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ables/table1.xml" ContentType="application/vnd.openxmlformats-officedocument.spreadsheetml.table+xml"/>
  <Override PartName="/xl/comments1.xml" ContentType="application/vnd.openxmlformats-officedocument.spreadsheetml.comments+xml"/>
  <Override PartName="/xl/tables/table2.xml" ContentType="application/vnd.openxmlformats-officedocument.spreadsheetml.tab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P:\vykazy\temp\"/>
    </mc:Choice>
  </mc:AlternateContent>
  <bookViews>
    <workbookView xWindow="4956" yWindow="708" windowWidth="15300" windowHeight="8544" tabRatio="930"/>
  </bookViews>
  <sheets>
    <sheet name="Obsah" sheetId="383" r:id="rId1"/>
    <sheet name="Motivace" sheetId="414" r:id="rId2"/>
    <sheet name="HI" sheetId="339" r:id="rId3"/>
    <sheet name="HI Graf" sheetId="340" r:id="rId4"/>
    <sheet name="Man Tab" sheetId="366" r:id="rId5"/>
    <sheet name="HV" sheetId="367" r:id="rId6"/>
    <sheet name="Léky Žádanky" sheetId="219" r:id="rId7"/>
    <sheet name="LŽ Detail" sheetId="220" r:id="rId8"/>
    <sheet name="LŽ PL" sheetId="380" r:id="rId9"/>
    <sheet name="LŽ PL Detail" sheetId="387" r:id="rId10"/>
    <sheet name="LŽ Statim" sheetId="427" r:id="rId11"/>
    <sheet name="Léky Recepty" sheetId="346" r:id="rId12"/>
    <sheet name="LRp Lékaři" sheetId="415" r:id="rId13"/>
    <sheet name="LRp Detail" sheetId="347" r:id="rId14"/>
    <sheet name="LRp PL" sheetId="388" r:id="rId15"/>
    <sheet name="LRp PL Detail" sheetId="390" r:id="rId16"/>
    <sheet name="Materiál Žádanky" sheetId="420" r:id="rId17"/>
    <sheet name="MŽ Detail" sheetId="403" r:id="rId18"/>
    <sheet name="Osobní náklady" sheetId="431" r:id="rId19"/>
    <sheet name="ON Data" sheetId="432" state="hidden" r:id="rId20"/>
    <sheet name="ZV Vykáz.-A" sheetId="344" r:id="rId21"/>
    <sheet name="ZV Vykáz.-A Lékaři" sheetId="429" r:id="rId22"/>
    <sheet name="ZV Vykáz.-A Detail" sheetId="345" r:id="rId23"/>
    <sheet name="ZV Vykáz.-A Det.Lék." sheetId="430" r:id="rId24"/>
    <sheet name="ZV Vykáz.-H" sheetId="410" r:id="rId25"/>
    <sheet name="ZV Vykáz.-H Detail" sheetId="377" r:id="rId26"/>
    <sheet name="CaseMix" sheetId="370" r:id="rId27"/>
    <sheet name="ALOS" sheetId="374" r:id="rId28"/>
    <sheet name="Total" sheetId="371" r:id="rId29"/>
    <sheet name="ZV Vyžád." sheetId="342" r:id="rId30"/>
    <sheet name="ZV Vyžád. Detail" sheetId="343" r:id="rId31"/>
    <sheet name="OD TISS" sheetId="372" r:id="rId32"/>
  </sheets>
  <definedNames>
    <definedName name="_xlnm._FilterDatabase" localSheetId="5" hidden="1">HV!$A$5:$A$5</definedName>
    <definedName name="_xlnm._FilterDatabase" localSheetId="11" hidden="1">'Léky Recepty'!$A$4:$M$4</definedName>
    <definedName name="_xlnm._FilterDatabase" localSheetId="6" hidden="1">'Léky Žádanky'!$A$4:$I$4</definedName>
    <definedName name="_xlnm._FilterDatabase" localSheetId="13" hidden="1">'LRp Detail'!$A$6:$U$6</definedName>
    <definedName name="_xlnm._FilterDatabase" localSheetId="12" hidden="1">'LRp Lékaři'!$A$4:$N$4</definedName>
    <definedName name="_xlnm._FilterDatabase" localSheetId="14" hidden="1">'LRp PL'!$A$3:$F$50</definedName>
    <definedName name="_xlnm._FilterDatabase" localSheetId="15" hidden="1">'LRp PL Detail'!$A$5:$M$1005</definedName>
    <definedName name="_xlnm._FilterDatabase" localSheetId="7" hidden="1">'LŽ Detail'!$A$4:$N$4</definedName>
    <definedName name="_xlnm._FilterDatabase" localSheetId="8" hidden="1">'LŽ PL'!$A$4:$F$15</definedName>
    <definedName name="_xlnm._FilterDatabase" localSheetId="9" hidden="1">'LŽ PL Detail'!$A$5:$M$374</definedName>
    <definedName name="_xlnm._FilterDatabase" localSheetId="10" hidden="1">'LŽ Statim'!$A$5:$I$5</definedName>
    <definedName name="_xlnm._FilterDatabase" localSheetId="4" hidden="1">'Man Tab'!$A$5:$A$31</definedName>
    <definedName name="_xlnm._FilterDatabase" localSheetId="16" hidden="1">'Materiál Žádanky'!$A$4:$I$4</definedName>
    <definedName name="_xlnm._FilterDatabase" localSheetId="17" hidden="1">'MŽ Detail'!$A$4:$K$4</definedName>
    <definedName name="_xlnm._FilterDatabase" localSheetId="31" hidden="1">'OD TISS'!$A$5:$N$5</definedName>
    <definedName name="_xlnm._FilterDatabase" localSheetId="28" hidden="1">Total!$A$4:$Y$4</definedName>
    <definedName name="_xlnm._FilterDatabase" localSheetId="23" hidden="1">'ZV Vykáz.-A Det.Lék.'!$A$5:$S$5</definedName>
    <definedName name="_xlnm._FilterDatabase" localSheetId="22" hidden="1">'ZV Vykáz.-A Detail'!$A$5:$R$5</definedName>
    <definedName name="_xlnm._FilterDatabase" localSheetId="21" hidden="1">'ZV Vykáz.-A Lékaři'!$A$4:$A$5</definedName>
    <definedName name="_xlnm._FilterDatabase" localSheetId="25" hidden="1">'ZV Vykáz.-H Detail'!$A$5:$Q$5</definedName>
    <definedName name="_xlnm._FilterDatabase" localSheetId="29" hidden="1">'ZV Vyžád.'!$A$5:$M$5</definedName>
    <definedName name="_xlnm._FilterDatabase" localSheetId="30" hidden="1">'ZV Vyžád. Detail'!$A$5:$Q$5</definedName>
    <definedName name="doměsíce">'HI Graf'!$C$11</definedName>
    <definedName name="Obdobi" localSheetId="19">'ON Data'!$B$3:$B$16</definedName>
    <definedName name="Obdobi" localSheetId="18">'ON Data'!$B$3:$B$16</definedName>
    <definedName name="Obdobi">#REF!</definedName>
    <definedName name="_xlnm.Print_Area" localSheetId="27">ALOS!$A$1:$M$45</definedName>
    <definedName name="_xlnm.Print_Area" localSheetId="26">CaseMix!$A$1:$O$39</definedName>
  </definedNames>
  <calcPr calcId="162913"/>
</workbook>
</file>

<file path=xl/calcChain.xml><?xml version="1.0" encoding="utf-8"?>
<calcChain xmlns="http://schemas.openxmlformats.org/spreadsheetml/2006/main">
  <c r="T83" i="371" l="1"/>
  <c r="S83" i="371"/>
  <c r="T82" i="371"/>
  <c r="S82" i="371"/>
  <c r="T81" i="371"/>
  <c r="S81" i="371"/>
  <c r="T80" i="371"/>
  <c r="S80" i="371"/>
  <c r="T79" i="371"/>
  <c r="S79" i="371"/>
  <c r="T78" i="371"/>
  <c r="S78" i="371"/>
  <c r="T77" i="371"/>
  <c r="S77" i="371"/>
  <c r="T76" i="371"/>
  <c r="S76" i="371"/>
  <c r="T75" i="371"/>
  <c r="S75" i="371"/>
  <c r="T74" i="371"/>
  <c r="S74" i="371"/>
  <c r="T73" i="371"/>
  <c r="S73" i="371"/>
  <c r="T72" i="371"/>
  <c r="S72" i="371"/>
  <c r="T71" i="371"/>
  <c r="S71" i="371"/>
  <c r="T70" i="371"/>
  <c r="S70" i="371"/>
  <c r="T69" i="371"/>
  <c r="S69" i="371"/>
  <c r="T68" i="371"/>
  <c r="S68" i="371"/>
  <c r="T67" i="371"/>
  <c r="S67" i="371"/>
  <c r="T66" i="371"/>
  <c r="S66" i="371"/>
  <c r="T65" i="371"/>
  <c r="S65" i="371"/>
  <c r="T64" i="371"/>
  <c r="S64" i="371"/>
  <c r="T63" i="371"/>
  <c r="S63" i="371"/>
  <c r="T62" i="371"/>
  <c r="S62" i="371"/>
  <c r="T61" i="371"/>
  <c r="S61" i="371"/>
  <c r="T60" i="371"/>
  <c r="S60" i="371"/>
  <c r="T59" i="371"/>
  <c r="S59" i="371"/>
  <c r="T58" i="371"/>
  <c r="S58" i="371"/>
  <c r="T57" i="371"/>
  <c r="S57" i="371"/>
  <c r="T56" i="371"/>
  <c r="S56" i="371"/>
  <c r="T55" i="371"/>
  <c r="S55" i="371"/>
  <c r="T54" i="371"/>
  <c r="S54" i="371"/>
  <c r="T53" i="371"/>
  <c r="S53" i="371"/>
  <c r="T52" i="371"/>
  <c r="S52" i="371"/>
  <c r="T51" i="371"/>
  <c r="S51" i="371"/>
  <c r="T50" i="371"/>
  <c r="S50" i="371"/>
  <c r="T49" i="371"/>
  <c r="S49" i="371"/>
  <c r="T48" i="371"/>
  <c r="S48" i="371"/>
  <c r="T47" i="371"/>
  <c r="S47" i="371"/>
  <c r="T46" i="371"/>
  <c r="S46" i="371"/>
  <c r="T45" i="371"/>
  <c r="S45" i="371"/>
  <c r="T44" i="371"/>
  <c r="S44" i="371"/>
  <c r="T43" i="371"/>
  <c r="S43" i="371"/>
  <c r="T42" i="371"/>
  <c r="S42" i="371"/>
  <c r="T41" i="371"/>
  <c r="S41" i="371"/>
  <c r="T40" i="371"/>
  <c r="S40" i="371"/>
  <c r="T39" i="371"/>
  <c r="S39" i="371"/>
  <c r="T38" i="371"/>
  <c r="S38" i="371"/>
  <c r="T37" i="371"/>
  <c r="S37" i="371"/>
  <c r="T36" i="371"/>
  <c r="S36" i="371"/>
  <c r="T35" i="371"/>
  <c r="S35" i="371"/>
  <c r="T34" i="371"/>
  <c r="S34" i="371"/>
  <c r="T33" i="371"/>
  <c r="S33" i="371"/>
  <c r="T32" i="371"/>
  <c r="S32" i="371"/>
  <c r="T31" i="371"/>
  <c r="S31" i="371"/>
  <c r="T30" i="371"/>
  <c r="S30" i="371"/>
  <c r="T29" i="371"/>
  <c r="S29" i="371"/>
  <c r="T28" i="371"/>
  <c r="S28" i="371"/>
  <c r="T27" i="371"/>
  <c r="S27" i="371"/>
  <c r="T26" i="371"/>
  <c r="S26" i="371"/>
  <c r="T25" i="371"/>
  <c r="S25" i="371"/>
  <c r="T24" i="371"/>
  <c r="S24" i="371"/>
  <c r="T23" i="371"/>
  <c r="S23" i="371"/>
  <c r="T22" i="371"/>
  <c r="S22" i="371"/>
  <c r="T21" i="371"/>
  <c r="S21" i="371"/>
  <c r="T20" i="371"/>
  <c r="S20" i="371"/>
  <c r="T19" i="371"/>
  <c r="S19" i="371"/>
  <c r="T18" i="371"/>
  <c r="S18" i="371"/>
  <c r="T17" i="371"/>
  <c r="S17" i="371"/>
  <c r="T16" i="371"/>
  <c r="S16" i="371"/>
  <c r="T15" i="371"/>
  <c r="S15" i="371"/>
  <c r="T14" i="371"/>
  <c r="S14" i="371"/>
  <c r="T13" i="371"/>
  <c r="S13" i="371"/>
  <c r="T12" i="371"/>
  <c r="S12" i="371"/>
  <c r="T11" i="371"/>
  <c r="S11" i="371"/>
  <c r="T10" i="371"/>
  <c r="S10" i="371"/>
  <c r="T9" i="371"/>
  <c r="S9" i="371"/>
  <c r="T8" i="371"/>
  <c r="S8" i="371"/>
  <c r="T7" i="371"/>
  <c r="S7" i="371"/>
  <c r="T6" i="371"/>
  <c r="S6" i="371"/>
  <c r="R83" i="371"/>
  <c r="Q83" i="371"/>
  <c r="R82" i="371"/>
  <c r="Q82" i="371"/>
  <c r="R81" i="371"/>
  <c r="Q81" i="371"/>
  <c r="R80" i="371"/>
  <c r="Q80" i="371"/>
  <c r="R79" i="371"/>
  <c r="Q79" i="371"/>
  <c r="R78" i="371"/>
  <c r="Q78" i="371"/>
  <c r="R77" i="371"/>
  <c r="Q77" i="371"/>
  <c r="R76" i="371"/>
  <c r="Q76" i="371"/>
  <c r="R75" i="371"/>
  <c r="Q75" i="371"/>
  <c r="R74" i="371"/>
  <c r="Q74" i="371"/>
  <c r="R73" i="371"/>
  <c r="Q73" i="371"/>
  <c r="R72" i="371"/>
  <c r="Q72" i="371"/>
  <c r="R71" i="371"/>
  <c r="Q71" i="371"/>
  <c r="R70" i="371"/>
  <c r="Q70" i="371"/>
  <c r="R69" i="371"/>
  <c r="Q69" i="371"/>
  <c r="R68" i="371"/>
  <c r="Q68" i="371"/>
  <c r="R67" i="371"/>
  <c r="Q67" i="371"/>
  <c r="R66" i="371"/>
  <c r="Q66" i="371"/>
  <c r="R65" i="371"/>
  <c r="Q65" i="371"/>
  <c r="R64" i="371"/>
  <c r="Q64" i="371"/>
  <c r="R63" i="371"/>
  <c r="Q63" i="371"/>
  <c r="R62" i="371"/>
  <c r="Q62" i="371"/>
  <c r="R61" i="371"/>
  <c r="Q61" i="371"/>
  <c r="R60" i="371"/>
  <c r="Q60" i="371"/>
  <c r="R59" i="371"/>
  <c r="Q59" i="371"/>
  <c r="R58" i="371"/>
  <c r="Q58" i="371"/>
  <c r="R57" i="371"/>
  <c r="Q57" i="371"/>
  <c r="R56" i="371"/>
  <c r="Q56" i="371"/>
  <c r="R55" i="371"/>
  <c r="Q55" i="371"/>
  <c r="R54" i="371"/>
  <c r="Q54" i="371"/>
  <c r="R53" i="371"/>
  <c r="Q53" i="371"/>
  <c r="R52" i="371"/>
  <c r="Q52" i="371"/>
  <c r="R51" i="371"/>
  <c r="Q51" i="371"/>
  <c r="R50" i="371"/>
  <c r="Q50" i="371"/>
  <c r="R49" i="371"/>
  <c r="Q49" i="371"/>
  <c r="R48" i="371"/>
  <c r="Q48" i="371"/>
  <c r="R47" i="371"/>
  <c r="Q47" i="371"/>
  <c r="R46" i="371"/>
  <c r="Q46" i="371"/>
  <c r="R45" i="371"/>
  <c r="Q45" i="371"/>
  <c r="R44" i="371"/>
  <c r="Q44" i="371"/>
  <c r="R43" i="371"/>
  <c r="Q43" i="371"/>
  <c r="R42" i="371"/>
  <c r="Q42" i="371"/>
  <c r="R41" i="371"/>
  <c r="Q41" i="371"/>
  <c r="R40" i="371"/>
  <c r="Q40" i="371"/>
  <c r="R39" i="371"/>
  <c r="Q39" i="371"/>
  <c r="R38" i="371"/>
  <c r="Q38" i="371"/>
  <c r="R37" i="371"/>
  <c r="Q37" i="371"/>
  <c r="R36" i="371"/>
  <c r="Q36" i="371"/>
  <c r="R35" i="371"/>
  <c r="Q35" i="371"/>
  <c r="R34" i="371"/>
  <c r="Q34" i="371"/>
  <c r="R33" i="371"/>
  <c r="Q33" i="371"/>
  <c r="R32" i="371"/>
  <c r="Q32" i="371"/>
  <c r="R31" i="371"/>
  <c r="Q31" i="371"/>
  <c r="R30" i="371"/>
  <c r="Q30" i="371"/>
  <c r="R29" i="371"/>
  <c r="Q29" i="371"/>
  <c r="R28" i="371"/>
  <c r="Q28" i="371"/>
  <c r="R27" i="371"/>
  <c r="Q27" i="371"/>
  <c r="R26" i="371"/>
  <c r="Q26" i="371"/>
  <c r="R25" i="371"/>
  <c r="Q25" i="371"/>
  <c r="R24" i="371"/>
  <c r="Q24" i="371"/>
  <c r="R23" i="371"/>
  <c r="Q23" i="371"/>
  <c r="R22" i="371"/>
  <c r="Q22" i="371"/>
  <c r="R21" i="371"/>
  <c r="Q21" i="371"/>
  <c r="R20" i="371"/>
  <c r="Q20" i="371"/>
  <c r="R19" i="371"/>
  <c r="Q19" i="371"/>
  <c r="R18" i="371"/>
  <c r="Q18" i="371"/>
  <c r="R17" i="371"/>
  <c r="Q17" i="371"/>
  <c r="R16" i="371"/>
  <c r="Q16" i="371"/>
  <c r="R15" i="371"/>
  <c r="Q15" i="371"/>
  <c r="R14" i="371"/>
  <c r="Q14" i="371"/>
  <c r="R13" i="371"/>
  <c r="Q13" i="371"/>
  <c r="R12" i="371"/>
  <c r="Q12" i="371"/>
  <c r="R11" i="371"/>
  <c r="Q11" i="371"/>
  <c r="R10" i="371"/>
  <c r="Q10" i="371"/>
  <c r="R9" i="371"/>
  <c r="Q9" i="371"/>
  <c r="R8" i="371"/>
  <c r="Q8" i="371"/>
  <c r="R7" i="371"/>
  <c r="Q7" i="371"/>
  <c r="R6" i="371"/>
  <c r="Q6" i="371"/>
  <c r="R5" i="371"/>
  <c r="Q5" i="371"/>
  <c r="C9" i="431"/>
  <c r="C13" i="431"/>
  <c r="C17" i="431"/>
  <c r="C21" i="431"/>
  <c r="D10" i="431"/>
  <c r="D14" i="431"/>
  <c r="D18" i="431"/>
  <c r="D22" i="431"/>
  <c r="E11" i="431"/>
  <c r="E15" i="431"/>
  <c r="E19" i="431"/>
  <c r="E23" i="431"/>
  <c r="F12" i="431"/>
  <c r="F16" i="431"/>
  <c r="F20" i="431"/>
  <c r="G9" i="431"/>
  <c r="G13" i="431"/>
  <c r="G17" i="431"/>
  <c r="G21" i="431"/>
  <c r="H10" i="431"/>
  <c r="H14" i="431"/>
  <c r="H18" i="431"/>
  <c r="H22" i="431"/>
  <c r="I11" i="431"/>
  <c r="I15" i="431"/>
  <c r="I19" i="431"/>
  <c r="I23" i="431"/>
  <c r="J12" i="431"/>
  <c r="J16" i="431"/>
  <c r="J20" i="431"/>
  <c r="K9" i="431"/>
  <c r="K13" i="431"/>
  <c r="K17" i="431"/>
  <c r="K21" i="431"/>
  <c r="L10" i="431"/>
  <c r="L14" i="431"/>
  <c r="L18" i="431"/>
  <c r="L22" i="431"/>
  <c r="M11" i="431"/>
  <c r="M15" i="431"/>
  <c r="M19" i="431"/>
  <c r="M23" i="431"/>
  <c r="N12" i="431"/>
  <c r="N16" i="431"/>
  <c r="N20" i="431"/>
  <c r="O9" i="431"/>
  <c r="O13" i="431"/>
  <c r="O17" i="431"/>
  <c r="O21" i="431"/>
  <c r="P10" i="431"/>
  <c r="P14" i="431"/>
  <c r="P18" i="431"/>
  <c r="P22" i="431"/>
  <c r="Q11" i="431"/>
  <c r="Q15" i="431"/>
  <c r="Q19" i="431"/>
  <c r="Q23" i="431"/>
  <c r="C12" i="431"/>
  <c r="D21" i="431"/>
  <c r="E18" i="431"/>
  <c r="F15" i="431"/>
  <c r="F23" i="431"/>
  <c r="G20" i="431"/>
  <c r="H17" i="431"/>
  <c r="I14" i="431"/>
  <c r="J11" i="431"/>
  <c r="J23" i="431"/>
  <c r="K20" i="431"/>
  <c r="L17" i="431"/>
  <c r="M10" i="431"/>
  <c r="M18" i="431"/>
  <c r="N15" i="431"/>
  <c r="N23" i="431"/>
  <c r="O20" i="431"/>
  <c r="P17" i="431"/>
  <c r="Q10" i="431"/>
  <c r="Q22" i="431"/>
  <c r="C10" i="431"/>
  <c r="C14" i="431"/>
  <c r="C18" i="431"/>
  <c r="C22" i="431"/>
  <c r="D11" i="431"/>
  <c r="D15" i="431"/>
  <c r="D19" i="431"/>
  <c r="D23" i="431"/>
  <c r="E12" i="431"/>
  <c r="E16" i="431"/>
  <c r="E20" i="431"/>
  <c r="F9" i="431"/>
  <c r="F13" i="431"/>
  <c r="F17" i="431"/>
  <c r="F21" i="431"/>
  <c r="G10" i="431"/>
  <c r="G14" i="431"/>
  <c r="G18" i="431"/>
  <c r="G22" i="431"/>
  <c r="H11" i="431"/>
  <c r="H15" i="431"/>
  <c r="H19" i="431"/>
  <c r="H23" i="431"/>
  <c r="I12" i="431"/>
  <c r="I16" i="431"/>
  <c r="I20" i="431"/>
  <c r="J9" i="431"/>
  <c r="J13" i="431"/>
  <c r="J17" i="431"/>
  <c r="J21" i="431"/>
  <c r="K10" i="431"/>
  <c r="K14" i="431"/>
  <c r="K18" i="431"/>
  <c r="K22" i="431"/>
  <c r="L11" i="431"/>
  <c r="L15" i="431"/>
  <c r="L19" i="431"/>
  <c r="L23" i="431"/>
  <c r="M12" i="431"/>
  <c r="M16" i="431"/>
  <c r="M20" i="431"/>
  <c r="N9" i="431"/>
  <c r="N13" i="431"/>
  <c r="N17" i="431"/>
  <c r="N21" i="431"/>
  <c r="O10" i="431"/>
  <c r="O14" i="431"/>
  <c r="O18" i="431"/>
  <c r="O22" i="431"/>
  <c r="P11" i="431"/>
  <c r="P15" i="431"/>
  <c r="P19" i="431"/>
  <c r="P23" i="431"/>
  <c r="Q12" i="431"/>
  <c r="Q16" i="431"/>
  <c r="Q20" i="431"/>
  <c r="C20" i="431"/>
  <c r="D9" i="431"/>
  <c r="D13" i="431"/>
  <c r="E10" i="431"/>
  <c r="F11" i="431"/>
  <c r="G12" i="431"/>
  <c r="H9" i="431"/>
  <c r="H21" i="431"/>
  <c r="I22" i="431"/>
  <c r="J19" i="431"/>
  <c r="L9" i="431"/>
  <c r="L21" i="431"/>
  <c r="N11" i="431"/>
  <c r="O16" i="431"/>
  <c r="P13" i="431"/>
  <c r="Q18" i="431"/>
  <c r="C11" i="431"/>
  <c r="C15" i="431"/>
  <c r="C19" i="431"/>
  <c r="C23" i="431"/>
  <c r="D12" i="431"/>
  <c r="D16" i="431"/>
  <c r="D20" i="431"/>
  <c r="E9" i="431"/>
  <c r="E13" i="431"/>
  <c r="E17" i="431"/>
  <c r="E21" i="431"/>
  <c r="F10" i="431"/>
  <c r="F14" i="431"/>
  <c r="F18" i="431"/>
  <c r="F22" i="431"/>
  <c r="G11" i="431"/>
  <c r="G15" i="431"/>
  <c r="G19" i="431"/>
  <c r="G23" i="431"/>
  <c r="H12" i="431"/>
  <c r="H16" i="431"/>
  <c r="H20" i="431"/>
  <c r="I9" i="431"/>
  <c r="I13" i="431"/>
  <c r="I17" i="431"/>
  <c r="I21" i="431"/>
  <c r="J10" i="431"/>
  <c r="J14" i="431"/>
  <c r="J18" i="431"/>
  <c r="J22" i="431"/>
  <c r="K11" i="431"/>
  <c r="K15" i="431"/>
  <c r="K19" i="431"/>
  <c r="K23" i="431"/>
  <c r="L12" i="431"/>
  <c r="L16" i="431"/>
  <c r="L20" i="431"/>
  <c r="M9" i="431"/>
  <c r="M13" i="431"/>
  <c r="M17" i="431"/>
  <c r="M21" i="431"/>
  <c r="N10" i="431"/>
  <c r="N14" i="431"/>
  <c r="N18" i="431"/>
  <c r="N22" i="431"/>
  <c r="O11" i="431"/>
  <c r="O15" i="431"/>
  <c r="O19" i="431"/>
  <c r="O23" i="431"/>
  <c r="P12" i="431"/>
  <c r="P16" i="431"/>
  <c r="P20" i="431"/>
  <c r="Q9" i="431"/>
  <c r="Q13" i="431"/>
  <c r="Q17" i="431"/>
  <c r="Q21" i="431"/>
  <c r="C16" i="431"/>
  <c r="D17" i="431"/>
  <c r="E14" i="431"/>
  <c r="E22" i="431"/>
  <c r="F19" i="431"/>
  <c r="G16" i="431"/>
  <c r="H13" i="431"/>
  <c r="I10" i="431"/>
  <c r="I18" i="431"/>
  <c r="J15" i="431"/>
  <c r="K12" i="431"/>
  <c r="K16" i="431"/>
  <c r="L13" i="431"/>
  <c r="M14" i="431"/>
  <c r="M22" i="431"/>
  <c r="N19" i="431"/>
  <c r="O12" i="431"/>
  <c r="P9" i="431"/>
  <c r="P21" i="431"/>
  <c r="Q14" i="431"/>
  <c r="O8" i="431"/>
  <c r="I8" i="431"/>
  <c r="M8" i="431"/>
  <c r="Q8" i="431"/>
  <c r="J8" i="431"/>
  <c r="E8" i="431"/>
  <c r="K8" i="431"/>
  <c r="G8" i="431"/>
  <c r="H8" i="431"/>
  <c r="D8" i="431"/>
  <c r="C8" i="431"/>
  <c r="P8" i="431"/>
  <c r="F8" i="431"/>
  <c r="N8" i="431"/>
  <c r="L8" i="431"/>
  <c r="S14" i="431" l="1"/>
  <c r="R14" i="431"/>
  <c r="S21" i="431"/>
  <c r="R21" i="431"/>
  <c r="S17" i="431"/>
  <c r="R17" i="431"/>
  <c r="S13" i="431"/>
  <c r="R13" i="431"/>
  <c r="S9" i="431"/>
  <c r="R9" i="431"/>
  <c r="S18" i="431"/>
  <c r="R18" i="431"/>
  <c r="R20" i="431"/>
  <c r="S20" i="431"/>
  <c r="R16" i="431"/>
  <c r="S16" i="431"/>
  <c r="R12" i="431"/>
  <c r="S12" i="431"/>
  <c r="S22" i="431"/>
  <c r="R22" i="431"/>
  <c r="S10" i="431"/>
  <c r="R10" i="431"/>
  <c r="S23" i="431"/>
  <c r="R23" i="431"/>
  <c r="R19" i="431"/>
  <c r="S19" i="431"/>
  <c r="R15" i="431"/>
  <c r="S15" i="431"/>
  <c r="S11" i="431"/>
  <c r="R11" i="431"/>
  <c r="C6" i="431"/>
  <c r="L6" i="431"/>
  <c r="R8" i="431"/>
  <c r="S8" i="431"/>
  <c r="Q6" i="431"/>
  <c r="N6" i="431"/>
  <c r="K6" i="431"/>
  <c r="M6" i="431"/>
  <c r="H6" i="431"/>
  <c r="I6" i="431"/>
  <c r="P6" i="431"/>
  <c r="G6" i="431"/>
  <c r="J6" i="431"/>
  <c r="O6" i="431"/>
  <c r="R6" i="431" l="1"/>
  <c r="S6" i="431"/>
  <c r="T5" i="371" l="1"/>
  <c r="S5" i="371"/>
  <c r="D22" i="414" l="1"/>
  <c r="E22" i="414" s="1"/>
  <c r="D21" i="414"/>
  <c r="Q51" i="370" l="1"/>
  <c r="P51" i="370"/>
  <c r="O51" i="370"/>
  <c r="N51" i="370"/>
  <c r="Q50" i="370"/>
  <c r="P50" i="370"/>
  <c r="O50" i="370"/>
  <c r="N50" i="370"/>
  <c r="Q49" i="370"/>
  <c r="P49" i="370"/>
  <c r="O49" i="370"/>
  <c r="N49" i="370"/>
  <c r="Q48" i="370"/>
  <c r="P48" i="370"/>
  <c r="O48" i="370"/>
  <c r="N48" i="370"/>
  <c r="Q47" i="370"/>
  <c r="P47" i="370"/>
  <c r="O47" i="370"/>
  <c r="N47" i="370"/>
  <c r="Q46" i="370"/>
  <c r="P46" i="370"/>
  <c r="O46" i="370"/>
  <c r="N46" i="370"/>
  <c r="Q45" i="370"/>
  <c r="P45" i="370"/>
  <c r="O45" i="370"/>
  <c r="N45" i="370"/>
  <c r="Q44" i="370"/>
  <c r="P44" i="370"/>
  <c r="O44" i="370"/>
  <c r="N44" i="370"/>
  <c r="Q38" i="370"/>
  <c r="P38" i="370"/>
  <c r="O38" i="370"/>
  <c r="N38" i="370"/>
  <c r="Q37" i="370"/>
  <c r="P37" i="370"/>
  <c r="O37" i="370"/>
  <c r="N37" i="370"/>
  <c r="Q36" i="370"/>
  <c r="P36" i="370"/>
  <c r="O36" i="370"/>
  <c r="N36" i="370"/>
  <c r="Q35" i="370"/>
  <c r="P35" i="370"/>
  <c r="O35" i="370"/>
  <c r="N35" i="370"/>
  <c r="Q34" i="370"/>
  <c r="P34" i="370"/>
  <c r="O34" i="370"/>
  <c r="N34" i="370"/>
  <c r="Q33" i="370"/>
  <c r="P33" i="370"/>
  <c r="O33" i="370"/>
  <c r="N33" i="370"/>
  <c r="Q32" i="370"/>
  <c r="P32" i="370"/>
  <c r="O32" i="370"/>
  <c r="N32" i="370"/>
  <c r="Q31" i="370"/>
  <c r="P31" i="370"/>
  <c r="O31" i="370"/>
  <c r="N31" i="370"/>
  <c r="Q25" i="370"/>
  <c r="P25" i="370"/>
  <c r="O25" i="370"/>
  <c r="N25" i="370"/>
  <c r="Q24" i="370"/>
  <c r="P24" i="370"/>
  <c r="O24" i="370"/>
  <c r="N24" i="370"/>
  <c r="Q23" i="370"/>
  <c r="P23" i="370"/>
  <c r="O23" i="370"/>
  <c r="N23" i="370"/>
  <c r="Q22" i="370"/>
  <c r="P22" i="370"/>
  <c r="O22" i="370"/>
  <c r="N22" i="370"/>
  <c r="Q21" i="370"/>
  <c r="P21" i="370"/>
  <c r="O21" i="370"/>
  <c r="N21" i="370"/>
  <c r="Q20" i="370"/>
  <c r="P20" i="370"/>
  <c r="O20" i="370"/>
  <c r="N20" i="370"/>
  <c r="Q19" i="370"/>
  <c r="P19" i="370"/>
  <c r="O19" i="370"/>
  <c r="N19" i="370"/>
  <c r="Q18" i="370"/>
  <c r="P18" i="370"/>
  <c r="O18" i="370"/>
  <c r="N18" i="370"/>
  <c r="Q12" i="370"/>
  <c r="P12" i="370"/>
  <c r="Q11" i="370"/>
  <c r="P11" i="370"/>
  <c r="Q10" i="370"/>
  <c r="P10" i="370"/>
  <c r="Q9" i="370"/>
  <c r="P9" i="370"/>
  <c r="Q8" i="370"/>
  <c r="P8" i="370"/>
  <c r="Q7" i="370"/>
  <c r="P7" i="370"/>
  <c r="Q6" i="370"/>
  <c r="P6" i="370"/>
  <c r="Q5" i="370"/>
  <c r="P5" i="370"/>
  <c r="O12" i="370"/>
  <c r="N12" i="370"/>
  <c r="O11" i="370"/>
  <c r="N11" i="370"/>
  <c r="O10" i="370"/>
  <c r="N10" i="370"/>
  <c r="O9" i="370"/>
  <c r="N9" i="370"/>
  <c r="O8" i="370"/>
  <c r="N8" i="370"/>
  <c r="O7" i="370"/>
  <c r="N7" i="370"/>
  <c r="O6" i="370"/>
  <c r="N6" i="370"/>
  <c r="O5" i="370"/>
  <c r="N5" i="370"/>
  <c r="A29" i="383" l="1"/>
  <c r="Q3" i="430"/>
  <c r="P3" i="430"/>
  <c r="S3" i="430" s="1"/>
  <c r="M3" i="430"/>
  <c r="R3" i="430" s="1"/>
  <c r="L3" i="430"/>
  <c r="I3" i="430"/>
  <c r="H3" i="430"/>
  <c r="H3" i="344" l="1"/>
  <c r="E11" i="339" s="1"/>
  <c r="E3" i="344"/>
  <c r="B3" i="344"/>
  <c r="I3" i="344" s="1"/>
  <c r="J3" i="344" l="1"/>
  <c r="D20" i="414" s="1"/>
  <c r="C11" i="339"/>
  <c r="E21" i="414"/>
  <c r="A22" i="414"/>
  <c r="A21" i="414"/>
  <c r="A20" i="414"/>
  <c r="A25" i="414" l="1"/>
  <c r="A26" i="414"/>
  <c r="A28" i="414"/>
  <c r="A27" i="414"/>
  <c r="K51" i="370" l="1"/>
  <c r="J51" i="370"/>
  <c r="K50" i="370"/>
  <c r="J50" i="370"/>
  <c r="K49" i="370"/>
  <c r="J49" i="370"/>
  <c r="K48" i="370"/>
  <c r="J48" i="370"/>
  <c r="K47" i="370"/>
  <c r="J47" i="370"/>
  <c r="K46" i="370"/>
  <c r="J46" i="370"/>
  <c r="K45" i="370"/>
  <c r="J45" i="370"/>
  <c r="K44" i="370"/>
  <c r="J44" i="370"/>
  <c r="F51" i="370"/>
  <c r="E51" i="370"/>
  <c r="F50" i="370"/>
  <c r="E50" i="370"/>
  <c r="F49" i="370"/>
  <c r="E49" i="370"/>
  <c r="F48" i="370"/>
  <c r="E48" i="370"/>
  <c r="F47" i="370"/>
  <c r="E47" i="370"/>
  <c r="F46" i="370"/>
  <c r="E46" i="370"/>
  <c r="F45" i="370"/>
  <c r="E45" i="370"/>
  <c r="F44" i="370"/>
  <c r="E44" i="370"/>
  <c r="K38" i="370"/>
  <c r="J38" i="370"/>
  <c r="K37" i="370"/>
  <c r="J37" i="370"/>
  <c r="K36" i="370"/>
  <c r="J36" i="370"/>
  <c r="K35" i="370"/>
  <c r="J35" i="370"/>
  <c r="K34" i="370"/>
  <c r="J34" i="370"/>
  <c r="K33" i="370"/>
  <c r="J33" i="370"/>
  <c r="K32" i="370"/>
  <c r="J32" i="370"/>
  <c r="K31" i="370"/>
  <c r="J31" i="370"/>
  <c r="F38" i="370"/>
  <c r="E38" i="370"/>
  <c r="F37" i="370"/>
  <c r="E37" i="370"/>
  <c r="F36" i="370"/>
  <c r="E36" i="370"/>
  <c r="F35" i="370"/>
  <c r="E35" i="370"/>
  <c r="F34" i="370"/>
  <c r="E34" i="370"/>
  <c r="F33" i="370"/>
  <c r="E33" i="370"/>
  <c r="F32" i="370"/>
  <c r="E32" i="370"/>
  <c r="F31" i="370"/>
  <c r="E31" i="370"/>
  <c r="K25" i="370"/>
  <c r="J25" i="370"/>
  <c r="K24" i="370"/>
  <c r="J24" i="370"/>
  <c r="K23" i="370"/>
  <c r="J23" i="370"/>
  <c r="K22" i="370"/>
  <c r="J22" i="370"/>
  <c r="K21" i="370"/>
  <c r="J21" i="370"/>
  <c r="K20" i="370"/>
  <c r="J20" i="370"/>
  <c r="K19" i="370"/>
  <c r="J19" i="370"/>
  <c r="K18" i="370"/>
  <c r="J18" i="370"/>
  <c r="F25" i="370"/>
  <c r="E25" i="370"/>
  <c r="F24" i="370"/>
  <c r="E24" i="370"/>
  <c r="F23" i="370"/>
  <c r="E23" i="370"/>
  <c r="F22" i="370"/>
  <c r="E22" i="370"/>
  <c r="F21" i="370"/>
  <c r="E21" i="370"/>
  <c r="F20" i="370"/>
  <c r="E20" i="370"/>
  <c r="F19" i="370"/>
  <c r="E19" i="370"/>
  <c r="F18" i="370"/>
  <c r="E18" i="370"/>
  <c r="K12" i="370"/>
  <c r="J12" i="370"/>
  <c r="K11" i="370"/>
  <c r="J11" i="370"/>
  <c r="K10" i="370"/>
  <c r="J10" i="370"/>
  <c r="K9" i="370"/>
  <c r="J9" i="370"/>
  <c r="K8" i="370"/>
  <c r="J8" i="370"/>
  <c r="K7" i="370"/>
  <c r="J7" i="370"/>
  <c r="K6" i="370"/>
  <c r="J6" i="370"/>
  <c r="K5" i="370"/>
  <c r="J5" i="370"/>
  <c r="I52" i="370"/>
  <c r="H52" i="370"/>
  <c r="G52" i="370"/>
  <c r="D52" i="370"/>
  <c r="C52" i="370"/>
  <c r="B52" i="370"/>
  <c r="I39" i="370"/>
  <c r="H39" i="370"/>
  <c r="G39" i="370"/>
  <c r="D39" i="370"/>
  <c r="C39" i="370"/>
  <c r="B39" i="370"/>
  <c r="I26" i="370"/>
  <c r="H26" i="370"/>
  <c r="G26" i="370"/>
  <c r="D26" i="370"/>
  <c r="C26" i="370"/>
  <c r="B26" i="370"/>
  <c r="I13" i="370"/>
  <c r="H13" i="370"/>
  <c r="G13" i="370"/>
  <c r="F12" i="370"/>
  <c r="E12" i="370"/>
  <c r="F11" i="370"/>
  <c r="E11" i="370"/>
  <c r="F10" i="370"/>
  <c r="E10" i="370"/>
  <c r="F9" i="370"/>
  <c r="E9" i="370"/>
  <c r="F8" i="370"/>
  <c r="E8" i="370"/>
  <c r="F7" i="370"/>
  <c r="E7" i="370"/>
  <c r="F6" i="370"/>
  <c r="E6" i="370"/>
  <c r="F5" i="370"/>
  <c r="E5" i="370"/>
  <c r="K13" i="370" l="1"/>
  <c r="P26" i="370"/>
  <c r="N26" i="370"/>
  <c r="P52" i="370"/>
  <c r="N52" i="370"/>
  <c r="Q39" i="370"/>
  <c r="O39" i="370"/>
  <c r="P39" i="370"/>
  <c r="N39" i="370"/>
  <c r="Q13" i="370"/>
  <c r="O13" i="370"/>
  <c r="Q26" i="370"/>
  <c r="O26" i="370"/>
  <c r="Q52" i="370"/>
  <c r="O52" i="370"/>
  <c r="F52" i="370"/>
  <c r="D28" i="414" s="1"/>
  <c r="E28" i="414" s="1"/>
  <c r="K52" i="370"/>
  <c r="K26" i="370"/>
  <c r="F26" i="370"/>
  <c r="J26" i="370"/>
  <c r="J13" i="370"/>
  <c r="E26" i="370"/>
  <c r="K39" i="370"/>
  <c r="E39" i="370"/>
  <c r="E52" i="370"/>
  <c r="J52" i="370"/>
  <c r="F39" i="370"/>
  <c r="J39" i="370"/>
  <c r="A12" i="414" l="1"/>
  <c r="A11" i="414"/>
  <c r="A9" i="414"/>
  <c r="A8" i="414"/>
  <c r="A7" i="414"/>
  <c r="A27" i="383" l="1"/>
  <c r="G3" i="429"/>
  <c r="F3" i="429"/>
  <c r="E3" i="429"/>
  <c r="D3" i="429"/>
  <c r="C3" i="429"/>
  <c r="B3" i="429"/>
  <c r="A37" i="383" l="1"/>
  <c r="A15" i="383" l="1"/>
  <c r="M3" i="427"/>
  <c r="L3" i="427"/>
  <c r="K3" i="427"/>
  <c r="J3" i="427"/>
  <c r="E3" i="427"/>
  <c r="D3" i="427"/>
  <c r="C3" i="427"/>
  <c r="B3" i="427"/>
  <c r="N3" i="427" l="1"/>
  <c r="O3" i="427"/>
  <c r="P3" i="427"/>
  <c r="Q3" i="427"/>
  <c r="G3" i="427"/>
  <c r="D9" i="414" s="1"/>
  <c r="E9" i="414" s="1"/>
  <c r="H3" i="427"/>
  <c r="I3" i="427"/>
  <c r="F3" i="427"/>
  <c r="C11" i="340" l="1"/>
  <c r="A21" i="383" l="1"/>
  <c r="A11" i="383"/>
  <c r="A7" i="339" l="1"/>
  <c r="D13" i="370" l="1"/>
  <c r="C13" i="370"/>
  <c r="B13" i="370"/>
  <c r="P13" i="370" l="1"/>
  <c r="N13" i="370"/>
  <c r="F13" i="370"/>
  <c r="D25" i="414" s="1"/>
  <c r="E13" i="370"/>
  <c r="M8" i="340" l="1"/>
  <c r="L8" i="340"/>
  <c r="K8" i="340"/>
  <c r="J8" i="340"/>
  <c r="I8" i="340"/>
  <c r="H8" i="340"/>
  <c r="G8" i="340"/>
  <c r="F8" i="340"/>
  <c r="E8" i="340"/>
  <c r="D8" i="340"/>
  <c r="C8" i="340"/>
  <c r="B8" i="340"/>
  <c r="D15" i="414" l="1"/>
  <c r="D7" i="414"/>
  <c r="A31" i="414" l="1"/>
  <c r="A18" i="414"/>
  <c r="H9" i="339" l="1"/>
  <c r="G9" i="339"/>
  <c r="H8" i="339"/>
  <c r="G8" i="339"/>
  <c r="H7" i="339"/>
  <c r="G7" i="339"/>
  <c r="H6" i="339"/>
  <c r="G6" i="339"/>
  <c r="H5" i="339"/>
  <c r="G5" i="339"/>
  <c r="A15" i="339" l="1"/>
  <c r="A12" i="339"/>
  <c r="A11" i="339"/>
  <c r="A29" i="414" l="1"/>
  <c r="A24" i="414" l="1"/>
  <c r="A19" i="414"/>
  <c r="L3" i="342" l="1"/>
  <c r="K3" i="342"/>
  <c r="J3" i="342"/>
  <c r="M3" i="342" s="1"/>
  <c r="I3" i="342"/>
  <c r="H3" i="342"/>
  <c r="F3" i="342"/>
  <c r="E3" i="342"/>
  <c r="D3" i="342"/>
  <c r="G3" i="342" s="1"/>
  <c r="C3" i="342"/>
  <c r="B3" i="342"/>
  <c r="D31" i="414" s="1"/>
  <c r="R3" i="410"/>
  <c r="Q3" i="410"/>
  <c r="P3" i="410"/>
  <c r="S3" i="410" s="1"/>
  <c r="O3" i="410"/>
  <c r="N3" i="410"/>
  <c r="L3" i="410"/>
  <c r="K3" i="410"/>
  <c r="J3" i="410"/>
  <c r="M3" i="410" s="1"/>
  <c r="I3" i="410"/>
  <c r="H3" i="410"/>
  <c r="F3" i="410"/>
  <c r="E3" i="410"/>
  <c r="D3" i="410"/>
  <c r="C3" i="410"/>
  <c r="B3" i="410"/>
  <c r="G3" i="410" l="1"/>
  <c r="D23" i="414"/>
  <c r="Z3" i="344"/>
  <c r="Y3" i="344"/>
  <c r="W3" i="344"/>
  <c r="AB3" i="344" s="1"/>
  <c r="V3" i="344"/>
  <c r="T3" i="344"/>
  <c r="AA3" i="344" s="1"/>
  <c r="Q3" i="344"/>
  <c r="P3" i="344"/>
  <c r="N3" i="344"/>
  <c r="S3" i="344" s="1"/>
  <c r="M3" i="344"/>
  <c r="K3" i="344"/>
  <c r="R3" i="344" s="1"/>
  <c r="G3" i="344"/>
  <c r="C3" i="344"/>
  <c r="B11" i="339"/>
  <c r="J11" i="339" s="1"/>
  <c r="I11" i="339" l="1"/>
  <c r="F11" i="339"/>
  <c r="H11" i="339" l="1"/>
  <c r="G11" i="339"/>
  <c r="A30" i="414"/>
  <c r="A23" i="414"/>
  <c r="A15" i="414"/>
  <c r="A16" i="414"/>
  <c r="A4" i="414"/>
  <c r="A6" i="339" l="1"/>
  <c r="A5" i="339"/>
  <c r="C19" i="414"/>
  <c r="D4" i="414"/>
  <c r="D19" i="414"/>
  <c r="C16" i="414"/>
  <c r="D16" i="414"/>
  <c r="D12" i="414" l="1"/>
  <c r="D8" i="414"/>
  <c r="C15" i="414" l="1"/>
  <c r="C7" i="414"/>
  <c r="D11" i="414" l="1"/>
  <c r="E11" i="414" s="1"/>
  <c r="E23" i="414"/>
  <c r="E20" i="414"/>
  <c r="E15" i="414"/>
  <c r="E7" i="414"/>
  <c r="E12" i="414"/>
  <c r="E8" i="414"/>
  <c r="A17" i="383" l="1"/>
  <c r="A20" i="383" l="1"/>
  <c r="A14" i="383" l="1"/>
  <c r="B10" i="340" l="1"/>
  <c r="B5" i="340"/>
  <c r="B6" i="340" s="1"/>
  <c r="M5" i="340"/>
  <c r="L5" i="340"/>
  <c r="K5" i="340"/>
  <c r="J5" i="340"/>
  <c r="I5" i="340"/>
  <c r="H5" i="340"/>
  <c r="G5" i="340"/>
  <c r="F5" i="340"/>
  <c r="E5" i="340"/>
  <c r="D5" i="340"/>
  <c r="C5" i="340"/>
  <c r="K3" i="403" l="1"/>
  <c r="J3" i="403"/>
  <c r="I3" i="403" s="1"/>
  <c r="M3" i="220" l="1"/>
  <c r="D27" i="414" l="1"/>
  <c r="E27" i="414" s="1"/>
  <c r="E12" i="339"/>
  <c r="D26" i="414"/>
  <c r="E26" i="414" s="1"/>
  <c r="C12" i="339"/>
  <c r="F12" i="339" s="1"/>
  <c r="E25" i="414"/>
  <c r="B12" i="339"/>
  <c r="D29" i="414"/>
  <c r="E29" i="414" s="1"/>
  <c r="M3" i="372"/>
  <c r="L3" i="372"/>
  <c r="K3" i="372"/>
  <c r="I3" i="372"/>
  <c r="H3" i="372"/>
  <c r="G3" i="372"/>
  <c r="E3" i="372"/>
  <c r="D3" i="372"/>
  <c r="C3" i="372"/>
  <c r="O3" i="343"/>
  <c r="N3" i="343"/>
  <c r="K3" i="343"/>
  <c r="P3" i="343" s="1"/>
  <c r="J3" i="343"/>
  <c r="G3" i="343"/>
  <c r="F3" i="343"/>
  <c r="O3" i="377"/>
  <c r="N3" i="377"/>
  <c r="Q3" i="377" s="1"/>
  <c r="K3" i="377"/>
  <c r="P3" i="377" s="1"/>
  <c r="J3" i="377"/>
  <c r="G3" i="377"/>
  <c r="F3" i="377"/>
  <c r="P3" i="345"/>
  <c r="O3" i="345"/>
  <c r="R3" i="345" s="1"/>
  <c r="L3" i="345"/>
  <c r="Q3" i="345" s="1"/>
  <c r="K3" i="345"/>
  <c r="H3" i="345"/>
  <c r="G3" i="345"/>
  <c r="M3" i="390"/>
  <c r="L3" i="390"/>
  <c r="J3" i="390"/>
  <c r="I3" i="390"/>
  <c r="G3" i="390"/>
  <c r="F3" i="390"/>
  <c r="T3" i="347"/>
  <c r="R3" i="347"/>
  <c r="P3" i="347"/>
  <c r="O3" i="347"/>
  <c r="N3" i="347"/>
  <c r="M3" i="347"/>
  <c r="M3" i="387"/>
  <c r="K3" i="387" s="1"/>
  <c r="L3" i="387"/>
  <c r="J3" i="387"/>
  <c r="I3" i="387"/>
  <c r="G3" i="387"/>
  <c r="H3" i="387" s="1"/>
  <c r="F3" i="387"/>
  <c r="N3" i="220"/>
  <c r="L3" i="220" s="1"/>
  <c r="D24" i="414"/>
  <c r="C24" i="414"/>
  <c r="J3" i="372" l="1"/>
  <c r="J12" i="339"/>
  <c r="H3" i="390"/>
  <c r="Q3" i="347"/>
  <c r="S3" i="347"/>
  <c r="U3" i="347"/>
  <c r="N3" i="372"/>
  <c r="F3" i="372"/>
  <c r="I12" i="339"/>
  <c r="I13" i="339" s="1"/>
  <c r="C31" i="414"/>
  <c r="E31" i="414" s="1"/>
  <c r="F13" i="339"/>
  <c r="E13" i="339"/>
  <c r="E15" i="339" s="1"/>
  <c r="H12" i="339"/>
  <c r="G12" i="339"/>
  <c r="K3" i="390"/>
  <c r="A4" i="383"/>
  <c r="A36" i="383"/>
  <c r="A35" i="383"/>
  <c r="A34" i="383"/>
  <c r="A33" i="383"/>
  <c r="A32" i="383"/>
  <c r="A31" i="383"/>
  <c r="A30" i="383"/>
  <c r="A28" i="383"/>
  <c r="A26" i="383"/>
  <c r="A23" i="383"/>
  <c r="A22" i="383"/>
  <c r="A19" i="383"/>
  <c r="A18" i="383"/>
  <c r="A16" i="383"/>
  <c r="A13" i="383"/>
  <c r="A12" i="383"/>
  <c r="A8" i="383"/>
  <c r="A7" i="383"/>
  <c r="A6" i="383"/>
  <c r="A5" i="383"/>
  <c r="C10" i="340"/>
  <c r="D10" i="340" s="1"/>
  <c r="E10" i="340" s="1"/>
  <c r="F10" i="340" s="1"/>
  <c r="G10" i="340" s="1"/>
  <c r="H10" i="340" s="1"/>
  <c r="I10" i="340" s="1"/>
  <c r="J10" i="340" s="1"/>
  <c r="K10" i="340" s="1"/>
  <c r="L10" i="340" s="1"/>
  <c r="M10" i="340" s="1"/>
  <c r="E45" i="374"/>
  <c r="D45" i="374"/>
  <c r="E44" i="374"/>
  <c r="D44" i="374"/>
  <c r="E43" i="374"/>
  <c r="D43" i="374"/>
  <c r="E42" i="374"/>
  <c r="D42" i="374"/>
  <c r="E41" i="374"/>
  <c r="D41" i="374"/>
  <c r="E40" i="374"/>
  <c r="D40" i="374"/>
  <c r="E39" i="374"/>
  <c r="D39" i="374"/>
  <c r="E38" i="374"/>
  <c r="D38" i="374"/>
  <c r="E37" i="374"/>
  <c r="D37" i="374"/>
  <c r="E36" i="374"/>
  <c r="D36" i="374"/>
  <c r="E35" i="374"/>
  <c r="D35" i="374"/>
  <c r="E34" i="374"/>
  <c r="D34" i="374"/>
  <c r="E33" i="374"/>
  <c r="D33" i="374"/>
  <c r="Q3" i="343"/>
  <c r="C13" i="339"/>
  <c r="C15" i="339" s="1"/>
  <c r="B13" i="339"/>
  <c r="D18" i="414"/>
  <c r="C4" i="414"/>
  <c r="J13" i="339" l="1"/>
  <c r="B15" i="339"/>
  <c r="H13" i="339"/>
  <c r="F15" i="339"/>
  <c r="D30" i="414"/>
  <c r="E30" i="414" s="1"/>
  <c r="E16" i="414"/>
  <c r="E4" i="414"/>
  <c r="C6" i="340"/>
  <c r="D6" i="340" s="1"/>
  <c r="B4" i="340"/>
  <c r="G13" i="339"/>
  <c r="B13" i="340" l="1"/>
  <c r="B12" i="340"/>
  <c r="G15" i="339"/>
  <c r="H15" i="339"/>
  <c r="C4" i="340"/>
  <c r="E19" i="414"/>
  <c r="E24" i="414"/>
  <c r="D4" i="340"/>
  <c r="E6" i="340"/>
  <c r="C18" i="414"/>
  <c r="E18" i="414" l="1"/>
  <c r="E4" i="340"/>
  <c r="F6" i="340"/>
  <c r="G6" i="340" l="1"/>
  <c r="F4" i="340"/>
  <c r="H6" i="340" l="1"/>
  <c r="G4" i="340"/>
  <c r="H4" i="340" l="1"/>
  <c r="I6" i="340"/>
  <c r="I4" i="340" l="1"/>
  <c r="J6" i="340"/>
  <c r="K6" i="340" l="1"/>
  <c r="J4" i="340"/>
  <c r="K4" i="340" l="1"/>
  <c r="L6" i="340"/>
  <c r="L4" i="340" l="1"/>
  <c r="M6" i="340"/>
  <c r="M4" i="340" s="1"/>
</calcChain>
</file>

<file path=xl/comments1.xml><?xml version="1.0" encoding="utf-8"?>
<comments xmlns="http://schemas.openxmlformats.org/spreadsheetml/2006/main">
  <authors>
    <author>62361</author>
  </authors>
  <commentList>
    <comment ref="A4" authorId="0" shapeId="0">
      <text>
        <r>
          <rPr>
            <b/>
            <sz val="9"/>
            <color indexed="81"/>
            <rFont val="Tahoma"/>
            <family val="2"/>
            <charset val="238"/>
          </rPr>
          <t>Zadejte číslo měsíce nebo rok, případně klikněte myší na tuto buňku a pomocí tlačítka s šipkou, které se objeví vpravo, vyberte požadovanou hodnotu.</t>
        </r>
      </text>
    </comment>
  </commentList>
</comments>
</file>

<file path=xl/sharedStrings.xml><?xml version="1.0" encoding="utf-8"?>
<sst xmlns="http://schemas.openxmlformats.org/spreadsheetml/2006/main" count="67128" uniqueCount="6052">
  <si>
    <t>NS</t>
  </si>
  <si>
    <t>Účet</t>
  </si>
  <si>
    <t>%</t>
  </si>
  <si>
    <t>Celkem</t>
  </si>
  <si>
    <t>Č.kl.</t>
  </si>
  <si>
    <t>Klinika</t>
  </si>
  <si>
    <t>Oddělení</t>
  </si>
  <si>
    <t>Č.účtu</t>
  </si>
  <si>
    <t>PL</t>
  </si>
  <si>
    <t>Kód lékárna</t>
  </si>
  <si>
    <t>Kód ZP</t>
  </si>
  <si>
    <t>Název</t>
  </si>
  <si>
    <t>Popis</t>
  </si>
  <si>
    <t>Mn.</t>
  </si>
  <si>
    <t>Kč</t>
  </si>
  <si>
    <t>Předepsáno</t>
  </si>
  <si>
    <t>Zachyceno v lékárně</t>
  </si>
  <si>
    <t>Č.</t>
  </si>
  <si>
    <t>Druh</t>
  </si>
  <si>
    <t>Úhrada Kč</t>
  </si>
  <si>
    <t>Dokl.</t>
  </si>
  <si>
    <t>Zachyceno v lékárně FNOL</t>
  </si>
  <si>
    <t>Úhr.</t>
  </si>
  <si>
    <t>Č.kliniky</t>
  </si>
  <si>
    <t>IČP</t>
  </si>
  <si>
    <t>Typ</t>
  </si>
  <si>
    <t>Náz.skup.</t>
  </si>
  <si>
    <t>Úhr</t>
  </si>
  <si>
    <t>ks</t>
  </si>
  <si>
    <t>Poměrové plnění rozpočtu  v tis. Kč.</t>
  </si>
  <si>
    <t>Rozp. měs. 1/12</t>
  </si>
  <si>
    <t>Rozp.rok tis. Kč</t>
  </si>
  <si>
    <t>Sk. tis Kč</t>
  </si>
  <si>
    <t>% podil</t>
  </si>
  <si>
    <t>501 10     Biologické implantáty</t>
  </si>
  <si>
    <t>501 13 Léky</t>
  </si>
  <si>
    <t>501 14     Krev</t>
  </si>
  <si>
    <t>501 15 SZM</t>
  </si>
  <si>
    <t>501 16     Potraviny</t>
  </si>
  <si>
    <t>501 17     Všeobecný materiál</t>
  </si>
  <si>
    <t>501 18     Náhradní díly</t>
  </si>
  <si>
    <t>501 19     Textil</t>
  </si>
  <si>
    <t>502     Spotřeba energie</t>
  </si>
  <si>
    <t>504     Prodané zboží</t>
  </si>
  <si>
    <t>507 Aktivace</t>
  </si>
  <si>
    <t>511     Opravy a udržování</t>
  </si>
  <si>
    <t>512     Cestovné</t>
  </si>
  <si>
    <t>518     Ostatní služby</t>
  </si>
  <si>
    <t>52     Osobní náklady</t>
  </si>
  <si>
    <t>551, 552, 553 Odpisy, ZC</t>
  </si>
  <si>
    <t>558 DDHM</t>
  </si>
  <si>
    <t>544, 554 - 556 Prodaný materiál a zák.rezervy,opr.p</t>
  </si>
  <si>
    <t>5xx  OStatní náklady</t>
  </si>
  <si>
    <t>501 - 598 Přímé náklady</t>
  </si>
  <si>
    <t>799     Vnitropodnikové náklady</t>
  </si>
  <si>
    <t>501-598, 799 Náklady celkem</t>
  </si>
  <si>
    <t>602 10-15 Přímé platby za zdrav.péči ostatní</t>
  </si>
  <si>
    <t>602 27  ředění cytostatik</t>
  </si>
  <si>
    <t>604, 644 Prodané zboží</t>
  </si>
  <si>
    <t>Čerpání darů, FKSP</t>
  </si>
  <si>
    <t>UKAZATEL ( % Plnění) = vypovídá, zda  čerpání skutečnosti odpovídá plánovanému rozpočtu. Překročení =   &gt; než 100%, úspora = &lt; než 100%, 100% čerpání  = rovnoměrné čerpání rozpočtu</t>
  </si>
  <si>
    <t>Sestava hospodaření za kliniky</t>
  </si>
  <si>
    <t xml:space="preserve">Minulé období </t>
  </si>
  <si>
    <t xml:space="preserve">Aktuální období  </t>
  </si>
  <si>
    <t>1/12 * Měs.do data</t>
  </si>
  <si>
    <t>Sk.do data</t>
  </si>
  <si>
    <t>HV</t>
  </si>
  <si>
    <t>měsíc</t>
  </si>
  <si>
    <t>Rozdíl</t>
  </si>
  <si>
    <t>DRG total</t>
  </si>
  <si>
    <t>Casemix</t>
  </si>
  <si>
    <t>CM</t>
  </si>
  <si>
    <t>Hosp.</t>
  </si>
  <si>
    <t>KL</t>
  </si>
  <si>
    <t>DRG</t>
  </si>
  <si>
    <t>Váha DRG</t>
  </si>
  <si>
    <t>LTP</t>
  </si>
  <si>
    <t>HTP</t>
  </si>
  <si>
    <t>Alos</t>
  </si>
  <si>
    <t>Alfa</t>
  </si>
  <si>
    <t>Nazev</t>
  </si>
  <si>
    <t>Rozdíly</t>
  </si>
  <si>
    <t>Ošetřovací dny</t>
  </si>
  <si>
    <t>poč.</t>
  </si>
  <si>
    <t>ø dnů</t>
  </si>
  <si>
    <t>ALOS</t>
  </si>
  <si>
    <t>FNOL</t>
  </si>
  <si>
    <t>rozdíl</t>
  </si>
  <si>
    <t>případy nad ALOS</t>
  </si>
  <si>
    <t>Kód</t>
  </si>
  <si>
    <t>Počet</t>
  </si>
  <si>
    <t>Lékový paušál</t>
  </si>
  <si>
    <t>Kč / j.</t>
  </si>
  <si>
    <t>Skutečnost</t>
  </si>
  <si>
    <t>Rozpočet</t>
  </si>
  <si>
    <t>Plnění</t>
  </si>
  <si>
    <t>Ostatní (Kč)</t>
  </si>
  <si>
    <t>Náklady celkem</t>
  </si>
  <si>
    <t>Hospitalizace (casemix * 29500)</t>
  </si>
  <si>
    <t>Ambulance (body)</t>
  </si>
  <si>
    <t>Výnosy celkem</t>
  </si>
  <si>
    <t>Hospodářský index (Výnosy / Náklady)</t>
  </si>
  <si>
    <t>1-1</t>
  </si>
  <si>
    <t>1-2</t>
  </si>
  <si>
    <t>1-3</t>
  </si>
  <si>
    <t>1-4</t>
  </si>
  <si>
    <t>1-5</t>
  </si>
  <si>
    <t>1-6</t>
  </si>
  <si>
    <t>1-7</t>
  </si>
  <si>
    <t>1-8</t>
  </si>
  <si>
    <t>1-9</t>
  </si>
  <si>
    <t>1-10</t>
  </si>
  <si>
    <t>1-11</t>
  </si>
  <si>
    <t>1-12</t>
  </si>
  <si>
    <t>Přehled délky hospitalizace ve FNOL oproti ALOS (průměru v České republice)</t>
  </si>
  <si>
    <t>b</t>
  </si>
  <si>
    <t>1-13</t>
  </si>
  <si>
    <t>Zdravotnické pracoviště poskytující zdravotní výkon</t>
  </si>
  <si>
    <t>Odb. sml.</t>
  </si>
  <si>
    <t>S</t>
  </si>
  <si>
    <t>Kod</t>
  </si>
  <si>
    <t>Cena/j.</t>
  </si>
  <si>
    <t>Body (tisíce)</t>
  </si>
  <si>
    <t>ZUM + ZULP (tisíce Kč)</t>
  </si>
  <si>
    <t>ZULP Centra (tisíce Kč)</t>
  </si>
  <si>
    <t>casemix 2012</t>
  </si>
  <si>
    <t>Ambulance</t>
  </si>
  <si>
    <t>Hospodářský index (Výnosy / Náklady) - vývoj</t>
  </si>
  <si>
    <t>Zdravotnické pracoviště vyžadující zdravotní výkon</t>
  </si>
  <si>
    <t>Osobní náklady zdravotnického pracoviště</t>
  </si>
  <si>
    <t>Plán</t>
  </si>
  <si>
    <t>Obsah sešitu</t>
  </si>
  <si>
    <t>Náklady a související sestavy</t>
  </si>
  <si>
    <t>Výnosy a související sestavy</t>
  </si>
  <si>
    <t>Plnění casemixu dle FNOL</t>
  </si>
  <si>
    <t>HI</t>
  </si>
  <si>
    <t>HI Graf</t>
  </si>
  <si>
    <t>Man Tab</t>
  </si>
  <si>
    <t>Léky Žádanky</t>
  </si>
  <si>
    <t>LŽ Detail</t>
  </si>
  <si>
    <t>Léky Recepty</t>
  </si>
  <si>
    <t>LRp Detail</t>
  </si>
  <si>
    <t>Materiál Žádanky</t>
  </si>
  <si>
    <t>MŽ Detail</t>
  </si>
  <si>
    <t>Osobní náklady</t>
  </si>
  <si>
    <t>CaseMix</t>
  </si>
  <si>
    <t>Total</t>
  </si>
  <si>
    <t>OD TISS</t>
  </si>
  <si>
    <t>ZV Vyžád. Detail</t>
  </si>
  <si>
    <t>ZV Vyžád.</t>
  </si>
  <si>
    <t>Motivační kritéria</t>
  </si>
  <si>
    <t>Motivace</t>
  </si>
  <si>
    <t>ZV Vykáz.-A</t>
  </si>
  <si>
    <t>ZV Vykáz.-A Detail</t>
  </si>
  <si>
    <t>ZV Vykáz.-H</t>
  </si>
  <si>
    <t>ZV Vykáz.-H Detail</t>
  </si>
  <si>
    <t>Zdravotní výkony vykázané na pracovišti pro pacienty hospitalizované ve FNOL</t>
  </si>
  <si>
    <t>Zdravotní výkony (vybraných odborností) vyžádané pro pacienty hospitalizované na vlastním pracovišti</t>
  </si>
  <si>
    <t>Celkem:</t>
  </si>
  <si>
    <t>V rámci PL</t>
  </si>
  <si>
    <t>Mimo PL</t>
  </si>
  <si>
    <t xml:space="preserve">NS </t>
  </si>
  <si>
    <t xml:space="preserve">ATC </t>
  </si>
  <si>
    <t>Název Léku</t>
  </si>
  <si>
    <t>Popis Léku</t>
  </si>
  <si>
    <t>% Kč</t>
  </si>
  <si>
    <t>Lékař</t>
  </si>
  <si>
    <t>111 - VZP</t>
  </si>
  <si>
    <t>201 - VoZP</t>
  </si>
  <si>
    <t>205 - ČPZP</t>
  </si>
  <si>
    <t>207 - OZP</t>
  </si>
  <si>
    <t>209 - ZP ŠKODA</t>
  </si>
  <si>
    <t>211 - ZP MV</t>
  </si>
  <si>
    <t>213 - RBP</t>
  </si>
  <si>
    <t>Hospodaření zdravotnického pracoviště (v tisících)</t>
  </si>
  <si>
    <t>Spotřeba léčivých přípravků</t>
  </si>
  <si>
    <t>Preskripce a záchyt receptů a poukazů</t>
  </si>
  <si>
    <t>Spotřeba zdravotnického materiálu</t>
  </si>
  <si>
    <t>Optimum CM pro</t>
  </si>
  <si>
    <t>olomoucký kraj</t>
  </si>
  <si>
    <t>Ošetřovací dny a TISS (v tisících Kč)</t>
  </si>
  <si>
    <t>Přehledové sestavy</t>
  </si>
  <si>
    <t>Akt. měsíc</t>
  </si>
  <si>
    <t>Kč/ks</t>
  </si>
  <si>
    <t>NS / ATC</t>
  </si>
  <si>
    <t>LŽ PL</t>
  </si>
  <si>
    <t>LRp PL</t>
  </si>
  <si>
    <t>LŽ PL Detail</t>
  </si>
  <si>
    <t>LRp PL Detail</t>
  </si>
  <si>
    <t>Nezachyceno v lékárně</t>
  </si>
  <si>
    <t>Preskripce a záchyt receptů a poukazů dle lékařů</t>
  </si>
  <si>
    <t>LRp Lékaři</t>
  </si>
  <si>
    <t>Předepsal</t>
  </si>
  <si>
    <t>Léky</t>
  </si>
  <si>
    <t>Recepty</t>
  </si>
  <si>
    <t>Centrové léky (dodržení rozpočtu)</t>
  </si>
  <si>
    <t>"Klinická dokumentace" = metodicky správně sestavený "Hospitalizační účet"</t>
  </si>
  <si>
    <t>KVALITA PÉČE (vyžádaný interní AUDIT "Oddělení jakosti")</t>
  </si>
  <si>
    <t>Žádanky</t>
  </si>
  <si>
    <t>Materiál</t>
  </si>
  <si>
    <t>Celk. Kč</t>
  </si>
  <si>
    <t>* Legenda:</t>
  </si>
  <si>
    <t>Hospitalizace = casemix "DRG total" (dle aktuálního grouperu) vynásobený 30000 Kč</t>
  </si>
  <si>
    <t>Hospodářský index (Výnosy / Náklady) se hodnotí pouze v případě dodržení rozpočtu nákladů</t>
  </si>
  <si>
    <t>Spotřeba léčivých přípravků - orientační přehled</t>
  </si>
  <si>
    <t>Přehled plnění pozitivniho listu (PL) -
   spotřeba léčivých přípravků dle objemu Kč mimo PL</t>
  </si>
  <si>
    <t>optimum 100% *</t>
  </si>
  <si>
    <t>optimum 95% *</t>
  </si>
  <si>
    <t>333 - Cizinci</t>
  </si>
  <si>
    <t>Lékař / ATC</t>
  </si>
  <si>
    <t>celý rok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</si>
  <si>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</si>
  <si>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</si>
  <si>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</si>
  <si>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</si>
  <si>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</si>
  <si>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</si>
  <si>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</si>
  <si>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</si>
  <si>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září</t>
  </si>
  <si>
    <t>říjen</t>
  </si>
  <si>
    <t>listopad</t>
  </si>
  <si>
    <t>prosinec</t>
  </si>
  <si>
    <t xml:space="preserve">Celkem </t>
  </si>
  <si>
    <t>ÚVAZKY</t>
  </si>
  <si>
    <t>HODINY</t>
  </si>
  <si>
    <t>V rámci úvazku</t>
  </si>
  <si>
    <t>OON (DPP + DPČ)</t>
  </si>
  <si>
    <t>Klinické studie</t>
  </si>
  <si>
    <t>Granty</t>
  </si>
  <si>
    <t>Nad rámec úvazku 1,0 (přesčas)</t>
  </si>
  <si>
    <t>sociálního a zdravotního pojištění hrazeného zaměstnavatelem</t>
  </si>
  <si>
    <t>Osobní náklady = komplexní mzdové náklady zaměstnavatele – vyplacené mzdy, náhrady, odměny atd. včetně</t>
  </si>
  <si>
    <t>Mzdové náklady zaměstnavatele – vyplacené hrubé mzdy, náhrady, odměny atd. bez sociálního a zdravotního pojištění hrazeného zaměstnavatelem</t>
  </si>
  <si>
    <t>MZDY (Kč) *</t>
  </si>
  <si>
    <t>Měsíc/Rok *</t>
  </si>
  <si>
    <t>Rozdíl (zbývá)</t>
  </si>
  <si>
    <t>Plán *</t>
  </si>
  <si>
    <t>Rozpočet na vzdělávání je plánován na rok, měsíční plány jsou v tabulce dvanáctinou ročního rozpočtu</t>
  </si>
  <si>
    <t>Pracoviště/účet</t>
  </si>
  <si>
    <t>Počet případů hospitalizací</t>
  </si>
  <si>
    <t>Podíl počtu položek žádanek na léky dle typů žádanek</t>
  </si>
  <si>
    <t>Pracoviště</t>
  </si>
  <si>
    <t>Počet položek žádanek</t>
  </si>
  <si>
    <t>Svoz</t>
  </si>
  <si>
    <t>Statim</t>
  </si>
  <si>
    <t>Váz.ATB</t>
  </si>
  <si>
    <t>Centra</t>
  </si>
  <si>
    <t>Počet položek žádanek %</t>
  </si>
  <si>
    <t>Počet žádanek (dokladů)</t>
  </si>
  <si>
    <t>Počet žádanek (dokladů) %</t>
  </si>
  <si>
    <t>LŽ Statim</t>
  </si>
  <si>
    <t>Ambulance = vykázané výkony (body)</t>
  </si>
  <si>
    <t>Počet výkonů</t>
  </si>
  <si>
    <t>ZV Vykáz.-A Lékaři</t>
  </si>
  <si>
    <t>Sml.odb./NS</t>
  </si>
  <si>
    <t>* Legenda (viz Vyhláška MZ ČR Sbírka zákonů č. 348/2016)</t>
  </si>
  <si>
    <t>% 2015</t>
  </si>
  <si>
    <t>DRG - úhrada formou případového paušálu</t>
  </si>
  <si>
    <t>DRG - individuálně smluvně sjednaná složka úhrady</t>
  </si>
  <si>
    <t>DRG - úhrada vyčleněná z úhrady formou případového paušálu</t>
  </si>
  <si>
    <t>§</t>
  </si>
  <si>
    <t>ZV Vykáz.-A Det.Lék.</t>
  </si>
  <si>
    <t>10 - úhrada formou případového paušálu, 13 - úhrada vyčleněná z úhrady formou případového paušálu)</t>
  </si>
  <si>
    <t>Rozdíl 2015</t>
  </si>
  <si>
    <t>Plnění 2015</t>
  </si>
  <si>
    <t>CM 2015</t>
  </si>
  <si>
    <t>Hosp. 2015</t>
  </si>
  <si>
    <t>Kč (tisíce)</t>
  </si>
  <si>
    <t>Rozdíly 2015</t>
  </si>
  <si>
    <t xml:space="preserve"> (nápověda se zobrazí po najetí myší na číslo měsíce/rok).</t>
  </si>
  <si>
    <t>Požadované období lze zvolit zapsáním konkrétního čísla měsíce či roku do odpovídající buňky v levém horním rohu tabulky, nebo výběrem z nabídky</t>
  </si>
  <si>
    <t>1 Lékaři</t>
  </si>
  <si>
    <t>17_vzroz</t>
  </si>
  <si>
    <t>16_vzpln</t>
  </si>
  <si>
    <t>15_vzpl</t>
  </si>
  <si>
    <t>14_vzsk</t>
  </si>
  <si>
    <t>13 m_sk</t>
  </si>
  <si>
    <t>12 m_oc</t>
  </si>
  <si>
    <t>11 m_jo</t>
  </si>
  <si>
    <t>10 m_gr</t>
  </si>
  <si>
    <t>09 m_kl</t>
  </si>
  <si>
    <t>08 h_oon</t>
  </si>
  <si>
    <t>07 h_nadzk</t>
  </si>
  <si>
    <t>06 h_naduv</t>
  </si>
  <si>
    <t>05 h_vram</t>
  </si>
  <si>
    <t>04 uv_rozd</t>
  </si>
  <si>
    <t>03 uv_pln</t>
  </si>
  <si>
    <t>02 uv_pla</t>
  </si>
  <si>
    <t>01 uv_sk</t>
  </si>
  <si>
    <t>popis</t>
  </si>
  <si>
    <t>kat</t>
  </si>
  <si>
    <t>Jiné</t>
  </si>
  <si>
    <t>Kategorie</t>
  </si>
  <si>
    <t>Skut.</t>
  </si>
  <si>
    <t>Skutečnost celkem</t>
  </si>
  <si>
    <t>Odměny</t>
  </si>
  <si>
    <t>Nad rámec zkrác. Úvazku</t>
  </si>
  <si>
    <t>Skut. celk.</t>
  </si>
  <si>
    <t>VZDĚLÁVÁNÍ</t>
  </si>
  <si>
    <t>mesic</t>
  </si>
  <si>
    <t xml:space="preserve"> </t>
  </si>
  <si>
    <t>Případy hospitalizací se při výpočtu casemixu v letech 2016, 2017, 2018 rozumí případy hospitalizací přepočtené pomocí pravidel pro Klasifikaci a sestavování případů</t>
  </si>
  <si>
    <t>hospitalizací platných pro rok 2018</t>
  </si>
  <si>
    <t>Casemix v letech 2016, 2017, 2018 je počet případů hospitalizací ukončených ve sledovaném období, poskytovatelem vykázaných a zdravotní pojišťovnou uznaných,</t>
  </si>
  <si>
    <t>které jsou podle Klasifikace zařazeny do skupin vztažených k diagnóze, vynásobený indexy 2017 (viz příohy č. 9 - individuálně smluvně sjednaná složka úhrady,</t>
  </si>
  <si>
    <t>POMĚROVÉ  PLNĚNÍ = Rozpočet na rok 2018 celkem a 1/12  ročního rozpočtu, skutečnost daných měsíců a % plnění načítané skutečnosti do data k poměrné části rozpočtu do data.</t>
  </si>
  <si>
    <t>Rozpočet výnosů pro rok 2019 je stanoven jako 100% skutečnosti referenčního období (2018)</t>
  </si>
  <si>
    <t>01/2019</t>
  </si>
  <si>
    <t>02/2019</t>
  </si>
  <si>
    <t>03/2019</t>
  </si>
  <si>
    <t>04/2019</t>
  </si>
  <si>
    <t>05/2019</t>
  </si>
  <si>
    <t>06/2019</t>
  </si>
  <si>
    <t>07/2019</t>
  </si>
  <si>
    <t>08/2019</t>
  </si>
  <si>
    <t>09/2019</t>
  </si>
  <si>
    <t>10/2019</t>
  </si>
  <si>
    <t>11/2019</t>
  </si>
  <si>
    <t>12/2019</t>
  </si>
  <si>
    <t>Rozp. 2018            CELKEM</t>
  </si>
  <si>
    <t>Skut. 2018 CELKEM</t>
  </si>
  <si>
    <t>ROZDÍL  Skut. - Rozp. 2018</t>
  </si>
  <si>
    <t>% plnění rozp.2018</t>
  </si>
  <si>
    <t>Rozp.rok 2019</t>
  </si>
  <si>
    <t>Sk.v tis 2019</t>
  </si>
  <si>
    <t>ROZDÍL (Sk.do data - Rozp.do data 2019)</t>
  </si>
  <si>
    <t>% plnění (Skut.do data/Rozp.rok 2019)</t>
  </si>
  <si>
    <r>
      <t>Zpět na Obsah</t>
    </r>
    <r>
      <rPr>
        <sz val="9"/>
        <rFont val="Calibri"/>
        <family val="2"/>
        <charset val="238"/>
        <scheme val="minor"/>
      </rPr>
      <t xml:space="preserve"> | 1.-4.měsíc | Onkologická klinika</t>
    </r>
  </si>
  <si>
    <t>/0</t>
  </si>
  <si>
    <t>Plnění rozpočtu po měsících</t>
  </si>
  <si>
    <t>5     Účtová třída 5 - Náklady</t>
  </si>
  <si>
    <t>50     Spotřebované nákupy</t>
  </si>
  <si>
    <t>501     Spotřeba materiálu</t>
  </si>
  <si>
    <t>50109     Cenové odchylky k materiálu</t>
  </si>
  <si>
    <t>50109000     cenové odchylky k materiálu</t>
  </si>
  <si>
    <t>50113     Léky a léčiva</t>
  </si>
  <si>
    <t>50113001     léky - paušál (LEK)</t>
  </si>
  <si>
    <t>50113002     léky - parenterální výživa (LEK)</t>
  </si>
  <si>
    <t>50113006     léky - enterální výživa (LEK)</t>
  </si>
  <si>
    <t>50113008     léky - krev.deriváty ZUL (TO)</t>
  </si>
  <si>
    <t>50113009     léky - RTG diagnostika ZUL (LEK)</t>
  </si>
  <si>
    <t>50113013     léky - antibiotika (LEK)</t>
  </si>
  <si>
    <t>50113014     léky - antimykotika (LEK)</t>
  </si>
  <si>
    <t>50113016     léky - centra (LEK)</t>
  </si>
  <si>
    <t>50113017     léky - dle §16 (LEK)</t>
  </si>
  <si>
    <t>50113190     léky - medicinální plyny (sklad SVM)</t>
  </si>
  <si>
    <t>50114     Krevní přípravky</t>
  </si>
  <si>
    <t>50114002     krevní přípravky</t>
  </si>
  <si>
    <t>50114003     plazma</t>
  </si>
  <si>
    <t>50115     Zdravotnické prostředky</t>
  </si>
  <si>
    <t>50115020     laboratorní diagnostika-LEK (Z501)</t>
  </si>
  <si>
    <t>50115040     laboratorní materiál (Z505)</t>
  </si>
  <si>
    <t>50115050     obvazový materiál (Z502)</t>
  </si>
  <si>
    <t>50115060     ZPr - ostatní (Z503)</t>
  </si>
  <si>
    <t>50115063     ZPr - vaky, sety (Z528)</t>
  </si>
  <si>
    <t>50115064     ZPr - šicí materiál (Z529)</t>
  </si>
  <si>
    <t>50115065     ZPr - vpichovací materiál (Z530)</t>
  </si>
  <si>
    <t>50115067     ZPr - rukavice (Z532)</t>
  </si>
  <si>
    <t>50115069     ZPr - porty (Z534)</t>
  </si>
  <si>
    <t>50115070     ZPr - katetry ostatní (Z513)</t>
  </si>
  <si>
    <t>50115079     ZPr - internzivní péče (Z542)</t>
  </si>
  <si>
    <t>50115089     ZPr - katetry PICC/MIDLINE (Z554)</t>
  </si>
  <si>
    <t>--</t>
  </si>
  <si>
    <t>50116     Potraviny</t>
  </si>
  <si>
    <t>50116001     lůžk. pacienti</t>
  </si>
  <si>
    <t>50116002     lůžk. pacienti nad normu</t>
  </si>
  <si>
    <t>50117     Všeobecný materiál</t>
  </si>
  <si>
    <t>50117001     všeobecný materiál (N524,525,P35,49,T13,V26,31,32,34,35,37,47,111,Z510)</t>
  </si>
  <si>
    <t>50117002     prací a čistící prostř.,drog.zboží (sk.V41)</t>
  </si>
  <si>
    <t>50117003     desinfekční prostředky (ID-ř.733-LEK)</t>
  </si>
  <si>
    <t>50117004     tiskopisy a kanc.potřeby (sk.V42, 43)</t>
  </si>
  <si>
    <t>50117005     údržbový materiál ZVIT (sk.B36,61,62,64)</t>
  </si>
  <si>
    <t>50117007     údržbový materiál ostatní - sklady (sk.T17)</t>
  </si>
  <si>
    <t>50117008     spotřební materiál k PDS (potrubní pošta (sk.V22)</t>
  </si>
  <si>
    <t>50117009     spotřební materiál k ZPr. (sk.V21)</t>
  </si>
  <si>
    <t>50117015     IT - spotřební materiál (sk. P37, 38, 48)</t>
  </si>
  <si>
    <t>50117020     všeob.mat. - nábytek (V30) do 1tis.</t>
  </si>
  <si>
    <t>50117021     všeob.mat. - hosp.přístr.a nářadí (V32) od 1tis do 2999,99</t>
  </si>
  <si>
    <t>50117023     všeob.mat. - kancel.tech. (V34) od 1tis do 2999,99</t>
  </si>
  <si>
    <t>50117024     všeob.mat. - ostatní-vyjímky (V44) od 0,01 do 999,99</t>
  </si>
  <si>
    <t>50117190     technické plyny</t>
  </si>
  <si>
    <t>50118     Náhradní díly</t>
  </si>
  <si>
    <t>50118001     ND - ostatní (všeob.sklad) (sk.V38)</t>
  </si>
  <si>
    <t>50118002     ND - zdravot.techn.(sklad) (sk.Z39)</t>
  </si>
  <si>
    <t>50118003     ND - ostatní techn.(OSBTK, vč.metrologa)</t>
  </si>
  <si>
    <t>50118004     ND - zdravotní techn. (OSBTK, vč.metrologa)</t>
  </si>
  <si>
    <t>50118005     ND - výpoč. techn.(sklad) (sk.P47)</t>
  </si>
  <si>
    <t>50118006     ND - ZVIT (sk.B63)</t>
  </si>
  <si>
    <t>50118009     ND - ostatní technika (UTZ)</t>
  </si>
  <si>
    <t>50119     DDHM a textil</t>
  </si>
  <si>
    <t>50119002     prádlo pacientů (sk.T12)</t>
  </si>
  <si>
    <t>50119077     OOPP a prádlo pro zaměstnance (sk.T14)</t>
  </si>
  <si>
    <t>50119092     pokojový textil (sk. T15)</t>
  </si>
  <si>
    <t>50119100     jednorázové ochranné pomůcky (sk.T18A)</t>
  </si>
  <si>
    <t>50119101     jednorázový operační materiál (sk.T18B)</t>
  </si>
  <si>
    <t>50119102     jednorázové hygienické potřeby (sk.T18C)</t>
  </si>
  <si>
    <t>50160     Knihy a časopisy</t>
  </si>
  <si>
    <t>50160002     knihy a časopisy</t>
  </si>
  <si>
    <t>50180     Materiál z darů, FKSP</t>
  </si>
  <si>
    <t>50180000     spotř.nák.- z fin. darů</t>
  </si>
  <si>
    <t>50210     Spotřeba energie</t>
  </si>
  <si>
    <t>50210071     elektřina</t>
  </si>
  <si>
    <t>50210072     vodné, stočné</t>
  </si>
  <si>
    <t>50210073     pára</t>
  </si>
  <si>
    <t>51     Služby</t>
  </si>
  <si>
    <t>51102     Technika a stavby</t>
  </si>
  <si>
    <t>51102021     opravy zdravotnické techniky - OSBTK, vč.metrologa</t>
  </si>
  <si>
    <t>51102022     opravy - Úsek inf.systémů</t>
  </si>
  <si>
    <t>51102023     opravy ostatní techniky - OSBTK, vč.metrologa</t>
  </si>
  <si>
    <t>51102024     opravy - správa budov</t>
  </si>
  <si>
    <t>51102025     opravy - hl.energetik</t>
  </si>
  <si>
    <t>51102026     opravy STA rozvodů (tel.antény) - ELSYS</t>
  </si>
  <si>
    <t>51102032     opravy zdravotnické techniky - UTZ</t>
  </si>
  <si>
    <t>51102033     opravy ostatní techniky - UTZ</t>
  </si>
  <si>
    <t>51102034     opravy ostatní techniky - ELSYS</t>
  </si>
  <si>
    <t>51201     Cestovné zaměstnanců-tuzemské</t>
  </si>
  <si>
    <t>51201000     cestovné z mezd</t>
  </si>
  <si>
    <t>51201001     cestovné tuzemské - OUC</t>
  </si>
  <si>
    <t>51802     Spoje</t>
  </si>
  <si>
    <t>51802001     poštovné</t>
  </si>
  <si>
    <t>51802003     telekom.styk</t>
  </si>
  <si>
    <t>51804     Nájemné</t>
  </si>
  <si>
    <t>51804004     popl. za R a TV, veř. produkce</t>
  </si>
  <si>
    <t>51804005     náj. plynových lahví</t>
  </si>
  <si>
    <t>51806     Úklid, odpad, desinf., deratizace</t>
  </si>
  <si>
    <t>51806001     úklid. služby - paušál</t>
  </si>
  <si>
    <t>51806002     úklid. služby - více práce</t>
  </si>
  <si>
    <t>51806004     popl. za DDD a ostatní služby</t>
  </si>
  <si>
    <t>51806005     odpad (spalovna)</t>
  </si>
  <si>
    <t>51806007     praní prádla</t>
  </si>
  <si>
    <t>51808     Revize a smluvní servisy majetku</t>
  </si>
  <si>
    <t>51808007     revize, sml.servis - energetik</t>
  </si>
  <si>
    <t>51808008     revize, tech.kontroly, prev.prohl.- OSBTK</t>
  </si>
  <si>
    <t>51808009     revize, sml.servis PO - OBKR</t>
  </si>
  <si>
    <t>51808013     revize - kalibrace - metrolog</t>
  </si>
  <si>
    <t>51808018     smluvní servis - OSBTK</t>
  </si>
  <si>
    <t>51874     Ostatní služby</t>
  </si>
  <si>
    <t>51874010     ostatní služby - zdravotní</t>
  </si>
  <si>
    <t>521     Mzdové náklady</t>
  </si>
  <si>
    <t>52111     Hrubé mzdy</t>
  </si>
  <si>
    <t>52111000     hrubé mzdy</t>
  </si>
  <si>
    <t>52113     Refundace</t>
  </si>
  <si>
    <t>52113000     refundace</t>
  </si>
  <si>
    <t>52121     OON - dohody</t>
  </si>
  <si>
    <t>52121000     OON - dohody</t>
  </si>
  <si>
    <t>52128     Náhrada mzdy po dobu dočas.prac.neschopnosti</t>
  </si>
  <si>
    <t>52128000     náhrada mzdy po dobu dočas.prac.neschop.-hraz.org.</t>
  </si>
  <si>
    <t>52148     Peněžité dary z FKSP</t>
  </si>
  <si>
    <t>52148000     peněžité dary z FKSP</t>
  </si>
  <si>
    <t>524     Zákonné sociální pojištění</t>
  </si>
  <si>
    <t>52401     Zdravotní pojištění organizace</t>
  </si>
  <si>
    <t>52401000     zdravotní poj. organizace</t>
  </si>
  <si>
    <t>52402     Sociální pojištění organizace</t>
  </si>
  <si>
    <t>52402000     sociální poj. organizace</t>
  </si>
  <si>
    <t>52413     Refundace - zdravotní pojištění</t>
  </si>
  <si>
    <t>52413000     refundace - zdravotní pojištění</t>
  </si>
  <si>
    <t>52414     Refundace - sociální pojištění</t>
  </si>
  <si>
    <t>52414000     refundace - sociální pojištění</t>
  </si>
  <si>
    <t>525     Jiné sociální pojištění</t>
  </si>
  <si>
    <t>52510     Jiné sociální pojištění</t>
  </si>
  <si>
    <t>52510000     pojištění zaměstnanců (čtvrtletně)</t>
  </si>
  <si>
    <t>527     Zákonné sociální náklady</t>
  </si>
  <si>
    <t>52710     Zákonné sociální náklady</t>
  </si>
  <si>
    <t>52710001     FKSP - jednotný příděl</t>
  </si>
  <si>
    <t>54     Jiné provozní náklady</t>
  </si>
  <si>
    <t>549     Ostatní náklady z činnosti</t>
  </si>
  <si>
    <t>54901     Technické zhodnocení budov</t>
  </si>
  <si>
    <t>54901025     TZ budov - OSB</t>
  </si>
  <si>
    <t>54910     Ostatní náklady z činnosti</t>
  </si>
  <si>
    <t>54910003     práce výrobní povahy(výroba klíčů,tabulek)</t>
  </si>
  <si>
    <t>54910005     refundace věcných nákladů</t>
  </si>
  <si>
    <t>54910008     školení, kongresové poplatky tuzemské - lékaři</t>
  </si>
  <si>
    <t>54910009     školení, kongresové poplatky tuzemské - ost.zdrav.pracov.</t>
  </si>
  <si>
    <t>54910010     školení - nezdrav.pracov.</t>
  </si>
  <si>
    <t>54925     Ostatní výplaty fyzickým osobám(OPMČ)</t>
  </si>
  <si>
    <t>54925000     odškodn.-náhr.mzdy zam.(OPMČ)</t>
  </si>
  <si>
    <t>54972     Školení, kongres.popl.tuzemské - lékaři (pouze OPMČ)</t>
  </si>
  <si>
    <t>54972000     školení, kongres.popl.tuzemské - lékaři (pouze OPMČ)</t>
  </si>
  <si>
    <t>54973     Školení, kongres.popl.tuzemské - ostatní zdrav.prac.(pouze OPMČ)</t>
  </si>
  <si>
    <t>54973000     školení, kongres.popl.tuzemské - ostatní zdrav.prac.(pouze OPMČ)</t>
  </si>
  <si>
    <t>55     Odpisy, rezervy, komplexní náklady příštích období  a opravné položky provozních nákladů</t>
  </si>
  <si>
    <t>551     Odpisy DM</t>
  </si>
  <si>
    <t>55110     Odpisy DM</t>
  </si>
  <si>
    <t>55110003     odpisy DHM - budovy z odpisů</t>
  </si>
  <si>
    <t>55110004     odpisy DHM - zdravot.techn. z odpisů</t>
  </si>
  <si>
    <t>55110005     odpisy DHM - ostatní z odpisů</t>
  </si>
  <si>
    <t>55110013     odpisy DHM - budovy z dotací</t>
  </si>
  <si>
    <t>55110014     odpisy DHM - zdravot.techn. z dotací</t>
  </si>
  <si>
    <t>558     Náklady z drobného dlouhodobého majetku</t>
  </si>
  <si>
    <t>55801     DDHM zdravotnický a laboratorní</t>
  </si>
  <si>
    <t>55801001     DDHM - zdravotnické přístroje (sk.N_525)</t>
  </si>
  <si>
    <t>55802     DDHM - provozní</t>
  </si>
  <si>
    <t>55802001     DDHM - kuchyňské zařízení a nádobí (sk.V_26)</t>
  </si>
  <si>
    <t>55802003     DDHM - kacelářská technika (sk.V_37)</t>
  </si>
  <si>
    <t>55804     DDHM - výpočetní technika</t>
  </si>
  <si>
    <t>55804002     DDHM - telefony (sk.P_49)</t>
  </si>
  <si>
    <t>55805     DDHM - inventář</t>
  </si>
  <si>
    <t>55805002     DDHM - nábytek (sk.V_31)</t>
  </si>
  <si>
    <t>55806     DDHM ostatní</t>
  </si>
  <si>
    <t>55806001     DDHM - ostatní, razítka (sk.V_47, V_112)</t>
  </si>
  <si>
    <t>55806080     DDHM ostatní (věcné dary)</t>
  </si>
  <si>
    <t>6     Účtová třída 6 - Výnosy</t>
  </si>
  <si>
    <t>60     Tržby za vlastní výkony a zboží</t>
  </si>
  <si>
    <t>602     Výnosy z prodeje služeb</t>
  </si>
  <si>
    <t>60210     Zdravotní služby samoplátcům a právnickým osobám</t>
  </si>
  <si>
    <t>60210322     zdr.služby - právn.osoby</t>
  </si>
  <si>
    <t>60210323     zdr.služby - státní orgány</t>
  </si>
  <si>
    <t>60210354     zdr.služby - cizinci</t>
  </si>
  <si>
    <t>60210359     zdr.služby - tuzemci (plastika atd. ...)</t>
  </si>
  <si>
    <t>60228     Zdr. výkony - VZP sledov.položky    OZPI</t>
  </si>
  <si>
    <t>60228190     výkony pojištěncům EHS</t>
  </si>
  <si>
    <t>60229     Zdr. výkony - ZP sled.položky  OZPI</t>
  </si>
  <si>
    <t>60229201     výkony + mater. - ZP ma výkon</t>
  </si>
  <si>
    <t>60229202     výkony pojišť.EHS, výkony za cizinci (mimo EHS)</t>
  </si>
  <si>
    <t>60229208     výkony + mater. - ZP na výkon</t>
  </si>
  <si>
    <t>60229290     výkony pojištěncům EHS</t>
  </si>
  <si>
    <t>60241     Odmítnutí vykázané péče     OZPI</t>
  </si>
  <si>
    <t>60241101     odmítnutí vykázané péče, receptů, poukázek PZt, Tr - VZP</t>
  </si>
  <si>
    <t>60241201     odmítnutí vykázané péče, receptů, poukázek PZt, Tr - ZP</t>
  </si>
  <si>
    <t>60244     Agregované výkony                   OZPI</t>
  </si>
  <si>
    <t>60244409     agreg. výk. ostat. nemocnic</t>
  </si>
  <si>
    <t>60245     Fakturace ZP - běžný rok (paušál)   OZPI</t>
  </si>
  <si>
    <t>60245400     tržby VZP za zdrav.péči - paušál</t>
  </si>
  <si>
    <t>60245401     tržby ZP za zdrav.péči - paušál</t>
  </si>
  <si>
    <t>60245414     tržby VZP za léky v centrech - paušál</t>
  </si>
  <si>
    <t>60245415     tržby ZP za léky v centrech - paušál</t>
  </si>
  <si>
    <t>60246     Dorovnání péče ZP - min.let         OZPI</t>
  </si>
  <si>
    <t>60246400     tržby VZP za zdrav.péči - dorovnání min.let</t>
  </si>
  <si>
    <t>60246401     tržby ZP za zdrav.péči - dorovnání min.let</t>
  </si>
  <si>
    <t>64     Jiné provozní výnosy</t>
  </si>
  <si>
    <t>648     Čerpání fondů</t>
  </si>
  <si>
    <t>64803     Čerpání RF - čerpání fin. darů</t>
  </si>
  <si>
    <t>64803000     čerpání RF - čerpání finančních darů</t>
  </si>
  <si>
    <t>64824     Čerpání FKSP</t>
  </si>
  <si>
    <t>64824048     čerpání z FKSP - peněžité dary</t>
  </si>
  <si>
    <t>649     Ostatní výnosy z činnosti</t>
  </si>
  <si>
    <t>64908     Ostatní výnosy z činnosti</t>
  </si>
  <si>
    <t>64908000     rozdíly v zaokrouhlení</t>
  </si>
  <si>
    <t>64908007     ostatní výnosy</t>
  </si>
  <si>
    <t>64924     Ostatní služby - mimo zdrav.výkony  FAKTURACE</t>
  </si>
  <si>
    <t>64924442     telekom.služby, soukr. hovory</t>
  </si>
  <si>
    <t>64924459     školení, stáže, odb. semináře, konference</t>
  </si>
  <si>
    <t>64980     Věcné dary</t>
  </si>
  <si>
    <t>64980001     věcné dary</t>
  </si>
  <si>
    <t>66     Finanční výnosy</t>
  </si>
  <si>
    <t>663     Kurzové zisky</t>
  </si>
  <si>
    <t>66300     Kurzové zisky</t>
  </si>
  <si>
    <t>66300001     kurzové zisky</t>
  </si>
  <si>
    <t>67     Zúčtování rezerva opravných položek finančních výnosů</t>
  </si>
  <si>
    <t>671     Výnosy vybraných vládních institucí z transferů</t>
  </si>
  <si>
    <t>67101     Nein.dotace, příspěvky, granty od zřizovatele</t>
  </si>
  <si>
    <t>67101000     transfery MZ - ostatní</t>
  </si>
  <si>
    <t>67120     Výnosy k úč.403 06 (k úč.551 odpisy) - finanční dary</t>
  </si>
  <si>
    <t>67120001     výnosy k úč.403 06 (k úč.551 odpisy) - finanční dary</t>
  </si>
  <si>
    <t>7     Účtová třída 7 - Vnitropodnikové účetnictví - náklady</t>
  </si>
  <si>
    <t>79     Vnitropodnikové náklady</t>
  </si>
  <si>
    <t>79901     VPN - lékárna</t>
  </si>
  <si>
    <t>79901001     ředění cytostatik</t>
  </si>
  <si>
    <t>79901002     výdej HVLP</t>
  </si>
  <si>
    <t>79902     VPN - ZVIT technická údržba</t>
  </si>
  <si>
    <t>79902000     výkony ZVIT - technická údržba</t>
  </si>
  <si>
    <t>79903     VPN - doprava</t>
  </si>
  <si>
    <t>79903001     výkony dopravy - sanitní</t>
  </si>
  <si>
    <t>79903002     výkony dopravy - osobní</t>
  </si>
  <si>
    <t>79903003     výkony dopravy - nákladní</t>
  </si>
  <si>
    <t>79906     VPN - prádelna</t>
  </si>
  <si>
    <t>79906000     výkony prádelny - praní prádla</t>
  </si>
  <si>
    <t>79907     VPN - sklad</t>
  </si>
  <si>
    <t>79907002     výkony skladu - tisk tiskopisů</t>
  </si>
  <si>
    <t>79910     VPN - informační technologie</t>
  </si>
  <si>
    <t>79910001     výkony IT - fixní náklady (z 9086)</t>
  </si>
  <si>
    <t>79920     VPN - mezistřediskové převody</t>
  </si>
  <si>
    <t>79920001     převody - agregované výkony laboratoří</t>
  </si>
  <si>
    <t>79950     VPN - správní režie</t>
  </si>
  <si>
    <t>79950001     režie HTS</t>
  </si>
  <si>
    <t>8     Účtová třída 8 - Vnitropodnikové účetnictví - výnosy</t>
  </si>
  <si>
    <t>89     Vnitropodnikové výnosy</t>
  </si>
  <si>
    <t>899     Vnitropodnikové výnosy</t>
  </si>
  <si>
    <t>89920     VPV - mezistřediskové převody</t>
  </si>
  <si>
    <t>89920001     převody - agregované výkony laboratoří</t>
  </si>
  <si>
    <t>89920003     převody - granty</t>
  </si>
  <si>
    <t>89920004     převody - klinické studie</t>
  </si>
  <si>
    <t>21</t>
  </si>
  <si>
    <t>ONK: Onkologická klinika</t>
  </si>
  <si>
    <t/>
  </si>
  <si>
    <t>50113001 - léky - paušál (LEK)</t>
  </si>
  <si>
    <t>50113002 - léky - parenterální výživa (LEK)</t>
  </si>
  <si>
    <t>50113006 - léky - enterální výživa (LEK)</t>
  </si>
  <si>
    <t>50113008 - léky - krev.deriváty ZUL (TO)</t>
  </si>
  <si>
    <t>50113009 - léky - RTG diagnostika ZUL (LEK)</t>
  </si>
  <si>
    <t>50113013 - léky - antibiotika (LEK)</t>
  </si>
  <si>
    <t>50113014 - léky - antimykotika (LEK)</t>
  </si>
  <si>
    <t>50113016 - léky - centra (LEK)</t>
  </si>
  <si>
    <t>50113017 - léky - dle §16 (LEK)</t>
  </si>
  <si>
    <t>50113190 - léky - medicinální plyny (sklad SVM)</t>
  </si>
  <si>
    <t>ONK: Onkologická klinika Celkem</t>
  </si>
  <si>
    <t>SumaKL</t>
  </si>
  <si>
    <t>2111</t>
  </si>
  <si>
    <t>ONK: lůžkové oddělení 42A</t>
  </si>
  <si>
    <t>ONK: lůžkové oddělení 42A Celkem</t>
  </si>
  <si>
    <t>SumaNS</t>
  </si>
  <si>
    <t>mezeraNS</t>
  </si>
  <si>
    <t>2112</t>
  </si>
  <si>
    <t>ONK: lůžkové oddělení 42B</t>
  </si>
  <si>
    <t>ONK: lůžkové oddělení 42B Celkem</t>
  </si>
  <si>
    <t>2121</t>
  </si>
  <si>
    <t>ONK: ambulance + mamol. poradna</t>
  </si>
  <si>
    <t>ONK: ambulance + mamol. poradna Celkem</t>
  </si>
  <si>
    <t>2151</t>
  </si>
  <si>
    <t>ONK: ozařovny-přístrojové pracoviště</t>
  </si>
  <si>
    <t>ONK: ozařovny-přístrojové pracoviště Celkem</t>
  </si>
  <si>
    <t>2152</t>
  </si>
  <si>
    <t>ONK: radiační onkologie - brachyterapie</t>
  </si>
  <si>
    <t>ONK: radiační onkologie - brachyterapie Celkem</t>
  </si>
  <si>
    <t>2194</t>
  </si>
  <si>
    <t>ONK: centrum  - onkologie</t>
  </si>
  <si>
    <t>ONK: centrum  - onkologie Celkem</t>
  </si>
  <si>
    <t>léky - paušál (LEK)</t>
  </si>
  <si>
    <t>O</t>
  </si>
  <si>
    <t>0.9% W/V SODIUM CHLORIDE I.V.   REF. 3500403</t>
  </si>
  <si>
    <t>INF 1X1000ML(PE)</t>
  </si>
  <si>
    <t>0.9% W/V SODIUM CHLORIDE I.V. REF.3500390</t>
  </si>
  <si>
    <t>INF 1X500ML(PE)</t>
  </si>
  <si>
    <t>ABRAXANE 5 MG/ML</t>
  </si>
  <si>
    <t>INF PLV SUS 1X100MG</t>
  </si>
  <si>
    <t>ACC INJEKT</t>
  </si>
  <si>
    <t>INJ SOL 5X3ML/300MG</t>
  </si>
  <si>
    <t>ACIDUM FOLICUM LECIVA</t>
  </si>
  <si>
    <t>DRG 30X10MG</t>
  </si>
  <si>
    <t>ADRENALIN LECIVA</t>
  </si>
  <si>
    <t>INJ 5X1ML/1MG</t>
  </si>
  <si>
    <t>AERIUS 2,5 MG</t>
  </si>
  <si>
    <t>POR TBL DIS 30X2.5MG</t>
  </si>
  <si>
    <t>AESCIN-TEVA</t>
  </si>
  <si>
    <t>POR TBL FLM 30X20MG</t>
  </si>
  <si>
    <t>POR TBL ENT 90X20MG</t>
  </si>
  <si>
    <t>P</t>
  </si>
  <si>
    <t>AGEN 10</t>
  </si>
  <si>
    <t>POR TBL NOB 90X10MG</t>
  </si>
  <si>
    <t>POR TBL NOB 30X10MG</t>
  </si>
  <si>
    <t>AGEN 5</t>
  </si>
  <si>
    <t>POR TBL NOB 90X5MG</t>
  </si>
  <si>
    <t>AKYNZEO</t>
  </si>
  <si>
    <t>300MG/0,5MG CPS DUR 1</t>
  </si>
  <si>
    <t>ALDACTONE-AMPULE</t>
  </si>
  <si>
    <t>INJ 10X10ML/200MG</t>
  </si>
  <si>
    <t>ALGIFEN NEO</t>
  </si>
  <si>
    <t>POR GTT SOL 1X50ML</t>
  </si>
  <si>
    <t>ALLOPURINOL APOTEX</t>
  </si>
  <si>
    <t>100MG TBL NOB 100</t>
  </si>
  <si>
    <t>ALMIRAL</t>
  </si>
  <si>
    <t>INJ 10X3ML/75MG</t>
  </si>
  <si>
    <t>ALOPURINOL SANDOZ</t>
  </si>
  <si>
    <t>300MG TBL NOB 30</t>
  </si>
  <si>
    <t>ALOXI 500 MCG</t>
  </si>
  <si>
    <t>POR CPS MOL 1X500RG</t>
  </si>
  <si>
    <t>ALOZEX 1 MG POTAHOVANÉ TABLETY</t>
  </si>
  <si>
    <t>TBL FLM 30X1MG</t>
  </si>
  <si>
    <t>AMARYL 2 MG</t>
  </si>
  <si>
    <t>POR TBL NOB 30X2MG</t>
  </si>
  <si>
    <t>AMARYL 3 MG</t>
  </si>
  <si>
    <t>POR TBL NOB 30X3MG</t>
  </si>
  <si>
    <t>AMBROBENE 7.5MG/ML</t>
  </si>
  <si>
    <t>SOL 1X40ML</t>
  </si>
  <si>
    <t>SOL 1X100ML</t>
  </si>
  <si>
    <t>ANALGIN</t>
  </si>
  <si>
    <t>INJ SOL 5X5ML</t>
  </si>
  <si>
    <t>ANOPYRIN</t>
  </si>
  <si>
    <t>100MG TBL NOB 60(6X10)</t>
  </si>
  <si>
    <t>ANOPYRIN 100MG</t>
  </si>
  <si>
    <t>TBL 20X100MG</t>
  </si>
  <si>
    <t>APAURIN</t>
  </si>
  <si>
    <t>INJ 10X2ML/10MG</t>
  </si>
  <si>
    <t>APO-OME 20</t>
  </si>
  <si>
    <t>POR CPS ETD 28X20MG</t>
  </si>
  <si>
    <t>ARDEAELYTOSOL NA.HYDR.CARB.4.2%</t>
  </si>
  <si>
    <t>INF 1X200ML</t>
  </si>
  <si>
    <t>ARDEAELYTOSOL NA.HYDR.CARB.8.4%</t>
  </si>
  <si>
    <t>ARDEANUTRISOL G 40</t>
  </si>
  <si>
    <t>400G/L INF SOL 20X80ML</t>
  </si>
  <si>
    <t>ARDEAOSMOSOL MA 15</t>
  </si>
  <si>
    <t>150G/L INF SOL 10X200ML</t>
  </si>
  <si>
    <t>Artelac TripleAction 10ml</t>
  </si>
  <si>
    <t>ASCORUTIN (BLISTR)</t>
  </si>
  <si>
    <t>TBL OBD 50</t>
  </si>
  <si>
    <t>ASPIRIN 500 MG OBALENÉ TABLETY</t>
  </si>
  <si>
    <t>TBL OBD 80X500MG</t>
  </si>
  <si>
    <t>ATROPIN BIOTIKA 0.5MG</t>
  </si>
  <si>
    <t>INJ 10X1ML/0.5MG</t>
  </si>
  <si>
    <t>ATROVENT 0.025%</t>
  </si>
  <si>
    <t>INH SOL 1X20ML</t>
  </si>
  <si>
    <t>AULIN</t>
  </si>
  <si>
    <t>POR GRA SOL30SÁČKŮ</t>
  </si>
  <si>
    <t>TBL 15X100MG</t>
  </si>
  <si>
    <t>POR TBL NOB 30X100MG</t>
  </si>
  <si>
    <t>AZARGA 10 MG/ML + 5 MG/ML</t>
  </si>
  <si>
    <t>OPH GTT SUS 1X5ML</t>
  </si>
  <si>
    <t>BERODUAL</t>
  </si>
  <si>
    <t>INH LIQ 1X20ML</t>
  </si>
  <si>
    <t>BETALOC ZOK</t>
  </si>
  <si>
    <t>25MG TBL PRO 28</t>
  </si>
  <si>
    <t>25MG TBL PRO 100</t>
  </si>
  <si>
    <t>100MG TBL PRO 100</t>
  </si>
  <si>
    <t>50MG TBL PRO 100</t>
  </si>
  <si>
    <t>BETALOC ZOK 100 MG</t>
  </si>
  <si>
    <t>TBL RET 30X100MG</t>
  </si>
  <si>
    <t>BETALOC ZOK 200 MG</t>
  </si>
  <si>
    <t>POR TBL PRO 30X200MG</t>
  </si>
  <si>
    <t>BIOFENAC 100 MG POTAHOVANÉ TABLETY</t>
  </si>
  <si>
    <t>POR TBL FLM 20X100MG</t>
  </si>
  <si>
    <t>Biopron9 tob.60+20</t>
  </si>
  <si>
    <t>BISEPTOL 480</t>
  </si>
  <si>
    <t>POR TBL NOB 28X480MG</t>
  </si>
  <si>
    <t>BISOPROLOL MYLAN</t>
  </si>
  <si>
    <t>10MG TBL FLM 30</t>
  </si>
  <si>
    <t>BISOPROLOL MYLAN 2,5 MG</t>
  </si>
  <si>
    <t>POR TBL FLM 30X2.5MG</t>
  </si>
  <si>
    <t>BISOPROLOL MYLAN 5 MG</t>
  </si>
  <si>
    <t>POR TBL FLM 30X5MG</t>
  </si>
  <si>
    <t>BLEOMEDAC</t>
  </si>
  <si>
    <t>30000IU INJ PLV SOL 1X20ML</t>
  </si>
  <si>
    <t>BROMHEXIN - EGIS</t>
  </si>
  <si>
    <t>SOL 1X60ML/120MG</t>
  </si>
  <si>
    <t>CALCICHEW D3</t>
  </si>
  <si>
    <t>CTB 60</t>
  </si>
  <si>
    <t>CALCIUM BIOTIKA</t>
  </si>
  <si>
    <t>INJ 10X10ML/1GM</t>
  </si>
  <si>
    <t>CALCIUM FOLINATE SANDOZ</t>
  </si>
  <si>
    <t>10MG/ML INJ/INF SOL 1X35ML</t>
  </si>
  <si>
    <t>CALCIUM FOLINATE SANDOZ 10MG/ML</t>
  </si>
  <si>
    <t>INJ/INF SOL 1X10ML</t>
  </si>
  <si>
    <t>CARBOPLATIN KABI 10 MG/ML KONCENTRÁT PRO INFUZNÍ R</t>
  </si>
  <si>
    <t>INF CNC SOL 1X15ML/150MG + PL</t>
  </si>
  <si>
    <t>INF CNC SOL 1X5ML/50MG + PL</t>
  </si>
  <si>
    <t>INF CNC SOL 1X45ML/450MG + PL</t>
  </si>
  <si>
    <t>INF CNC SOL 1X60ML/600MG + PL</t>
  </si>
  <si>
    <t>Carbosorb tbl.20-blistr</t>
  </si>
  <si>
    <t>CAVINTON FORTE</t>
  </si>
  <si>
    <t>CISPLATIN EBEWE 1 MG/ML</t>
  </si>
  <si>
    <t>INF CNC SOL 1X100ML/100MG</t>
  </si>
  <si>
    <t>CITALEC 10 ZENTIVA</t>
  </si>
  <si>
    <t>CITALEC 20 ZENTIVA</t>
  </si>
  <si>
    <t>20MG TBL FLM 30</t>
  </si>
  <si>
    <t>CLOTRIMAZOL AL 100</t>
  </si>
  <si>
    <t>TBL VAG 6X100MG+APL</t>
  </si>
  <si>
    <t>CODEIN SLOVAKOFARMA 15MG</t>
  </si>
  <si>
    <t>TBL 10X15MG-BLISTR</t>
  </si>
  <si>
    <t>CODEIN SLOVAKOFARMA 30MG</t>
  </si>
  <si>
    <t>TBL 10X30MG-BLISTR</t>
  </si>
  <si>
    <t>COLCHICUM-DISPERT</t>
  </si>
  <si>
    <t>POR TBL OBD 20X500RG</t>
  </si>
  <si>
    <t>CONTROLOC 20 MG</t>
  </si>
  <si>
    <t>POR TBL ENT 28X20MG I</t>
  </si>
  <si>
    <t>CONTROLOC 40 MG</t>
  </si>
  <si>
    <t>POR TBL ENT 28X40MG</t>
  </si>
  <si>
    <t>CONTROLOC I.V.</t>
  </si>
  <si>
    <t>INJ PLV SOL 1X40MG</t>
  </si>
  <si>
    <t>CORDARONE</t>
  </si>
  <si>
    <t>POR TBL NOB60X200MG</t>
  </si>
  <si>
    <t>COSYREL 5MG/5MG</t>
  </si>
  <si>
    <t xml:space="preserve">TBL FLM 30 </t>
  </si>
  <si>
    <t>CYTO-Aqua pro inj.100ml Braun</t>
  </si>
  <si>
    <t>CYTO-Aqua pro injectione BRAUN 1x10ML</t>
  </si>
  <si>
    <t>Cyto-chlorid sodný 0,9% 1x 10ml</t>
  </si>
  <si>
    <t>CYTO-Ringerův roztok BRAUN 1000 ML, REF.3600300</t>
  </si>
  <si>
    <t>1X1000ML</t>
  </si>
  <si>
    <t>CYTO-Ringerův roztok BRAUN 500 ML, REF.3600297</t>
  </si>
  <si>
    <t>1X500ML</t>
  </si>
  <si>
    <t>DEGAN</t>
  </si>
  <si>
    <t>TBL 40X10MG</t>
  </si>
  <si>
    <t>INJ 50X2ML/10MG</t>
  </si>
  <si>
    <t>DEPAKINE CHRONO 500MG SECABLE</t>
  </si>
  <si>
    <t>TBL RET 100X500MG</t>
  </si>
  <si>
    <t>DERMAZULEN</t>
  </si>
  <si>
    <t>UNG 1X30GM</t>
  </si>
  <si>
    <t>DETRALEX</t>
  </si>
  <si>
    <t>POR TBL FLM 60</t>
  </si>
  <si>
    <t>POR TBL FLM 120X500MG</t>
  </si>
  <si>
    <t>DEXAMED</t>
  </si>
  <si>
    <t>INJ 10X2ML/8MG</t>
  </si>
  <si>
    <t>DEXA-RATIOPHARM inj. - MIMOŘÁDNÝ DOVOZ!!</t>
  </si>
  <si>
    <t>10x2ml/8mg</t>
  </si>
  <si>
    <t>DHC CONTINUS 90 MG</t>
  </si>
  <si>
    <t>PORTBLRET60X90MG B</t>
  </si>
  <si>
    <t>DIAZEPAM DESITIN RECTAL TUBE</t>
  </si>
  <si>
    <t>ENM 5X2.5ML/10MG</t>
  </si>
  <si>
    <t>DIAZEPAM SLOVAKOFARMA</t>
  </si>
  <si>
    <t>TBL 20X10MG</t>
  </si>
  <si>
    <t>5MG TBL NOB 20(2X10)</t>
  </si>
  <si>
    <t>DICLOFENAC DUO PHARMASWISS 75 MG</t>
  </si>
  <si>
    <t>POR CPS RDR 30X75MG</t>
  </si>
  <si>
    <t>DICYNONE</t>
  </si>
  <si>
    <t>TBL 30x 500 mg</t>
  </si>
  <si>
    <t>DICYNONE 250</t>
  </si>
  <si>
    <t>INJ SOL 4X2ML/250MG</t>
  </si>
  <si>
    <t>DIGOXIN 0.125 LECIVA</t>
  </si>
  <si>
    <t>TBL 30X0.125MG</t>
  </si>
  <si>
    <t>DITHIADEN</t>
  </si>
  <si>
    <t>TBL 20X2MG</t>
  </si>
  <si>
    <t>INJ 10X2ML</t>
  </si>
  <si>
    <t>DOBEXIL H UNG</t>
  </si>
  <si>
    <t>40MG/20MG RCT UNG 1X20G II</t>
  </si>
  <si>
    <t>DOCETAXEL ACCORD 20 MG/1 ML</t>
  </si>
  <si>
    <t>IVN INF CNC SOL 1X1ML</t>
  </si>
  <si>
    <t>DOCETAXEL ACCORD 80 MG/4 ML</t>
  </si>
  <si>
    <t>IVN INF CNC SOL 1X4ML</t>
  </si>
  <si>
    <t>DOLMINA 100 SR</t>
  </si>
  <si>
    <t>POR TBL PRO 20X100MG</t>
  </si>
  <si>
    <t>DOLMINA 50</t>
  </si>
  <si>
    <t>TBL OBD 30X50MG</t>
  </si>
  <si>
    <t>DOLMINA INJ.</t>
  </si>
  <si>
    <t>INJ 5X3ML/75MG</t>
  </si>
  <si>
    <t>DORETA 75 MG/650 MG</t>
  </si>
  <si>
    <t>POR TBL FLM 30</t>
  </si>
  <si>
    <t>POR TBL FLM 10</t>
  </si>
  <si>
    <t>DORMICUM 15 MG</t>
  </si>
  <si>
    <t>TBL OBD 10X15MG</t>
  </si>
  <si>
    <t>DOXORUBICIN PHARMAGEN</t>
  </si>
  <si>
    <t>2MG/ML INF CNC SOL 1X25ML</t>
  </si>
  <si>
    <t>Dubová kůra her.1x75g LEROS</t>
  </si>
  <si>
    <t>DUPHALAC</t>
  </si>
  <si>
    <t>667MG/ML POR SOL 1X200ML IV</t>
  </si>
  <si>
    <t>ELIQUIS</t>
  </si>
  <si>
    <t>2,5MG TBL FLM 60X1</t>
  </si>
  <si>
    <t>ENDIARON</t>
  </si>
  <si>
    <t>250MG TBL FLM 20</t>
  </si>
  <si>
    <t>ENDOXAN 1 G</t>
  </si>
  <si>
    <t>INJ PLV SOL 1X1GM</t>
  </si>
  <si>
    <t>ENELBIN RETARD</t>
  </si>
  <si>
    <t>TBL OBD 50X100MG</t>
  </si>
  <si>
    <t>ERDOMED 300MG</t>
  </si>
  <si>
    <t>CPS 20X300MG</t>
  </si>
  <si>
    <t>Espumisan cps.100x40mg-blistr</t>
  </si>
  <si>
    <t>0057585</t>
  </si>
  <si>
    <t>ESSENTIALE FORTE</t>
  </si>
  <si>
    <t>600MG CPS DUR 30</t>
  </si>
  <si>
    <t>ESSENTIALE FORTE N</t>
  </si>
  <si>
    <t>POR CPS DUR 50</t>
  </si>
  <si>
    <t>ETOPOSID EBEWE</t>
  </si>
  <si>
    <t>INF SOL 1X10ML/200MG</t>
  </si>
  <si>
    <t>INF 1X20ML/400MG</t>
  </si>
  <si>
    <t>INF 1X5ML/100MG</t>
  </si>
  <si>
    <t>EXACYL</t>
  </si>
  <si>
    <t>POR TBLFLM20X500MG</t>
  </si>
  <si>
    <t>EXCIPIAL MASTNÝ KRÉM</t>
  </si>
  <si>
    <t>DRM CRM 1X100GM</t>
  </si>
  <si>
    <t xml:space="preserve">FAKTU 100MG/2,5MG </t>
  </si>
  <si>
    <t>SUP 20</t>
  </si>
  <si>
    <t>FAKTU 50MG/G+20MG/G</t>
  </si>
  <si>
    <t>RCT UNG 20G</t>
  </si>
  <si>
    <t>FENTALIS 100 MCG/H TRANSDERMÁLNÍ NÁPLAST</t>
  </si>
  <si>
    <t>DRM EMP TDR 5X23.12MG</t>
  </si>
  <si>
    <t>FENTALIS 25 MCG/H TRANSDERMÁLNÍ NÁPLAST</t>
  </si>
  <si>
    <t>DRM EMP TDR 5X5.78MG</t>
  </si>
  <si>
    <t>FENTALIS 50 MCG/H TRANSDERMÁLNÍ NÁPLAST</t>
  </si>
  <si>
    <t>DRM EMP TDR 5X11.56MG</t>
  </si>
  <si>
    <t>FENTALIS 75 MCG/H TRANSDERMÁLNÍ NÁPLAST</t>
  </si>
  <si>
    <t>DRM EMP TDR 5X17.34MG</t>
  </si>
  <si>
    <t>FERANT 250MCG INJ SOL 1X5ML-výpadek do 5/2019</t>
  </si>
  <si>
    <t>FLORSALMIN</t>
  </si>
  <si>
    <t>CNC GGR 1X50ML</t>
  </si>
  <si>
    <t>FLUOROURACIL ACCORD 50 MG/ML</t>
  </si>
  <si>
    <t>INJ+INF SOL 1X100ML/5G</t>
  </si>
  <si>
    <t>FOKUSIN</t>
  </si>
  <si>
    <t>POR CPS RDR 90X0.4MG</t>
  </si>
  <si>
    <t>POR CPS RDR30X0.4MG</t>
  </si>
  <si>
    <t>FORTECORTIN 4</t>
  </si>
  <si>
    <t>POR TBL NOB 20X4MG</t>
  </si>
  <si>
    <t>FORTRANS</t>
  </si>
  <si>
    <t>PLV 1X4(SACKY)</t>
  </si>
  <si>
    <t>FRAXIPARIN MULTI</t>
  </si>
  <si>
    <t>INJ 10X5ML/47.5KU</t>
  </si>
  <si>
    <t>FRAXIPARINE FORTE</t>
  </si>
  <si>
    <t>INJ SOL 10X1ML</t>
  </si>
  <si>
    <t>INJ SOL 10X0.6ML</t>
  </si>
  <si>
    <t>INJ 10X0.8ML/15.2KU</t>
  </si>
  <si>
    <t>FURORESE 40</t>
  </si>
  <si>
    <t>TBL 100X40MG</t>
  </si>
  <si>
    <t>TBL 50X40MG</t>
  </si>
  <si>
    <t>FUROSEMID ACCORD</t>
  </si>
  <si>
    <t>10MG/ML INJ/INF SOL 10X2ML</t>
  </si>
  <si>
    <t>GEFIN</t>
  </si>
  <si>
    <t>5MG TBL FLM 100</t>
  </si>
  <si>
    <t>Gemcitabin Ebewe 40mg/ml</t>
  </si>
  <si>
    <t>1x50ml/2000mg</t>
  </si>
  <si>
    <t>1x25ml/1000mg</t>
  </si>
  <si>
    <t>1x5ml/200mg</t>
  </si>
  <si>
    <t>GINGIO 80</t>
  </si>
  <si>
    <t>POR TBL FLM 60X80MG</t>
  </si>
  <si>
    <t>GLUCOSE 5 BRAUN (PLASCO LAHV.), REF. 3600010</t>
  </si>
  <si>
    <t>INF 1X500ML 5%</t>
  </si>
  <si>
    <t>GLUKÓZA 10 BRAUN</t>
  </si>
  <si>
    <t>INF SOL 10X500ML-PE</t>
  </si>
  <si>
    <t>GLUKÓZA 40 BRAUN</t>
  </si>
  <si>
    <t>INF 20X10ML-PLA.AMP</t>
  </si>
  <si>
    <t>GLUKÓZA 5 BRAUN</t>
  </si>
  <si>
    <t>GLUKÓZA 5 BRAUN, REF.349130</t>
  </si>
  <si>
    <t>INF 1X250ML-PE</t>
  </si>
  <si>
    <t>GLUKÓZA 5 BRAUN, REF.450074</t>
  </si>
  <si>
    <t>INF SOL 1X100ML-PE</t>
  </si>
  <si>
    <t>GODASAL 100</t>
  </si>
  <si>
    <t>POR TBL NOB 20</t>
  </si>
  <si>
    <t>POR TBL NOB 100</t>
  </si>
  <si>
    <t>GUAJACURAN « 5 % INJ</t>
  </si>
  <si>
    <t>GUTTALAX</t>
  </si>
  <si>
    <t>POR GTT SOL 1X15ML</t>
  </si>
  <si>
    <t>HALOPERIDOL</t>
  </si>
  <si>
    <t>GTT 1X10ML/20MG</t>
  </si>
  <si>
    <t>HELICID 20 ZENTIVA</t>
  </si>
  <si>
    <t>POR CPS ETD 90X20MG</t>
  </si>
  <si>
    <t>HELICID 40 MG</t>
  </si>
  <si>
    <t>POR CPS ETD 7X4X40MG</t>
  </si>
  <si>
    <t>HEPARIN LECIVA</t>
  </si>
  <si>
    <t>INJ 1X10ML/50KU</t>
  </si>
  <si>
    <t>HEŘMÁNKOVÝ ČAJ LEROS</t>
  </si>
  <si>
    <t>SPC 20X1.5GM(SÁČKY)</t>
  </si>
  <si>
    <t>HIRUDOID</t>
  </si>
  <si>
    <t>DRM GEL 1X40GM</t>
  </si>
  <si>
    <t>DRM CRM 1X40GM</t>
  </si>
  <si>
    <t>HOLOXAN 1G</t>
  </si>
  <si>
    <t>1G INF PLV SOL 5X1</t>
  </si>
  <si>
    <t>HOLOXAN 2G</t>
  </si>
  <si>
    <t>2G INF PLV SOL 5X1</t>
  </si>
  <si>
    <t>HUMULIN R 100 M.J./ML</t>
  </si>
  <si>
    <t>INJ 1X10ML/1KU</t>
  </si>
  <si>
    <t>HYDROCORTISON 10MG</t>
  </si>
  <si>
    <t>HYDROCORTISON VALEANT 100 MG-výpadek</t>
  </si>
  <si>
    <t>INJ PLV SOL 10X100MG</t>
  </si>
  <si>
    <t>HYDROCORTISON VUAB 100 MG</t>
  </si>
  <si>
    <t>INJ PLV SOL 1X100MG</t>
  </si>
  <si>
    <t>CHLORID SODNÝ 0,9% BRAUN</t>
  </si>
  <si>
    <t>INF SOL 20X100MLPELAH</t>
  </si>
  <si>
    <t>INF SOL 10X1000MLPLAH</t>
  </si>
  <si>
    <t>INF SOL 10X500MLPELAH</t>
  </si>
  <si>
    <t>INF SOL 10X250MLPELAH</t>
  </si>
  <si>
    <t>CHLORID SODNÝ 0.9% BRAUN, REF. 395120</t>
  </si>
  <si>
    <t>INFSOL1X100ML-PELAH</t>
  </si>
  <si>
    <t>CHLORID SODNY 0.9% BRAUN, REF.3500381</t>
  </si>
  <si>
    <t>INFSOL1X250ML-PELAH</t>
  </si>
  <si>
    <t>CHOLAGOL</t>
  </si>
  <si>
    <t>GTT 1X10ML</t>
  </si>
  <si>
    <t>IBALGIN 400</t>
  </si>
  <si>
    <t>400MG TBL FLM 48</t>
  </si>
  <si>
    <t>400MG TBL FLM 36</t>
  </si>
  <si>
    <t>IBALGIN GEL 50G</t>
  </si>
  <si>
    <t>DRM GEL 1X50GM</t>
  </si>
  <si>
    <t>IBALGIN KRÉM 100G</t>
  </si>
  <si>
    <t>IMAZOL KRÉMPASTA</t>
  </si>
  <si>
    <t>10MG/G DRM PST 1X30G</t>
  </si>
  <si>
    <t>INDOMETACIN 100 BERLIN-CHEMIE</t>
  </si>
  <si>
    <t>SUP 10X100MG</t>
  </si>
  <si>
    <t>INDOMETACIN 50 BERLIN-CHEMIE</t>
  </si>
  <si>
    <t>SUP 10X50MG</t>
  </si>
  <si>
    <t>INJ PROCAINII CHLORATI 0,2% ARD 10x200ml</t>
  </si>
  <si>
    <t>2MG/ML INJ SOL 10X200ML</t>
  </si>
  <si>
    <t>INJ PROCAINII CHLORATI 0,2% ARD 10x500ml</t>
  </si>
  <si>
    <t>2MG/ML INJ SOL 10X500ML</t>
  </si>
  <si>
    <t>IRINOTECAN ACCORDPHARMA</t>
  </si>
  <si>
    <t>20MG/ML INF CNC SOL 1X15ML</t>
  </si>
  <si>
    <t>20MG/ML INF CNC SOL 1X2ML</t>
  </si>
  <si>
    <t>20MG/ML INF CNC SOL 1X5ML</t>
  </si>
  <si>
    <t>ISOLYTE BP - PLAST. LÁHEV</t>
  </si>
  <si>
    <t xml:space="preserve">INF SOL 10X1000ML KP </t>
  </si>
  <si>
    <t>JANUMET 50 MG/1000 MG</t>
  </si>
  <si>
    <t>POR TBL FLM 56X50MG/1000MG</t>
  </si>
  <si>
    <t>JITROCELOVÝ ČAJ MEGAFYT</t>
  </si>
  <si>
    <t>KALNORMIN</t>
  </si>
  <si>
    <t>POR TBL PRO 30X1GM</t>
  </si>
  <si>
    <t>KANAVIT</t>
  </si>
  <si>
    <t>20MG/ML POR GTT EML 1X5ML</t>
  </si>
  <si>
    <t>INJ 5X1ML/10MG</t>
  </si>
  <si>
    <t>KAPIDIN 10 MG</t>
  </si>
  <si>
    <t>POR TBL FLM 30X10MG</t>
  </si>
  <si>
    <t>KEPPRA 100 MG/ML</t>
  </si>
  <si>
    <t>INF CNC SOL 10X5ML II</t>
  </si>
  <si>
    <t>KL ETHANOL.C.BENZINO 160G</t>
  </si>
  <si>
    <t>KL PRIPRAVEK</t>
  </si>
  <si>
    <t>KL SOL.BORGLYCEROLI  3% 100 G</t>
  </si>
  <si>
    <t>KL SOL.BORGLYCEROLI 3% 200 G</t>
  </si>
  <si>
    <t>KL SOL.ISOPROPANOLI CUM BENZINO, 200ML</t>
  </si>
  <si>
    <t>Klysma salinické 10x135ml</t>
  </si>
  <si>
    <t>KREON 25 000</t>
  </si>
  <si>
    <t>25000U CPS ETD 50</t>
  </si>
  <si>
    <t>LAMICTAL 100 MG</t>
  </si>
  <si>
    <t>POR TBL NOB 98X100MG</t>
  </si>
  <si>
    <t>POR TBL NOB 42X100MG</t>
  </si>
  <si>
    <t>LAMICTAL 50 MG</t>
  </si>
  <si>
    <t>POR TBL NOB 42X50MG</t>
  </si>
  <si>
    <t>LANTUS 100 JEDNOTEK/ML SOLOSTAR</t>
  </si>
  <si>
    <t xml:space="preserve">SDR INJ SOL 5X3ML </t>
  </si>
  <si>
    <t>LANZUL 15 MG</t>
  </si>
  <si>
    <t>POR CPS ETD 28X15MG</t>
  </si>
  <si>
    <t>LESCOL XL</t>
  </si>
  <si>
    <t>POR TBL PRO 28X80MG</t>
  </si>
  <si>
    <t>LETROX 125</t>
  </si>
  <si>
    <t>POR TBL NOB 100X125MCG</t>
  </si>
  <si>
    <t>LETROX 75</t>
  </si>
  <si>
    <t>POR TBL NOB 100X75MCG II</t>
  </si>
  <si>
    <t>LEXAURIN 1,5</t>
  </si>
  <si>
    <t>POR TBL NOB 30X1.5MG</t>
  </si>
  <si>
    <t>LEXAURIN 3</t>
  </si>
  <si>
    <t>3MG TBL NOB 30</t>
  </si>
  <si>
    <t>LIPOBASE</t>
  </si>
  <si>
    <t>CRM 100G</t>
  </si>
  <si>
    <t>LIPOVÝ ČAJ LEROS</t>
  </si>
  <si>
    <t>LOKREN 20 MG</t>
  </si>
  <si>
    <t>POR TBL FLM 28X20MG</t>
  </si>
  <si>
    <t>LOPERON CPS</t>
  </si>
  <si>
    <t>POR CPS DUR 20X2MG</t>
  </si>
  <si>
    <t>LUNALDIN 100 MIKROGRAMŮ SUBLINGVÁLNÍ TABLETY</t>
  </si>
  <si>
    <t>ORM TBL SLG 30X100RG</t>
  </si>
  <si>
    <t>Lyovac cosmegen</t>
  </si>
  <si>
    <t>inj sus 0,5/1ml</t>
  </si>
  <si>
    <t>MAALOX</t>
  </si>
  <si>
    <t>CTB 40</t>
  </si>
  <si>
    <t>MAALOX SUSPENZE</t>
  </si>
  <si>
    <t>35MG/ML+40MG/ML POR SUS 1X250ML II</t>
  </si>
  <si>
    <t>MABRON</t>
  </si>
  <si>
    <t>INJ SOL 5X2ML</t>
  </si>
  <si>
    <t>MAGNE B6</t>
  </si>
  <si>
    <t>DRG 50</t>
  </si>
  <si>
    <t>MAGNESII LACTICI 0,5 TBL. MEDICAMENTA</t>
  </si>
  <si>
    <t>TBL NOB 50X0,5GM</t>
  </si>
  <si>
    <t>TBL NOB 100X0,5GM</t>
  </si>
  <si>
    <t>MAGNESIUM SULFURICUM BIOTIKA</t>
  </si>
  <si>
    <t>INJ 5X10ML 20%</t>
  </si>
  <si>
    <t>INJ 5X10ML 10%</t>
  </si>
  <si>
    <t>MAGNOSOLV</t>
  </si>
  <si>
    <t>365MG POR GRA SOL SCC 30</t>
  </si>
  <si>
    <t>MÁTOVÝ ČAJ LEROS</t>
  </si>
  <si>
    <t>SPC 20X2.0GM(SÁČKY)</t>
  </si>
  <si>
    <t>MEDRACET 37,5 MG/325 MG</t>
  </si>
  <si>
    <t>POR TBL NOB 30</t>
  </si>
  <si>
    <t>MEDROL 16 MG</t>
  </si>
  <si>
    <t>POR TBLNOB50X16MG-B</t>
  </si>
  <si>
    <t>MEDROL 4MG</t>
  </si>
  <si>
    <t>TBL NOB 30 II</t>
  </si>
  <si>
    <t>MEGACE 160 MG-výpadek</t>
  </si>
  <si>
    <t>POR TBL NOB 30X160MG</t>
  </si>
  <si>
    <t>MESOCAIN</t>
  </si>
  <si>
    <t>GEL 1X20GM</t>
  </si>
  <si>
    <t>INJ 10X10ML 1%</t>
  </si>
  <si>
    <t>METAMIZOL STADA</t>
  </si>
  <si>
    <t>500MG TBL NOB 20</t>
  </si>
  <si>
    <t>500MG TBL NOB 60</t>
  </si>
  <si>
    <t>MIRTAZAPIN MYLAN 30 MG</t>
  </si>
  <si>
    <t>POR TBL DIS 30X30MG</t>
  </si>
  <si>
    <t>MITOMYCIN C KYOWA</t>
  </si>
  <si>
    <t>INJ+INF PLV SOL 5X20MG</t>
  </si>
  <si>
    <t>MODURETIC</t>
  </si>
  <si>
    <t>MOMMOX 0,05 MG/DÁVKU</t>
  </si>
  <si>
    <t>NAS SPR SUS 140X50RG</t>
  </si>
  <si>
    <t>MONOSAN 20MG</t>
  </si>
  <si>
    <t>TBL 30X20MG</t>
  </si>
  <si>
    <t>MORPHIN BIOTIKA 1%</t>
  </si>
  <si>
    <t>INJ 10X1ML/10MG</t>
  </si>
  <si>
    <t>MOXOSTAD 0,2 MG</t>
  </si>
  <si>
    <t>POR TBL FLM 100X0.2MG</t>
  </si>
  <si>
    <t>MUCOSOLVAN</t>
  </si>
  <si>
    <t>POR GTT SOL+INH SOL 60ML</t>
  </si>
  <si>
    <t>MUSCORIL INJ</t>
  </si>
  <si>
    <t>INJ SOL 6X2ML/4MG</t>
  </si>
  <si>
    <t>NASIVIN 0,025%</t>
  </si>
  <si>
    <t>NAS GTT SOL 10ML</t>
  </si>
  <si>
    <t>NASIVIN 0,05%</t>
  </si>
  <si>
    <t>NAS SPR SOL 10ML-SK</t>
  </si>
  <si>
    <t>NASIVIN Sensitive 0,025%</t>
  </si>
  <si>
    <t>nas.spr.sol.1x10ml</t>
  </si>
  <si>
    <t>NASIVIN SENSITIVE 0,05%</t>
  </si>
  <si>
    <t>NAS SPR SOL 1X10ML/5MG</t>
  </si>
  <si>
    <t>NATRIUM SALICYLICUM BIOTIKA</t>
  </si>
  <si>
    <t>INJ 10X10ML 10%</t>
  </si>
  <si>
    <t>NEBIVOLOL SANDOZ 5 MG</t>
  </si>
  <si>
    <t>POR TBL NOB 28X5MG</t>
  </si>
  <si>
    <t>NEUROL 0.25</t>
  </si>
  <si>
    <t>TBL 30X0.25MG</t>
  </si>
  <si>
    <t>NEUROL 0.5</t>
  </si>
  <si>
    <t>POR TBL NOB30X0.5MG</t>
  </si>
  <si>
    <t>NEURONTIN 100MG</t>
  </si>
  <si>
    <t>CPS 100X100MG</t>
  </si>
  <si>
    <t>NEURONTIN 300 MG</t>
  </si>
  <si>
    <t>POR CPS DUR 100X300MG</t>
  </si>
  <si>
    <t>NEURONTIN 300MG</t>
  </si>
  <si>
    <t>CPS 50X300MG</t>
  </si>
  <si>
    <t>NITROGLYCERIN-SLOVAKOFARMA</t>
  </si>
  <si>
    <t>0,5MG TBL SLG 20</t>
  </si>
  <si>
    <t>NOVALGIN</t>
  </si>
  <si>
    <t>INJ 10X2ML/1000MG</t>
  </si>
  <si>
    <t>500MG TBL FLM 20</t>
  </si>
  <si>
    <t>INJ 5X5ML/2500MG</t>
  </si>
  <si>
    <t>NOVETRON 8 MG DISPERGOVATELNÉ TABLETY</t>
  </si>
  <si>
    <t>POR TBL DIS 10X8MG</t>
  </si>
  <si>
    <t>ONDANSETRON ACCORD</t>
  </si>
  <si>
    <t>2MG/ML INJ+INF SOL 5X4ML</t>
  </si>
  <si>
    <t>OPHTHALMO-SEPTONEX</t>
  </si>
  <si>
    <t>OPH GTT SOL 1X10ML PLAST</t>
  </si>
  <si>
    <t>OXALIPLATIN ACCORD 5 MG/ML</t>
  </si>
  <si>
    <t>INF CNC SOL 1X10ML/50MG</t>
  </si>
  <si>
    <t>INF CNC SOL 1X20ML/100MG</t>
  </si>
  <si>
    <t>OXANTIL</t>
  </si>
  <si>
    <t>INJ 5X2ML</t>
  </si>
  <si>
    <t>OXAZEPAM TBL.20X10MG</t>
  </si>
  <si>
    <t>TBL 20X10MG(BLISTR)</t>
  </si>
  <si>
    <t>OXYCODON LANNACHER 10 MG TABLETY S PRODLOUŽENÝM UV</t>
  </si>
  <si>
    <t>POR TBL PRO 60X10MG</t>
  </si>
  <si>
    <t>OXYCODON LANNACHER 20 MG TABLETY S PRODLOUŽENÝM UV</t>
  </si>
  <si>
    <t>POR TBL PRO 60X20MG</t>
  </si>
  <si>
    <t>OXYCODON LANNACHER 40 MG TABLETY S PRODLOUŽENÝM UV</t>
  </si>
  <si>
    <t>POR TBL PRO 60X40MG</t>
  </si>
  <si>
    <t>PACLITAXEL EBEWE 6 MG/ML KONCENTRÁT PRO INFUZNÍ RO</t>
  </si>
  <si>
    <t>INF CNC SOL 1X50ML/300MG PŘEBA</t>
  </si>
  <si>
    <t>INF CNC SOL 1X16.7ML/100MG PŘE</t>
  </si>
  <si>
    <t>PACLITAXEL EBEWE 6 MG/ML KONCENTRÁT PRO PŘÍPRAVU I</t>
  </si>
  <si>
    <t>INF CNC SOL 1X5ML</t>
  </si>
  <si>
    <t>PAMBA</t>
  </si>
  <si>
    <t>TBL 10X250MG</t>
  </si>
  <si>
    <t>PANCREOLAN FORTE</t>
  </si>
  <si>
    <t>TBL ENT 30X220MG</t>
  </si>
  <si>
    <t>PARALEN 100</t>
  </si>
  <si>
    <t>100MG SUP 5</t>
  </si>
  <si>
    <t>PARALEN 500</t>
  </si>
  <si>
    <t>POR TBL NOB 24X500MG</t>
  </si>
  <si>
    <t>PARALEN 500 SUP</t>
  </si>
  <si>
    <t>500MG SUP 5</t>
  </si>
  <si>
    <t>PERINDOPRIL MYLAN 8 MG</t>
  </si>
  <si>
    <t>POR TBL NOB 30X8MG</t>
  </si>
  <si>
    <t>PREDNISON 5 LECIVA</t>
  </si>
  <si>
    <t>TBL 20X5MG</t>
  </si>
  <si>
    <t>PRESTANCE 10 MG/5 MG</t>
  </si>
  <si>
    <t>PRESTARIUM NEO</t>
  </si>
  <si>
    <t>POR TBL FLM 90X5MG</t>
  </si>
  <si>
    <t>PRESTARIUM NEO COMBI 5mg/1,25mg</t>
  </si>
  <si>
    <t>PROTHAZIN</t>
  </si>
  <si>
    <t>25MG TBL FLM 20</t>
  </si>
  <si>
    <t>PROTHIADEN</t>
  </si>
  <si>
    <t>DRG 30X25MG</t>
  </si>
  <si>
    <t>PROTHIADEN 75</t>
  </si>
  <si>
    <t>TBL OBD 30X75MG</t>
  </si>
  <si>
    <t>PULMORAN LEROS</t>
  </si>
  <si>
    <t>PURINOL 100 MG</t>
  </si>
  <si>
    <t>POR TBL NOB 50X100MG</t>
  </si>
  <si>
    <t>PURINOL 100MG</t>
  </si>
  <si>
    <t>TBL 100X100MG</t>
  </si>
  <si>
    <t>QUAMATEL</t>
  </si>
  <si>
    <t>INJ SIC 5X20MG+SOLV</t>
  </si>
  <si>
    <t>RANITAL</t>
  </si>
  <si>
    <t>TBL 30X150MG</t>
  </si>
  <si>
    <t>INJ 5X2ML/50MG</t>
  </si>
  <si>
    <t>REASEC</t>
  </si>
  <si>
    <t>TBL 20X2.5MG</t>
  </si>
  <si>
    <t>REMESTYP 1.0</t>
  </si>
  <si>
    <t>INJ 5X10ML/1MG</t>
  </si>
  <si>
    <t>RINGERFUNDIN B.BRAUN</t>
  </si>
  <si>
    <t>INF SOL 10X500ML PE</t>
  </si>
  <si>
    <t>RINGERUV ROZTOK BRAUN</t>
  </si>
  <si>
    <t>INF 10X1000ML(LDPE)</t>
  </si>
  <si>
    <t>INF 10X500ML(LDPE)</t>
  </si>
  <si>
    <t>ROSEMIG 100 MG</t>
  </si>
  <si>
    <t>TBL FLM 6X100MG II</t>
  </si>
  <si>
    <t>ROSUMOP 10 MG</t>
  </si>
  <si>
    <t>ROSUMOP 20 MG</t>
  </si>
  <si>
    <t>POR TBL FLM 100X20MG</t>
  </si>
  <si>
    <t>ROWATINEX</t>
  </si>
  <si>
    <t>SANORIN EMULSIO</t>
  </si>
  <si>
    <t>GTT NAS 10ML 0.1%</t>
  </si>
  <si>
    <t>SECTRAL 400</t>
  </si>
  <si>
    <t>TBL OBD 30X400MG</t>
  </si>
  <si>
    <t>SIOFOR 500</t>
  </si>
  <si>
    <t>TBL OBD 60X500MG</t>
  </si>
  <si>
    <t>SIOFOR 850MG</t>
  </si>
  <si>
    <t>TBL FLM 60x850MG</t>
  </si>
  <si>
    <t>SOLU-MEDROL</t>
  </si>
  <si>
    <t>INJ SIC 1X125MG+2ML</t>
  </si>
  <si>
    <t>INJ SIC 1X40MG+1ML</t>
  </si>
  <si>
    <t>SORBIFER DURULES</t>
  </si>
  <si>
    <t>POR TBL FLM 100X100MG</t>
  </si>
  <si>
    <t>SORTIS 80 MG</t>
  </si>
  <si>
    <t>POR TBL FLM 30X80MG</t>
  </si>
  <si>
    <t>SOTAHEXAL 80</t>
  </si>
  <si>
    <t>POR TBL NOB 100X80MG</t>
  </si>
  <si>
    <t>SPECIES UROLOGICAE PLANTA LEROS</t>
  </si>
  <si>
    <t>STOPTUSSIN</t>
  </si>
  <si>
    <t>POR GTT SOL 1X25ML</t>
  </si>
  <si>
    <t>STOPTUSSIN 40MG/ML+100MG/ML</t>
  </si>
  <si>
    <t>POR GTT SOL 50ML + PIP</t>
  </si>
  <si>
    <t>SUPP.GLYCERINI SANOVA Glycerín.čípky Extra 3g 10ks</t>
  </si>
  <si>
    <t>SUPPOSITORIA GLYCERINI LÉČIVA</t>
  </si>
  <si>
    <t>SUP 10X2,06G</t>
  </si>
  <si>
    <t>SYMBICORT TURBUHALER 100 MIKROGRAMŮ/6 MIKROGRAMŮ/I</t>
  </si>
  <si>
    <t>INH PLV 1X120DÁV</t>
  </si>
  <si>
    <t>SYMBICORT TURBUHALER 200 MIKROGRAMŮ/ 6 MIKROGRAMŮ/</t>
  </si>
  <si>
    <t>SYNTOPHYLLIN</t>
  </si>
  <si>
    <t>INJ 5X10ML/240MG</t>
  </si>
  <si>
    <t>Šalvěj lékařská nať LEROS n.s.</t>
  </si>
  <si>
    <t>20 x1,5g</t>
  </si>
  <si>
    <t>TANTUM VERDE</t>
  </si>
  <si>
    <t>1,5MG/ML GGR 240 ML</t>
  </si>
  <si>
    <t>TELMISARTAN SANDOZ 80 MG</t>
  </si>
  <si>
    <t>POR TBL NOB 30X80MG</t>
  </si>
  <si>
    <t>TEZEO 40 MG</t>
  </si>
  <si>
    <t>POR TBL NOB 28X40MG</t>
  </si>
  <si>
    <t>TEZZIMI</t>
  </si>
  <si>
    <t>10MG TBL NOB 30 I</t>
  </si>
  <si>
    <t>TIAPRIDAL</t>
  </si>
  <si>
    <t>INJ SOL 12X2ML/100MG</t>
  </si>
  <si>
    <t>TISERCIN</t>
  </si>
  <si>
    <t>INJ 10X1ML/25MG</t>
  </si>
  <si>
    <t>TORECAN</t>
  </si>
  <si>
    <t>SUP 6X6.5MG</t>
  </si>
  <si>
    <t>INJ 5X1ML/6.5MG</t>
  </si>
  <si>
    <t>TRAJENTA 5 MG</t>
  </si>
  <si>
    <t>TRALGIT 50 INJ</t>
  </si>
  <si>
    <t>INJ SOL 5X1ML/50MG</t>
  </si>
  <si>
    <t>TRAMAL KAPKY 100 MG/1 ML</t>
  </si>
  <si>
    <t>POR GTT SOL 1X10ML</t>
  </si>
  <si>
    <t xml:space="preserve">TRAMAL RETARD </t>
  </si>
  <si>
    <t>TBL 10x100 MG</t>
  </si>
  <si>
    <t>TRAMAL RETARD TABLETY 200 MG</t>
  </si>
  <si>
    <t>200MG TBL PRO 30 III</t>
  </si>
  <si>
    <t>TRANSTEC 52.5 MCG/H</t>
  </si>
  <si>
    <t>DRM EMP TDR 5X30MG</t>
  </si>
  <si>
    <t>TRAVATAN</t>
  </si>
  <si>
    <t>OPH GTT SOL 1X2.5ML</t>
  </si>
  <si>
    <t>TRIPLIXAM 5 MG/1,25 MG/5 MG</t>
  </si>
  <si>
    <t>TRITACE 1,25 MG</t>
  </si>
  <si>
    <t>POR TBL NOB 20X1.25MG</t>
  </si>
  <si>
    <t>TRITACE 2,5 MG</t>
  </si>
  <si>
    <t>POR TBL NOB 20X2.5MG</t>
  </si>
  <si>
    <t>TRUND 500 MG POTAHOVANÉ TABLETY</t>
  </si>
  <si>
    <t>POR TBL FLM 100X500MG</t>
  </si>
  <si>
    <t>TULIP 10 MG POTAHOVANÉ TABLETY</t>
  </si>
  <si>
    <t>TULIP 20 MG POTAHOVANÉ TABLETY</t>
  </si>
  <si>
    <t>UBRETID</t>
  </si>
  <si>
    <t>TBL 50X5MG</t>
  </si>
  <si>
    <t>UROMITEXAN 400MG</t>
  </si>
  <si>
    <t>INJ 15X4ML/400MG</t>
  </si>
  <si>
    <t>URSOSAN</t>
  </si>
  <si>
    <t>CPS 50X250MG</t>
  </si>
  <si>
    <t>VALETOL</t>
  </si>
  <si>
    <t>POR TBL NOB 12</t>
  </si>
  <si>
    <t>VALSACOMBI 160 MG/12,5 MG</t>
  </si>
  <si>
    <t>POR TBL FLM 28</t>
  </si>
  <si>
    <t>VENLAFAXIN MYLAN 75 MG</t>
  </si>
  <si>
    <t>POR CPS PRO 30X75MG</t>
  </si>
  <si>
    <t>VENTOLIN INHALER N</t>
  </si>
  <si>
    <t>INHSUSPSS200X100RG</t>
  </si>
  <si>
    <t>VENTOLIN ROZTOK K INHALACI</t>
  </si>
  <si>
    <t>INH SOL1X20ML/120MG</t>
  </si>
  <si>
    <t>VEROSPIRON</t>
  </si>
  <si>
    <t>TBL 100X25MG</t>
  </si>
  <si>
    <t>VESSEL DUE F</t>
  </si>
  <si>
    <t>250SU CPS MOL 50</t>
  </si>
  <si>
    <t>VIDISIC</t>
  </si>
  <si>
    <t>GEL OPH 1X10GM</t>
  </si>
  <si>
    <t>Vincentka přírod.0.7l-nevrat.láhev</t>
  </si>
  <si>
    <t>VINCRISTINE-TEVA</t>
  </si>
  <si>
    <t>INJ 1X2ML/2MG</t>
  </si>
  <si>
    <t>Vitar Soda tbl.150</t>
  </si>
  <si>
    <t>neleč.</t>
  </si>
  <si>
    <t>WARFARIN</t>
  </si>
  <si>
    <t>TBL 100X3MG</t>
  </si>
  <si>
    <t>XALATAN</t>
  </si>
  <si>
    <t>OPH GTT SOL 1X2.5ML II</t>
  </si>
  <si>
    <t>ZARZIO 48 MU/0,5 ML</t>
  </si>
  <si>
    <t>INJ+INF SOL 5X0.5ML</t>
  </si>
  <si>
    <t>ZODAC</t>
  </si>
  <si>
    <t>TBL OBD 30X10MG</t>
  </si>
  <si>
    <t>ZOLETORV</t>
  </si>
  <si>
    <t>10MG/40MG TBL FLM 30</t>
  </si>
  <si>
    <t>ZOLOFT 50MG</t>
  </si>
  <si>
    <t>TBL OBD 28X50MG</t>
  </si>
  <si>
    <t>ZOLPIDEM MYLAN</t>
  </si>
  <si>
    <t>POR TBL FLM 50X10MG</t>
  </si>
  <si>
    <t>ZOXON 4</t>
  </si>
  <si>
    <t>POR TBL NOB 90X4MG</t>
  </si>
  <si>
    <t>léky - parenterální výživa (LEK)</t>
  </si>
  <si>
    <t>AMINOPLASMAL B.BRAUN 10%</t>
  </si>
  <si>
    <t>INF SOL 10X500ML</t>
  </si>
  <si>
    <t>AMINOPLASMAL B.BRAUN 5% E</t>
  </si>
  <si>
    <t>NUTRIFLEX BASAL</t>
  </si>
  <si>
    <t>INF SOL 5X2000ML</t>
  </si>
  <si>
    <t>NUTRIFLEX PERI</t>
  </si>
  <si>
    <t>INF SOL 5X1000ML</t>
  </si>
  <si>
    <t>léky - enterální výživa (LEK)</t>
  </si>
  <si>
    <t>DIASIP S PŘÍCHUTÍ CAPPUCCINO</t>
  </si>
  <si>
    <t>POR SOL 4X200ML</t>
  </si>
  <si>
    <t>DIASIP S PŘÍCHUTÍ JAHODOVOU</t>
  </si>
  <si>
    <t>POR SOL 1X200ML</t>
  </si>
  <si>
    <t>DIASIP S PŘÍCHUTÍ VANILKOVOU</t>
  </si>
  <si>
    <t>NUTRIDRINK COMPACT PROTEIN S PŘÍCHUTÍ BANÁNOVOU</t>
  </si>
  <si>
    <t>POR SOL 4X125ML</t>
  </si>
  <si>
    <t>NUTRIDRINK CREME S PŘÍCHUTÍ BANÁNOVOU</t>
  </si>
  <si>
    <t>POR SOL 4X125GM</t>
  </si>
  <si>
    <t>NUTRIDRINK CREME S PŘÍCHUTÍ ČOKOLÁDOVOU</t>
  </si>
  <si>
    <t>NUTRIDRINK CREME S PŘÍCHUTÍ LES.OVOCE</t>
  </si>
  <si>
    <t>4x125ml</t>
  </si>
  <si>
    <t>NUTRIDRINK CREME S PŘÍCHUTÍ VANILKOVOU</t>
  </si>
  <si>
    <t>NUTRIDRINK PROTEIN S PŘÍCHUTÍ LESNÍHO OVOCE</t>
  </si>
  <si>
    <t>NUTRIDRINK PROTEIN S PŘÍCHUTÍ VANILKOVOU</t>
  </si>
  <si>
    <t>NUTRIDRINK S PŘÍCHUTÍ BANÁNOVOU</t>
  </si>
  <si>
    <t>NUTRIDRINK S PŘÍCHUTÍ ČOKOLÁDOVOU</t>
  </si>
  <si>
    <t>NUTRIDRINK S PŘÍCHUTÍ JAHODOVOU</t>
  </si>
  <si>
    <t>NUTRIDRINK S PŘÍCHUTÍ VANILKOVOU</t>
  </si>
  <si>
    <t>NUTRISON ENERGY MULTI FIBRE</t>
  </si>
  <si>
    <t>POR SOL 1X1500ML</t>
  </si>
  <si>
    <t>POR SOL 8X1000ML</t>
  </si>
  <si>
    <t>PROTIFAR</t>
  </si>
  <si>
    <t>POR PLV SOL 1X225GM</t>
  </si>
  <si>
    <t>léky - antibiotika (LEK)</t>
  </si>
  <si>
    <t>AMOKSIKLAV 1 G</t>
  </si>
  <si>
    <t>POR TBL FLM 21X1GM</t>
  </si>
  <si>
    <t>AMOKSIKLAV 1.2GM</t>
  </si>
  <si>
    <t>INJ SIC 5X1.2GM</t>
  </si>
  <si>
    <t>AXETINE 1,5GM</t>
  </si>
  <si>
    <t>INJ SIC 10X1.5GM</t>
  </si>
  <si>
    <t>INJ 10X5ML</t>
  </si>
  <si>
    <t>CIFLOXINAL</t>
  </si>
  <si>
    <t>500MG TBL FLM 10</t>
  </si>
  <si>
    <t>CIPROFLOXACIN KABI 400 MG/200 ML INFUZNÍ ROZTOK</t>
  </si>
  <si>
    <t>INF SOL 10X400MG/200ML</t>
  </si>
  <si>
    <t>FRAMYKOIN</t>
  </si>
  <si>
    <t>UNG 1X10GM</t>
  </si>
  <si>
    <t>GENTAMICIN B.BRAUN INF SOL 240MG</t>
  </si>
  <si>
    <t>3MG/ML 20X80ML</t>
  </si>
  <si>
    <t>GYRABLOCK 400</t>
  </si>
  <si>
    <t>TBL OBD 14X400MG</t>
  </si>
  <si>
    <t>KLACID 500</t>
  </si>
  <si>
    <t>POR TBL FLM 14X500MG</t>
  </si>
  <si>
    <t>KLACID I.V.</t>
  </si>
  <si>
    <t>INF PLV SOL 1X500MG</t>
  </si>
  <si>
    <t>MAXIPIME 1GM</t>
  </si>
  <si>
    <t>INJ SIC 1X1GM</t>
  </si>
  <si>
    <t>MEROPENEM KABI 1 G</t>
  </si>
  <si>
    <t>INJ+INF PLV SOL 10X1000MG</t>
  </si>
  <si>
    <t>METRONIDAZOL 500MG BRAUN</t>
  </si>
  <si>
    <t>INJ 10X100ML(LDPE)</t>
  </si>
  <si>
    <t>OFLOXIN INF</t>
  </si>
  <si>
    <t>INF SOL 10X100ML</t>
  </si>
  <si>
    <t>PIPERACILLIN/TAZOBACTAM KABI 4 G/0,5 G</t>
  </si>
  <si>
    <t>INF PLV SOL 10X4.5GM</t>
  </si>
  <si>
    <t>SEFOTAK 1 G</t>
  </si>
  <si>
    <t>UNASYN</t>
  </si>
  <si>
    <t>INJ PLV SOL 1X1.5GM</t>
  </si>
  <si>
    <t>XORIMAX 500 MG POTAH.TABLETY</t>
  </si>
  <si>
    <t>PORTBLFLM10X500MG</t>
  </si>
  <si>
    <t>léky - antimykotika (LEK)</t>
  </si>
  <si>
    <t>BATRAFEN</t>
  </si>
  <si>
    <t>CRM 1X20GM</t>
  </si>
  <si>
    <t>CANESTEN KRÉM</t>
  </si>
  <si>
    <t>CRM 1X20GM/200MG</t>
  </si>
  <si>
    <t>FLUCONAZOL KABI 2 MG/ML</t>
  </si>
  <si>
    <t>INF SOL 10X100ML/200MG</t>
  </si>
  <si>
    <t>POR TBL NOB 30X5MG</t>
  </si>
  <si>
    <t>100MG TBL NOB 30</t>
  </si>
  <si>
    <t>AMICLOTON</t>
  </si>
  <si>
    <t>2,5MG/25MG TBL NOB 30</t>
  </si>
  <si>
    <t>APO-IBUPROFEN 400 MG</t>
  </si>
  <si>
    <t>POR TBL FLM 30X400MG</t>
  </si>
  <si>
    <t>POR TBL FLM 100X400MG</t>
  </si>
  <si>
    <t>AQUA PRO INJECTIONE BRAUN</t>
  </si>
  <si>
    <t>INJ SOL 10X1000ML-PE</t>
  </si>
  <si>
    <t>ASPIRIN</t>
  </si>
  <si>
    <t>500MG TBL OBD 20</t>
  </si>
  <si>
    <t>ATENOLOL AL 50</t>
  </si>
  <si>
    <t>POR TBL NOB 30X50MG</t>
  </si>
  <si>
    <t>ATROVENT N</t>
  </si>
  <si>
    <t>INH SOL PSS200X20RG</t>
  </si>
  <si>
    <t>BETADINE</t>
  </si>
  <si>
    <t>UNG 1X20GM</t>
  </si>
  <si>
    <t>BETAHISTIN ACTAVIS</t>
  </si>
  <si>
    <t>16MG TBL NOB 60</t>
  </si>
  <si>
    <t>BLEOMEDAC 15000 IU</t>
  </si>
  <si>
    <t>INJ PLV SOL 1X15000UT</t>
  </si>
  <si>
    <t>BROMHEXIN 8 KM KAPKY</t>
  </si>
  <si>
    <t>GTT 1X50ML 8MG/ML</t>
  </si>
  <si>
    <t>CTB 20</t>
  </si>
  <si>
    <t>CALCICHEW D3 JAHODA 500 MG/400 IU ŽVÝKACÍ TABLETY</t>
  </si>
  <si>
    <t>POR TBL MND 60</t>
  </si>
  <si>
    <t>CALCIUM GLUCONICUM 10% B.BRAUN</t>
  </si>
  <si>
    <t>INJ SOL 20X10ML</t>
  </si>
  <si>
    <t>CARDILAN</t>
  </si>
  <si>
    <t>TBL 100X175MG</t>
  </si>
  <si>
    <t>CARVESAN 25</t>
  </si>
  <si>
    <t>POR TBL NOB 30X25MG</t>
  </si>
  <si>
    <t>CINARIZIN LEK 25 MG</t>
  </si>
  <si>
    <t>POR TBL NOB 50X25MG</t>
  </si>
  <si>
    <t>POR TBL ENT 100X20MG</t>
  </si>
  <si>
    <t>POR TBL NOB30X200MG</t>
  </si>
  <si>
    <t>INJ SOL 6X3ML/150MG</t>
  </si>
  <si>
    <t>DEPAKINE CHRONO 500MG(PULENE)</t>
  </si>
  <si>
    <t>TBL RET 30X500MG</t>
  </si>
  <si>
    <t>DIROTON 10MG</t>
  </si>
  <si>
    <t>TBL 28X10MG</t>
  </si>
  <si>
    <t>DOLGIT KRÉM</t>
  </si>
  <si>
    <t>DRM CRM 1X150GM</t>
  </si>
  <si>
    <t>DOPEGYT</t>
  </si>
  <si>
    <t>TBL 50X250MG</t>
  </si>
  <si>
    <t>2MG/ML INF CNC SOL 1X5ML</t>
  </si>
  <si>
    <t>DZ TRIXO 500 ML</t>
  </si>
  <si>
    <t>DZ TRIXO LIND 100 ml</t>
  </si>
  <si>
    <t>ELICEA 10 MG</t>
  </si>
  <si>
    <t>POR TBL FLM 28X10MG</t>
  </si>
  <si>
    <t>ELIQUIS 2,5 MG</t>
  </si>
  <si>
    <t>POR TBL FLM 20X2.5MG</t>
  </si>
  <si>
    <t>ELIQUIS 5 MG</t>
  </si>
  <si>
    <t>POR TBL FLM 60X5MG</t>
  </si>
  <si>
    <t>ENDOXAN 200 MG</t>
  </si>
  <si>
    <t>INJ PLV SOL10X200MG</t>
  </si>
  <si>
    <t>ENDOXAN 500 MG</t>
  </si>
  <si>
    <t>INJ PLV SOL 1X500MG</t>
  </si>
  <si>
    <t>ERDOMED</t>
  </si>
  <si>
    <t>POR CPS DUR 60X300MG</t>
  </si>
  <si>
    <t>EUTHYROX 112 MIKROGRAMŮ</t>
  </si>
  <si>
    <t>POR TBL NOB 100X112RG II</t>
  </si>
  <si>
    <t>EUTHYROX 50</t>
  </si>
  <si>
    <t>TBL 100X50RG</t>
  </si>
  <si>
    <t>EUTHYROX 75</t>
  </si>
  <si>
    <t>TBL 100X75RG</t>
  </si>
  <si>
    <t>FAMOSAN 20MG</t>
  </si>
  <si>
    <t>TBL OBD 20X20MG</t>
  </si>
  <si>
    <t>FLONIDAN</t>
  </si>
  <si>
    <t>TBL 30X10MG</t>
  </si>
  <si>
    <t>GLYCLADA 30 MG TABLETY S ŘÍZENÝM UVOLŇOVÁNÍM</t>
  </si>
  <si>
    <t>POR TBL RET 60X30MG</t>
  </si>
  <si>
    <t>POR GTT SOL 1X30ML</t>
  </si>
  <si>
    <t>HELIDES 20 MG ENTEROSOLVENTNÍ TVRDÉ TOBOLKY</t>
  </si>
  <si>
    <t>HYDROCORTISON M LECIVA</t>
  </si>
  <si>
    <t>UNG 10GM 1%</t>
  </si>
  <si>
    <t>HYLAK FORTE</t>
  </si>
  <si>
    <t>POR SOL 100ML</t>
  </si>
  <si>
    <t>ISOKET LOSUNG 0.1% PRO INFUS.</t>
  </si>
  <si>
    <t>INJ PRO INF 10X10ML</t>
  </si>
  <si>
    <t>JOX SPR 30ML</t>
  </si>
  <si>
    <t>KALIUM CHLORATUM BIOMEDICA</t>
  </si>
  <si>
    <t>POR TBLFLM100X500MG</t>
  </si>
  <si>
    <t>KALIUM CHLORATUM LECIVA 7.5%</t>
  </si>
  <si>
    <t>INJ 5X10ML 7.5%</t>
  </si>
  <si>
    <t>KINITO 50 MG, POTAHOVANÉ TABLETY</t>
  </si>
  <si>
    <t>POR TBL FLM 40X50MG</t>
  </si>
  <si>
    <t>KL CPS KOLITICKA  SMES, 50 CPS</t>
  </si>
  <si>
    <t>KL CPS KOLITICKA SMES, 100CPS</t>
  </si>
  <si>
    <t>KL CPS NATR.CHLOR. 0,5g</t>
  </si>
  <si>
    <t>50cps</t>
  </si>
  <si>
    <t>KL ETHANOLUM BENZ.DENAT. 900 ml / 720g/</t>
  </si>
  <si>
    <t>KL ONDREJOVA MAST, 50G</t>
  </si>
  <si>
    <t>KL SUPP.PREDNISON 0,001G,PAPAVERIN 0,02G</t>
  </si>
  <si>
    <t>20KS</t>
  </si>
  <si>
    <t>KL UNG.ELOCOM 45G,LENIENS AD 300G</t>
  </si>
  <si>
    <t>LAGOSA</t>
  </si>
  <si>
    <t>DRG 100X150MG</t>
  </si>
  <si>
    <t>LANTUS 100 IU/ML</t>
  </si>
  <si>
    <t>INJ SOL 5X3ML - CA</t>
  </si>
  <si>
    <t>LARTRUVO</t>
  </si>
  <si>
    <t>10MG/ML INF CNC SOL 2X19ML</t>
  </si>
  <si>
    <t>LOCERYL 5% LÉČIVÝ LAK NA NEHTY</t>
  </si>
  <si>
    <t>50MG/ML LAC UGC 1X2,5ML II</t>
  </si>
  <si>
    <t>LOZAP H</t>
  </si>
  <si>
    <t>POR TBL FLM 90</t>
  </si>
  <si>
    <t>METHOTREXAT EBEWE</t>
  </si>
  <si>
    <t>INF 1X50ML/5GM</t>
  </si>
  <si>
    <t>MIMPARA 30 MG</t>
  </si>
  <si>
    <t>POR TBL FLM 28X30MG</t>
  </si>
  <si>
    <t>MONOTAB SR</t>
  </si>
  <si>
    <t>POR TBL PRO20X100MG</t>
  </si>
  <si>
    <t>MOXOSTAD 0.3 MG</t>
  </si>
  <si>
    <t>POR TBL FLM30X0.3MG</t>
  </si>
  <si>
    <t>MOXOSTAD 0.4 MG</t>
  </si>
  <si>
    <t>POR TBL FLM30X0.4MG</t>
  </si>
  <si>
    <t>MUCONASAL PLUS</t>
  </si>
  <si>
    <t>SPR NAS 1X10ML</t>
  </si>
  <si>
    <t>NAC AL 600 ŠUMIVÉ TABLETY</t>
  </si>
  <si>
    <t>POR TBL EFF 50X600MG</t>
  </si>
  <si>
    <t>NATRIUM CHLORATUM BIOTIKA 10%</t>
  </si>
  <si>
    <t>NAVELBINE</t>
  </si>
  <si>
    <t>INJ 10X5ML/50MG</t>
  </si>
  <si>
    <t>NEUROTOP RETARD 300</t>
  </si>
  <si>
    <t>POR TBL PRO 50X300MG</t>
  </si>
  <si>
    <t>NEVANAC 3 MG/ML</t>
  </si>
  <si>
    <t>OPH GTT SUS 1X3ML KULATÁ</t>
  </si>
  <si>
    <t>NORADRENALIN LECIVA</t>
  </si>
  <si>
    <t>ONDANSETRON B. BRAUN 2 MG/ML</t>
  </si>
  <si>
    <t>INJ SOL 20X4ML/8MG LDPE</t>
  </si>
  <si>
    <t>PALONOSETRON ACCORD</t>
  </si>
  <si>
    <t>250MCG INJ SOL 1X5ML</t>
  </si>
  <si>
    <t>INJ SOL 5X5ML/50MG</t>
  </si>
  <si>
    <t>PARACETAMOL KABI 10 MG/ML</t>
  </si>
  <si>
    <t>INF SOL 10X50ML/500MG</t>
  </si>
  <si>
    <t>PARACETAMOL KABI 10MG/ML</t>
  </si>
  <si>
    <t>INF SOL 10X100ML/1000MG</t>
  </si>
  <si>
    <t>PARALEN 500 TBL 12</t>
  </si>
  <si>
    <t>POR TBL NOB 12X500MG</t>
  </si>
  <si>
    <t>500MG TBL NOB 12</t>
  </si>
  <si>
    <t>PRADAXA 150 MG</t>
  </si>
  <si>
    <t>POR CPS DUR 60X1X150 MG</t>
  </si>
  <si>
    <t>PREGABALIN MYLAN</t>
  </si>
  <si>
    <t>75MG CPS DUR 14</t>
  </si>
  <si>
    <t>PREGABALIN SANDOZ</t>
  </si>
  <si>
    <t>75MG CPS DUR 84</t>
  </si>
  <si>
    <t>PRENEWEL 4 MG/1,25 MG</t>
  </si>
  <si>
    <t>PRESTARIUM NEO COMBI 10 MG/2,5 MG</t>
  </si>
  <si>
    <t>PROTEVASC 35 MG TABLETY S PRODLOUŽENÝM UVOLŇOVÁNÍM</t>
  </si>
  <si>
    <t>POR TBL PRO 60X35MG</t>
  </si>
  <si>
    <t>RAMIPRIL H ACTAVIS</t>
  </si>
  <si>
    <t>2,5MG/12,5MG TBL NOB 30</t>
  </si>
  <si>
    <t>RAMIZEK</t>
  </si>
  <si>
    <t>5MG/5MG CPS DUR 28</t>
  </si>
  <si>
    <t>5MG/5MG CPS DUR 98</t>
  </si>
  <si>
    <t>RHEFLUIN</t>
  </si>
  <si>
    <t>TBL 30</t>
  </si>
  <si>
    <t>RYTMONORM 150MG</t>
  </si>
  <si>
    <t>TBL FLM 50</t>
  </si>
  <si>
    <t>SANORIN</t>
  </si>
  <si>
    <t>1PM NAS SPR SOL 1X10ML</t>
  </si>
  <si>
    <t>SIMVASTATIN-RATIOPHARM 10 MG</t>
  </si>
  <si>
    <t>TBL FLM 30X10MG</t>
  </si>
  <si>
    <t>INJ SIC 1X250MG+4ML</t>
  </si>
  <si>
    <t>SPERSALLERG</t>
  </si>
  <si>
    <t>OPH GTT SOL 1X10ML</t>
  </si>
  <si>
    <t>Suppositoria Glyc.Sanova Classic 2g</t>
  </si>
  <si>
    <t>TELMISARTAN/HYDROCHLOROTHIAZID SANDOZ 80 MG/12,5 M</t>
  </si>
  <si>
    <t>POR TBL FLM 100</t>
  </si>
  <si>
    <t>TENOLOC 200</t>
  </si>
  <si>
    <t>POR TBL FLM 30X200MG</t>
  </si>
  <si>
    <t>TENSIOMIN</t>
  </si>
  <si>
    <t>TBL 30X12.5MG</t>
  </si>
  <si>
    <t>10MG TBL NOB 100 I</t>
  </si>
  <si>
    <t>THIOGAMMA 600 ORAL</t>
  </si>
  <si>
    <t>TBL OBD 30X600MG</t>
  </si>
  <si>
    <t>TIMONIL RETARD</t>
  </si>
  <si>
    <t>TBL 50X300MG</t>
  </si>
  <si>
    <t>TOBRADEX</t>
  </si>
  <si>
    <t>3MG/G+1MG/G OPH UNG 3,5G</t>
  </si>
  <si>
    <t>TONANDA 8 MG/5 MG/2,5 MG</t>
  </si>
  <si>
    <t>TONARSSA 4 MG/5 MG</t>
  </si>
  <si>
    <t>TRALGIT SR 100</t>
  </si>
  <si>
    <t>POR TBL RET30X100MG</t>
  </si>
  <si>
    <t>TRENTAL 400</t>
  </si>
  <si>
    <t>POR TBL RET 100X400MG</t>
  </si>
  <si>
    <t>TRIAMCINOLON E LECIVA</t>
  </si>
  <si>
    <t>TRITACE 10</t>
  </si>
  <si>
    <t>TRITTICO AC 75</t>
  </si>
  <si>
    <t>TBL RET 30X75MG</t>
  </si>
  <si>
    <t>TWYNSTA 80 MG/10 MG</t>
  </si>
  <si>
    <t>POR TBL NOB 28</t>
  </si>
  <si>
    <t>URIZIA 6 MG/0,4 MG TABLETY S ŘÍZENÝM UVOLŇOVÁNÍM</t>
  </si>
  <si>
    <t>POR TBL FRT 30X6MG/0.4MG</t>
  </si>
  <si>
    <t>VENTER</t>
  </si>
  <si>
    <t>TBL 50X1GM</t>
  </si>
  <si>
    <t>VIGANTOL</t>
  </si>
  <si>
    <t>POR GTT SOL 1x10ML</t>
  </si>
  <si>
    <t>VINBLASTIN TEVA 1 MG/ML</t>
  </si>
  <si>
    <t>INJ SOL 1X10ML/10MG</t>
  </si>
  <si>
    <t>XADOS 20 MG TABLETY</t>
  </si>
  <si>
    <t>POR TBL NOB 30X20MG</t>
  </si>
  <si>
    <t>XYZAL</t>
  </si>
  <si>
    <t>POR TBL FLM 28X5MG</t>
  </si>
  <si>
    <t>YAL</t>
  </si>
  <si>
    <t>SOL 2X67.5ML</t>
  </si>
  <si>
    <t>ZALDIAR</t>
  </si>
  <si>
    <t>POR TBL FLM 20</t>
  </si>
  <si>
    <t>ZIBOR 25 000 IU</t>
  </si>
  <si>
    <t>INJ SOL 2X0.4ML/10000IU</t>
  </si>
  <si>
    <t>INJ SOL 2X0.3ML/7500IU</t>
  </si>
  <si>
    <t>ZOLOFT 100MG</t>
  </si>
  <si>
    <t>TBL OBD 28X100MG</t>
  </si>
  <si>
    <t>POR TBL FLM 20X10MG</t>
  </si>
  <si>
    <t>NUTRIFLEX OMEGA PLUS N3C</t>
  </si>
  <si>
    <t>INF EML 5X1250ML</t>
  </si>
  <si>
    <t>CUBITAN S PŘÍCHUTÍ ČOKOLÁDOVOU</t>
  </si>
  <si>
    <t>CUBITAN S PŘÍCHUTÍ VANILKOVOU</t>
  </si>
  <si>
    <t>NUTILIS POWDER</t>
  </si>
  <si>
    <t>POR PLV 1X300GM</t>
  </si>
  <si>
    <t>NUTRIDRINK BALÍČEK 5+1</t>
  </si>
  <si>
    <t>POR SOL 6X200ML</t>
  </si>
  <si>
    <t>NUTRIDRINK COMPACT PROTEIN S PŘÍCHUTÍ VANILKOVOU</t>
  </si>
  <si>
    <t>NUTRISON MULTI FIBRE</t>
  </si>
  <si>
    <t>POR SOL 1X1000ML-VA</t>
  </si>
  <si>
    <t>ABAKTAL</t>
  </si>
  <si>
    <t>INJ 10X5ML/400MG</t>
  </si>
  <si>
    <t>AMIKACIN MEDOPHARM 500 MG/2 ML</t>
  </si>
  <si>
    <t>INJ+INF SOL 10X2ML/500MG</t>
  </si>
  <si>
    <t>AMOKSIKLAV</t>
  </si>
  <si>
    <t>TBL OBD 21X625MG</t>
  </si>
  <si>
    <t>AMOKSIKLAV 1G</t>
  </si>
  <si>
    <t>TBL OBD 14X1GM</t>
  </si>
  <si>
    <t>ARCHIFAR 1 G</t>
  </si>
  <si>
    <t>INJ+INF PLV SOL 10X1GM</t>
  </si>
  <si>
    <t>ARCHIFAR 500 MG</t>
  </si>
  <si>
    <t>INJ+INF PLV SOL 10X500MG</t>
  </si>
  <si>
    <t>AXETINE 750MG</t>
  </si>
  <si>
    <t>INJ SIC 10X750MG</t>
  </si>
  <si>
    <t>AZITROMYCIN SANDOZ 500 MG</t>
  </si>
  <si>
    <t>POR TBL FLM 3X500MG</t>
  </si>
  <si>
    <t>BELOGENT KRÉM</t>
  </si>
  <si>
    <t>CRM 1X30GM</t>
  </si>
  <si>
    <t>BELOGENT MAST</t>
  </si>
  <si>
    <t>CEFTAZIDIM KABI 1 GM</t>
  </si>
  <si>
    <t>INJ PLV SOL 10X1GM</t>
  </si>
  <si>
    <t>CIPROFLOXACIN KABI 200 MG/100 ML INFUZNÍ ROZTOK</t>
  </si>
  <si>
    <t>INF SOL 10X200MG/100ML</t>
  </si>
  <si>
    <t>DOXYHEXAL TABS</t>
  </si>
  <si>
    <t>POR TBL NOB 20X100MG</t>
  </si>
  <si>
    <t>ENTIZOL</t>
  </si>
  <si>
    <t>TBL 20X250MG</t>
  </si>
  <si>
    <t>PLV ADS 1X20GM</t>
  </si>
  <si>
    <t>GENTAMICIN LEK 80 MG/2 ML</t>
  </si>
  <si>
    <t>INJ SOL 10X2ML/80MG</t>
  </si>
  <si>
    <t>KLACID 250</t>
  </si>
  <si>
    <t>TBL FLM 14X250MG</t>
  </si>
  <si>
    <t>OFLOXIN 200</t>
  </si>
  <si>
    <t>TBL OBD 10X200MG</t>
  </si>
  <si>
    <t>OPHTHALMO-FRAMYKOIN COMPOSITUM</t>
  </si>
  <si>
    <t>UNG OPH 1X5GM</t>
  </si>
  <si>
    <t>TRIPRIM 200MG</t>
  </si>
  <si>
    <t>TBL 20X200MG</t>
  </si>
  <si>
    <t>CLOTRIMAZOL AL 1%</t>
  </si>
  <si>
    <t>CRM 1X20GM 1%</t>
  </si>
  <si>
    <t>PAR LQF 20X100ML-PE</t>
  </si>
  <si>
    <t>CAELYX</t>
  </si>
  <si>
    <t>INF CNC SOL 1X10ML</t>
  </si>
  <si>
    <t>CYTARABINE ACCORD 100 MG/ML INJEKČNÍ/INFUZNÍ ROZTO</t>
  </si>
  <si>
    <t>SDR+IVN INJ+INF SOL 1X20ML</t>
  </si>
  <si>
    <t>CYTO-chlorid sodný 0,9% vak VIAFLO 1x100ml</t>
  </si>
  <si>
    <t>1x100ml</t>
  </si>
  <si>
    <t>DACARBAZINE MEDAC</t>
  </si>
  <si>
    <t>200MG INJ/INF PLV SOL 10</t>
  </si>
  <si>
    <t>DIPHERELINE S.R. 11,25 MG</t>
  </si>
  <si>
    <t>INJ PLQ SUS PRO 1+1X2ML AMP</t>
  </si>
  <si>
    <t>DZ TRIXO LIND 500ML</t>
  </si>
  <si>
    <t>FASLODEX 250MG/5ML</t>
  </si>
  <si>
    <t>INJ SOL 250MG/5ML</t>
  </si>
  <si>
    <t>FIRMAGON 120 MG</t>
  </si>
  <si>
    <t>INJ PSO LQF 2X120MG+2X6ML</t>
  </si>
  <si>
    <t>FIRMAGON 80 MG</t>
  </si>
  <si>
    <t>INJ PSO LQF 1X80MG+1X6ML</t>
  </si>
  <si>
    <t>FYZIOLOGICKÝ ROZTOK VIAFLO</t>
  </si>
  <si>
    <t>9G/L INF SOL 1X500ML</t>
  </si>
  <si>
    <t>LEPTOPROL 5 MG</t>
  </si>
  <si>
    <t>SDR IMP ISP 1X5MG</t>
  </si>
  <si>
    <t>LONQUEX</t>
  </si>
  <si>
    <t>6MG INJ SOL 1X0,6ML I</t>
  </si>
  <si>
    <t>Nerlynx EAP tbl</t>
  </si>
  <si>
    <t>180x40mg</t>
  </si>
  <si>
    <t>PELGRAZ</t>
  </si>
  <si>
    <t>6MG INJ SOL ISP 1X0,6ML</t>
  </si>
  <si>
    <t>RESELIGO 10,8MG</t>
  </si>
  <si>
    <t>IMP ISP 1</t>
  </si>
  <si>
    <t>RESELIGO 3,6MG</t>
  </si>
  <si>
    <t>SANDOSTATIN LAR 30 MG</t>
  </si>
  <si>
    <t>INJ PSU LQF 1X30MG</t>
  </si>
  <si>
    <t>SOMATULINE AUTOGEL 120 MG</t>
  </si>
  <si>
    <t>INJSOL1X0.5ML/120MG</t>
  </si>
  <si>
    <t>SOMATULINE AUTOGEL 60 MG</t>
  </si>
  <si>
    <t>INJ SOL 1X0.5ML/60MG</t>
  </si>
  <si>
    <t>XGEVA 120 MG</t>
  </si>
  <si>
    <t>INJ SOL 1X1.7ML/120MG</t>
  </si>
  <si>
    <t>ZARZIO 30 MU/0,5 ML</t>
  </si>
  <si>
    <t>ZOLADEX 10.8 MG</t>
  </si>
  <si>
    <t>INJ 1X10.8MG</t>
  </si>
  <si>
    <t>ZOLADEX DEPOT</t>
  </si>
  <si>
    <t>INJ 1X3.6MG</t>
  </si>
  <si>
    <t>ZOLEDRONIC ACID MYLAN 4 MG/5 ML</t>
  </si>
  <si>
    <t>INF CNC SOL 1X5ML/4MG</t>
  </si>
  <si>
    <t>léky - centra (LEK)</t>
  </si>
  <si>
    <t>MEKINIST 2MG</t>
  </si>
  <si>
    <t>TBL FLM 30</t>
  </si>
  <si>
    <t>TAFINLAR 75 MG</t>
  </si>
  <si>
    <t>POR CPS DUR 120X75MG</t>
  </si>
  <si>
    <t>ZELBORAF 240 MG</t>
  </si>
  <si>
    <t>POR TBL FLM 56X240MG</t>
  </si>
  <si>
    <t>léky - dle §16 (LEK)</t>
  </si>
  <si>
    <t>CAPRELSA 300 MG</t>
  </si>
  <si>
    <t>POR TBL FLM 30X300MG</t>
  </si>
  <si>
    <t>COMETRIQ 20 MG+80 MG</t>
  </si>
  <si>
    <t>POR CPS DUR 112(84X20MG+7X80MG</t>
  </si>
  <si>
    <t>IBRANCE</t>
  </si>
  <si>
    <t>100MG CPS DUR 21</t>
  </si>
  <si>
    <t>125MG CPS DUR 21</t>
  </si>
  <si>
    <t>TECENTRIQ</t>
  </si>
  <si>
    <t>1200MG INF CNC SOL 1X20ML</t>
  </si>
  <si>
    <t>KL BARVA NA  DETI 200g</t>
  </si>
  <si>
    <t>DZ OCTENISEPT 1 l</t>
  </si>
  <si>
    <t>INFADOLAN</t>
  </si>
  <si>
    <t>1600IU/G+300IU/G UNG 30G II</t>
  </si>
  <si>
    <t>TANTUM VERDE SPRAY</t>
  </si>
  <si>
    <t>ORM SPR 30ML 0.15%</t>
  </si>
  <si>
    <t>TBL OBD 10X10MG</t>
  </si>
  <si>
    <t>IMAZOL PLUS</t>
  </si>
  <si>
    <t>10MG/G+2,5MG/G CRM 30G</t>
  </si>
  <si>
    <t>AFINITOR 10 MG</t>
  </si>
  <si>
    <t>AVASTIN</t>
  </si>
  <si>
    <t>INFCNCSOL400MG/16ML</t>
  </si>
  <si>
    <t>INF CNCSOL100MG/4ML</t>
  </si>
  <si>
    <t>CABOMETYX</t>
  </si>
  <si>
    <t>40MG TBL FLM 30</t>
  </si>
  <si>
    <t>60MG TBL FLM 30</t>
  </si>
  <si>
    <t>COTELLIC</t>
  </si>
  <si>
    <t>20MG TBL FLM 63(3X21)</t>
  </si>
  <si>
    <t>CYRAMZA 10 MG/ML</t>
  </si>
  <si>
    <t>IVN INF CNC SOL 2X10ML</t>
  </si>
  <si>
    <t>ERBITUX</t>
  </si>
  <si>
    <t>5MG/ML INF SOL 1X100ML</t>
  </si>
  <si>
    <t>ERBITUX 5 MG/ML</t>
  </si>
  <si>
    <t>INF SOL 1X20ML</t>
  </si>
  <si>
    <t>ERIVEDGE 150 MG - cena s kompenzací</t>
  </si>
  <si>
    <t>POR CPS DUR 28X150MG</t>
  </si>
  <si>
    <t>ERIVEDGE 150 mg - za plnou cenu</t>
  </si>
  <si>
    <t>POR CPS DUR 28x150mg</t>
  </si>
  <si>
    <t>GLIVEC 400 MG</t>
  </si>
  <si>
    <t>POR TBL FLM30X400MG</t>
  </si>
  <si>
    <t>POR TBL FLM 90X400MG</t>
  </si>
  <si>
    <t>HALAVEN</t>
  </si>
  <si>
    <t>INJ SOL 1X2ML</t>
  </si>
  <si>
    <t>HERCEPTIN 150 MG</t>
  </si>
  <si>
    <t>INF PLV SOL 1X150MG</t>
  </si>
  <si>
    <t>HERCEPTIN 600 MG/5 ML</t>
  </si>
  <si>
    <t>INJ SOL 1X5ML/600MG</t>
  </si>
  <si>
    <t>INLYTA 1 MG</t>
  </si>
  <si>
    <t>POR TBL FLM 56X1MG</t>
  </si>
  <si>
    <t>Jevtana 60mg</t>
  </si>
  <si>
    <t>INF CSL LQF 1X1.5ML/60MG+4.5ML</t>
  </si>
  <si>
    <t>KADCYLA 100 MG</t>
  </si>
  <si>
    <t>INF PLV CSL 1X100MG</t>
  </si>
  <si>
    <t>KADCYLA 160 MG</t>
  </si>
  <si>
    <t>INF PLV CSL 1X160MG</t>
  </si>
  <si>
    <t>KEYTRUDA 50 MG</t>
  </si>
  <si>
    <t>INF PLV CSL 1X50MG</t>
  </si>
  <si>
    <t>LENVIMA 10MG CPS DUR 30</t>
  </si>
  <si>
    <t>LENVIMA 4MG CPS DUR 30</t>
  </si>
  <si>
    <t xml:space="preserve">LONSURF 15MG/6,14MG </t>
  </si>
  <si>
    <t>TBL FLM 20</t>
  </si>
  <si>
    <t xml:space="preserve">LONSURF 20MG/8,19MG </t>
  </si>
  <si>
    <t>20MG/8,19MG TBL FLM 20</t>
  </si>
  <si>
    <t>LYNPARZA</t>
  </si>
  <si>
    <t>50MG CPS DUR 448(4X112)</t>
  </si>
  <si>
    <t>NEXAVAR 200 MG</t>
  </si>
  <si>
    <t>POR TBL FLM 112X200MG</t>
  </si>
  <si>
    <t>OPDIVO 10 MG/ML</t>
  </si>
  <si>
    <t>INF CNC SOL 1X10MLX10MG/ML</t>
  </si>
  <si>
    <t>PEMETREXED FRESENIUS KABI</t>
  </si>
  <si>
    <t>500MG INF PLV CSL 1</t>
  </si>
  <si>
    <t>PERJETA 420 MG</t>
  </si>
  <si>
    <t>INF CNC SOL 420MG/14ML</t>
  </si>
  <si>
    <t>STIVARGA  40 mg  3 x 28 tabl.</t>
  </si>
  <si>
    <t>SUTENT 12,5 MG</t>
  </si>
  <si>
    <t>POR CPS DUR 30X12.5MG</t>
  </si>
  <si>
    <t>SUTENT 25 MG</t>
  </si>
  <si>
    <t>POR CPS DUR 30X25MG</t>
  </si>
  <si>
    <t>SUTENT 50 MG</t>
  </si>
  <si>
    <t>POR CPS DUR 30X50MG</t>
  </si>
  <si>
    <t>TYVERB 250 MG</t>
  </si>
  <si>
    <t>POR TBL FLM 70X250MG</t>
  </si>
  <si>
    <t>VECTIBIX 20 MG/ML</t>
  </si>
  <si>
    <t>IVN INF CNC SOL 1X5ML</t>
  </si>
  <si>
    <t>VOTRIENT 200MG</t>
  </si>
  <si>
    <t>VOTRIENT 400 MG</t>
  </si>
  <si>
    <t>POR TBL FLM 60X400MG</t>
  </si>
  <si>
    <t>XALKORI 250 MG</t>
  </si>
  <si>
    <t>POR CPS DUR 60X250MG</t>
  </si>
  <si>
    <t>XTANDI</t>
  </si>
  <si>
    <t>POR CPS MOL 112X40MG</t>
  </si>
  <si>
    <t>YERVOY 5 MG/ML</t>
  </si>
  <si>
    <t>ZALTRAP 25 MG/ML</t>
  </si>
  <si>
    <t>INF CNC SOL 1X8ML</t>
  </si>
  <si>
    <t>INF CNC SOL 1X4ML/100MG</t>
  </si>
  <si>
    <t>ZYTIGA 500 MG potah.tablety</t>
  </si>
  <si>
    <t>TBL FLM 60 x 500 MG</t>
  </si>
  <si>
    <t>2111 - ONK: lůžkové oddělení 42A</t>
  </si>
  <si>
    <t>2112 - ONK: lůžkové oddělení 42B</t>
  </si>
  <si>
    <t>2121 - ONK: ambulance + mamol. poradna</t>
  </si>
  <si>
    <t>2151 - ONK: ozařovny-přístrojové pracoviště</t>
  </si>
  <si>
    <t>2152 - ONK: radiační onkologie - brachyterapie</t>
  </si>
  <si>
    <t>2194 - ONK: centrum  - onkologie</t>
  </si>
  <si>
    <t>A02BA02 - RANITIDIN</t>
  </si>
  <si>
    <t>A02BC02 - PANTOPRAZOL</t>
  </si>
  <si>
    <t>A02BC03 - LANSOPRAZOL</t>
  </si>
  <si>
    <t>A02BC05 - ESOMEPRAZOL</t>
  </si>
  <si>
    <t>A04AA01 - ONDANSETRON</t>
  </si>
  <si>
    <t>A04AA05 - PALONOSETRON</t>
  </si>
  <si>
    <t>A07DA - ANTIPROPULZIVA</t>
  </si>
  <si>
    <t>A10BB12 - GLIMEPIRID</t>
  </si>
  <si>
    <t>B01AA03 - WARFARIN</t>
  </si>
  <si>
    <t>B01AB06 - NADROPARIN</t>
  </si>
  <si>
    <t>C01BC03 - PROPAFENON</t>
  </si>
  <si>
    <t>C01BD01 - AMIODARON</t>
  </si>
  <si>
    <t>C01EB15 - TRIMETAZIDIN</t>
  </si>
  <si>
    <t>C02AC05 - MOXONIDIN</t>
  </si>
  <si>
    <t>C02CA04 - DOXAZOSIN</t>
  </si>
  <si>
    <t>C03CA01 - FUROSEMID</t>
  </si>
  <si>
    <t>C05BA01 - ORGANO-HEPARINOID</t>
  </si>
  <si>
    <t>C07AB02 - METOPROLOL</t>
  </si>
  <si>
    <t>C07AB03 - ATENOLOL</t>
  </si>
  <si>
    <t>C07AB05 - BETAXOLOL</t>
  </si>
  <si>
    <t>C07AB07 - BISOPROLOL</t>
  </si>
  <si>
    <t>C07AB12 - NEBIVOLOL</t>
  </si>
  <si>
    <t>C07AG02 - KARVEDILOL</t>
  </si>
  <si>
    <t>C08CA01 - AMLODIPIN</t>
  </si>
  <si>
    <t>C08CA13 - LERKANIDIPIN</t>
  </si>
  <si>
    <t>C09AA04 - PERINDOPRIL</t>
  </si>
  <si>
    <t>C09AA05 - RAMIPRIL</t>
  </si>
  <si>
    <t>C09BB04 - PERINDOPRIL A AMLODIPIN</t>
  </si>
  <si>
    <t>C09BB07 - RAMIPRIL A AMLODIPIN</t>
  </si>
  <si>
    <t>C09CA07 - TELMISARTAN</t>
  </si>
  <si>
    <t>C09DA01 - LOSARTAN A DIURETIKA</t>
  </si>
  <si>
    <t>C09DA07 - TELMISARTAN A DIURETIKA</t>
  </si>
  <si>
    <t>C09DB04 - TELMISARTAN A AMLODIPIN</t>
  </si>
  <si>
    <t>C10AA01 - SIMVASTATIN</t>
  </si>
  <si>
    <t>C10AA05 - ATORVASTATIN</t>
  </si>
  <si>
    <t>C10AA07 - ROSUVASTATIN</t>
  </si>
  <si>
    <t>C10AX09 - EZETIMIB</t>
  </si>
  <si>
    <t>G04CA02 - TAMSULOSIN</t>
  </si>
  <si>
    <t>G04CB01 - FINASTERID</t>
  </si>
  <si>
    <t>H01CB02 - OKTREOTID</t>
  </si>
  <si>
    <t>H02AB04 - METHYLPREDNISOLON</t>
  </si>
  <si>
    <t>H02AB09 - HYDROKORTISON</t>
  </si>
  <si>
    <t>J01DC02 - CEFUROXIM</t>
  </si>
  <si>
    <t>J01DD01 - CEFOTAXIM</t>
  </si>
  <si>
    <t>J01DH02 - MEROPENEM</t>
  </si>
  <si>
    <t>J01FA10 - AZITHROMYCIN</t>
  </si>
  <si>
    <t>J01GB06 - AMIKACIN</t>
  </si>
  <si>
    <t>J01MA03 - PEFLOXACIN</t>
  </si>
  <si>
    <t>J01XD01 - METRONIDAZOL</t>
  </si>
  <si>
    <t>J02AC01 - FLUKONAZOL</t>
  </si>
  <si>
    <t>L01CB01 - ETOPOSID</t>
  </si>
  <si>
    <t>L01CD01 - PAKLITAXEL</t>
  </si>
  <si>
    <t>L01DB01 - DOXORUBICIN</t>
  </si>
  <si>
    <t>L01XC03 - TRASTUZUMAB</t>
  </si>
  <si>
    <t>L01XC06 - CETUXIMAB</t>
  </si>
  <si>
    <t>L01XC07 - BEVACIZUMAB</t>
  </si>
  <si>
    <t>L01XC08 - PANITUMUMAB</t>
  </si>
  <si>
    <t>L01XE07 - LAPATINIB</t>
  </si>
  <si>
    <t>L01XE10 - EVEROLIMUS</t>
  </si>
  <si>
    <t>L01XE11 - PAZOPANIB</t>
  </si>
  <si>
    <t>L01XX19 - IRINOTEKAN</t>
  </si>
  <si>
    <t>L02AE02 - LEUPRORELIN</t>
  </si>
  <si>
    <t>L02AE03 - GOSERELIN</t>
  </si>
  <si>
    <t>L03AA02 - FILGRASTIM</t>
  </si>
  <si>
    <t>L03AA13 - PEGFILGRASTIM</t>
  </si>
  <si>
    <t>M04AA01 - ALOPURINOL</t>
  </si>
  <si>
    <t>M05BA08 - KYSELINA ZOLEDRONOVÁ</t>
  </si>
  <si>
    <t>N02AA05 - OXYKODON</t>
  </si>
  <si>
    <t>N02AB03 - FENTANYL</t>
  </si>
  <si>
    <t>N02AE01 - BUPRENORFIN</t>
  </si>
  <si>
    <t>N02BB02 - SODNÁ SŮL METAMIZOLU</t>
  </si>
  <si>
    <t>N02BE01 - PARACETAMOL</t>
  </si>
  <si>
    <t>N03AF01 - KARBAMAZEPIN</t>
  </si>
  <si>
    <t>N03AG01 - KYSELINA VALPROOVÁ</t>
  </si>
  <si>
    <t>N03AX09 - LAMOTRIGIN</t>
  </si>
  <si>
    <t>N03AX14 - LEVETIRACETAM</t>
  </si>
  <si>
    <t>N03AX16 - PREGABALIN</t>
  </si>
  <si>
    <t>N05BA12 - ALPRAZOLAM</t>
  </si>
  <si>
    <t>N05CD08 - MIDAZOLAM</t>
  </si>
  <si>
    <t>N05CF02 - ZOLPIDEM</t>
  </si>
  <si>
    <t>N06AB06 - SERTRALIN</t>
  </si>
  <si>
    <t>N06AB10 - ESCITALOPRAM</t>
  </si>
  <si>
    <t>N06AX11 - MIRTAZAPIN</t>
  </si>
  <si>
    <t>N06AX16 - VENLAFAXIN</t>
  </si>
  <si>
    <t>N06BX18 - VINPOCETIN</t>
  </si>
  <si>
    <t>N07CA01 - BETAHISTIN</t>
  </si>
  <si>
    <t>R01AD09 - MOMETASON</t>
  </si>
  <si>
    <t>R03AC02 - SALBUTAMOL</t>
  </si>
  <si>
    <t>R05CB01 - ACETYLCYSTEIN</t>
  </si>
  <si>
    <t>R06AE07 - CETIRIZIN</t>
  </si>
  <si>
    <t>R06AX13 - LORATADIN</t>
  </si>
  <si>
    <t>L01XE17 - AXITINIB</t>
  </si>
  <si>
    <t>B01AF02 - APIXABAN</t>
  </si>
  <si>
    <t>L01XE16 - KRIZOTINIB</t>
  </si>
  <si>
    <t>R03AK07 - FORMOTEROL A BUDESONID</t>
  </si>
  <si>
    <t>L01XC14 - TRASTUZUMAB EMTANSIN</t>
  </si>
  <si>
    <t>C09BX01 - PERINDOPRIL, AMLODIPIN A INDAPAMID</t>
  </si>
  <si>
    <t>A03FA07 - ITOPRIDUM</t>
  </si>
  <si>
    <t>L01XE23 - DABRAFENIB</t>
  </si>
  <si>
    <t>N02AJ13 - TRAMADOL A PARACETAMOL</t>
  </si>
  <si>
    <t>L03AA14 - LIPEGFILGRASTIM</t>
  </si>
  <si>
    <t>J01CR02 - AMOXICILIN A  INHIBITOR BETA-LAKTAMASY</t>
  </si>
  <si>
    <t>J01CR05 - PIPERACILIN A  INHIBITOR BETA-LAKTAMASY</t>
  </si>
  <si>
    <t>H03AA01 - SODNÁ SŮL LEVOTHYROXINU</t>
  </si>
  <si>
    <t>L01XE15 - VEMURAFENIB</t>
  </si>
  <si>
    <t>V06XX - POTRAVINY PRO ZVLÁŠTNÍ LÉKAŘSKÉ ÚČELY (PZLÚ) (ČESKÁ ATC SKUP</t>
  </si>
  <si>
    <t>A02BA02</t>
  </si>
  <si>
    <t>91280</t>
  </si>
  <si>
    <t>150MG TBL FLM 30</t>
  </si>
  <si>
    <t>93969</t>
  </si>
  <si>
    <t>50MG/2ML INJ SOL 5X2ML</t>
  </si>
  <si>
    <t>A02BC02</t>
  </si>
  <si>
    <t>214427</t>
  </si>
  <si>
    <t>40MG INJ PLV SOL 1</t>
  </si>
  <si>
    <t>214433</t>
  </si>
  <si>
    <t>CONTROLOC</t>
  </si>
  <si>
    <t>20MG TBL ENT 28 I</t>
  </si>
  <si>
    <t>214525</t>
  </si>
  <si>
    <t>40MG TBL ENT 28 I</t>
  </si>
  <si>
    <t>A02BC03</t>
  </si>
  <si>
    <t>106344</t>
  </si>
  <si>
    <t>LANZUL</t>
  </si>
  <si>
    <t>15MG CPS ETD 28</t>
  </si>
  <si>
    <t>A04AA01</t>
  </si>
  <si>
    <t>185206</t>
  </si>
  <si>
    <t>8MG POR TBL DIS 10</t>
  </si>
  <si>
    <t>A04AA05</t>
  </si>
  <si>
    <t>115777</t>
  </si>
  <si>
    <t>FERANT</t>
  </si>
  <si>
    <t>A07DA</t>
  </si>
  <si>
    <t>30652</t>
  </si>
  <si>
    <t>2,5MG/0,025MG TBL NOB 20</t>
  </si>
  <si>
    <t>A10BB12</t>
  </si>
  <si>
    <t>163077</t>
  </si>
  <si>
    <t>AMARYL</t>
  </si>
  <si>
    <t>2MG TBL NOB 30</t>
  </si>
  <si>
    <t>163085</t>
  </si>
  <si>
    <t>B01AA03</t>
  </si>
  <si>
    <t>94113</t>
  </si>
  <si>
    <t>WARFARIN ORION</t>
  </si>
  <si>
    <t>3MG TBL NOB 100</t>
  </si>
  <si>
    <t>B01AB06</t>
  </si>
  <si>
    <t>213477</t>
  </si>
  <si>
    <t>9500IU/ML INJ SOL 10X5ML</t>
  </si>
  <si>
    <t>213480</t>
  </si>
  <si>
    <t>19000IU/ML INJ SOL ISP 10X0,6ML</t>
  </si>
  <si>
    <t>213482</t>
  </si>
  <si>
    <t>19000IU/ML INJ SOL ISP 10X0,8ML</t>
  </si>
  <si>
    <t>213484</t>
  </si>
  <si>
    <t>19000IU/ML INJ SOL ISP 10X1ML</t>
  </si>
  <si>
    <t>B01AF02</t>
  </si>
  <si>
    <t>168328</t>
  </si>
  <si>
    <t>C01BD01</t>
  </si>
  <si>
    <t>13768</t>
  </si>
  <si>
    <t>200MG TBL NOB 60</t>
  </si>
  <si>
    <t>C02AC05</t>
  </si>
  <si>
    <t>16916</t>
  </si>
  <si>
    <t>MOXOSTAD</t>
  </si>
  <si>
    <t>0,2MG TBL FLM 100</t>
  </si>
  <si>
    <t>C02CA04</t>
  </si>
  <si>
    <t>107794</t>
  </si>
  <si>
    <t>ZOXON</t>
  </si>
  <si>
    <t>4MG TBL NOB 90</t>
  </si>
  <si>
    <t>C03CA01</t>
  </si>
  <si>
    <t>214036</t>
  </si>
  <si>
    <t>56804</t>
  </si>
  <si>
    <t>40MG TBL NOB 50</t>
  </si>
  <si>
    <t>56805</t>
  </si>
  <si>
    <t>40MG TBL NOB 100</t>
  </si>
  <si>
    <t>C05BA01</t>
  </si>
  <si>
    <t>100304</t>
  </si>
  <si>
    <t>300MG/100G GEL 40G</t>
  </si>
  <si>
    <t>100308</t>
  </si>
  <si>
    <t>300MG/100G CRM 40G</t>
  </si>
  <si>
    <t>C07AB02</t>
  </si>
  <si>
    <t>32225</t>
  </si>
  <si>
    <t>45499</t>
  </si>
  <si>
    <t>100MG TBL PRO 30</t>
  </si>
  <si>
    <t>49941</t>
  </si>
  <si>
    <t>58041</t>
  </si>
  <si>
    <t>200MG TBL PRO 30</t>
  </si>
  <si>
    <t>C07AB05</t>
  </si>
  <si>
    <t>49909</t>
  </si>
  <si>
    <t>LOKREN</t>
  </si>
  <si>
    <t>20MG TBL FLM 28</t>
  </si>
  <si>
    <t>C07AB07</t>
  </si>
  <si>
    <t>158673</t>
  </si>
  <si>
    <t>2,5MG TBL FLM 30</t>
  </si>
  <si>
    <t>158692</t>
  </si>
  <si>
    <t>5MG TBL FLM 30</t>
  </si>
  <si>
    <t>158711</t>
  </si>
  <si>
    <t>C07AB12</t>
  </si>
  <si>
    <t>112572</t>
  </si>
  <si>
    <t>NEBIVOLOL SANDOZ</t>
  </si>
  <si>
    <t>5MG TBL NOB 28</t>
  </si>
  <si>
    <t>C08CA01</t>
  </si>
  <si>
    <t>15378</t>
  </si>
  <si>
    <t>AGEN</t>
  </si>
  <si>
    <t>5MG TBL NOB 90</t>
  </si>
  <si>
    <t>15379</t>
  </si>
  <si>
    <t>10MG TBL NOB 90</t>
  </si>
  <si>
    <t>2954</t>
  </si>
  <si>
    <t>10MG TBL NOB 30</t>
  </si>
  <si>
    <t>C08CA13</t>
  </si>
  <si>
    <t>169623</t>
  </si>
  <si>
    <t>KAPIDIN</t>
  </si>
  <si>
    <t>10MG TBL FLM 30 II</t>
  </si>
  <si>
    <t>C09AA04</t>
  </si>
  <si>
    <t>101211</t>
  </si>
  <si>
    <t>5MG TBL FLM 90(3X30)</t>
  </si>
  <si>
    <t>177332</t>
  </si>
  <si>
    <t>PERINDOPRIL MYLAN</t>
  </si>
  <si>
    <t>8MG TBL NOB 30</t>
  </si>
  <si>
    <t>C09AA05</t>
  </si>
  <si>
    <t>56972</t>
  </si>
  <si>
    <t>TRITACE</t>
  </si>
  <si>
    <t>1,25MG TBL NOB 20</t>
  </si>
  <si>
    <t>56976</t>
  </si>
  <si>
    <t>2,5MG TBL NOB 20</t>
  </si>
  <si>
    <t>C09BB04</t>
  </si>
  <si>
    <t>124115</t>
  </si>
  <si>
    <t>PRESTANCE</t>
  </si>
  <si>
    <t>10MG/5MG TBL NOB 30</t>
  </si>
  <si>
    <t>C09BX01</t>
  </si>
  <si>
    <t>190958</t>
  </si>
  <si>
    <t>TRIPLIXAM</t>
  </si>
  <si>
    <t>5MG/1,25MG/5MG TBL FLM 30</t>
  </si>
  <si>
    <t>C09CA07</t>
  </si>
  <si>
    <t>158191</t>
  </si>
  <si>
    <t>TELMISARTAN SANDOZ</t>
  </si>
  <si>
    <t>80MG TBL NOB 30</t>
  </si>
  <si>
    <t>158198</t>
  </si>
  <si>
    <t>80MG TBL NOB 100</t>
  </si>
  <si>
    <t>C10AA05</t>
  </si>
  <si>
    <t>122632</t>
  </si>
  <si>
    <t>SORTIS</t>
  </si>
  <si>
    <t>80MG TBL FLM 30</t>
  </si>
  <si>
    <t>50309</t>
  </si>
  <si>
    <t>TULIP</t>
  </si>
  <si>
    <t>10MG TBL FLM 30X1</t>
  </si>
  <si>
    <t>50316</t>
  </si>
  <si>
    <t>20MG TBL FLM 30X1</t>
  </si>
  <si>
    <t>C10AA07</t>
  </si>
  <si>
    <t>145551</t>
  </si>
  <si>
    <t>ROSUMOP</t>
  </si>
  <si>
    <t>145567</t>
  </si>
  <si>
    <t>145574</t>
  </si>
  <si>
    <t>20MG TBL FLM 100</t>
  </si>
  <si>
    <t>C10AX09</t>
  </si>
  <si>
    <t>188415</t>
  </si>
  <si>
    <t>G04CA02</t>
  </si>
  <si>
    <t>14439</t>
  </si>
  <si>
    <t>0,4MG CPS RDR 30</t>
  </si>
  <si>
    <t>49195</t>
  </si>
  <si>
    <t>0,4MG CPS RDR 90</t>
  </si>
  <si>
    <t>G04CB01</t>
  </si>
  <si>
    <t>218523</t>
  </si>
  <si>
    <t>H02AB04</t>
  </si>
  <si>
    <t>40373</t>
  </si>
  <si>
    <t>MEDROL</t>
  </si>
  <si>
    <t>16MG TBL NOB 50</t>
  </si>
  <si>
    <t>9709</t>
  </si>
  <si>
    <t>40MG/ML INJ PSO LQF 40MG+1ML</t>
  </si>
  <si>
    <t>9710</t>
  </si>
  <si>
    <t>62,5MG/ML INJ PSO LQF 125MG+2ML</t>
  </si>
  <si>
    <t>H02AB09</t>
  </si>
  <si>
    <t>216572</t>
  </si>
  <si>
    <t>HYDROCORTISON VUAB</t>
  </si>
  <si>
    <t>100MG INJ PLV SOL 1 II</t>
  </si>
  <si>
    <t>216670</t>
  </si>
  <si>
    <t>HYDROCORTISON VALEANT</t>
  </si>
  <si>
    <t>100MG INJ PLV SOL 1X10</t>
  </si>
  <si>
    <t>H03AA01</t>
  </si>
  <si>
    <t>169714</t>
  </si>
  <si>
    <t>LETROX</t>
  </si>
  <si>
    <t>125MCG TBL NOB 100</t>
  </si>
  <si>
    <t>184245</t>
  </si>
  <si>
    <t>75MCG TBL NOB 100</t>
  </si>
  <si>
    <t>J01CR02</t>
  </si>
  <si>
    <t>203097</t>
  </si>
  <si>
    <t>875MG/125MG TBL FLM 21</t>
  </si>
  <si>
    <t>J01CR05</t>
  </si>
  <si>
    <t>113453</t>
  </si>
  <si>
    <t>PIPERACILLIN/TAZOBACTAM KABI</t>
  </si>
  <si>
    <t>4G/0,5G INF PLV SOL 10</t>
  </si>
  <si>
    <t>J01DC02</t>
  </si>
  <si>
    <t>18547</t>
  </si>
  <si>
    <t>XORIMAX</t>
  </si>
  <si>
    <t>J01DD01</t>
  </si>
  <si>
    <t>201030</t>
  </si>
  <si>
    <t>SEFOTAK</t>
  </si>
  <si>
    <t>1G INJ/INF PLV SOL 1</t>
  </si>
  <si>
    <t>J01DH02</t>
  </si>
  <si>
    <t>156835</t>
  </si>
  <si>
    <t>MEROPENEM KABI</t>
  </si>
  <si>
    <t>1G INJ/INF PLV SOL 10</t>
  </si>
  <si>
    <t>J01XD01</t>
  </si>
  <si>
    <t>11592</t>
  </si>
  <si>
    <t>METRONIDAZOL B. BRAUN</t>
  </si>
  <si>
    <t>5MG/ML INF SOL 10X100ML</t>
  </si>
  <si>
    <t>J02AC01</t>
  </si>
  <si>
    <t>164401</t>
  </si>
  <si>
    <t>FLUCONAZOL KABI</t>
  </si>
  <si>
    <t>2MG/ML INF SOL 10X100ML</t>
  </si>
  <si>
    <t>L01CB01</t>
  </si>
  <si>
    <t>12669</t>
  </si>
  <si>
    <t>ETOPOSID "EBEWE"</t>
  </si>
  <si>
    <t>12670</t>
  </si>
  <si>
    <t>20MG/ML INF CNC SOL 1X10ML</t>
  </si>
  <si>
    <t>12671</t>
  </si>
  <si>
    <t>20MG/ML INF CNC SOL 1X20ML</t>
  </si>
  <si>
    <t>L01CD01</t>
  </si>
  <si>
    <t>104239</t>
  </si>
  <si>
    <t>PACLITAXEL EBEWE</t>
  </si>
  <si>
    <t>6MG/ML INF CNC SOL 1X5ML I</t>
  </si>
  <si>
    <t>144418</t>
  </si>
  <si>
    <t>6MG/ML INF CNC SOL 1X50ML II</t>
  </si>
  <si>
    <t>144420</t>
  </si>
  <si>
    <t>6MG/ML INF CNC SOL 1X16,7ML II</t>
  </si>
  <si>
    <t>L01DB01</t>
  </si>
  <si>
    <t>204626</t>
  </si>
  <si>
    <t>L01XX19</t>
  </si>
  <si>
    <t>115805</t>
  </si>
  <si>
    <t>115806</t>
  </si>
  <si>
    <t>115807</t>
  </si>
  <si>
    <t>L03AA02</t>
  </si>
  <si>
    <t>500570</t>
  </si>
  <si>
    <t>ZARZIO</t>
  </si>
  <si>
    <t>48MU/0,5ML INJ/INF SOL ISP 5X0,5ML I</t>
  </si>
  <si>
    <t>M04AA01</t>
  </si>
  <si>
    <t>127272</t>
  </si>
  <si>
    <t>136505</t>
  </si>
  <si>
    <t>1631</t>
  </si>
  <si>
    <t>PURINOL</t>
  </si>
  <si>
    <t>1633</t>
  </si>
  <si>
    <t>100MG TBL NOB 50</t>
  </si>
  <si>
    <t>N02AA05</t>
  </si>
  <si>
    <t>180349</t>
  </si>
  <si>
    <t>OXYCODON LANNACHER</t>
  </si>
  <si>
    <t>10MG TBL PRO 60</t>
  </si>
  <si>
    <t>180367</t>
  </si>
  <si>
    <t>20MG TBL PRO 60</t>
  </si>
  <si>
    <t>180386</t>
  </si>
  <si>
    <t>40MG TBL PRO 60</t>
  </si>
  <si>
    <t>N02AB03</t>
  </si>
  <si>
    <t>122572</t>
  </si>
  <si>
    <t>FENTALIS</t>
  </si>
  <si>
    <t>100MCG/H TDR EMP 5</t>
  </si>
  <si>
    <t>122580</t>
  </si>
  <si>
    <t>75MCG/H TDR EMP 5</t>
  </si>
  <si>
    <t>122593</t>
  </si>
  <si>
    <t>25MCG/H TDR EMP 5</t>
  </si>
  <si>
    <t>122600</t>
  </si>
  <si>
    <t>50MCG/H TDR EMP 5</t>
  </si>
  <si>
    <t>155383</t>
  </si>
  <si>
    <t>LUNALDIN</t>
  </si>
  <si>
    <t>100MCG SLG TBL NOB 30</t>
  </si>
  <si>
    <t>N02AE01</t>
  </si>
  <si>
    <t>42758</t>
  </si>
  <si>
    <t>TRANSTEC</t>
  </si>
  <si>
    <t>52,5MCG/H TDR EMP 5</t>
  </si>
  <si>
    <t>N02AJ13</t>
  </si>
  <si>
    <t>201290</t>
  </si>
  <si>
    <t>MEDRACET</t>
  </si>
  <si>
    <t>37,5MG/325MG TBL NOB 30</t>
  </si>
  <si>
    <t>N02BB02</t>
  </si>
  <si>
    <t>216736</t>
  </si>
  <si>
    <t>55823</t>
  </si>
  <si>
    <t>55824</t>
  </si>
  <si>
    <t>500MG/ML INJ SOL 5X5ML</t>
  </si>
  <si>
    <t>7981</t>
  </si>
  <si>
    <t>500MG/ML INJ SOL 10X2ML</t>
  </si>
  <si>
    <t>N03AG01</t>
  </si>
  <si>
    <t>44997</t>
  </si>
  <si>
    <t>DEPAKINE CHRONO 500 MG SÉCABLE</t>
  </si>
  <si>
    <t>500MG TBL RET 100</t>
  </si>
  <si>
    <t>N03AX09</t>
  </si>
  <si>
    <t>151056</t>
  </si>
  <si>
    <t>LAMICTAL</t>
  </si>
  <si>
    <t>100MG TBL NOB 42</t>
  </si>
  <si>
    <t>151057</t>
  </si>
  <si>
    <t>100MG TBL NOB 98</t>
  </si>
  <si>
    <t>17139</t>
  </si>
  <si>
    <t>50MG TBL NOB 42</t>
  </si>
  <si>
    <t>N03AX14</t>
  </si>
  <si>
    <t>174700</t>
  </si>
  <si>
    <t>TRUND</t>
  </si>
  <si>
    <t>500MG TBL FLM 100</t>
  </si>
  <si>
    <t>N05BA12</t>
  </si>
  <si>
    <t>6618</t>
  </si>
  <si>
    <t>NEUROL</t>
  </si>
  <si>
    <t>0,5MG TBL NOB 30</t>
  </si>
  <si>
    <t>91788</t>
  </si>
  <si>
    <t>0,25MG TBL NOB 30</t>
  </si>
  <si>
    <t>N05CD08</t>
  </si>
  <si>
    <t>15010</t>
  </si>
  <si>
    <t>DORMICUM</t>
  </si>
  <si>
    <t>15MG TBL FLM 10X1</t>
  </si>
  <si>
    <t>N05CF02</t>
  </si>
  <si>
    <t>146899</t>
  </si>
  <si>
    <t>10MG TBL FLM 50</t>
  </si>
  <si>
    <t>N06AB06</t>
  </si>
  <si>
    <t>53950</t>
  </si>
  <si>
    <t>ZOLOFT</t>
  </si>
  <si>
    <t>50MG TBL FLM 28</t>
  </si>
  <si>
    <t>N06AX11</t>
  </si>
  <si>
    <t>146071</t>
  </si>
  <si>
    <t>MIRTAZAPIN MYLAN</t>
  </si>
  <si>
    <t>30MG POR TBL DIS 30</t>
  </si>
  <si>
    <t>N06AX16</t>
  </si>
  <si>
    <t>115551</t>
  </si>
  <si>
    <t>VENLAFAXIN MYLAN</t>
  </si>
  <si>
    <t>75MG CPS PRO 30</t>
  </si>
  <si>
    <t>N06BX18</t>
  </si>
  <si>
    <t>10252</t>
  </si>
  <si>
    <t>R01AD09</t>
  </si>
  <si>
    <t>170760</t>
  </si>
  <si>
    <t>MOMMOX</t>
  </si>
  <si>
    <t>0,05MG/DÁV NAS SPR SUS 140DÁV</t>
  </si>
  <si>
    <t>R03AC02</t>
  </si>
  <si>
    <t>31934</t>
  </si>
  <si>
    <t>100MCG/DÁV INH SUS PSS 200DÁV</t>
  </si>
  <si>
    <t>58380</t>
  </si>
  <si>
    <t>VENTOLIN</t>
  </si>
  <si>
    <t>5MG/ML INH SOL 1X20ML</t>
  </si>
  <si>
    <t>R03AK07</t>
  </si>
  <si>
    <t>180087</t>
  </si>
  <si>
    <t>SYMBICORT TURBUHALER 200 MIKROGRAMŮ/ 6 MIKROGRAMŮ/ INHALACE</t>
  </si>
  <si>
    <t>160MCG/4,5MCG INH PLV 1X120DÁV</t>
  </si>
  <si>
    <t>180098</t>
  </si>
  <si>
    <t>SYMBICORT TURBUHALER 100 MIKROGRAMŮ/6 MIKROGRAMŮ/INHALACE</t>
  </si>
  <si>
    <t>80MCG/4,5MCG INH PLV 1X120DÁV</t>
  </si>
  <si>
    <t>R06AE07</t>
  </si>
  <si>
    <t>66030</t>
  </si>
  <si>
    <t>V06XX</t>
  </si>
  <si>
    <t>33220</t>
  </si>
  <si>
    <t>POR SOL 1X225G</t>
  </si>
  <si>
    <t>33339</t>
  </si>
  <si>
    <t>33340</t>
  </si>
  <si>
    <t>33677</t>
  </si>
  <si>
    <t>33741</t>
  </si>
  <si>
    <t>33749</t>
  </si>
  <si>
    <t>POR SOL 4X125G</t>
  </si>
  <si>
    <t>33750</t>
  </si>
  <si>
    <t>33751</t>
  </si>
  <si>
    <t>33752</t>
  </si>
  <si>
    <t>NUTRIDRINK CREME S PŘÍCHUTÍ LESNÍHO OVOCE</t>
  </si>
  <si>
    <t>33833</t>
  </si>
  <si>
    <t>33847</t>
  </si>
  <si>
    <t>33848</t>
  </si>
  <si>
    <t>33851</t>
  </si>
  <si>
    <t>33852</t>
  </si>
  <si>
    <t>33935</t>
  </si>
  <si>
    <t>33936</t>
  </si>
  <si>
    <t>214435</t>
  </si>
  <si>
    <t>20MG TBL ENT 100</t>
  </si>
  <si>
    <t>A02BC05</t>
  </si>
  <si>
    <t>180050</t>
  </si>
  <si>
    <t>HELIDES</t>
  </si>
  <si>
    <t>20MG CPS ETD 28</t>
  </si>
  <si>
    <t>A03FA07</t>
  </si>
  <si>
    <t>166759</t>
  </si>
  <si>
    <t>KINITO</t>
  </si>
  <si>
    <t>50MG TBL FLM 40(4X10)</t>
  </si>
  <si>
    <t>187607</t>
  </si>
  <si>
    <t>ONDANSETRON B. BRAUN</t>
  </si>
  <si>
    <t>2MG/ML INJ SOL 20X4ML II</t>
  </si>
  <si>
    <t>209360</t>
  </si>
  <si>
    <t>168326</t>
  </si>
  <si>
    <t>2,5MG TBL FLM 20</t>
  </si>
  <si>
    <t>193745</t>
  </si>
  <si>
    <t>5MG TBL FLM 60</t>
  </si>
  <si>
    <t>C01BC03</t>
  </si>
  <si>
    <t>215904</t>
  </si>
  <si>
    <t>RYTMONORM</t>
  </si>
  <si>
    <t>150MG TBL FLM 50</t>
  </si>
  <si>
    <t>107938</t>
  </si>
  <si>
    <t>150MG/3ML INJ SOL 6X3ML</t>
  </si>
  <si>
    <t>13767</t>
  </si>
  <si>
    <t>200MG TBL NOB 30</t>
  </si>
  <si>
    <t>C01EB15</t>
  </si>
  <si>
    <t>178689</t>
  </si>
  <si>
    <t>PROTEVASC</t>
  </si>
  <si>
    <t>35MG TBL PRO 60</t>
  </si>
  <si>
    <t>16923</t>
  </si>
  <si>
    <t>0,3MG TBL FLM 30</t>
  </si>
  <si>
    <t>16932</t>
  </si>
  <si>
    <t>0,4MG TBL FLM 30</t>
  </si>
  <si>
    <t>C07AB03</t>
  </si>
  <si>
    <t>2949</t>
  </si>
  <si>
    <t>50MG TBL NOB 30</t>
  </si>
  <si>
    <t>C07AG02</t>
  </si>
  <si>
    <t>102608</t>
  </si>
  <si>
    <t>CARVESAN</t>
  </si>
  <si>
    <t>25MG TBL NOB 30</t>
  </si>
  <si>
    <t>2945</t>
  </si>
  <si>
    <t>5MG TBL NOB 30</t>
  </si>
  <si>
    <t>15864</t>
  </si>
  <si>
    <t>187788</t>
  </si>
  <si>
    <t>TONARSSA</t>
  </si>
  <si>
    <t>4MG/5MG TBL NOB 30</t>
  </si>
  <si>
    <t>C09BB07</t>
  </si>
  <si>
    <t>197232</t>
  </si>
  <si>
    <t>203952</t>
  </si>
  <si>
    <t>206512</t>
  </si>
  <si>
    <t>TONANDA</t>
  </si>
  <si>
    <t>8MG/5MG/2,5MG TBL NOB 30</t>
  </si>
  <si>
    <t>C09DA01</t>
  </si>
  <si>
    <t>15317</t>
  </si>
  <si>
    <t>50MG/12,5MG TBL FLM 90</t>
  </si>
  <si>
    <t>C09DA07</t>
  </si>
  <si>
    <t>189664</t>
  </si>
  <si>
    <t>TELMISARTAN/HYDROCHLOROTHIAZID SANDOZ</t>
  </si>
  <si>
    <t>80MG/12,5MG TBL FLM 100</t>
  </si>
  <si>
    <t>C09DB04</t>
  </si>
  <si>
    <t>167859</t>
  </si>
  <si>
    <t>TWYNSTA</t>
  </si>
  <si>
    <t>80MG/10MG TBL NOB 28</t>
  </si>
  <si>
    <t>C10AA01</t>
  </si>
  <si>
    <t>45336</t>
  </si>
  <si>
    <t>SIMVASTATIN RATIOPHARM</t>
  </si>
  <si>
    <t>188428</t>
  </si>
  <si>
    <t>94882</t>
  </si>
  <si>
    <t>62,5MG/ML INJ PSO LQF 250MG+4ML</t>
  </si>
  <si>
    <t>147458</t>
  </si>
  <si>
    <t>EUTHYROX</t>
  </si>
  <si>
    <t>112MCG TBL NOB 100 II</t>
  </si>
  <si>
    <t>46692</t>
  </si>
  <si>
    <t>75MCG TBL NOB 100 II</t>
  </si>
  <si>
    <t>69189</t>
  </si>
  <si>
    <t>50MCG TBL NOB 100 II</t>
  </si>
  <si>
    <t>5951</t>
  </si>
  <si>
    <t>875MG/125MG TBL FLM 14</t>
  </si>
  <si>
    <t>85525</t>
  </si>
  <si>
    <t>AMOKSIKLAV 625 MG</t>
  </si>
  <si>
    <t>500MG/125MG TBL FLM 21</t>
  </si>
  <si>
    <t>183812</t>
  </si>
  <si>
    <t>ARCHIFAR</t>
  </si>
  <si>
    <t>500MG INJ/INF PLV SOL 10</t>
  </si>
  <si>
    <t>183817</t>
  </si>
  <si>
    <t>J01FA10</t>
  </si>
  <si>
    <t>45010</t>
  </si>
  <si>
    <t>AZITROMYCIN SANDOZ</t>
  </si>
  <si>
    <t>500MG TBL FLM 3</t>
  </si>
  <si>
    <t>J01GB06</t>
  </si>
  <si>
    <t>195147</t>
  </si>
  <si>
    <t>AMIKACIN MEDOPHARM</t>
  </si>
  <si>
    <t>500MG/2ML INJ/INF SOL 10X2ML</t>
  </si>
  <si>
    <t>J01MA03</t>
  </si>
  <si>
    <t>94155</t>
  </si>
  <si>
    <t>400MG/5ML INF SOL 10X5ML</t>
  </si>
  <si>
    <t>204622</t>
  </si>
  <si>
    <t>127260</t>
  </si>
  <si>
    <t>127263</t>
  </si>
  <si>
    <t>N02BE01</t>
  </si>
  <si>
    <t>157871</t>
  </si>
  <si>
    <t>PARACETAMOL KABI</t>
  </si>
  <si>
    <t>10MG/ML INF SOL 10X50ML</t>
  </si>
  <si>
    <t>157875</t>
  </si>
  <si>
    <t>10MG/ML INF SOL 10X100ML</t>
  </si>
  <si>
    <t>N03AF01</t>
  </si>
  <si>
    <t>163754</t>
  </si>
  <si>
    <t>300MG TBL PRO 50</t>
  </si>
  <si>
    <t>92587</t>
  </si>
  <si>
    <t>500MG TBL RET 30</t>
  </si>
  <si>
    <t>N03AX16</t>
  </si>
  <si>
    <t>210546</t>
  </si>
  <si>
    <t>210703</t>
  </si>
  <si>
    <t>146893</t>
  </si>
  <si>
    <t>10MG TBL FLM 20</t>
  </si>
  <si>
    <t>53951</t>
  </si>
  <si>
    <t>100MG TBL FLM 28</t>
  </si>
  <si>
    <t>N06AB10</t>
  </si>
  <si>
    <t>134502</t>
  </si>
  <si>
    <t>ELICEA</t>
  </si>
  <si>
    <t>10MG TBL FLM 28</t>
  </si>
  <si>
    <t>N07CA01</t>
  </si>
  <si>
    <t>225589</t>
  </si>
  <si>
    <t>R05CB01</t>
  </si>
  <si>
    <t>32859</t>
  </si>
  <si>
    <t>600MG TBL EFF 50</t>
  </si>
  <si>
    <t>R06AX13</t>
  </si>
  <si>
    <t>53639</t>
  </si>
  <si>
    <t>217110</t>
  </si>
  <si>
    <t>217112</t>
  </si>
  <si>
    <t>POR PLV 1X300G</t>
  </si>
  <si>
    <t>33530</t>
  </si>
  <si>
    <t>POR SOL 1X1000ML</t>
  </si>
  <si>
    <t>33739</t>
  </si>
  <si>
    <t>33855</t>
  </si>
  <si>
    <t>NUTRIDRINK BALÍČEK 5 + 1</t>
  </si>
  <si>
    <t>H01CB02</t>
  </si>
  <si>
    <t>202989</t>
  </si>
  <si>
    <t>SANDOSTATIN LAR</t>
  </si>
  <si>
    <t>30MG INJ PSU LQF 1+1X2ML ISP+SET</t>
  </si>
  <si>
    <t>27432</t>
  </si>
  <si>
    <t>2MG/ML INF CNC SOL 1X10ML</t>
  </si>
  <si>
    <t>L01XE15</t>
  </si>
  <si>
    <t>168973</t>
  </si>
  <si>
    <t>ZELBORAF</t>
  </si>
  <si>
    <t>240MG TBL FLM 56X1</t>
  </si>
  <si>
    <t>L01XE23</t>
  </si>
  <si>
    <t>194326</t>
  </si>
  <si>
    <t>TAFINLAR</t>
  </si>
  <si>
    <t>75MG CPS DUR 120</t>
  </si>
  <si>
    <t>L02AE02</t>
  </si>
  <si>
    <t>197427</t>
  </si>
  <si>
    <t>LEPTOPROL</t>
  </si>
  <si>
    <t>5MG IMP ISP 1</t>
  </si>
  <si>
    <t>L02AE03</t>
  </si>
  <si>
    <t>12320</t>
  </si>
  <si>
    <t>10,8MG IMP ISP 1</t>
  </si>
  <si>
    <t>206844</t>
  </si>
  <si>
    <t>RESELIGO</t>
  </si>
  <si>
    <t>206846</t>
  </si>
  <si>
    <t>3,6MG IMP ISP 1</t>
  </si>
  <si>
    <t>65386</t>
  </si>
  <si>
    <t>500566</t>
  </si>
  <si>
    <t>30MU/0,5ML INJ/INF SOL ISP 5X0,5ML I</t>
  </si>
  <si>
    <t>L03AA13</t>
  </si>
  <si>
    <t>238203</t>
  </si>
  <si>
    <t>L03AA14</t>
  </si>
  <si>
    <t>194294</t>
  </si>
  <si>
    <t>6MG INJ SOL ISP 1X0,6ML I</t>
  </si>
  <si>
    <t>M05BA08</t>
  </si>
  <si>
    <t>193478</t>
  </si>
  <si>
    <t>ZOLEDRONIC ACID MYLAN</t>
  </si>
  <si>
    <t>4MG/5ML INF CNC SOL 1X5ML</t>
  </si>
  <si>
    <t>66029</t>
  </si>
  <si>
    <t>10MG TBL FLM 10</t>
  </si>
  <si>
    <t>L01XC03</t>
  </si>
  <si>
    <t>185368</t>
  </si>
  <si>
    <t>HERCEPTIN</t>
  </si>
  <si>
    <t>600MG INJ SOL 1X5ML</t>
  </si>
  <si>
    <t>25555</t>
  </si>
  <si>
    <t>150MG INF PLV CSL 1</t>
  </si>
  <si>
    <t>L01XC06</t>
  </si>
  <si>
    <t>28761</t>
  </si>
  <si>
    <t>5MG/ML INF SOL 1X20ML</t>
  </si>
  <si>
    <t>28763</t>
  </si>
  <si>
    <t>L01XC07</t>
  </si>
  <si>
    <t>28396</t>
  </si>
  <si>
    <t>25MG/ML INF CNC SOL 1X4ML</t>
  </si>
  <si>
    <t>28397</t>
  </si>
  <si>
    <t>25MG/ML INF CNC SOL 1X16ML</t>
  </si>
  <si>
    <t>L01XC08</t>
  </si>
  <si>
    <t>29248</t>
  </si>
  <si>
    <t>VECTIBIX</t>
  </si>
  <si>
    <t>L01XC14</t>
  </si>
  <si>
    <t>194633</t>
  </si>
  <si>
    <t>KADCYLA</t>
  </si>
  <si>
    <t>100MG INF PLV CSL 1</t>
  </si>
  <si>
    <t>194634</t>
  </si>
  <si>
    <t>160MG INF PLV CSL 1</t>
  </si>
  <si>
    <t>L01XE07</t>
  </si>
  <si>
    <t>168322</t>
  </si>
  <si>
    <t>TYVERB</t>
  </si>
  <si>
    <t>250MG TBL FLM 70</t>
  </si>
  <si>
    <t>L01XE10</t>
  </si>
  <si>
    <t>149321</t>
  </si>
  <si>
    <t>AFINITOR</t>
  </si>
  <si>
    <t>L01XE11</t>
  </si>
  <si>
    <t>167725</t>
  </si>
  <si>
    <t>VOTRIENT</t>
  </si>
  <si>
    <t>200MG TBL FLM 30</t>
  </si>
  <si>
    <t>167728</t>
  </si>
  <si>
    <t>400MG TBL FLM 60</t>
  </si>
  <si>
    <t>L01XE16</t>
  </si>
  <si>
    <t>193648</t>
  </si>
  <si>
    <t>XALKORI</t>
  </si>
  <si>
    <t>250MG CPS DUR 60</t>
  </si>
  <si>
    <t>L01XE17</t>
  </si>
  <si>
    <t>193517</t>
  </si>
  <si>
    <t>INLYTA</t>
  </si>
  <si>
    <t>1MG TBL FLM 56</t>
  </si>
  <si>
    <t>Přehled plnění pozitivního listu - spotřeba léčivých přípravků - orientační přehled</t>
  </si>
  <si>
    <t>21 - Onkologická klinika</t>
  </si>
  <si>
    <t>2111 - lůžkové oddělení 42A</t>
  </si>
  <si>
    <t>2112 - lůžkové oddělení 42B</t>
  </si>
  <si>
    <t>2121 - ambulance + mamol. poradna</t>
  </si>
  <si>
    <t>2151 - ozařovny-přístrojové pracoviště</t>
  </si>
  <si>
    <t>2152 - radiační onkologie - brachyterapie</t>
  </si>
  <si>
    <t>2194 - centrum  - onkologie</t>
  </si>
  <si>
    <t>Onkologická klinika</t>
  </si>
  <si>
    <t>HVLP</t>
  </si>
  <si>
    <t>IPLP</t>
  </si>
  <si>
    <t>PZT</t>
  </si>
  <si>
    <t>89301211</t>
  </si>
  <si>
    <t>Standardní lůžková péče Celkem</t>
  </si>
  <si>
    <t>89301212</t>
  </si>
  <si>
    <t>Všeobecná ambulance Celkem</t>
  </si>
  <si>
    <t>89301215</t>
  </si>
  <si>
    <t>Ambulance-radiační onkologie Celkem</t>
  </si>
  <si>
    <t>Onkologická klinika Celkem</t>
  </si>
  <si>
    <t>* Legenda</t>
  </si>
  <si>
    <t>DIAPZT = Pomůcky pro diabetiky, jejichž název začíná slovem "Pumpa"</t>
  </si>
  <si>
    <t>Bartoušková Marie</t>
  </si>
  <si>
    <t>Cincibuch Jan</t>
  </si>
  <si>
    <t>Cwiertka Karel</t>
  </si>
  <si>
    <t>Čecháček Miroslav</t>
  </si>
  <si>
    <t>Donociková Barbara</t>
  </si>
  <si>
    <t>Duchoňová Beatrice Mohelníková</t>
  </si>
  <si>
    <t>Hábová Iveta</t>
  </si>
  <si>
    <t>Holubová Petra</t>
  </si>
  <si>
    <t>Hrouzková Michaela</t>
  </si>
  <si>
    <t>Hudcová Magdalena</t>
  </si>
  <si>
    <t>Hudínková Lucia</t>
  </si>
  <si>
    <t>Kalábová Hana</t>
  </si>
  <si>
    <t>Klabusay Martin</t>
  </si>
  <si>
    <t>Klementová Yvona</t>
  </si>
  <si>
    <t>Krejčí Eva</t>
  </si>
  <si>
    <t>Lemstrová Radmila</t>
  </si>
  <si>
    <t>Macháček Jindřich</t>
  </si>
  <si>
    <t>Matzenauer Marcel</t>
  </si>
  <si>
    <t>Melichar Bohuslav</t>
  </si>
  <si>
    <t>Minařík Jiří</t>
  </si>
  <si>
    <t>Navrátil Vít</t>
  </si>
  <si>
    <t>Není Určen</t>
  </si>
  <si>
    <t>Perková Hana</t>
  </si>
  <si>
    <t>Rušarová Nikol</t>
  </si>
  <si>
    <t>Spisarová Martina</t>
  </si>
  <si>
    <t>Šrámek Vlastislav</t>
  </si>
  <si>
    <t>Študentová Hana</t>
  </si>
  <si>
    <t>Švébišová Hana</t>
  </si>
  <si>
    <t>Vitásková Denisa</t>
  </si>
  <si>
    <t>Vlachová Zuzana</t>
  </si>
  <si>
    <t>Vrána David</t>
  </si>
  <si>
    <t>Zemánková Anežka</t>
  </si>
  <si>
    <t>Zezulová Michaela</t>
  </si>
  <si>
    <t>Žváčková Kamila</t>
  </si>
  <si>
    <t>ONDANSETRON</t>
  </si>
  <si>
    <t>11635</t>
  </si>
  <si>
    <t>ONDANSETRON SANDOZ</t>
  </si>
  <si>
    <t>8MG TBL FLM 10</t>
  </si>
  <si>
    <t>185202</t>
  </si>
  <si>
    <t>SODNÁ SŮL METAMIZOLU</t>
  </si>
  <si>
    <t>HOŘČÍK (KOMBINACE RŮZNÝCH SOLÍ)</t>
  </si>
  <si>
    <t>215978</t>
  </si>
  <si>
    <t>FENTANYL</t>
  </si>
  <si>
    <t>155385</t>
  </si>
  <si>
    <t>200MCG SLG TBL NOB 30</t>
  </si>
  <si>
    <t>METOKLOPRAMID</t>
  </si>
  <si>
    <t>187983</t>
  </si>
  <si>
    <t>CERUCAL</t>
  </si>
  <si>
    <t>10MG TBL NOB 50</t>
  </si>
  <si>
    <t>Jiná</t>
  </si>
  <si>
    <t>*9005</t>
  </si>
  <si>
    <t>Jiný</t>
  </si>
  <si>
    <t>ALOPURINOL</t>
  </si>
  <si>
    <t>107869</t>
  </si>
  <si>
    <t>APO-ALLOPURINOL</t>
  </si>
  <si>
    <t>AMLODIPIN</t>
  </si>
  <si>
    <t>221076</t>
  </si>
  <si>
    <t>ANASTROZOL</t>
  </si>
  <si>
    <t>187544</t>
  </si>
  <si>
    <t>ALOZEX</t>
  </si>
  <si>
    <t>1MG TBL FLM 30</t>
  </si>
  <si>
    <t>187545</t>
  </si>
  <si>
    <t>1MG TBL FLM 50</t>
  </si>
  <si>
    <t>ATENOLOL</t>
  </si>
  <si>
    <t>58661</t>
  </si>
  <si>
    <t>ATENOLOL AL 25</t>
  </si>
  <si>
    <t>25MG TBL NOB 100</t>
  </si>
  <si>
    <t>58660</t>
  </si>
  <si>
    <t>25MG TBL NOB 50</t>
  </si>
  <si>
    <t>BIKALUTAMID</t>
  </si>
  <si>
    <t>128125</t>
  </si>
  <si>
    <t>BINABIC</t>
  </si>
  <si>
    <t>150MG TBL FLM 28</t>
  </si>
  <si>
    <t>234422</t>
  </si>
  <si>
    <t>BICALUTAGEN</t>
  </si>
  <si>
    <t>BISOPROLOL</t>
  </si>
  <si>
    <t>BROMAZEPAM</t>
  </si>
  <si>
    <t>88217</t>
  </si>
  <si>
    <t>LEXAURIN</t>
  </si>
  <si>
    <t>1,5MG TBL NOB 30</t>
  </si>
  <si>
    <t>BUPRENORFIN</t>
  </si>
  <si>
    <t>212275</t>
  </si>
  <si>
    <t>NOPREX</t>
  </si>
  <si>
    <t>35MCG/H TDR EMP 5</t>
  </si>
  <si>
    <t>CETIRIZIN</t>
  </si>
  <si>
    <t>CIPROFLOXACIN</t>
  </si>
  <si>
    <t>15658</t>
  </si>
  <si>
    <t>CIPLOX</t>
  </si>
  <si>
    <t>CITALOPRAM</t>
  </si>
  <si>
    <t>17425</t>
  </si>
  <si>
    <t>17433</t>
  </si>
  <si>
    <t>20MG TBL FLM 60</t>
  </si>
  <si>
    <t>CYKLOFOSFAMID</t>
  </si>
  <si>
    <t>185374</t>
  </si>
  <si>
    <t>ENDOXAN</t>
  </si>
  <si>
    <t>50MG TBL OBD 50</t>
  </si>
  <si>
    <t>DEXAMETHASON</t>
  </si>
  <si>
    <t>52334</t>
  </si>
  <si>
    <t>4MG TBL NOB 20</t>
  </si>
  <si>
    <t>52335</t>
  </si>
  <si>
    <t>4MG TBL NOB 30</t>
  </si>
  <si>
    <t>DIKLOFENAK</t>
  </si>
  <si>
    <t>89025</t>
  </si>
  <si>
    <t>DICLOFENAC AL 50</t>
  </si>
  <si>
    <t>50MG TBL ENT 50</t>
  </si>
  <si>
    <t>DIOSMIN, KOMBINACE</t>
  </si>
  <si>
    <t>14075</t>
  </si>
  <si>
    <t>500MG TBL FLM 60</t>
  </si>
  <si>
    <t>DOSULEPIN</t>
  </si>
  <si>
    <t>4207</t>
  </si>
  <si>
    <t>25MG TBL OBD 30</t>
  </si>
  <si>
    <t>ERDOSTEIN</t>
  </si>
  <si>
    <t>199680</t>
  </si>
  <si>
    <t>300MG CPS DUR 60</t>
  </si>
  <si>
    <t>ESCITALOPRAM</t>
  </si>
  <si>
    <t>134508</t>
  </si>
  <si>
    <t>10MG TBL FLM 98</t>
  </si>
  <si>
    <t>EXEMESTAN</t>
  </si>
  <si>
    <t>234441</t>
  </si>
  <si>
    <t>EXEMESTAN MYLAN</t>
  </si>
  <si>
    <t>25MG TBL FLM 30</t>
  </si>
  <si>
    <t>156434</t>
  </si>
  <si>
    <t>FELODIPIN</t>
  </si>
  <si>
    <t>2957</t>
  </si>
  <si>
    <t>PRESID</t>
  </si>
  <si>
    <t>5MG TBL PRO 30</t>
  </si>
  <si>
    <t>46929</t>
  </si>
  <si>
    <t>DUROGESIC</t>
  </si>
  <si>
    <t>100MCG/H TDR EMP 5X16,8MG</t>
  </si>
  <si>
    <t>47285</t>
  </si>
  <si>
    <t>75MCG/H TDR EMP 5X12,6MG</t>
  </si>
  <si>
    <t>59449</t>
  </si>
  <si>
    <t>50MCG/H TDR EMP 5X8,4MG</t>
  </si>
  <si>
    <t>153145</t>
  </si>
  <si>
    <t>ADOLOR</t>
  </si>
  <si>
    <t>100MCG/H TDR EMP 5 I</t>
  </si>
  <si>
    <t>GABAPENTIN</t>
  </si>
  <si>
    <t>40777</t>
  </si>
  <si>
    <t>NEURONTIN</t>
  </si>
  <si>
    <t>600MG TBL FLM 50 I</t>
  </si>
  <si>
    <t>84398</t>
  </si>
  <si>
    <t>100MG CPS DUR 100</t>
  </si>
  <si>
    <t>84400</t>
  </si>
  <si>
    <t>300MG CPS DUR 100</t>
  </si>
  <si>
    <t>GLYCEROL-TRINITRÁT</t>
  </si>
  <si>
    <t>85071</t>
  </si>
  <si>
    <t>NITROMINT</t>
  </si>
  <si>
    <t>0,4MG/DÁV SPR SLG 10G I</t>
  </si>
  <si>
    <t>CHLORID DRASELNÝ</t>
  </si>
  <si>
    <t>200935</t>
  </si>
  <si>
    <t>1G TBL PRO 30</t>
  </si>
  <si>
    <t>IBUPROFEN</t>
  </si>
  <si>
    <t>202362</t>
  </si>
  <si>
    <t>207900</t>
  </si>
  <si>
    <t>IBALGIN 600</t>
  </si>
  <si>
    <t>600MG TBL FLM 30</t>
  </si>
  <si>
    <t>INTERFERON ALFA-2B</t>
  </si>
  <si>
    <t>25777</t>
  </si>
  <si>
    <t>INTRONA</t>
  </si>
  <si>
    <t>18MIU INJ SOL 1X1,2ML+12J</t>
  </si>
  <si>
    <t>132735</t>
  </si>
  <si>
    <t>JINÁ ANTIBIOTIKA PRO LOKÁLNÍ APLIKACI</t>
  </si>
  <si>
    <t>1066</t>
  </si>
  <si>
    <t>250IU/G+5,2MG/G UNG 10G</t>
  </si>
  <si>
    <t>JINÁ ANTIHISTAMINIKA PRO SYSTÉMOVOU APLIKACI</t>
  </si>
  <si>
    <t>2479</t>
  </si>
  <si>
    <t>2MG TBL NOB 20</t>
  </si>
  <si>
    <t>JINÁ ANTIINFEKTIVA</t>
  </si>
  <si>
    <t>200863</t>
  </si>
  <si>
    <t>KAPECITABIN</t>
  </si>
  <si>
    <t>194655</t>
  </si>
  <si>
    <t>CAPECITABINE ACCORD</t>
  </si>
  <si>
    <t>500MG TBL FLM 120X1 II</t>
  </si>
  <si>
    <t>KYSELINA ACETYLSALICYLOVÁ</t>
  </si>
  <si>
    <t>155781</t>
  </si>
  <si>
    <t>100MG/50MG TBL NOB 50</t>
  </si>
  <si>
    <t>KYSELINA LISTOVÁ</t>
  </si>
  <si>
    <t>76064</t>
  </si>
  <si>
    <t>ACIDUM FOLICUM LÉČIVA</t>
  </si>
  <si>
    <t>10MG TBL OBD 30</t>
  </si>
  <si>
    <t>LETROZOL</t>
  </si>
  <si>
    <t>16469</t>
  </si>
  <si>
    <t>FEMARA</t>
  </si>
  <si>
    <t>2,5MG TBL FLM 30(3X10)</t>
  </si>
  <si>
    <t>138854</t>
  </si>
  <si>
    <t>TROZEL</t>
  </si>
  <si>
    <t>LOSARTAN</t>
  </si>
  <si>
    <t>114067</t>
  </si>
  <si>
    <t>LOZAP 50 ZENTIVA</t>
  </si>
  <si>
    <t>50MG TBL FLM 90 II</t>
  </si>
  <si>
    <t>MAGNESIUM-LAKTÁT</t>
  </si>
  <si>
    <t>171577</t>
  </si>
  <si>
    <t>MAGNESIUM LACTATE BIOMEDICA</t>
  </si>
  <si>
    <t>500MG TBL NOB 50</t>
  </si>
  <si>
    <t>MAKROGOL</t>
  </si>
  <si>
    <t>58827</t>
  </si>
  <si>
    <t>POR PLV SOL 4</t>
  </si>
  <si>
    <t>93104</t>
  </si>
  <si>
    <t>10MG TBL NOB 40</t>
  </si>
  <si>
    <t>NADROPARIN</t>
  </si>
  <si>
    <t>213489</t>
  </si>
  <si>
    <t>FRAXIPARINE</t>
  </si>
  <si>
    <t>9500IU/ML INJ SOL ISP 10X0,6ML</t>
  </si>
  <si>
    <t>213494</t>
  </si>
  <si>
    <t>9500IU/ML INJ SOL ISP 10X0,4ML</t>
  </si>
  <si>
    <t>213479</t>
  </si>
  <si>
    <t>19000IU/ML INJ SOL ISP 2X0,6ML</t>
  </si>
  <si>
    <t>213485</t>
  </si>
  <si>
    <t>9500IU/ML INJ SOL ISP 10X0,8ML</t>
  </si>
  <si>
    <t>NEBIVOLOL</t>
  </si>
  <si>
    <t>OMEPRAZOL</t>
  </si>
  <si>
    <t>25366</t>
  </si>
  <si>
    <t>20MG CPS ETD 90 I</t>
  </si>
  <si>
    <t>215605</t>
  </si>
  <si>
    <t>20MG CPS ETD 28 I</t>
  </si>
  <si>
    <t>140192</t>
  </si>
  <si>
    <t>OMEPRAZOL STADA</t>
  </si>
  <si>
    <t>20MG CPS ETD 100</t>
  </si>
  <si>
    <t>215608</t>
  </si>
  <si>
    <t>HELICID 10 ZENTIVA</t>
  </si>
  <si>
    <t>10MG CPS ETD 28 I</t>
  </si>
  <si>
    <t>OXYKODON</t>
  </si>
  <si>
    <t>PANTOPRAZOL</t>
  </si>
  <si>
    <t>PENTOXIFYLIN</t>
  </si>
  <si>
    <t>20028</t>
  </si>
  <si>
    <t>AGAPURIN SR 400</t>
  </si>
  <si>
    <t>400MG TBL PRO 100</t>
  </si>
  <si>
    <t>230398</t>
  </si>
  <si>
    <t>PERINDOPRIL</t>
  </si>
  <si>
    <t>138303</t>
  </si>
  <si>
    <t>GLEPERIL</t>
  </si>
  <si>
    <t>PITOFENON A ANALGETIKA</t>
  </si>
  <si>
    <t>176954</t>
  </si>
  <si>
    <t>500MG/ML+5MG/ML POR GTT SOL 1X50ML</t>
  </si>
  <si>
    <t>PREDNISON</t>
  </si>
  <si>
    <t>269</t>
  </si>
  <si>
    <t>PREDNISON LÉČIVA</t>
  </si>
  <si>
    <t>5MG TBL NOB 20</t>
  </si>
  <si>
    <t>2963</t>
  </si>
  <si>
    <t>20MG TBL NOB 20</t>
  </si>
  <si>
    <t>PREGABALIN</t>
  </si>
  <si>
    <t>210570</t>
  </si>
  <si>
    <t>150MG CPS DUR 84</t>
  </si>
  <si>
    <t>RUTOSID, KOMBINACE</t>
  </si>
  <si>
    <t>96303</t>
  </si>
  <si>
    <t>ASCORUTIN</t>
  </si>
  <si>
    <t>100MG/20MG TBL FLM 50</t>
  </si>
  <si>
    <t>196018</t>
  </si>
  <si>
    <t>500MG/ML POR GTT SOL 1X100ML</t>
  </si>
  <si>
    <t>SULFAMETHOXAZOL A TRIMETHOPRIM</t>
  </si>
  <si>
    <t>75023</t>
  </si>
  <si>
    <t>COTRIMOXAZOL AL FORTE</t>
  </si>
  <si>
    <t>800MG/160MG TBL NOB 20</t>
  </si>
  <si>
    <t>203954</t>
  </si>
  <si>
    <t>BISEPTOL</t>
  </si>
  <si>
    <t>400MG/80MG TBL NOB 28</t>
  </si>
  <si>
    <t>TAMOXIFEN</t>
  </si>
  <si>
    <t>58702</t>
  </si>
  <si>
    <t>TAMOXIFEN "EBEWE"</t>
  </si>
  <si>
    <t>20MG TBL NOB 100</t>
  </si>
  <si>
    <t>231841</t>
  </si>
  <si>
    <t>20MG TBL NOB 30</t>
  </si>
  <si>
    <t>TEMOZOLOMID</t>
  </si>
  <si>
    <t>183522</t>
  </si>
  <si>
    <t>TEMOZOLOMIDE GLENMARK</t>
  </si>
  <si>
    <t>100MG CPS DUR 5</t>
  </si>
  <si>
    <t>183525</t>
  </si>
  <si>
    <t>140MG CPS DUR 5</t>
  </si>
  <si>
    <t>183519</t>
  </si>
  <si>
    <t>20MG CPS DUR 5</t>
  </si>
  <si>
    <t>167488</t>
  </si>
  <si>
    <t>TEMOZOLOMIDE ACCORD</t>
  </si>
  <si>
    <t>THIETHYLPERAZIN</t>
  </si>
  <si>
    <t>9844</t>
  </si>
  <si>
    <t>6,5MG TBL OBD 50</t>
  </si>
  <si>
    <t>9847</t>
  </si>
  <si>
    <t>6,5MG SUP 6</t>
  </si>
  <si>
    <t>TRAMADOL</t>
  </si>
  <si>
    <t>32083</t>
  </si>
  <si>
    <t>TRALGIT</t>
  </si>
  <si>
    <t>100MG/ML POR SOL 1X10ML+KAPÁTKO</t>
  </si>
  <si>
    <t>84262</t>
  </si>
  <si>
    <t>100MG/ML POR SOL 1X96ML+PUMPA</t>
  </si>
  <si>
    <t>201133</t>
  </si>
  <si>
    <t>100MG/ML POR GTT SOL 1X96ML+PUMPA</t>
  </si>
  <si>
    <t>12475</t>
  </si>
  <si>
    <t>TRAMABENE</t>
  </si>
  <si>
    <t>50MG CPS DUR 30</t>
  </si>
  <si>
    <t>216873</t>
  </si>
  <si>
    <t>TRAMAL RETARD</t>
  </si>
  <si>
    <t>230441</t>
  </si>
  <si>
    <t>TRALGIT SR 150</t>
  </si>
  <si>
    <t>150MG TBL PRO 30</t>
  </si>
  <si>
    <t>TRANDOLAPRIL</t>
  </si>
  <si>
    <t>215913</t>
  </si>
  <si>
    <t>GOPTEN</t>
  </si>
  <si>
    <t>0,5MG CPS DUR 28</t>
  </si>
  <si>
    <t>VÁPNÍK, KOMBINACE S VITAMINEM D A/NEBO JINÝMI LÉČIVY</t>
  </si>
  <si>
    <t>164888</t>
  </si>
  <si>
    <t>CALTRATE 600 MG/400 IU D3 POTAHOVANÁ TABLETA</t>
  </si>
  <si>
    <t>600MG/400IU TBL FLM 90</t>
  </si>
  <si>
    <t>47515</t>
  </si>
  <si>
    <t>500MG/200IU TBL MND 60</t>
  </si>
  <si>
    <t>ZOLPIDEM</t>
  </si>
  <si>
    <t>146894</t>
  </si>
  <si>
    <t>198058</t>
  </si>
  <si>
    <t>SANVAL</t>
  </si>
  <si>
    <t>10MG TBL FLM 100</t>
  </si>
  <si>
    <t>198054</t>
  </si>
  <si>
    <t>221061</t>
  </si>
  <si>
    <t>STILNOX</t>
  </si>
  <si>
    <t>ITOPRIDUM</t>
  </si>
  <si>
    <t>166760</t>
  </si>
  <si>
    <t>50MG TBL FLM 100(10X10)</t>
  </si>
  <si>
    <t>KYSELINA THIOKTOVÁ</t>
  </si>
  <si>
    <t>55391</t>
  </si>
  <si>
    <t>TRAMADOL A PARACETAMOL</t>
  </si>
  <si>
    <t>201609</t>
  </si>
  <si>
    <t>37,5MG/325MG TBL FLM 30X1</t>
  </si>
  <si>
    <t>132872</t>
  </si>
  <si>
    <t>37,5MG/325MG TBL FLM 30</t>
  </si>
  <si>
    <t>PALONOSETRON, KOMBINACE</t>
  </si>
  <si>
    <t>210492</t>
  </si>
  <si>
    <t>AMOXICILIN A  INHIBITOR BETA-LAKTAMASY</t>
  </si>
  <si>
    <t>225850</t>
  </si>
  <si>
    <t>132992</t>
  </si>
  <si>
    <t>MULTIENZYMOVÉ PŘÍPRAVKY (LIPASA, PROTEASA APOD.)</t>
  </si>
  <si>
    <t>215172</t>
  </si>
  <si>
    <t>SODNÁ SŮL LEVOTHYROXINU</t>
  </si>
  <si>
    <t>JINÉ KAPILÁRY STABILIZUJÍCÍ LÁTKY</t>
  </si>
  <si>
    <t>107806</t>
  </si>
  <si>
    <t>20MG TBL ENT 30</t>
  </si>
  <si>
    <t>202701</t>
  </si>
  <si>
    <t>20MG TBL ENT 90</t>
  </si>
  <si>
    <t>POTRAVINY PRO ZVLÁŠTNÍ LÉKAŘSKÉ ÚČELY (PZLÚ) (ČESKÁ ATC SKUP</t>
  </si>
  <si>
    <t>33889</t>
  </si>
  <si>
    <t>FRESUBIN 2 KCAL CREME CAPPUCCINO</t>
  </si>
  <si>
    <t>33578</t>
  </si>
  <si>
    <t>FRESUBIN 2 KCAL DRINK NEUTRAL</t>
  </si>
  <si>
    <t>234736</t>
  </si>
  <si>
    <t>*1026</t>
  </si>
  <si>
    <t>*4005</t>
  </si>
  <si>
    <t>Obvazový materiál, náplasti</t>
  </si>
  <si>
    <t>19681</t>
  </si>
  <si>
    <t>GÁZA SKLÁDANÁ KOMPRESY NESTERILNÍ STERILUX ES</t>
  </si>
  <si>
    <t>10X10CM,8 VRSTEV,100KS</t>
  </si>
  <si>
    <t>19679</t>
  </si>
  <si>
    <t>5X5CM,8 VRSTEV,100KS</t>
  </si>
  <si>
    <t>Ortopedicko protetické pomůcky sériově vyráběné</t>
  </si>
  <si>
    <t>140622</t>
  </si>
  <si>
    <t>EPITÉZA MAMÁRNÍ ESSENTIAL LIGHT 2S</t>
  </si>
  <si>
    <t>SILIKONOVÁ ODLEHČENÁ, SYMETRICKÁ, 442</t>
  </si>
  <si>
    <t>140615</t>
  </si>
  <si>
    <t>EPITÉZA MAMÁRNÍ INDIVIDUAL LIGHT 2S</t>
  </si>
  <si>
    <t>SILIKONOVÁ ODLEHČENÁ, TVÁRNÁ ZADNÍ STRANA, MATERIÁL COMFORT+, 374</t>
  </si>
  <si>
    <t>Dále nespecifikované pomůcky</t>
  </si>
  <si>
    <t>140409</t>
  </si>
  <si>
    <t>ROZTOK K VÝPLACHŮM ÚSTNÍ DUTINY CAPHOSOL, MAXIMÁLN</t>
  </si>
  <si>
    <t>AMPULE 15 ML X 60; NEBO 30 TABLET</t>
  </si>
  <si>
    <t>ALPRAZOLAM</t>
  </si>
  <si>
    <t>90957</t>
  </si>
  <si>
    <t>XANAX</t>
  </si>
  <si>
    <t>125060</t>
  </si>
  <si>
    <t>APO-AMLO</t>
  </si>
  <si>
    <t>122502</t>
  </si>
  <si>
    <t>EGISTROZOL</t>
  </si>
  <si>
    <t>234231</t>
  </si>
  <si>
    <t>ANASTROZOL MYLAN</t>
  </si>
  <si>
    <t>ANTIPROPULZIVA</t>
  </si>
  <si>
    <t>BEKLOMETASON</t>
  </si>
  <si>
    <t>58793</t>
  </si>
  <si>
    <t>ECOBEC</t>
  </si>
  <si>
    <t>250MCG INH SOL PSS 200DÁV</t>
  </si>
  <si>
    <t>BETAMETHASON</t>
  </si>
  <si>
    <t>19757</t>
  </si>
  <si>
    <t>BELODERM</t>
  </si>
  <si>
    <t>0,5MG/G UNG 30G</t>
  </si>
  <si>
    <t>128123</t>
  </si>
  <si>
    <t>185519</t>
  </si>
  <si>
    <t>150MG TBL FLM 98</t>
  </si>
  <si>
    <t>88219</t>
  </si>
  <si>
    <t>216145</t>
  </si>
  <si>
    <t>1,5MG TBL NOB 28</t>
  </si>
  <si>
    <t>235248</t>
  </si>
  <si>
    <t>BUPRENORFIN MYLAN</t>
  </si>
  <si>
    <t>70MCG/H TDR EMP 5</t>
  </si>
  <si>
    <t>DIAZEPAM</t>
  </si>
  <si>
    <t>2478</t>
  </si>
  <si>
    <t>10MG TBL NOB 20(2X10)</t>
  </si>
  <si>
    <t>221074</t>
  </si>
  <si>
    <t>10MG TBL NOB 20</t>
  </si>
  <si>
    <t>75632</t>
  </si>
  <si>
    <t>DICLOFENAC AL RETARD</t>
  </si>
  <si>
    <t>100MG TBL PRO 50</t>
  </si>
  <si>
    <t>230583</t>
  </si>
  <si>
    <t>500MG TBL FLM 180</t>
  </si>
  <si>
    <t>EKONAZOL</t>
  </si>
  <si>
    <t>59074</t>
  </si>
  <si>
    <t>PEVARYL</t>
  </si>
  <si>
    <t>100MG/G CRM 30G</t>
  </si>
  <si>
    <t>87076</t>
  </si>
  <si>
    <t>300MG CPS DUR 20</t>
  </si>
  <si>
    <t>147472</t>
  </si>
  <si>
    <t>EXEMESTANE ACCORD</t>
  </si>
  <si>
    <t>155389</t>
  </si>
  <si>
    <t>400MCG SLG TBL NOB 30</t>
  </si>
  <si>
    <t>122588</t>
  </si>
  <si>
    <t>12,5MCG/H TDR EMP 5</t>
  </si>
  <si>
    <t>155387</t>
  </si>
  <si>
    <t>300MCG SLG TBL NOB 30</t>
  </si>
  <si>
    <t>29393</t>
  </si>
  <si>
    <t>EFFENTORA</t>
  </si>
  <si>
    <t>100MCG BUC TBL NOB 28</t>
  </si>
  <si>
    <t>FUROSEMID</t>
  </si>
  <si>
    <t>98219</t>
  </si>
  <si>
    <t>FURON</t>
  </si>
  <si>
    <t>84396</t>
  </si>
  <si>
    <t>100MG CPS DUR 20</t>
  </si>
  <si>
    <t>2539</t>
  </si>
  <si>
    <t>HALOPERIDOL-RICHTER</t>
  </si>
  <si>
    <t>2MG/ML POR GTT SOL 10ML</t>
  </si>
  <si>
    <t>HYDROKORTISON A ANTIBIOTIKA</t>
  </si>
  <si>
    <t>61980</t>
  </si>
  <si>
    <t>PIMAFUCORT</t>
  </si>
  <si>
    <t>10MG/G+10MG/G+3,5MG/G UNG 15G</t>
  </si>
  <si>
    <t>CHOLEKALCIFEROL</t>
  </si>
  <si>
    <t>132844</t>
  </si>
  <si>
    <t>0,5MG/ML POR GTT SOL 10ML</t>
  </si>
  <si>
    <t>201970</t>
  </si>
  <si>
    <t>PAMYCON NA PŘÍPRAVU KAPEK</t>
  </si>
  <si>
    <t>33000IU/2500IU DRM PLV SOL 1</t>
  </si>
  <si>
    <t>KLARITHROMYCIN</t>
  </si>
  <si>
    <t>216199</t>
  </si>
  <si>
    <t>KLACID</t>
  </si>
  <si>
    <t>500MG TBL FLM 14</t>
  </si>
  <si>
    <t>KLOTRIMAZOL</t>
  </si>
  <si>
    <t>13798</t>
  </si>
  <si>
    <t>CANESTEN</t>
  </si>
  <si>
    <t>10MG/G CRM 20G</t>
  </si>
  <si>
    <t>KODEIN</t>
  </si>
  <si>
    <t>56992</t>
  </si>
  <si>
    <t>CODEIN SLOVAKOFARMA</t>
  </si>
  <si>
    <t>15MG TBL NOB 10</t>
  </si>
  <si>
    <t>207939</t>
  </si>
  <si>
    <t>188850</t>
  </si>
  <si>
    <t>STACYL</t>
  </si>
  <si>
    <t>100MG TBL ENT 100 I</t>
  </si>
  <si>
    <t>KYSELINA IBANDRONOVÁ</t>
  </si>
  <si>
    <t>26242</t>
  </si>
  <si>
    <t>BONDRONAT</t>
  </si>
  <si>
    <t>198867</t>
  </si>
  <si>
    <t>IKAMETIN</t>
  </si>
  <si>
    <t>50MG TBL FLM 30 II</t>
  </si>
  <si>
    <t>KYSELINA VALPROOVÁ</t>
  </si>
  <si>
    <t>92034</t>
  </si>
  <si>
    <t>DEPAKINE CHRONO 300 MG SÉCABLE</t>
  </si>
  <si>
    <t>300MG TBL RET 100</t>
  </si>
  <si>
    <t>LÉČIVA K TERAPII ONEMOCNĚNÍ JATER</t>
  </si>
  <si>
    <t>125752</t>
  </si>
  <si>
    <t>300MG CPS DUR 50</t>
  </si>
  <si>
    <t>132772</t>
  </si>
  <si>
    <t>LOPERAMID</t>
  </si>
  <si>
    <t>192853</t>
  </si>
  <si>
    <t>LOPERON</t>
  </si>
  <si>
    <t>2MG CPS DUR 20</t>
  </si>
  <si>
    <t>17992</t>
  </si>
  <si>
    <t>0,5G TBL NOB 100</t>
  </si>
  <si>
    <t>MEGESTROL</t>
  </si>
  <si>
    <t>199963</t>
  </si>
  <si>
    <t>MEGACE</t>
  </si>
  <si>
    <t>160MG TBL NOB 30</t>
  </si>
  <si>
    <t>METOPROLOL</t>
  </si>
  <si>
    <t>46981</t>
  </si>
  <si>
    <t>BETALOC SR</t>
  </si>
  <si>
    <t>MIDAZOLAM</t>
  </si>
  <si>
    <t>MIRTAZAPIN</t>
  </si>
  <si>
    <t>162537</t>
  </si>
  <si>
    <t>MIRTAZAPIN +PHARMA</t>
  </si>
  <si>
    <t>213490</t>
  </si>
  <si>
    <t>9500IU/ML INJ SOL ISP 10X1ML</t>
  </si>
  <si>
    <t>NIMESULID</t>
  </si>
  <si>
    <t>12892</t>
  </si>
  <si>
    <t>12895</t>
  </si>
  <si>
    <t>100MG POR GRA SUS 30 I</t>
  </si>
  <si>
    <t>17187</t>
  </si>
  <si>
    <t>NIMESIL</t>
  </si>
  <si>
    <t>100MG POR GRA SUS 30</t>
  </si>
  <si>
    <t>12894</t>
  </si>
  <si>
    <t>100MG POR GRA SUS 15 I</t>
  </si>
  <si>
    <t>NORFLOXACIN</t>
  </si>
  <si>
    <t>93465</t>
  </si>
  <si>
    <t>NOLICIN</t>
  </si>
  <si>
    <t>400MG TBL FLM 20</t>
  </si>
  <si>
    <t>NYSTATIN, KOMBINACE</t>
  </si>
  <si>
    <t>41146</t>
  </si>
  <si>
    <t>MACMIROR COMPLEX</t>
  </si>
  <si>
    <t>500MG/200000IU VAG CPS MOL 12</t>
  </si>
  <si>
    <t>115318</t>
  </si>
  <si>
    <t>20MG CPS ETD 90 II</t>
  </si>
  <si>
    <t>25365</t>
  </si>
  <si>
    <t>158341</t>
  </si>
  <si>
    <t>OMEPRAZOL MYLAN</t>
  </si>
  <si>
    <t>216912</t>
  </si>
  <si>
    <t>ZOFRAN ZYDIS</t>
  </si>
  <si>
    <t>8MG TBL BUC 10</t>
  </si>
  <si>
    <t>OXAZEPAM</t>
  </si>
  <si>
    <t>1940</t>
  </si>
  <si>
    <t>OXAZEPAM LÉČIVA</t>
  </si>
  <si>
    <t>180405</t>
  </si>
  <si>
    <t>80MG TBL PRO 60</t>
  </si>
  <si>
    <t>235851</t>
  </si>
  <si>
    <t>OXYKODON MYLAN</t>
  </si>
  <si>
    <t>10MG TBL PRO 60X1</t>
  </si>
  <si>
    <t>223274</t>
  </si>
  <si>
    <t>OXYKODON TEVA</t>
  </si>
  <si>
    <t>10MG TBL PRO 30 II</t>
  </si>
  <si>
    <t>PALONOSETRON</t>
  </si>
  <si>
    <t>167644</t>
  </si>
  <si>
    <t>ALOXI</t>
  </si>
  <si>
    <t>500MCG CPS MOL 1</t>
  </si>
  <si>
    <t>109411</t>
  </si>
  <si>
    <t>NOLPAZA</t>
  </si>
  <si>
    <t>40MG TBL ENT 28</t>
  </si>
  <si>
    <t>160379</t>
  </si>
  <si>
    <t>PANTOMYL</t>
  </si>
  <si>
    <t>40MG TBL ENT 100</t>
  </si>
  <si>
    <t>214572</t>
  </si>
  <si>
    <t>40MG TBL ENT 90</t>
  </si>
  <si>
    <t>PERINDOPRIL A DIURETIKA</t>
  </si>
  <si>
    <t>162008</t>
  </si>
  <si>
    <t>PRESTARIUM NEO COMBI</t>
  </si>
  <si>
    <t>10MG/2,5MG TBL FLM 30</t>
  </si>
  <si>
    <t>210568</t>
  </si>
  <si>
    <t>150MG CPS DUR 56</t>
  </si>
  <si>
    <t>210654</t>
  </si>
  <si>
    <t>PREGABALIN MYLAN PHARMA</t>
  </si>
  <si>
    <t>75MG CPS DUR 56</t>
  </si>
  <si>
    <t>PSEUDOEFEDRIN, KOMBINACE</t>
  </si>
  <si>
    <t>216102</t>
  </si>
  <si>
    <t>CLARINASE REPETABS</t>
  </si>
  <si>
    <t>5MG/120MG TBL PRO 7</t>
  </si>
  <si>
    <t>196016</t>
  </si>
  <si>
    <t>500MG/ML POR GTT SOL 1X20ML</t>
  </si>
  <si>
    <t>TRAZODON</t>
  </si>
  <si>
    <t>46444</t>
  </si>
  <si>
    <t>TRITTICO AC 150</t>
  </si>
  <si>
    <t>150MG TBL RET 60</t>
  </si>
  <si>
    <t>54094</t>
  </si>
  <si>
    <t>75MG TBL RET 30</t>
  </si>
  <si>
    <t>TRIAMCINOLON</t>
  </si>
  <si>
    <t>2828</t>
  </si>
  <si>
    <t>TRIAMCINOLON LÉČIVA CRM</t>
  </si>
  <si>
    <t>1MG/G CRM 10G</t>
  </si>
  <si>
    <t>189079</t>
  </si>
  <si>
    <t>CALCICHEW D3 LEMON</t>
  </si>
  <si>
    <t>500MG/400IU TBL MND 60</t>
  </si>
  <si>
    <t>VINORELBIN</t>
  </si>
  <si>
    <t>5925</t>
  </si>
  <si>
    <t>NAVELBINE ORAL</t>
  </si>
  <si>
    <t>30MG CPS MOL 1</t>
  </si>
  <si>
    <t>94744</t>
  </si>
  <si>
    <t>ZOLPINOX</t>
  </si>
  <si>
    <t>214601</t>
  </si>
  <si>
    <t>HYPNOGEN</t>
  </si>
  <si>
    <t>DIENOGEST A ETHINYLESTRADIOL</t>
  </si>
  <si>
    <t>178564</t>
  </si>
  <si>
    <t>AYREEN</t>
  </si>
  <si>
    <t>2MG/0,03MG TBL FLM 3X21</t>
  </si>
  <si>
    <t>207626</t>
  </si>
  <si>
    <t>ITOPRID XANTIS</t>
  </si>
  <si>
    <t>50MG TBL NOB 100</t>
  </si>
  <si>
    <t>187406</t>
  </si>
  <si>
    <t>PANGROL</t>
  </si>
  <si>
    <t>20000IU TBL ENT 50 II</t>
  </si>
  <si>
    <t>147454</t>
  </si>
  <si>
    <t>88MCG TBL NOB 100 II</t>
  </si>
  <si>
    <t>97186</t>
  </si>
  <si>
    <t>100MCG TBL NOB 100 I</t>
  </si>
  <si>
    <t>MOČOVINA</t>
  </si>
  <si>
    <t>16462</t>
  </si>
  <si>
    <t>EXCIPIAL U LIPOLOTIO</t>
  </si>
  <si>
    <t>40MG/ML DRM EML 200ML</t>
  </si>
  <si>
    <t>33678</t>
  </si>
  <si>
    <t>POR SOL 6X1500ML</t>
  </si>
  <si>
    <t>18515</t>
  </si>
  <si>
    <t>KRYTÍ ACTISORB PLUS</t>
  </si>
  <si>
    <t>10,5X10,5CM; AKTIVNÍ ČÁST 8X8CM 5KS</t>
  </si>
  <si>
    <t>171508</t>
  </si>
  <si>
    <t>GEL ACTIMARIS NA HOJENÍ RAN 20G</t>
  </si>
  <si>
    <t>NA KŮŽI,SLIZNICE ÚST,NOSU,GENITÁLIÍ.I PRO DĚTI A KOJENCE,1KS</t>
  </si>
  <si>
    <t>169610</t>
  </si>
  <si>
    <t>KRYTÍ ANTIMIKROBIÁLNÍ MEPILEX TRANSFER AG</t>
  </si>
  <si>
    <t>7,5 X 8,5 CM,SILIKONOVÁ KONTAKTNÍ VRSTVA K.ODVODU EXSUDÁTU,10KS</t>
  </si>
  <si>
    <t>171714</t>
  </si>
  <si>
    <t xml:space="preserve">ROZTOK ACTIMARIS SENSITIV NA VÝPLACH A HOJENÍ RAN </t>
  </si>
  <si>
    <t>NA KŮŽI I SLIZNICE ÚSTNÍ,NOSNÍ,GENITÁLIÍ.I PRO DĚTI A KOJENCE,I PROTI MRSA,VRE</t>
  </si>
  <si>
    <t>140878</t>
  </si>
  <si>
    <t>EPITÉZA MAMMÁRNÍ BALANCE VARIA</t>
  </si>
  <si>
    <t>SILIKONOVÁ, KOREKČNÍ, MATERIÁL COMFORT+, 285</t>
  </si>
  <si>
    <t>140621</t>
  </si>
  <si>
    <t>EPITÉZA MAMÁRNÍ ESSENTIAL 2S</t>
  </si>
  <si>
    <t>SILIKONOVÁ, SYMETRICKÁ, 440</t>
  </si>
  <si>
    <t>278</t>
  </si>
  <si>
    <t>PARUKA</t>
  </si>
  <si>
    <t>PŘÍSPĚVEK POJIŠŤOVNY DO VÝŠE</t>
  </si>
  <si>
    <t>ACEKLOFENAK</t>
  </si>
  <si>
    <t>191730</t>
  </si>
  <si>
    <t>BIOFENAC</t>
  </si>
  <si>
    <t>100MG TBL FLM 60</t>
  </si>
  <si>
    <t>191728</t>
  </si>
  <si>
    <t>100MG POR PLV SUS 20</t>
  </si>
  <si>
    <t>83099</t>
  </si>
  <si>
    <t>XANAX SR</t>
  </si>
  <si>
    <t>0,5MG TBL PRO 30</t>
  </si>
  <si>
    <t>16474</t>
  </si>
  <si>
    <t>ARIMIDEX</t>
  </si>
  <si>
    <t>1MG TBL FLM 28</t>
  </si>
  <si>
    <t>ATORVASTATIN</t>
  </si>
  <si>
    <t>93015</t>
  </si>
  <si>
    <t>CELEKOXIB</t>
  </si>
  <si>
    <t>196141</t>
  </si>
  <si>
    <t>ACLEXA</t>
  </si>
  <si>
    <t>100MG CPS DUR 30</t>
  </si>
  <si>
    <t>DESLORATADIN</t>
  </si>
  <si>
    <t>28831</t>
  </si>
  <si>
    <t>AERIUS</t>
  </si>
  <si>
    <t>2,5MG POR TBL DIS 30</t>
  </si>
  <si>
    <t>DESOGESTREL</t>
  </si>
  <si>
    <t>218904</t>
  </si>
  <si>
    <t>EVELLIEN</t>
  </si>
  <si>
    <t>0,075MG TBL FLM 3X28 II</t>
  </si>
  <si>
    <t>52336</t>
  </si>
  <si>
    <t>4MG TBL NOB 100</t>
  </si>
  <si>
    <t>58880</t>
  </si>
  <si>
    <t>100MG TBL PRO 20</t>
  </si>
  <si>
    <t>225549</t>
  </si>
  <si>
    <t>500MG TBL FLM 180(2X90)</t>
  </si>
  <si>
    <t>56807</t>
  </si>
  <si>
    <t>FURORESE 125</t>
  </si>
  <si>
    <t>125MG TBL NOB 30</t>
  </si>
  <si>
    <t>56808</t>
  </si>
  <si>
    <t>125MG TBL NOB 50</t>
  </si>
  <si>
    <t>56809</t>
  </si>
  <si>
    <t>125MG TBL NOB 100</t>
  </si>
  <si>
    <t>12023</t>
  </si>
  <si>
    <t>0,5MG/ML POR GTT SOL 1X10ML</t>
  </si>
  <si>
    <t>11063</t>
  </si>
  <si>
    <t>INDOMETACIN</t>
  </si>
  <si>
    <t>93723</t>
  </si>
  <si>
    <t>INDOMETACIN BERLIN-CHEMIE</t>
  </si>
  <si>
    <t>50MG SUP 10</t>
  </si>
  <si>
    <t>93724</t>
  </si>
  <si>
    <t>100MG SUP 10</t>
  </si>
  <si>
    <t>194648</t>
  </si>
  <si>
    <t>150MG TBL FLM 60X1 II</t>
  </si>
  <si>
    <t>56993</t>
  </si>
  <si>
    <t>30MG TBL NOB 10</t>
  </si>
  <si>
    <t>KYSELINA ALENDRONOVÁ</t>
  </si>
  <si>
    <t>112476</t>
  </si>
  <si>
    <t>ALENDRONAT SANDOZ 70</t>
  </si>
  <si>
    <t>70MG TBL NOB 12</t>
  </si>
  <si>
    <t>OFLOXACIN</t>
  </si>
  <si>
    <t>55636</t>
  </si>
  <si>
    <t>OFLOXIN</t>
  </si>
  <si>
    <t>200MG TBL FLM 10</t>
  </si>
  <si>
    <t>ORGANO-HEPARINOID</t>
  </si>
  <si>
    <t>PERINDOPRIL A AMLODIPIN</t>
  </si>
  <si>
    <t>187793</t>
  </si>
  <si>
    <t>4MG/5MG TBL NOB 90</t>
  </si>
  <si>
    <t>RŮZNÉ JINÉ KOMBINACE ŽELEZA</t>
  </si>
  <si>
    <t>119653</t>
  </si>
  <si>
    <t>320MG/60MG TBL RET 60</t>
  </si>
  <si>
    <t>225688</t>
  </si>
  <si>
    <t>320MG/60MG TBL RET 30</t>
  </si>
  <si>
    <t>VINPOCETIN</t>
  </si>
  <si>
    <t>10253</t>
  </si>
  <si>
    <t>132996</t>
  </si>
  <si>
    <t>ŽELEZO V KOMBINACI S KYANOKOBALAMINEM A KYSELINOU LISTOVOU</t>
  </si>
  <si>
    <t>59569</t>
  </si>
  <si>
    <t>FERRO-FOLGAMMA</t>
  </si>
  <si>
    <t>37MG/5MG/0,01MG CPS MOL 20</t>
  </si>
  <si>
    <t>179333</t>
  </si>
  <si>
    <t>DORETA</t>
  </si>
  <si>
    <t>75MG/650MG TBL FLM 90 I</t>
  </si>
  <si>
    <t>*1038</t>
  </si>
  <si>
    <t>140869</t>
  </si>
  <si>
    <t>EPITÉZA MAMMÁRNÍ CONTACT 2S</t>
  </si>
  <si>
    <t>SILIKONOVÁ, SAMOLEPÍCÍ, SYMETRICKÁ, MATERIÁL COMFORT+, 381</t>
  </si>
  <si>
    <t>191729</t>
  </si>
  <si>
    <t>100MG TBL FLM 20</t>
  </si>
  <si>
    <t>216285</t>
  </si>
  <si>
    <t>MILURIT</t>
  </si>
  <si>
    <t>300MG TBL NOB 90</t>
  </si>
  <si>
    <t>BENZYDAMIN</t>
  </si>
  <si>
    <t>180306</t>
  </si>
  <si>
    <t>BETAMETHASON A ANTIBIOTIKA</t>
  </si>
  <si>
    <t>17170</t>
  </si>
  <si>
    <t>BELOGENT</t>
  </si>
  <si>
    <t>0,5MG/G+1MG/G CRM 30G</t>
  </si>
  <si>
    <t>17171</t>
  </si>
  <si>
    <t>0,5MG/G+1MG/G UNG 30G</t>
  </si>
  <si>
    <t>CINAKALCET</t>
  </si>
  <si>
    <t>28309</t>
  </si>
  <si>
    <t>MIMPARA</t>
  </si>
  <si>
    <t>30MG TBL FLM 28</t>
  </si>
  <si>
    <t>94453</t>
  </si>
  <si>
    <t>CIPRINOL</t>
  </si>
  <si>
    <t>250MG TBL FLM 10</t>
  </si>
  <si>
    <t>17431</t>
  </si>
  <si>
    <t>168836</t>
  </si>
  <si>
    <t>DASSELTA</t>
  </si>
  <si>
    <t>168838</t>
  </si>
  <si>
    <t>5MG TBL FLM 90</t>
  </si>
  <si>
    <t>28833</t>
  </si>
  <si>
    <t>2,5MG POR TBL DIS 60</t>
  </si>
  <si>
    <t>178682</t>
  </si>
  <si>
    <t>JOVESTO</t>
  </si>
  <si>
    <t>5MG TBL FLM 30 I</t>
  </si>
  <si>
    <t>178675</t>
  </si>
  <si>
    <t>5MG TBL FLM 90 I</t>
  </si>
  <si>
    <t>178681</t>
  </si>
  <si>
    <t>5MG TBL FLM 10 I</t>
  </si>
  <si>
    <t>89026</t>
  </si>
  <si>
    <t>50MG TBL ENT 100</t>
  </si>
  <si>
    <t>DOXYCYKLIN</t>
  </si>
  <si>
    <t>4013</t>
  </si>
  <si>
    <t>DOXYBENE</t>
  </si>
  <si>
    <t>200MG TBL NOB 10</t>
  </si>
  <si>
    <t>ELEKTROLYTY</t>
  </si>
  <si>
    <t>516</t>
  </si>
  <si>
    <t>NATRIUM CHLORATUM BIOTIKA SOLUTIO ISOTONICA</t>
  </si>
  <si>
    <t>9MG/ML INJ SOL 10X10ML</t>
  </si>
  <si>
    <t>1258</t>
  </si>
  <si>
    <t>AROMASIN</t>
  </si>
  <si>
    <t>FYTOMENADION</t>
  </si>
  <si>
    <t>720</t>
  </si>
  <si>
    <t>HYDROKORTISON</t>
  </si>
  <si>
    <t>180825</t>
  </si>
  <si>
    <t>HYDROCORTISON 10 MG JENAPHARM</t>
  </si>
  <si>
    <t>858</t>
  </si>
  <si>
    <t>HYDROCORTISON LÉČIVA</t>
  </si>
  <si>
    <t>10MG/G UNG 10G</t>
  </si>
  <si>
    <t>17189</t>
  </si>
  <si>
    <t>500MG TBL ENT 100</t>
  </si>
  <si>
    <t>25773</t>
  </si>
  <si>
    <t>25MIU/2,5ML INJ/INF SOL 1X2,5ML</t>
  </si>
  <si>
    <t>999999</t>
  </si>
  <si>
    <t>48261</t>
  </si>
  <si>
    <t>3300IU/G+250IU/G DRM PLV ADS 1X20G</t>
  </si>
  <si>
    <t>235808</t>
  </si>
  <si>
    <t>125753</t>
  </si>
  <si>
    <t>203253</t>
  </si>
  <si>
    <t>LETROZOL APOTEX</t>
  </si>
  <si>
    <t>199800</t>
  </si>
  <si>
    <t>40MG/ML POR SUS 1X240ML</t>
  </si>
  <si>
    <t>MĚKKÝ PARAFIN A TUKOVÉ PRODUKTY</t>
  </si>
  <si>
    <t>16463</t>
  </si>
  <si>
    <t>EXCIPIAL</t>
  </si>
  <si>
    <t>16464</t>
  </si>
  <si>
    <t>UNG 100G</t>
  </si>
  <si>
    <t>214628</t>
  </si>
  <si>
    <t>VASOCARDIN 50</t>
  </si>
  <si>
    <t>50MG TBL NOB 50</t>
  </si>
  <si>
    <t>127760</t>
  </si>
  <si>
    <t>MIRZATEN ORO TAB</t>
  </si>
  <si>
    <t>15MG POR TBL DIS 30</t>
  </si>
  <si>
    <t>107744</t>
  </si>
  <si>
    <t>100MG/40000IU/G VAG CRM 30G</t>
  </si>
  <si>
    <t>122114</t>
  </si>
  <si>
    <t>202855</t>
  </si>
  <si>
    <t>HELICID</t>
  </si>
  <si>
    <t>40MG CPS ETD 28 I</t>
  </si>
  <si>
    <t>215606</t>
  </si>
  <si>
    <t>10246</t>
  </si>
  <si>
    <t>OMEPRAZOL AL 20</t>
  </si>
  <si>
    <t>214526</t>
  </si>
  <si>
    <t>40MG TBL ENT 100 I</t>
  </si>
  <si>
    <t>229903</t>
  </si>
  <si>
    <t>PRENESSA</t>
  </si>
  <si>
    <t>124093</t>
  </si>
  <si>
    <t>5MG/5MG TBL NOB 120(4X30)</t>
  </si>
  <si>
    <t>50335</t>
  </si>
  <si>
    <t>500MG/ML+5MG/ML POR GTT SOL 1X25ML</t>
  </si>
  <si>
    <t>SPIRONOLAKTON</t>
  </si>
  <si>
    <t>30434</t>
  </si>
  <si>
    <t>3550</t>
  </si>
  <si>
    <t>25MG TBL NOB 20</t>
  </si>
  <si>
    <t>58701</t>
  </si>
  <si>
    <t>10MG TBL NOB 100</t>
  </si>
  <si>
    <t>TOLPERISON</t>
  </si>
  <si>
    <t>57525</t>
  </si>
  <si>
    <t>MYDOCALM</t>
  </si>
  <si>
    <t>URAPIDIL</t>
  </si>
  <si>
    <t>215476</t>
  </si>
  <si>
    <t>EBRANTIL 30 RETARD</t>
  </si>
  <si>
    <t>30MG CPS PRO 50</t>
  </si>
  <si>
    <t>206529</t>
  </si>
  <si>
    <t>CALCICHEW D3 JAHODA</t>
  </si>
  <si>
    <t>192342</t>
  </si>
  <si>
    <t>WARFARIN PMCS</t>
  </si>
  <si>
    <t>5MG TBL NOB 100 I</t>
  </si>
  <si>
    <t>201608</t>
  </si>
  <si>
    <t>37,5MG/325MG TBL FLM 20X1</t>
  </si>
  <si>
    <t>230614</t>
  </si>
  <si>
    <t>LAKTULOSA</t>
  </si>
  <si>
    <t>215715</t>
  </si>
  <si>
    <t>667MG/ML POR SOL 1X500ML II</t>
  </si>
  <si>
    <t>NATRIUM-PIKOSULFÁT, KOMBINACE</t>
  </si>
  <si>
    <t>160806</t>
  </si>
  <si>
    <t>PICOPREP</t>
  </si>
  <si>
    <t>10MG/3,5G/12G POR PLV SOL 2</t>
  </si>
  <si>
    <t>LIDSKÝ INSULIN</t>
  </si>
  <si>
    <t>219877</t>
  </si>
  <si>
    <t>HUMULIN R KWIKPEN</t>
  </si>
  <si>
    <t>100IU/ML INJ SOL PEP 10(2X5)X3ML</t>
  </si>
  <si>
    <t>214350</t>
  </si>
  <si>
    <t>HUMULIN R CARTRIDGE</t>
  </si>
  <si>
    <t>100IU/ML INJ SOL ZVL 5X3ML</t>
  </si>
  <si>
    <t>33473</t>
  </si>
  <si>
    <t>NUTRIDRINK JUICE STYLE S PŘÍCHUTÍ JAHODOVOU</t>
  </si>
  <si>
    <t>33474</t>
  </si>
  <si>
    <t>NUTRIDRINK JUICE STYLE S PŘÍCHUTÍ JABLEČNOU</t>
  </si>
  <si>
    <t>33858</t>
  </si>
  <si>
    <t>33859</t>
  </si>
  <si>
    <t>*2001</t>
  </si>
  <si>
    <t>*3006</t>
  </si>
  <si>
    <t>ACIKLOVIR</t>
  </si>
  <si>
    <t>13703</t>
  </si>
  <si>
    <t>ZOVIRAX</t>
  </si>
  <si>
    <t>200MG TBL NOB 25</t>
  </si>
  <si>
    <t>AMITRIPTYLIN</t>
  </si>
  <si>
    <t>230399</t>
  </si>
  <si>
    <t>AMITRIPTYLIN-SLOVAKOFARMA</t>
  </si>
  <si>
    <t>25MG TBL FLM 50</t>
  </si>
  <si>
    <t>187541</t>
  </si>
  <si>
    <t>1MG TBL FLM 100</t>
  </si>
  <si>
    <t>APREPITANT</t>
  </si>
  <si>
    <t>26637</t>
  </si>
  <si>
    <t>EMEND</t>
  </si>
  <si>
    <t>125MG+80MG CPS DUR 1+2</t>
  </si>
  <si>
    <t>CINCHOKAIN</t>
  </si>
  <si>
    <t>214595</t>
  </si>
  <si>
    <t>FAKTU</t>
  </si>
  <si>
    <t>100MG/2,5MG SUP 20</t>
  </si>
  <si>
    <t>214596</t>
  </si>
  <si>
    <t>50MG/G+10MG/G RCT UNG 20G</t>
  </si>
  <si>
    <t>132524</t>
  </si>
  <si>
    <t>132689</t>
  </si>
  <si>
    <t>132634</t>
  </si>
  <si>
    <t>ENOXAPARIN</t>
  </si>
  <si>
    <t>107950</t>
  </si>
  <si>
    <t>CLEXANE FORTE</t>
  </si>
  <si>
    <t>12000IU(120MG)/0,8ML INJ SOL ISP 10X0,8ML I</t>
  </si>
  <si>
    <t>235269</t>
  </si>
  <si>
    <t>FENTANYL MYLAN</t>
  </si>
  <si>
    <t>FLUKONAZOL</t>
  </si>
  <si>
    <t>64942</t>
  </si>
  <si>
    <t>DIFLUCAN</t>
  </si>
  <si>
    <t>100MG CPS DUR 28 I</t>
  </si>
  <si>
    <t>GRANISETRON</t>
  </si>
  <si>
    <t>233632</t>
  </si>
  <si>
    <t>GRANISETRON MYLAN</t>
  </si>
  <si>
    <t>1MG TBL FLM 10</t>
  </si>
  <si>
    <t>32020</t>
  </si>
  <si>
    <t>IBUPROFEN AL 400</t>
  </si>
  <si>
    <t>400MG TBL FLM 100</t>
  </si>
  <si>
    <t>206541</t>
  </si>
  <si>
    <t>146256</t>
  </si>
  <si>
    <t>IMODIUM</t>
  </si>
  <si>
    <t>MORFIN</t>
  </si>
  <si>
    <t>41737</t>
  </si>
  <si>
    <t>SEVREDOL</t>
  </si>
  <si>
    <t>164736</t>
  </si>
  <si>
    <t>VENDAL RETARD</t>
  </si>
  <si>
    <t>60MG TBL PRO 30</t>
  </si>
  <si>
    <t>NAPROXEN</t>
  </si>
  <si>
    <t>207253</t>
  </si>
  <si>
    <t>NALGESIN</t>
  </si>
  <si>
    <t>550MG TBL FLM 30</t>
  </si>
  <si>
    <t>132650</t>
  </si>
  <si>
    <t>109415</t>
  </si>
  <si>
    <t>40MG TBL ENT 84</t>
  </si>
  <si>
    <t>214463</t>
  </si>
  <si>
    <t>20MG TBL ENT 90 II</t>
  </si>
  <si>
    <t>214581</t>
  </si>
  <si>
    <t>40MG TBL ENT 30 II</t>
  </si>
  <si>
    <t>SILIKONY</t>
  </si>
  <si>
    <t>57585</t>
  </si>
  <si>
    <t>ESPUMISAN</t>
  </si>
  <si>
    <t>40MG CPS MOL 100</t>
  </si>
  <si>
    <t>TELMISARTAN</t>
  </si>
  <si>
    <t>5924</t>
  </si>
  <si>
    <t>20MG CPS MOL 1</t>
  </si>
  <si>
    <t>NIVOLUMAB</t>
  </si>
  <si>
    <t>210772</t>
  </si>
  <si>
    <t>OPDIVO</t>
  </si>
  <si>
    <t>10MG/ML INF CNC SOL 1X4ML</t>
  </si>
  <si>
    <t>132654</t>
  </si>
  <si>
    <t>187427</t>
  </si>
  <si>
    <t>100MCG TBL NOB 100</t>
  </si>
  <si>
    <t>187425</t>
  </si>
  <si>
    <t>50MCG TBL NOB 100</t>
  </si>
  <si>
    <t>AMBROXOL</t>
  </si>
  <si>
    <t>100283</t>
  </si>
  <si>
    <t>MUCOSOLVAN JUNIOR</t>
  </si>
  <si>
    <t>3MG/ML SIR 100ML</t>
  </si>
  <si>
    <t>135928</t>
  </si>
  <si>
    <t>ESOPREX</t>
  </si>
  <si>
    <t>84399</t>
  </si>
  <si>
    <t>KYSELINA TRANEXAMOVÁ</t>
  </si>
  <si>
    <t>42613</t>
  </si>
  <si>
    <t>LEVETIRACETAM</t>
  </si>
  <si>
    <t>174726</t>
  </si>
  <si>
    <t>1000MG TBL FLM 50</t>
  </si>
  <si>
    <t>115317</t>
  </si>
  <si>
    <t>20MG CPS ETD 28 II</t>
  </si>
  <si>
    <t>216911</t>
  </si>
  <si>
    <t>ZOFRAN</t>
  </si>
  <si>
    <t>3377</t>
  </si>
  <si>
    <t>400MG/80MG TBL NOB 20</t>
  </si>
  <si>
    <t>FILGRASTIM</t>
  </si>
  <si>
    <t>INSULIN ASPART</t>
  </si>
  <si>
    <t>26786</t>
  </si>
  <si>
    <t>NOVORAPID</t>
  </si>
  <si>
    <t>100U/ML INJ SOL 1X10ML</t>
  </si>
  <si>
    <t>ACEBUTOLOL</t>
  </si>
  <si>
    <t>80058</t>
  </si>
  <si>
    <t>SECTRAL</t>
  </si>
  <si>
    <t>400MG TBL FLM 30</t>
  </si>
  <si>
    <t>2592</t>
  </si>
  <si>
    <t>132670</t>
  </si>
  <si>
    <t>192247</t>
  </si>
  <si>
    <t>AMBROBENE</t>
  </si>
  <si>
    <t>75MG CPS PRO 20</t>
  </si>
  <si>
    <t>AMOXICILIN</t>
  </si>
  <si>
    <t>62050</t>
  </si>
  <si>
    <t>DUOMOX</t>
  </si>
  <si>
    <t>500MG TBL SUS 20</t>
  </si>
  <si>
    <t>BROMHEXIN</t>
  </si>
  <si>
    <t>10224</t>
  </si>
  <si>
    <t>BROMHEXIN 12 KM-KAPKY</t>
  </si>
  <si>
    <t>12MG/ML POR GTT SOL 30ML</t>
  </si>
  <si>
    <t>CEFUROXIM</t>
  </si>
  <si>
    <t>18523</t>
  </si>
  <si>
    <t>180173</t>
  </si>
  <si>
    <t>CANESTEN GYN 1 DEN</t>
  </si>
  <si>
    <t>0,5G VAG TBL 1</t>
  </si>
  <si>
    <t>KYSELINA URSODEOXYCHOLOVÁ</t>
  </si>
  <si>
    <t>13808</t>
  </si>
  <si>
    <t>250MG CPS DUR 100 I</t>
  </si>
  <si>
    <t>MEDROXYPROGESTERON</t>
  </si>
  <si>
    <t>58392</t>
  </si>
  <si>
    <t>PROVERA</t>
  </si>
  <si>
    <t>100MG TBL NOB 100 I</t>
  </si>
  <si>
    <t>NIFUROXAZID</t>
  </si>
  <si>
    <t>214593</t>
  </si>
  <si>
    <t>ERCEFURYL 200 MG CPS.</t>
  </si>
  <si>
    <t>200MG CPS DUR 14</t>
  </si>
  <si>
    <t>25364</t>
  </si>
  <si>
    <t>20MG CPS ETD 14 I</t>
  </si>
  <si>
    <t>202869</t>
  </si>
  <si>
    <t>40MG CPS ETD 28 II</t>
  </si>
  <si>
    <t>101205</t>
  </si>
  <si>
    <t>RIFAXIMIN</t>
  </si>
  <si>
    <t>202740</t>
  </si>
  <si>
    <t>NORMIX</t>
  </si>
  <si>
    <t>200MG TBL FLM 28</t>
  </si>
  <si>
    <t>119654</t>
  </si>
  <si>
    <t>320MG/60MG TBL RET 100</t>
  </si>
  <si>
    <t>SILYMARIN</t>
  </si>
  <si>
    <t>19571</t>
  </si>
  <si>
    <t>TBL OBD 100</t>
  </si>
  <si>
    <t>SODNÁ SŮL DOKUSÁTU, VČETNĚ KOMBINACÍ</t>
  </si>
  <si>
    <t>12770</t>
  </si>
  <si>
    <t>13,4G/67,5ML+10MG/67,5ML RCT SOL 2X67,5ML</t>
  </si>
  <si>
    <t>THEOFYLIN</t>
  </si>
  <si>
    <t>76650</t>
  </si>
  <si>
    <t>AFONILUM SR</t>
  </si>
  <si>
    <t>250MG CPS PRO 50</t>
  </si>
  <si>
    <t>201131</t>
  </si>
  <si>
    <t>100MG/ML POR GTT SOL 1X10ML+KAPÁTKO</t>
  </si>
  <si>
    <t>12471</t>
  </si>
  <si>
    <t>94933</t>
  </si>
  <si>
    <t>AUGMENTIN 1 G</t>
  </si>
  <si>
    <t>875MG/125MG TBL FLM 14 II</t>
  </si>
  <si>
    <t>69191</t>
  </si>
  <si>
    <t>150MCG TBL NOB 100 II</t>
  </si>
  <si>
    <t>33740</t>
  </si>
  <si>
    <t>NUTRIDRINK COMPACT PROTEIN S PŘÍCHUTÍ KÁVY</t>
  </si>
  <si>
    <t>33742</t>
  </si>
  <si>
    <t>NUTRIDRINK COMPACT PROTEIN S PŘÍCHUTÍ JAHODOVOU</t>
  </si>
  <si>
    <t>33787</t>
  </si>
  <si>
    <t>FORTICARE S PŘÍCHUTÍ CAPPUCCINO</t>
  </si>
  <si>
    <t>33897</t>
  </si>
  <si>
    <t>NUTRIDRINK COMPACT PROTEIN S PŘÍCHUTÍ BROSKEV A MANGO</t>
  </si>
  <si>
    <t>217076</t>
  </si>
  <si>
    <t>ENSURE PLUS ADVANCE ČOKOLÁDOVÁ PŘÍCHUŤ</t>
  </si>
  <si>
    <t>POR SOL 4X220ML</t>
  </si>
  <si>
    <t>33785</t>
  </si>
  <si>
    <t>FORTICARE S PŘÍCHUTÍ POMERANČ A CITRÓN</t>
  </si>
  <si>
    <t>217077</t>
  </si>
  <si>
    <t>ENSURE PLUS ADVANCE VANILKOVÁ PŘÍCHUŤ</t>
  </si>
  <si>
    <t>217041</t>
  </si>
  <si>
    <t>FRESUBIN 2 KCAL DRINK LESNÍ PLODY</t>
  </si>
  <si>
    <t>33890</t>
  </si>
  <si>
    <t>FRESUBIN 2 KCAL CREME LESNÍ JAHODA</t>
  </si>
  <si>
    <t>217108</t>
  </si>
  <si>
    <t>33891</t>
  </si>
  <si>
    <t>FRESUBIN 2 KCAL CREME VANILKA</t>
  </si>
  <si>
    <t>*2049</t>
  </si>
  <si>
    <t>140633</t>
  </si>
  <si>
    <t>EPITÉZA MAMÁRNÍ POOPERAČNÍ PRIFORM STANDARD</t>
  </si>
  <si>
    <t>LEHKÁ TEXTILNÍ, 214</t>
  </si>
  <si>
    <t>90959</t>
  </si>
  <si>
    <t>19759</t>
  </si>
  <si>
    <t>0,5MG/G CRM 30G</t>
  </si>
  <si>
    <t>BILASTIN</t>
  </si>
  <si>
    <t>148675</t>
  </si>
  <si>
    <t>XADOS</t>
  </si>
  <si>
    <t>20MG TBL NOB 50</t>
  </si>
  <si>
    <t>176913</t>
  </si>
  <si>
    <t>RIVOCOR</t>
  </si>
  <si>
    <t>CINARIZIN</t>
  </si>
  <si>
    <t>30381</t>
  </si>
  <si>
    <t>STUGERON</t>
  </si>
  <si>
    <t>230409</t>
  </si>
  <si>
    <t>84090</t>
  </si>
  <si>
    <t>8MG/2ML INJ SOL 10X2ML</t>
  </si>
  <si>
    <t>DEXAMETHASON A ANTIINFEKTIVA</t>
  </si>
  <si>
    <t>180988</t>
  </si>
  <si>
    <t>GENTADEX</t>
  </si>
  <si>
    <t>5MG/ML+1MG/ML OPH GTT SOL 1X5ML</t>
  </si>
  <si>
    <t>208695</t>
  </si>
  <si>
    <t>10MG TBL NOB 20(1X20)</t>
  </si>
  <si>
    <t>DIHYDROKODEIN</t>
  </si>
  <si>
    <t>41824</t>
  </si>
  <si>
    <t>DHC CONTINUS</t>
  </si>
  <si>
    <t>60MG TBL RET 60</t>
  </si>
  <si>
    <t>119672</t>
  </si>
  <si>
    <t>DICLOFENAC DUO PHARMASWISS</t>
  </si>
  <si>
    <t>75MG CPS RDR 30 I</t>
  </si>
  <si>
    <t>58425</t>
  </si>
  <si>
    <t>50MG TBL FLM 30</t>
  </si>
  <si>
    <t>186187</t>
  </si>
  <si>
    <t>OLFEN</t>
  </si>
  <si>
    <t>10MG/G GEL 1X100G</t>
  </si>
  <si>
    <t>132908</t>
  </si>
  <si>
    <t>500MG TBL FLM 120</t>
  </si>
  <si>
    <t>115402</t>
  </si>
  <si>
    <t>CLEXANE</t>
  </si>
  <si>
    <t>6000IU(60MG)/0,6ML INJ SOL ISP 10X0,6ML I</t>
  </si>
  <si>
    <t>47033</t>
  </si>
  <si>
    <t>35MG/ML POR PLV SUS 100ML</t>
  </si>
  <si>
    <t>134507</t>
  </si>
  <si>
    <t>10MG TBL FLM 90</t>
  </si>
  <si>
    <t>FENOFIBRÁT</t>
  </si>
  <si>
    <t>207098</t>
  </si>
  <si>
    <t>LIPANTHYL 267 M</t>
  </si>
  <si>
    <t>267MG CPS DUR 30</t>
  </si>
  <si>
    <t>124569</t>
  </si>
  <si>
    <t>DOLFORIN</t>
  </si>
  <si>
    <t>124575</t>
  </si>
  <si>
    <t>124566</t>
  </si>
  <si>
    <t>29408</t>
  </si>
  <si>
    <t>400MCG BUC TBL NOB 28</t>
  </si>
  <si>
    <t>225896</t>
  </si>
  <si>
    <t>FLUKONAZOL PMCS</t>
  </si>
  <si>
    <t>100MG CPS DUR 28</t>
  </si>
  <si>
    <t>HYDROMORFON</t>
  </si>
  <si>
    <t>21592</t>
  </si>
  <si>
    <t>PALLADONE-SR</t>
  </si>
  <si>
    <t>4MG CPS PRO 60</t>
  </si>
  <si>
    <t>INDAPAMID</t>
  </si>
  <si>
    <t>120329</t>
  </si>
  <si>
    <t>INDAPAMID STADA</t>
  </si>
  <si>
    <t>1,5MG TBL PRO 100</t>
  </si>
  <si>
    <t>206536</t>
  </si>
  <si>
    <t>17111</t>
  </si>
  <si>
    <t>27024</t>
  </si>
  <si>
    <t>XELODA</t>
  </si>
  <si>
    <t>500MG TBL FLM 120(12X10)</t>
  </si>
  <si>
    <t>KLOMIPRAMIN</t>
  </si>
  <si>
    <t>16028</t>
  </si>
  <si>
    <t>ANAFRANIL SR</t>
  </si>
  <si>
    <t>75MG TBL RET 20</t>
  </si>
  <si>
    <t>203564</t>
  </si>
  <si>
    <t>LANSOPRAZOL</t>
  </si>
  <si>
    <t>17122</t>
  </si>
  <si>
    <t>30MG CPS DUR 56</t>
  </si>
  <si>
    <t>LERKANIDIPIN</t>
  </si>
  <si>
    <t>169629</t>
  </si>
  <si>
    <t>10MG TBL FLM 100 II</t>
  </si>
  <si>
    <t>127961</t>
  </si>
  <si>
    <t>ETRUZIL</t>
  </si>
  <si>
    <t>213487</t>
  </si>
  <si>
    <t>9500IU/ML INJ SOL ISP 10X0,3ML</t>
  </si>
  <si>
    <t>101233</t>
  </si>
  <si>
    <t>PRESTARIUM NEO FORTE</t>
  </si>
  <si>
    <t>10MG TBL FLM 90(3X30)</t>
  </si>
  <si>
    <t>216104</t>
  </si>
  <si>
    <t>5MG/120MG TBL PRO 14</t>
  </si>
  <si>
    <t>SERTRALIN</t>
  </si>
  <si>
    <t>146917</t>
  </si>
  <si>
    <t>50MG TBL FLM 100</t>
  </si>
  <si>
    <t>221230</t>
  </si>
  <si>
    <t>SERTRALINE ACCORD</t>
  </si>
  <si>
    <t>100MG TBL FLM 100</t>
  </si>
  <si>
    <t>205931</t>
  </si>
  <si>
    <t>6264</t>
  </si>
  <si>
    <t>SUMETROLIM</t>
  </si>
  <si>
    <t>178235</t>
  </si>
  <si>
    <t>TRAMADOL MYLAN</t>
  </si>
  <si>
    <t>100MG TBL PRO 30 II</t>
  </si>
  <si>
    <t>VALSARTAN</t>
  </si>
  <si>
    <t>125592</t>
  </si>
  <si>
    <t>VALSACOR</t>
  </si>
  <si>
    <t>80MG TBL FLM 84</t>
  </si>
  <si>
    <t>BENFOTIAMIN</t>
  </si>
  <si>
    <t>85315</t>
  </si>
  <si>
    <t>BENFOGAMMA</t>
  </si>
  <si>
    <t>50MG TBL OBD 100</t>
  </si>
  <si>
    <t>FORMOTEROL A BUDESONID</t>
  </si>
  <si>
    <t>180081</t>
  </si>
  <si>
    <t>SYMBICORT TURBUHALER 400 MIKROGRAMŮ/12 MIKROGRAMŮ/INHALACE</t>
  </si>
  <si>
    <t>320MCG/9MCG INH PLV 1X60DÁV</t>
  </si>
  <si>
    <t>VEMURAFENIB</t>
  </si>
  <si>
    <t>OXYKODON A NALOXON</t>
  </si>
  <si>
    <t>138552</t>
  </si>
  <si>
    <t>TARGIN</t>
  </si>
  <si>
    <t>40MG/20MG TBL PRO 60</t>
  </si>
  <si>
    <t>172044</t>
  </si>
  <si>
    <t>150MCG TBL NOB 100</t>
  </si>
  <si>
    <t>46694</t>
  </si>
  <si>
    <t>125MCG TBL NOB 100 II</t>
  </si>
  <si>
    <t>15653</t>
  </si>
  <si>
    <t>155873</t>
  </si>
  <si>
    <t>400MG TBL RET 100</t>
  </si>
  <si>
    <t>85524</t>
  </si>
  <si>
    <t>AMOKSIKLAV 375 MG</t>
  </si>
  <si>
    <t>250MG/125MG TBL FLM 21</t>
  </si>
  <si>
    <t>230582</t>
  </si>
  <si>
    <t>182311</t>
  </si>
  <si>
    <t>0,075MG TBL FLM 3X28 I</t>
  </si>
  <si>
    <t>201992</t>
  </si>
  <si>
    <t>132560</t>
  </si>
  <si>
    <t>FROMILID 500</t>
  </si>
  <si>
    <t>124119</t>
  </si>
  <si>
    <t>10MG/5MG TBL NOB 90(3X30)</t>
  </si>
  <si>
    <t>BUTYLSKOPOLAMINIUM</t>
  </si>
  <si>
    <t>98169</t>
  </si>
  <si>
    <t>BUSCOPAN</t>
  </si>
  <si>
    <t>20MG/ML INJ SOL 5X1ML</t>
  </si>
  <si>
    <t>DOXAZOSIN</t>
  </si>
  <si>
    <t>45214</t>
  </si>
  <si>
    <t>HYDROCHLOROTHIAZID A KALIUM ŠETŘÍCÍ DIURETIKA</t>
  </si>
  <si>
    <t>76380</t>
  </si>
  <si>
    <t>5MG/50MG TBL NOB 30</t>
  </si>
  <si>
    <t>IRBESARTAN A DIURETIKA</t>
  </si>
  <si>
    <t>235413</t>
  </si>
  <si>
    <t>IRBESARTAN/HYDROCHLOROTHIAZID MYLAN</t>
  </si>
  <si>
    <t>150MG/12,5MG TBL NOB 28</t>
  </si>
  <si>
    <t>125114</t>
  </si>
  <si>
    <t>100MG TBL NOB 60(3X20)</t>
  </si>
  <si>
    <t>99295</t>
  </si>
  <si>
    <t>100MG TBL NOB 20(2X10)</t>
  </si>
  <si>
    <t>24387</t>
  </si>
  <si>
    <t>VALPROAT CHRONO SANDOZ</t>
  </si>
  <si>
    <t>300MG TBL PRO 100</t>
  </si>
  <si>
    <t>25837</t>
  </si>
  <si>
    <t>KEPPRA</t>
  </si>
  <si>
    <t>METRONIDAZOL</t>
  </si>
  <si>
    <t>2427</t>
  </si>
  <si>
    <t>250MG TBL NOB 20</t>
  </si>
  <si>
    <t>1125</t>
  </si>
  <si>
    <t>10MG/ML INJ SOL 10X1ML</t>
  </si>
  <si>
    <t>MOXONIDIN</t>
  </si>
  <si>
    <t>230594</t>
  </si>
  <si>
    <t>CYNT 0,3</t>
  </si>
  <si>
    <t>0,3MG TBL FLM 30 I</t>
  </si>
  <si>
    <t>186601</t>
  </si>
  <si>
    <t>OXYKODON ACTAVIS</t>
  </si>
  <si>
    <t>40MG TBL PRO 60 II</t>
  </si>
  <si>
    <t>47085</t>
  </si>
  <si>
    <t>PENTOMER RETARD</t>
  </si>
  <si>
    <t>88708</t>
  </si>
  <si>
    <t>ALGIFEN</t>
  </si>
  <si>
    <t>500MG/5,25MG/0,1MG TBL NOB 20</t>
  </si>
  <si>
    <t>162867</t>
  </si>
  <si>
    <t>SERTIVAN</t>
  </si>
  <si>
    <t>PERINDOPRIL, AMLODIPIN A INDAPAMID</t>
  </si>
  <si>
    <t>190968</t>
  </si>
  <si>
    <t>10MG/2,5MG/5MG TBL FLM 30</t>
  </si>
  <si>
    <t>ACETYLCYSTEIN</t>
  </si>
  <si>
    <t>221058</t>
  </si>
  <si>
    <t>ACC LONG</t>
  </si>
  <si>
    <t>600MG TBL EFF 20</t>
  </si>
  <si>
    <t>216708</t>
  </si>
  <si>
    <t>3MG TBL NOB 28</t>
  </si>
  <si>
    <t>CEFPROZIL</t>
  </si>
  <si>
    <t>199796</t>
  </si>
  <si>
    <t>CEFZIL</t>
  </si>
  <si>
    <t>28834</t>
  </si>
  <si>
    <t>2,5MG POR TBL DIS 90</t>
  </si>
  <si>
    <t>19987</t>
  </si>
  <si>
    <t>GABAPENTIN TEVA</t>
  </si>
  <si>
    <t>185814</t>
  </si>
  <si>
    <t>GABAPENTIN AUROBINDO</t>
  </si>
  <si>
    <t>226219</t>
  </si>
  <si>
    <t>GABAPENTIN AUROVITAS</t>
  </si>
  <si>
    <t>226235</t>
  </si>
  <si>
    <t>226224</t>
  </si>
  <si>
    <t>GLYCEROL</t>
  </si>
  <si>
    <t>3688</t>
  </si>
  <si>
    <t>2,06G SUP 10</t>
  </si>
  <si>
    <t>HYDROCHLOROTHIAZID</t>
  </si>
  <si>
    <t>168</t>
  </si>
  <si>
    <t>HYDROCHLOROTHIAZID LÉČIVA</t>
  </si>
  <si>
    <t>97864</t>
  </si>
  <si>
    <t>250MG CPS DUR 50 I</t>
  </si>
  <si>
    <t>MOMETASON</t>
  </si>
  <si>
    <t>NITROFURANTOIN</t>
  </si>
  <si>
    <t>207280</t>
  </si>
  <si>
    <t>FUROLIN</t>
  </si>
  <si>
    <t>PYRIDOXIN (VITAMIN B6)</t>
  </si>
  <si>
    <t>280</t>
  </si>
  <si>
    <t>PYRIDOXIN LÉČIVA</t>
  </si>
  <si>
    <t>132870</t>
  </si>
  <si>
    <t>216866</t>
  </si>
  <si>
    <t>150MG TBL PRO 30 III</t>
  </si>
  <si>
    <t>33331</t>
  </si>
  <si>
    <t>140618</t>
  </si>
  <si>
    <t>EPITÉZA MAMÁRNÍ NATURA LIGHT 2S</t>
  </si>
  <si>
    <t>SILKONOVÁ ODLEHČENÁ, SYMETRICKÁ, MATERIÁL COMFORT+, 390</t>
  </si>
  <si>
    <t>AZITHROMYCIN</t>
  </si>
  <si>
    <t>LAMOTRIGIN</t>
  </si>
  <si>
    <t>124841</t>
  </si>
  <si>
    <t>LAMOTRIX</t>
  </si>
  <si>
    <t>167484</t>
  </si>
  <si>
    <t>167496</t>
  </si>
  <si>
    <t>250MG CPS DUR 5</t>
  </si>
  <si>
    <t>81247</t>
  </si>
  <si>
    <t>KRYTÍ ABSORPČNÍ TENKÉ MEPILEX LITE</t>
  </si>
  <si>
    <t>10X10CM,SE SILIKONOVOU VRSTVOU SAFETAC,5KS</t>
  </si>
  <si>
    <t>171745</t>
  </si>
  <si>
    <t>KRYTÍ MEPILEX TRANSFER</t>
  </si>
  <si>
    <t>10X12CM,KONTAKTNÍ VRSTVA NA RÁNU K ODVODU EXSUDÁTU,5KS</t>
  </si>
  <si>
    <t>221075</t>
  </si>
  <si>
    <t>CONCOR 5</t>
  </si>
  <si>
    <t>216679</t>
  </si>
  <si>
    <t>216707</t>
  </si>
  <si>
    <t>42845</t>
  </si>
  <si>
    <t>ZINNAT</t>
  </si>
  <si>
    <t>125MG POR GRA SUS 50ML</t>
  </si>
  <si>
    <t>169033</t>
  </si>
  <si>
    <t>500MG TBL FLM 16</t>
  </si>
  <si>
    <t>215111</t>
  </si>
  <si>
    <t>ZNOBACT</t>
  </si>
  <si>
    <t>219580</t>
  </si>
  <si>
    <t>46621</t>
  </si>
  <si>
    <t>UNO</t>
  </si>
  <si>
    <t>150MG TBL PRO 20</t>
  </si>
  <si>
    <t>97522</t>
  </si>
  <si>
    <t>500MG TBL FLM 30</t>
  </si>
  <si>
    <t>132646</t>
  </si>
  <si>
    <t>32954</t>
  </si>
  <si>
    <t>DOXYHEXAL</t>
  </si>
  <si>
    <t>100MG TBL NOB 20</t>
  </si>
  <si>
    <t>207100</t>
  </si>
  <si>
    <t>267MG CPS DUR 90</t>
  </si>
  <si>
    <t>103788</t>
  </si>
  <si>
    <t>16465</t>
  </si>
  <si>
    <t>CRM 1X100G</t>
  </si>
  <si>
    <t>97776</t>
  </si>
  <si>
    <t>4MG TBL BUC 10</t>
  </si>
  <si>
    <t>207420</t>
  </si>
  <si>
    <t>OXYKODON DEVELCO</t>
  </si>
  <si>
    <t>20MG TBL PRO 30X1</t>
  </si>
  <si>
    <t>235866</t>
  </si>
  <si>
    <t>20MG TBL PRO 60X1</t>
  </si>
  <si>
    <t>PREDNISOLON A ANTISEPTIKA</t>
  </si>
  <si>
    <t>16467</t>
  </si>
  <si>
    <t>IMACORT</t>
  </si>
  <si>
    <t>10MG/G+2,5MG/G+5MG/G CRM 20G</t>
  </si>
  <si>
    <t>SIMVASTATIN A EZETIMIB</t>
  </si>
  <si>
    <t>202409</t>
  </si>
  <si>
    <t>INEGY</t>
  </si>
  <si>
    <t>10MG/10MG TBL NOB 98</t>
  </si>
  <si>
    <t>132873</t>
  </si>
  <si>
    <t>TRAMAL RETARD TABLETY 100 MG</t>
  </si>
  <si>
    <t>67558</t>
  </si>
  <si>
    <t>100MG/2ML INJ SOL 5X2ML</t>
  </si>
  <si>
    <t>214604</t>
  </si>
  <si>
    <t>190960</t>
  </si>
  <si>
    <t>5MG/1,25MG/5MG TBL FLM 90(3X30)</t>
  </si>
  <si>
    <t>179327</t>
  </si>
  <si>
    <t>75MG/650MG TBL FLM 30 I</t>
  </si>
  <si>
    <t>132871</t>
  </si>
  <si>
    <t>37,5MG/325MG TBL FLM 10</t>
  </si>
  <si>
    <t>138530</t>
  </si>
  <si>
    <t>10MG/5MG TBL PRO 60</t>
  </si>
  <si>
    <t>207229</t>
  </si>
  <si>
    <t>CITRAFLEET</t>
  </si>
  <si>
    <t>10MG/3,5G/10,97G POR PLV SOL SCC 2</t>
  </si>
  <si>
    <t>155938</t>
  </si>
  <si>
    <t>HERPESIN 200</t>
  </si>
  <si>
    <t>96039</t>
  </si>
  <si>
    <t>150781</t>
  </si>
  <si>
    <t>GABANOX</t>
  </si>
  <si>
    <t>100MG CPS DUR 90</t>
  </si>
  <si>
    <t>189098</t>
  </si>
  <si>
    <t>1000MG/800IU TBL MND 60</t>
  </si>
  <si>
    <t>13704</t>
  </si>
  <si>
    <t>400MG TBL NOB 70</t>
  </si>
  <si>
    <t>1710</t>
  </si>
  <si>
    <t>87167</t>
  </si>
  <si>
    <t>148673</t>
  </si>
  <si>
    <t>235234</t>
  </si>
  <si>
    <t>106777</t>
  </si>
  <si>
    <t>CITALOPRAM ORION</t>
  </si>
  <si>
    <t>27899</t>
  </si>
  <si>
    <t>115401</t>
  </si>
  <si>
    <t>4000IU(40MG)/0,4ML INJ SOL ISP 10X0,4ML I</t>
  </si>
  <si>
    <t>ETAMSYLÁT</t>
  </si>
  <si>
    <t>40538</t>
  </si>
  <si>
    <t>DICYNONE 500</t>
  </si>
  <si>
    <t>500MG CPS DUR 30</t>
  </si>
  <si>
    <t>124572</t>
  </si>
  <si>
    <t>FEXOFENADIN</t>
  </si>
  <si>
    <t>120929</t>
  </si>
  <si>
    <t>EWOFEX</t>
  </si>
  <si>
    <t>120MG TBL FLM 30</t>
  </si>
  <si>
    <t>FOSINOPRIL</t>
  </si>
  <si>
    <t>200207</t>
  </si>
  <si>
    <t>MONOPRIL</t>
  </si>
  <si>
    <t>20MG TBL NOB 28</t>
  </si>
  <si>
    <t>150766</t>
  </si>
  <si>
    <t>300MG CPS DUR 90</t>
  </si>
  <si>
    <t>KARVEDILOL</t>
  </si>
  <si>
    <t>98922</t>
  </si>
  <si>
    <t>ATRAM</t>
  </si>
  <si>
    <t>6,25MG TBL NOB 30</t>
  </si>
  <si>
    <t>KYSELINA KLODRONOVÁ</t>
  </si>
  <si>
    <t>56638</t>
  </si>
  <si>
    <t>BONEFOS</t>
  </si>
  <si>
    <t>800MG TBL FLM 60</t>
  </si>
  <si>
    <t>208908</t>
  </si>
  <si>
    <t>LANSOPRAZOL LICONSA</t>
  </si>
  <si>
    <t>30MG CPS ETD 56 II</t>
  </si>
  <si>
    <t>47610</t>
  </si>
  <si>
    <t>LORISTA 50</t>
  </si>
  <si>
    <t>50MG TBL FLM 84</t>
  </si>
  <si>
    <t>89997</t>
  </si>
  <si>
    <t>LINOLA FETT ÖLBAD</t>
  </si>
  <si>
    <t>ADT BAL 1X400ML</t>
  </si>
  <si>
    <t>89996</t>
  </si>
  <si>
    <t>ADT BAL 1X200ML</t>
  </si>
  <si>
    <t>METHYLDOPA (LEVOTOČIVÁ)</t>
  </si>
  <si>
    <t>1328</t>
  </si>
  <si>
    <t>250MG TBL NOB 50</t>
  </si>
  <si>
    <t>METHYLPREDNISOLON</t>
  </si>
  <si>
    <t>40368</t>
  </si>
  <si>
    <t>4MG TBL NOB 30 I</t>
  </si>
  <si>
    <t>213939</t>
  </si>
  <si>
    <t>NEBILET</t>
  </si>
  <si>
    <t>OLOPATADIN</t>
  </si>
  <si>
    <t>27557</t>
  </si>
  <si>
    <t>OPATANOL</t>
  </si>
  <si>
    <t>1MG/ML OPH GTT SOL 1X5ML</t>
  </si>
  <si>
    <t>157258</t>
  </si>
  <si>
    <t>OMEPRAZOL ACTAVIS</t>
  </si>
  <si>
    <t>207406</t>
  </si>
  <si>
    <t>10MG TBL PRO 30X1</t>
  </si>
  <si>
    <t>225166</t>
  </si>
  <si>
    <t>RILMENIDIN</t>
  </si>
  <si>
    <t>125641</t>
  </si>
  <si>
    <t>TENAXUM</t>
  </si>
  <si>
    <t>1MG TBL NOB 90</t>
  </si>
  <si>
    <t>104485</t>
  </si>
  <si>
    <t>MABRON RETARD</t>
  </si>
  <si>
    <t>100MG TBL PRO 60 I</t>
  </si>
  <si>
    <t>146877</t>
  </si>
  <si>
    <t>APO-ZOLPIDEM</t>
  </si>
  <si>
    <t>16461</t>
  </si>
  <si>
    <t>EXCIPIAL U HYDROLOTIO</t>
  </si>
  <si>
    <t>20MG/ML DRM EML 200ML</t>
  </si>
  <si>
    <t>MOČOVINA, KOMBINACE</t>
  </si>
  <si>
    <t>16468</t>
  </si>
  <si>
    <t>KERASAL</t>
  </si>
  <si>
    <t>50MG/G+100MG/G UNG 50G</t>
  </si>
  <si>
    <t>KYSELINA AMINOMETHYLBENZOOVÁ</t>
  </si>
  <si>
    <t>2123</t>
  </si>
  <si>
    <t>250MG TBL NOB 10</t>
  </si>
  <si>
    <t>MAKROGOL, KOMBINACE</t>
  </si>
  <si>
    <t>170243</t>
  </si>
  <si>
    <t>MOVIPREP</t>
  </si>
  <si>
    <t>POR PLV SOL 1+1</t>
  </si>
  <si>
    <t>PARACETAMOL</t>
  </si>
  <si>
    <t>207820</t>
  </si>
  <si>
    <t>500MG TBL NOB 24</t>
  </si>
  <si>
    <t>46754</t>
  </si>
  <si>
    <t>5496</t>
  </si>
  <si>
    <t>10MG TBL FLM 60</t>
  </si>
  <si>
    <t>HEPARIN</t>
  </si>
  <si>
    <t>83106</t>
  </si>
  <si>
    <t>LIOTON 100 000 GEL</t>
  </si>
  <si>
    <t>1000IU/G GEL 50G</t>
  </si>
  <si>
    <t>KLOPIDOGREL</t>
  </si>
  <si>
    <t>225180</t>
  </si>
  <si>
    <t>CLOPIDOGREL STADA</t>
  </si>
  <si>
    <t>75MG TBL FLM 30 III</t>
  </si>
  <si>
    <t>KOMBINACE RŮZNÝCH ANTIBIOTIK</t>
  </si>
  <si>
    <t>1076</t>
  </si>
  <si>
    <t>OPHTHALMO-FRAMYKOIN</t>
  </si>
  <si>
    <t>OPH UNG 5G</t>
  </si>
  <si>
    <t>216913</t>
  </si>
  <si>
    <t>RAMIPRIL</t>
  </si>
  <si>
    <t>SIMVASTATIN</t>
  </si>
  <si>
    <t>125077</t>
  </si>
  <si>
    <t>APO-SIMVA</t>
  </si>
  <si>
    <t>TETRYZOLIN</t>
  </si>
  <si>
    <t>84570</t>
  </si>
  <si>
    <t>VISINE CLASSIC</t>
  </si>
  <si>
    <t>0,5MG/ML OPH GTT SOL 15ML I</t>
  </si>
  <si>
    <t>VALACIKLOVIR</t>
  </si>
  <si>
    <t>47465</t>
  </si>
  <si>
    <t>VALTREX</t>
  </si>
  <si>
    <t>186538</t>
  </si>
  <si>
    <t>CALTRATE PLUS</t>
  </si>
  <si>
    <t>TBL FLM 90</t>
  </si>
  <si>
    <t>APIXABAN</t>
  </si>
  <si>
    <t>168327</t>
  </si>
  <si>
    <t>2,5MG TBL FLM 60</t>
  </si>
  <si>
    <t>BETAXOLOL</t>
  </si>
  <si>
    <t>49910</t>
  </si>
  <si>
    <t>20MG TBL FLM 98</t>
  </si>
  <si>
    <t>173249</t>
  </si>
  <si>
    <t>DEXAMETHASONE KRKA</t>
  </si>
  <si>
    <t>20MG TBL NOB 20X1</t>
  </si>
  <si>
    <t>173259</t>
  </si>
  <si>
    <t>4MG TBL NOB 20X1</t>
  </si>
  <si>
    <t>216183</t>
  </si>
  <si>
    <t>62862</t>
  </si>
  <si>
    <t>CANDIBENE</t>
  </si>
  <si>
    <t>100MG VAG TBL 6</t>
  </si>
  <si>
    <t>97563</t>
  </si>
  <si>
    <t>201125</t>
  </si>
  <si>
    <t>TRAMAL</t>
  </si>
  <si>
    <t>50MG CPS DUR 20 I</t>
  </si>
  <si>
    <t>CEFIXIM</t>
  </si>
  <si>
    <t>189275</t>
  </si>
  <si>
    <t>CEFIXIME INNFARM</t>
  </si>
  <si>
    <t>400MG TBL FLM 10</t>
  </si>
  <si>
    <t>*2083</t>
  </si>
  <si>
    <t>50318</t>
  </si>
  <si>
    <t>20MG TBL FLM 90X1</t>
  </si>
  <si>
    <t>BEMIPARIN</t>
  </si>
  <si>
    <t>107608</t>
  </si>
  <si>
    <t>ZIBOR</t>
  </si>
  <si>
    <t>25000IU INJ SOL ISP 2X0,3ML</t>
  </si>
  <si>
    <t>CELIPROLOL</t>
  </si>
  <si>
    <t>214615</t>
  </si>
  <si>
    <t>CIKLOPIROX</t>
  </si>
  <si>
    <t>76150</t>
  </si>
  <si>
    <t>208694</t>
  </si>
  <si>
    <t>5MG TBL NOB 20(1X20)</t>
  </si>
  <si>
    <t>DIGOXIN</t>
  </si>
  <si>
    <t>83318</t>
  </si>
  <si>
    <t>DIGOXIN LÉČIVA</t>
  </si>
  <si>
    <t>0,125MG TBL NOB 30</t>
  </si>
  <si>
    <t>12737</t>
  </si>
  <si>
    <t>134505</t>
  </si>
  <si>
    <t>10MG TBL FLM 56</t>
  </si>
  <si>
    <t>JODOVANÝ POVIDON</t>
  </si>
  <si>
    <t>203323</t>
  </si>
  <si>
    <t>100MG/G UNG 100G</t>
  </si>
  <si>
    <t>KANDESARTAN</t>
  </si>
  <si>
    <t>171539</t>
  </si>
  <si>
    <t>CARZAP</t>
  </si>
  <si>
    <t>8MG TBL NOB 28</t>
  </si>
  <si>
    <t>LOSARTAN A DIURETIKA</t>
  </si>
  <si>
    <t>208028</t>
  </si>
  <si>
    <t>LOSARTAN/HYDROCHLOROTHIAZID KRKA</t>
  </si>
  <si>
    <t>50MG/12,5MG TBL FLM 28</t>
  </si>
  <si>
    <t>124087</t>
  </si>
  <si>
    <t>5MG/5MG TBL NOB 30</t>
  </si>
  <si>
    <t>SALBUTAMOL</t>
  </si>
  <si>
    <t>TELMISARTAN A DIURETIKA</t>
  </si>
  <si>
    <t>189657</t>
  </si>
  <si>
    <t>80MG/12,5MG TBL FLM 30</t>
  </si>
  <si>
    <t>THIAMAZOL</t>
  </si>
  <si>
    <t>87149</t>
  </si>
  <si>
    <t>THYROZOL</t>
  </si>
  <si>
    <t>10245</t>
  </si>
  <si>
    <t>20MG CPS ETD 30</t>
  </si>
  <si>
    <t>195330</t>
  </si>
  <si>
    <t>OMEPRAZOL FARMAX</t>
  </si>
  <si>
    <t>94920</t>
  </si>
  <si>
    <t>7,5MG/ML POR SOL 100ML</t>
  </si>
  <si>
    <t>84895</t>
  </si>
  <si>
    <t>125MG TBL FLM 10</t>
  </si>
  <si>
    <t>KLONAZEPAM</t>
  </si>
  <si>
    <t>14957</t>
  </si>
  <si>
    <t>RIVOTRIL</t>
  </si>
  <si>
    <t>0,5MG TBL NOB 50</t>
  </si>
  <si>
    <t>108606</t>
  </si>
  <si>
    <t>75631</t>
  </si>
  <si>
    <t>DOMPERIDON</t>
  </si>
  <si>
    <t>47271</t>
  </si>
  <si>
    <t>MOTILIUM</t>
  </si>
  <si>
    <t>LEVOCETIRIZIN</t>
  </si>
  <si>
    <t>124343</t>
  </si>
  <si>
    <t>CEZERA</t>
  </si>
  <si>
    <t>231696</t>
  </si>
  <si>
    <t>44087</t>
  </si>
  <si>
    <t>GYRABLOCK</t>
  </si>
  <si>
    <t>201138</t>
  </si>
  <si>
    <t>201128</t>
  </si>
  <si>
    <t>JINÁ LÉČIVA K TERAPII PEPTICKÉHO VŘEDU A REFLUXNÍ CHOROBY JÍ</t>
  </si>
  <si>
    <t>158445</t>
  </si>
  <si>
    <t>GAVISCON</t>
  </si>
  <si>
    <t>250MG/133,5MG/80MG TBL MND 24</t>
  </si>
  <si>
    <t>32019</t>
  </si>
  <si>
    <t>400MG TBL FLM 50</t>
  </si>
  <si>
    <t>122112</t>
  </si>
  <si>
    <t>47514</t>
  </si>
  <si>
    <t>500MG/200IU TBL MND 20</t>
  </si>
  <si>
    <t>140881</t>
  </si>
  <si>
    <t>EPITÉZA MAMMÁRNÍ BALANCE CONTACT DELTA</t>
  </si>
  <si>
    <t>SILIKONOVÁ, KOREKČNÍ SAMOLEPÍCÍ, MATERIÁL COMFORT+, 284B</t>
  </si>
  <si>
    <t>41822</t>
  </si>
  <si>
    <t>120MG TBL RET 60</t>
  </si>
  <si>
    <t>130812</t>
  </si>
  <si>
    <t>GORDIUS</t>
  </si>
  <si>
    <t>167492</t>
  </si>
  <si>
    <t>180MG CPS DUR 5</t>
  </si>
  <si>
    <t>69417</t>
  </si>
  <si>
    <t>5MG RCT SOL 5X2,5ML</t>
  </si>
  <si>
    <t>2546</t>
  </si>
  <si>
    <t>MAXITROL</t>
  </si>
  <si>
    <t>FENOTEROL A IPRATROPIUM-BROMID</t>
  </si>
  <si>
    <t>2679</t>
  </si>
  <si>
    <t>BERODUAL N</t>
  </si>
  <si>
    <t>21MCG/50MCG/DÁV INH SOL PSS 200DÁV</t>
  </si>
  <si>
    <t>SALMETEROL A FLUTIKASON</t>
  </si>
  <si>
    <t>107826</t>
  </si>
  <si>
    <t>SERETIDE 25/50 INHALER</t>
  </si>
  <si>
    <t>25MCG/50MCG/DÁV INH SUS PSS 120DÁV+POČ</t>
  </si>
  <si>
    <t>45961</t>
  </si>
  <si>
    <t>SERETIDE DISKUS</t>
  </si>
  <si>
    <t>50MCG/100MCG INH PLV DOS 1X60DÁV</t>
  </si>
  <si>
    <t>100273</t>
  </si>
  <si>
    <t>183524</t>
  </si>
  <si>
    <t>183521</t>
  </si>
  <si>
    <t>183518</t>
  </si>
  <si>
    <t>167480</t>
  </si>
  <si>
    <t>VENLAFAXIN</t>
  </si>
  <si>
    <t>30508</t>
  </si>
  <si>
    <t>ARGOFAN 75 SR</t>
  </si>
  <si>
    <t>75MG TBL PRO 30</t>
  </si>
  <si>
    <t>2720</t>
  </si>
  <si>
    <t>ATENOLOL AL 100</t>
  </si>
  <si>
    <t>ATENOLOL A THIAZIDY</t>
  </si>
  <si>
    <t>76715</t>
  </si>
  <si>
    <t>TENORETIC</t>
  </si>
  <si>
    <t>100MG/25MG TBL FLM 28</t>
  </si>
  <si>
    <t>99600</t>
  </si>
  <si>
    <t>DROTAVERIN</t>
  </si>
  <si>
    <t>192729</t>
  </si>
  <si>
    <t>NO-SPA</t>
  </si>
  <si>
    <t>40MG TBL NOB 24</t>
  </si>
  <si>
    <t>LOMUSTIN</t>
  </si>
  <si>
    <t>64653</t>
  </si>
  <si>
    <t>CEENU LOMUSTINE (CCNU)</t>
  </si>
  <si>
    <t>64652</t>
  </si>
  <si>
    <t>40MG CPS DUR 20</t>
  </si>
  <si>
    <t>MEFENOXALON</t>
  </si>
  <si>
    <t>85656</t>
  </si>
  <si>
    <t>DORSIFLEX</t>
  </si>
  <si>
    <t>193894</t>
  </si>
  <si>
    <t>TOLUCOMBI</t>
  </si>
  <si>
    <t>80MG/25MG TBL NOB 28X1 II</t>
  </si>
  <si>
    <t>167476</t>
  </si>
  <si>
    <t>5MG CPS DUR 5</t>
  </si>
  <si>
    <t>61237</t>
  </si>
  <si>
    <t>THEOPLUS 100</t>
  </si>
  <si>
    <t>TIAPRID</t>
  </si>
  <si>
    <t>48578</t>
  </si>
  <si>
    <t>135423</t>
  </si>
  <si>
    <t>CALTRATE D3</t>
  </si>
  <si>
    <t>500MG/1000IU TBL MND 90</t>
  </si>
  <si>
    <t>KODEIN A PARACETAMOL</t>
  </si>
  <si>
    <t>109799</t>
  </si>
  <si>
    <t>ULTRACOD</t>
  </si>
  <si>
    <t>500MG/30MG TBL NOB 30</t>
  </si>
  <si>
    <t>216680</t>
  </si>
  <si>
    <t>2477</t>
  </si>
  <si>
    <t>89024</t>
  </si>
  <si>
    <t>50MG TBL ENT 20</t>
  </si>
  <si>
    <t>32082</t>
  </si>
  <si>
    <t>876</t>
  </si>
  <si>
    <t>1MG/G OPH UNG 5G</t>
  </si>
  <si>
    <t>203254</t>
  </si>
  <si>
    <t>2,5MG TBL FLM 100</t>
  </si>
  <si>
    <t>VALSARTAN A DIURETIKA</t>
  </si>
  <si>
    <t>140391</t>
  </si>
  <si>
    <t>BLESSIN PLUS H</t>
  </si>
  <si>
    <t>160MG/12,5MG TBL FLM 28</t>
  </si>
  <si>
    <t>179326</t>
  </si>
  <si>
    <t>75MG/650MG TBL FLM 20 I</t>
  </si>
  <si>
    <t>169918</t>
  </si>
  <si>
    <t>KRYTÍ NEADHERENTNÍ MEPITEL FILM</t>
  </si>
  <si>
    <t>10X12CM,SE SILIKONOVOU VRSTVOU SAFETAC,10KS</t>
  </si>
  <si>
    <t>169611</t>
  </si>
  <si>
    <t>10 X 12,5 CM,SILIKONOVÁ KONTAKTNÍ VRSTVA K.ODVODU EXSUDÁTU,5KS</t>
  </si>
  <si>
    <t>176168</t>
  </si>
  <si>
    <t>AMLODIPIN MYLAN</t>
  </si>
  <si>
    <t>5MG TBL NOB 100</t>
  </si>
  <si>
    <t>GENTAMICIN</t>
  </si>
  <si>
    <t>51664</t>
  </si>
  <si>
    <t>GENTAMICIN WZF POLFA</t>
  </si>
  <si>
    <t>3MG/ML OPH GTT SOL 1X5ML</t>
  </si>
  <si>
    <t>155782</t>
  </si>
  <si>
    <t>100MG/50MG TBL NOB 100</t>
  </si>
  <si>
    <t>183527</t>
  </si>
  <si>
    <t>41826</t>
  </si>
  <si>
    <t>90MG TBL RET 60</t>
  </si>
  <si>
    <t>DROSPIRENON A ETHINYLESTRADIOL</t>
  </si>
  <si>
    <t>115715</t>
  </si>
  <si>
    <t>YAZ</t>
  </si>
  <si>
    <t>0,02MG/3MG TBL FLM 3X28</t>
  </si>
  <si>
    <t>HYDROKORTISON-BUTYRÁT</t>
  </si>
  <si>
    <t>218238</t>
  </si>
  <si>
    <t>LOCOID 0,1% LOTION</t>
  </si>
  <si>
    <t>1MG/ML DRM SOL 30ML</t>
  </si>
  <si>
    <t>17104</t>
  </si>
  <si>
    <t>LOSEPRAZOL</t>
  </si>
  <si>
    <t>Standardní lůžková péče</t>
  </si>
  <si>
    <t>Všeobecná ambulance</t>
  </si>
  <si>
    <t>Ambulance-radiační onkologie</t>
  </si>
  <si>
    <t>Preskripce a záchyt receptů a poukazů - orientační přehled</t>
  </si>
  <si>
    <t>Přehled plnění pozitivního listu (PL) - 
   preskripce léčivých přípravků dle objemu Kč mimo PL</t>
  </si>
  <si>
    <t>L02BG04 - LETROZOL</t>
  </si>
  <si>
    <t>M05BA06 - KYSELINA IBANDRONOVÁ</t>
  </si>
  <si>
    <t>L01BC06 - KAPECITABIN</t>
  </si>
  <si>
    <t>L02BG03 - ANASTROZOL</t>
  </si>
  <si>
    <t>L02BG06 - EXEMESTAN</t>
  </si>
  <si>
    <t>A10AB01 - LIDSKÝ INSULIN</t>
  </si>
  <si>
    <t>L02BA01 - TAMOXIFEN</t>
  </si>
  <si>
    <t>R06AX27 - DESLORATADIN</t>
  </si>
  <si>
    <t>N03AX12 - GABAPENTIN</t>
  </si>
  <si>
    <t>C09CA01 - LOSARTAN</t>
  </si>
  <si>
    <t>L01AX03 - TEMOZOLOMID</t>
  </si>
  <si>
    <t>N06AB04 - CITALOPRAM</t>
  </si>
  <si>
    <t>L02BB03 - BIKALUTAMID</t>
  </si>
  <si>
    <t>C10AB05 - FENOFIBRÁT</t>
  </si>
  <si>
    <t>A10AB05 - INSULIN ASPART</t>
  </si>
  <si>
    <t>C09AA09 - FOSINOPRIL</t>
  </si>
  <si>
    <t>C09AA10 - TRANDOLAPRIL</t>
  </si>
  <si>
    <t>A06AD11 - LAKTULOSA</t>
  </si>
  <si>
    <t>J05AB11 - VALACIKLOVIR</t>
  </si>
  <si>
    <t>N02AJ06 - KODEIN A PARACETAMOL</t>
  </si>
  <si>
    <t>C09AA10</t>
  </si>
  <si>
    <t>L02BA01</t>
  </si>
  <si>
    <t>L02BG04</t>
  </si>
  <si>
    <t>C09CA01</t>
  </si>
  <si>
    <t>L01AX03</t>
  </si>
  <si>
    <t>L01BC06</t>
  </si>
  <si>
    <t>L02BB03</t>
  </si>
  <si>
    <t>L02BG06</t>
  </si>
  <si>
    <t>N06AB04</t>
  </si>
  <si>
    <t>L02BG03</t>
  </si>
  <si>
    <t>N03AX12</t>
  </si>
  <si>
    <t>R06AX27</t>
  </si>
  <si>
    <t>M05BA06</t>
  </si>
  <si>
    <t>J05AB11</t>
  </si>
  <si>
    <t>N02AJ06</t>
  </si>
  <si>
    <t>A06AD11</t>
  </si>
  <si>
    <t>A10AB01</t>
  </si>
  <si>
    <t>A10AB05</t>
  </si>
  <si>
    <t>C10AB05</t>
  </si>
  <si>
    <t>C09AA09</t>
  </si>
  <si>
    <t>Přehled plnění PL - Preskripce léčivých přípravků - orientační přehled</t>
  </si>
  <si>
    <t>50115020 - laboratorní diagnostika-LEK (Z501)</t>
  </si>
  <si>
    <t>50115040 - laboratorní materiál (Z505)</t>
  </si>
  <si>
    <t>50115050 - obvazový materiál (Z502)</t>
  </si>
  <si>
    <t>50115060 - ZPr - ostatní (Z503)</t>
  </si>
  <si>
    <t>50115063 - ZPr - vaky, sety (Z528)</t>
  </si>
  <si>
    <t>50115064 - ZPr - šicí materiál (Z529)</t>
  </si>
  <si>
    <t>50115065 - ZPr - vpichovací materiál (Z530)</t>
  </si>
  <si>
    <t>50115067 - ZPr - rukavice (Z532)</t>
  </si>
  <si>
    <t>50115069 - ZPr - porty (Z534)</t>
  </si>
  <si>
    <t>50115070 - ZPr - katetry ostatní (Z513)</t>
  </si>
  <si>
    <t>50115079 - ZPr - internzivní péče (Z542)</t>
  </si>
  <si>
    <t>50115089 - ZPr - katetry PICC/MIDLINE (Z554)</t>
  </si>
  <si>
    <t>50115020</t>
  </si>
  <si>
    <t>laboratorní diagnostika-LEK (Z501)</t>
  </si>
  <si>
    <t>DH759</t>
  </si>
  <si>
    <t>Bactec Lytic/ 10 Anaerobic- plastic</t>
  </si>
  <si>
    <t>DH758</t>
  </si>
  <si>
    <t>Bactec Plus Aerobic-plastic</t>
  </si>
  <si>
    <t>DG395</t>
  </si>
  <si>
    <t>Diagnostická souprava AB0 set monoklonální na 30</t>
  </si>
  <si>
    <t>50115050</t>
  </si>
  <si>
    <t>obvazový materiál (Z502)</t>
  </si>
  <si>
    <t>ZA464</t>
  </si>
  <si>
    <t>Kompresa NT 10 x 10 cm/2 ks sterilní 26520</t>
  </si>
  <si>
    <t>ZA463</t>
  </si>
  <si>
    <t>Kompresa NT 10 x 20 cm/2 ks sterilní 26620</t>
  </si>
  <si>
    <t>ZA315</t>
  </si>
  <si>
    <t>Kompresa NT 5 x 5 cm/2 ks sterilní 26501</t>
  </si>
  <si>
    <t>ZA643</t>
  </si>
  <si>
    <t>Kompresa vliwasoft 10 x 20 nesterilní á 100 ks 12070</t>
  </si>
  <si>
    <t>ZA452</t>
  </si>
  <si>
    <t>Kompresa vliwazel 10 x 10  nesterilní 30430</t>
  </si>
  <si>
    <t>ZA453</t>
  </si>
  <si>
    <t>Kompresa vliwazel 10 x 20 nesterilní bal. á 25 ks 30431</t>
  </si>
  <si>
    <t>ZA521</t>
  </si>
  <si>
    <t>Kompresa vliwazel 20 x 20 nesterilní bal. á 25 ks 30434</t>
  </si>
  <si>
    <t>ZA458</t>
  </si>
  <si>
    <t>Kompresa vliwazel 20 x 40/50 ks nesterilní 30436</t>
  </si>
  <si>
    <t>ZK087</t>
  </si>
  <si>
    <t>Krém cavilon ochranný bariérový á 28 g bal. á 12 ks 3391E</t>
  </si>
  <si>
    <t>ZQ158</t>
  </si>
  <si>
    <t>Krytí 7D-Fix - fixace I.V.kanyl netkaný textil a fólie sterilní 9 x 11,6 cm bal. á 100 ks (náhrada za tegaderm) 812010</t>
  </si>
  <si>
    <t>ZE483</t>
  </si>
  <si>
    <t>Krytí D-Fix - fixace I.V. kanyl transparentní semipermeabilní s výřezem na kratší straně sterilní 6 x 9 cm bal. á 100 ks (náhrada za tegaderm) 70.700.41.071</t>
  </si>
  <si>
    <t>ZH403</t>
  </si>
  <si>
    <t>Krytí excilon 5 x 5 cm NT i.v. s nástřihem do kříže antiseptický bal. á 70 ks 7089</t>
  </si>
  <si>
    <t>ZA547</t>
  </si>
  <si>
    <t>Krytí inadine nepřilnavé 9,5 x 9,5 cm 1/10 SYS01512EE</t>
  </si>
  <si>
    <t>ZL663</t>
  </si>
  <si>
    <t>Krytí mastný tyl pharmatull 10 x 10 cm bal. á 50 ks P-Tull1010</t>
  </si>
  <si>
    <t>ZD633</t>
  </si>
  <si>
    <t>Krytí mepilex border sacrum 18 x 18 cm bal. á 5 ks 282000-01</t>
  </si>
  <si>
    <t>ZD634</t>
  </si>
  <si>
    <t>Krytí mepilex border sacrum 23 x 23 cm bal. á 5 ks 282400-01</t>
  </si>
  <si>
    <t>ZK404</t>
  </si>
  <si>
    <t>Krytí prontosan roztok 350 ml 400416</t>
  </si>
  <si>
    <t>ZL669</t>
  </si>
  <si>
    <t>Krytí tegaderm diamond 10,0 cm x 12,0 cm bal. á 50 ks 1686</t>
  </si>
  <si>
    <t>ZQ491</t>
  </si>
  <si>
    <t>Krytí ZETUVIT Plus vysoce savé, sterilní 20 x 25 cm bal. á 10 ks  4137138</t>
  </si>
  <si>
    <t>ZA562</t>
  </si>
  <si>
    <t>Náplast cosmopor i. v. 6 x 8 cm bal. á 50 ks 9008054</t>
  </si>
  <si>
    <t>ZH012</t>
  </si>
  <si>
    <t>Náplast micropore 2,50 cm x 9,10 m 840W-1</t>
  </si>
  <si>
    <t>ZD103</t>
  </si>
  <si>
    <t>Náplast omniplast 2,5 cm x 9,2 m 9004530</t>
  </si>
  <si>
    <t>ZF352</t>
  </si>
  <si>
    <t>Náplast transpore bílá 2,50 cm x 9,14 m bal. á 12 ks 1534-1</t>
  </si>
  <si>
    <t>ZN477</t>
  </si>
  <si>
    <t>Obinadlo elastické universal 12 cm x 5 m 1323100314</t>
  </si>
  <si>
    <t>ZA329</t>
  </si>
  <si>
    <t>Obinadlo fixa crep   6 cm x 4 m 1323100102</t>
  </si>
  <si>
    <t>ZA331</t>
  </si>
  <si>
    <t>Obinadlo fixa crep 10 cm x 4 m 1323100104</t>
  </si>
  <si>
    <t>ZN468</t>
  </si>
  <si>
    <t>Obvaz elastický síťový pruban č. 3 chodidlo, holeň, loket 1323300230</t>
  </si>
  <si>
    <t>ZN812</t>
  </si>
  <si>
    <t>Roztok k výplachům dutiny ústní CAPHOSOL 15 ml bal. á 60 ks V0140409</t>
  </si>
  <si>
    <t>ZA593</t>
  </si>
  <si>
    <t>Tampon sterilní stáčený 20 x 20 cm / 5 ks 28003+</t>
  </si>
  <si>
    <t>ZQ569</t>
  </si>
  <si>
    <t>Vata buničitá dělená cellin 2 role / 500 ks 40 x 50 mm 1230206310</t>
  </si>
  <si>
    <t>ZA446</t>
  </si>
  <si>
    <t>Vata buničitá přířezy 20 x 30 cm 1230200129</t>
  </si>
  <si>
    <t>ZA530</t>
  </si>
  <si>
    <t>Vložky hygienické samu 7162212</t>
  </si>
  <si>
    <t>50115060</t>
  </si>
  <si>
    <t>ZPr - ostatní (Z503)</t>
  </si>
  <si>
    <t>ZB772</t>
  </si>
  <si>
    <t>Adaptér přechodka luer 450070</t>
  </si>
  <si>
    <t>ZD650</t>
  </si>
  <si>
    <t>Aquapak - sterilní voda 340 ml s adaptérem bal. á 20 ks 400340</t>
  </si>
  <si>
    <t>ZK977</t>
  </si>
  <si>
    <t>Cévka odsávací CH14 s přerušovačem sání, délka 50 cm, P01173a</t>
  </si>
  <si>
    <t>ZK978</t>
  </si>
  <si>
    <t>Cévka odsávací CH16 s přerušovačem sání, délka 50 cm, P01175a</t>
  </si>
  <si>
    <t>ZK979</t>
  </si>
  <si>
    <t>Cévka odsávací CH18 s přerušovačem sání, délka 50 cm, P01177a</t>
  </si>
  <si>
    <t>ZB770</t>
  </si>
  <si>
    <t>Držák jehly excentrický Holdex 450263</t>
  </si>
  <si>
    <t>ZB771</t>
  </si>
  <si>
    <t>Držák jehly základní 450201</t>
  </si>
  <si>
    <t>ZC498</t>
  </si>
  <si>
    <t>Držák močových sáčků UH 800800100</t>
  </si>
  <si>
    <t>ZA737</t>
  </si>
  <si>
    <t>Filtr mini spike modrý 4550234</t>
  </si>
  <si>
    <t>ZQ248</t>
  </si>
  <si>
    <t>Hadička spojovací HS 1,8 x 450 mm LL DEPH free 2200 045 ND</t>
  </si>
  <si>
    <t>ZD808</t>
  </si>
  <si>
    <t>Kanyla vasofix 22G modrá safety 4269098S-01</t>
  </si>
  <si>
    <t>ZA709</t>
  </si>
  <si>
    <t>Katetr močový foley 22CH bal. á 12 ks 1575-02</t>
  </si>
  <si>
    <t>ZH493</t>
  </si>
  <si>
    <t>Katetr močový foley CH16 180605-000160</t>
  </si>
  <si>
    <t>ZH817</t>
  </si>
  <si>
    <t>Katetr močový foley CH18 180605-000180</t>
  </si>
  <si>
    <t>ZH818</t>
  </si>
  <si>
    <t>Katetr močový foley CH20 180605-000200</t>
  </si>
  <si>
    <t>ZO372</t>
  </si>
  <si>
    <t>Konektor bezjehlový OptiSyte JIM:JSM4001</t>
  </si>
  <si>
    <t>ZO087</t>
  </si>
  <si>
    <t>Konektor flocare na aplikační set s konektorem Luer NOVÝ 30 ks 589735</t>
  </si>
  <si>
    <t>ZB103</t>
  </si>
  <si>
    <t>Láhev k odsávačce flovac 2l hadice 1,8 m 000-036-021</t>
  </si>
  <si>
    <t>ZF159</t>
  </si>
  <si>
    <t>Nádoba na kontaminovaný odpad 1 l 15-0002</t>
  </si>
  <si>
    <t>Nádoba na kontaminovaný odpad 1 obdélník l 15-0002</t>
  </si>
  <si>
    <t>ZE159</t>
  </si>
  <si>
    <t>Nádoba na kontaminovaný odpad 2 l 15-0003</t>
  </si>
  <si>
    <t>ZL105</t>
  </si>
  <si>
    <t>Nástavec pro odběr moče ke zkumavce vacuete 450251</t>
  </si>
  <si>
    <t>ZP509</t>
  </si>
  <si>
    <t>Pinzeta UH sterilní I0600</t>
  </si>
  <si>
    <t>ZL688</t>
  </si>
  <si>
    <t>Proužky Accu-Check Inform IIStrip 50 EU1 á 50 ks 05942861041</t>
  </si>
  <si>
    <t>ZL689</t>
  </si>
  <si>
    <t>Roztok Accu-Check Performa Int´l Controls 1+2 level 04861736</t>
  </si>
  <si>
    <t>ZB249</t>
  </si>
  <si>
    <t>Sáček močový s křížovou výpustí 2000 ml s hadičkou 90 cm ZAR-TNU201601</t>
  </si>
  <si>
    <t>ZH546</t>
  </si>
  <si>
    <t>Set flocare pro enterální výživu infinity pack mobile W/O MP Transition (APA 3227163) pro domácí péči 586484</t>
  </si>
  <si>
    <t>ZD616</t>
  </si>
  <si>
    <t>Set sterilní pro močovou katetrizaci+ aqua permanent 4 Mediset 753882</t>
  </si>
  <si>
    <t>ZJ695</t>
  </si>
  <si>
    <t>Sonda žaludeční CH14 1200 mm s RTG linkou bal. á 50 ks 412014</t>
  </si>
  <si>
    <t>ZA787</t>
  </si>
  <si>
    <t>Stříkačka injekční 2-dílná 10 ml L Inject Solo 4606108V</t>
  </si>
  <si>
    <t>ZA789</t>
  </si>
  <si>
    <t>Stříkačka injekční 2-dílná 2 ml L Inject Solo 4606027V</t>
  </si>
  <si>
    <t>ZA788</t>
  </si>
  <si>
    <t>Stříkačka injekční 2-dílná 20 ml L Inject Solo 4606205V</t>
  </si>
  <si>
    <t>ZA790</t>
  </si>
  <si>
    <t>Stříkačka injekční 2-dílná 5 ml L Inject Solo4606051V</t>
  </si>
  <si>
    <t>ZH168</t>
  </si>
  <si>
    <t>Stříkačka injekční 3-dílná 1 ml L tuberculin s jehlou KD-JECT III 26G x 1/2" 0,45 x 12 mm 831786</t>
  </si>
  <si>
    <t>ZH491</t>
  </si>
  <si>
    <t>Stříkačka injekční 3-dílná 50 - 60 ml LL MRG00711</t>
  </si>
  <si>
    <t>ZN854</t>
  </si>
  <si>
    <t>Stříkačka injekční arteriální 3 ml bez jehly s heparinem bal. á 100 ks safePICO Aspirator 956-622</t>
  </si>
  <si>
    <t>ZA791</t>
  </si>
  <si>
    <t>Stříkačka janett 3-dílná 150 ml sterilní vyplachovací KDM870822</t>
  </si>
  <si>
    <t>ZA964</t>
  </si>
  <si>
    <t>Stříkačka janett 3-dílná 60 ml sterilní vyplachovací 050ML3CZ-CEW (MRG564)</t>
  </si>
  <si>
    <t>ZP822</t>
  </si>
  <si>
    <t>Uzávěr dezinfekční CUROS k bezjehlovému vstupu se 70% IPA  CFF10-250R</t>
  </si>
  <si>
    <t>ZK798</t>
  </si>
  <si>
    <t>Zátka combi modrá 4495152</t>
  </si>
  <si>
    <t>ZB755</t>
  </si>
  <si>
    <t>Zkumavka 1,0 ml K3 edta fialová 454034</t>
  </si>
  <si>
    <t>ZB757</t>
  </si>
  <si>
    <t>Zkumavka 6 ml K3 edta fialová 456036</t>
  </si>
  <si>
    <t>ZB774</t>
  </si>
  <si>
    <t>Zkumavka červená 5 ml gel 456071</t>
  </si>
  <si>
    <t>ZB763</t>
  </si>
  <si>
    <t>Zkumavka červená 9 ml 455092</t>
  </si>
  <si>
    <t>ZE468</t>
  </si>
  <si>
    <t>Zkumavka koagulace modrá Quick 1 ml 454320</t>
  </si>
  <si>
    <t>ZI182</t>
  </si>
  <si>
    <t>Zkumavka močová + aplikátor s chem.stabilizátorem UriSwab žlutá 802CE.A</t>
  </si>
  <si>
    <t>ZG515</t>
  </si>
  <si>
    <t>Zkumavka močová vacuette 10,5 ml bal. á 50 ks 455007</t>
  </si>
  <si>
    <t>ZI179</t>
  </si>
  <si>
    <t>Zkumavka s mediem+ flovakovaný tampon eSwab růžový nos,krk,vagina,konečník,rány,fekální vzo) 490CE.A</t>
  </si>
  <si>
    <t>ZB764</t>
  </si>
  <si>
    <t>Zkumavka zelená 4 ml 454051</t>
  </si>
  <si>
    <t>50115063</t>
  </si>
  <si>
    <t>ZPr - vaky, sety (Z528)</t>
  </si>
  <si>
    <t>ZA715</t>
  </si>
  <si>
    <t>Set infuzní intrafix primeline classic 150 cm 4062957</t>
  </si>
  <si>
    <t>50115065</t>
  </si>
  <si>
    <t>ZPr - vpichovací materiál (Z530)</t>
  </si>
  <si>
    <t>ZA999</t>
  </si>
  <si>
    <t>Jehla injekční 0,5 x 16 mm oranžová 4657853</t>
  </si>
  <si>
    <t>ZA834</t>
  </si>
  <si>
    <t>Jehla injekční 0,7 x 40 mm černá 4660021</t>
  </si>
  <si>
    <t>ZB556</t>
  </si>
  <si>
    <t>Jehla injekční 1,2 x 40 mm růžová 4665120</t>
  </si>
  <si>
    <t>ZB769</t>
  </si>
  <si>
    <t>Jehla vakuová 206/38 mm žlutá 450077</t>
  </si>
  <si>
    <t>ZB768</t>
  </si>
  <si>
    <t>Jehla vakuová 216/38 mm zelená 450076</t>
  </si>
  <si>
    <t>50115067</t>
  </si>
  <si>
    <t>ZPr - rukavice (Z532)</t>
  </si>
  <si>
    <t>ZP948</t>
  </si>
  <si>
    <t>Rukavice vyšetřovací nitril basic bez pudru modré L bal. á 200 ks 44752</t>
  </si>
  <si>
    <t>ZP947</t>
  </si>
  <si>
    <t>Rukavice vyšetřovací nitril basic bez pudru modré M bal. á 200 ks 44751</t>
  </si>
  <si>
    <t>ZP946</t>
  </si>
  <si>
    <t>Rukavice vyšetřovací nitril basic bez pudru modré S bal. á 200 ks 44750</t>
  </si>
  <si>
    <t>50115069</t>
  </si>
  <si>
    <t>ZPr - porty (Z534)</t>
  </si>
  <si>
    <t>ZD533</t>
  </si>
  <si>
    <t>Port polysulfon-titanový slim 6 F 21-4083-24</t>
  </si>
  <si>
    <t>50115089</t>
  </si>
  <si>
    <t>ZPr - katetry PICC/MIDLINE (Z554)</t>
  </si>
  <si>
    <t>ZM985</t>
  </si>
  <si>
    <t>Fixace k CVC a PICC atraumatická GripLock bal. á 100 ks 3601CVC</t>
  </si>
  <si>
    <t>ZP970</t>
  </si>
  <si>
    <t>Krytí tegaderm PICC/CVC fixační prostředek+ tegaderm CHG s chlorhexidin glukonátem 1877R-2100</t>
  </si>
  <si>
    <t>50115040</t>
  </si>
  <si>
    <t>laboratorní materiál (Z505)</t>
  </si>
  <si>
    <t>ZC052</t>
  </si>
  <si>
    <t>Tlouček drsný 24 x 115 mm JIZE213A/1</t>
  </si>
  <si>
    <t>ZA413</t>
  </si>
  <si>
    <t>Kompresa gáza 10 x 10 cm/100 ks nesterilní 06003</t>
  </si>
  <si>
    <t>ZA664</t>
  </si>
  <si>
    <t>Krytí gelové hydrokoloidní Flamigel 250 ml FLAM250</t>
  </si>
  <si>
    <t>ZN815</t>
  </si>
  <si>
    <t>Krytí roztok k čištění a hojenní ran ActiMaris Forte 300 ml 3098077</t>
  </si>
  <si>
    <t>ZB404</t>
  </si>
  <si>
    <t>Náplast cosmos 8 cm x 1 m 5403353</t>
  </si>
  <si>
    <t>ZI601</t>
  </si>
  <si>
    <t>Náplast curapor 10 x 20 cm 32915 ( náhrada za cosmopor )</t>
  </si>
  <si>
    <t>ZN366</t>
  </si>
  <si>
    <t>Náplast poinjekční elastická tkaná jednotl. baleno 19 mm x 72 mm P-CURE1972ELAST</t>
  </si>
  <si>
    <t>ZQ116</t>
  </si>
  <si>
    <t>Náplast transparentní Airoplast cívka 1,25 cm x 9,14 m (náhrada za transpore) P-AIRO1291</t>
  </si>
  <si>
    <t>ZQ117</t>
  </si>
  <si>
    <t>Náplast transparentní Airoplast cívka 2,5 cm x 9,14 m (náhrada za transpore) P-AIRO2591</t>
  </si>
  <si>
    <t>ZF351</t>
  </si>
  <si>
    <t>Náplast transpore bílá 1,25 cm x 9,14 m bal. á 24 ks 1534-0</t>
  </si>
  <si>
    <t>ZN618</t>
  </si>
  <si>
    <t>Brýle kyslíkové pro dospělé bal. á 100 ks A0100</t>
  </si>
  <si>
    <t>ZD903</t>
  </si>
  <si>
    <t>Kontejner+ lopatka 30 ml nesterilní FLME25133</t>
  </si>
  <si>
    <t>ZB117</t>
  </si>
  <si>
    <t>Lanceta haemolance modrá plus low flow bal. á 100 ks DIS7371</t>
  </si>
  <si>
    <t>ZQ016</t>
  </si>
  <si>
    <t>Ochrana ultrazvukových sond vaginálních - suchá latex bal. á 200 ks I1002</t>
  </si>
  <si>
    <t>ZJ312</t>
  </si>
  <si>
    <t>Sonda žaludeční CH16 1200 mm s RTG linkou bal. á 50 ks 412016</t>
  </si>
  <si>
    <t>ZB488</t>
  </si>
  <si>
    <t>Sprej cavilon 28 ml bal. á 12 ks 3346E</t>
  </si>
  <si>
    <t>ZB066</t>
  </si>
  <si>
    <t>Stříkačka janett 3-dílná 100 ml sterilní vyplachovací adaptér TS-100ML( PLS1710)</t>
  </si>
  <si>
    <t>ZK799</t>
  </si>
  <si>
    <t>Zátka combi červená 4495101</t>
  </si>
  <si>
    <t>ZB756</t>
  </si>
  <si>
    <t>Zkumavka 3 ml K3 edta fialová 454086</t>
  </si>
  <si>
    <t>ZB759</t>
  </si>
  <si>
    <t>Zkumavka červená 8 ml gel 455071</t>
  </si>
  <si>
    <t>ZB775</t>
  </si>
  <si>
    <t>Zkumavka koagulace modrá Quick 4 ml modrá 454329</t>
  </si>
  <si>
    <t>ZG559</t>
  </si>
  <si>
    <t>Set na břišní punkci linemed 06820</t>
  </si>
  <si>
    <t>ZE079</t>
  </si>
  <si>
    <t>Set transfúzní non PVC s odvzdušněním a bakteriálním filtrem ZAR-I-TS</t>
  </si>
  <si>
    <t>ZK475</t>
  </si>
  <si>
    <t>Rukavice operační latex s pudrem sterilní ansell, vasco surgical powderet vel. 7 6035526 (303504EU)</t>
  </si>
  <si>
    <t>50115079</t>
  </si>
  <si>
    <t>ZPr - internzivní péče (Z542)</t>
  </si>
  <si>
    <t>ZC706</t>
  </si>
  <si>
    <t>Maska tracheostomická bal. á 20 ks P00110</t>
  </si>
  <si>
    <t>ZD668</t>
  </si>
  <si>
    <t>Kompresa gáza 10 x 10 cm/5 ks sterilní 1325019275</t>
  </si>
  <si>
    <t>ZD740</t>
  </si>
  <si>
    <t>Kompresa gáza sterilkompres 7,5 x 7,5 cm/5 ks, 100% bavlna, sterilní 1325019265(1230119225)</t>
  </si>
  <si>
    <t>ZA564</t>
  </si>
  <si>
    <t>Krytí curagard SP fixace kanyl pro dospělé tvar omega sterilní 6,5 x 7,5 cm bal. á 100 ks (náhrada za Tegaderm i. v.) 30117</t>
  </si>
  <si>
    <t>ZF042</t>
  </si>
  <si>
    <t>Krytí mastný tyl jelonet 10 x 10 cm á 10 ks 7404</t>
  </si>
  <si>
    <t>ZQ115</t>
  </si>
  <si>
    <t>Krytí transparentní Protectfilm 4,4 cm x 4,4 cm (náhrada za tegaderm) P4545PRFS</t>
  </si>
  <si>
    <t>ZP179</t>
  </si>
  <si>
    <t>Krytí tubifast 25 cm x 10 m 2444</t>
  </si>
  <si>
    <t>ZI599</t>
  </si>
  <si>
    <t>Náplast curapor 10 x   8 cm 32913 ( 22121,  náhrada za cosmopor )</t>
  </si>
  <si>
    <t>ZH011</t>
  </si>
  <si>
    <t>Náplast micropore 1,25 cm x 9,14 m bal. á 24 ks 1530-0</t>
  </si>
  <si>
    <t>ZA744</t>
  </si>
  <si>
    <t>Kanyla neoflon 24G žlutá BDC391350</t>
  </si>
  <si>
    <t>ZF192</t>
  </si>
  <si>
    <t>Nádoba na kontaminovaný odpad 4 l 15-0004</t>
  </si>
  <si>
    <t>ZL006</t>
  </si>
  <si>
    <t>Obal na baxter (infuzor carry pouch) bal. á 50 ks WPB1</t>
  </si>
  <si>
    <t>ZB758</t>
  </si>
  <si>
    <t>Zkumavka 9 ml K3 edta NR 455036</t>
  </si>
  <si>
    <t>ZB762</t>
  </si>
  <si>
    <t>Zkumavka červená 6 ml 456092</t>
  </si>
  <si>
    <t>ZB533</t>
  </si>
  <si>
    <t>Zkumavka na kovy 6 ml 456080</t>
  </si>
  <si>
    <t>ZB209</t>
  </si>
  <si>
    <t>Set transfúzní BLLP pro přetlakovou transfuzi bez vzdušného filtru hemomed 05123</t>
  </si>
  <si>
    <t>ZA833</t>
  </si>
  <si>
    <t>Jehla injekční 0,8 x 40 mm zelená 4657527</t>
  </si>
  <si>
    <t>ZB729</t>
  </si>
  <si>
    <t>Jehla surecan 90°G20 žlutá zahnutá 20 mm ke krátkodobé infuzi bal. á 50 ks 4439937</t>
  </si>
  <si>
    <t>ZB854</t>
  </si>
  <si>
    <t>Jehla surecan 90°G20 žlutá zahnutá 25 mm ke krátkodobé infuzi bal. á 50 ks 4439945</t>
  </si>
  <si>
    <t>ZB767</t>
  </si>
  <si>
    <t>Jehla vakuová 226/38 mm černá 450075</t>
  </si>
  <si>
    <t>ZK478</t>
  </si>
  <si>
    <t>Rukavice operační latex s pudrem sterilní ansell, vasco surgical powderet vel. 8,5 6035559 (303507EU)</t>
  </si>
  <si>
    <t>ZP949</t>
  </si>
  <si>
    <t>Rukavice vyšetřovací nitril basic bez pudru modré XL bal. á 170 ks 44753</t>
  </si>
  <si>
    <t>ZB234</t>
  </si>
  <si>
    <t>Maska na ambuvak s nafuk. polštářkem vel. 5 H-102025</t>
  </si>
  <si>
    <t>ZM805</t>
  </si>
  <si>
    <t>Filtr dýchací M-Piece and Filter Kit bal á 20 ks 11-200-08-01 1522142</t>
  </si>
  <si>
    <t>ZO113</t>
  </si>
  <si>
    <t>Maska termoplastická RG-ELS-2022/RLG-ELS-2412CN</t>
  </si>
  <si>
    <t>ZO114</t>
  </si>
  <si>
    <t>Maska termoplastická RLG-ELH-2412CN</t>
  </si>
  <si>
    <t>ZA478</t>
  </si>
  <si>
    <t>Krytí actisorb plus 10,5 x 10,5 cm bal. á 10 ks s aktivním uhlím SYSMAP105EE</t>
  </si>
  <si>
    <t>ZA498</t>
  </si>
  <si>
    <t>Krytí bactigras 10 x 10 cm bal. á 10 ks 7457</t>
  </si>
  <si>
    <t>ZN814</t>
  </si>
  <si>
    <t>Krytí gelové na rány ActiMaris bal. á 20g 3097749</t>
  </si>
  <si>
    <t>ZK405</t>
  </si>
  <si>
    <t>Krytí hemostatické gelitaspon standard 80 x 50 mm x 10 mm bal. á 10 ks A2107861</t>
  </si>
  <si>
    <t>ZC399</t>
  </si>
  <si>
    <t>Krytí hemostatické traumacel taf light 1,5 x 5 cm bal. á 10 ks síťka 10295</t>
  </si>
  <si>
    <t>ZE748</t>
  </si>
  <si>
    <t>Krytí melgisorb Ag alginátové absorpční 10 x 10 cm bal. á 10 ks 256105</t>
  </si>
  <si>
    <t>ZE894</t>
  </si>
  <si>
    <t>Krytí mepilex transfer Ag 7,5 x 8,5 cm bal. á 10 ks 394000</t>
  </si>
  <si>
    <t>ZN816</t>
  </si>
  <si>
    <t>Krytí roztok k výplachu a čištění ran ActiMaris Sensitiv 300 ml 3098093</t>
  </si>
  <si>
    <t>ZP973</t>
  </si>
  <si>
    <t>Krytí sorelex 10 x 10 cm s kys. hyaluronovou a octenidinem bal. á 10 ks (150011) 3901</t>
  </si>
  <si>
    <t>ZD770</t>
  </si>
  <si>
    <t>Krytí tubifast 7,5 x 10 m 2438</t>
  </si>
  <si>
    <t>ZI558</t>
  </si>
  <si>
    <t>Náplast curapor   7 x   5 cm 32912  (22120,  náhrada za cosmopor )</t>
  </si>
  <si>
    <t>ZI600</t>
  </si>
  <si>
    <t>Náplast curapor 10 x 15 cm 32914 ( náhrada za cosmopor )</t>
  </si>
  <si>
    <t>ZC885</t>
  </si>
  <si>
    <t>Náplast omnifix E 10 cm x 10 m 900650</t>
  </si>
  <si>
    <t>ZA330</t>
  </si>
  <si>
    <t>Obinadlo fixa crep   8 cm x 4 m 1323100103</t>
  </si>
  <si>
    <t>ZP221</t>
  </si>
  <si>
    <t>Obvaz elastický síťový pruban Tg-fix vel. D větší hlava, slabší trup 25 m 24253</t>
  </si>
  <si>
    <t>ZA502</t>
  </si>
  <si>
    <t>Tampon nesterilní stáčený 30 x 60 cm 1320300406</t>
  </si>
  <si>
    <t>ZA755</t>
  </si>
  <si>
    <t>Ochrana ultrazvukových sond vaginálních - vlhká 9041 povoleno PG, CAR – A OPS</t>
  </si>
  <si>
    <t>ZJ719</t>
  </si>
  <si>
    <t>Rukavice operační latex bez pudru chlorované sterilní ansell gammex PF sensitive  vel. 6,0 bal. á 50 párů 330051060</t>
  </si>
  <si>
    <t>ZK477</t>
  </si>
  <si>
    <t>Rukavice operační latex s pudrem sterilní ansell, vasco surgical powderet vel. 8 6035542 (303506EU)</t>
  </si>
  <si>
    <t>Spotřeba zdravotnického materiálu - orientační přehled</t>
  </si>
  <si>
    <t>2 VŠ NLZP</t>
  </si>
  <si>
    <t>3 NLZP</t>
  </si>
  <si>
    <t>4 THP</t>
  </si>
  <si>
    <t>1 Celkem</t>
  </si>
  <si>
    <t>2 Celkem</t>
  </si>
  <si>
    <t>3 Celkem</t>
  </si>
  <si>
    <t>4 Celkem</t>
  </si>
  <si>
    <t>ON Data</t>
  </si>
  <si>
    <t>lékaři pod odborným dozorem</t>
  </si>
  <si>
    <t>lékaři pod odborným dohledem</t>
  </si>
  <si>
    <t>lékaři specialisté</t>
  </si>
  <si>
    <t>odborní pracovníci v lab. metodách</t>
  </si>
  <si>
    <t>všeobecné sestry bez dohl.</t>
  </si>
  <si>
    <t>všeobecné sestry bez dohl., spec.</t>
  </si>
  <si>
    <t>všeobecné sestry VŠ</t>
  </si>
  <si>
    <t>radiologičtí asistenti</t>
  </si>
  <si>
    <t>praktické sestry</t>
  </si>
  <si>
    <t>ošetřovatelé</t>
  </si>
  <si>
    <t>sanitáři</t>
  </si>
  <si>
    <t>THP</t>
  </si>
  <si>
    <t>Specializovaná ambulantní péče</t>
  </si>
  <si>
    <t>402 - Pracoviště klinické onkologie (bez radiační onkolo</t>
  </si>
  <si>
    <t>403 - Pracoviště radioterapie a radiační onkologie</t>
  </si>
  <si>
    <t>Zdravotní výkony vykázané na pracovišti v rámci ambulantní péče *</t>
  </si>
  <si>
    <t>beze jména</t>
  </si>
  <si>
    <t>se jménem</t>
  </si>
  <si>
    <t>Ambulantní péče znamená, že pacient v den poskytnutí zdravotní péče není hospitalizován ve FNOL</t>
  </si>
  <si>
    <t>Vyjmenované odbornosti dle §9 jsou tyto: 222,801,802,804,805,807,809,810,812,813,814,815,817,818,819,822,823</t>
  </si>
  <si>
    <t>Beneš Petr</t>
  </si>
  <si>
    <t>Duchoňová BeatriceMohelníková</t>
  </si>
  <si>
    <t>Klein Jiří</t>
  </si>
  <si>
    <t>Kultan Juraj</t>
  </si>
  <si>
    <t>Míl Martin</t>
  </si>
  <si>
    <t>Strážnická Jana</t>
  </si>
  <si>
    <t>Šarapatka Jan</t>
  </si>
  <si>
    <t>Vomáčková Katherine</t>
  </si>
  <si>
    <t>Zdravotní výkony vykázané na pracovišti v rámci ambulantní péče dle lékařů *</t>
  </si>
  <si>
    <t>06</t>
  </si>
  <si>
    <t>402</t>
  </si>
  <si>
    <t>1</t>
  </si>
  <si>
    <t>0000498</t>
  </si>
  <si>
    <t>0000499</t>
  </si>
  <si>
    <t>0000502</t>
  </si>
  <si>
    <t>MESOCAIN 1%</t>
  </si>
  <si>
    <t>0001125</t>
  </si>
  <si>
    <t>0002486</t>
  </si>
  <si>
    <t>KALIUM CHLORATUM LÉČIVA 7,5%</t>
  </si>
  <si>
    <t>0004071</t>
  </si>
  <si>
    <t>DITHIADEN INJ</t>
  </si>
  <si>
    <t>0006215</t>
  </si>
  <si>
    <t>DIPHERELINE S.R.</t>
  </si>
  <si>
    <t>0007981</t>
  </si>
  <si>
    <t>0009709</t>
  </si>
  <si>
    <t>0012320</t>
  </si>
  <si>
    <t>0012667</t>
  </si>
  <si>
    <t>5-FLUOROURACIL EBEWE</t>
  </si>
  <si>
    <t>0012669</t>
  </si>
  <si>
    <t>0012670</t>
  </si>
  <si>
    <t>0012671</t>
  </si>
  <si>
    <t>0013804</t>
  </si>
  <si>
    <t>SOMATULINE AUTOGEL</t>
  </si>
  <si>
    <t>0015239</t>
  </si>
  <si>
    <t>0025420</t>
  </si>
  <si>
    <t>TARCEVA</t>
  </si>
  <si>
    <t>0025555</t>
  </si>
  <si>
    <t>0027190</t>
  </si>
  <si>
    <t>SUTENT</t>
  </si>
  <si>
    <t>0027191</t>
  </si>
  <si>
    <t>0027192</t>
  </si>
  <si>
    <t>0027193</t>
  </si>
  <si>
    <t>NEXAVAR</t>
  </si>
  <si>
    <t>0028028</t>
  </si>
  <si>
    <t>GLIVEC</t>
  </si>
  <si>
    <t>0028059</t>
  </si>
  <si>
    <t>FASLODEX</t>
  </si>
  <si>
    <t>0028197</t>
  </si>
  <si>
    <t>NEULASTA</t>
  </si>
  <si>
    <t>0028274</t>
  </si>
  <si>
    <t>ALIMTA</t>
  </si>
  <si>
    <t>0028386</t>
  </si>
  <si>
    <t>0028396</t>
  </si>
  <si>
    <t>0028397</t>
  </si>
  <si>
    <t>0028761</t>
  </si>
  <si>
    <t>0029240</t>
  </si>
  <si>
    <t>TORISEL</t>
  </si>
  <si>
    <t>0029248</t>
  </si>
  <si>
    <t>0040122</t>
  </si>
  <si>
    <t>0042267</t>
  </si>
  <si>
    <t>ADRIBLASTINA CS</t>
  </si>
  <si>
    <t>0042270</t>
  </si>
  <si>
    <t>0065386</t>
  </si>
  <si>
    <t>0067547</t>
  </si>
  <si>
    <t>0082952</t>
  </si>
  <si>
    <t>0084090</t>
  </si>
  <si>
    <t>0084229</t>
  </si>
  <si>
    <t>0084230</t>
  </si>
  <si>
    <t>0084231</t>
  </si>
  <si>
    <t>0091836</t>
  </si>
  <si>
    <t>0093105</t>
  </si>
  <si>
    <t>DEGAN 10 MG ROZTOK PRO INJEKCI</t>
  </si>
  <si>
    <t>0093746</t>
  </si>
  <si>
    <t>HEPARIN LÉČIVA</t>
  </si>
  <si>
    <t>0093969</t>
  </si>
  <si>
    <t>0094882</t>
  </si>
  <si>
    <t>0098203</t>
  </si>
  <si>
    <t>0098872</t>
  </si>
  <si>
    <t>0104242</t>
  </si>
  <si>
    <t>0119618</t>
  </si>
  <si>
    <t>CAMPTO</t>
  </si>
  <si>
    <t>0122494</t>
  </si>
  <si>
    <t>CALCIUMFOLINAT EBEWE</t>
  </si>
  <si>
    <t>0125298</t>
  </si>
  <si>
    <t>0125299</t>
  </si>
  <si>
    <t>ELIGARD</t>
  </si>
  <si>
    <t>0128132</t>
  </si>
  <si>
    <t>OXALIPLATIN KABI</t>
  </si>
  <si>
    <t>0128133</t>
  </si>
  <si>
    <t>0129597</t>
  </si>
  <si>
    <t>VINBLASTIN TEVA</t>
  </si>
  <si>
    <t>0149318</t>
  </si>
  <si>
    <t>0149321</t>
  </si>
  <si>
    <t>0149443</t>
  </si>
  <si>
    <t>JAVLOR</t>
  </si>
  <si>
    <t>0149447</t>
  </si>
  <si>
    <t>0160676</t>
  </si>
  <si>
    <t>GEMCITABIN EBEWE</t>
  </si>
  <si>
    <t>0162057</t>
  </si>
  <si>
    <t>0162207</t>
  </si>
  <si>
    <t>DACARBAZIN TEVA</t>
  </si>
  <si>
    <t>0167602</t>
  </si>
  <si>
    <t>IRESSA</t>
  </si>
  <si>
    <t>0167725</t>
  </si>
  <si>
    <t>0167728</t>
  </si>
  <si>
    <t>0168721</t>
  </si>
  <si>
    <t>XGEVA</t>
  </si>
  <si>
    <t>0172173</t>
  </si>
  <si>
    <t>0172174</t>
  </si>
  <si>
    <t>0191565</t>
  </si>
  <si>
    <t>0500566</t>
  </si>
  <si>
    <t>0500570</t>
  </si>
  <si>
    <t>9999999</t>
  </si>
  <si>
    <t>Nespecifikovany LEK</t>
  </si>
  <si>
    <t>0168322</t>
  </si>
  <si>
    <t>0500646</t>
  </si>
  <si>
    <t>FIRMAGON</t>
  </si>
  <si>
    <t>0500647</t>
  </si>
  <si>
    <t>0168443</t>
  </si>
  <si>
    <t>ZYTIGA</t>
  </si>
  <si>
    <t>0185102</t>
  </si>
  <si>
    <t>YERVOY</t>
  </si>
  <si>
    <t>0185101</t>
  </si>
  <si>
    <t>0193520</t>
  </si>
  <si>
    <t>0168043</t>
  </si>
  <si>
    <t>JEVTANA</t>
  </si>
  <si>
    <t>0177659</t>
  </si>
  <si>
    <t>CARBOPLATIN KABI</t>
  </si>
  <si>
    <t>0177658</t>
  </si>
  <si>
    <t>0177657</t>
  </si>
  <si>
    <t>0177660</t>
  </si>
  <si>
    <t>0144562</t>
  </si>
  <si>
    <t>OXALIPLATIN ACCORD</t>
  </si>
  <si>
    <t>0144563</t>
  </si>
  <si>
    <t>0168084</t>
  </si>
  <si>
    <t>0193648</t>
  </si>
  <si>
    <t>0104240</t>
  </si>
  <si>
    <t>0119616</t>
  </si>
  <si>
    <t>0119617</t>
  </si>
  <si>
    <t>0193870</t>
  </si>
  <si>
    <t>PERJETA</t>
  </si>
  <si>
    <t>0126913</t>
  </si>
  <si>
    <t>FLUOROURACIL ACCORD</t>
  </si>
  <si>
    <t>0185368</t>
  </si>
  <si>
    <t>0104239</t>
  </si>
  <si>
    <t>0193834</t>
  </si>
  <si>
    <t>ZALTRAP</t>
  </si>
  <si>
    <t>0000392</t>
  </si>
  <si>
    <t>ATROPIN BIOTIKA 0,5 MG</t>
  </si>
  <si>
    <t>0193517</t>
  </si>
  <si>
    <t>0193325</t>
  </si>
  <si>
    <t>DOCETAXEL ACCORD</t>
  </si>
  <si>
    <t>0029631</t>
  </si>
  <si>
    <t>ABRAXANE</t>
  </si>
  <si>
    <t>0193326</t>
  </si>
  <si>
    <t>0194246</t>
  </si>
  <si>
    <t>0000643</t>
  </si>
  <si>
    <t>VITAMIN B12 LÉČIVA</t>
  </si>
  <si>
    <t>0194634</t>
  </si>
  <si>
    <t>0189992</t>
  </si>
  <si>
    <t>CISPLATIN EBEWE</t>
  </si>
  <si>
    <t>0194633</t>
  </si>
  <si>
    <t>0214427</t>
  </si>
  <si>
    <t>0193836</t>
  </si>
  <si>
    <t>0010820</t>
  </si>
  <si>
    <t>0028441</t>
  </si>
  <si>
    <t>0193327</t>
  </si>
  <si>
    <t>0194334</t>
  </si>
  <si>
    <t>STIVARGA</t>
  </si>
  <si>
    <t>0015365</t>
  </si>
  <si>
    <t>KYTRIL INJ/INF</t>
  </si>
  <si>
    <t>0193478</t>
  </si>
  <si>
    <t>0187607</t>
  </si>
  <si>
    <t>0122495</t>
  </si>
  <si>
    <t>0194326</t>
  </si>
  <si>
    <t>0194286</t>
  </si>
  <si>
    <t>ERIVEDGE</t>
  </si>
  <si>
    <t>0210271</t>
  </si>
  <si>
    <t>CYRAMZA</t>
  </si>
  <si>
    <t>9999912</t>
  </si>
  <si>
    <t>Nespecifickř leŔivř p°ipravek</t>
  </si>
  <si>
    <t>0216670</t>
  </si>
  <si>
    <t>0197427</t>
  </si>
  <si>
    <t>0211816</t>
  </si>
  <si>
    <t>0210772</t>
  </si>
  <si>
    <t>0168992</t>
  </si>
  <si>
    <t>CAPRELSA</t>
  </si>
  <si>
    <t>0210107</t>
  </si>
  <si>
    <t>COMETRIQ</t>
  </si>
  <si>
    <t>0214036</t>
  </si>
  <si>
    <t>0210911</t>
  </si>
  <si>
    <t>KEYTRUDA</t>
  </si>
  <si>
    <t>0209130</t>
  </si>
  <si>
    <t>PEMETREXED ACCORD</t>
  </si>
  <si>
    <t>0209131</t>
  </si>
  <si>
    <t>0168087</t>
  </si>
  <si>
    <t>XEPLION</t>
  </si>
  <si>
    <t>0197098</t>
  </si>
  <si>
    <t>IRINOTECAN PHARMAGEN</t>
  </si>
  <si>
    <t>0197099</t>
  </si>
  <si>
    <t>0210773</t>
  </si>
  <si>
    <t>0001127</t>
  </si>
  <si>
    <t>0215611</t>
  </si>
  <si>
    <t>0500870</t>
  </si>
  <si>
    <t>KUVAN</t>
  </si>
  <si>
    <t>0183521</t>
  </si>
  <si>
    <t>0206846</t>
  </si>
  <si>
    <t>0206844</t>
  </si>
  <si>
    <t>0202989</t>
  </si>
  <si>
    <t>0136247</t>
  </si>
  <si>
    <t>PACLITAXEL MYLAN</t>
  </si>
  <si>
    <t>0136246</t>
  </si>
  <si>
    <t>0136248</t>
  </si>
  <si>
    <t>0219085</t>
  </si>
  <si>
    <t>0204626</t>
  </si>
  <si>
    <t>0204622</t>
  </si>
  <si>
    <t>0207502</t>
  </si>
  <si>
    <t>0209360</t>
  </si>
  <si>
    <t>0210256</t>
  </si>
  <si>
    <t>0209462</t>
  </si>
  <si>
    <t>0194294</t>
  </si>
  <si>
    <t>0132101</t>
  </si>
  <si>
    <t>0132105</t>
  </si>
  <si>
    <t>0115806</t>
  </si>
  <si>
    <t>0209320</t>
  </si>
  <si>
    <t>LONSURF</t>
  </si>
  <si>
    <t>0115805</t>
  </si>
  <si>
    <t>0115807</t>
  </si>
  <si>
    <t>0209323</t>
  </si>
  <si>
    <t>0115777</t>
  </si>
  <si>
    <t>0028763</t>
  </si>
  <si>
    <t>0144418</t>
  </si>
  <si>
    <t>0144420</t>
  </si>
  <si>
    <t>0168973</t>
  </si>
  <si>
    <t>0219030</t>
  </si>
  <si>
    <t>0219109</t>
  </si>
  <si>
    <t>0219028</t>
  </si>
  <si>
    <t>0210493</t>
  </si>
  <si>
    <t>LENVIMA</t>
  </si>
  <si>
    <t>0210494</t>
  </si>
  <si>
    <t>0238203</t>
  </si>
  <si>
    <t>0210073</t>
  </si>
  <si>
    <t>MEKINIST</t>
  </si>
  <si>
    <t>0209056</t>
  </si>
  <si>
    <t>0027432</t>
  </si>
  <si>
    <t>0223046</t>
  </si>
  <si>
    <t>2</t>
  </si>
  <si>
    <t>0007917</t>
  </si>
  <si>
    <t>Erytrocyty bez buffy coatu</t>
  </si>
  <si>
    <t>0007955</t>
  </si>
  <si>
    <t>Erytrocyty deleukotizované</t>
  </si>
  <si>
    <t>3</t>
  </si>
  <si>
    <t>0049486</t>
  </si>
  <si>
    <t>PUMPA INFUZNÍ - INFUSOR, 2C1008KP</t>
  </si>
  <si>
    <t>0049487</t>
  </si>
  <si>
    <t>PUMPA INFUZNÍ - INFUSOR, 1009KP</t>
  </si>
  <si>
    <t>0059031</t>
  </si>
  <si>
    <t>PUMPA INFUZNÍ</t>
  </si>
  <si>
    <t>0049187</t>
  </si>
  <si>
    <t>KATETR CENTRÁLNÍ VENÓZNÍ PEDIATRICKÝ KIT ARROW GAR</t>
  </si>
  <si>
    <t>0048487</t>
  </si>
  <si>
    <t>KATETR PERMANENTNÍ K PODÁNÍ CYTOSTATIK KRA 14D/K</t>
  </si>
  <si>
    <t>V</t>
  </si>
  <si>
    <t>09121</t>
  </si>
  <si>
    <t>PUNKCE PARENCHYMATICKÉHO ORGÁNU NEBO DUTINY</t>
  </si>
  <si>
    <t>09127</t>
  </si>
  <si>
    <t>EKG VYŠETŘENÍ</t>
  </si>
  <si>
    <t>09220</t>
  </si>
  <si>
    <t>KANYLACE PERIFERNÍ ŽÍLY VČETNĚ INFÚZE</t>
  </si>
  <si>
    <t>09227</t>
  </si>
  <si>
    <t>I. V. APLIKACE KRVE NEBO KREVNÍCH DERIVÁTŮ</t>
  </si>
  <si>
    <t>09511</t>
  </si>
  <si>
    <t>MINIMÁLNÍ KONTAKT LÉKAŘE S PACIENTEM</t>
  </si>
  <si>
    <t>09550</t>
  </si>
  <si>
    <t>SIGNÁLNÍ VÝKON - INFORMACE O VYDÁNÍ ROZHODNUTÍ O D</t>
  </si>
  <si>
    <t>42023</t>
  </si>
  <si>
    <t>KONTROLNÍ VYŠETŘENÍ KLINICKÝM ONKOLOGEM</t>
  </si>
  <si>
    <t>99991</t>
  </si>
  <si>
    <t>(VZP) KÓD POUZE PRO CENTRA DLE VYHL. 368/2006 - SL</t>
  </si>
  <si>
    <t>09561</t>
  </si>
  <si>
    <t>VYBAVENÍ PACIENTA PRO PÉČI MIMO ZDRAVOTNICKÉ ZAŘÍZ</t>
  </si>
  <si>
    <t>42520</t>
  </si>
  <si>
    <t>APLIKACE PROTINÁDOROVÉ TERAPIE</t>
  </si>
  <si>
    <t>09543</t>
  </si>
  <si>
    <t>Signalni kod</t>
  </si>
  <si>
    <t>09119</t>
  </si>
  <si>
    <t xml:space="preserve">ODBĚR KRVE ZE ŽÍLY U DOSPĚLÉHO NEBO DÍTĚTE NAD 10 </t>
  </si>
  <si>
    <t>09233</t>
  </si>
  <si>
    <t>INJEKČNÍ OKRSKOVÁ ANESTÉZIE</t>
  </si>
  <si>
    <t>09215</t>
  </si>
  <si>
    <t>INJEKCE I. M., S. C., I. D.</t>
  </si>
  <si>
    <t>09545</t>
  </si>
  <si>
    <t>REGULAČNÍ POPLATEK ZA POHOTOVOSTNÍ SLUŽBU -- POPLA</t>
  </si>
  <si>
    <t>09223</t>
  </si>
  <si>
    <t>INTRAVENÓZNÍ INFÚZE U DOSPĚLÉHO NEBO DÍTĚTE NAD 10</t>
  </si>
  <si>
    <t>99999</t>
  </si>
  <si>
    <t>Nespecifikovany vykon</t>
  </si>
  <si>
    <t>42022</t>
  </si>
  <si>
    <t>CÍLENÉ VYŠETŘENÍ KLINICKÝM ONKOLOGEM</t>
  </si>
  <si>
    <t>09219</t>
  </si>
  <si>
    <t xml:space="preserve">INTRAVENÓZNÍ INJEKCE U DOSPĚLÉHO ČI DÍTĚTE NAD 10 </t>
  </si>
  <si>
    <t>42021</t>
  </si>
  <si>
    <t>KOMPLEXNÍ VYŠETŘENÍ KLINICKÝM ONKOLOGEM</t>
  </si>
  <si>
    <t>09115</t>
  </si>
  <si>
    <t>ODBĚR BIOLOGICKÉHO MATERIÁLU JINÉHO NEŽ KREV NA KV</t>
  </si>
  <si>
    <t>51881</t>
  </si>
  <si>
    <t>MULTIDISCIPLINÁRNÍ INDIKAČNÍ SEMINÁŘ K URČENÍ OPTI</t>
  </si>
  <si>
    <t>99782</t>
  </si>
  <si>
    <t>Signalni kod pro indentifikaci pojiÜtýnce s GIS tu</t>
  </si>
  <si>
    <t>99888</t>
  </si>
  <si>
    <t>(VZP) SIGNÁLNÍ VÝKON PRO IDENTIFIKACI POJIŠTĚNCE S</t>
  </si>
  <si>
    <t>(prázdné)</t>
  </si>
  <si>
    <t>TARCEV</t>
  </si>
  <si>
    <t>HERCEP</t>
  </si>
  <si>
    <t>NEXAVA</t>
  </si>
  <si>
    <t>AVASTI</t>
  </si>
  <si>
    <t>ERBITU</t>
  </si>
  <si>
    <t>TORISE</t>
  </si>
  <si>
    <t>VECTIB</t>
  </si>
  <si>
    <t>AFINIT</t>
  </si>
  <si>
    <t>VOTRIE</t>
  </si>
  <si>
    <t>JEVTAN</t>
  </si>
  <si>
    <t>HALAVE</t>
  </si>
  <si>
    <t>XALKOR</t>
  </si>
  <si>
    <t>PERJET</t>
  </si>
  <si>
    <t>ZALTRA</t>
  </si>
  <si>
    <t>KADCYL</t>
  </si>
  <si>
    <t>STIVAR</t>
  </si>
  <si>
    <t>TAFINL</t>
  </si>
  <si>
    <t>ERIVED</t>
  </si>
  <si>
    <t>CYRAMZ</t>
  </si>
  <si>
    <t>PEMETR</t>
  </si>
  <si>
    <t>LYNPAR</t>
  </si>
  <si>
    <t>LONSUR</t>
  </si>
  <si>
    <t>ZELBOR</t>
  </si>
  <si>
    <t>CABOME</t>
  </si>
  <si>
    <t>LENVIM</t>
  </si>
  <si>
    <t>MEKINI</t>
  </si>
  <si>
    <t>COTELL</t>
  </si>
  <si>
    <t>403</t>
  </si>
  <si>
    <t>0092012</t>
  </si>
  <si>
    <t>0098197</t>
  </si>
  <si>
    <t>0163175</t>
  </si>
  <si>
    <t>METHOTREXATE HOSPIRA</t>
  </si>
  <si>
    <t>0099999</t>
  </si>
  <si>
    <t>0096610</t>
  </si>
  <si>
    <t>0185198</t>
  </si>
  <si>
    <t>0012666</t>
  </si>
  <si>
    <t>ŠROUB SPONGIOZNÍ 4</t>
  </si>
  <si>
    <t>0049497</t>
  </si>
  <si>
    <t>KATETR HEMODIALYZAČNÍ DVOUCESTNÝ HIGH FLOW DOLPHIN</t>
  </si>
  <si>
    <t>0192024</t>
  </si>
  <si>
    <t>ICAST P10107-301</t>
  </si>
  <si>
    <t>0056031</t>
  </si>
  <si>
    <t>TROKAR VERSAPORT</t>
  </si>
  <si>
    <t>09551</t>
  </si>
  <si>
    <t>SIGNÁLNÍ VÝKON - INFORMACE O VYDÁNÍ ROZHODNUTÍ O U</t>
  </si>
  <si>
    <t>43023</t>
  </si>
  <si>
    <t>KONTROLNÍ VYŠETŘENÍ RADIAČNÍM ONKOLOGEM</t>
  </si>
  <si>
    <t>43219</t>
  </si>
  <si>
    <t>PLÁNOVÁNÍ RADIOTERAPIE CO 60 NEBO URYCHLOVAČEM S P</t>
  </si>
  <si>
    <t>43315</t>
  </si>
  <si>
    <t>RADIOTERAPIE LINEÁRNÍM URYCHLOVAČEM S POUŽITÍM FIX</t>
  </si>
  <si>
    <t>43413</t>
  </si>
  <si>
    <t>HDR BRACHYTERAPIE POVRCHOVÁ S POMOCÍ AFTERLOADINGU</t>
  </si>
  <si>
    <t>43419</t>
  </si>
  <si>
    <t>BRACHYTERAPIE INTRAKAVITÁRNÍ S AUTOMATICKÝM AFTERL</t>
  </si>
  <si>
    <t>43619</t>
  </si>
  <si>
    <t>VERIFIKAČNÍ SNÍMEK NA OZAŘOVAČI (OVĚŘENÍ 1 POLE)</t>
  </si>
  <si>
    <t>43629</t>
  </si>
  <si>
    <t>VÝROBA INDIVIDUÁLNÍCH FIXAČNÍCH POMŮCEK PRO OZAŘOV</t>
  </si>
  <si>
    <t>43633</t>
  </si>
  <si>
    <t xml:space="preserve">RADIOTERAPIE POMOCÍ URYCHLOVAČE ČÁSTIC S POUŽITÍM </t>
  </si>
  <si>
    <t>43425</t>
  </si>
  <si>
    <t xml:space="preserve">PLÁNOVÁNÍ BRACHYTERAPIE S POUŽITÍM TPS (PLÁNOVACÍ </t>
  </si>
  <si>
    <t>43022</t>
  </si>
  <si>
    <t>CÍLENÉ VYŠETŘENÍ RADIAČNÍM ONKOLOGEM</t>
  </si>
  <si>
    <t>43021</t>
  </si>
  <si>
    <t>KOMPLEXNÍ VYŠETŘENÍ RADIAČNÍM ONKOLOGEM</t>
  </si>
  <si>
    <t>43217</t>
  </si>
  <si>
    <t>PLÁNOVÁNÍ RADIOTERAPIE CO 60 NEBO URYCHLOVAČEM</t>
  </si>
  <si>
    <t>43631</t>
  </si>
  <si>
    <t>PLÁNOVÁNÍ RADIOTERAPIE TECHNIKOU IMRT</t>
  </si>
  <si>
    <t>43621</t>
  </si>
  <si>
    <t>LOKALIZACE CÍLOVÉHO OBJEMU, NEBO SIMULACE OZAŘOVAC</t>
  </si>
  <si>
    <t>43637</t>
  </si>
  <si>
    <t>STEREOTAKTICKÁ RADIOTERAPIE LINEÁRNÍM URYCHLOVAČEM</t>
  </si>
  <si>
    <t>43113</t>
  </si>
  <si>
    <t>PLÁNOVÁNÍ RTG TERAPIE NEBO CS 137</t>
  </si>
  <si>
    <t>0192027</t>
  </si>
  <si>
    <t>ICAST P10107-305</t>
  </si>
  <si>
    <t>0142726</t>
  </si>
  <si>
    <t>TERMOPLAST ELEKTA-TYP RLG-ELS-2412CN</t>
  </si>
  <si>
    <t>0192444</t>
  </si>
  <si>
    <t>TERMOPLAST ELEKTA-TYP RG-ELH-2022</t>
  </si>
  <si>
    <t>0192726</t>
  </si>
  <si>
    <t>KATETR PRO KRÁTKODOBOU HEMODIALÝZU KFLOW EPIC TEMP</t>
  </si>
  <si>
    <t>43415</t>
  </si>
  <si>
    <t>BRACHYTERAPIE INTERSTICIÁLNÍ S AUTOMATICKÝM AFTERL</t>
  </si>
  <si>
    <t>43623</t>
  </si>
  <si>
    <t>PŘÍMÁ DOZIMETRIE NA NEMOCNÉM (1 MĚŘÍCÍ MÍSTO)</t>
  </si>
  <si>
    <t>43311</t>
  </si>
  <si>
    <t>RADIOTERAPIE LINEÁRNÍM URYCHLOVAČEM (1 POLE)</t>
  </si>
  <si>
    <t>43611</t>
  </si>
  <si>
    <t>RADIOTERAPIE CS 137 (1 POLE)</t>
  </si>
  <si>
    <t>43635</t>
  </si>
  <si>
    <t>PLÁNOVÁNÍ STEREOTAKTICKÉ RADIOTERAPIE A RADIOCHIRU</t>
  </si>
  <si>
    <t>43111</t>
  </si>
  <si>
    <t>RTG TERAPIE 10-300 KV (1 POLE)</t>
  </si>
  <si>
    <t>0011421</t>
  </si>
  <si>
    <t>VINCRISTINE TEVA</t>
  </si>
  <si>
    <t>Zdravotní výkony + ZUM + ZULP vykázané na pracovišti v rámci ambulantní péče - orientační přehled</t>
  </si>
  <si>
    <t>Zdravotní výkony + ZUM + ZULP vykázané na pracovišti v rámci ambulantní péče - orientační přehled dle lékařů</t>
  </si>
  <si>
    <t>01 - I. interní klinika - kardiologická</t>
  </si>
  <si>
    <t>02 - II. interní klinika - gastro-enterologická a hepatologická</t>
  </si>
  <si>
    <t>03 - III. interní klinika - nefrologická, revmatologická a endokrinologická</t>
  </si>
  <si>
    <t>04 - I. chirurgická klinika</t>
  </si>
  <si>
    <t>05 - II. chirurgická klinika - cévně-transplantační</t>
  </si>
  <si>
    <t>06 - Neurochirurgická klinika</t>
  </si>
  <si>
    <t>07 - Klinika anesteziologie, resuscitace a intenzivní medicíny</t>
  </si>
  <si>
    <t>08 - Porodnicko-gynekologická klinika</t>
  </si>
  <si>
    <t>09 - Novorozenecké oddělení</t>
  </si>
  <si>
    <t>11 - Ortopedická klinika</t>
  </si>
  <si>
    <t>12 - Urologická klinika</t>
  </si>
  <si>
    <t>13 - Otolaryngologická klinika</t>
  </si>
  <si>
    <t>14 - Oční klinika</t>
  </si>
  <si>
    <t>16 - Klinika plicních nemocí a tuberkulózy</t>
  </si>
  <si>
    <t>17 - Neurologická klinika</t>
  </si>
  <si>
    <t>18 - Klinika psychiatrie</t>
  </si>
  <si>
    <t>20 - Klinika chorob kožních a pohlavních</t>
  </si>
  <si>
    <t>25 - Klinika ústní,čelistní a obličejové chirurgie</t>
  </si>
  <si>
    <t>26 - Oddělení rehabilitace</t>
  </si>
  <si>
    <t>30 - Oddělení geriatrie</t>
  </si>
  <si>
    <t>31 - Traumatologické oddělení</t>
  </si>
  <si>
    <t>32 - Hemato-onkologická klinika</t>
  </si>
  <si>
    <t>50 - Kardiochirurgická klinika</t>
  </si>
  <si>
    <t>59 - Oddělení intenzivní péče chirurgických oborů</t>
  </si>
  <si>
    <t>01</t>
  </si>
  <si>
    <t>02</t>
  </si>
  <si>
    <t>03</t>
  </si>
  <si>
    <t>04</t>
  </si>
  <si>
    <t>05</t>
  </si>
  <si>
    <t>07</t>
  </si>
  <si>
    <t>08</t>
  </si>
  <si>
    <t>09</t>
  </si>
  <si>
    <t>11</t>
  </si>
  <si>
    <t>12</t>
  </si>
  <si>
    <t>13</t>
  </si>
  <si>
    <t>14</t>
  </si>
  <si>
    <t>16</t>
  </si>
  <si>
    <t>17</t>
  </si>
  <si>
    <t>18</t>
  </si>
  <si>
    <t>20</t>
  </si>
  <si>
    <t>0225555</t>
  </si>
  <si>
    <t>HOLOXAN</t>
  </si>
  <si>
    <t>0225553</t>
  </si>
  <si>
    <t>00881</t>
  </si>
  <si>
    <t>ROZLIŠENÍ VYKÁZANÉ HOSPITALIZACE JAKO: = POKRAČOVÁ</t>
  </si>
  <si>
    <t>4F2</t>
  </si>
  <si>
    <t>0011592</t>
  </si>
  <si>
    <t>0011706</t>
  </si>
  <si>
    <t>0012668</t>
  </si>
  <si>
    <t>0016600</t>
  </si>
  <si>
    <t>0020605</t>
  </si>
  <si>
    <t>COLOMYCIN INJEKCE 1 000 000 MEZINÁRODNÍCH JEDNOTEK</t>
  </si>
  <si>
    <t>0026127</t>
  </si>
  <si>
    <t>TYGACIL</t>
  </si>
  <si>
    <t>0049982</t>
  </si>
  <si>
    <t>0049983</t>
  </si>
  <si>
    <t>0049984</t>
  </si>
  <si>
    <t>0064831</t>
  </si>
  <si>
    <t>AXETINE</t>
  </si>
  <si>
    <t>0065989</t>
  </si>
  <si>
    <t>MYCOMAX</t>
  </si>
  <si>
    <t>0066020</t>
  </si>
  <si>
    <t>AUGMENTIN 1,2 G</t>
  </si>
  <si>
    <t>0066137</t>
  </si>
  <si>
    <t>0072972</t>
  </si>
  <si>
    <t>AMOKSIKLAV 1,2 G</t>
  </si>
  <si>
    <t>0083417</t>
  </si>
  <si>
    <t>MERONEM</t>
  </si>
  <si>
    <t>0094155</t>
  </si>
  <si>
    <t>0094176</t>
  </si>
  <si>
    <t>CEFOTAXIME LEK</t>
  </si>
  <si>
    <t>0096414</t>
  </si>
  <si>
    <t>GENTAMICIN LEK</t>
  </si>
  <si>
    <t>0107681</t>
  </si>
  <si>
    <t>DOXORUBICIN EBEWE</t>
  </si>
  <si>
    <t>0112782</t>
  </si>
  <si>
    <t>GENTAMICIN B.BRAUN</t>
  </si>
  <si>
    <t>0131654</t>
  </si>
  <si>
    <t>CEFTAZIDIM KABI</t>
  </si>
  <si>
    <t>0151458</t>
  </si>
  <si>
    <t>CEFUROXIM KABI</t>
  </si>
  <si>
    <t>0155939</t>
  </si>
  <si>
    <t>HERPESIN 250</t>
  </si>
  <si>
    <t>0162180</t>
  </si>
  <si>
    <t>CIPROFLOXACIN KABI</t>
  </si>
  <si>
    <t>0162187</t>
  </si>
  <si>
    <t>0164401</t>
  </si>
  <si>
    <t>0180534</t>
  </si>
  <si>
    <t>0500720</t>
  </si>
  <si>
    <t>MYCAMINE</t>
  </si>
  <si>
    <t>0129056</t>
  </si>
  <si>
    <t>ATENATIV</t>
  </si>
  <si>
    <t>0164407</t>
  </si>
  <si>
    <t>0180531</t>
  </si>
  <si>
    <t>0201030</t>
  </si>
  <si>
    <t>0064835</t>
  </si>
  <si>
    <t>0113453</t>
  </si>
  <si>
    <t>0156835</t>
  </si>
  <si>
    <t>0126912</t>
  </si>
  <si>
    <t>0156183</t>
  </si>
  <si>
    <t>0166265</t>
  </si>
  <si>
    <t>VANCOMYCIN MYLAN</t>
  </si>
  <si>
    <t>0195147</t>
  </si>
  <si>
    <t>0183812</t>
  </si>
  <si>
    <t>0183817</t>
  </si>
  <si>
    <t>0192559</t>
  </si>
  <si>
    <t>ANTITHROMBIN III NF BAXTER</t>
  </si>
  <si>
    <t>0185481</t>
  </si>
  <si>
    <t>EDICIN</t>
  </si>
  <si>
    <t>0129691</t>
  </si>
  <si>
    <t>BERIPLEX</t>
  </si>
  <si>
    <t>0012665</t>
  </si>
  <si>
    <t>0139065</t>
  </si>
  <si>
    <t>DOXORUBICIN TEVA</t>
  </si>
  <si>
    <t>0130137</t>
  </si>
  <si>
    <t>IRINOTECAN MYLAN</t>
  </si>
  <si>
    <t>0007957</t>
  </si>
  <si>
    <t>0107936</t>
  </si>
  <si>
    <t>Trombocyty z buffy coatu směsné, deleukotizované</t>
  </si>
  <si>
    <t>0107959</t>
  </si>
  <si>
    <t>Trombocyty z aferézy deleukotizované</t>
  </si>
  <si>
    <t>0207921</t>
  </si>
  <si>
    <t>Plazma čerstvá zmrazená</t>
  </si>
  <si>
    <t>0069500</t>
  </si>
  <si>
    <t>KANYLA TRACHEOSTOMICKÁ S NÍZKOTLAKOU MANŽETOU</t>
  </si>
  <si>
    <t>0013054</t>
  </si>
  <si>
    <t>STAPLER KOŽNÍ, 35 NEREZ.OCEL. NÁPLNÍ PMW35,PMR35</t>
  </si>
  <si>
    <t>00601</t>
  </si>
  <si>
    <t>OD TYPU 01 - PRO NEMOCNICE TYPU 3, (KATEGORIE 6)</t>
  </si>
  <si>
    <t>00880</t>
  </si>
  <si>
    <t>ROZLIŠENÍ VYKÁZANÉ HOSPITALIZACE JAKO: = NOVÁ HOSP</t>
  </si>
  <si>
    <t>00699</t>
  </si>
  <si>
    <t>OD TYPU 99 - PRO NEMOCNICE TYPU 3, (KATEGORIE 6) -</t>
  </si>
  <si>
    <t>00698</t>
  </si>
  <si>
    <t>OD TYPU 98 - PRO NEMOCNICE TYPU 3, (KATEGORIE 6) -</t>
  </si>
  <si>
    <t>42510</t>
  </si>
  <si>
    <t xml:space="preserve">NÁROČNÁ APLIKACE REŽIMŮ LÉČBY CYTOSTATIKY (1 DEN, </t>
  </si>
  <si>
    <t>91993</t>
  </si>
  <si>
    <t>(DRG) KLINICKÉ STADIUM ZHOUBNÉHO NOVOTVARU III</t>
  </si>
  <si>
    <t>91981</t>
  </si>
  <si>
    <t>(DRG) DOBŘE DIFERENCOVANÝ ZHOUBNÝ NOVOTVAR</t>
  </si>
  <si>
    <t>91983</t>
  </si>
  <si>
    <t xml:space="preserve">(DRG) NÍZCE (SLABĚ, ŠPATNĚ) DIFERENCOVANÝ ZHOUBNÝ </t>
  </si>
  <si>
    <t>91995</t>
  </si>
  <si>
    <t>(DRG) KLINICKÉ STADIUM ZHOUBNÉHO NOVOTVARU NEZNÁMO</t>
  </si>
  <si>
    <t>91991</t>
  </si>
  <si>
    <t>(DRG) KLINICKÉ STADIUM ZHOUBNÉHO NOVOTVARU I</t>
  </si>
  <si>
    <t>91982</t>
  </si>
  <si>
    <t>(DRG) STŘEDNĚ (MÍRNĚ) DIFERENCOVANÝ ZHOUBNÝ NOVOTV</t>
  </si>
  <si>
    <t>91992</t>
  </si>
  <si>
    <t>(DRG) KLINICKÉ STADIUM ZHOUBNÉHO NOVOTVARU II</t>
  </si>
  <si>
    <t>91994</t>
  </si>
  <si>
    <t>(DRG) KLINICKÉ STADIUM ZHOUBNÉHO NOVOTVARU IV</t>
  </si>
  <si>
    <t>91985</t>
  </si>
  <si>
    <t>(DRG) ZHOUBNÝ NOVOTVAR S NEURČENÝM STUPNĚM DIFEREN</t>
  </si>
  <si>
    <t>91984</t>
  </si>
  <si>
    <t>(DRG) NEDIFERENCOVANÝ (ANAPLASTICKÝ) ZHOUBNÝ NOVOT</t>
  </si>
  <si>
    <t>4F3</t>
  </si>
  <si>
    <t>5F1</t>
  </si>
  <si>
    <t>51353</t>
  </si>
  <si>
    <t>PUNKCE, ODSÁTÍ TENKÉHO STŘEVA, MANIPULACE SE STŘEV</t>
  </si>
  <si>
    <t>51392</t>
  </si>
  <si>
    <t>RELAPAROTOMIE PRO POOPERAČNÍ KRVÁCENÍ, PERITONITID</t>
  </si>
  <si>
    <t>51397</t>
  </si>
  <si>
    <t>OTEVŘENÁ LAVÁŽ PERITONEÁLNÍ DUTINY, SEC. LOOK, LAP</t>
  </si>
  <si>
    <t>51367</t>
  </si>
  <si>
    <t>APENDEKTOMIE NEBO OPERAČNÍ DRENÁŽ PERIAPENDIKULÁRN</t>
  </si>
  <si>
    <t>51357</t>
  </si>
  <si>
    <t>JEJUNOSTOMIE, ILEOSTOMIE NEBO KOLOSTOMIE, ANTEPOZI</t>
  </si>
  <si>
    <t>51326</t>
  </si>
  <si>
    <t>DRENÁŽNÍ OPERACE PŘI AKUTNÍ PANKEATITIDĚ, DRENÁŽ A</t>
  </si>
  <si>
    <t>6F5</t>
  </si>
  <si>
    <t>71717</t>
  </si>
  <si>
    <t>TRACHEOTOMIE</t>
  </si>
  <si>
    <t>25</t>
  </si>
  <si>
    <t>26</t>
  </si>
  <si>
    <t>30</t>
  </si>
  <si>
    <t>31</t>
  </si>
  <si>
    <t>32</t>
  </si>
  <si>
    <t>50</t>
  </si>
  <si>
    <t>59</t>
  </si>
  <si>
    <t>Zdravotní výkony vykázané na pracovišti pro pacienty hospitalizované ve FNOL - orientační přehled</t>
  </si>
  <si>
    <t>00131</t>
  </si>
  <si>
    <t>A</t>
  </si>
  <si>
    <t xml:space="preserve">DLOUHODOBÁ MECHANICKÁ VENTILACE &gt; 96 HODIN (5-10 DNÍ) S EKONO                                       </t>
  </si>
  <si>
    <t>01011</t>
  </si>
  <si>
    <t xml:space="preserve">KRANIOTOMIE BEZ CC                                                                                  </t>
  </si>
  <si>
    <t>01311</t>
  </si>
  <si>
    <t xml:space="preserve">MALIGNÍ ONEMOCNĚNÍ, NĚKTERÉ INFEKCE A DEGENERATIVNÍ PORUCHY N                                       </t>
  </si>
  <si>
    <t>01312</t>
  </si>
  <si>
    <t>01313</t>
  </si>
  <si>
    <t>02322</t>
  </si>
  <si>
    <t xml:space="preserve">JINÉ PORUCHY OKA S CC                                                                               </t>
  </si>
  <si>
    <t>03301</t>
  </si>
  <si>
    <t xml:space="preserve">MALIGNÍ ONEMOCNĚNÍ UCHA, NOSU, ÚST A HRDLA BEZ CC                                                   </t>
  </si>
  <si>
    <t>03302</t>
  </si>
  <si>
    <t xml:space="preserve">MALIGNÍ ONEMOCNĚNÍ UCHA, NOSU, ÚST A HRDLA S CC                                                     </t>
  </si>
  <si>
    <t>03303</t>
  </si>
  <si>
    <t xml:space="preserve">MALIGNÍ ONEMOCNĚNÍ UCHA, NOSU, ÚST A HRDLA S MCC                                                    </t>
  </si>
  <si>
    <t>04341</t>
  </si>
  <si>
    <t xml:space="preserve">MALIGNÍ ONEMOCNĚNÍ DÝCHACÍHO SYSTÉMU BEZ CC                                                         </t>
  </si>
  <si>
    <t>04342</t>
  </si>
  <si>
    <t xml:space="preserve">MALIGNÍ ONEMOCNĚNÍ DÝCHACÍHO SYSTÉMU S CC                                                           </t>
  </si>
  <si>
    <t>04343</t>
  </si>
  <si>
    <t xml:space="preserve">MALIGNÍ ONEMOCNĚNÍ DÝCHACÍHO SYSTÉMU S MCC                                                          </t>
  </si>
  <si>
    <t>05093</t>
  </si>
  <si>
    <t xml:space="preserve">VELKÉ ABDOMINÁLNÍ VASKULÁRNÍ VÝKONY S MCC                                                           </t>
  </si>
  <si>
    <t>06012</t>
  </si>
  <si>
    <t xml:space="preserve">VELKÉ VÝKONY NA TLUSTÉM A TENKÉM STŘEVU S CC                                                        </t>
  </si>
  <si>
    <t>06022</t>
  </si>
  <si>
    <t xml:space="preserve">VELKÉ VÝKONY NA ŽALUDKU, JÍCNU A DVANÁCTNÍKU S CC                                                   </t>
  </si>
  <si>
    <t>06102</t>
  </si>
  <si>
    <t xml:space="preserve">JINÉ VÝKONY PŘI PORUCHÁCH A ONEMOCNĚNÍCH TRÁVICÍHO SYSTÉMU S                                        </t>
  </si>
  <si>
    <t>06103</t>
  </si>
  <si>
    <t>06301</t>
  </si>
  <si>
    <t xml:space="preserve">MALIGNÍ ONEMOCNĚNÍ TRÁVICÍHO SYSTÉMU BEZ CC                                                         </t>
  </si>
  <si>
    <t>06302</t>
  </si>
  <si>
    <t xml:space="preserve">MALIGNÍ ONEMOCNĚNÍ TRÁVICÍHO SYSTÉMU S CC                                                           </t>
  </si>
  <si>
    <t>06303</t>
  </si>
  <si>
    <t xml:space="preserve">MALIGNÍ ONEMOCNĚNÍ TRÁVICÍHO SYSTÉMU S MCC                                                          </t>
  </si>
  <si>
    <t>07051</t>
  </si>
  <si>
    <t xml:space="preserve">JINÉ VÝKONY PŘI PORUCHÁCH A ONEMOCNĚNÍCH HEPATOBILIÁRNÍHO SYS                                       </t>
  </si>
  <si>
    <t>07052</t>
  </si>
  <si>
    <t>07053</t>
  </si>
  <si>
    <t>07311</t>
  </si>
  <si>
    <t xml:space="preserve">MALIGNÍ ONEMOCNĚNÍ HEPATOBILIÁRNÍHO SYSTÉMU A PANKREATU BEZ C                                       </t>
  </si>
  <si>
    <t>07312</t>
  </si>
  <si>
    <t xml:space="preserve">MALIGNÍ ONEMOCNĚNÍ HEPATOBILIÁRNÍHO SYSTÉMU A PANKREATU S CC                                        </t>
  </si>
  <si>
    <t>07313</t>
  </si>
  <si>
    <t xml:space="preserve">MALIGNÍ ONEMOCNĚNÍ HEPATOBILIÁRNÍHO SYSTÉMU A PANKREATU S MCC                                       </t>
  </si>
  <si>
    <t>07332</t>
  </si>
  <si>
    <t xml:space="preserve">PORUCHY JATER, KROMĚ MALIGNÍ CIRHÓZY A ALKOHOLICKÉ HEPATITIDY                                       </t>
  </si>
  <si>
    <t>08031</t>
  </si>
  <si>
    <t xml:space="preserve">FÚZE PÁTEŘE, NE PRO DEFORMITY BEZ CC                                                                </t>
  </si>
  <si>
    <t>08331</t>
  </si>
  <si>
    <t xml:space="preserve">MALIGNÍ ONEMOCNĚNÍ MUSKULOSKELETÁLNÍHO SYSTÉMU A POJIVOVÉ TKÁ                                       </t>
  </si>
  <si>
    <t>08332</t>
  </si>
  <si>
    <t>08333</t>
  </si>
  <si>
    <t>09013</t>
  </si>
  <si>
    <t xml:space="preserve">KOŽNÍ ŠTĚP A/NEBO DEBRIDEMENT S MCC                                                                 </t>
  </si>
  <si>
    <t>09032</t>
  </si>
  <si>
    <t xml:space="preserve">JINÉ VÝKONY PŘI PORUCHÁCH A ONEMOCNĚNÍCH KŮŽE, PODKOŽNÍ TKÁNĚ                                       </t>
  </si>
  <si>
    <t>09301</t>
  </si>
  <si>
    <t xml:space="preserve">ZÁVAŽNÉ PORUCHY KŮŽE BEZ CC                                                                         </t>
  </si>
  <si>
    <t>09302</t>
  </si>
  <si>
    <t xml:space="preserve">ZÁVAŽNÉ PORUCHY KŮŽE S CC                                                                           </t>
  </si>
  <si>
    <t>09303</t>
  </si>
  <si>
    <t xml:space="preserve">ZÁVAŽNÉ PORUCHY KŮŽE S MCC                                                                          </t>
  </si>
  <si>
    <t>09311</t>
  </si>
  <si>
    <t xml:space="preserve">MALIGNÍ ONEMOCNĚNÍ PRSŮ BEZ CC                                                                      </t>
  </si>
  <si>
    <t>09312</t>
  </si>
  <si>
    <t xml:space="preserve">MALIGNÍ ONEMOCNĚNÍ PRSŮ S CC                                                                        </t>
  </si>
  <si>
    <t>09313</t>
  </si>
  <si>
    <t xml:space="preserve">MALIGNÍ ONEMOCNĚNÍ PRSŮ S MCC                                                                       </t>
  </si>
  <si>
    <t>09322</t>
  </si>
  <si>
    <t xml:space="preserve">FLEGMÓNA S CC                                                                                       </t>
  </si>
  <si>
    <t>09341</t>
  </si>
  <si>
    <t xml:space="preserve">JINÉ PORUCHY KŮŽE A PRSU BEZ CC                                                                     </t>
  </si>
  <si>
    <t>09343</t>
  </si>
  <si>
    <t xml:space="preserve">JINÉ PORUCHY KŮŽE A PRSU S MCC                                                                      </t>
  </si>
  <si>
    <t>10302</t>
  </si>
  <si>
    <t xml:space="preserve">DIABETES, NUTRIČNÍ A JINÉ METABOLICKÉ PORUCHY S CC                                                  </t>
  </si>
  <si>
    <t>10332</t>
  </si>
  <si>
    <t xml:space="preserve">JINÉ ENDOKRINNÍ PORUCHY S CC                                                                        </t>
  </si>
  <si>
    <t>10333</t>
  </si>
  <si>
    <t xml:space="preserve">JINÉ ENDOKRINNÍ PORUCHY S MCC                                                                       </t>
  </si>
  <si>
    <t>11043</t>
  </si>
  <si>
    <t xml:space="preserve">DIALÝZA A ELIMINAČNÍ METODY S MCC                                                                   </t>
  </si>
  <si>
    <t>11052</t>
  </si>
  <si>
    <t xml:space="preserve">MENŠÍ VÝKONY NA LEDVINÁCH, MOČOVÝCH CESTÁCH A MOČOVÉM MĚCHÝŘI                                       </t>
  </si>
  <si>
    <t>11301</t>
  </si>
  <si>
    <t xml:space="preserve">MALIGNÍ ONEMOCNĚNÍ LEDVIN A MOČOVÝCH CEST A LEDVINOVÉ SELHÁNÍ                                       </t>
  </si>
  <si>
    <t>11302</t>
  </si>
  <si>
    <t>11303</t>
  </si>
  <si>
    <t>12301</t>
  </si>
  <si>
    <t xml:space="preserve">MALIGNÍ ONEMOCNĚNÍ MUŽSKÉHO REPRODUKČNÍHO SYSTÉMU BEZ CC                                            </t>
  </si>
  <si>
    <t>12302</t>
  </si>
  <si>
    <t xml:space="preserve">MALIGNÍ ONEMOCNĚNÍ MUŽSKÉHO REPRODUKČNÍHO SYSTÉMU S CC                                              </t>
  </si>
  <si>
    <t>12303</t>
  </si>
  <si>
    <t xml:space="preserve">MALIGNÍ ONEMOCNĚNÍ MUŽSKÉHO REPRODUKČNÍHO SYSTÉMU S MCC                                             </t>
  </si>
  <si>
    <t>13101</t>
  </si>
  <si>
    <t xml:space="preserve">JINÉ VÝKONY PŘI PORUCHÁCH A ONEMOCNĚNÍCH ŽENSKÉHO REPRODUKČNÍ                                       </t>
  </si>
  <si>
    <t>13301</t>
  </si>
  <si>
    <t xml:space="preserve">MALIGNÍ ONEMOCNĚNÍ ŽENSKÉHO REPRODUKČNÍHO SYSTÉMU BEZ CC                                            </t>
  </si>
  <si>
    <t>13302</t>
  </si>
  <si>
    <t xml:space="preserve">MALIGNÍ ONEMOCNĚNÍ ŽENSKÉHO REPRODUKČNÍHO SYSTÉMU S CC                                              </t>
  </si>
  <si>
    <t>13303</t>
  </si>
  <si>
    <t xml:space="preserve">MALIGNÍ ONEMOCNĚNÍ ŽENSKÉHO REPRODUKČNÍHO SYSTÉMU S MCC                                             </t>
  </si>
  <si>
    <t>16331</t>
  </si>
  <si>
    <t xml:space="preserve">PORUCHY ČERVENÝCH KRVINEK, KROMĚ SRPKOVITÉ CHUDOKREVNOSTI BEZ                                       </t>
  </si>
  <si>
    <t>17012</t>
  </si>
  <si>
    <t xml:space="preserve">LYMFOM A LEUKÉMIE S VELKÝM VÝKONEM S CC                                                             </t>
  </si>
  <si>
    <t>17031</t>
  </si>
  <si>
    <t xml:space="preserve">MYELOPROLIFERATIVNÍ PORUCHY A ŠPATNĚ DIFERENCOVANÉ NÁDORY S V                                       </t>
  </si>
  <si>
    <t>17041</t>
  </si>
  <si>
    <t xml:space="preserve">MYELOPROLIFERATIVNÍ PORUCHY A ŠPATNĚ DIFERENCOVANÉ NÁDORY S J                                       </t>
  </si>
  <si>
    <t>17042</t>
  </si>
  <si>
    <t>17043</t>
  </si>
  <si>
    <t>17311</t>
  </si>
  <si>
    <t xml:space="preserve">LYMFOM A NEAKUTNÍ LEUKÉMIE BEZ CC                                                                   </t>
  </si>
  <si>
    <t>17321</t>
  </si>
  <si>
    <t xml:space="preserve">RADIOTERAPIE BEZ CC                                                                                 </t>
  </si>
  <si>
    <t>17322</t>
  </si>
  <si>
    <t xml:space="preserve">RADIOTERAPIE S CC                                                                                   </t>
  </si>
  <si>
    <t>17323</t>
  </si>
  <si>
    <t xml:space="preserve">RADIOTERAPIE S MCC                                                                                  </t>
  </si>
  <si>
    <t>17331</t>
  </si>
  <si>
    <t xml:space="preserve">CHEMOTERAPIE BEZ CC                                                                                 </t>
  </si>
  <si>
    <t>17332</t>
  </si>
  <si>
    <t xml:space="preserve">CHEMOTERAPIE S CC                                                                                   </t>
  </si>
  <si>
    <t>17333</t>
  </si>
  <si>
    <t xml:space="preserve">CHEMOTERAPIE S MCC                                                                                  </t>
  </si>
  <si>
    <t>17341</t>
  </si>
  <si>
    <t xml:space="preserve">JINÉ MYELOPROLIFERATIVNÍ PORUCHY A DIAGNÓZA NEDIFERENCOVANÝCH                                       </t>
  </si>
  <si>
    <t>17342</t>
  </si>
  <si>
    <t>17343</t>
  </si>
  <si>
    <t>18303</t>
  </si>
  <si>
    <t xml:space="preserve">SEPTIKÉMIE S MCC                                                                                    </t>
  </si>
  <si>
    <t>23321</t>
  </si>
  <si>
    <t xml:space="preserve">JINÉ FAKTORY OVLIVŇUJÍCÍ ZDRAVOTNÍ STAV BEZ CC                                                      </t>
  </si>
  <si>
    <t>23322</t>
  </si>
  <si>
    <t xml:space="preserve">JINÉ FAKTORY OVLIVŇUJÍCÍ ZDRAVOTNÍ STAV S CC                                                        </t>
  </si>
  <si>
    <t>88872</t>
  </si>
  <si>
    <t xml:space="preserve">ROZSÁHLÉ VÝKONY, KTERÉ SE NETÝKAJÍ HLAVNÍ DIAGNÓZY S CC                                             </t>
  </si>
  <si>
    <t>88873</t>
  </si>
  <si>
    <t xml:space="preserve">ROZSÁHLÉ VÝKONY, KTERÉ SE NETÝKAJÍ HLAVNÍ DIAGNÓZY S MCC                                            </t>
  </si>
  <si>
    <t>88892</t>
  </si>
  <si>
    <t xml:space="preserve">VÝKONY OMEZENÉHO ROZSAHU, KTERÉ SE NETÝKAJÍ HLAVNÍ DIAGNÓZY S                                       </t>
  </si>
  <si>
    <t>Porovnání jednotlivých IR DRG skupin</t>
  </si>
  <si>
    <t>22 - Klinika nukleární medicíny</t>
  </si>
  <si>
    <t>28 - Ústav lékařské genetiky</t>
  </si>
  <si>
    <t>33 - Oddělení klinické biochemie</t>
  </si>
  <si>
    <t>34 - Radiologická klinika</t>
  </si>
  <si>
    <t>35 - Transfuzní oddělení</t>
  </si>
  <si>
    <t>37 - Ústav klinické a molekulární patologie</t>
  </si>
  <si>
    <t>40 - Ústav mikrobiologie</t>
  </si>
  <si>
    <t>41 - Ústav imunologie</t>
  </si>
  <si>
    <t>44 - LEM</t>
  </si>
  <si>
    <t>809</t>
  </si>
  <si>
    <t>89173</t>
  </si>
  <si>
    <t>ANTEGRÁDNÍ PYELOGRAFIE JEDNOSTRANNÁ</t>
  </si>
  <si>
    <t>89198</t>
  </si>
  <si>
    <t>SKIASKOPIE</t>
  </si>
  <si>
    <t>89169</t>
  </si>
  <si>
    <t>CYSTOURETROGRAFIE</t>
  </si>
  <si>
    <t>89165</t>
  </si>
  <si>
    <t>RETROGRÁDNÍ PYELOGRAFIE JEDNOSTRANNÁ</t>
  </si>
  <si>
    <t>205</t>
  </si>
  <si>
    <t>87413</t>
  </si>
  <si>
    <t>CYTOLOGICKÉ OTISKY A STĚRY -  ZA 1-3 PREPARÁTY</t>
  </si>
  <si>
    <t>87421</t>
  </si>
  <si>
    <t>CYTOLOGICKÉ NÁTĚRY SEDIMENTU CENTRIFUGOVANÉ TEKUTI</t>
  </si>
  <si>
    <t>87433</t>
  </si>
  <si>
    <t>STANDARDNÍ CYTOLOGICKÉ BARVENÍ,  ZA 1-3 PREPARÁTY</t>
  </si>
  <si>
    <t>87447</t>
  </si>
  <si>
    <t>CYTOLOGICKÉ PREPARÁTY ZHOTOVENÉ CYTOCENTRIFUGOU</t>
  </si>
  <si>
    <t>87525</t>
  </si>
  <si>
    <t>STANOVENÍ CYTOLOGICKÉ DIAGNÓZY III. STUPNĚ OBTÍŽNO</t>
  </si>
  <si>
    <t>87439</t>
  </si>
  <si>
    <t>SPECIÁLNÍ CYTOLOGICKÉ BARVENÍ - 1-3  PREPARÁTY,  J</t>
  </si>
  <si>
    <t>87449</t>
  </si>
  <si>
    <t xml:space="preserve">SCREENINGOVÉ ODEČÍTÁNÍ CYTOLOGICKÝCH NÁLEZŮ (ZA 1 </t>
  </si>
  <si>
    <t>87415</t>
  </si>
  <si>
    <t>CYTOLOGICKÉ OTISKY A STĚRY -  ZA 4-10 PREPARÁTŮ</t>
  </si>
  <si>
    <t>87435</t>
  </si>
  <si>
    <t>STANDARDNÍ CYTOLOGICKÉ BARVENÍ,  ZA 4-10  PREPARÁT</t>
  </si>
  <si>
    <t>87519</t>
  </si>
  <si>
    <t>STANOVENÍ CYTOLOGICKÉ DIAGNÓZY II. STUPNĚ OBTÍŽNOS</t>
  </si>
  <si>
    <t>87419</t>
  </si>
  <si>
    <t>22</t>
  </si>
  <si>
    <t>407</t>
  </si>
  <si>
    <t>0093626</t>
  </si>
  <si>
    <t>ULTRAVIST 370</t>
  </si>
  <si>
    <t>0095609</t>
  </si>
  <si>
    <t>MICROPAQUE CT</t>
  </si>
  <si>
    <t>0224707</t>
  </si>
  <si>
    <t>0002015</t>
  </si>
  <si>
    <t>99mTc-technecistan sodný inj.</t>
  </si>
  <si>
    <t>0002018</t>
  </si>
  <si>
    <t>99mTc-makrosalb inj.</t>
  </si>
  <si>
    <t>0002035</t>
  </si>
  <si>
    <t>99mTc-MAG3 inj.</t>
  </si>
  <si>
    <t>0002067</t>
  </si>
  <si>
    <t>81m-krypton plyn k inhal.</t>
  </si>
  <si>
    <t>0002073</t>
  </si>
  <si>
    <t>99mTc-oxidronát disodný inj.</t>
  </si>
  <si>
    <t>0002087</t>
  </si>
  <si>
    <t>18F-FDG</t>
  </si>
  <si>
    <t>0002100</t>
  </si>
  <si>
    <t>99mTc HYNIC-TOC inj.</t>
  </si>
  <si>
    <t>47219</t>
  </si>
  <si>
    <t xml:space="preserve">SCINTIGRAFIE LEDVIN DYNAMICKÁ VČETNĚ STANOVENÍ GF </t>
  </si>
  <si>
    <t>47259</t>
  </si>
  <si>
    <t>SCINTIGRAFIE PLIC VENTILAČNÍ STATICKÁ</t>
  </si>
  <si>
    <t>47269</t>
  </si>
  <si>
    <t>TOMOGRAFICKÁ SCINTIGRAFIE - SPECT</t>
  </si>
  <si>
    <t>47355</t>
  </si>
  <si>
    <t>HYBRIDNÍ VÝPOČETNÍ A POZITRONOVÁ EMISNÍ TOMOGRAFIE</t>
  </si>
  <si>
    <t>47147</t>
  </si>
  <si>
    <t>SCINTIGRAFIE ŠTÍTNÉ ŽLÁZY PROSTÁ</t>
  </si>
  <si>
    <t>47241</t>
  </si>
  <si>
    <t>SCINTIGRAFIE SKELETU</t>
  </si>
  <si>
    <t>47257</t>
  </si>
  <si>
    <t>SCINTIGRAFIE PLIC PERFÚZNÍ</t>
  </si>
  <si>
    <t>47267</t>
  </si>
  <si>
    <t>SCINTIGRAFIE  NÁDORU</t>
  </si>
  <si>
    <t>28</t>
  </si>
  <si>
    <t>816</t>
  </si>
  <si>
    <t>94225</t>
  </si>
  <si>
    <t>IZOLACE A BANKING LIDSKÝCH NUKLEOVÝCH KYSELIN (DNA</t>
  </si>
  <si>
    <t>202</t>
  </si>
  <si>
    <t>87427</t>
  </si>
  <si>
    <t>CYTOLOGICKÉ NÁTĚRY  NECENTRIFUGOVANÉ TEKUTINY - 4-</t>
  </si>
  <si>
    <t>94181</t>
  </si>
  <si>
    <t>ZHOTOVENÍ KARYOTYPU Z JEDNÉ MITÓZY</t>
  </si>
  <si>
    <t>94145</t>
  </si>
  <si>
    <t>RUTINNÍ VYŠETŘENÍ KOSTNÍ DŘENĚ PŘÍMÉ A S KULTIVACÍ</t>
  </si>
  <si>
    <t>94947</t>
  </si>
  <si>
    <t>(VZP) FAKTOR II 20210G&gt;A</t>
  </si>
  <si>
    <t>94946</t>
  </si>
  <si>
    <t>(VZP) DEF. FAKTORU V (LEIDEN)</t>
  </si>
  <si>
    <t>818</t>
  </si>
  <si>
    <t>91427</t>
  </si>
  <si>
    <t>IZOLACE MONONUKLEÁRŮ Z PERIFERNÍ KRVE GRADIENTOVOU</t>
  </si>
  <si>
    <t>91431</t>
  </si>
  <si>
    <t>ZVLÁŠTĚ NÁROČNÉ IZOLACE BUNĚK GRADIENTOVOU CENTRIF</t>
  </si>
  <si>
    <t>96157</t>
  </si>
  <si>
    <t>STANOVENÍ HEPARINOVÝCH JEDNOTEK ANTI XA</t>
  </si>
  <si>
    <t>96167</t>
  </si>
  <si>
    <t>KREVNÍ OBRAZ S PĚTI POPULAČNÍM DIFERENCIÁLNÍM POČT</t>
  </si>
  <si>
    <t>96187</t>
  </si>
  <si>
    <t>FAKTOR V - STANOVENÍ AKTIVITY</t>
  </si>
  <si>
    <t>96191</t>
  </si>
  <si>
    <t>FAKTOR VIII - STANOVENÍ AKTIVITY</t>
  </si>
  <si>
    <t>96197</t>
  </si>
  <si>
    <t>FAKTOR XI - STANOVENÍ AKTIVITY</t>
  </si>
  <si>
    <t>96321</t>
  </si>
  <si>
    <t>POČET TROMBOCYTŮ MIKROSKOPICKY</t>
  </si>
  <si>
    <t>96617</t>
  </si>
  <si>
    <t>TROMBINOVÝ ČAS</t>
  </si>
  <si>
    <t>96621</t>
  </si>
  <si>
    <t>AKTIVOVANÝ PARTIALNÍ TROMBOPLASTINOVÝ TEST (APTT)</t>
  </si>
  <si>
    <t>96711</t>
  </si>
  <si>
    <t>PANOPTICKÉ OBARVENÍ NÁTĚRU PERIFERNÍ KRVE NEBO ASP</t>
  </si>
  <si>
    <t>96837</t>
  </si>
  <si>
    <t>ERYTROPOETIN - STANOVENÍ HLADINY V SÉRU</t>
  </si>
  <si>
    <t>96857</t>
  </si>
  <si>
    <t>STANOVENÍ POČTU RETIKULOCYTŮ NA AUTOMATICKÉM ANALY</t>
  </si>
  <si>
    <t>96881</t>
  </si>
  <si>
    <t>AGREGAČNÍ TEST NA HEPARINEM INDUKOVANOU TROMBOCYTO</t>
  </si>
  <si>
    <t>91439</t>
  </si>
  <si>
    <t>IMUNOFENOTYPIZACE BUNĚČNÝCH SUBPOPULACÍ DLE POVRCH</t>
  </si>
  <si>
    <t>96315</t>
  </si>
  <si>
    <t>ANALÝZA KREVNÍHO NÁTĚRU PANOPTICKY OBARVENÉHO. IND</t>
  </si>
  <si>
    <t>96265</t>
  </si>
  <si>
    <t>PROTEIN S - VOLNÝ</t>
  </si>
  <si>
    <t>96813</t>
  </si>
  <si>
    <t>ANTITROMBIN III, CHROMOGENNÍ METODOU (SÉRIE)</t>
  </si>
  <si>
    <t>96515</t>
  </si>
  <si>
    <t>FIBRIN DEGRADAČNÍ PRODUKTY KVANTITATIVNĚ</t>
  </si>
  <si>
    <t>96113</t>
  </si>
  <si>
    <t>PLAZMINOGEN - AKTIVITA</t>
  </si>
  <si>
    <t>96325</t>
  </si>
  <si>
    <t>FIBRINOGEN (SÉRIE)</t>
  </si>
  <si>
    <t>96613</t>
  </si>
  <si>
    <t>VYŠETŘENÍ NÁTĚRU NA SCHIZOCYTY</t>
  </si>
  <si>
    <t>96193</t>
  </si>
  <si>
    <t>FAKTOR IX - STANOVENÍ AKTIVITY</t>
  </si>
  <si>
    <t>96863</t>
  </si>
  <si>
    <t>STANOVENÍ POČTU ERYTROBLASTŮ NA AUTOMATICKÉM ANALY</t>
  </si>
  <si>
    <t>96185</t>
  </si>
  <si>
    <t>FAKTOR II. - STANOVENÍ AKTIVITY</t>
  </si>
  <si>
    <t>96715</t>
  </si>
  <si>
    <t>ANALÝZA NÁTĚRU KOSTNÍ DŘENĚ, MÍZNÍ UZLINY NEBO TKÁ</t>
  </si>
  <si>
    <t>96199</t>
  </si>
  <si>
    <t>PROTEIN C - FUNKČNÍ AKTIVITA</t>
  </si>
  <si>
    <t>96239</t>
  </si>
  <si>
    <t>DESTIČKOVÝ NEUTRALIZAČNÍ TEST (PNP)</t>
  </si>
  <si>
    <t>96215</t>
  </si>
  <si>
    <t>APC REZISTENCE</t>
  </si>
  <si>
    <t>96839</t>
  </si>
  <si>
    <t>FAKTOR XII - STANOVENÍ AKTIVITY</t>
  </si>
  <si>
    <t>96879</t>
  </si>
  <si>
    <t>DRVVT - SCREENING LA</t>
  </si>
  <si>
    <t>96189</t>
  </si>
  <si>
    <t>FAKTOR VII - STANOVENÍ AKTIVITY</t>
  </si>
  <si>
    <t>96885</t>
  </si>
  <si>
    <t>MOLEKULÁRNÍ MARKERY AKTIVACE HEMOSTÁZY</t>
  </si>
  <si>
    <t>96875</t>
  </si>
  <si>
    <t>DRVVT - KONFIRMACE</t>
  </si>
  <si>
    <t>96195</t>
  </si>
  <si>
    <t>FAKTOR X - STANOVENÍ AKTIVITY</t>
  </si>
  <si>
    <t>96877</t>
  </si>
  <si>
    <t>DRVVT - KOREKCE</t>
  </si>
  <si>
    <t>33</t>
  </si>
  <si>
    <t>801</t>
  </si>
  <si>
    <t>81111</t>
  </si>
  <si>
    <t>A L T  STATIM</t>
  </si>
  <si>
    <t>81117</t>
  </si>
  <si>
    <t>AMYLASA (SÉRUM, MOČ) STATIM</t>
  </si>
  <si>
    <t>81121</t>
  </si>
  <si>
    <t>BILIRUBIN CELKOVÝ STATIM</t>
  </si>
  <si>
    <t>81137</t>
  </si>
  <si>
    <t>UREA STATIM</t>
  </si>
  <si>
    <t>81141</t>
  </si>
  <si>
    <t>VÁPNÍK IONIZOVANÝ STATIM</t>
  </si>
  <si>
    <t>81147</t>
  </si>
  <si>
    <t>FOSFATÁZA ALKALICKÁ STATIM</t>
  </si>
  <si>
    <t>81157</t>
  </si>
  <si>
    <t>CHLORIDY STATIM</t>
  </si>
  <si>
    <t>81161</t>
  </si>
  <si>
    <t>AMYLÁZA PANKREATICKÁ STATIM</t>
  </si>
  <si>
    <t>81171</t>
  </si>
  <si>
    <t>KYSELINA MLÉČNÁ (LAKTÁT) STATIM</t>
  </si>
  <si>
    <t>81227</t>
  </si>
  <si>
    <t>PROSTATICKÝ SPECIFICKÝ ANTIGEN (PSA) - VOLNÝ</t>
  </si>
  <si>
    <t>81231</t>
  </si>
  <si>
    <t>METHEMOGLOBIN - KVANTITATIVNÍ STANOVENÍ</t>
  </si>
  <si>
    <t>81237</t>
  </si>
  <si>
    <t>TROPONIN - T NEBO I ELISA</t>
  </si>
  <si>
    <t>81331</t>
  </si>
  <si>
    <t>ALBUMIN V MOZKOMÍŠNÍM MOKU</t>
  </si>
  <si>
    <t>81341</t>
  </si>
  <si>
    <t>AMONIAK</t>
  </si>
  <si>
    <t>81397</t>
  </si>
  <si>
    <t>ELEKTROFORÉZA PROTEINŮ (SÉRUM)</t>
  </si>
  <si>
    <t>81427</t>
  </si>
  <si>
    <t>FOSFOR ANORGANICKÝ</t>
  </si>
  <si>
    <t>81451</t>
  </si>
  <si>
    <t>HEMOGLOBIN VOLNÝ V PLAZMĚ</t>
  </si>
  <si>
    <t>81481</t>
  </si>
  <si>
    <t>AMYLÁZA PANKREATICKÁ</t>
  </si>
  <si>
    <t>81521</t>
  </si>
  <si>
    <t>LAKTÁT (KYSELINA MLÉČNÁ)</t>
  </si>
  <si>
    <t>81527</t>
  </si>
  <si>
    <t>CHOLESTEROL LDL</t>
  </si>
  <si>
    <t>81541</t>
  </si>
  <si>
    <t>LIPOPROTEIN - Lp (a)</t>
  </si>
  <si>
    <t>81641</t>
  </si>
  <si>
    <t>ŽELEZO CELKOVÉ</t>
  </si>
  <si>
    <t>81681</t>
  </si>
  <si>
    <t>25-HYDROXYVITAMIN D (25 OHD)</t>
  </si>
  <si>
    <t>81707</t>
  </si>
  <si>
    <t>CHORIOGONADOTROPIN V SÉRU - VOLNÁ \BETA - PODJEDNO</t>
  </si>
  <si>
    <t>81717</t>
  </si>
  <si>
    <t>STANOVENÍ KONCENTRACE PROTEINU S-100B (S-100BB, S-</t>
  </si>
  <si>
    <t>81721</t>
  </si>
  <si>
    <t>IMUNOTURBIDIMETRICKÉ A/NEBO IMUNONEFELOMETRICKÉ ST</t>
  </si>
  <si>
    <t>81731</t>
  </si>
  <si>
    <t>STANOVENÍ NATRIURETICKÝCH PEPTIDŮ V SÉRU A V PLAZM</t>
  </si>
  <si>
    <t>81747</t>
  </si>
  <si>
    <t xml:space="preserve">VYŠETŘENÍ TANDEMOVOU HMOTNOSTNÍ SPEKTROMETRIÍ PRO </t>
  </si>
  <si>
    <t>91131</t>
  </si>
  <si>
    <t>STANOVENÍ IgA</t>
  </si>
  <si>
    <t>91137</t>
  </si>
  <si>
    <t>STANOVENÍ TRANSFERINU</t>
  </si>
  <si>
    <t>91141</t>
  </si>
  <si>
    <t>STANOVENÍ CERULOPLASMINU</t>
  </si>
  <si>
    <t>91161</t>
  </si>
  <si>
    <t>STANOVENÍ C4 SLOŽKY KOMPLEMENTU</t>
  </si>
  <si>
    <t>91167</t>
  </si>
  <si>
    <t>STANOVENÍ LEHKÝCH ŘETĚZCU KAPPA</t>
  </si>
  <si>
    <t>91171</t>
  </si>
  <si>
    <t>STANOVENÍ IgG ELISA</t>
  </si>
  <si>
    <t>91175</t>
  </si>
  <si>
    <t>STANOVENÍ IgM ELISA</t>
  </si>
  <si>
    <t>91397</t>
  </si>
  <si>
    <t>ELEKTROFORESA S NÁSLEDNOU IMUNOFIXACÍ (KOMPLEX - I</t>
  </si>
  <si>
    <t>91481</t>
  </si>
  <si>
    <t>STANOVENÍ KONCENTRACE PROCALCITONINU</t>
  </si>
  <si>
    <t>93131</t>
  </si>
  <si>
    <t>KORTISOL</t>
  </si>
  <si>
    <t>93141</t>
  </si>
  <si>
    <t>KALCITONIN</t>
  </si>
  <si>
    <t>93151</t>
  </si>
  <si>
    <t>FERRITIN</t>
  </si>
  <si>
    <t>93167</t>
  </si>
  <si>
    <t>NEURON - SPECIFICKÁ ENOLÁZA (NSE)</t>
  </si>
  <si>
    <t>93171</t>
  </si>
  <si>
    <t>PARATHORMON</t>
  </si>
  <si>
    <t>93187</t>
  </si>
  <si>
    <t>TYROXIN CELKOVÝ (TT4)</t>
  </si>
  <si>
    <t>93191</t>
  </si>
  <si>
    <t>TESTOSTERON</t>
  </si>
  <si>
    <t>93217</t>
  </si>
  <si>
    <t>AUTOPROTILÁTKY PROTI MIKROSOMÁLNÍMU ANTIGENU</t>
  </si>
  <si>
    <t>93227</t>
  </si>
  <si>
    <t>ANTIGEN SQUAMÓZNÍCH NÁDOROVÝCH BUNĚK (SCC)</t>
  </si>
  <si>
    <t>93231</t>
  </si>
  <si>
    <t>TYREOGLOBULIN AUTOPROTILÁTKY</t>
  </si>
  <si>
    <t>81119</t>
  </si>
  <si>
    <t>AMONIAK STATIM</t>
  </si>
  <si>
    <t>81135</t>
  </si>
  <si>
    <t>SODÍK STATIM</t>
  </si>
  <si>
    <t>81473</t>
  </si>
  <si>
    <t>CHOLESTEROL HDL</t>
  </si>
  <si>
    <t>81563</t>
  </si>
  <si>
    <t>OSMOLALITA (SÉRUM, MOČ)</t>
  </si>
  <si>
    <t>93189</t>
  </si>
  <si>
    <t>TYROXIN VOLNÝ (FT4)</t>
  </si>
  <si>
    <t>81585</t>
  </si>
  <si>
    <t>ACIDOBAZICKÁ ROVNOVÁHA</t>
  </si>
  <si>
    <t>93245</t>
  </si>
  <si>
    <t>TRIJODTYRONIN VOLNÝ (FT3)</t>
  </si>
  <si>
    <t>91153</t>
  </si>
  <si>
    <t>STANOVENÍ  C - REAKTIVNÍHO PROTEINU</t>
  </si>
  <si>
    <t>81145</t>
  </si>
  <si>
    <t>DRASLÍK STATIM</t>
  </si>
  <si>
    <t>81153</t>
  </si>
  <si>
    <t>GAMA-GLUTAMYLTRANSFERÁZA (GMT) STATIM</t>
  </si>
  <si>
    <t>81113</t>
  </si>
  <si>
    <t>A S T  STATIM</t>
  </si>
  <si>
    <t>93225</t>
  </si>
  <si>
    <t>PROSTATICKÝ SPECIFICKÝ ANTIGEN (PSA)</t>
  </si>
  <si>
    <t>93129</t>
  </si>
  <si>
    <t>FOLITROPIN (FSH)</t>
  </si>
  <si>
    <t>81383</t>
  </si>
  <si>
    <t>LAKTÁTDEHYDROGENÁZA (L D)</t>
  </si>
  <si>
    <t>81169</t>
  </si>
  <si>
    <t>KREATININ STATIM</t>
  </si>
  <si>
    <t>81143</t>
  </si>
  <si>
    <t>LAKTÁTDEHYDROGENÁZA STATIM</t>
  </si>
  <si>
    <t>81495</t>
  </si>
  <si>
    <t>KREATINKINÁZA (CK)</t>
  </si>
  <si>
    <t>81449</t>
  </si>
  <si>
    <t>GLYKOVANÝ HEMOGLOBIN</t>
  </si>
  <si>
    <t>81149</t>
  </si>
  <si>
    <t>FOSFOR ANORGANICKÝ STATIM</t>
  </si>
  <si>
    <t>81173</t>
  </si>
  <si>
    <t>LIPÁZA STATIM</t>
  </si>
  <si>
    <t>93195</t>
  </si>
  <si>
    <t>TYREOTROPIN (TSH)</t>
  </si>
  <si>
    <t>93213</t>
  </si>
  <si>
    <t>VITAMIN B12</t>
  </si>
  <si>
    <t>81329</t>
  </si>
  <si>
    <t>ALBUMIN (SÉRUM)</t>
  </si>
  <si>
    <t>81115</t>
  </si>
  <si>
    <t>ALBUMIN SÉRUM (STATIM)</t>
  </si>
  <si>
    <t>93115</t>
  </si>
  <si>
    <t>FOLÁTY</t>
  </si>
  <si>
    <t>81345</t>
  </si>
  <si>
    <t>AMYLÁZA</t>
  </si>
  <si>
    <t>81155</t>
  </si>
  <si>
    <t>GLUKÓZA KVANTITATIVNÍ STANOVENÍ STATIM</t>
  </si>
  <si>
    <t>91129</t>
  </si>
  <si>
    <t>STANOVENÍ IgG</t>
  </si>
  <si>
    <t>91173</t>
  </si>
  <si>
    <t>STANOVENÍ IgA ELISA</t>
  </si>
  <si>
    <t>81249</t>
  </si>
  <si>
    <t>CEA (MEIA)</t>
  </si>
  <si>
    <t>81703</t>
  </si>
  <si>
    <t>CYSTATIN C</t>
  </si>
  <si>
    <t>81139</t>
  </si>
  <si>
    <t>VÁPNÍK CELKOVÝ STATIM</t>
  </si>
  <si>
    <t>91143</t>
  </si>
  <si>
    <t>STANOVENÍ PREALBUMINU</t>
  </si>
  <si>
    <t>93149</t>
  </si>
  <si>
    <t>ESTRADIOL</t>
  </si>
  <si>
    <t>81363</t>
  </si>
  <si>
    <t>BILIRUBIN KONJUGOVANÝ</t>
  </si>
  <si>
    <t>81625</t>
  </si>
  <si>
    <t>VÁPNÍK CELKOVÝ</t>
  </si>
  <si>
    <t>81465</t>
  </si>
  <si>
    <t>HOŘČÍK</t>
  </si>
  <si>
    <t>93215</t>
  </si>
  <si>
    <t>ALFA - 1 - FETOPROTEIN (AFP)</t>
  </si>
  <si>
    <t>93159</t>
  </si>
  <si>
    <t>CHORIOGONADOTROPIN (HCG)</t>
  </si>
  <si>
    <t>91193</t>
  </si>
  <si>
    <t>STANOVENÍ B2 - MIKROGLOBULINU ELISA</t>
  </si>
  <si>
    <t>93133</t>
  </si>
  <si>
    <t>LUTROPIN (LH)</t>
  </si>
  <si>
    <t>91133</t>
  </si>
  <si>
    <t>STANOVENÍ IgM</t>
  </si>
  <si>
    <t>81533</t>
  </si>
  <si>
    <t>LIPÁZA</t>
  </si>
  <si>
    <t>81339</t>
  </si>
  <si>
    <t>AMINOKYSELINY - STANOVENÍ CELKOVÉHO SPEKTRA V BIOL</t>
  </si>
  <si>
    <t>93199</t>
  </si>
  <si>
    <t>TYREOGLOBULIN (TG)</t>
  </si>
  <si>
    <t>81629</t>
  </si>
  <si>
    <t>VAZEBNÁ KAPACITA ŽELEZA</t>
  </si>
  <si>
    <t>93263</t>
  </si>
  <si>
    <t>KARBOHYDRÁT-DEFICIENTNÍ TRANSFERIN (CDT)</t>
  </si>
  <si>
    <t>81369</t>
  </si>
  <si>
    <t>BÍLKOVINA KVANTITATIVNĚ (MOČ, MOZKOM. MOK, VÝPOTEK</t>
  </si>
  <si>
    <t>81125</t>
  </si>
  <si>
    <t>BÍLKOVINY CELKOVÉ (SÉRUM) STATIM</t>
  </si>
  <si>
    <t>81235</t>
  </si>
  <si>
    <t>TUMORMARKERY CA 19-9, CA 15-3, CA 72-4, CA 125</t>
  </si>
  <si>
    <t>93145</t>
  </si>
  <si>
    <t>C-PEPTID</t>
  </si>
  <si>
    <t>91145</t>
  </si>
  <si>
    <t>STANOVENÍ HAPTOGLOBINU</t>
  </si>
  <si>
    <t>81665</t>
  </si>
  <si>
    <t>VYŠ. DPM - AKTIVITA LYZOSOMÁLNÍCH ENZYMŮ S NERADIO</t>
  </si>
  <si>
    <t>93193</t>
  </si>
  <si>
    <t>THYMIDINKINÁZA</t>
  </si>
  <si>
    <t>81675</t>
  </si>
  <si>
    <t>MIKROALBUMINURIE</t>
  </si>
  <si>
    <t>81123</t>
  </si>
  <si>
    <t>BILIRUBIN KONJUGOVANÝ STATIM</t>
  </si>
  <si>
    <t>81475</t>
  </si>
  <si>
    <t>CHOLINESTERÁZA</t>
  </si>
  <si>
    <t>91159</t>
  </si>
  <si>
    <t>STANOVENÍ C3 SLOŽKY KOMPLEMENTU</t>
  </si>
  <si>
    <t>93185</t>
  </si>
  <si>
    <t>TRIJODTYRONIN CELKOVÝ (TT3)</t>
  </si>
  <si>
    <t>93265</t>
  </si>
  <si>
    <t>CYFRA 21-1 (NÁDOROVÝ ANTIGEN, CYTOKERATIN FRAGMENT</t>
  </si>
  <si>
    <t>93249</t>
  </si>
  <si>
    <t>TELOPEPTID PROKOLAGENU I. TYPU: IC - TP</t>
  </si>
  <si>
    <t>93135</t>
  </si>
  <si>
    <t>MYOGLOBIN V SÉRII</t>
  </si>
  <si>
    <t>81165</t>
  </si>
  <si>
    <t>KREATINKINÁZA (CK) STATIM</t>
  </si>
  <si>
    <t>81239</t>
  </si>
  <si>
    <t>ANALÝZA MOČE MIKROSKOPICKY VE FÁZOVÉM KONTRASTU</t>
  </si>
  <si>
    <t>81233</t>
  </si>
  <si>
    <t>KARBONYLHEMOGLOBIN KVANTITATIVNĚ</t>
  </si>
  <si>
    <t>91169</t>
  </si>
  <si>
    <t>STANOVENÍ LEHKÝCH ŘETĚZCŮ LAMBDA</t>
  </si>
  <si>
    <t>93223</t>
  </si>
  <si>
    <t>NÁDOROVÉ ANTIGENY CA - TYPU</t>
  </si>
  <si>
    <t>81129</t>
  </si>
  <si>
    <t>BÍLKOVINA KVANTITATIVNĚ (MOČ, VÝPOTEK, CSF) STATIM</t>
  </si>
  <si>
    <t>81325</t>
  </si>
  <si>
    <t>ANALÝZA MOČI MIKROSKOPICKY KVANTITATIVNĚ</t>
  </si>
  <si>
    <t>93229</t>
  </si>
  <si>
    <t>TKÁŇOVÝ POLYPEPTIDICKÝ ANTIGEN (TPA)</t>
  </si>
  <si>
    <t>93139</t>
  </si>
  <si>
    <t>ADRENOKORTIKOTROPIN (ACTH)</t>
  </si>
  <si>
    <t>91413</t>
  </si>
  <si>
    <t>STANOVENÍ OLIGOKLONÁLNÍHO IgG V MOZKOMÍŠNÍM MOKU I</t>
  </si>
  <si>
    <t>91151</t>
  </si>
  <si>
    <t>STANOVENÍ OROSOMUKOIDU</t>
  </si>
  <si>
    <t>91195</t>
  </si>
  <si>
    <t>STANOVENÍ C - REAKTIVNÍHO PROTEINU ELISA</t>
  </si>
  <si>
    <t>81773</t>
  </si>
  <si>
    <t>KREATINKINÁZA IZOENZYMY CK-MB MASS</t>
  </si>
  <si>
    <t>81775</t>
  </si>
  <si>
    <t>KVANTITATIVNÍ ANALÝZA MOCE</t>
  </si>
  <si>
    <t>81765</t>
  </si>
  <si>
    <t>CHROMOGRANIN A - STANOVENÍ KONCENTRACE V SÉRU NEBO</t>
  </si>
  <si>
    <t>81755</t>
  </si>
  <si>
    <t xml:space="preserve">VYŠETŘENÍ METABOLITŮ KAPALINOVOU CHROMATOGRAFIÍ S </t>
  </si>
  <si>
    <t>81753</t>
  </si>
  <si>
    <t>VYŠETŘENÍ AKTIVITY BIOTINIDÁZY V RÁMCI NOVOROZENEC</t>
  </si>
  <si>
    <t>81299</t>
  </si>
  <si>
    <t>STANOVENÍ LIDSKÉHO EPIDIDYMÁLNÍHO PROTEINU 4 (HE4)</t>
  </si>
  <si>
    <t>81735</t>
  </si>
  <si>
    <t>STANOVENÍ PRESEPSINU (SUBTYP SOLUBILNÍHO CD 14)</t>
  </si>
  <si>
    <t>813</t>
  </si>
  <si>
    <t>91197</t>
  </si>
  <si>
    <t>STANOVENÍ CYTOKINU ELISA</t>
  </si>
  <si>
    <t>34</t>
  </si>
  <si>
    <t>0003132</t>
  </si>
  <si>
    <t>GADOVIST</t>
  </si>
  <si>
    <t>0003134</t>
  </si>
  <si>
    <t>0017039</t>
  </si>
  <si>
    <t>VISIPAQUE</t>
  </si>
  <si>
    <t>0022075</t>
  </si>
  <si>
    <t>IOMERON 400</t>
  </si>
  <si>
    <t>0042433</t>
  </si>
  <si>
    <t>0059494</t>
  </si>
  <si>
    <t>LIPIODOL ULTRA-FLUIDE</t>
  </si>
  <si>
    <t>0065978</t>
  </si>
  <si>
    <t>DOTAREM</t>
  </si>
  <si>
    <t>0077018</t>
  </si>
  <si>
    <t>0077019</t>
  </si>
  <si>
    <t>0077024</t>
  </si>
  <si>
    <t>ULTRAVIST 300</t>
  </si>
  <si>
    <t>0095607</t>
  </si>
  <si>
    <t>MICROPAQUE</t>
  </si>
  <si>
    <t>0151208</t>
  </si>
  <si>
    <t>0224716</t>
  </si>
  <si>
    <t>0224709</t>
  </si>
  <si>
    <t>0207733</t>
  </si>
  <si>
    <t>0207745</t>
  </si>
  <si>
    <t>0224696</t>
  </si>
  <si>
    <t>0034038</t>
  </si>
  <si>
    <t>JEHLA BIOPTICKÁ ASPIRAČNÍ, CHIBA,ECHOTIP</t>
  </si>
  <si>
    <t>0037821</t>
  </si>
  <si>
    <t>VODIČ ANGIOGRAFICKÝ</t>
  </si>
  <si>
    <t>0038462</t>
  </si>
  <si>
    <t>DRÁT VODÍCÍ GUIDE WIRE M</t>
  </si>
  <si>
    <t>0038482</t>
  </si>
  <si>
    <t>0038503</t>
  </si>
  <si>
    <t>SOUPRAVA ZAVÁDĚCÍ INTRODUCER</t>
  </si>
  <si>
    <t>0038505</t>
  </si>
  <si>
    <t>0048523</t>
  </si>
  <si>
    <t>DRÁT VODÍCÍ PTA - SELECTIVA; INTERVENČNÍ 60/80/145</t>
  </si>
  <si>
    <t>0052140</t>
  </si>
  <si>
    <t>KATETR BALÓNKOVÝ PTA - WANDA; SMASH</t>
  </si>
  <si>
    <t>0052704</t>
  </si>
  <si>
    <t>KATETR DRENÁŽNÍ</t>
  </si>
  <si>
    <t>0053563</t>
  </si>
  <si>
    <t>KATETR DIAGNOSTICKÝ TEMPO4F,5F</t>
  </si>
  <si>
    <t>0053643</t>
  </si>
  <si>
    <t>KATETR BALÓNKOVÝ PTA - QUADRIMATRIX/MARS</t>
  </si>
  <si>
    <t>0053905</t>
  </si>
  <si>
    <t>KATETR DILATAČNÍ XXL                 14-5XX</t>
  </si>
  <si>
    <t>0053921</t>
  </si>
  <si>
    <t>KATETR PRO DRENÁŽ ŽLUČNÍKU VAN SONNENBERG 20-8XX</t>
  </si>
  <si>
    <t>0053925</t>
  </si>
  <si>
    <t>KATETR BALÓNKOVÝ PTA - SYMMETRY; MUSTANG</t>
  </si>
  <si>
    <t>0053936</t>
  </si>
  <si>
    <t>SYSTÉM ZAVÁDĚCÍ ACCUSTICK II 20-705</t>
  </si>
  <si>
    <t>0056361</t>
  </si>
  <si>
    <t>ZAVADĚČ FLEXOR BALKIN RADIOOPÁKNÍ ZNAČKA</t>
  </si>
  <si>
    <t>0057769</t>
  </si>
  <si>
    <t>DILATÁTOR COPE-SADDEKNI SFA ACCESS</t>
  </si>
  <si>
    <t>0057823</t>
  </si>
  <si>
    <t>KATETR ANGIOGRAFICKÝ TORCON,PRŮMĚR 4.1 AŽ 7 FRENCH</t>
  </si>
  <si>
    <t>0057832</t>
  </si>
  <si>
    <t>KATETR ANGIOGRAFICKÝ TFE,PRŮMĚR 3 AŽ 7 FRENCH</t>
  </si>
  <si>
    <t>0058463</t>
  </si>
  <si>
    <t>VODIČ DRÁTĚNÝ LUNDERQUIST EXTRA STIFF</t>
  </si>
  <si>
    <t>0058736</t>
  </si>
  <si>
    <t>TĚLÍSKO EMBOLIZAČNÍ NESTER</t>
  </si>
  <si>
    <t>0059345</t>
  </si>
  <si>
    <t>INDEFLÁTOR - ZAŘÍZENÍ INSUFLAČNÍ - INFLATION DEVIC</t>
  </si>
  <si>
    <t>0059795</t>
  </si>
  <si>
    <t>DRÁT VODÍCÍ ANGIODYN J3 FC-FS 150-0,35</t>
  </si>
  <si>
    <t>0075314</t>
  </si>
  <si>
    <t>JEHLA BIOPTICKÁ MN1610</t>
  </si>
  <si>
    <t>0075316</t>
  </si>
  <si>
    <t>JEHLA BIOPTICKÁ MN1616</t>
  </si>
  <si>
    <t>0075318</t>
  </si>
  <si>
    <t>JEHLA BIOPTICKÁ MN1410</t>
  </si>
  <si>
    <t>0092125</t>
  </si>
  <si>
    <t>MIKROKATETR PROGREAT PC2411-2813, PP27111-27131</t>
  </si>
  <si>
    <t>0092559</t>
  </si>
  <si>
    <t>SADA AG - SYSTÉM PRO UZAVÍRÁNÍ CÉV - FEMORÁLNÍ - S</t>
  </si>
  <si>
    <t>0092932</t>
  </si>
  <si>
    <t>SADA DRENÁŽNÍ</t>
  </si>
  <si>
    <t>0141695</t>
  </si>
  <si>
    <t>STENT JÍCNOVÝ - FERX-ELLA-BOUBELLA</t>
  </si>
  <si>
    <t>0057416</t>
  </si>
  <si>
    <t>DRÁT VODÍCÍ 110CM,150CM M001468XX0</t>
  </si>
  <si>
    <t>0059796</t>
  </si>
  <si>
    <t>DRÁT VODÍCÍ ANGIODYN J3 SFC-FS 150-0,35</t>
  </si>
  <si>
    <t>0075340</t>
  </si>
  <si>
    <t>JEHLA BIOPTICKÁ C1610B,C1616B,C1620B</t>
  </si>
  <si>
    <t>0048828</t>
  </si>
  <si>
    <t>STENT JÍCNOVÝ - FERX-ELLA-BOUBELLA-E</t>
  </si>
  <si>
    <t>0054475</t>
  </si>
  <si>
    <t>STENT BILIÁRNÍ - ZILVER 635; SAMOEXPANDIBILNÍ; NIT</t>
  </si>
  <si>
    <t>0054353</t>
  </si>
  <si>
    <t>KATETR BALÓNKOVÝ PTA - MAXI LD</t>
  </si>
  <si>
    <t>0085224</t>
  </si>
  <si>
    <t>LOKALIZÁTOR PRSNÍCH LÉZÍ</t>
  </si>
  <si>
    <t>0038497</t>
  </si>
  <si>
    <t>KATETR ANGIOGRAFICKÝ GLIDECATH</t>
  </si>
  <si>
    <t>0092011</t>
  </si>
  <si>
    <t>BALÓNEK DILATAČNÍ - JÍCNOVÝ</t>
  </si>
  <si>
    <t>0047493</t>
  </si>
  <si>
    <t>DRÁT VODÍCÍ THRUWAY,JOURNEY</t>
  </si>
  <si>
    <t>89113</t>
  </si>
  <si>
    <t>RTG LEBKY, CÍLENÉ SNÍMKY</t>
  </si>
  <si>
    <t>89117</t>
  </si>
  <si>
    <t>RTG KRKU A KRČNÍ PÁTEŘE</t>
  </si>
  <si>
    <t>89119</t>
  </si>
  <si>
    <t>RTG HRUDNÍ NEBO BEDERNÍ PÁTEŘE</t>
  </si>
  <si>
    <t>89123</t>
  </si>
  <si>
    <t>RTG PÁNVE NEBO KYČELNÍHO KLOUBU</t>
  </si>
  <si>
    <t>89127</t>
  </si>
  <si>
    <t>RTG KOSTÍ A KLOUBŮ KONČETIN</t>
  </si>
  <si>
    <t>89143</t>
  </si>
  <si>
    <t>RTG BŘICHA</t>
  </si>
  <si>
    <t>89147</t>
  </si>
  <si>
    <t>RTG ŽALUDKU A DUODENA</t>
  </si>
  <si>
    <t>89313</t>
  </si>
  <si>
    <t xml:space="preserve">PERKUTÁNNÍ PUNKCE NEBO BIOPSIE ŘÍZENÁ RDG METODOU </t>
  </si>
  <si>
    <t>89323</t>
  </si>
  <si>
    <t>TERAPEUTICKÁ EMBOLIZACE V CÉVNÍM ŘEČIŠTI</t>
  </si>
  <si>
    <t>89327</t>
  </si>
  <si>
    <t>KONTROLNÍ NÁSTŘIK DRENÁŽNÍHO KATÉTRU</t>
  </si>
  <si>
    <t>89333</t>
  </si>
  <si>
    <t>PERKUTÁNNÍ DRENÁŽ ŽLUČOVÝCH CEST (EV. ZAVEDENÍ STE</t>
  </si>
  <si>
    <t>89337</t>
  </si>
  <si>
    <t xml:space="preserve">DILATACE STENÓZ JÍCNU, GASTROINTESTINÁLNÍ TRUBICE </t>
  </si>
  <si>
    <t>89417</t>
  </si>
  <si>
    <t xml:space="preserve">PŘEHLEDNÁ ČI SELEKTIVNÍ ANGIOGRAFIE NAVAZUJÍCÍ NA </t>
  </si>
  <si>
    <t>89419</t>
  </si>
  <si>
    <t>PUNKČNÍ ANGIOGRAFIE</t>
  </si>
  <si>
    <t>89453</t>
  </si>
  <si>
    <t>PERKUTÁNNÍ TRANSHEPATÁLNÍ CHOLANGIOGRAFIE</t>
  </si>
  <si>
    <t>89617</t>
  </si>
  <si>
    <t>CT VYŠETŘENÍ KTERÉHOKOLIV ORGÁNU NEBO OBLASTI S AP</t>
  </si>
  <si>
    <t>89619</t>
  </si>
  <si>
    <t>CT VYŠETŘENÍ TĚLA S PODÁNÍM K. L. PER OS, EVENT. P</t>
  </si>
  <si>
    <t>89713</t>
  </si>
  <si>
    <t>MR ZOBRAZENÍ HLAVY, KONČETIN, KLOUBU, JEDNOHO ÚSEK</t>
  </si>
  <si>
    <t>89311</t>
  </si>
  <si>
    <t xml:space="preserve">INTERVENČNÍ VÝKON ŘÍZENÝ RDG METODOU (SKIASKOPIE, </t>
  </si>
  <si>
    <t>89131</t>
  </si>
  <si>
    <t>RTG HRUDNÍKU</t>
  </si>
  <si>
    <t>89615</t>
  </si>
  <si>
    <t>CT VYŠETŘENÍ S VĚTŠÍM POČTEM SKENŮ (NAD 30), BEZ P</t>
  </si>
  <si>
    <t>89725</t>
  </si>
  <si>
    <t>OPAKOVANÉ ČI DOPLŇUJÍCÍ VYŠETŘENÍ MR</t>
  </si>
  <si>
    <t>89715</t>
  </si>
  <si>
    <t>MR ZOBRAZENÍ KRKU, HRUDNÍKU, BŘICHA, PÁNVE (VČETNĚ</t>
  </si>
  <si>
    <t>89151</t>
  </si>
  <si>
    <t>PASÁŽ TRÁVICÍ TRUBICÍ</t>
  </si>
  <si>
    <t>89111</t>
  </si>
  <si>
    <t>RTG PRSTŮ A ZÁPRSTNÍCH KŮSTEK RUKY NEBO NOHY</t>
  </si>
  <si>
    <t>89125</t>
  </si>
  <si>
    <t>RTG RAMENNÍHO KLOUBU</t>
  </si>
  <si>
    <t>89201</t>
  </si>
  <si>
    <t>SKIASKOPIE NA OPERAČNÍM ČI ZÁKROKOVÉM SÁLE MOBILNÍ</t>
  </si>
  <si>
    <t>89145</t>
  </si>
  <si>
    <t>RTG JÍCNU</t>
  </si>
  <si>
    <t>89115</t>
  </si>
  <si>
    <t>RTG LEBKY, PŘEHLEDNÉ SNÍMKY</t>
  </si>
  <si>
    <t>89161</t>
  </si>
  <si>
    <t>CHOLANGIOGRAFIE PEROPERAČNÍ NEBO T-DRÉNEM</t>
  </si>
  <si>
    <t>89611</t>
  </si>
  <si>
    <t>CT VYŠETŘENÍ HLAVY NEBO TĚLA NATIVNÍ A KONTRASTNÍ</t>
  </si>
  <si>
    <t>89415</t>
  </si>
  <si>
    <t>89121</t>
  </si>
  <si>
    <t>RTG KŘÍŽOVÉ KOSTI A SI KLOUBŮ</t>
  </si>
  <si>
    <t>89321</t>
  </si>
  <si>
    <t>EXTRAKCE CIZÍHO TĚLESA Z CÉVNÍHO ŘEČIŠTĚ</t>
  </si>
  <si>
    <t>89155</t>
  </si>
  <si>
    <t>RTG VYŠETŘENÍ TLUSTÉHO STŘEVA</t>
  </si>
  <si>
    <t>89411</t>
  </si>
  <si>
    <t>PŘEHLEDNÁ  ČI SELEKTIVNÍ ANGIOGRAFIE</t>
  </si>
  <si>
    <t>89335</t>
  </si>
  <si>
    <t xml:space="preserve">ZAVEDENÍ LOKALIZÁTORU K NEHMATNÝM LOŽISKŮM VČETNĚ </t>
  </si>
  <si>
    <t>89325</t>
  </si>
  <si>
    <t>PERKUTÁNNÍ DRENÁŽ ABSCESU, CYSTY EV. JINÉ DUTINY R</t>
  </si>
  <si>
    <t>89180</t>
  </si>
  <si>
    <t>DIAGNOSTICKÁ DIGITÁLNÍ MAMOGRAFIE NEBO DUKTOGRAFIE</t>
  </si>
  <si>
    <t>35</t>
  </si>
  <si>
    <t>222</t>
  </si>
  <si>
    <t>22119</t>
  </si>
  <si>
    <t>VYŠETŘENÍ KOMPATIBILITY TRANSFÚZNÍHO PŘÍPRAVKU OBS</t>
  </si>
  <si>
    <t>22120</t>
  </si>
  <si>
    <t>22129</t>
  </si>
  <si>
    <t xml:space="preserve">VYŠETŘENÍ JEDNOHO ERYTROCYTÁRNÍHO ANTIGENU (KROMĚ </t>
  </si>
  <si>
    <t>22134</t>
  </si>
  <si>
    <t>UPŘESNĚNÍ TYPU SENZIBILIZACE ERYTROCYTŮ</t>
  </si>
  <si>
    <t>22135</t>
  </si>
  <si>
    <t>PŘÍMÝ ANTIGLOBULINOVÝ TEST - KVANTITATIVNÍ VYŠETŘE</t>
  </si>
  <si>
    <t>22214</t>
  </si>
  <si>
    <t>SCREENING ANTIERYTROCYTÁRNÍCH PROTILÁTEK - V SÉRII</t>
  </si>
  <si>
    <t>22219</t>
  </si>
  <si>
    <t>22325</t>
  </si>
  <si>
    <t>ABSORPCE PROTILÁTEK PROTI ERYTROCYTUM PŘI URČOVÁNÍ</t>
  </si>
  <si>
    <t>22355</t>
  </si>
  <si>
    <t>KONZULTACE ODBORNÉHO TRANSFÚZIOLOGA - IMUNOHEMATOL</t>
  </si>
  <si>
    <t>82077</t>
  </si>
  <si>
    <t>STANOVENÍ PROTILÁTEK CELKOVÝCH I IGM PROTI ANTIGEN</t>
  </si>
  <si>
    <t>22111</t>
  </si>
  <si>
    <t>VYŠETŘENÍ KREVNÍ SKUPINY ABO RH (D) - STATIM</t>
  </si>
  <si>
    <t>22221</t>
  </si>
  <si>
    <t>DOPLNĚNÍ SCREENINGU ANTIERYTROCYTÁRNÍCH PROTILÁTEK</t>
  </si>
  <si>
    <t>22223</t>
  </si>
  <si>
    <t>22212</t>
  </si>
  <si>
    <t>SCREENING ANTIERYTROCYTÁRNÍCH PROTILÁTEK - STATIM,</t>
  </si>
  <si>
    <t>82079</t>
  </si>
  <si>
    <t>STANOVENÍ PROTILÁTEK PROTI ANTIGENŮM VIRŮ (KROMĚ H</t>
  </si>
  <si>
    <t>22112</t>
  </si>
  <si>
    <t>VYŠETŘENÍ KREVNÍ SKUPINY ABO, RH (D) V SÉRII</t>
  </si>
  <si>
    <t>22117</t>
  </si>
  <si>
    <t>22347</t>
  </si>
  <si>
    <t>IDENTIFIKACE ANTIERYTROCYTÁRNÍCH PROTILÁTEK - SLOU</t>
  </si>
  <si>
    <t>22133</t>
  </si>
  <si>
    <t>PŘÍMÝ ANTIGLOBULINOVÝ TEST</t>
  </si>
  <si>
    <t>22357</t>
  </si>
  <si>
    <t>KONZULTACE DISKREPANTNÍHO A DIAGNOSTICKY OBTÍŽNÉHO</t>
  </si>
  <si>
    <t>22317</t>
  </si>
  <si>
    <t>ELUCE ANTIERYTROCYTÁRNÍCH PROTILÁTEK - POUŽITÍ KOM</t>
  </si>
  <si>
    <t>37</t>
  </si>
  <si>
    <t>807</t>
  </si>
  <si>
    <t>87127</t>
  </si>
  <si>
    <t>JEDNODUCHÝ BIOPTICKÝ VZOREK: MAKROSKOPICKÉ POSOUZE</t>
  </si>
  <si>
    <t>87217</t>
  </si>
  <si>
    <t>PROKRAJOVÁNÍ BLOKU (POLOSÉRIOVÉ ŘEZY) S 1-3 PREPAR</t>
  </si>
  <si>
    <t>87223</t>
  </si>
  <si>
    <t>SPECIELNÍ BARVENÍ JEDNODUCHÉ (KAŽDÝ PREPARÁT Z PAR</t>
  </si>
  <si>
    <t>87227</t>
  </si>
  <si>
    <t>ENZYMOVÁ HISTOCHEMIE I. (ZA KAŽDÝ MARKER Z 1 BLOKU</t>
  </si>
  <si>
    <t>87231</t>
  </si>
  <si>
    <t>IMUNOHISTOCHEMIE (ZA KAŽDÝ MARKER Z 1 BLOKU)</t>
  </si>
  <si>
    <t>87431</t>
  </si>
  <si>
    <t>PREPARÁTY METODOU CYTOBLOKU - ZA KAŽDÝ PREPARÁT</t>
  </si>
  <si>
    <t>87517</t>
  </si>
  <si>
    <t>STANOVENÍ BIOPTICKÉ DIAGNÓZY II. STUPNĚ OBTÍŽNOSTI</t>
  </si>
  <si>
    <t>87523</t>
  </si>
  <si>
    <t>STANOVENÍ BIOPTICKÉ DIAGNÓZY III. STUPNĚ OBTÍŽNOST</t>
  </si>
  <si>
    <t>87613</t>
  </si>
  <si>
    <t>TECHNICKO ADMINISTRATIVNÍ KOMPONENTA BIOPSIE (STAN</t>
  </si>
  <si>
    <t>87617</t>
  </si>
  <si>
    <t xml:space="preserve">STANOVENÍ DIAGNÓZY IV. STUPNĚ OBTÍŽNOSTI Z JINÉHO </t>
  </si>
  <si>
    <t>94201</t>
  </si>
  <si>
    <t>(VZP) FLUORESCENČNÍ IN SITU HYBRIDIZACE LIDSKÉ DNA</t>
  </si>
  <si>
    <t>87235</t>
  </si>
  <si>
    <t>VYŠETŘENÍ PREPARÁTU SPECIELNĚ BARVENÉHO NA MIKROOR</t>
  </si>
  <si>
    <t>87225</t>
  </si>
  <si>
    <t>SPECIELNI BARVENÍ SLOŽITÉ (ZA KAŽDÝ PREPARÁT ZE ZM</t>
  </si>
  <si>
    <t>87129</t>
  </si>
  <si>
    <t>VÍCEČETNÉ MALÉ BIOPTICKÉ VZORKY: MAKROSKOPICKÉ POS</t>
  </si>
  <si>
    <t>87215</t>
  </si>
  <si>
    <t>DALŠÍ BLOK SE STANDARTNÍM PREPARÁTEM (OD 3. BIOPTI</t>
  </si>
  <si>
    <t>87219</t>
  </si>
  <si>
    <t>ODVÁPNĚNÍ, ZMĚKČOVÁNÍ MATERIÁLU (ZA KAŽDÉ ZAPOČATÉ</t>
  </si>
  <si>
    <t>87425</t>
  </si>
  <si>
    <t xml:space="preserve">CYTOLOGICKÉ NÁTĚRY Z NECENTRIFUGOVANÉ TEKUTINY -  </t>
  </si>
  <si>
    <t>87135</t>
  </si>
  <si>
    <t>VYŠETŘENÍ MORFOMETRICKÉ - ZA KAŽDÝ PARAMETR</t>
  </si>
  <si>
    <t>87611</t>
  </si>
  <si>
    <t>TECHNICKÁ KOMPONENTA MIKROSKOPICKÉHO VYŠETŘENÍ PIT</t>
  </si>
  <si>
    <t>87011</t>
  </si>
  <si>
    <t>KONZULTACE NÁLEZU PATOLOGEM CÍLENÁ NA ŽÁDOST OŠETŘ</t>
  </si>
  <si>
    <t>99790</t>
  </si>
  <si>
    <t>(VZP) EXPRESE HER2-IHC</t>
  </si>
  <si>
    <t>87618</t>
  </si>
  <si>
    <t>IMUNOHISTOCHEMIE CERTIFIKOVANÝCH KITEM Z HISTOLOGI</t>
  </si>
  <si>
    <t>40</t>
  </si>
  <si>
    <t>802</t>
  </si>
  <si>
    <t>82001</t>
  </si>
  <si>
    <t>KONZULTACE K MIKROBIOLOGICKÉMU, PARAZITOLOGICKÉMU,</t>
  </si>
  <si>
    <t>82041</t>
  </si>
  <si>
    <t>AMPLIFIKACE EXTRAHUMÁNNÍHO GENOMU METODOU POLYMERÁ</t>
  </si>
  <si>
    <t>82057</t>
  </si>
  <si>
    <t>IDENTIFIKACE KMENE ORIENTAČNÍ JEDNODUCHÝM TESTEM</t>
  </si>
  <si>
    <t>82087</t>
  </si>
  <si>
    <t>STANOVENÍ PROTILÁTEK AGLUTINACÍ</t>
  </si>
  <si>
    <t>82097</t>
  </si>
  <si>
    <t>STANOVENÍ PROTILÁTEK PROTI EBV A DALŠÍM VIRŮM (CMV</t>
  </si>
  <si>
    <t>82117</t>
  </si>
  <si>
    <t>PRŮKAZ ANTIGENU VIRU (MIMO VIRY HEPATITID), BAKTER</t>
  </si>
  <si>
    <t>82131</t>
  </si>
  <si>
    <t>IDENTIFIKACE BAKTERIÁLNÍHO KMENE V KULTUŘE (POMNOŽ</t>
  </si>
  <si>
    <t>82211</t>
  </si>
  <si>
    <t>KULTIVAČNÍ VYŠETŘENÍ NA MYKOBAKTERIA</t>
  </si>
  <si>
    <t>82221</t>
  </si>
  <si>
    <t>KULTIVAČNÍ VYŠETŘENÍ NA MYKOBAKTERIA RYCHLOU KULTI</t>
  </si>
  <si>
    <t>82231</t>
  </si>
  <si>
    <t>KULTIVAČNÍ VYŠETŘENÍ MYKOPLASMAT A L-FOREM BAKTÉRI</t>
  </si>
  <si>
    <t>98111</t>
  </si>
  <si>
    <t>MYKOLOGICKÉ VYŠETŘENÍ KULTIVAČNÍ</t>
  </si>
  <si>
    <t>98117</t>
  </si>
  <si>
    <t>CÍLENÁ IDENTIFIKACE CANDIDA ALBICANS</t>
  </si>
  <si>
    <t>82065</t>
  </si>
  <si>
    <t>STANOVENÍ CITLIVOSTI NA ATB KVANTITATIVNÍ METODOU</t>
  </si>
  <si>
    <t>82003</t>
  </si>
  <si>
    <t>TELEFONICKÁ KONZULTACE K MIKROBIOLOGICKÉMU, PARAZI</t>
  </si>
  <si>
    <t>82025</t>
  </si>
  <si>
    <t>KULTIVAČNÍ VYŠETŘENÍ NA GO</t>
  </si>
  <si>
    <t>82069</t>
  </si>
  <si>
    <t>STANOVENÍ PRODUKCE BETA-LAKTAMÁZY</t>
  </si>
  <si>
    <t>82063</t>
  </si>
  <si>
    <t>STANOVENÍ CITLIVOSTI NA ATB KVALITATIVNÍ METODOU</t>
  </si>
  <si>
    <t>82083</t>
  </si>
  <si>
    <t>PRŮKAZ BAKTERIÁLNÍHO TOXINU NEBO ANTIGENU</t>
  </si>
  <si>
    <t>82233</t>
  </si>
  <si>
    <t>IDENTIFIKACE MYKOPLASMAT</t>
  </si>
  <si>
    <t>82036</t>
  </si>
  <si>
    <t>AMPLIFIKACE EXTRAHUMÁNNÍHO GENOMU METODOU MULTIPLE</t>
  </si>
  <si>
    <t>82034</t>
  </si>
  <si>
    <t>IZOLACE DNA PRO VYŠETŘENÍ EXTRAHUMÁNNÍHO GENOMU</t>
  </si>
  <si>
    <t>82040</t>
  </si>
  <si>
    <t>IZOLACE RNA A TRANSKRIPCE PRO VYŠETŘENÍ EXTRAHUMÁN</t>
  </si>
  <si>
    <t>82060</t>
  </si>
  <si>
    <t>ANALÝZA HMOTOVÉHO SPEKTRA</t>
  </si>
  <si>
    <t>82066</t>
  </si>
  <si>
    <t>STANOVENÍ CITLIVOSTI NA ATB E-TESTEM</t>
  </si>
  <si>
    <t>82051</t>
  </si>
  <si>
    <t>MIKROSKOPICKÉ VYŠETŘENÍ PO FLUORESCENČNÍM BARVENÍ</t>
  </si>
  <si>
    <t>41</t>
  </si>
  <si>
    <t>91317</t>
  </si>
  <si>
    <t>PRŮKAZ ANTINUKLEÁRNÍCH PROTILÁTEK IF</t>
  </si>
  <si>
    <t>91501</t>
  </si>
  <si>
    <t>STANOVENÍ HLADIN REVMATOIDNÍHO FAKTORU (RF) NEFELO</t>
  </si>
  <si>
    <t>91323</t>
  </si>
  <si>
    <t>PRŮKAZ ANCA IF</t>
  </si>
  <si>
    <t>22321</t>
  </si>
  <si>
    <t>URČENÍ SPECIFITY TROMBOCYTÁRNÍ PROTILÁTKY</t>
  </si>
  <si>
    <t>91189</t>
  </si>
  <si>
    <t>STANOVENÍ IgE</t>
  </si>
  <si>
    <t>91493</t>
  </si>
  <si>
    <t>IMUNOANALYTICKÉ STANOVENÍ AUTOPROTILÁTEK PROTI SPE</t>
  </si>
  <si>
    <t>91489</t>
  </si>
  <si>
    <t>IMUNOANALYTICKÉ STANOVENÍ AUTOPROTILÁTEK PROTI LKM</t>
  </si>
  <si>
    <t>22217</t>
  </si>
  <si>
    <t xml:space="preserve">SCREENINGOVÉ VYŠETŘENÍ TROMBOCYTÁRNÍCH PROTILÁTEK </t>
  </si>
  <si>
    <t>44</t>
  </si>
  <si>
    <t>94115</t>
  </si>
  <si>
    <t>IN SITU HYBRIDIZACE LIDSKÉ DNA SE ZNAČENOU SONDOU</t>
  </si>
  <si>
    <t>99791</t>
  </si>
  <si>
    <t>(VZP) AMPLIFIKACE HER2-ISH</t>
  </si>
  <si>
    <t>Zdravotní výkony (vybraných odborností) vyžádané pro pacienty hospitalizované na vlastním pracovišti - orientační přehled</t>
  </si>
  <si>
    <t>Ošetřovací den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</si>
</sst>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6">
    <numFmt numFmtId="44" formatCode="_(&quot;Kč&quot;* #,##0.00_);_(&quot;Kč&quot;* \(#,##0.00\);_(&quot;Kč&quot;* &quot;-&quot;??_);_(@_)"/>
    <numFmt numFmtId="164" formatCode="#\ ###\ ###\ ##0"/>
    <numFmt numFmtId="165" formatCode="#\ ###\ ##0.0"/>
    <numFmt numFmtId="166" formatCode="#,##0.0"/>
    <numFmt numFmtId="167" formatCode="0.0%"/>
    <numFmt numFmtId="168" formatCode="0.0"/>
    <numFmt numFmtId="169" formatCode="#,##0,"/>
    <numFmt numFmtId="170" formatCode="#\ ##0"/>
    <numFmt numFmtId="171" formatCode="0.000"/>
    <numFmt numFmtId="172" formatCode="#.##0"/>
    <numFmt numFmtId="173" formatCode="#,##0;\-#,##0;"/>
    <numFmt numFmtId="174" formatCode="General;\-General;"/>
    <numFmt numFmtId="175" formatCode="#,##0%;\-#,##0%;"/>
    <numFmt numFmtId="176" formatCode="#,##0.0;\-#,##0.0;"/>
    <numFmt numFmtId="177" formatCode="#,##0%"/>
    <numFmt numFmtId="178" formatCode="#,##0.000"/>
  </numFmts>
  <fonts count="71" x14ac:knownFonts="1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4"/>
      <color indexed="8"/>
      <name val="Calibri"/>
      <family val="2"/>
      <charset val="238"/>
    </font>
    <font>
      <b/>
      <sz val="10"/>
      <name val="Calibri"/>
      <family val="2"/>
      <charset val="238"/>
    </font>
    <font>
      <sz val="10"/>
      <name val="Arial"/>
      <family val="2"/>
      <charset val="238"/>
    </font>
    <font>
      <sz val="10"/>
      <name val="Calibri"/>
      <family val="2"/>
      <charset val="238"/>
    </font>
    <font>
      <sz val="14"/>
      <name val="Calibri"/>
      <family val="2"/>
      <charset val="238"/>
    </font>
    <font>
      <sz val="10"/>
      <color indexed="8"/>
      <name val="Calibri"/>
      <family val="2"/>
      <charset val="238"/>
    </font>
    <font>
      <sz val="10"/>
      <color indexed="8"/>
      <name val="Tahoma"/>
      <family val="2"/>
    </font>
    <font>
      <b/>
      <u/>
      <sz val="10"/>
      <color indexed="63"/>
      <name val="Calibri"/>
      <family val="2"/>
      <charset val="238"/>
    </font>
    <font>
      <sz val="11"/>
      <color indexed="8"/>
      <name val="Calibri"/>
      <family val="2"/>
    </font>
    <font>
      <b/>
      <sz val="10"/>
      <color indexed="10"/>
      <name val="Calibri"/>
      <family val="2"/>
      <charset val="238"/>
    </font>
    <font>
      <sz val="10"/>
      <name val="Arial CE"/>
      <charset val="238"/>
    </font>
    <font>
      <sz val="10"/>
      <name val="Arial"/>
      <family val="2"/>
      <charset val="238"/>
    </font>
    <font>
      <sz val="10"/>
      <name val="Arial CE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color indexed="8"/>
      <name val="Calibri"/>
      <family val="2"/>
      <charset val="238"/>
      <scheme val="minor"/>
    </font>
    <font>
      <b/>
      <sz val="10"/>
      <color indexed="8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0"/>
      <color theme="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rgb="FF454545"/>
      <name val="Calibri"/>
      <family val="2"/>
      <charset val="238"/>
    </font>
    <font>
      <sz val="10"/>
      <color rgb="FF222222"/>
      <name val="Calibri"/>
      <family val="2"/>
      <charset val="238"/>
    </font>
    <font>
      <b/>
      <sz val="10"/>
      <color rgb="FF454545"/>
      <name val="Calibri"/>
      <family val="2"/>
      <charset val="238"/>
    </font>
    <font>
      <b/>
      <sz val="10"/>
      <color rgb="FF222222"/>
      <name val="Calibri"/>
      <family val="2"/>
      <charset val="238"/>
    </font>
    <font>
      <sz val="10"/>
      <color rgb="FF333333"/>
      <name val="Calibri"/>
      <family val="2"/>
      <charset val="238"/>
    </font>
    <font>
      <b/>
      <sz val="10"/>
      <color rgb="FF333333"/>
      <name val="Calibri"/>
      <family val="2"/>
      <charset val="238"/>
    </font>
    <font>
      <b/>
      <sz val="10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10"/>
      <color theme="0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sz val="14"/>
      <color indexed="8"/>
      <name val="Calibri"/>
      <family val="2"/>
      <charset val="238"/>
      <scheme val="minor"/>
    </font>
    <font>
      <b/>
      <sz val="10"/>
      <color indexed="63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u/>
      <sz val="10"/>
      <color rgb="FFFF0000"/>
      <name val="Calibri"/>
      <family val="2"/>
      <charset val="238"/>
      <scheme val="minor"/>
    </font>
    <font>
      <u/>
      <sz val="10"/>
      <color theme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i/>
      <sz val="10"/>
      <color theme="1"/>
      <name val="Calibri"/>
      <family val="2"/>
      <charset val="238"/>
    </font>
    <font>
      <b/>
      <u/>
      <sz val="10"/>
      <color theme="10"/>
      <name val="Calibri"/>
      <family val="2"/>
      <charset val="238"/>
      <scheme val="minor"/>
    </font>
    <font>
      <b/>
      <u/>
      <sz val="10"/>
      <color indexed="63"/>
      <name val="Arial"/>
      <family val="2"/>
    </font>
    <font>
      <b/>
      <sz val="10"/>
      <name val="Arial CE"/>
      <charset val="238"/>
    </font>
    <font>
      <sz val="14"/>
      <name val="Arial"/>
      <family val="2"/>
      <charset val="238"/>
    </font>
    <font>
      <sz val="10"/>
      <name val="Arial CE"/>
      <family val="2"/>
      <charset val="238"/>
    </font>
    <font>
      <sz val="14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u/>
      <sz val="9"/>
      <color theme="10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b/>
      <sz val="9"/>
      <color indexed="81"/>
      <name val="Tahoma"/>
      <family val="2"/>
      <charset val="238"/>
    </font>
    <font>
      <i/>
      <sz val="10"/>
      <color rgb="FF000000"/>
      <name val="Calibri"/>
      <family val="2"/>
      <charset val="238"/>
    </font>
    <font>
      <i/>
      <sz val="11"/>
      <color theme="1"/>
      <name val="Calibri"/>
      <family val="2"/>
      <charset val="238"/>
      <scheme val="minor"/>
    </font>
    <font>
      <i/>
      <sz val="9"/>
      <name val="Arial"/>
      <family val="2"/>
      <charset val="238"/>
    </font>
    <font>
      <b/>
      <sz val="11"/>
      <color theme="1"/>
      <name val="Calibri"/>
      <family val="2"/>
      <charset val="238"/>
      <scheme val="minor"/>
    </font>
    <font>
      <i/>
      <sz val="10"/>
      <color theme="1"/>
      <name val="Calibri"/>
      <family val="2"/>
      <charset val="238"/>
      <scheme val="minor"/>
    </font>
    <font>
      <b/>
      <i/>
      <sz val="10"/>
      <color theme="1"/>
      <name val="Calibri"/>
      <family val="2"/>
      <charset val="238"/>
      <scheme val="minor"/>
    </font>
    <font>
      <sz val="10"/>
      <color rgb="FF0000FF"/>
      <name val="Calibri"/>
      <family val="2"/>
      <charset val="238"/>
    </font>
    <font>
      <b/>
      <sz val="10"/>
      <color rgb="FFFF0000"/>
      <name val="Calibri"/>
      <family val="2"/>
      <charset val="238"/>
    </font>
  </fonts>
  <fills count="14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/>
        <bgColor theme="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E0EBF8"/>
        <bgColor indexed="64"/>
      </patternFill>
    </fill>
    <fill>
      <patternFill patternType="solid">
        <fgColor rgb="FFFFFFFF"/>
      </patternFill>
    </fill>
    <fill>
      <patternFill patternType="solid">
        <fgColor theme="3" tint="0.79995117038483843"/>
        <bgColor indexed="64"/>
      </patternFill>
    </fill>
  </fills>
  <borders count="171">
    <border>
      <left/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/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auto="1"/>
      </right>
      <top style="medium">
        <color theme="1"/>
      </top>
      <bottom style="medium">
        <color indexed="64"/>
      </bottom>
      <diagonal/>
    </border>
    <border>
      <left style="medium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thin">
        <color indexed="64"/>
      </left>
      <right style="medium">
        <color theme="1"/>
      </right>
      <top/>
      <bottom style="thin">
        <color indexed="64"/>
      </bottom>
      <diagonal/>
    </border>
    <border>
      <left/>
      <right/>
      <top style="medium">
        <color theme="1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/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 style="medium">
        <color auto="1"/>
      </left>
      <right style="medium">
        <color auto="1"/>
      </right>
      <top style="medium">
        <color rgb="FFC0C0C0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rgb="FFEFEFEF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rgb="FFE2E2E2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rgb="FFE2E2E2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rgb="FFEFEFEF"/>
      </top>
      <bottom style="medium">
        <color rgb="FFEFEFEF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rgb="FFEFEFEF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auto="1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auto="1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theme="1"/>
      </right>
      <top style="thin">
        <color indexed="64"/>
      </top>
      <bottom/>
      <diagonal/>
    </border>
  </borders>
  <cellStyleXfs count="99">
    <xf numFmtId="0" fontId="0" fillId="0" borderId="0"/>
    <xf numFmtId="0" fontId="27" fillId="0" borderId="0" applyNumberFormat="0" applyFill="0" applyBorder="0" applyAlignment="0" applyProtection="0"/>
    <xf numFmtId="44" fontId="22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1" fillId="0" borderId="0" applyFont="0" applyFill="0" applyBorder="0" applyAlignment="0" applyProtection="0"/>
    <xf numFmtId="0" fontId="26" fillId="0" borderId="0"/>
    <xf numFmtId="0" fontId="15" fillId="0" borderId="0"/>
    <xf numFmtId="0" fontId="16" fillId="0" borderId="0"/>
    <xf numFmtId="0" fontId="17" fillId="0" borderId="0"/>
    <xf numFmtId="0" fontId="18" fillId="0" borderId="0"/>
    <xf numFmtId="0" fontId="19" fillId="0" borderId="0"/>
    <xf numFmtId="0" fontId="20" fillId="0" borderId="0"/>
    <xf numFmtId="0" fontId="21" fillId="0" borderId="0"/>
    <xf numFmtId="0" fontId="22" fillId="0" borderId="0"/>
    <xf numFmtId="0" fontId="23" fillId="0" borderId="0"/>
    <xf numFmtId="0" fontId="12" fillId="0" borderId="0"/>
    <xf numFmtId="0" fontId="13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14" fillId="0" borderId="0"/>
    <xf numFmtId="0" fontId="12" fillId="0" borderId="0"/>
    <xf numFmtId="0" fontId="4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2" fillId="0" borderId="0"/>
    <xf numFmtId="0" fontId="24" fillId="0" borderId="0"/>
    <xf numFmtId="0" fontId="25" fillId="0" borderId="0"/>
    <xf numFmtId="0" fontId="28" fillId="0" borderId="0"/>
    <xf numFmtId="0" fontId="10" fillId="0" borderId="0"/>
    <xf numFmtId="0" fontId="4" fillId="0" borderId="0"/>
    <xf numFmtId="0" fontId="10" fillId="0" borderId="0"/>
    <xf numFmtId="0" fontId="10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26" fillId="0" borderId="0"/>
    <xf numFmtId="0" fontId="26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9" fontId="26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6" fillId="0" borderId="0"/>
  </cellStyleXfs>
  <cellXfs count="1008">
    <xf numFmtId="0" fontId="0" fillId="0" borderId="0" xfId="0"/>
    <xf numFmtId="0" fontId="29" fillId="2" borderId="20" xfId="81" applyFont="1" applyFill="1" applyBorder="1"/>
    <xf numFmtId="0" fontId="30" fillId="2" borderId="21" xfId="81" applyFont="1" applyFill="1" applyBorder="1"/>
    <xf numFmtId="3" fontId="30" fillId="2" borderId="22" xfId="81" applyNumberFormat="1" applyFont="1" applyFill="1" applyBorder="1"/>
    <xf numFmtId="0" fontId="30" fillId="4" borderId="21" xfId="81" applyFont="1" applyFill="1" applyBorder="1"/>
    <xf numFmtId="3" fontId="31" fillId="0" borderId="10" xfId="26" applyNumberFormat="1" applyFont="1" applyFill="1" applyBorder="1" applyAlignment="1">
      <alignment horizontal="center"/>
    </xf>
    <xf numFmtId="3" fontId="31" fillId="0" borderId="12" xfId="26" applyNumberFormat="1" applyFont="1" applyFill="1" applyBorder="1" applyAlignment="1">
      <alignment horizontal="center"/>
    </xf>
    <xf numFmtId="3" fontId="31" fillId="0" borderId="27" xfId="26" applyNumberFormat="1" applyFont="1" applyFill="1" applyBorder="1" applyAlignment="1">
      <alignment horizontal="center"/>
    </xf>
    <xf numFmtId="3" fontId="31" fillId="0" borderId="28" xfId="26" applyNumberFormat="1" applyFont="1" applyFill="1" applyBorder="1" applyAlignment="1">
      <alignment horizontal="center"/>
    </xf>
    <xf numFmtId="3" fontId="30" fillId="4" borderId="22" xfId="81" applyNumberFormat="1" applyFont="1" applyFill="1" applyBorder="1"/>
    <xf numFmtId="171" fontId="30" fillId="3" borderId="22" xfId="81" applyNumberFormat="1" applyFont="1" applyFill="1" applyBorder="1"/>
    <xf numFmtId="0" fontId="31" fillId="5" borderId="0" xfId="74" applyFont="1" applyFill="1"/>
    <xf numFmtId="0" fontId="34" fillId="5" borderId="0" xfId="74" applyFont="1" applyFill="1"/>
    <xf numFmtId="3" fontId="29" fillId="5" borderId="27" xfId="81" applyNumberFormat="1" applyFont="1" applyFill="1" applyBorder="1"/>
    <xf numFmtId="3" fontId="29" fillId="5" borderId="10" xfId="81" applyNumberFormat="1" applyFont="1" applyFill="1" applyBorder="1"/>
    <xf numFmtId="3" fontId="29" fillId="5" borderId="14" xfId="81" applyNumberFormat="1" applyFont="1" applyFill="1" applyBorder="1"/>
    <xf numFmtId="0" fontId="29" fillId="5" borderId="0" xfId="81" applyFont="1" applyFill="1"/>
    <xf numFmtId="10" fontId="29" fillId="5" borderId="0" xfId="81" applyNumberFormat="1" applyFont="1" applyFill="1"/>
    <xf numFmtId="0" fontId="39" fillId="2" borderId="36" xfId="0" applyFont="1" applyFill="1" applyBorder="1" applyAlignment="1">
      <alignment vertical="top"/>
    </xf>
    <xf numFmtId="0" fontId="39" fillId="2" borderId="37" xfId="0" applyFont="1" applyFill="1" applyBorder="1" applyAlignment="1">
      <alignment vertical="top"/>
    </xf>
    <xf numFmtId="0" fontId="36" fillId="2" borderId="37" xfId="0" applyFont="1" applyFill="1" applyBorder="1" applyAlignment="1">
      <alignment vertical="top"/>
    </xf>
    <xf numFmtId="0" fontId="40" fillId="2" borderId="37" xfId="0" applyFont="1" applyFill="1" applyBorder="1" applyAlignment="1">
      <alignment vertical="top"/>
    </xf>
    <xf numFmtId="0" fontId="38" fillId="2" borderId="37" xfId="0" applyFont="1" applyFill="1" applyBorder="1" applyAlignment="1">
      <alignment vertical="top"/>
    </xf>
    <xf numFmtId="0" fontId="36" fillId="2" borderId="38" xfId="0" applyFont="1" applyFill="1" applyBorder="1" applyAlignment="1">
      <alignment vertical="top"/>
    </xf>
    <xf numFmtId="0" fontId="39" fillId="2" borderId="10" xfId="0" applyFont="1" applyFill="1" applyBorder="1" applyAlignment="1">
      <alignment horizontal="center" vertical="center"/>
    </xf>
    <xf numFmtId="0" fontId="39" fillId="2" borderId="24" xfId="0" applyFont="1" applyFill="1" applyBorder="1" applyAlignment="1">
      <alignment horizontal="center" vertical="center"/>
    </xf>
    <xf numFmtId="0" fontId="39" fillId="2" borderId="26" xfId="0" applyFont="1" applyFill="1" applyBorder="1" applyAlignment="1">
      <alignment horizontal="center" vertical="center"/>
    </xf>
    <xf numFmtId="0" fontId="39" fillId="2" borderId="25" xfId="0" applyFont="1" applyFill="1" applyBorder="1" applyAlignment="1">
      <alignment horizontal="center" vertical="center"/>
    </xf>
    <xf numFmtId="0" fontId="40" fillId="2" borderId="24" xfId="0" applyFont="1" applyFill="1" applyBorder="1" applyAlignment="1">
      <alignment horizontal="center" vertical="center" wrapText="1"/>
    </xf>
    <xf numFmtId="0" fontId="40" fillId="2" borderId="26" xfId="0" applyFont="1" applyFill="1" applyBorder="1" applyAlignment="1">
      <alignment horizontal="center" vertical="center" wrapText="1"/>
    </xf>
    <xf numFmtId="0" fontId="38" fillId="2" borderId="26" xfId="0" applyFont="1" applyFill="1" applyBorder="1" applyAlignment="1">
      <alignment horizontal="center" vertical="center" wrapText="1"/>
    </xf>
    <xf numFmtId="3" fontId="29" fillId="5" borderId="5" xfId="81" applyNumberFormat="1" applyFont="1" applyFill="1" applyBorder="1"/>
    <xf numFmtId="3" fontId="29" fillId="5" borderId="32" xfId="81" applyNumberFormat="1" applyFont="1" applyFill="1" applyBorder="1"/>
    <xf numFmtId="3" fontId="29" fillId="5" borderId="28" xfId="81" applyNumberFormat="1" applyFont="1" applyFill="1" applyBorder="1"/>
    <xf numFmtId="3" fontId="29" fillId="5" borderId="11" xfId="81" applyNumberFormat="1" applyFont="1" applyFill="1" applyBorder="1"/>
    <xf numFmtId="3" fontId="29" fillId="5" borderId="12" xfId="81" applyNumberFormat="1" applyFont="1" applyFill="1" applyBorder="1"/>
    <xf numFmtId="3" fontId="29" fillId="5" borderId="15" xfId="81" applyNumberFormat="1" applyFont="1" applyFill="1" applyBorder="1"/>
    <xf numFmtId="3" fontId="29" fillId="5" borderId="16" xfId="81" applyNumberFormat="1" applyFont="1" applyFill="1" applyBorder="1"/>
    <xf numFmtId="3" fontId="30" fillId="2" borderId="30" xfId="81" applyNumberFormat="1" applyFont="1" applyFill="1" applyBorder="1"/>
    <xf numFmtId="3" fontId="30" fillId="2" borderId="23" xfId="81" applyNumberFormat="1" applyFont="1" applyFill="1" applyBorder="1"/>
    <xf numFmtId="3" fontId="30" fillId="4" borderId="30" xfId="81" applyNumberFormat="1" applyFont="1" applyFill="1" applyBorder="1"/>
    <xf numFmtId="3" fontId="30" fillId="4" borderId="23" xfId="81" applyNumberFormat="1" applyFont="1" applyFill="1" applyBorder="1"/>
    <xf numFmtId="171" fontId="30" fillId="3" borderId="30" xfId="81" applyNumberFormat="1" applyFont="1" applyFill="1" applyBorder="1"/>
    <xf numFmtId="171" fontId="30" fillId="3" borderId="23" xfId="81" applyNumberFormat="1" applyFont="1" applyFill="1" applyBorder="1"/>
    <xf numFmtId="0" fontId="33" fillId="2" borderId="28" xfId="81" applyFont="1" applyFill="1" applyBorder="1" applyAlignment="1">
      <alignment horizontal="center"/>
    </xf>
    <xf numFmtId="0" fontId="41" fillId="0" borderId="2" xfId="0" applyFont="1" applyFill="1" applyBorder="1"/>
    <xf numFmtId="0" fontId="41" fillId="0" borderId="3" xfId="0" applyFont="1" applyFill="1" applyBorder="1"/>
    <xf numFmtId="3" fontId="30" fillId="0" borderId="30" xfId="78" applyNumberFormat="1" applyFont="1" applyFill="1" applyBorder="1" applyAlignment="1">
      <alignment horizontal="right"/>
    </xf>
    <xf numFmtId="9" fontId="30" fillId="0" borderId="30" xfId="78" applyNumberFormat="1" applyFont="1" applyFill="1" applyBorder="1" applyAlignment="1">
      <alignment horizontal="right"/>
    </xf>
    <xf numFmtId="3" fontId="30" fillId="0" borderId="23" xfId="78" applyNumberFormat="1" applyFont="1" applyFill="1" applyBorder="1" applyAlignment="1">
      <alignment horizontal="right"/>
    </xf>
    <xf numFmtId="0" fontId="34" fillId="0" borderId="47" xfId="0" applyFont="1" applyFill="1" applyBorder="1" applyAlignment="1"/>
    <xf numFmtId="0" fontId="43" fillId="0" borderId="0" xfId="0" applyFont="1" applyFill="1" applyBorder="1" applyAlignment="1"/>
    <xf numFmtId="3" fontId="35" fillId="0" borderId="8" xfId="0" applyNumberFormat="1" applyFont="1" applyFill="1" applyBorder="1" applyAlignment="1">
      <alignment horizontal="right" vertical="top"/>
    </xf>
    <xf numFmtId="3" fontId="35" fillId="0" borderId="6" xfId="0" applyNumberFormat="1" applyFont="1" applyFill="1" applyBorder="1" applyAlignment="1">
      <alignment horizontal="right" vertical="top"/>
    </xf>
    <xf numFmtId="3" fontId="36" fillId="0" borderId="6" xfId="0" applyNumberFormat="1" applyFont="1" applyFill="1" applyBorder="1" applyAlignment="1">
      <alignment horizontal="right" vertical="top"/>
    </xf>
    <xf numFmtId="3" fontId="35" fillId="0" borderId="13" xfId="0" applyNumberFormat="1" applyFont="1" applyFill="1" applyBorder="1" applyAlignment="1">
      <alignment horizontal="right" vertical="top"/>
    </xf>
    <xf numFmtId="3" fontId="35" fillId="0" borderId="11" xfId="0" applyNumberFormat="1" applyFont="1" applyFill="1" applyBorder="1" applyAlignment="1">
      <alignment horizontal="right" vertical="top"/>
    </xf>
    <xf numFmtId="3" fontId="36" fillId="0" borderId="11" xfId="0" applyNumberFormat="1" applyFont="1" applyFill="1" applyBorder="1" applyAlignment="1">
      <alignment horizontal="right" vertical="top"/>
    </xf>
    <xf numFmtId="3" fontId="37" fillId="0" borderId="13" xfId="0" applyNumberFormat="1" applyFont="1" applyFill="1" applyBorder="1" applyAlignment="1">
      <alignment horizontal="right" vertical="top"/>
    </xf>
    <xf numFmtId="3" fontId="37" fillId="0" borderId="11" xfId="0" applyNumberFormat="1" applyFont="1" applyFill="1" applyBorder="1" applyAlignment="1">
      <alignment horizontal="right" vertical="top"/>
    </xf>
    <xf numFmtId="3" fontId="38" fillId="0" borderId="11" xfId="0" applyNumberFormat="1" applyFont="1" applyFill="1" applyBorder="1" applyAlignment="1">
      <alignment horizontal="right" vertical="top"/>
    </xf>
    <xf numFmtId="3" fontId="35" fillId="0" borderId="35" xfId="0" applyNumberFormat="1" applyFont="1" applyFill="1" applyBorder="1" applyAlignment="1">
      <alignment horizontal="right" vertical="top"/>
    </xf>
    <xf numFmtId="3" fontId="35" fillId="0" borderId="26" xfId="0" applyNumberFormat="1" applyFont="1" applyFill="1" applyBorder="1" applyAlignment="1">
      <alignment horizontal="right" vertical="top"/>
    </xf>
    <xf numFmtId="3" fontId="36" fillId="0" borderId="26" xfId="0" applyNumberFormat="1" applyFont="1" applyFill="1" applyBorder="1" applyAlignment="1">
      <alignment horizontal="right" vertical="top"/>
    </xf>
    <xf numFmtId="0" fontId="7" fillId="0" borderId="0" xfId="82" applyFont="1" applyFill="1"/>
    <xf numFmtId="0" fontId="9" fillId="0" borderId="47" xfId="82" applyFont="1" applyFill="1" applyBorder="1" applyAlignment="1"/>
    <xf numFmtId="0" fontId="31" fillId="0" borderId="0" xfId="49" applyFont="1" applyFill="1"/>
    <xf numFmtId="3" fontId="7" fillId="0" borderId="0" xfId="78" applyNumberFormat="1" applyFont="1" applyFill="1" applyAlignment="1">
      <alignment horizontal="left"/>
    </xf>
    <xf numFmtId="9" fontId="7" fillId="0" borderId="0" xfId="78" applyNumberFormat="1" applyFont="1" applyFill="1"/>
    <xf numFmtId="3" fontId="7" fillId="0" borderId="0" xfId="78" applyNumberFormat="1" applyFont="1" applyFill="1"/>
    <xf numFmtId="3" fontId="3" fillId="0" borderId="45" xfId="79" applyNumberFormat="1" applyFont="1" applyFill="1" applyBorder="1"/>
    <xf numFmtId="9" fontId="3" fillId="0" borderId="45" xfId="79" applyNumberFormat="1" applyFont="1" applyFill="1" applyBorder="1"/>
    <xf numFmtId="9" fontId="3" fillId="0" borderId="46" xfId="79" applyNumberFormat="1" applyFont="1" applyFill="1" applyBorder="1"/>
    <xf numFmtId="0" fontId="3" fillId="0" borderId="40" xfId="79" applyFont="1" applyFill="1" applyBorder="1"/>
    <xf numFmtId="0" fontId="3" fillId="0" borderId="0" xfId="79" applyFont="1" applyFill="1" applyBorder="1"/>
    <xf numFmtId="0" fontId="3" fillId="0" borderId="0" xfId="79" applyFont="1" applyFill="1" applyBorder="1" applyAlignment="1">
      <alignment horizontal="right"/>
    </xf>
    <xf numFmtId="0" fontId="3" fillId="0" borderId="41" xfId="79" applyFont="1" applyFill="1" applyBorder="1"/>
    <xf numFmtId="0" fontId="3" fillId="0" borderId="42" xfId="79" applyFont="1" applyFill="1" applyBorder="1"/>
    <xf numFmtId="164" fontId="3" fillId="0" borderId="75" xfId="53" applyNumberFormat="1" applyFont="1" applyFill="1" applyBorder="1"/>
    <xf numFmtId="9" fontId="3" fillId="0" borderId="75" xfId="53" applyNumberFormat="1" applyFont="1" applyFill="1" applyBorder="1"/>
    <xf numFmtId="3" fontId="31" fillId="0" borderId="0" xfId="26" applyNumberFormat="1" applyFont="1" applyFill="1" applyBorder="1"/>
    <xf numFmtId="0" fontId="31" fillId="0" borderId="0" xfId="26" applyFont="1" applyFill="1"/>
    <xf numFmtId="0" fontId="31" fillId="0" borderId="55" xfId="26" applyFont="1" applyFill="1" applyBorder="1" applyAlignment="1"/>
    <xf numFmtId="3" fontId="32" fillId="0" borderId="0" xfId="26" applyNumberFormat="1" applyFont="1" applyFill="1" applyBorder="1" applyAlignment="1">
      <alignment horizontal="center" vertical="center"/>
    </xf>
    <xf numFmtId="170" fontId="31" fillId="0" borderId="27" xfId="26" applyNumberFormat="1" applyFont="1" applyFill="1" applyBorder="1"/>
    <xf numFmtId="9" fontId="31" fillId="0" borderId="28" xfId="26" applyNumberFormat="1" applyFont="1" applyFill="1" applyBorder="1"/>
    <xf numFmtId="170" fontId="31" fillId="0" borderId="52" xfId="26" applyNumberFormat="1" applyFont="1" applyFill="1" applyBorder="1"/>
    <xf numFmtId="170" fontId="31" fillId="0" borderId="10" xfId="26" applyNumberFormat="1" applyFont="1" applyFill="1" applyBorder="1"/>
    <xf numFmtId="9" fontId="31" fillId="0" borderId="12" xfId="26" applyNumberFormat="1" applyFont="1" applyFill="1" applyBorder="1"/>
    <xf numFmtId="170" fontId="31" fillId="0" borderId="39" xfId="26" applyNumberFormat="1" applyFont="1" applyFill="1" applyBorder="1"/>
    <xf numFmtId="170" fontId="31" fillId="0" borderId="24" xfId="26" applyNumberFormat="1" applyFont="1" applyFill="1" applyBorder="1"/>
    <xf numFmtId="9" fontId="31" fillId="0" borderId="25" xfId="26" applyNumberFormat="1" applyFont="1" applyFill="1" applyBorder="1"/>
    <xf numFmtId="170" fontId="31" fillId="0" borderId="54" xfId="26" applyNumberFormat="1" applyFont="1" applyFill="1" applyBorder="1"/>
    <xf numFmtId="0" fontId="5" fillId="0" borderId="0" xfId="26" applyFont="1" applyFill="1"/>
    <xf numFmtId="0" fontId="3" fillId="0" borderId="0" xfId="26" applyFont="1" applyFill="1" applyAlignment="1">
      <alignment horizontal="left" vertical="top"/>
    </xf>
    <xf numFmtId="0" fontId="5" fillId="0" borderId="0" xfId="26" applyFont="1" applyFill="1" applyAlignment="1">
      <alignment horizontal="left" vertical="top"/>
    </xf>
    <xf numFmtId="49" fontId="3" fillId="0" borderId="0" xfId="26" applyNumberFormat="1" applyFont="1" applyFill="1" applyAlignment="1">
      <alignment horizontal="center"/>
    </xf>
    <xf numFmtId="3" fontId="5" fillId="0" borderId="0" xfId="26" applyNumberFormat="1" applyFont="1" applyFill="1"/>
    <xf numFmtId="166" fontId="5" fillId="0" borderId="0" xfId="26" applyNumberFormat="1" applyFont="1" applyFill="1"/>
    <xf numFmtId="168" fontId="5" fillId="0" borderId="0" xfId="26" applyNumberFormat="1" applyFont="1" applyFill="1" applyAlignment="1">
      <alignment horizontal="right"/>
    </xf>
    <xf numFmtId="9" fontId="5" fillId="0" borderId="0" xfId="26" applyNumberFormat="1" applyFont="1" applyFill="1"/>
    <xf numFmtId="0" fontId="34" fillId="0" borderId="33" xfId="0" applyFont="1" applyFill="1" applyBorder="1" applyAlignment="1"/>
    <xf numFmtId="0" fontId="34" fillId="0" borderId="34" xfId="0" applyFont="1" applyFill="1" applyBorder="1" applyAlignment="1"/>
    <xf numFmtId="0" fontId="34" fillId="0" borderId="67" xfId="0" applyFont="1" applyFill="1" applyBorder="1" applyAlignment="1"/>
    <xf numFmtId="0" fontId="30" fillId="2" borderId="29" xfId="78" applyFont="1" applyFill="1" applyBorder="1" applyAlignment="1">
      <alignment horizontal="right"/>
    </xf>
    <xf numFmtId="3" fontId="30" fillId="2" borderId="66" xfId="78" applyNumberFormat="1" applyFont="1" applyFill="1" applyBorder="1"/>
    <xf numFmtId="0" fontId="3" fillId="2" borderId="22" xfId="79" applyFont="1" applyFill="1" applyBorder="1" applyAlignment="1">
      <alignment horizontal="left"/>
    </xf>
    <xf numFmtId="0" fontId="3" fillId="2" borderId="30" xfId="79" applyFont="1" applyFill="1" applyBorder="1" applyAlignment="1">
      <alignment horizontal="left"/>
    </xf>
    <xf numFmtId="0" fontId="3" fillId="2" borderId="26" xfId="80" applyFont="1" applyFill="1" applyBorder="1"/>
    <xf numFmtId="0" fontId="3" fillId="2" borderId="25" xfId="80" applyFont="1" applyFill="1" applyBorder="1"/>
    <xf numFmtId="0" fontId="3" fillId="2" borderId="44" xfId="79" applyFont="1" applyFill="1" applyBorder="1"/>
    <xf numFmtId="0" fontId="3" fillId="2" borderId="43" xfId="79" applyFont="1" applyFill="1" applyBorder="1"/>
    <xf numFmtId="0" fontId="3" fillId="2" borderId="73" xfId="53" applyFont="1" applyFill="1" applyBorder="1" applyAlignment="1">
      <alignment horizontal="right"/>
    </xf>
    <xf numFmtId="3" fontId="31" fillId="7" borderId="11" xfId="26" applyNumberFormat="1" applyFont="1" applyFill="1" applyBorder="1"/>
    <xf numFmtId="3" fontId="31" fillId="7" borderId="6" xfId="26" applyNumberFormat="1" applyFont="1" applyFill="1" applyBorder="1"/>
    <xf numFmtId="3" fontId="33" fillId="2" borderId="22" xfId="26" applyNumberFormat="1" applyFont="1" applyFill="1" applyBorder="1"/>
    <xf numFmtId="3" fontId="33" fillId="2" borderId="30" xfId="26" applyNumberFormat="1" applyFont="1" applyFill="1" applyBorder="1"/>
    <xf numFmtId="3" fontId="33" fillId="2" borderId="21" xfId="26" applyNumberFormat="1" applyFont="1" applyFill="1" applyBorder="1"/>
    <xf numFmtId="3" fontId="33" fillId="4" borderId="22" xfId="26" applyNumberFormat="1" applyFont="1" applyFill="1" applyBorder="1"/>
    <xf numFmtId="3" fontId="31" fillId="7" borderId="5" xfId="26" applyNumberFormat="1" applyFont="1" applyFill="1" applyBorder="1"/>
    <xf numFmtId="3" fontId="31" fillId="7" borderId="10" xfId="26" applyNumberFormat="1" applyFont="1" applyFill="1" applyBorder="1"/>
    <xf numFmtId="3" fontId="31" fillId="5" borderId="0" xfId="26" applyNumberFormat="1" applyFont="1" applyFill="1" applyBorder="1"/>
    <xf numFmtId="3" fontId="48" fillId="5" borderId="0" xfId="26" applyNumberFormat="1" applyFont="1" applyFill="1" applyBorder="1"/>
    <xf numFmtId="167" fontId="31" fillId="5" borderId="0" xfId="26" applyNumberFormat="1" applyFont="1" applyFill="1" applyBorder="1"/>
    <xf numFmtId="0" fontId="33" fillId="2" borderId="1" xfId="26" applyNumberFormat="1" applyFont="1" applyFill="1" applyBorder="1" applyAlignment="1">
      <alignment horizontal="center"/>
    </xf>
    <xf numFmtId="0" fontId="33" fillId="2" borderId="2" xfId="26" applyNumberFormat="1" applyFont="1" applyFill="1" applyBorder="1" applyAlignment="1">
      <alignment horizontal="center"/>
    </xf>
    <xf numFmtId="167" fontId="33" fillId="2" borderId="3" xfId="26" applyNumberFormat="1" applyFont="1" applyFill="1" applyBorder="1" applyAlignment="1">
      <alignment horizontal="center"/>
    </xf>
    <xf numFmtId="3" fontId="33" fillId="2" borderId="22" xfId="26" applyNumberFormat="1" applyFont="1" applyFill="1" applyBorder="1" applyAlignment="1">
      <alignment horizontal="center"/>
    </xf>
    <xf numFmtId="167" fontId="33" fillId="2" borderId="23" xfId="26" applyNumberFormat="1" applyFont="1" applyFill="1" applyBorder="1" applyAlignment="1">
      <alignment horizontal="center"/>
    </xf>
    <xf numFmtId="167" fontId="33" fillId="7" borderId="7" xfId="86" applyNumberFormat="1" applyFont="1" applyFill="1" applyBorder="1" applyAlignment="1">
      <alignment horizontal="right"/>
    </xf>
    <xf numFmtId="3" fontId="31" fillId="7" borderId="8" xfId="26" applyNumberFormat="1" applyFont="1" applyFill="1" applyBorder="1"/>
    <xf numFmtId="167" fontId="33" fillId="7" borderId="7" xfId="86" applyNumberFormat="1" applyFont="1" applyFill="1" applyBorder="1"/>
    <xf numFmtId="167" fontId="33" fillId="7" borderId="12" xfId="86" applyNumberFormat="1" applyFont="1" applyFill="1" applyBorder="1" applyAlignment="1">
      <alignment horizontal="right"/>
    </xf>
    <xf numFmtId="3" fontId="31" fillId="7" borderId="13" xfId="26" applyNumberFormat="1" applyFont="1" applyFill="1" applyBorder="1"/>
    <xf numFmtId="167" fontId="33" fillId="7" borderId="12" xfId="86" applyNumberFormat="1" applyFont="1" applyFill="1" applyBorder="1"/>
    <xf numFmtId="167" fontId="33" fillId="2" borderId="23" xfId="86" applyNumberFormat="1" applyFont="1" applyFill="1" applyBorder="1" applyAlignment="1">
      <alignment horizontal="right"/>
    </xf>
    <xf numFmtId="3" fontId="33" fillId="2" borderId="31" xfId="26" applyNumberFormat="1" applyFont="1" applyFill="1" applyBorder="1"/>
    <xf numFmtId="167" fontId="33" fillId="2" borderId="23" xfId="86" applyNumberFormat="1" applyFont="1" applyFill="1" applyBorder="1"/>
    <xf numFmtId="3" fontId="33" fillId="2" borderId="23" xfId="26" applyNumberFormat="1" applyFont="1" applyFill="1" applyBorder="1" applyAlignment="1">
      <alignment horizontal="center"/>
    </xf>
    <xf numFmtId="3" fontId="33" fillId="7" borderId="0" xfId="26" applyNumberFormat="1" applyFont="1" applyFill="1" applyBorder="1" applyAlignment="1">
      <alignment horizontal="left"/>
    </xf>
    <xf numFmtId="0" fontId="33" fillId="3" borderId="1" xfId="26" applyNumberFormat="1" applyFont="1" applyFill="1" applyBorder="1" applyAlignment="1">
      <alignment horizontal="center"/>
    </xf>
    <xf numFmtId="0" fontId="33" fillId="3" borderId="2" xfId="26" applyNumberFormat="1" applyFont="1" applyFill="1" applyBorder="1" applyAlignment="1">
      <alignment horizontal="center"/>
    </xf>
    <xf numFmtId="167" fontId="33" fillId="3" borderId="3" xfId="26" applyNumberFormat="1" applyFont="1" applyFill="1" applyBorder="1" applyAlignment="1">
      <alignment horizontal="center"/>
    </xf>
    <xf numFmtId="3" fontId="33" fillId="3" borderId="22" xfId="26" applyNumberFormat="1" applyFont="1" applyFill="1" applyBorder="1" applyAlignment="1">
      <alignment horizontal="center"/>
    </xf>
    <xf numFmtId="167" fontId="33" fillId="3" borderId="23" xfId="26" applyNumberFormat="1" applyFont="1" applyFill="1" applyBorder="1" applyAlignment="1">
      <alignment horizontal="center"/>
    </xf>
    <xf numFmtId="3" fontId="31" fillId="7" borderId="27" xfId="26" applyNumberFormat="1" applyFont="1" applyFill="1" applyBorder="1" applyAlignment="1">
      <alignment horizontal="center"/>
    </xf>
    <xf numFmtId="3" fontId="31" fillId="7" borderId="28" xfId="26" applyNumberFormat="1" applyFont="1" applyFill="1" applyBorder="1" applyAlignment="1">
      <alignment horizontal="center"/>
    </xf>
    <xf numFmtId="3" fontId="31" fillId="7" borderId="10" xfId="26" applyNumberFormat="1" applyFont="1" applyFill="1" applyBorder="1" applyAlignment="1">
      <alignment horizontal="center"/>
    </xf>
    <xf numFmtId="3" fontId="31" fillId="7" borderId="12" xfId="26" applyNumberFormat="1" applyFont="1" applyFill="1" applyBorder="1" applyAlignment="1">
      <alignment horizontal="center"/>
    </xf>
    <xf numFmtId="3" fontId="33" fillId="3" borderId="22" xfId="26" applyNumberFormat="1" applyFont="1" applyFill="1" applyBorder="1"/>
    <xf numFmtId="3" fontId="33" fillId="3" borderId="30" xfId="26" applyNumberFormat="1" applyFont="1" applyFill="1" applyBorder="1"/>
    <xf numFmtId="167" fontId="33" fillId="3" borderId="23" xfId="86" applyNumberFormat="1" applyFont="1" applyFill="1" applyBorder="1" applyAlignment="1">
      <alignment horizontal="right"/>
    </xf>
    <xf numFmtId="167" fontId="33" fillId="3" borderId="23" xfId="86" applyNumberFormat="1" applyFont="1" applyFill="1" applyBorder="1"/>
    <xf numFmtId="3" fontId="33" fillId="3" borderId="23" xfId="26" applyNumberFormat="1" applyFont="1" applyFill="1" applyBorder="1" applyAlignment="1">
      <alignment horizontal="center"/>
    </xf>
    <xf numFmtId="3" fontId="33" fillId="7" borderId="0" xfId="26" applyNumberFormat="1" applyFont="1" applyFill="1" applyBorder="1"/>
    <xf numFmtId="3" fontId="31" fillId="7" borderId="0" xfId="26" applyNumberFormat="1" applyFont="1" applyFill="1" applyBorder="1"/>
    <xf numFmtId="167" fontId="31" fillId="7" borderId="0" xfId="26" applyNumberFormat="1" applyFont="1" applyFill="1" applyBorder="1"/>
    <xf numFmtId="0" fontId="33" fillId="4" borderId="1" xfId="26" applyNumberFormat="1" applyFont="1" applyFill="1" applyBorder="1" applyAlignment="1">
      <alignment horizontal="center"/>
    </xf>
    <xf numFmtId="0" fontId="33" fillId="4" borderId="2" xfId="26" applyNumberFormat="1" applyFont="1" applyFill="1" applyBorder="1" applyAlignment="1">
      <alignment horizontal="center"/>
    </xf>
    <xf numFmtId="167" fontId="33" fillId="4" borderId="3" xfId="26" applyNumberFormat="1" applyFont="1" applyFill="1" applyBorder="1" applyAlignment="1">
      <alignment horizontal="center"/>
    </xf>
    <xf numFmtId="3" fontId="33" fillId="4" borderId="22" xfId="26" applyNumberFormat="1" applyFont="1" applyFill="1" applyBorder="1" applyAlignment="1">
      <alignment horizontal="center"/>
    </xf>
    <xf numFmtId="167" fontId="33" fillId="4" borderId="23" xfId="26" applyNumberFormat="1" applyFont="1" applyFill="1" applyBorder="1" applyAlignment="1">
      <alignment horizontal="center"/>
    </xf>
    <xf numFmtId="3" fontId="33" fillId="4" borderId="30" xfId="26" applyNumberFormat="1" applyFont="1" applyFill="1" applyBorder="1"/>
    <xf numFmtId="167" fontId="33" fillId="4" borderId="23" xfId="86" applyNumberFormat="1" applyFont="1" applyFill="1" applyBorder="1" applyAlignment="1">
      <alignment horizontal="right"/>
    </xf>
    <xf numFmtId="3" fontId="33" fillId="4" borderId="31" xfId="26" applyNumberFormat="1" applyFont="1" applyFill="1" applyBorder="1"/>
    <xf numFmtId="167" fontId="33" fillId="4" borderId="23" xfId="86" applyNumberFormat="1" applyFont="1" applyFill="1" applyBorder="1"/>
    <xf numFmtId="3" fontId="33" fillId="4" borderId="23" xfId="26" applyNumberFormat="1" applyFont="1" applyFill="1" applyBorder="1" applyAlignment="1">
      <alignment horizontal="center"/>
    </xf>
    <xf numFmtId="9" fontId="3" fillId="2" borderId="33" xfId="27" applyNumberFormat="1" applyFont="1" applyFill="1" applyBorder="1" applyAlignment="1">
      <alignment horizontal="center" vertical="center" wrapText="1"/>
    </xf>
    <xf numFmtId="3" fontId="3" fillId="2" borderId="1" xfId="27" applyNumberFormat="1" applyFont="1" applyFill="1" applyBorder="1" applyAlignment="1">
      <alignment horizontal="center" vertical="center" wrapText="1"/>
    </xf>
    <xf numFmtId="3" fontId="3" fillId="2" borderId="2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/>
    </xf>
    <xf numFmtId="170" fontId="33" fillId="2" borderId="51" xfId="26" quotePrefix="1" applyNumberFormat="1" applyFont="1" applyFill="1" applyBorder="1" applyAlignment="1">
      <alignment horizontal="center"/>
    </xf>
    <xf numFmtId="170" fontId="33" fillId="2" borderId="9" xfId="26" quotePrefix="1" applyNumberFormat="1" applyFont="1" applyFill="1" applyBorder="1" applyAlignment="1">
      <alignment horizontal="center"/>
    </xf>
    <xf numFmtId="170" fontId="33" fillId="2" borderId="53" xfId="26" quotePrefix="1" applyNumberFormat="1" applyFont="1" applyFill="1" applyBorder="1" applyAlignment="1">
      <alignment horizontal="center"/>
    </xf>
    <xf numFmtId="0" fontId="31" fillId="2" borderId="33" xfId="26" applyFont="1" applyFill="1" applyBorder="1"/>
    <xf numFmtId="0" fontId="3" fillId="2" borderId="67" xfId="33" applyFont="1" applyFill="1" applyBorder="1" applyAlignment="1">
      <alignment horizontal="center" vertical="center"/>
    </xf>
    <xf numFmtId="9" fontId="3" fillId="0" borderId="74" xfId="53" applyNumberFormat="1" applyFont="1" applyFill="1" applyBorder="1"/>
    <xf numFmtId="0" fontId="34" fillId="0" borderId="28" xfId="0" applyFont="1" applyBorder="1" applyAlignment="1"/>
    <xf numFmtId="0" fontId="34" fillId="5" borderId="7" xfId="0" applyFont="1" applyFill="1" applyBorder="1"/>
    <xf numFmtId="0" fontId="34" fillId="5" borderId="12" xfId="0" applyFont="1" applyFill="1" applyBorder="1"/>
    <xf numFmtId="0" fontId="34" fillId="5" borderId="25" xfId="0" applyFont="1" applyFill="1" applyBorder="1"/>
    <xf numFmtId="0" fontId="34" fillId="5" borderId="47" xfId="0" applyFont="1" applyFill="1" applyBorder="1"/>
    <xf numFmtId="0" fontId="34" fillId="5" borderId="55" xfId="0" applyFont="1" applyFill="1" applyBorder="1"/>
    <xf numFmtId="9" fontId="36" fillId="0" borderId="7" xfId="0" applyNumberFormat="1" applyFont="1" applyFill="1" applyBorder="1" applyAlignment="1">
      <alignment horizontal="right" vertical="top"/>
    </xf>
    <xf numFmtId="9" fontId="36" fillId="0" borderId="12" xfId="0" applyNumberFormat="1" applyFont="1" applyFill="1" applyBorder="1" applyAlignment="1">
      <alignment horizontal="right" vertical="top"/>
    </xf>
    <xf numFmtId="9" fontId="38" fillId="0" borderId="12" xfId="0" applyNumberFormat="1" applyFont="1" applyFill="1" applyBorder="1" applyAlignment="1">
      <alignment horizontal="right" vertical="top"/>
    </xf>
    <xf numFmtId="9" fontId="36" fillId="0" borderId="25" xfId="0" applyNumberFormat="1" applyFont="1" applyFill="1" applyBorder="1" applyAlignment="1">
      <alignment horizontal="right" vertical="top"/>
    </xf>
    <xf numFmtId="0" fontId="31" fillId="0" borderId="0" xfId="76" applyFont="1" applyFill="1"/>
    <xf numFmtId="0" fontId="31" fillId="0" borderId="0" xfId="26" applyFont="1" applyFill="1" applyBorder="1" applyAlignment="1"/>
    <xf numFmtId="0" fontId="31" fillId="0" borderId="2" xfId="76" applyFont="1" applyFill="1" applyBorder="1" applyAlignment="1"/>
    <xf numFmtId="0" fontId="33" fillId="2" borderId="73" xfId="53" applyFont="1" applyFill="1" applyBorder="1" applyAlignment="1">
      <alignment horizontal="right"/>
    </xf>
    <xf numFmtId="164" fontId="33" fillId="0" borderId="78" xfId="53" applyNumberFormat="1" applyFont="1" applyFill="1" applyBorder="1"/>
    <xf numFmtId="164" fontId="33" fillId="0" borderId="79" xfId="53" applyNumberFormat="1" applyFont="1" applyFill="1" applyBorder="1"/>
    <xf numFmtId="9" fontId="33" fillId="0" borderId="80" xfId="83" applyNumberFormat="1" applyFont="1" applyFill="1" applyBorder="1"/>
    <xf numFmtId="3" fontId="33" fillId="0" borderId="80" xfId="83" applyNumberFormat="1" applyFont="1" applyFill="1" applyBorder="1"/>
    <xf numFmtId="3" fontId="31" fillId="0" borderId="0" xfId="76" applyNumberFormat="1" applyFont="1" applyFill="1"/>
    <xf numFmtId="9" fontId="31" fillId="0" borderId="0" xfId="76" applyNumberFormat="1" applyFont="1" applyFill="1"/>
    <xf numFmtId="0" fontId="31" fillId="0" borderId="55" xfId="26" applyFont="1" applyFill="1" applyBorder="1" applyAlignment="1">
      <alignment horizontal="right"/>
    </xf>
    <xf numFmtId="170" fontId="31" fillId="0" borderId="51" xfId="26" quotePrefix="1" applyNumberFormat="1" applyFont="1" applyFill="1" applyBorder="1" applyAlignment="1">
      <alignment horizontal="right"/>
    </xf>
    <xf numFmtId="170" fontId="31" fillId="0" borderId="9" xfId="26" quotePrefix="1" applyNumberFormat="1" applyFont="1" applyFill="1" applyBorder="1" applyAlignment="1">
      <alignment horizontal="right"/>
    </xf>
    <xf numFmtId="170" fontId="31" fillId="0" borderId="53" xfId="26" quotePrefix="1" applyNumberFormat="1" applyFont="1" applyFill="1" applyBorder="1" applyAlignment="1">
      <alignment horizontal="right"/>
    </xf>
    <xf numFmtId="0" fontId="31" fillId="0" borderId="0" xfId="26" applyFont="1" applyFill="1" applyAlignment="1">
      <alignment horizontal="right"/>
    </xf>
    <xf numFmtId="3" fontId="33" fillId="0" borderId="32" xfId="53" applyNumberFormat="1" applyFont="1" applyFill="1" applyBorder="1"/>
    <xf numFmtId="3" fontId="33" fillId="0" borderId="28" xfId="53" applyNumberFormat="1" applyFont="1" applyFill="1" applyBorder="1"/>
    <xf numFmtId="0" fontId="30" fillId="0" borderId="3" xfId="78" applyFont="1" applyFill="1" applyBorder="1" applyAlignment="1">
      <alignment horizontal="left"/>
    </xf>
    <xf numFmtId="0" fontId="33" fillId="2" borderId="55" xfId="0" applyFont="1" applyFill="1" applyBorder="1" applyAlignment="1">
      <alignment horizontal="center"/>
    </xf>
    <xf numFmtId="3" fontId="3" fillId="0" borderId="74" xfId="53" applyNumberFormat="1" applyFont="1" applyFill="1" applyBorder="1"/>
    <xf numFmtId="3" fontId="3" fillId="0" borderId="75" xfId="53" applyNumberFormat="1" applyFont="1" applyFill="1" applyBorder="1"/>
    <xf numFmtId="3" fontId="3" fillId="0" borderId="76" xfId="53" applyNumberFormat="1" applyFont="1" applyFill="1" applyBorder="1"/>
    <xf numFmtId="0" fontId="33" fillId="2" borderId="55" xfId="0" applyNumberFormat="1" applyFont="1" applyFill="1" applyBorder="1" applyAlignment="1">
      <alignment horizontal="center"/>
    </xf>
    <xf numFmtId="3" fontId="3" fillId="0" borderId="77" xfId="53" applyNumberFormat="1" applyFont="1" applyFill="1" applyBorder="1"/>
    <xf numFmtId="3" fontId="3" fillId="0" borderId="82" xfId="53" applyNumberFormat="1" applyFont="1" applyFill="1" applyBorder="1"/>
    <xf numFmtId="168" fontId="5" fillId="0" borderId="0" xfId="26" applyNumberFormat="1" applyFont="1" applyFill="1"/>
    <xf numFmtId="166" fontId="3" fillId="2" borderId="33" xfId="24" applyNumberFormat="1" applyFont="1" applyFill="1" applyBorder="1" applyAlignment="1">
      <alignment horizontal="center" vertical="center" wrapText="1"/>
    </xf>
    <xf numFmtId="169" fontId="34" fillId="0" borderId="0" xfId="0" applyNumberFormat="1" applyFont="1" applyFill="1"/>
    <xf numFmtId="0" fontId="33" fillId="2" borderId="51" xfId="74" applyFont="1" applyFill="1" applyBorder="1" applyAlignment="1">
      <alignment horizontal="center"/>
    </xf>
    <xf numFmtId="0" fontId="29" fillId="5" borderId="47" xfId="81" applyFont="1" applyFill="1" applyBorder="1"/>
    <xf numFmtId="0" fontId="33" fillId="2" borderId="26" xfId="81" applyFont="1" applyFill="1" applyBorder="1" applyAlignment="1">
      <alignment horizontal="center"/>
    </xf>
    <xf numFmtId="0" fontId="33" fillId="2" borderId="25" xfId="81" applyFont="1" applyFill="1" applyBorder="1" applyAlignment="1">
      <alignment horizontal="center"/>
    </xf>
    <xf numFmtId="0" fontId="34" fillId="0" borderId="0" xfId="0" applyFont="1" applyFill="1" applyBorder="1" applyAlignment="1"/>
    <xf numFmtId="0" fontId="49" fillId="2" borderId="20" xfId="1" applyFont="1" applyFill="1" applyBorder="1"/>
    <xf numFmtId="0" fontId="50" fillId="0" borderId="0" xfId="0" applyFont="1" applyFill="1"/>
    <xf numFmtId="0" fontId="51" fillId="0" borderId="0" xfId="0" applyFont="1" applyFill="1"/>
    <xf numFmtId="0" fontId="51" fillId="0" borderId="0" xfId="0" applyFont="1" applyFill="1" applyBorder="1"/>
    <xf numFmtId="3" fontId="34" fillId="0" borderId="32" xfId="0" applyNumberFormat="1" applyFont="1" applyFill="1" applyBorder="1"/>
    <xf numFmtId="3" fontId="34" fillId="0" borderId="27" xfId="0" applyNumberFormat="1" applyFont="1" applyFill="1" applyBorder="1"/>
    <xf numFmtId="3" fontId="34" fillId="0" borderId="10" xfId="0" applyNumberFormat="1" applyFont="1" applyFill="1" applyBorder="1"/>
    <xf numFmtId="3" fontId="34" fillId="0" borderId="11" xfId="0" applyNumberFormat="1" applyFont="1" applyFill="1" applyBorder="1"/>
    <xf numFmtId="3" fontId="34" fillId="0" borderId="14" xfId="0" applyNumberFormat="1" applyFont="1" applyFill="1" applyBorder="1"/>
    <xf numFmtId="3" fontId="34" fillId="0" borderId="15" xfId="0" applyNumberFormat="1" applyFont="1" applyFill="1" applyBorder="1"/>
    <xf numFmtId="9" fontId="34" fillId="0" borderId="28" xfId="0" applyNumberFormat="1" applyFont="1" applyFill="1" applyBorder="1"/>
    <xf numFmtId="9" fontId="34" fillId="0" borderId="12" xfId="0" applyNumberFormat="1" applyFont="1" applyFill="1" applyBorder="1"/>
    <xf numFmtId="9" fontId="34" fillId="0" borderId="16" xfId="0" applyNumberFormat="1" applyFont="1" applyFill="1" applyBorder="1"/>
    <xf numFmtId="9" fontId="30" fillId="2" borderId="23" xfId="81" applyNumberFormat="1" applyFont="1" applyFill="1" applyBorder="1"/>
    <xf numFmtId="9" fontId="30" fillId="4" borderId="23" xfId="81" applyNumberFormat="1" applyFont="1" applyFill="1" applyBorder="1"/>
    <xf numFmtId="9" fontId="30" fillId="3" borderId="23" xfId="81" applyNumberFormat="1" applyFont="1" applyFill="1" applyBorder="1"/>
    <xf numFmtId="0" fontId="33" fillId="2" borderId="24" xfId="81" applyFont="1" applyFill="1" applyBorder="1" applyAlignment="1">
      <alignment horizontal="center"/>
    </xf>
    <xf numFmtId="3" fontId="31" fillId="7" borderId="84" xfId="26" applyNumberFormat="1" applyFont="1" applyFill="1" applyBorder="1"/>
    <xf numFmtId="3" fontId="31" fillId="7" borderId="64" xfId="26" applyNumberFormat="1" applyFont="1" applyFill="1" applyBorder="1"/>
    <xf numFmtId="167" fontId="33" fillId="7" borderId="72" xfId="86" applyNumberFormat="1" applyFont="1" applyFill="1" applyBorder="1" applyAlignment="1">
      <alignment horizontal="right"/>
    </xf>
    <xf numFmtId="3" fontId="31" fillId="7" borderId="85" xfId="26" applyNumberFormat="1" applyFont="1" applyFill="1" applyBorder="1"/>
    <xf numFmtId="167" fontId="33" fillId="7" borderId="72" xfId="86" applyNumberFormat="1" applyFont="1" applyFill="1" applyBorder="1"/>
    <xf numFmtId="3" fontId="31" fillId="0" borderId="84" xfId="26" applyNumberFormat="1" applyFont="1" applyFill="1" applyBorder="1" applyAlignment="1">
      <alignment horizontal="center"/>
    </xf>
    <xf numFmtId="3" fontId="31" fillId="0" borderId="72" xfId="26" applyNumberFormat="1" applyFont="1" applyFill="1" applyBorder="1" applyAlignment="1">
      <alignment horizontal="center"/>
    </xf>
    <xf numFmtId="3" fontId="31" fillId="7" borderId="84" xfId="26" applyNumberFormat="1" applyFont="1" applyFill="1" applyBorder="1" applyAlignment="1">
      <alignment horizontal="center"/>
    </xf>
    <xf numFmtId="3" fontId="31" fillId="7" borderId="72" xfId="26" applyNumberFormat="1" applyFont="1" applyFill="1" applyBorder="1" applyAlignment="1">
      <alignment horizontal="center"/>
    </xf>
    <xf numFmtId="0" fontId="34" fillId="0" borderId="0" xfId="0" applyFont="1" applyFill="1"/>
    <xf numFmtId="0" fontId="34" fillId="0" borderId="55" xfId="0" applyFont="1" applyFill="1" applyBorder="1" applyAlignment="1"/>
    <xf numFmtId="0" fontId="34" fillId="0" borderId="0" xfId="0" applyFont="1" applyFill="1" applyAlignment="1"/>
    <xf numFmtId="0" fontId="49" fillId="4" borderId="36" xfId="1" applyFont="1" applyFill="1" applyBorder="1"/>
    <xf numFmtId="0" fontId="49" fillId="4" borderId="20" xfId="1" applyFont="1" applyFill="1" applyBorder="1"/>
    <xf numFmtId="0" fontId="49" fillId="3" borderId="21" xfId="1" applyFont="1" applyFill="1" applyBorder="1"/>
    <xf numFmtId="0" fontId="52" fillId="0" borderId="0" xfId="0" applyFont="1" applyFill="1" applyBorder="1" applyAlignment="1">
      <alignment vertical="center"/>
    </xf>
    <xf numFmtId="0" fontId="52" fillId="0" borderId="0" xfId="0" applyFont="1" applyFill="1" applyAlignment="1">
      <alignment vertical="center"/>
    </xf>
    <xf numFmtId="3" fontId="50" fillId="0" borderId="0" xfId="76" applyNumberFormat="1" applyFont="1" applyFill="1" applyBorder="1"/>
    <xf numFmtId="0" fontId="34" fillId="2" borderId="32" xfId="0" applyFont="1" applyFill="1" applyBorder="1" applyAlignment="1">
      <alignment horizontal="center" vertical="center"/>
    </xf>
    <xf numFmtId="0" fontId="39" fillId="2" borderId="11" xfId="0" applyFont="1" applyFill="1" applyBorder="1" applyAlignment="1">
      <alignment horizontal="center" vertical="center"/>
    </xf>
    <xf numFmtId="0" fontId="34" fillId="2" borderId="28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 wrapText="1"/>
    </xf>
    <xf numFmtId="164" fontId="33" fillId="2" borderId="27" xfId="53" applyNumberFormat="1" applyFont="1" applyFill="1" applyBorder="1" applyAlignment="1">
      <alignment horizontal="right"/>
    </xf>
    <xf numFmtId="0" fontId="3" fillId="2" borderId="32" xfId="80" applyFont="1" applyFill="1" applyBorder="1" applyAlignment="1">
      <alignment horizontal="left"/>
    </xf>
    <xf numFmtId="0" fontId="3" fillId="0" borderId="0" xfId="79" applyFont="1" applyFill="1" applyBorder="1" applyAlignment="1">
      <alignment horizontal="left"/>
    </xf>
    <xf numFmtId="168" fontId="3" fillId="2" borderId="33" xfId="26" applyNumberFormat="1" applyFont="1" applyFill="1" applyBorder="1" applyAlignment="1">
      <alignment horizontal="left" vertical="top"/>
    </xf>
    <xf numFmtId="0" fontId="49" fillId="3" borderId="10" xfId="1" applyFont="1" applyFill="1" applyBorder="1"/>
    <xf numFmtId="0" fontId="49" fillId="3" borderId="5" xfId="1" applyFont="1" applyFill="1" applyBorder="1"/>
    <xf numFmtId="0" fontId="49" fillId="6" borderId="5" xfId="1" applyFont="1" applyFill="1" applyBorder="1"/>
    <xf numFmtId="0" fontId="49" fillId="6" borderId="65" xfId="1" applyFont="1" applyFill="1" applyBorder="1"/>
    <xf numFmtId="0" fontId="49" fillId="2" borderId="5" xfId="1" applyFont="1" applyFill="1" applyBorder="1"/>
    <xf numFmtId="0" fontId="49" fillId="4" borderId="5" xfId="1" applyFont="1" applyFill="1" applyBorder="1"/>
    <xf numFmtId="0" fontId="34" fillId="0" borderId="0" xfId="0" applyFont="1"/>
    <xf numFmtId="0" fontId="34" fillId="0" borderId="0" xfId="0" applyFont="1" applyBorder="1" applyAlignment="1"/>
    <xf numFmtId="3" fontId="34" fillId="0" borderId="0" xfId="0" applyNumberFormat="1" applyFont="1"/>
    <xf numFmtId="9" fontId="34" fillId="0" borderId="0" xfId="0" applyNumberFormat="1" applyFont="1"/>
    <xf numFmtId="0" fontId="34" fillId="0" borderId="0" xfId="0" applyFont="1" applyBorder="1"/>
    <xf numFmtId="3" fontId="41" fillId="2" borderId="58" xfId="0" applyNumberFormat="1" applyFont="1" applyFill="1" applyBorder="1"/>
    <xf numFmtId="3" fontId="41" fillId="2" borderId="60" xfId="0" applyNumberFormat="1" applyFont="1" applyFill="1" applyBorder="1"/>
    <xf numFmtId="9" fontId="41" fillId="2" borderId="66" xfId="0" applyNumberFormat="1" applyFont="1" applyFill="1" applyBorder="1"/>
    <xf numFmtId="0" fontId="53" fillId="2" borderId="21" xfId="1" applyFont="1" applyFill="1" applyBorder="1" applyAlignment="1"/>
    <xf numFmtId="0" fontId="34" fillId="2" borderId="31" xfId="0" applyFont="1" applyFill="1" applyBorder="1" applyAlignment="1"/>
    <xf numFmtId="3" fontId="34" fillId="2" borderId="30" xfId="0" applyNumberFormat="1" applyFont="1" applyFill="1" applyBorder="1" applyAlignment="1"/>
    <xf numFmtId="9" fontId="34" fillId="2" borderId="23" xfId="0" applyNumberFormat="1" applyFont="1" applyFill="1" applyBorder="1" applyAlignment="1"/>
    <xf numFmtId="0" fontId="41" fillId="2" borderId="63" xfId="0" applyFont="1" applyFill="1" applyBorder="1" applyAlignment="1"/>
    <xf numFmtId="0" fontId="34" fillId="0" borderId="8" xfId="0" applyFont="1" applyBorder="1" applyAlignment="1"/>
    <xf numFmtId="3" fontId="34" fillId="0" borderId="6" xfId="0" applyNumberFormat="1" applyFont="1" applyBorder="1" applyAlignment="1"/>
    <xf numFmtId="9" fontId="34" fillId="0" borderId="12" xfId="0" applyNumberFormat="1" applyFont="1" applyBorder="1" applyAlignment="1"/>
    <xf numFmtId="0" fontId="31" fillId="2" borderId="37" xfId="1" applyFont="1" applyFill="1" applyBorder="1" applyAlignment="1">
      <alignment horizontal="left" indent="2"/>
    </xf>
    <xf numFmtId="0" fontId="34" fillId="0" borderId="13" xfId="0" applyFont="1" applyBorder="1" applyAlignment="1"/>
    <xf numFmtId="3" fontId="34" fillId="0" borderId="11" xfId="0" applyNumberFormat="1" applyFont="1" applyBorder="1" applyAlignment="1"/>
    <xf numFmtId="9" fontId="34" fillId="0" borderId="11" xfId="0" applyNumberFormat="1" applyFont="1" applyBorder="1" applyAlignment="1"/>
    <xf numFmtId="0" fontId="34" fillId="2" borderId="37" xfId="0" applyFont="1" applyFill="1" applyBorder="1" applyAlignment="1">
      <alignment horizontal="left" indent="2"/>
    </xf>
    <xf numFmtId="0" fontId="33" fillId="2" borderId="37" xfId="1" applyFont="1" applyFill="1" applyBorder="1" applyAlignment="1"/>
    <xf numFmtId="0" fontId="49" fillId="2" borderId="37" xfId="1" applyFont="1" applyFill="1" applyBorder="1" applyAlignment="1">
      <alignment horizontal="left" indent="2"/>
    </xf>
    <xf numFmtId="0" fontId="53" fillId="2" borderId="37" xfId="1" applyFont="1" applyFill="1" applyBorder="1" applyAlignment="1"/>
    <xf numFmtId="0" fontId="34" fillId="0" borderId="35" xfId="0" applyFont="1" applyBorder="1" applyAlignment="1"/>
    <xf numFmtId="3" fontId="34" fillId="0" borderId="26" xfId="0" applyNumberFormat="1" applyFont="1" applyBorder="1" applyAlignment="1"/>
    <xf numFmtId="9" fontId="34" fillId="0" borderId="25" xfId="0" applyNumberFormat="1" applyFont="1" applyBorder="1" applyAlignment="1"/>
    <xf numFmtId="0" fontId="41" fillId="0" borderId="47" xfId="0" applyFont="1" applyFill="1" applyBorder="1" applyAlignment="1">
      <alignment horizontal="left" indent="2"/>
    </xf>
    <xf numFmtId="0" fontId="34" fillId="0" borderId="47" xfId="0" applyFont="1" applyBorder="1" applyAlignment="1"/>
    <xf numFmtId="3" fontId="34" fillId="0" borderId="47" xfId="0" applyNumberFormat="1" applyFont="1" applyBorder="1" applyAlignment="1"/>
    <xf numFmtId="9" fontId="34" fillId="0" borderId="47" xfId="0" applyNumberFormat="1" applyFont="1" applyBorder="1" applyAlignment="1"/>
    <xf numFmtId="0" fontId="53" fillId="4" borderId="21" xfId="1" applyFont="1" applyFill="1" applyBorder="1" applyAlignment="1">
      <alignment horizontal="left"/>
    </xf>
    <xf numFmtId="0" fontId="34" fillId="4" borderId="31" xfId="0" applyFont="1" applyFill="1" applyBorder="1" applyAlignment="1"/>
    <xf numFmtId="3" fontId="34" fillId="4" borderId="30" xfId="0" applyNumberFormat="1" applyFont="1" applyFill="1" applyBorder="1" applyAlignment="1"/>
    <xf numFmtId="9" fontId="34" fillId="4" borderId="23" xfId="0" applyNumberFormat="1" applyFont="1" applyFill="1" applyBorder="1" applyAlignment="1"/>
    <xf numFmtId="0" fontId="53" fillId="4" borderId="63" xfId="1" applyFont="1" applyFill="1" applyBorder="1" applyAlignment="1">
      <alignment horizontal="left"/>
    </xf>
    <xf numFmtId="0" fontId="49" fillId="4" borderId="37" xfId="1" applyFont="1" applyFill="1" applyBorder="1" applyAlignment="1">
      <alignment horizontal="left" indent="2"/>
    </xf>
    <xf numFmtId="0" fontId="53" fillId="4" borderId="37" xfId="1" applyFont="1" applyFill="1" applyBorder="1" applyAlignment="1">
      <alignment horizontal="left"/>
    </xf>
    <xf numFmtId="9" fontId="34" fillId="0" borderId="11" xfId="0" applyNumberFormat="1" applyFont="1" applyBorder="1" applyAlignment="1">
      <alignment horizontal="right"/>
    </xf>
    <xf numFmtId="0" fontId="49" fillId="4" borderId="37" xfId="1" applyFont="1" applyFill="1" applyBorder="1" applyAlignment="1">
      <alignment horizontal="left" wrapText="1" indent="2"/>
    </xf>
    <xf numFmtId="0" fontId="34" fillId="4" borderId="38" xfId="0" applyFont="1" applyFill="1" applyBorder="1" applyAlignment="1">
      <alignment horizontal="left" indent="2"/>
    </xf>
    <xf numFmtId="0" fontId="41" fillId="0" borderId="0" xfId="0" applyFont="1" applyFill="1" applyBorder="1" applyAlignment="1"/>
    <xf numFmtId="0" fontId="34" fillId="0" borderId="0" xfId="0" applyFont="1" applyAlignment="1"/>
    <xf numFmtId="3" fontId="34" fillId="0" borderId="0" xfId="0" applyNumberFormat="1" applyFont="1" applyAlignment="1"/>
    <xf numFmtId="9" fontId="34" fillId="0" borderId="55" xfId="0" applyNumberFormat="1" applyFont="1" applyBorder="1" applyAlignment="1"/>
    <xf numFmtId="0" fontId="41" fillId="3" borderId="21" xfId="0" applyFont="1" applyFill="1" applyBorder="1" applyAlignment="1"/>
    <xf numFmtId="0" fontId="34" fillId="3" borderId="31" xfId="0" applyFont="1" applyFill="1" applyBorder="1" applyAlignment="1"/>
    <xf numFmtId="3" fontId="34" fillId="3" borderId="30" xfId="0" applyNumberFormat="1" applyFont="1" applyFill="1" applyBorder="1" applyAlignment="1"/>
    <xf numFmtId="9" fontId="34" fillId="3" borderId="23" xfId="0" applyNumberFormat="1" applyFont="1" applyFill="1" applyBorder="1" applyAlignment="1"/>
    <xf numFmtId="0" fontId="42" fillId="0" borderId="0" xfId="0" applyFont="1" applyFill="1" applyBorder="1" applyAlignment="1"/>
    <xf numFmtId="0" fontId="43" fillId="0" borderId="0" xfId="0" applyFont="1" applyFill="1"/>
    <xf numFmtId="16" fontId="43" fillId="0" borderId="0" xfId="0" quotePrefix="1" applyNumberFormat="1" applyFont="1" applyFill="1"/>
    <xf numFmtId="0" fontId="43" fillId="0" borderId="0" xfId="0" quotePrefix="1" applyFont="1" applyFill="1"/>
    <xf numFmtId="171" fontId="43" fillId="0" borderId="0" xfId="0" applyNumberFormat="1" applyFont="1" applyFill="1"/>
    <xf numFmtId="172" fontId="43" fillId="0" borderId="0" xfId="0" applyNumberFormat="1" applyFont="1" applyFill="1"/>
    <xf numFmtId="3" fontId="43" fillId="0" borderId="0" xfId="0" applyNumberFormat="1" applyFont="1" applyFill="1"/>
    <xf numFmtId="0" fontId="8" fillId="0" borderId="0" xfId="81" applyFont="1" applyFill="1"/>
    <xf numFmtId="0" fontId="54" fillId="0" borderId="47" xfId="81" applyFont="1" applyFill="1" applyBorder="1" applyAlignment="1"/>
    <xf numFmtId="0" fontId="7" fillId="0" borderId="0" xfId="78" applyFont="1" applyFill="1" applyBorder="1" applyAlignment="1"/>
    <xf numFmtId="3" fontId="34" fillId="0" borderId="0" xfId="0" applyNumberFormat="1" applyFont="1" applyFill="1"/>
    <xf numFmtId="0" fontId="34" fillId="0" borderId="0" xfId="0" applyFont="1" applyFill="1" applyAlignment="1">
      <alignment horizontal="left"/>
    </xf>
    <xf numFmtId="164" fontId="34" fillId="0" borderId="0" xfId="0" applyNumberFormat="1" applyFont="1" applyFill="1"/>
    <xf numFmtId="9" fontId="34" fillId="0" borderId="0" xfId="0" applyNumberFormat="1" applyFont="1" applyFill="1"/>
    <xf numFmtId="164" fontId="29" fillId="0" borderId="0" xfId="78" applyNumberFormat="1" applyFont="1" applyFill="1" applyBorder="1" applyAlignment="1"/>
    <xf numFmtId="3" fontId="29" fillId="0" borderId="0" xfId="78" applyNumberFormat="1" applyFont="1" applyFill="1" applyBorder="1" applyAlignment="1"/>
    <xf numFmtId="164" fontId="34" fillId="0" borderId="0" xfId="0" applyNumberFormat="1" applyFont="1" applyFill="1" applyAlignment="1">
      <alignment horizontal="right"/>
    </xf>
    <xf numFmtId="3" fontId="7" fillId="0" borderId="0" xfId="78" applyNumberFormat="1" applyFont="1" applyFill="1" applyBorder="1" applyAlignment="1"/>
    <xf numFmtId="9" fontId="7" fillId="0" borderId="0" xfId="78" applyNumberFormat="1" applyFont="1" applyFill="1" applyBorder="1" applyAlignment="1"/>
    <xf numFmtId="0" fontId="7" fillId="0" borderId="0" xfId="78" applyFont="1" applyFill="1"/>
    <xf numFmtId="0" fontId="7" fillId="0" borderId="0" xfId="78" applyFont="1" applyFill="1" applyBorder="1" applyAlignment="1">
      <alignment horizontal="left"/>
    </xf>
    <xf numFmtId="0" fontId="34" fillId="0" borderId="0" xfId="0" applyFont="1" applyFill="1" applyAlignment="1">
      <alignment horizontal="right"/>
    </xf>
    <xf numFmtId="165" fontId="34" fillId="0" borderId="0" xfId="0" applyNumberFormat="1" applyFont="1" applyFill="1"/>
    <xf numFmtId="0" fontId="41" fillId="2" borderId="29" xfId="0" applyFont="1" applyFill="1" applyBorder="1" applyAlignment="1">
      <alignment horizontal="right"/>
    </xf>
    <xf numFmtId="169" fontId="41" fillId="0" borderId="22" xfId="0" applyNumberFormat="1" applyFont="1" applyFill="1" applyBorder="1" applyAlignment="1"/>
    <xf numFmtId="169" fontId="41" fillId="0" borderId="30" xfId="0" applyNumberFormat="1" applyFont="1" applyFill="1" applyBorder="1" applyAlignment="1"/>
    <xf numFmtId="9" fontId="41" fillId="0" borderId="23" xfId="0" applyNumberFormat="1" applyFont="1" applyFill="1" applyBorder="1" applyAlignment="1"/>
    <xf numFmtId="169" fontId="41" fillId="0" borderId="31" xfId="0" applyNumberFormat="1" applyFont="1" applyFill="1" applyBorder="1" applyAlignment="1"/>
    <xf numFmtId="9" fontId="41" fillId="0" borderId="57" xfId="0" applyNumberFormat="1" applyFont="1" applyFill="1" applyBorder="1" applyAlignment="1"/>
    <xf numFmtId="169" fontId="34" fillId="0" borderId="0" xfId="0" applyNumberFormat="1" applyFont="1" applyFill="1" applyBorder="1" applyAlignment="1"/>
    <xf numFmtId="9" fontId="34" fillId="0" borderId="0" xfId="0" applyNumberFormat="1" applyFont="1" applyFill="1" applyBorder="1" applyAlignment="1"/>
    <xf numFmtId="3" fontId="34" fillId="0" borderId="55" xfId="0" applyNumberFormat="1" applyFont="1" applyFill="1" applyBorder="1" applyAlignment="1"/>
    <xf numFmtId="9" fontId="34" fillId="0" borderId="55" xfId="0" applyNumberFormat="1" applyFont="1" applyFill="1" applyBorder="1" applyAlignment="1"/>
    <xf numFmtId="3" fontId="34" fillId="0" borderId="0" xfId="0" applyNumberFormat="1" applyFont="1" applyFill="1" applyBorder="1" applyAlignment="1"/>
    <xf numFmtId="3" fontId="4" fillId="0" borderId="0" xfId="76" applyNumberFormat="1" applyFont="1" applyFill="1"/>
    <xf numFmtId="3" fontId="33" fillId="0" borderId="2" xfId="26" applyNumberFormat="1" applyFont="1" applyFill="1" applyBorder="1" applyAlignment="1">
      <alignment horizontal="right" vertical="top"/>
    </xf>
    <xf numFmtId="0" fontId="34" fillId="0" borderId="2" xfId="0" applyFont="1" applyFill="1" applyBorder="1" applyAlignment="1">
      <alignment horizontal="right" vertical="top"/>
    </xf>
    <xf numFmtId="167" fontId="31" fillId="5" borderId="0" xfId="26" applyNumberFormat="1" applyFont="1" applyFill="1" applyBorder="1" applyAlignment="1">
      <alignment horizontal="center"/>
    </xf>
    <xf numFmtId="0" fontId="34" fillId="0" borderId="0" xfId="98" applyFont="1" applyBorder="1" applyAlignment="1">
      <alignment horizontal="center"/>
    </xf>
    <xf numFmtId="3" fontId="57" fillId="0" borderId="0" xfId="76" applyNumberFormat="1" applyFont="1" applyFill="1" applyBorder="1"/>
    <xf numFmtId="9" fontId="57" fillId="0" borderId="0" xfId="76" applyNumberFormat="1" applyFont="1" applyFill="1" applyBorder="1" applyAlignment="1">
      <alignment horizontal="right"/>
    </xf>
    <xf numFmtId="9" fontId="57" fillId="0" borderId="0" xfId="76" applyNumberFormat="1" applyFont="1" applyFill="1" applyBorder="1"/>
    <xf numFmtId="9" fontId="4" fillId="0" borderId="0" xfId="76" applyNumberFormat="1" applyFont="1" applyFill="1" applyAlignment="1">
      <alignment horizontal="right"/>
    </xf>
    <xf numFmtId="9" fontId="4" fillId="0" borderId="0" xfId="76" applyNumberFormat="1" applyFont="1" applyFill="1"/>
    <xf numFmtId="3" fontId="31" fillId="0" borderId="0" xfId="26" applyNumberFormat="1" applyFont="1" applyFill="1" applyBorder="1" applyAlignment="1">
      <alignment horizontal="right"/>
    </xf>
    <xf numFmtId="0" fontId="32" fillId="0" borderId="0" xfId="26" applyFont="1" applyFill="1" applyBorder="1" applyAlignment="1">
      <alignment horizontal="right"/>
    </xf>
    <xf numFmtId="9" fontId="32" fillId="0" borderId="0" xfId="26" applyNumberFormat="1" applyFont="1" applyFill="1" applyBorder="1" applyAlignment="1">
      <alignment horizontal="right"/>
    </xf>
    <xf numFmtId="3" fontId="43" fillId="0" borderId="0" xfId="26" applyNumberFormat="1" applyFont="1" applyFill="1" applyBorder="1"/>
    <xf numFmtId="0" fontId="3" fillId="0" borderId="47" xfId="26" applyFont="1" applyFill="1" applyBorder="1" applyAlignment="1">
      <alignment vertical="center"/>
    </xf>
    <xf numFmtId="168" fontId="3" fillId="0" borderId="47" xfId="26" applyNumberFormat="1" applyFont="1" applyFill="1" applyBorder="1" applyAlignment="1">
      <alignment vertical="center"/>
    </xf>
    <xf numFmtId="166" fontId="3" fillId="0" borderId="47" xfId="26" applyNumberFormat="1" applyFont="1" applyFill="1" applyBorder="1" applyAlignment="1">
      <alignment vertical="center"/>
    </xf>
    <xf numFmtId="3" fontId="0" fillId="0" borderId="0" xfId="0" applyNumberFormat="1"/>
    <xf numFmtId="0" fontId="60" fillId="0" borderId="0" xfId="1" applyFont="1" applyFill="1"/>
    <xf numFmtId="3" fontId="55" fillId="0" borderId="0" xfId="26" applyNumberFormat="1" applyFont="1" applyFill="1" applyBorder="1" applyAlignment="1"/>
    <xf numFmtId="0" fontId="63" fillId="0" borderId="0" xfId="0" applyFont="1" applyAlignment="1">
      <alignment horizontal="left" vertical="center" indent="1"/>
    </xf>
    <xf numFmtId="0" fontId="63" fillId="0" borderId="0" xfId="0" applyFont="1" applyAlignment="1">
      <alignment vertical="center"/>
    </xf>
    <xf numFmtId="0" fontId="0" fillId="0" borderId="0" xfId="0" applyAlignment="1"/>
    <xf numFmtId="0" fontId="64" fillId="0" borderId="0" xfId="0" applyFont="1"/>
    <xf numFmtId="0" fontId="33" fillId="2" borderId="110" xfId="74" applyFont="1" applyFill="1" applyBorder="1" applyAlignment="1">
      <alignment horizontal="center"/>
    </xf>
    <xf numFmtId="0" fontId="33" fillId="2" borderId="91" xfId="81" applyFont="1" applyFill="1" applyBorder="1" applyAlignment="1">
      <alignment horizontal="center"/>
    </xf>
    <xf numFmtId="0" fontId="33" fillId="2" borderId="92" xfId="81" applyFont="1" applyFill="1" applyBorder="1" applyAlignment="1">
      <alignment horizontal="center"/>
    </xf>
    <xf numFmtId="0" fontId="33" fillId="2" borderId="93" xfId="81" applyFont="1" applyFill="1" applyBorder="1" applyAlignment="1">
      <alignment horizontal="center"/>
    </xf>
    <xf numFmtId="0" fontId="33" fillId="2" borderId="94" xfId="81" applyFont="1" applyFill="1" applyBorder="1" applyAlignment="1">
      <alignment horizontal="center"/>
    </xf>
    <xf numFmtId="0" fontId="3" fillId="2" borderId="22" xfId="79" applyFont="1" applyFill="1" applyBorder="1" applyAlignment="1"/>
    <xf numFmtId="0" fontId="3" fillId="2" borderId="30" xfId="79" applyFont="1" applyFill="1" applyBorder="1" applyAlignment="1"/>
    <xf numFmtId="0" fontId="31" fillId="5" borderId="0" xfId="74" applyFont="1" applyFill="1" applyAlignment="1">
      <alignment horizontal="center"/>
    </xf>
    <xf numFmtId="3" fontId="65" fillId="0" borderId="0" xfId="76" applyNumberFormat="1" applyFont="1" applyFill="1"/>
    <xf numFmtId="3" fontId="65" fillId="0" borderId="0" xfId="76" applyNumberFormat="1" applyFont="1" applyFill="1" applyAlignment="1">
      <alignment horizontal="left" indent="1"/>
    </xf>
    <xf numFmtId="3" fontId="31" fillId="0" borderId="0" xfId="26" applyNumberFormat="1" applyFont="1" applyFill="1" applyBorder="1" applyAlignment="1"/>
    <xf numFmtId="3" fontId="33" fillId="0" borderId="78" xfId="53" applyNumberFormat="1" applyFont="1" applyFill="1" applyBorder="1"/>
    <xf numFmtId="3" fontId="33" fillId="0" borderId="79" xfId="53" applyNumberFormat="1" applyFont="1" applyFill="1" applyBorder="1"/>
    <xf numFmtId="0" fontId="3" fillId="0" borderId="0" xfId="79" applyFont="1" applyFill="1" applyBorder="1" applyAlignment="1">
      <alignment horizontal="left"/>
    </xf>
    <xf numFmtId="0" fontId="3" fillId="2" borderId="29" xfId="79" applyFont="1" applyFill="1" applyBorder="1" applyAlignment="1">
      <alignment horizontal="right"/>
    </xf>
    <xf numFmtId="9" fontId="34" fillId="0" borderId="30" xfId="0" applyNumberFormat="1" applyFont="1" applyFill="1" applyBorder="1"/>
    <xf numFmtId="9" fontId="34" fillId="0" borderId="23" xfId="0" applyNumberFormat="1" applyFont="1" applyFill="1" applyBorder="1"/>
    <xf numFmtId="9" fontId="34" fillId="0" borderId="31" xfId="0" applyNumberFormat="1" applyFont="1" applyFill="1" applyBorder="1"/>
    <xf numFmtId="3" fontId="7" fillId="0" borderId="22" xfId="78" applyNumberFormat="1" applyFont="1" applyFill="1" applyBorder="1" applyAlignment="1"/>
    <xf numFmtId="3" fontId="7" fillId="0" borderId="30" xfId="78" applyNumberFormat="1" applyFont="1" applyFill="1" applyBorder="1" applyAlignment="1"/>
    <xf numFmtId="3" fontId="7" fillId="0" borderId="23" xfId="78" applyNumberFormat="1" applyFont="1" applyFill="1" applyBorder="1" applyAlignment="1"/>
    <xf numFmtId="0" fontId="34" fillId="5" borderId="99" xfId="0" applyFont="1" applyFill="1" applyBorder="1"/>
    <xf numFmtId="0" fontId="34" fillId="0" borderId="100" xfId="0" applyFont="1" applyBorder="1" applyAlignment="1"/>
    <xf numFmtId="9" fontId="34" fillId="0" borderId="98" xfId="0" applyNumberFormat="1" applyFont="1" applyBorder="1" applyAlignment="1"/>
    <xf numFmtId="0" fontId="27" fillId="2" borderId="37" xfId="1" applyFill="1" applyBorder="1" applyAlignment="1">
      <alignment horizontal="left" indent="4"/>
    </xf>
    <xf numFmtId="0" fontId="41" fillId="0" borderId="0" xfId="0" applyFont="1" applyFill="1" applyAlignment="1">
      <alignment horizontal="left" indent="1"/>
    </xf>
    <xf numFmtId="3" fontId="41" fillId="0" borderId="22" xfId="0" applyNumberFormat="1" applyFont="1" applyFill="1" applyBorder="1" applyAlignment="1"/>
    <xf numFmtId="3" fontId="41" fillId="0" borderId="30" xfId="0" applyNumberFormat="1" applyFont="1" applyFill="1" applyBorder="1" applyAlignment="1"/>
    <xf numFmtId="169" fontId="41" fillId="0" borderId="23" xfId="0" applyNumberFormat="1" applyFont="1" applyFill="1" applyBorder="1" applyAlignment="1"/>
    <xf numFmtId="49" fontId="39" fillId="2" borderId="98" xfId="0" quotePrefix="1" applyNumberFormat="1" applyFont="1" applyFill="1" applyBorder="1" applyAlignment="1">
      <alignment horizontal="center" vertical="center"/>
    </xf>
    <xf numFmtId="0" fontId="33" fillId="10" borderId="1" xfId="26" applyNumberFormat="1" applyFont="1" applyFill="1" applyBorder="1" applyAlignment="1">
      <alignment horizontal="center"/>
    </xf>
    <xf numFmtId="0" fontId="33" fillId="10" borderId="2" xfId="26" applyNumberFormat="1" applyFont="1" applyFill="1" applyBorder="1" applyAlignment="1">
      <alignment horizontal="center"/>
    </xf>
    <xf numFmtId="167" fontId="33" fillId="10" borderId="3" xfId="26" applyNumberFormat="1" applyFont="1" applyFill="1" applyBorder="1" applyAlignment="1">
      <alignment horizontal="center"/>
    </xf>
    <xf numFmtId="3" fontId="33" fillId="10" borderId="22" xfId="26" applyNumberFormat="1" applyFont="1" applyFill="1" applyBorder="1"/>
    <xf numFmtId="3" fontId="33" fillId="10" borderId="30" xfId="26" applyNumberFormat="1" applyFont="1" applyFill="1" applyBorder="1"/>
    <xf numFmtId="167" fontId="33" fillId="10" borderId="23" xfId="86" applyNumberFormat="1" applyFont="1" applyFill="1" applyBorder="1" applyAlignment="1">
      <alignment horizontal="right"/>
    </xf>
    <xf numFmtId="3" fontId="33" fillId="10" borderId="31" xfId="26" applyNumberFormat="1" applyFont="1" applyFill="1" applyBorder="1"/>
    <xf numFmtId="167" fontId="33" fillId="10" borderId="23" xfId="86" applyNumberFormat="1" applyFont="1" applyFill="1" applyBorder="1"/>
    <xf numFmtId="3" fontId="33" fillId="10" borderId="22" xfId="26" applyNumberFormat="1" applyFont="1" applyFill="1" applyBorder="1" applyAlignment="1">
      <alignment horizontal="center"/>
    </xf>
    <xf numFmtId="3" fontId="33" fillId="10" borderId="23" xfId="26" applyNumberFormat="1" applyFont="1" applyFill="1" applyBorder="1" applyAlignment="1">
      <alignment horizontal="center"/>
    </xf>
    <xf numFmtId="167" fontId="33" fillId="10" borderId="23" xfId="26" applyNumberFormat="1" applyFont="1" applyFill="1" applyBorder="1" applyAlignment="1">
      <alignment horizontal="center"/>
    </xf>
    <xf numFmtId="0" fontId="33" fillId="2" borderId="2" xfId="26" quotePrefix="1" applyNumberFormat="1" applyFont="1" applyFill="1" applyBorder="1" applyAlignment="1">
      <alignment horizontal="center"/>
    </xf>
    <xf numFmtId="167" fontId="33" fillId="2" borderId="3" xfId="26" quotePrefix="1" applyNumberFormat="1" applyFont="1" applyFill="1" applyBorder="1" applyAlignment="1">
      <alignment horizontal="center"/>
    </xf>
    <xf numFmtId="167" fontId="33" fillId="2" borderId="57" xfId="26" applyNumberFormat="1" applyFont="1" applyFill="1" applyBorder="1"/>
    <xf numFmtId="167" fontId="33" fillId="3" borderId="57" xfId="26" applyNumberFormat="1" applyFont="1" applyFill="1" applyBorder="1"/>
    <xf numFmtId="167" fontId="33" fillId="4" borderId="57" xfId="26" applyNumberFormat="1" applyFont="1" applyFill="1" applyBorder="1"/>
    <xf numFmtId="167" fontId="33" fillId="10" borderId="57" xfId="26" applyNumberFormat="1" applyFont="1" applyFill="1" applyBorder="1"/>
    <xf numFmtId="167" fontId="31" fillId="7" borderId="17" xfId="26" applyNumberFormat="1" applyFont="1" applyFill="1" applyBorder="1"/>
    <xf numFmtId="167" fontId="31" fillId="7" borderId="107" xfId="26" applyNumberFormat="1" applyFont="1" applyFill="1" applyBorder="1"/>
    <xf numFmtId="167" fontId="31" fillId="7" borderId="114" xfId="26" applyNumberFormat="1" applyFont="1" applyFill="1" applyBorder="1"/>
    <xf numFmtId="0" fontId="27" fillId="4" borderId="96" xfId="1" applyFill="1" applyBorder="1" applyAlignment="1">
      <alignment horizontal="left" indent="4"/>
    </xf>
    <xf numFmtId="0" fontId="27" fillId="4" borderId="37" xfId="1" applyFill="1" applyBorder="1" applyAlignment="1">
      <alignment horizontal="left" indent="4"/>
    </xf>
    <xf numFmtId="0" fontId="27" fillId="4" borderId="37" xfId="1" applyFill="1" applyBorder="1" applyAlignment="1">
      <alignment horizontal="left" indent="2"/>
    </xf>
    <xf numFmtId="0" fontId="34" fillId="0" borderId="97" xfId="0" applyFont="1" applyBorder="1"/>
    <xf numFmtId="0" fontId="33" fillId="2" borderId="87" xfId="0" applyFont="1" applyFill="1" applyBorder="1" applyAlignment="1">
      <alignment horizontal="center" vertical="top" wrapText="1"/>
    </xf>
    <xf numFmtId="0" fontId="27" fillId="6" borderId="5" xfId="1" applyFill="1" applyBorder="1"/>
    <xf numFmtId="0" fontId="33" fillId="2" borderId="49" xfId="81" applyFont="1" applyFill="1" applyBorder="1" applyAlignment="1">
      <alignment horizontal="center"/>
    </xf>
    <xf numFmtId="0" fontId="33" fillId="2" borderId="50" xfId="81" applyFont="1" applyFill="1" applyBorder="1" applyAlignment="1">
      <alignment horizontal="center"/>
    </xf>
    <xf numFmtId="0" fontId="7" fillId="0" borderId="0" xfId="26" applyFont="1" applyFill="1" applyBorder="1" applyAlignment="1"/>
    <xf numFmtId="0" fontId="33" fillId="2" borderId="27" xfId="74" applyFont="1" applyFill="1" applyBorder="1" applyAlignment="1">
      <alignment horizontal="center"/>
    </xf>
    <xf numFmtId="0" fontId="7" fillId="0" borderId="3" xfId="78" applyFont="1" applyFill="1" applyBorder="1" applyAlignment="1"/>
    <xf numFmtId="3" fontId="41" fillId="0" borderId="23" xfId="0" applyNumberFormat="1" applyFont="1" applyFill="1" applyBorder="1" applyAlignment="1"/>
    <xf numFmtId="0" fontId="41" fillId="2" borderId="21" xfId="0" applyFont="1" applyFill="1" applyBorder="1" applyAlignment="1">
      <alignment horizontal="right"/>
    </xf>
    <xf numFmtId="3" fontId="33" fillId="7" borderId="63" xfId="26" applyNumberFormat="1" applyFont="1" applyFill="1" applyBorder="1"/>
    <xf numFmtId="3" fontId="33" fillId="7" borderId="96" xfId="26" applyNumberFormat="1" applyFont="1" applyFill="1" applyBorder="1"/>
    <xf numFmtId="3" fontId="33" fillId="7" borderId="34" xfId="26" applyNumberFormat="1" applyFont="1" applyFill="1" applyBorder="1"/>
    <xf numFmtId="3" fontId="33" fillId="10" borderId="21" xfId="26" applyNumberFormat="1" applyFont="1" applyFill="1" applyBorder="1"/>
    <xf numFmtId="3" fontId="33" fillId="4" borderId="21" xfId="26" applyNumberFormat="1" applyFont="1" applyFill="1" applyBorder="1"/>
    <xf numFmtId="3" fontId="33" fillId="3" borderId="21" xfId="26" applyNumberFormat="1" applyFont="1" applyFill="1" applyBorder="1"/>
    <xf numFmtId="168" fontId="3" fillId="2" borderId="0" xfId="26" applyNumberFormat="1" applyFont="1" applyFill="1" applyBorder="1" applyAlignment="1">
      <alignment horizontal="left" vertical="top"/>
    </xf>
    <xf numFmtId="168" fontId="3" fillId="2" borderId="0" xfId="24" applyNumberFormat="1" applyFont="1" applyFill="1" applyBorder="1" applyAlignment="1">
      <alignment horizontal="left" vertical="center" wrapText="1"/>
    </xf>
    <xf numFmtId="168" fontId="3" fillId="2" borderId="18" xfId="26" applyNumberFormat="1" applyFont="1" applyFill="1" applyBorder="1" applyAlignment="1">
      <alignment horizontal="left" vertical="top"/>
    </xf>
    <xf numFmtId="168" fontId="3" fillId="2" borderId="19" xfId="26" applyNumberFormat="1" applyFont="1" applyFill="1" applyBorder="1" applyAlignment="1">
      <alignment horizontal="left" vertical="top"/>
    </xf>
    <xf numFmtId="168" fontId="3" fillId="2" borderId="34" xfId="26" applyNumberFormat="1" applyFont="1" applyFill="1" applyBorder="1" applyAlignment="1">
      <alignment horizontal="left" vertical="top"/>
    </xf>
    <xf numFmtId="3" fontId="3" fillId="2" borderId="18" xfId="26" applyNumberFormat="1" applyFont="1" applyFill="1" applyBorder="1" applyAlignment="1">
      <alignment horizontal="left" vertical="center"/>
    </xf>
    <xf numFmtId="3" fontId="3" fillId="2" borderId="19" xfId="26" applyNumberFormat="1" applyFont="1" applyFill="1" applyBorder="1" applyAlignment="1">
      <alignment horizontal="left" vertical="center"/>
    </xf>
    <xf numFmtId="168" fontId="3" fillId="2" borderId="18" xfId="24" applyNumberFormat="1" applyFont="1" applyFill="1" applyBorder="1" applyAlignment="1">
      <alignment horizontal="left" vertical="center" wrapText="1"/>
    </xf>
    <xf numFmtId="9" fontId="3" fillId="2" borderId="19" xfId="24" applyNumberFormat="1" applyFont="1" applyFill="1" applyBorder="1" applyAlignment="1">
      <alignment horizontal="left" vertical="center" wrapText="1"/>
    </xf>
    <xf numFmtId="166" fontId="3" fillId="2" borderId="19" xfId="24" applyNumberFormat="1" applyFont="1" applyFill="1" applyBorder="1" applyAlignment="1">
      <alignment horizontal="left" vertical="center" wrapText="1"/>
    </xf>
    <xf numFmtId="0" fontId="5" fillId="0" borderId="0" xfId="26" applyFont="1" applyFill="1" applyBorder="1"/>
    <xf numFmtId="0" fontId="29" fillId="0" borderId="0" xfId="78" applyNumberFormat="1" applyFont="1" applyFill="1" applyBorder="1" applyAlignment="1"/>
    <xf numFmtId="0" fontId="34" fillId="0" borderId="0" xfId="0" applyNumberFormat="1" applyFont="1" applyFill="1"/>
    <xf numFmtId="9" fontId="0" fillId="0" borderId="0" xfId="0" applyNumberFormat="1"/>
    <xf numFmtId="168" fontId="0" fillId="0" borderId="0" xfId="0" applyNumberFormat="1"/>
    <xf numFmtId="0" fontId="51" fillId="0" borderId="0" xfId="0" applyFont="1" applyFill="1" applyAlignment="1">
      <alignment horizontal="left" indent="2"/>
    </xf>
    <xf numFmtId="176" fontId="41" fillId="0" borderId="18" xfId="0" applyNumberFormat="1" applyFont="1" applyBorder="1" applyAlignment="1">
      <alignment vertical="center"/>
    </xf>
    <xf numFmtId="173" fontId="41" fillId="0" borderId="34" xfId="0" applyNumberFormat="1" applyFont="1" applyBorder="1" applyAlignment="1">
      <alignment vertical="center"/>
    </xf>
    <xf numFmtId="173" fontId="34" fillId="0" borderId="19" xfId="0" applyNumberFormat="1" applyFont="1" applyBorder="1" applyAlignment="1">
      <alignment vertical="center"/>
    </xf>
    <xf numFmtId="173" fontId="34" fillId="0" borderId="0" xfId="0" applyNumberFormat="1" applyFont="1" applyBorder="1" applyAlignment="1">
      <alignment vertical="center"/>
    </xf>
    <xf numFmtId="173" fontId="34" fillId="0" borderId="18" xfId="0" applyNumberFormat="1" applyFont="1" applyBorder="1" applyAlignment="1">
      <alignment vertical="center"/>
    </xf>
    <xf numFmtId="174" fontId="34" fillId="0" borderId="0" xfId="0" applyNumberFormat="1" applyFont="1" applyBorder="1" applyAlignment="1">
      <alignment vertical="center"/>
    </xf>
    <xf numFmtId="0" fontId="61" fillId="0" borderId="19" xfId="0" applyFont="1" applyFill="1" applyBorder="1" applyAlignment="1">
      <alignment horizontal="left" vertical="center"/>
    </xf>
    <xf numFmtId="0" fontId="41" fillId="2" borderId="0" xfId="0" applyFont="1" applyFill="1" applyBorder="1" applyAlignment="1">
      <alignment horizontal="center" vertical="center"/>
    </xf>
    <xf numFmtId="173" fontId="34" fillId="0" borderId="0" xfId="0" applyNumberFormat="1" applyFont="1" applyBorder="1" applyAlignment="1">
      <alignment horizontal="right" vertical="center"/>
    </xf>
    <xf numFmtId="175" fontId="34" fillId="0" borderId="0" xfId="0" applyNumberFormat="1" applyFont="1" applyBorder="1" applyAlignment="1">
      <alignment horizontal="right" vertical="center"/>
    </xf>
    <xf numFmtId="3" fontId="41" fillId="0" borderId="72" xfId="0" applyNumberFormat="1" applyFont="1" applyBorder="1" applyAlignment="1">
      <alignment horizontal="right" vertical="center"/>
    </xf>
    <xf numFmtId="9" fontId="41" fillId="0" borderId="118" xfId="0" applyNumberFormat="1" applyFont="1" applyBorder="1" applyAlignment="1">
      <alignment horizontal="right" vertical="center"/>
    </xf>
    <xf numFmtId="173" fontId="41" fillId="0" borderId="118" xfId="0" applyNumberFormat="1" applyFont="1" applyBorder="1" applyAlignment="1">
      <alignment horizontal="right" vertical="center"/>
    </xf>
    <xf numFmtId="173" fontId="41" fillId="0" borderId="85" xfId="0" applyNumberFormat="1" applyFont="1" applyBorder="1" applyAlignment="1">
      <alignment horizontal="right" vertical="center"/>
    </xf>
    <xf numFmtId="173" fontId="41" fillId="0" borderId="87" xfId="0" applyNumberFormat="1" applyFont="1" applyBorder="1" applyAlignment="1">
      <alignment vertical="center"/>
    </xf>
    <xf numFmtId="173" fontId="41" fillId="0" borderId="119" xfId="0" applyNumberFormat="1" applyFont="1" applyBorder="1" applyAlignment="1">
      <alignment vertical="center"/>
    </xf>
    <xf numFmtId="173" fontId="41" fillId="0" borderId="118" xfId="0" applyNumberFormat="1" applyFont="1" applyBorder="1" applyAlignment="1">
      <alignment vertical="center"/>
    </xf>
    <xf numFmtId="173" fontId="41" fillId="0" borderId="85" xfId="0" applyNumberFormat="1" applyFont="1" applyBorder="1" applyAlignment="1">
      <alignment vertical="center"/>
    </xf>
    <xf numFmtId="173" fontId="41" fillId="0" borderId="120" xfId="0" applyNumberFormat="1" applyFont="1" applyBorder="1" applyAlignment="1">
      <alignment vertical="center"/>
    </xf>
    <xf numFmtId="174" fontId="41" fillId="0" borderId="121" xfId="0" applyNumberFormat="1" applyFont="1" applyBorder="1" applyAlignment="1">
      <alignment vertical="center"/>
    </xf>
    <xf numFmtId="174" fontId="41" fillId="0" borderId="118" xfId="0" applyNumberFormat="1" applyFont="1" applyBorder="1" applyAlignment="1">
      <alignment vertical="center"/>
    </xf>
    <xf numFmtId="174" fontId="41" fillId="0" borderId="85" xfId="0" applyNumberFormat="1" applyFont="1" applyBorder="1" applyAlignment="1">
      <alignment vertical="center"/>
    </xf>
    <xf numFmtId="168" fontId="41" fillId="0" borderId="111" xfId="0" applyNumberFormat="1" applyFont="1" applyBorder="1" applyAlignment="1">
      <alignment vertical="center"/>
    </xf>
    <xf numFmtId="0" fontId="34" fillId="0" borderId="119" xfId="0" applyFont="1" applyBorder="1" applyAlignment="1">
      <alignment horizontal="center" vertical="center"/>
    </xf>
    <xf numFmtId="166" fontId="41" fillId="2" borderId="85" xfId="0" applyNumberFormat="1" applyFont="1" applyFill="1" applyBorder="1" applyAlignment="1">
      <alignment horizontal="center" vertical="center"/>
    </xf>
    <xf numFmtId="173" fontId="41" fillId="0" borderId="94" xfId="0" applyNumberFormat="1" applyFont="1" applyBorder="1" applyAlignment="1">
      <alignment horizontal="right" vertical="center"/>
    </xf>
    <xf numFmtId="175" fontId="41" fillId="0" borderId="93" xfId="0" applyNumberFormat="1" applyFont="1" applyBorder="1" applyAlignment="1">
      <alignment horizontal="right" vertical="center"/>
    </xf>
    <xf numFmtId="173" fontId="41" fillId="0" borderId="93" xfId="0" applyNumberFormat="1" applyFont="1" applyBorder="1" applyAlignment="1">
      <alignment horizontal="right" vertical="center"/>
    </xf>
    <xf numFmtId="173" fontId="41" fillId="0" borderId="94" xfId="0" applyNumberFormat="1" applyFont="1" applyBorder="1" applyAlignment="1">
      <alignment vertical="center"/>
    </xf>
    <xf numFmtId="173" fontId="41" fillId="0" borderId="93" xfId="0" applyNumberFormat="1" applyFont="1" applyBorder="1" applyAlignment="1">
      <alignment vertical="center"/>
    </xf>
    <xf numFmtId="173" fontId="41" fillId="0" borderId="92" xfId="0" applyNumberFormat="1" applyFont="1" applyBorder="1" applyAlignment="1">
      <alignment vertical="center"/>
    </xf>
    <xf numFmtId="176" fontId="41" fillId="0" borderId="92" xfId="0" applyNumberFormat="1" applyFont="1" applyBorder="1" applyAlignment="1">
      <alignment vertical="center"/>
    </xf>
    <xf numFmtId="0" fontId="0" fillId="0" borderId="0" xfId="0" applyAlignment="1">
      <alignment wrapText="1"/>
    </xf>
    <xf numFmtId="0" fontId="61" fillId="11" borderId="98" xfId="0" quotePrefix="1" applyFont="1" applyFill="1" applyBorder="1" applyAlignment="1">
      <alignment horizontal="center" vertical="center" wrapText="1"/>
    </xf>
    <xf numFmtId="0" fontId="42" fillId="11" borderId="98" xfId="0" quotePrefix="1" applyFont="1" applyFill="1" applyBorder="1" applyAlignment="1">
      <alignment horizontal="center" vertical="center" wrapText="1"/>
    </xf>
    <xf numFmtId="0" fontId="42" fillId="11" borderId="97" xfId="0" quotePrefix="1" applyFont="1" applyFill="1" applyBorder="1" applyAlignment="1">
      <alignment horizontal="center" vertical="center" wrapText="1"/>
    </xf>
    <xf numFmtId="4" fontId="0" fillId="0" borderId="0" xfId="0" applyNumberFormat="1"/>
    <xf numFmtId="0" fontId="0" fillId="0" borderId="0" xfId="0" applyAlignment="1">
      <alignment horizontal="left"/>
    </xf>
    <xf numFmtId="0" fontId="0" fillId="8" borderId="127" xfId="0" applyNumberFormat="1" applyFont="1" applyFill="1" applyBorder="1"/>
    <xf numFmtId="3" fontId="0" fillId="8" borderId="86" xfId="0" applyNumberFormat="1" applyFont="1" applyFill="1" applyBorder="1"/>
    <xf numFmtId="0" fontId="0" fillId="0" borderId="128" xfId="0" applyNumberFormat="1" applyFont="1" applyBorder="1"/>
    <xf numFmtId="3" fontId="0" fillId="0" borderId="129" xfId="0" applyNumberFormat="1" applyFont="1" applyBorder="1"/>
    <xf numFmtId="0" fontId="0" fillId="8" borderId="128" xfId="0" applyNumberFormat="1" applyFont="1" applyFill="1" applyBorder="1"/>
    <xf numFmtId="3" fontId="0" fillId="8" borderId="129" xfId="0" applyNumberFormat="1" applyFont="1" applyFill="1" applyBorder="1"/>
    <xf numFmtId="0" fontId="59" fillId="9" borderId="128" xfId="0" applyNumberFormat="1" applyFont="1" applyFill="1" applyBorder="1"/>
    <xf numFmtId="3" fontId="59" fillId="9" borderId="129" xfId="0" applyNumberFormat="1" applyFont="1" applyFill="1" applyBorder="1"/>
    <xf numFmtId="0" fontId="41" fillId="3" borderId="29" xfId="0" applyFont="1" applyFill="1" applyBorder="1" applyAlignment="1"/>
    <xf numFmtId="0" fontId="34" fillId="0" borderId="48" xfId="0" applyFont="1" applyBorder="1" applyAlignment="1"/>
    <xf numFmtId="0" fontId="41" fillId="2" borderId="29" xfId="0" applyFont="1" applyFill="1" applyBorder="1" applyAlignment="1"/>
    <xf numFmtId="0" fontId="41" fillId="4" borderId="29" xfId="0" applyFont="1" applyFill="1" applyBorder="1" applyAlignment="1"/>
    <xf numFmtId="0" fontId="44" fillId="0" borderId="2" xfId="0" applyFont="1" applyFill="1" applyBorder="1" applyAlignment="1"/>
    <xf numFmtId="0" fontId="44" fillId="0" borderId="2" xfId="0" applyFont="1" applyBorder="1" applyAlignment="1"/>
    <xf numFmtId="0" fontId="32" fillId="5" borderId="19" xfId="81" applyFont="1" applyFill="1" applyBorder="1" applyAlignment="1">
      <alignment horizontal="center" vertical="center"/>
    </xf>
    <xf numFmtId="0" fontId="43" fillId="0" borderId="3" xfId="0" applyFont="1" applyBorder="1" applyAlignment="1">
      <alignment horizontal="center" vertical="center"/>
    </xf>
    <xf numFmtId="0" fontId="33" fillId="2" borderId="53" xfId="81" applyFont="1" applyFill="1" applyBorder="1" applyAlignment="1">
      <alignment horizontal="center"/>
    </xf>
    <xf numFmtId="0" fontId="33" fillId="2" borderId="54" xfId="81" applyFont="1" applyFill="1" applyBorder="1" applyAlignment="1">
      <alignment horizontal="center"/>
    </xf>
    <xf numFmtId="0" fontId="33" fillId="2" borderId="51" xfId="81" applyFont="1" applyFill="1" applyBorder="1" applyAlignment="1">
      <alignment horizontal="center"/>
    </xf>
    <xf numFmtId="0" fontId="33" fillId="2" borderId="83" xfId="81" applyFont="1" applyFill="1" applyBorder="1" applyAlignment="1">
      <alignment horizontal="center"/>
    </xf>
    <xf numFmtId="0" fontId="33" fillId="2" borderId="52" xfId="81" applyFont="1" applyFill="1" applyBorder="1" applyAlignment="1">
      <alignment horizontal="center"/>
    </xf>
    <xf numFmtId="0" fontId="33" fillId="2" borderId="110" xfId="81" applyFont="1" applyFill="1" applyBorder="1" applyAlignment="1">
      <alignment horizontal="center"/>
    </xf>
    <xf numFmtId="0" fontId="33" fillId="2" borderId="95" xfId="81" applyFont="1" applyFill="1" applyBorder="1" applyAlignment="1">
      <alignment horizontal="center"/>
    </xf>
    <xf numFmtId="0" fontId="44" fillId="0" borderId="2" xfId="0" applyFont="1" applyFill="1" applyBorder="1" applyAlignment="1">
      <alignment horizontal="center"/>
    </xf>
    <xf numFmtId="0" fontId="2" fillId="0" borderId="2" xfId="0" applyFont="1" applyFill="1" applyBorder="1" applyAlignment="1"/>
    <xf numFmtId="0" fontId="40" fillId="2" borderId="27" xfId="0" applyFont="1" applyFill="1" applyBorder="1" applyAlignment="1">
      <alignment horizontal="center" vertical="center"/>
    </xf>
    <xf numFmtId="0" fontId="34" fillId="2" borderId="32" xfId="0" applyFont="1" applyFill="1" applyBorder="1" applyAlignment="1">
      <alignment horizontal="center" vertical="center"/>
    </xf>
    <xf numFmtId="0" fontId="39" fillId="2" borderId="11" xfId="0" applyFont="1" applyFill="1" applyBorder="1" applyAlignment="1">
      <alignment horizontal="center" vertical="center"/>
    </xf>
    <xf numFmtId="0" fontId="34" fillId="2" borderId="12" xfId="0" applyFont="1" applyFill="1" applyBorder="1" applyAlignment="1">
      <alignment horizontal="center" vertical="center"/>
    </xf>
    <xf numFmtId="0" fontId="6" fillId="0" borderId="2" xfId="0" applyFont="1" applyFill="1" applyBorder="1" applyAlignment="1"/>
    <xf numFmtId="0" fontId="34" fillId="2" borderId="10" xfId="0" applyFont="1" applyFill="1" applyBorder="1" applyAlignment="1">
      <alignment horizontal="center" vertical="center"/>
    </xf>
    <xf numFmtId="0" fontId="34" fillId="2" borderId="11" xfId="0" applyFont="1" applyFill="1" applyBorder="1" applyAlignment="1">
      <alignment horizontal="center" vertical="center"/>
    </xf>
    <xf numFmtId="0" fontId="40" fillId="2" borderId="32" xfId="0" applyFont="1" applyFill="1" applyBorder="1" applyAlignment="1">
      <alignment horizontal="center" vertical="center"/>
    </xf>
    <xf numFmtId="0" fontId="34" fillId="2" borderId="28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 wrapText="1"/>
    </xf>
    <xf numFmtId="0" fontId="34" fillId="2" borderId="26" xfId="0" applyFont="1" applyFill="1" applyBorder="1" applyAlignment="1">
      <alignment horizontal="center" vertical="center" wrapText="1"/>
    </xf>
    <xf numFmtId="0" fontId="38" fillId="2" borderId="11" xfId="0" applyFont="1" applyFill="1" applyBorder="1" applyAlignment="1">
      <alignment horizontal="center" vertical="center" wrapText="1"/>
    </xf>
    <xf numFmtId="0" fontId="38" fillId="2" borderId="12" xfId="0" applyFont="1" applyFill="1" applyBorder="1" applyAlignment="1">
      <alignment horizontal="center" vertical="center" wrapText="1"/>
    </xf>
    <xf numFmtId="0" fontId="34" fillId="2" borderId="25" xfId="0" applyFont="1" applyFill="1" applyBorder="1" applyAlignment="1">
      <alignment horizontal="center" vertical="center" wrapText="1"/>
    </xf>
    <xf numFmtId="0" fontId="33" fillId="2" borderId="108" xfId="81" applyFont="1" applyFill="1" applyBorder="1" applyAlignment="1">
      <alignment horizontal="center"/>
    </xf>
    <xf numFmtId="0" fontId="33" fillId="2" borderId="109" xfId="81" applyFont="1" applyFill="1" applyBorder="1" applyAlignment="1">
      <alignment horizontal="center"/>
    </xf>
    <xf numFmtId="0" fontId="33" fillId="2" borderId="103" xfId="81" applyFont="1" applyFill="1" applyBorder="1" applyAlignment="1">
      <alignment horizontal="center"/>
    </xf>
    <xf numFmtId="0" fontId="2" fillId="0" borderId="2" xfId="14" applyFont="1" applyFill="1" applyBorder="1" applyAlignment="1"/>
    <xf numFmtId="0" fontId="44" fillId="0" borderId="2" xfId="14" applyFont="1" applyFill="1" applyBorder="1" applyAlignment="1"/>
    <xf numFmtId="0" fontId="0" fillId="0" borderId="2" xfId="0" applyBorder="1" applyAlignment="1"/>
    <xf numFmtId="164" fontId="33" fillId="0" borderId="0" xfId="53" applyNumberFormat="1" applyFont="1" applyFill="1" applyBorder="1" applyAlignment="1">
      <alignment horizontal="center"/>
    </xf>
    <xf numFmtId="164" fontId="31" fillId="0" borderId="0" xfId="79" applyNumberFormat="1" applyFont="1" applyFill="1" applyBorder="1" applyAlignment="1">
      <alignment horizontal="center"/>
    </xf>
    <xf numFmtId="164" fontId="33" fillId="2" borderId="27" xfId="53" applyNumberFormat="1" applyFont="1" applyFill="1" applyBorder="1" applyAlignment="1">
      <alignment horizontal="right"/>
    </xf>
    <xf numFmtId="164" fontId="31" fillId="2" borderId="32" xfId="79" applyNumberFormat="1" applyFont="1" applyFill="1" applyBorder="1" applyAlignment="1">
      <alignment horizontal="right"/>
    </xf>
    <xf numFmtId="164" fontId="45" fillId="0" borderId="2" xfId="14" applyNumberFormat="1" applyFont="1" applyFill="1" applyBorder="1" applyAlignment="1"/>
    <xf numFmtId="0" fontId="6" fillId="0" borderId="2" xfId="14" applyFont="1" applyFill="1" applyBorder="1" applyAlignment="1">
      <alignment wrapText="1"/>
    </xf>
    <xf numFmtId="0" fontId="6" fillId="0" borderId="2" xfId="14" applyFont="1" applyFill="1" applyBorder="1" applyAlignment="1"/>
    <xf numFmtId="3" fontId="30" fillId="2" borderId="68" xfId="78" applyNumberFormat="1" applyFont="1" applyFill="1" applyBorder="1" applyAlignment="1">
      <alignment horizontal="left"/>
    </xf>
    <xf numFmtId="0" fontId="34" fillId="2" borderId="59" xfId="0" applyFont="1" applyFill="1" applyBorder="1" applyAlignment="1"/>
    <xf numFmtId="3" fontId="30" fillId="2" borderId="61" xfId="78" applyNumberFormat="1" applyFont="1" applyFill="1" applyBorder="1" applyAlignment="1"/>
    <xf numFmtId="0" fontId="41" fillId="2" borderId="68" xfId="0" applyFont="1" applyFill="1" applyBorder="1" applyAlignment="1">
      <alignment horizontal="left"/>
    </xf>
    <xf numFmtId="0" fontId="34" fillId="2" borderId="55" xfId="0" applyFont="1" applyFill="1" applyBorder="1" applyAlignment="1">
      <alignment horizontal="left"/>
    </xf>
    <xf numFmtId="0" fontId="34" fillId="2" borderId="59" xfId="0" applyFont="1" applyFill="1" applyBorder="1" applyAlignment="1">
      <alignment horizontal="left"/>
    </xf>
    <xf numFmtId="0" fontId="41" fillId="2" borderId="61" xfId="0" applyFont="1" applyFill="1" applyBorder="1" applyAlignment="1">
      <alignment horizontal="left"/>
    </xf>
    <xf numFmtId="3" fontId="41" fillId="2" borderId="61" xfId="0" applyNumberFormat="1" applyFont="1" applyFill="1" applyBorder="1" applyAlignment="1">
      <alignment horizontal="left"/>
    </xf>
    <xf numFmtId="3" fontId="34" fillId="2" borderId="56" xfId="0" applyNumberFormat="1" applyFont="1" applyFill="1" applyBorder="1" applyAlignment="1">
      <alignment horizontal="left"/>
    </xf>
    <xf numFmtId="9" fontId="3" fillId="2" borderId="113" xfId="80" applyNumberFormat="1" applyFont="1" applyFill="1" applyBorder="1" applyAlignment="1">
      <alignment horizontal="left"/>
    </xf>
    <xf numFmtId="9" fontId="3" fillId="2" borderId="6" xfId="80" applyNumberFormat="1" applyFont="1" applyFill="1" applyBorder="1" applyAlignment="1">
      <alignment horizontal="left"/>
    </xf>
    <xf numFmtId="9" fontId="3" fillId="2" borderId="7" xfId="80" applyNumberFormat="1" applyFont="1" applyFill="1" applyBorder="1" applyAlignment="1">
      <alignment horizontal="left"/>
    </xf>
    <xf numFmtId="3" fontId="3" fillId="2" borderId="4" xfId="80" applyNumberFormat="1" applyFont="1" applyFill="1" applyBorder="1" applyAlignment="1">
      <alignment horizontal="left"/>
    </xf>
    <xf numFmtId="3" fontId="3" fillId="2" borderId="112" xfId="80" applyNumberFormat="1" applyFont="1" applyFill="1" applyBorder="1" applyAlignment="1">
      <alignment horizontal="left"/>
    </xf>
    <xf numFmtId="3" fontId="3" fillId="2" borderId="105" xfId="80" applyNumberFormat="1" applyFont="1" applyFill="1" applyBorder="1" applyAlignment="1">
      <alignment horizontal="left"/>
    </xf>
    <xf numFmtId="0" fontId="3" fillId="2" borderId="32" xfId="80" applyFont="1" applyFill="1" applyBorder="1" applyAlignment="1">
      <alignment horizontal="left"/>
    </xf>
    <xf numFmtId="0" fontId="3" fillId="2" borderId="27" xfId="80" applyFont="1" applyFill="1" applyBorder="1" applyAlignment="1">
      <alignment horizontal="left"/>
    </xf>
    <xf numFmtId="0" fontId="3" fillId="2" borderId="28" xfId="80" applyFont="1" applyFill="1" applyBorder="1" applyAlignment="1">
      <alignment horizontal="left"/>
    </xf>
    <xf numFmtId="0" fontId="3" fillId="2" borderId="62" xfId="80" applyFont="1" applyFill="1" applyBorder="1" applyAlignment="1">
      <alignment horizontal="left"/>
    </xf>
    <xf numFmtId="0" fontId="3" fillId="2" borderId="43" xfId="79" applyFont="1" applyFill="1" applyBorder="1" applyAlignment="1"/>
    <xf numFmtId="0" fontId="5" fillId="2" borderId="43" xfId="79" applyFont="1" applyFill="1" applyBorder="1" applyAlignment="1"/>
    <xf numFmtId="0" fontId="5" fillId="2" borderId="71" xfId="79" applyFont="1" applyFill="1" applyBorder="1" applyAlignment="1"/>
    <xf numFmtId="0" fontId="3" fillId="0" borderId="0" xfId="79" applyFont="1" applyFill="1" applyBorder="1" applyAlignment="1">
      <alignment horizontal="left"/>
    </xf>
    <xf numFmtId="0" fontId="5" fillId="0" borderId="0" xfId="79" applyFont="1" applyFill="1" applyBorder="1" applyAlignment="1"/>
    <xf numFmtId="0" fontId="3" fillId="2" borderId="69" xfId="53" applyFont="1" applyFill="1" applyBorder="1" applyAlignment="1">
      <alignment horizontal="right"/>
    </xf>
    <xf numFmtId="0" fontId="5" fillId="2" borderId="70" xfId="79" applyFont="1" applyFill="1" applyBorder="1" applyAlignment="1"/>
    <xf numFmtId="0" fontId="3" fillId="2" borderId="44" xfId="79" applyFont="1" applyFill="1" applyBorder="1" applyAlignment="1">
      <alignment horizontal="left"/>
    </xf>
    <xf numFmtId="0" fontId="5" fillId="2" borderId="43" xfId="79" applyFont="1" applyFill="1" applyBorder="1" applyAlignment="1">
      <alignment horizontal="left"/>
    </xf>
    <xf numFmtId="0" fontId="3" fillId="2" borderId="43" xfId="79" applyFont="1" applyFill="1" applyBorder="1" applyAlignment="1">
      <alignment horizontal="left"/>
    </xf>
    <xf numFmtId="0" fontId="5" fillId="2" borderId="71" xfId="79" applyFont="1" applyFill="1" applyBorder="1" applyAlignment="1">
      <alignment horizontal="left"/>
    </xf>
    <xf numFmtId="166" fontId="41" fillId="2" borderId="92" xfId="0" applyNumberFormat="1" applyFont="1" applyFill="1" applyBorder="1" applyAlignment="1">
      <alignment horizontal="center" vertical="center"/>
    </xf>
    <xf numFmtId="0" fontId="34" fillId="0" borderId="122" xfId="0" applyFont="1" applyBorder="1" applyAlignment="1">
      <alignment horizontal="center" vertical="center"/>
    </xf>
    <xf numFmtId="0" fontId="61" fillId="4" borderId="115" xfId="0" applyFont="1" applyFill="1" applyBorder="1" applyAlignment="1">
      <alignment horizontal="center" vertical="center" wrapText="1"/>
    </xf>
    <xf numFmtId="0" fontId="61" fillId="4" borderId="123" xfId="0" applyFont="1" applyFill="1" applyBorder="1" applyAlignment="1">
      <alignment horizontal="center" vertical="center" wrapText="1"/>
    </xf>
    <xf numFmtId="0" fontId="61" fillId="4" borderId="101" xfId="0" applyFont="1" applyFill="1" applyBorder="1" applyAlignment="1">
      <alignment horizontal="center" vertical="center" wrapText="1"/>
    </xf>
    <xf numFmtId="0" fontId="61" fillId="4" borderId="116" xfId="0" applyFont="1" applyFill="1" applyBorder="1" applyAlignment="1">
      <alignment horizontal="center" vertical="center" wrapText="1"/>
    </xf>
    <xf numFmtId="0" fontId="61" fillId="4" borderId="102" xfId="0" applyFont="1" applyFill="1" applyBorder="1" applyAlignment="1">
      <alignment horizontal="center" vertical="center" wrapText="1"/>
    </xf>
    <xf numFmtId="0" fontId="61" fillId="4" borderId="117" xfId="0" applyFont="1" applyFill="1" applyBorder="1" applyAlignment="1">
      <alignment horizontal="center" vertical="center" wrapText="1"/>
    </xf>
    <xf numFmtId="0" fontId="41" fillId="4" borderId="1" xfId="0" applyFont="1" applyFill="1" applyBorder="1" applyAlignment="1">
      <alignment horizontal="center" vertical="center" wrapText="1"/>
    </xf>
    <xf numFmtId="0" fontId="41" fillId="4" borderId="3" xfId="0" applyFont="1" applyFill="1" applyBorder="1" applyAlignment="1">
      <alignment horizontal="center" vertical="center" wrapText="1"/>
    </xf>
    <xf numFmtId="168" fontId="61" fillId="2" borderId="115" xfId="0" applyNumberFormat="1" applyFont="1" applyFill="1" applyBorder="1" applyAlignment="1">
      <alignment horizontal="center" vertical="center" wrapText="1"/>
    </xf>
    <xf numFmtId="168" fontId="61" fillId="2" borderId="123" xfId="0" applyNumberFormat="1" applyFont="1" applyFill="1" applyBorder="1" applyAlignment="1">
      <alignment horizontal="center" vertical="center" wrapText="1"/>
    </xf>
    <xf numFmtId="0" fontId="61" fillId="2" borderId="101" xfId="0" applyFont="1" applyFill="1" applyBorder="1" applyAlignment="1">
      <alignment horizontal="center" vertical="center" wrapText="1"/>
    </xf>
    <xf numFmtId="0" fontId="61" fillId="2" borderId="116" xfId="0" applyFont="1" applyFill="1" applyBorder="1" applyAlignment="1">
      <alignment horizontal="center" vertical="center" wrapText="1"/>
    </xf>
    <xf numFmtId="0" fontId="61" fillId="2" borderId="102" xfId="0" applyFont="1" applyFill="1" applyBorder="1" applyAlignment="1">
      <alignment horizontal="center" vertical="center" wrapText="1"/>
    </xf>
    <xf numFmtId="0" fontId="61" fillId="2" borderId="117" xfId="0" applyFont="1" applyFill="1" applyBorder="1" applyAlignment="1">
      <alignment horizontal="center" vertical="center" wrapText="1"/>
    </xf>
    <xf numFmtId="0" fontId="2" fillId="0" borderId="2" xfId="26" applyFont="1" applyFill="1" applyBorder="1" applyAlignment="1"/>
    <xf numFmtId="3" fontId="61" fillId="4" borderId="101" xfId="0" applyNumberFormat="1" applyFont="1" applyFill="1" applyBorder="1" applyAlignment="1">
      <alignment horizontal="center" vertical="center"/>
    </xf>
    <xf numFmtId="3" fontId="61" fillId="4" borderId="116" xfId="0" applyNumberFormat="1" applyFont="1" applyFill="1" applyBorder="1" applyAlignment="1">
      <alignment horizontal="center" vertical="center"/>
    </xf>
    <xf numFmtId="9" fontId="61" fillId="4" borderId="101" xfId="0" applyNumberFormat="1" applyFont="1" applyFill="1" applyBorder="1" applyAlignment="1">
      <alignment horizontal="center" vertical="center"/>
    </xf>
    <xf numFmtId="9" fontId="61" fillId="4" borderId="116" xfId="0" applyNumberFormat="1" applyFont="1" applyFill="1" applyBorder="1" applyAlignment="1">
      <alignment horizontal="center" vertical="center"/>
    </xf>
    <xf numFmtId="3" fontId="61" fillId="4" borderId="102" xfId="0" applyNumberFormat="1" applyFont="1" applyFill="1" applyBorder="1" applyAlignment="1">
      <alignment horizontal="center" vertical="center" wrapText="1"/>
    </xf>
    <xf numFmtId="3" fontId="61" fillId="4" borderId="117" xfId="0" applyNumberFormat="1" applyFont="1" applyFill="1" applyBorder="1" applyAlignment="1">
      <alignment horizontal="center" vertical="center" wrapText="1"/>
    </xf>
    <xf numFmtId="0" fontId="41" fillId="2" borderId="124" xfId="0" applyFont="1" applyFill="1" applyBorder="1" applyAlignment="1">
      <alignment horizontal="center" vertical="center" wrapText="1"/>
    </xf>
    <xf numFmtId="0" fontId="41" fillId="2" borderId="105" xfId="0" applyFont="1" applyFill="1" applyBorder="1" applyAlignment="1">
      <alignment horizontal="center" vertical="center" wrapText="1"/>
    </xf>
    <xf numFmtId="0" fontId="61" fillId="11" borderId="126" xfId="0" applyFont="1" applyFill="1" applyBorder="1" applyAlignment="1">
      <alignment horizontal="center"/>
    </xf>
    <xf numFmtId="0" fontId="61" fillId="11" borderId="125" xfId="0" applyFont="1" applyFill="1" applyBorder="1" applyAlignment="1">
      <alignment horizontal="center"/>
    </xf>
    <xf numFmtId="0" fontId="61" fillId="11" borderId="100" xfId="0" applyFont="1" applyFill="1" applyBorder="1" applyAlignment="1">
      <alignment horizontal="center"/>
    </xf>
    <xf numFmtId="0" fontId="41" fillId="4" borderId="111" xfId="0" applyFont="1" applyFill="1" applyBorder="1" applyAlignment="1">
      <alignment horizontal="center" vertical="center" wrapText="1"/>
    </xf>
    <xf numFmtId="0" fontId="41" fillId="4" borderId="88" xfId="0" applyFont="1" applyFill="1" applyBorder="1" applyAlignment="1">
      <alignment horizontal="center" vertical="center" wrapText="1"/>
    </xf>
    <xf numFmtId="0" fontId="66" fillId="2" borderId="51" xfId="0" applyFont="1" applyFill="1" applyBorder="1" applyAlignment="1">
      <alignment horizontal="center"/>
    </xf>
    <xf numFmtId="0" fontId="66" fillId="2" borderId="108" xfId="0" applyFont="1" applyFill="1" applyBorder="1" applyAlignment="1">
      <alignment horizontal="center"/>
    </xf>
    <xf numFmtId="0" fontId="66" fillId="2" borderId="95" xfId="0" applyFont="1" applyFill="1" applyBorder="1" applyAlignment="1">
      <alignment horizontal="center"/>
    </xf>
    <xf numFmtId="0" fontId="66" fillId="4" borderId="27" xfId="0" applyFont="1" applyFill="1" applyBorder="1" applyAlignment="1">
      <alignment horizontal="center"/>
    </xf>
    <xf numFmtId="0" fontId="66" fillId="4" borderId="90" xfId="0" applyFont="1" applyFill="1" applyBorder="1" applyAlignment="1">
      <alignment horizontal="center"/>
    </xf>
    <xf numFmtId="0" fontId="66" fillId="4" borderId="91" xfId="0" applyFont="1" applyFill="1" applyBorder="1" applyAlignment="1">
      <alignment horizontal="center"/>
    </xf>
    <xf numFmtId="0" fontId="66" fillId="2" borderId="27" xfId="0" applyFont="1" applyFill="1" applyBorder="1" applyAlignment="1">
      <alignment horizontal="center"/>
    </xf>
    <xf numFmtId="0" fontId="66" fillId="2" borderId="90" xfId="0" applyFont="1" applyFill="1" applyBorder="1" applyAlignment="1">
      <alignment horizontal="center"/>
    </xf>
    <xf numFmtId="0" fontId="66" fillId="2" borderId="91" xfId="0" applyFont="1" applyFill="1" applyBorder="1" applyAlignment="1">
      <alignment horizontal="center"/>
    </xf>
    <xf numFmtId="0" fontId="56" fillId="0" borderId="2" xfId="26" applyFont="1" applyFill="1" applyBorder="1" applyAlignment="1"/>
    <xf numFmtId="0" fontId="2" fillId="0" borderId="2" xfId="0" applyFont="1" applyFill="1" applyBorder="1" applyAlignment="1">
      <alignment wrapText="1"/>
    </xf>
    <xf numFmtId="0" fontId="41" fillId="2" borderId="66" xfId="0" applyFont="1" applyFill="1" applyBorder="1" applyAlignment="1">
      <alignment vertical="center"/>
    </xf>
    <xf numFmtId="3" fontId="33" fillId="2" borderId="68" xfId="26" applyNumberFormat="1" applyFont="1" applyFill="1" applyBorder="1" applyAlignment="1">
      <alignment horizontal="center"/>
    </xf>
    <xf numFmtId="3" fontId="33" fillId="2" borderId="55" xfId="26" applyNumberFormat="1" applyFont="1" applyFill="1" applyBorder="1" applyAlignment="1">
      <alignment horizontal="center"/>
    </xf>
    <xf numFmtId="3" fontId="33" fillId="2" borderId="106" xfId="26" applyNumberFormat="1" applyFont="1" applyFill="1" applyBorder="1" applyAlignment="1">
      <alignment horizontal="center"/>
    </xf>
    <xf numFmtId="3" fontId="33" fillId="2" borderId="56" xfId="26" applyNumberFormat="1" applyFont="1" applyFill="1" applyBorder="1" applyAlignment="1">
      <alignment horizontal="center"/>
    </xf>
    <xf numFmtId="3" fontId="33" fillId="2" borderId="111" xfId="26" applyNumberFormat="1" applyFont="1" applyFill="1" applyBorder="1" applyAlignment="1">
      <alignment horizontal="center"/>
    </xf>
    <xf numFmtId="3" fontId="33" fillId="2" borderId="88" xfId="26" applyNumberFormat="1" applyFont="1" applyFill="1" applyBorder="1" applyAlignment="1">
      <alignment horizontal="center"/>
    </xf>
    <xf numFmtId="0" fontId="33" fillId="2" borderId="33" xfId="0" applyFont="1" applyFill="1" applyBorder="1" applyAlignment="1">
      <alignment horizontal="center" vertical="top" wrapText="1"/>
    </xf>
    <xf numFmtId="3" fontId="33" fillId="2" borderId="56" xfId="0" applyNumberFormat="1" applyFont="1" applyFill="1" applyBorder="1" applyAlignment="1">
      <alignment horizontal="center" vertical="top"/>
    </xf>
    <xf numFmtId="0" fontId="33" fillId="2" borderId="33" xfId="0" applyFont="1" applyFill="1" applyBorder="1" applyAlignment="1">
      <alignment horizontal="center" vertical="top"/>
    </xf>
    <xf numFmtId="0" fontId="33" fillId="2" borderId="33" xfId="0" applyFont="1" applyFill="1" applyBorder="1" applyAlignment="1">
      <alignment horizontal="center" vertical="center"/>
    </xf>
    <xf numFmtId="0" fontId="33" fillId="2" borderId="68" xfId="0" quotePrefix="1" applyFont="1" applyFill="1" applyBorder="1" applyAlignment="1">
      <alignment horizontal="center"/>
    </xf>
    <xf numFmtId="0" fontId="33" fillId="2" borderId="56" xfId="0" applyFont="1" applyFill="1" applyBorder="1" applyAlignment="1">
      <alignment horizontal="center"/>
    </xf>
    <xf numFmtId="9" fontId="46" fillId="2" borderId="56" xfId="0" applyNumberFormat="1" applyFont="1" applyFill="1" applyBorder="1" applyAlignment="1">
      <alignment horizontal="center" vertical="top"/>
    </xf>
    <xf numFmtId="0" fontId="33" fillId="2" borderId="87" xfId="0" applyNumberFormat="1" applyFont="1" applyFill="1" applyBorder="1" applyAlignment="1">
      <alignment horizontal="center" vertical="top"/>
    </xf>
    <xf numFmtId="0" fontId="33" fillId="2" borderId="87" xfId="0" applyFont="1" applyFill="1" applyBorder="1" applyAlignment="1">
      <alignment horizontal="center" vertical="top" wrapText="1"/>
    </xf>
    <xf numFmtId="0" fontId="33" fillId="2" borderId="68" xfId="0" quotePrefix="1" applyNumberFormat="1" applyFont="1" applyFill="1" applyBorder="1" applyAlignment="1">
      <alignment horizontal="center"/>
    </xf>
    <xf numFmtId="0" fontId="33" fillId="2" borderId="56" xfId="0" applyNumberFormat="1" applyFont="1" applyFill="1" applyBorder="1" applyAlignment="1">
      <alignment horizontal="center"/>
    </xf>
    <xf numFmtId="49" fontId="33" fillId="2" borderId="33" xfId="0" applyNumberFormat="1" applyFont="1" applyFill="1" applyBorder="1" applyAlignment="1">
      <alignment horizontal="center" vertical="top"/>
    </xf>
    <xf numFmtId="0" fontId="46" fillId="2" borderId="56" xfId="0" applyNumberFormat="1" applyFont="1" applyFill="1" applyBorder="1" applyAlignment="1">
      <alignment horizontal="center" vertical="top"/>
    </xf>
    <xf numFmtId="3" fontId="33" fillId="0" borderId="18" xfId="26" applyNumberFormat="1" applyFont="1" applyBorder="1" applyAlignment="1">
      <alignment horizontal="center"/>
    </xf>
    <xf numFmtId="0" fontId="34" fillId="0" borderId="19" xfId="0" applyFont="1" applyBorder="1" applyAlignment="1">
      <alignment horizontal="center"/>
    </xf>
    <xf numFmtId="167" fontId="31" fillId="5" borderId="18" xfId="26" applyNumberFormat="1" applyFont="1" applyFill="1" applyBorder="1" applyAlignment="1">
      <alignment horizontal="center"/>
    </xf>
    <xf numFmtId="0" fontId="34" fillId="0" borderId="19" xfId="98" applyFont="1" applyBorder="1" applyAlignment="1">
      <alignment horizontal="center"/>
    </xf>
    <xf numFmtId="3" fontId="33" fillId="2" borderId="87" xfId="26" applyNumberFormat="1" applyFont="1" applyFill="1" applyBorder="1" applyAlignment="1">
      <alignment horizontal="center" vertical="center"/>
    </xf>
    <xf numFmtId="3" fontId="33" fillId="2" borderId="67" xfId="26" applyNumberFormat="1" applyFont="1" applyFill="1" applyBorder="1" applyAlignment="1">
      <alignment horizontal="center" vertical="center"/>
    </xf>
    <xf numFmtId="3" fontId="33" fillId="0" borderId="55" xfId="26" applyNumberFormat="1" applyFont="1" applyFill="1" applyBorder="1" applyAlignment="1">
      <alignment horizontal="right" vertical="top"/>
    </xf>
    <xf numFmtId="3" fontId="33" fillId="0" borderId="106" xfId="26" applyNumberFormat="1" applyFont="1" applyFill="1" applyBorder="1" applyAlignment="1">
      <alignment horizontal="right" vertical="top"/>
    </xf>
    <xf numFmtId="3" fontId="33" fillId="3" borderId="87" xfId="26" applyNumberFormat="1" applyFont="1" applyFill="1" applyBorder="1" applyAlignment="1">
      <alignment horizontal="center" vertical="center" wrapText="1"/>
    </xf>
    <xf numFmtId="3" fontId="33" fillId="3" borderId="67" xfId="26" applyNumberFormat="1" applyFont="1" applyFill="1" applyBorder="1" applyAlignment="1">
      <alignment horizontal="center" vertical="center" wrapText="1"/>
    </xf>
    <xf numFmtId="3" fontId="33" fillId="3" borderId="68" xfId="26" applyNumberFormat="1" applyFont="1" applyFill="1" applyBorder="1" applyAlignment="1">
      <alignment horizontal="center"/>
    </xf>
    <xf numFmtId="3" fontId="33" fillId="3" borderId="55" xfId="26" applyNumberFormat="1" applyFont="1" applyFill="1" applyBorder="1" applyAlignment="1">
      <alignment horizontal="center"/>
    </xf>
    <xf numFmtId="3" fontId="33" fillId="3" borderId="106" xfId="26" applyNumberFormat="1" applyFont="1" applyFill="1" applyBorder="1" applyAlignment="1">
      <alignment horizontal="center"/>
    </xf>
    <xf numFmtId="3" fontId="33" fillId="3" borderId="56" xfId="26" applyNumberFormat="1" applyFont="1" applyFill="1" applyBorder="1" applyAlignment="1">
      <alignment horizontal="center"/>
    </xf>
    <xf numFmtId="0" fontId="6" fillId="0" borderId="2" xfId="26" applyFont="1" applyFill="1" applyBorder="1" applyAlignment="1">
      <alignment horizontal="left"/>
    </xf>
    <xf numFmtId="0" fontId="34" fillId="0" borderId="55" xfId="0" applyFont="1" applyFill="1" applyBorder="1" applyAlignment="1">
      <alignment horizontal="right" vertical="top"/>
    </xf>
    <xf numFmtId="0" fontId="34" fillId="0" borderId="106" xfId="0" applyFont="1" applyFill="1" applyBorder="1" applyAlignment="1">
      <alignment horizontal="right" vertical="top"/>
    </xf>
    <xf numFmtId="3" fontId="33" fillId="10" borderId="87" xfId="26" applyNumberFormat="1" applyFont="1" applyFill="1" applyBorder="1" applyAlignment="1">
      <alignment horizontal="center" vertical="center" wrapText="1"/>
    </xf>
    <xf numFmtId="3" fontId="33" fillId="10" borderId="67" xfId="26" applyNumberFormat="1" applyFont="1" applyFill="1" applyBorder="1" applyAlignment="1">
      <alignment horizontal="center" vertical="center" wrapText="1"/>
    </xf>
    <xf numFmtId="3" fontId="33" fillId="10" borderId="68" xfId="26" applyNumberFormat="1" applyFont="1" applyFill="1" applyBorder="1" applyAlignment="1">
      <alignment horizontal="center"/>
    </xf>
    <xf numFmtId="3" fontId="33" fillId="10" borderId="55" xfId="26" applyNumberFormat="1" applyFont="1" applyFill="1" applyBorder="1" applyAlignment="1">
      <alignment horizontal="center"/>
    </xf>
    <xf numFmtId="3" fontId="33" fillId="10" borderId="106" xfId="26" applyNumberFormat="1" applyFont="1" applyFill="1" applyBorder="1" applyAlignment="1">
      <alignment horizontal="center"/>
    </xf>
    <xf numFmtId="3" fontId="33" fillId="10" borderId="56" xfId="26" applyNumberFormat="1" applyFont="1" applyFill="1" applyBorder="1" applyAlignment="1">
      <alignment horizontal="center"/>
    </xf>
    <xf numFmtId="3" fontId="33" fillId="4" borderId="87" xfId="26" applyNumberFormat="1" applyFont="1" applyFill="1" applyBorder="1" applyAlignment="1">
      <alignment horizontal="center" vertical="center" wrapText="1"/>
    </xf>
    <xf numFmtId="3" fontId="33" fillId="4" borderId="67" xfId="26" applyNumberFormat="1" applyFont="1" applyFill="1" applyBorder="1" applyAlignment="1">
      <alignment horizontal="center" vertical="center" wrapText="1"/>
    </xf>
    <xf numFmtId="3" fontId="33" fillId="4" borderId="68" xfId="26" applyNumberFormat="1" applyFont="1" applyFill="1" applyBorder="1" applyAlignment="1">
      <alignment horizontal="center"/>
    </xf>
    <xf numFmtId="3" fontId="33" fillId="4" borderId="55" xfId="26" applyNumberFormat="1" applyFont="1" applyFill="1" applyBorder="1" applyAlignment="1">
      <alignment horizontal="center"/>
    </xf>
    <xf numFmtId="3" fontId="33" fillId="4" borderId="106" xfId="26" applyNumberFormat="1" applyFont="1" applyFill="1" applyBorder="1" applyAlignment="1">
      <alignment horizontal="center"/>
    </xf>
    <xf numFmtId="3" fontId="33" fillId="4" borderId="56" xfId="26" applyNumberFormat="1" applyFont="1" applyFill="1" applyBorder="1" applyAlignment="1">
      <alignment horizontal="center"/>
    </xf>
    <xf numFmtId="3" fontId="33" fillId="5" borderId="18" xfId="26" applyNumberFormat="1" applyFont="1" applyFill="1" applyBorder="1" applyAlignment="1">
      <alignment horizontal="center"/>
    </xf>
    <xf numFmtId="0" fontId="34" fillId="0" borderId="0" xfId="0" applyFont="1" applyBorder="1" applyAlignment="1">
      <alignment horizontal="center"/>
    </xf>
    <xf numFmtId="3" fontId="3" fillId="2" borderId="68" xfId="27" applyNumberFormat="1" applyFont="1" applyFill="1" applyBorder="1" applyAlignment="1">
      <alignment horizontal="center"/>
    </xf>
    <xf numFmtId="0" fontId="34" fillId="2" borderId="55" xfId="14" applyFont="1" applyFill="1" applyBorder="1" applyAlignment="1">
      <alignment horizontal="center"/>
    </xf>
    <xf numFmtId="0" fontId="34" fillId="2" borderId="56" xfId="14" applyFont="1" applyFill="1" applyBorder="1" applyAlignment="1">
      <alignment horizontal="center"/>
    </xf>
    <xf numFmtId="3" fontId="3" fillId="2" borderId="68" xfId="24" applyNumberFormat="1" applyFont="1" applyFill="1" applyBorder="1" applyAlignment="1">
      <alignment horizontal="center"/>
    </xf>
    <xf numFmtId="0" fontId="4" fillId="2" borderId="55" xfId="26" applyFont="1" applyFill="1" applyBorder="1" applyAlignment="1">
      <alignment horizontal="center"/>
    </xf>
    <xf numFmtId="168" fontId="3" fillId="2" borderId="33" xfId="26" applyNumberFormat="1" applyFont="1" applyFill="1" applyBorder="1" applyAlignment="1">
      <alignment horizontal="left" vertical="top"/>
    </xf>
    <xf numFmtId="168" fontId="3" fillId="2" borderId="34" xfId="26" applyNumberFormat="1" applyFont="1" applyFill="1" applyBorder="1" applyAlignment="1">
      <alignment horizontal="left" vertical="top"/>
    </xf>
    <xf numFmtId="3" fontId="3" fillId="2" borderId="33" xfId="26" applyNumberFormat="1" applyFont="1" applyFill="1" applyBorder="1" applyAlignment="1">
      <alignment horizontal="center" vertical="top"/>
    </xf>
    <xf numFmtId="3" fontId="3" fillId="2" borderId="34" xfId="26" applyNumberFormat="1" applyFont="1" applyFill="1" applyBorder="1" applyAlignment="1">
      <alignment horizontal="center" vertical="top"/>
    </xf>
    <xf numFmtId="3" fontId="3" fillId="2" borderId="68" xfId="26" applyNumberFormat="1" applyFont="1" applyFill="1" applyBorder="1" applyAlignment="1">
      <alignment horizontal="center"/>
    </xf>
    <xf numFmtId="3" fontId="3" fillId="2" borderId="56" xfId="26" applyNumberFormat="1" applyFont="1" applyFill="1" applyBorder="1" applyAlignment="1">
      <alignment horizontal="center"/>
    </xf>
    <xf numFmtId="49" fontId="3" fillId="2" borderId="33" xfId="26" applyNumberFormat="1" applyFont="1" applyFill="1" applyBorder="1" applyAlignment="1">
      <alignment horizontal="left" vertical="top"/>
    </xf>
    <xf numFmtId="49" fontId="3" fillId="2" borderId="34" xfId="26" applyNumberFormat="1" applyFont="1" applyFill="1" applyBorder="1" applyAlignment="1">
      <alignment horizontal="left" vertical="top"/>
    </xf>
    <xf numFmtId="0" fontId="3" fillId="2" borderId="68" xfId="26" quotePrefix="1" applyNumberFormat="1" applyFont="1" applyFill="1" applyBorder="1" applyAlignment="1">
      <alignment horizontal="center" vertical="top"/>
    </xf>
    <xf numFmtId="0" fontId="3" fillId="2" borderId="55" xfId="26" applyNumberFormat="1" applyFont="1" applyFill="1" applyBorder="1" applyAlignment="1">
      <alignment horizontal="center" vertical="top"/>
    </xf>
    <xf numFmtId="0" fontId="3" fillId="2" borderId="56" xfId="26" applyNumberFormat="1" applyFont="1" applyFill="1" applyBorder="1" applyAlignment="1">
      <alignment horizontal="center" vertical="top"/>
    </xf>
    <xf numFmtId="168" fontId="3" fillId="2" borderId="33" xfId="26" applyNumberFormat="1" applyFont="1" applyFill="1" applyBorder="1" applyAlignment="1">
      <alignment horizontal="left" vertical="top" wrapText="1"/>
    </xf>
    <xf numFmtId="168" fontId="3" fillId="2" borderId="34" xfId="26" applyNumberFormat="1" applyFont="1" applyFill="1" applyBorder="1" applyAlignment="1">
      <alignment horizontal="left" vertical="top" wrapText="1"/>
    </xf>
    <xf numFmtId="0" fontId="33" fillId="2" borderId="33" xfId="0" applyFont="1" applyFill="1" applyBorder="1" applyAlignment="1">
      <alignment vertical="center" wrapText="1"/>
    </xf>
    <xf numFmtId="0" fontId="45" fillId="0" borderId="2" xfId="26" applyFont="1" applyFill="1" applyBorder="1" applyAlignment="1"/>
    <xf numFmtId="0" fontId="58" fillId="0" borderId="2" xfId="26" applyFont="1" applyFill="1" applyBorder="1" applyAlignment="1"/>
    <xf numFmtId="3" fontId="33" fillId="2" borderId="58" xfId="76" applyNumberFormat="1" applyFont="1" applyFill="1" applyBorder="1" applyAlignment="1">
      <alignment horizontal="center" vertical="center"/>
    </xf>
    <xf numFmtId="3" fontId="33" fillId="2" borderId="60" xfId="76" applyNumberFormat="1" applyFont="1" applyFill="1" applyBorder="1" applyAlignment="1">
      <alignment horizontal="center" vertical="center"/>
    </xf>
    <xf numFmtId="3" fontId="33" fillId="2" borderId="6" xfId="76" applyNumberFormat="1" applyFont="1" applyFill="1" applyBorder="1" applyAlignment="1">
      <alignment horizontal="center"/>
    </xf>
    <xf numFmtId="3" fontId="33" fillId="2" borderId="81" xfId="76" applyNumberFormat="1" applyFont="1" applyFill="1" applyBorder="1" applyAlignment="1">
      <alignment horizontal="center"/>
    </xf>
    <xf numFmtId="3" fontId="33" fillId="2" borderId="8" xfId="76" applyNumberFormat="1" applyFont="1" applyFill="1" applyBorder="1" applyAlignment="1">
      <alignment horizontal="center"/>
    </xf>
    <xf numFmtId="3" fontId="33" fillId="2" borderId="7" xfId="76" applyNumberFormat="1" applyFont="1" applyFill="1" applyBorder="1" applyAlignment="1">
      <alignment horizontal="center"/>
    </xf>
    <xf numFmtId="3" fontId="35" fillId="12" borderId="131" xfId="0" applyNumberFormat="1" applyFont="1" applyFill="1" applyBorder="1" applyAlignment="1">
      <alignment horizontal="right" vertical="top"/>
    </xf>
    <xf numFmtId="3" fontId="35" fillId="12" borderId="132" xfId="0" applyNumberFormat="1" applyFont="1" applyFill="1" applyBorder="1" applyAlignment="1">
      <alignment horizontal="right" vertical="top"/>
    </xf>
    <xf numFmtId="177" fontId="35" fillId="12" borderId="133" xfId="0" applyNumberFormat="1" applyFont="1" applyFill="1" applyBorder="1" applyAlignment="1">
      <alignment horizontal="right" vertical="top"/>
    </xf>
    <xf numFmtId="3" fontId="35" fillId="0" borderId="131" xfId="0" applyNumberFormat="1" applyFont="1" applyBorder="1" applyAlignment="1">
      <alignment horizontal="right" vertical="top"/>
    </xf>
    <xf numFmtId="177" fontId="35" fillId="12" borderId="134" xfId="0" applyNumberFormat="1" applyFont="1" applyFill="1" applyBorder="1" applyAlignment="1">
      <alignment horizontal="right" vertical="top"/>
    </xf>
    <xf numFmtId="3" fontId="37" fillId="12" borderId="136" xfId="0" applyNumberFormat="1" applyFont="1" applyFill="1" applyBorder="1" applyAlignment="1">
      <alignment horizontal="right" vertical="top"/>
    </xf>
    <xf numFmtId="3" fontId="37" fillId="12" borderId="137" xfId="0" applyNumberFormat="1" applyFont="1" applyFill="1" applyBorder="1" applyAlignment="1">
      <alignment horizontal="right" vertical="top"/>
    </xf>
    <xf numFmtId="0" fontId="37" fillId="12" borderId="138" xfId="0" applyFont="1" applyFill="1" applyBorder="1" applyAlignment="1">
      <alignment horizontal="right" vertical="top"/>
    </xf>
    <xf numFmtId="3" fontId="37" fillId="0" borderId="136" xfId="0" applyNumberFormat="1" applyFont="1" applyBorder="1" applyAlignment="1">
      <alignment horizontal="right" vertical="top"/>
    </xf>
    <xf numFmtId="0" fontId="37" fillId="12" borderId="139" xfId="0" applyFont="1" applyFill="1" applyBorder="1" applyAlignment="1">
      <alignment horizontal="right" vertical="top"/>
    </xf>
    <xf numFmtId="0" fontId="35" fillId="12" borderId="133" xfId="0" applyFont="1" applyFill="1" applyBorder="1" applyAlignment="1">
      <alignment horizontal="right" vertical="top"/>
    </xf>
    <xf numFmtId="0" fontId="35" fillId="12" borderId="134" xfId="0" applyFont="1" applyFill="1" applyBorder="1" applyAlignment="1">
      <alignment horizontal="right" vertical="top"/>
    </xf>
    <xf numFmtId="177" fontId="37" fillId="12" borderId="138" xfId="0" applyNumberFormat="1" applyFont="1" applyFill="1" applyBorder="1" applyAlignment="1">
      <alignment horizontal="right" vertical="top"/>
    </xf>
    <xf numFmtId="177" fontId="37" fillId="12" borderId="139" xfId="0" applyNumberFormat="1" applyFont="1" applyFill="1" applyBorder="1" applyAlignment="1">
      <alignment horizontal="right" vertical="top"/>
    </xf>
    <xf numFmtId="3" fontId="37" fillId="0" borderId="140" xfId="0" applyNumberFormat="1" applyFont="1" applyBorder="1" applyAlignment="1">
      <alignment horizontal="right" vertical="top"/>
    </xf>
    <xf numFmtId="3" fontId="37" fillId="0" borderId="141" xfId="0" applyNumberFormat="1" applyFont="1" applyBorder="1" applyAlignment="1">
      <alignment horizontal="right" vertical="top"/>
    </xf>
    <xf numFmtId="0" fontId="37" fillId="0" borderId="142" xfId="0" applyFont="1" applyBorder="1" applyAlignment="1">
      <alignment horizontal="right" vertical="top"/>
    </xf>
    <xf numFmtId="177" fontId="37" fillId="12" borderId="143" xfId="0" applyNumberFormat="1" applyFont="1" applyFill="1" applyBorder="1" applyAlignment="1">
      <alignment horizontal="right" vertical="top"/>
    </xf>
    <xf numFmtId="0" fontId="39" fillId="13" borderId="130" xfId="0" applyFont="1" applyFill="1" applyBorder="1" applyAlignment="1">
      <alignment vertical="top"/>
    </xf>
    <xf numFmtId="0" fontId="39" fillId="13" borderId="130" xfId="0" applyFont="1" applyFill="1" applyBorder="1" applyAlignment="1">
      <alignment vertical="top" indent="2"/>
    </xf>
    <xf numFmtId="0" fontId="39" fillId="13" borderId="130" xfId="0" applyFont="1" applyFill="1" applyBorder="1" applyAlignment="1">
      <alignment vertical="top" indent="4"/>
    </xf>
    <xf numFmtId="0" fontId="40" fillId="13" borderId="135" xfId="0" applyFont="1" applyFill="1" applyBorder="1" applyAlignment="1">
      <alignment vertical="top" indent="6"/>
    </xf>
    <xf numFmtId="0" fontId="39" fillId="13" borderId="130" xfId="0" applyFont="1" applyFill="1" applyBorder="1" applyAlignment="1">
      <alignment vertical="top" indent="8"/>
    </xf>
    <xf numFmtId="0" fontId="40" fillId="13" borderId="135" xfId="0" applyFont="1" applyFill="1" applyBorder="1" applyAlignment="1">
      <alignment vertical="top" indent="2"/>
    </xf>
    <xf numFmtId="0" fontId="39" fillId="13" borderId="130" xfId="0" applyFont="1" applyFill="1" applyBorder="1" applyAlignment="1">
      <alignment vertical="top" indent="6"/>
    </xf>
    <xf numFmtId="0" fontId="40" fillId="13" borderId="135" xfId="0" applyFont="1" applyFill="1" applyBorder="1" applyAlignment="1">
      <alignment vertical="top" indent="4"/>
    </xf>
    <xf numFmtId="0" fontId="34" fillId="13" borderId="130" xfId="0" applyFont="1" applyFill="1" applyBorder="1"/>
    <xf numFmtId="0" fontId="40" fillId="13" borderId="21" xfId="0" applyFont="1" applyFill="1" applyBorder="1" applyAlignment="1">
      <alignment vertical="top"/>
    </xf>
    <xf numFmtId="0" fontId="31" fillId="0" borderId="0" xfId="0" applyNumberFormat="1" applyFont="1" applyFill="1" applyBorder="1" applyAlignment="1">
      <alignment horizontal="left"/>
    </xf>
    <xf numFmtId="3" fontId="31" fillId="0" borderId="0" xfId="0" applyNumberFormat="1" applyFont="1" applyFill="1" applyBorder="1" applyAlignment="1">
      <alignment horizontal="left"/>
    </xf>
    <xf numFmtId="3" fontId="31" fillId="0" borderId="0" xfId="0" applyNumberFormat="1" applyFont="1" applyFill="1" applyBorder="1" applyAlignment="1">
      <alignment horizontal="right"/>
    </xf>
    <xf numFmtId="9" fontId="31" fillId="0" borderId="0" xfId="0" applyNumberFormat="1" applyFont="1" applyFill="1" applyBorder="1" applyAlignment="1">
      <alignment horizontal="right"/>
    </xf>
    <xf numFmtId="3" fontId="31" fillId="0" borderId="0" xfId="0" applyNumberFormat="1" applyFont="1" applyFill="1" applyBorder="1"/>
    <xf numFmtId="164" fontId="33" fillId="2" borderId="120" xfId="53" applyNumberFormat="1" applyFont="1" applyFill="1" applyBorder="1" applyAlignment="1">
      <alignment horizontal="left"/>
    </xf>
    <xf numFmtId="164" fontId="33" fillId="2" borderId="144" xfId="53" applyNumberFormat="1" applyFont="1" applyFill="1" applyBorder="1" applyAlignment="1">
      <alignment horizontal="left"/>
    </xf>
    <xf numFmtId="0" fontId="33" fillId="2" borderId="144" xfId="53" applyNumberFormat="1" applyFont="1" applyFill="1" applyBorder="1" applyAlignment="1">
      <alignment horizontal="left"/>
    </xf>
    <xf numFmtId="164" fontId="33" fillId="2" borderId="118" xfId="53" applyNumberFormat="1" applyFont="1" applyFill="1" applyBorder="1" applyAlignment="1">
      <alignment horizontal="left"/>
    </xf>
    <xf numFmtId="3" fontId="33" fillId="2" borderId="118" xfId="53" applyNumberFormat="1" applyFont="1" applyFill="1" applyBorder="1" applyAlignment="1">
      <alignment horizontal="left"/>
    </xf>
    <xf numFmtId="3" fontId="33" fillId="2" borderId="72" xfId="53" applyNumberFormat="1" applyFont="1" applyFill="1" applyBorder="1" applyAlignment="1">
      <alignment horizontal="left"/>
    </xf>
    <xf numFmtId="0" fontId="34" fillId="0" borderId="89" xfId="0" applyFont="1" applyFill="1" applyBorder="1"/>
    <xf numFmtId="0" fontId="34" fillId="0" borderId="90" xfId="0" applyFont="1" applyFill="1" applyBorder="1"/>
    <xf numFmtId="164" fontId="34" fillId="0" borderId="90" xfId="0" applyNumberFormat="1" applyFont="1" applyFill="1" applyBorder="1"/>
    <xf numFmtId="164" fontId="34" fillId="0" borderId="90" xfId="0" applyNumberFormat="1" applyFont="1" applyFill="1" applyBorder="1" applyAlignment="1">
      <alignment horizontal="right"/>
    </xf>
    <xf numFmtId="0" fontId="34" fillId="0" borderId="90" xfId="0" applyNumberFormat="1" applyFont="1" applyFill="1" applyBorder="1"/>
    <xf numFmtId="3" fontId="34" fillId="0" borderId="90" xfId="0" applyNumberFormat="1" applyFont="1" applyFill="1" applyBorder="1"/>
    <xf numFmtId="3" fontId="34" fillId="0" borderId="91" xfId="0" applyNumberFormat="1" applyFont="1" applyFill="1" applyBorder="1"/>
    <xf numFmtId="0" fontId="34" fillId="0" borderId="97" xfId="0" applyFont="1" applyFill="1" applyBorder="1"/>
    <xf numFmtId="0" fontId="34" fillId="0" borderId="98" xfId="0" applyFont="1" applyFill="1" applyBorder="1"/>
    <xf numFmtId="164" fontId="34" fillId="0" borderId="98" xfId="0" applyNumberFormat="1" applyFont="1" applyFill="1" applyBorder="1"/>
    <xf numFmtId="164" fontId="34" fillId="0" borderId="98" xfId="0" applyNumberFormat="1" applyFont="1" applyFill="1" applyBorder="1" applyAlignment="1">
      <alignment horizontal="right"/>
    </xf>
    <xf numFmtId="0" fontId="34" fillId="0" borderId="98" xfId="0" applyNumberFormat="1" applyFont="1" applyFill="1" applyBorder="1"/>
    <xf numFmtId="3" fontId="34" fillId="0" borderId="98" xfId="0" applyNumberFormat="1" applyFont="1" applyFill="1" applyBorder="1"/>
    <xf numFmtId="3" fontId="34" fillId="0" borderId="99" xfId="0" applyNumberFormat="1" applyFont="1" applyFill="1" applyBorder="1"/>
    <xf numFmtId="0" fontId="34" fillId="0" borderId="92" xfId="0" applyFont="1" applyFill="1" applyBorder="1"/>
    <xf numFmtId="0" fontId="34" fillId="0" borderId="93" xfId="0" applyFont="1" applyFill="1" applyBorder="1"/>
    <xf numFmtId="164" fontId="34" fillId="0" borderId="93" xfId="0" applyNumberFormat="1" applyFont="1" applyFill="1" applyBorder="1"/>
    <xf numFmtId="164" fontId="34" fillId="0" borderId="93" xfId="0" applyNumberFormat="1" applyFont="1" applyFill="1" applyBorder="1" applyAlignment="1">
      <alignment horizontal="right"/>
    </xf>
    <xf numFmtId="0" fontId="34" fillId="0" borderId="93" xfId="0" applyNumberFormat="1" applyFont="1" applyFill="1" applyBorder="1"/>
    <xf numFmtId="3" fontId="34" fillId="0" borderId="93" xfId="0" applyNumberFormat="1" applyFont="1" applyFill="1" applyBorder="1"/>
    <xf numFmtId="3" fontId="34" fillId="0" borderId="94" xfId="0" applyNumberFormat="1" applyFont="1" applyFill="1" applyBorder="1"/>
    <xf numFmtId="0" fontId="41" fillId="2" borderId="120" xfId="0" applyFont="1" applyFill="1" applyBorder="1"/>
    <xf numFmtId="3" fontId="41" fillId="2" borderId="121" xfId="0" applyNumberFormat="1" applyFont="1" applyFill="1" applyBorder="1"/>
    <xf numFmtId="9" fontId="41" fillId="2" borderId="85" xfId="0" applyNumberFormat="1" applyFont="1" applyFill="1" applyBorder="1"/>
    <xf numFmtId="3" fontId="41" fillId="2" borderId="72" xfId="0" applyNumberFormat="1" applyFont="1" applyFill="1" applyBorder="1"/>
    <xf numFmtId="9" fontId="34" fillId="0" borderId="90" xfId="0" applyNumberFormat="1" applyFont="1" applyFill="1" applyBorder="1"/>
    <xf numFmtId="9" fontId="34" fillId="0" borderId="98" xfId="0" applyNumberFormat="1" applyFont="1" applyFill="1" applyBorder="1"/>
    <xf numFmtId="9" fontId="34" fillId="0" borderId="93" xfId="0" applyNumberFormat="1" applyFont="1" applyFill="1" applyBorder="1"/>
    <xf numFmtId="3" fontId="34" fillId="0" borderId="101" xfId="0" applyNumberFormat="1" applyFont="1" applyFill="1" applyBorder="1"/>
    <xf numFmtId="9" fontId="34" fillId="0" borderId="101" xfId="0" applyNumberFormat="1" applyFont="1" applyFill="1" applyBorder="1"/>
    <xf numFmtId="3" fontId="34" fillId="0" borderId="102" xfId="0" applyNumberFormat="1" applyFont="1" applyFill="1" applyBorder="1"/>
    <xf numFmtId="0" fontId="41" fillId="13" borderId="22" xfId="0" applyFont="1" applyFill="1" applyBorder="1"/>
    <xf numFmtId="3" fontId="41" fillId="13" borderId="30" xfId="0" applyNumberFormat="1" applyFont="1" applyFill="1" applyBorder="1"/>
    <xf numFmtId="9" fontId="41" fillId="13" borderId="30" xfId="0" applyNumberFormat="1" applyFont="1" applyFill="1" applyBorder="1"/>
    <xf numFmtId="3" fontId="41" fillId="13" borderId="23" xfId="0" applyNumberFormat="1" applyFont="1" applyFill="1" applyBorder="1"/>
    <xf numFmtId="0" fontId="41" fillId="0" borderId="89" xfId="0" applyFont="1" applyFill="1" applyBorder="1"/>
    <xf numFmtId="0" fontId="41" fillId="0" borderId="97" xfId="0" applyFont="1" applyFill="1" applyBorder="1"/>
    <xf numFmtId="0" fontId="41" fillId="0" borderId="115" xfId="0" applyFont="1" applyFill="1" applyBorder="1"/>
    <xf numFmtId="0" fontId="34" fillId="5" borderId="12" xfId="0" applyFont="1" applyFill="1" applyBorder="1" applyAlignment="1">
      <alignment wrapText="1"/>
    </xf>
    <xf numFmtId="0" fontId="41" fillId="2" borderId="144" xfId="0" applyFont="1" applyFill="1" applyBorder="1"/>
    <xf numFmtId="3" fontId="41" fillId="2" borderId="0" xfId="0" applyNumberFormat="1" applyFont="1" applyFill="1" applyBorder="1"/>
    <xf numFmtId="3" fontId="41" fillId="2" borderId="19" xfId="0" applyNumberFormat="1" applyFont="1" applyFill="1" applyBorder="1"/>
    <xf numFmtId="0" fontId="3" fillId="2" borderId="120" xfId="79" applyFont="1" applyFill="1" applyBorder="1" applyAlignment="1">
      <alignment horizontal="left"/>
    </xf>
    <xf numFmtId="3" fontId="3" fillId="2" borderId="101" xfId="80" applyNumberFormat="1" applyFont="1" applyFill="1" applyBorder="1"/>
    <xf numFmtId="3" fontId="3" fillId="2" borderId="102" xfId="80" applyNumberFormat="1" applyFont="1" applyFill="1" applyBorder="1"/>
    <xf numFmtId="9" fontId="3" fillId="2" borderId="145" xfId="80" applyNumberFormat="1" applyFont="1" applyFill="1" applyBorder="1"/>
    <xf numFmtId="9" fontId="3" fillId="2" borderId="101" xfId="80" applyNumberFormat="1" applyFont="1" applyFill="1" applyBorder="1"/>
    <xf numFmtId="9" fontId="3" fillId="2" borderId="102" xfId="80" applyNumberFormat="1" applyFont="1" applyFill="1" applyBorder="1"/>
    <xf numFmtId="9" fontId="34" fillId="0" borderId="91" xfId="0" applyNumberFormat="1" applyFont="1" applyFill="1" applyBorder="1"/>
    <xf numFmtId="9" fontId="34" fillId="0" borderId="99" xfId="0" applyNumberFormat="1" applyFont="1" applyFill="1" applyBorder="1"/>
    <xf numFmtId="9" fontId="34" fillId="0" borderId="94" xfId="0" applyNumberFormat="1" applyFont="1" applyFill="1" applyBorder="1"/>
    <xf numFmtId="0" fontId="41" fillId="0" borderId="110" xfId="0" applyFont="1" applyFill="1" applyBorder="1"/>
    <xf numFmtId="0" fontId="41" fillId="0" borderId="126" xfId="0" applyFont="1" applyFill="1" applyBorder="1" applyAlignment="1">
      <alignment horizontal="left" indent="1"/>
    </xf>
    <xf numFmtId="0" fontId="41" fillId="0" borderId="109" xfId="0" applyFont="1" applyFill="1" applyBorder="1" applyAlignment="1">
      <alignment horizontal="left" indent="1"/>
    </xf>
    <xf numFmtId="9" fontId="34" fillId="0" borderId="146" xfId="0" applyNumberFormat="1" applyFont="1" applyFill="1" applyBorder="1"/>
    <xf numFmtId="9" fontId="34" fillId="0" borderId="100" xfId="0" applyNumberFormat="1" applyFont="1" applyFill="1" applyBorder="1"/>
    <xf numFmtId="9" fontId="34" fillId="0" borderId="104" xfId="0" applyNumberFormat="1" applyFont="1" applyFill="1" applyBorder="1"/>
    <xf numFmtId="3" fontId="34" fillId="0" borderId="89" xfId="0" applyNumberFormat="1" applyFont="1" applyFill="1" applyBorder="1"/>
    <xf numFmtId="3" fontId="34" fillId="0" borderId="97" xfId="0" applyNumberFormat="1" applyFont="1" applyFill="1" applyBorder="1"/>
    <xf numFmtId="3" fontId="34" fillId="0" borderId="92" xfId="0" applyNumberFormat="1" applyFont="1" applyFill="1" applyBorder="1"/>
    <xf numFmtId="9" fontId="34" fillId="0" borderId="147" xfId="0" applyNumberFormat="1" applyFont="1" applyFill="1" applyBorder="1"/>
    <xf numFmtId="9" fontId="34" fillId="0" borderId="107" xfId="0" applyNumberFormat="1" applyFont="1" applyFill="1" applyBorder="1"/>
    <xf numFmtId="9" fontId="34" fillId="0" borderId="122" xfId="0" applyNumberFormat="1" applyFont="1" applyFill="1" applyBorder="1"/>
    <xf numFmtId="9" fontId="31" fillId="0" borderId="0" xfId="0" applyNumberFormat="1" applyFont="1" applyFill="1" applyBorder="1"/>
    <xf numFmtId="0" fontId="67" fillId="0" borderId="0" xfId="0" applyFont="1" applyFill="1"/>
    <xf numFmtId="0" fontId="68" fillId="0" borderId="0" xfId="0" applyFont="1" applyFill="1"/>
    <xf numFmtId="0" fontId="41" fillId="13" borderId="110" xfId="0" applyFont="1" applyFill="1" applyBorder="1"/>
    <xf numFmtId="0" fontId="41" fillId="13" borderId="126" xfId="0" applyFont="1" applyFill="1" applyBorder="1"/>
    <xf numFmtId="0" fontId="41" fillId="13" borderId="109" xfId="0" applyFont="1" applyFill="1" applyBorder="1"/>
    <xf numFmtId="0" fontId="3" fillId="2" borderId="101" xfId="80" applyFont="1" applyFill="1" applyBorder="1"/>
    <xf numFmtId="3" fontId="34" fillId="0" borderId="147" xfId="0" applyNumberFormat="1" applyFont="1" applyFill="1" applyBorder="1"/>
    <xf numFmtId="3" fontId="34" fillId="0" borderId="107" xfId="0" applyNumberFormat="1" applyFont="1" applyFill="1" applyBorder="1"/>
    <xf numFmtId="3" fontId="34" fillId="0" borderId="122" xfId="0" applyNumberFormat="1" applyFont="1" applyFill="1" applyBorder="1"/>
    <xf numFmtId="0" fontId="34" fillId="0" borderId="110" xfId="0" applyFont="1" applyFill="1" applyBorder="1"/>
    <xf numFmtId="0" fontId="34" fillId="0" borderId="126" xfId="0" applyFont="1" applyFill="1" applyBorder="1"/>
    <xf numFmtId="0" fontId="34" fillId="0" borderId="109" xfId="0" applyFont="1" applyFill="1" applyBorder="1"/>
    <xf numFmtId="3" fontId="34" fillId="0" borderId="146" xfId="0" applyNumberFormat="1" applyFont="1" applyFill="1" applyBorder="1"/>
    <xf numFmtId="3" fontId="34" fillId="0" borderId="100" xfId="0" applyNumberFormat="1" applyFont="1" applyFill="1" applyBorder="1"/>
    <xf numFmtId="3" fontId="34" fillId="0" borderId="104" xfId="0" applyNumberFormat="1" applyFont="1" applyFill="1" applyBorder="1"/>
    <xf numFmtId="0" fontId="3" fillId="2" borderId="148" xfId="79" applyFont="1" applyFill="1" applyBorder="1" applyAlignment="1">
      <alignment horizontal="left"/>
    </xf>
    <xf numFmtId="0" fontId="3" fillId="2" borderId="149" xfId="79" applyFont="1" applyFill="1" applyBorder="1" applyAlignment="1">
      <alignment horizontal="left"/>
    </xf>
    <xf numFmtId="0" fontId="3" fillId="2" borderId="150" xfId="80" applyFont="1" applyFill="1" applyBorder="1" applyAlignment="1">
      <alignment horizontal="left"/>
    </xf>
    <xf numFmtId="0" fontId="3" fillId="2" borderId="150" xfId="79" applyFont="1" applyFill="1" applyBorder="1" applyAlignment="1">
      <alignment horizontal="left"/>
    </xf>
    <xf numFmtId="0" fontId="3" fillId="2" borderId="151" xfId="79" applyFont="1" applyFill="1" applyBorder="1" applyAlignment="1">
      <alignment horizontal="left"/>
    </xf>
    <xf numFmtId="0" fontId="34" fillId="0" borderId="27" xfId="0" applyFont="1" applyFill="1" applyBorder="1"/>
    <xf numFmtId="0" fontId="34" fillId="0" borderId="32" xfId="0" applyFont="1" applyFill="1" applyBorder="1"/>
    <xf numFmtId="0" fontId="34" fillId="0" borderId="32" xfId="0" applyFont="1" applyFill="1" applyBorder="1" applyAlignment="1">
      <alignment horizontal="right"/>
    </xf>
    <xf numFmtId="0" fontId="34" fillId="0" borderId="32" xfId="0" applyFont="1" applyFill="1" applyBorder="1" applyAlignment="1">
      <alignment horizontal="left"/>
    </xf>
    <xf numFmtId="164" fontId="34" fillId="0" borderId="32" xfId="0" applyNumberFormat="1" applyFont="1" applyFill="1" applyBorder="1"/>
    <xf numFmtId="165" fontId="34" fillId="0" borderId="32" xfId="0" applyNumberFormat="1" applyFont="1" applyFill="1" applyBorder="1"/>
    <xf numFmtId="9" fontId="34" fillId="0" borderId="32" xfId="0" applyNumberFormat="1" applyFont="1" applyFill="1" applyBorder="1"/>
    <xf numFmtId="0" fontId="34" fillId="0" borderId="152" xfId="0" applyFont="1" applyFill="1" applyBorder="1"/>
    <xf numFmtId="0" fontId="34" fillId="0" borderId="153" xfId="0" applyFont="1" applyFill="1" applyBorder="1"/>
    <xf numFmtId="0" fontId="34" fillId="0" borderId="153" xfId="0" applyFont="1" applyFill="1" applyBorder="1" applyAlignment="1">
      <alignment horizontal="right"/>
    </xf>
    <xf numFmtId="0" fontId="34" fillId="0" borderId="153" xfId="0" applyFont="1" applyFill="1" applyBorder="1" applyAlignment="1">
      <alignment horizontal="left"/>
    </xf>
    <xf numFmtId="164" fontId="34" fillId="0" borderId="153" xfId="0" applyNumberFormat="1" applyFont="1" applyFill="1" applyBorder="1"/>
    <xf numFmtId="165" fontId="34" fillId="0" borderId="153" xfId="0" applyNumberFormat="1" applyFont="1" applyFill="1" applyBorder="1"/>
    <xf numFmtId="9" fontId="34" fillId="0" borderId="153" xfId="0" applyNumberFormat="1" applyFont="1" applyFill="1" applyBorder="1"/>
    <xf numFmtId="9" fontId="34" fillId="0" borderId="154" xfId="0" applyNumberFormat="1" applyFont="1" applyFill="1" applyBorder="1"/>
    <xf numFmtId="0" fontId="34" fillId="0" borderId="155" xfId="0" applyFont="1" applyFill="1" applyBorder="1"/>
    <xf numFmtId="0" fontId="34" fillId="0" borderId="156" xfId="0" applyFont="1" applyFill="1" applyBorder="1"/>
    <xf numFmtId="0" fontId="34" fillId="0" borderId="156" xfId="0" applyFont="1" applyFill="1" applyBorder="1" applyAlignment="1">
      <alignment horizontal="right"/>
    </xf>
    <xf numFmtId="0" fontId="34" fillId="0" borderId="156" xfId="0" applyFont="1" applyFill="1" applyBorder="1" applyAlignment="1">
      <alignment horizontal="left"/>
    </xf>
    <xf numFmtId="164" fontId="34" fillId="0" borderId="156" xfId="0" applyNumberFormat="1" applyFont="1" applyFill="1" applyBorder="1"/>
    <xf numFmtId="165" fontId="34" fillId="0" borderId="156" xfId="0" applyNumberFormat="1" applyFont="1" applyFill="1" applyBorder="1"/>
    <xf numFmtId="9" fontId="34" fillId="0" borderId="156" xfId="0" applyNumberFormat="1" applyFont="1" applyFill="1" applyBorder="1"/>
    <xf numFmtId="9" fontId="34" fillId="0" borderId="157" xfId="0" applyNumberFormat="1" applyFont="1" applyFill="1" applyBorder="1"/>
    <xf numFmtId="0" fontId="41" fillId="2" borderId="58" xfId="0" applyFont="1" applyFill="1" applyBorder="1"/>
    <xf numFmtId="3" fontId="34" fillId="0" borderId="28" xfId="0" applyNumberFormat="1" applyFont="1" applyFill="1" applyBorder="1"/>
    <xf numFmtId="3" fontId="34" fillId="0" borderId="153" xfId="0" applyNumberFormat="1" applyFont="1" applyFill="1" applyBorder="1"/>
    <xf numFmtId="3" fontId="34" fillId="0" borderId="154" xfId="0" applyNumberFormat="1" applyFont="1" applyFill="1" applyBorder="1"/>
    <xf numFmtId="3" fontId="34" fillId="0" borderId="156" xfId="0" applyNumberFormat="1" applyFont="1" applyFill="1" applyBorder="1"/>
    <xf numFmtId="3" fontId="34" fillId="0" borderId="157" xfId="0" applyNumberFormat="1" applyFont="1" applyFill="1" applyBorder="1"/>
    <xf numFmtId="3" fontId="34" fillId="0" borderId="159" xfId="0" applyNumberFormat="1" applyFont="1" applyFill="1" applyBorder="1"/>
    <xf numFmtId="9" fontId="34" fillId="0" borderId="159" xfId="0" applyNumberFormat="1" applyFont="1" applyFill="1" applyBorder="1"/>
    <xf numFmtId="3" fontId="34" fillId="0" borderId="160" xfId="0" applyNumberFormat="1" applyFont="1" applyFill="1" applyBorder="1"/>
    <xf numFmtId="0" fontId="41" fillId="0" borderId="27" xfId="0" applyFont="1" applyFill="1" applyBorder="1"/>
    <xf numFmtId="0" fontId="41" fillId="0" borderId="152" xfId="0" applyFont="1" applyFill="1" applyBorder="1"/>
    <xf numFmtId="0" fontId="41" fillId="0" borderId="158" xfId="0" applyFont="1" applyFill="1" applyBorder="1"/>
    <xf numFmtId="0" fontId="41" fillId="2" borderId="60" xfId="0" applyFont="1" applyFill="1" applyBorder="1"/>
    <xf numFmtId="164" fontId="33" fillId="2" borderId="58" xfId="53" applyNumberFormat="1" applyFont="1" applyFill="1" applyBorder="1" applyAlignment="1">
      <alignment horizontal="left"/>
    </xf>
    <xf numFmtId="164" fontId="33" fillId="2" borderId="60" xfId="53" applyNumberFormat="1" applyFont="1" applyFill="1" applyBorder="1" applyAlignment="1">
      <alignment horizontal="left"/>
    </xf>
    <xf numFmtId="164" fontId="34" fillId="0" borderId="32" xfId="0" applyNumberFormat="1" applyFont="1" applyFill="1" applyBorder="1" applyAlignment="1">
      <alignment horizontal="right"/>
    </xf>
    <xf numFmtId="164" fontId="34" fillId="0" borderId="153" xfId="0" applyNumberFormat="1" applyFont="1" applyFill="1" applyBorder="1" applyAlignment="1">
      <alignment horizontal="right"/>
    </xf>
    <xf numFmtId="164" fontId="34" fillId="0" borderId="156" xfId="0" applyNumberFormat="1" applyFont="1" applyFill="1" applyBorder="1" applyAlignment="1">
      <alignment horizontal="right"/>
    </xf>
    <xf numFmtId="0" fontId="34" fillId="2" borderId="72" xfId="0" applyFont="1" applyFill="1" applyBorder="1" applyAlignment="1">
      <alignment vertical="center"/>
    </xf>
    <xf numFmtId="0" fontId="33" fillId="2" borderId="18" xfId="26" applyNumberFormat="1" applyFont="1" applyFill="1" applyBorder="1"/>
    <xf numFmtId="0" fontId="33" fillId="2" borderId="0" xfId="26" applyNumberFormat="1" applyFont="1" applyFill="1" applyBorder="1"/>
    <xf numFmtId="9" fontId="33" fillId="2" borderId="0" xfId="26" quotePrefix="1" applyNumberFormat="1" applyFont="1" applyFill="1" applyBorder="1" applyAlignment="1">
      <alignment horizontal="right"/>
    </xf>
    <xf numFmtId="9" fontId="33" fillId="2" borderId="19" xfId="26" applyNumberFormat="1" applyFont="1" applyFill="1" applyBorder="1" applyAlignment="1">
      <alignment horizontal="right"/>
    </xf>
    <xf numFmtId="0" fontId="66" fillId="4" borderId="27" xfId="0" applyFont="1" applyFill="1" applyBorder="1" applyAlignment="1">
      <alignment horizontal="left"/>
    </xf>
    <xf numFmtId="169" fontId="66" fillId="4" borderId="32" xfId="0" applyNumberFormat="1" applyFont="1" applyFill="1" applyBorder="1"/>
    <xf numFmtId="9" fontId="66" fillId="4" borderId="32" xfId="0" applyNumberFormat="1" applyFont="1" applyFill="1" applyBorder="1"/>
    <xf numFmtId="9" fontId="66" fillId="4" borderId="28" xfId="0" applyNumberFormat="1" applyFont="1" applyFill="1" applyBorder="1"/>
    <xf numFmtId="169" fontId="0" fillId="0" borderId="153" xfId="0" applyNumberFormat="1" applyBorder="1"/>
    <xf numFmtId="9" fontId="0" fillId="0" borderId="153" xfId="0" applyNumberFormat="1" applyBorder="1"/>
    <xf numFmtId="9" fontId="0" fillId="0" borderId="154" xfId="0" applyNumberFormat="1" applyBorder="1"/>
    <xf numFmtId="169" fontId="0" fillId="0" borderId="156" xfId="0" applyNumberFormat="1" applyBorder="1"/>
    <xf numFmtId="9" fontId="0" fillId="0" borderId="156" xfId="0" applyNumberFormat="1" applyBorder="1"/>
    <xf numFmtId="9" fontId="0" fillId="0" borderId="157" xfId="0" applyNumberFormat="1" applyBorder="1"/>
    <xf numFmtId="0" fontId="66" fillId="0" borderId="152" xfId="0" applyFont="1" applyBorder="1" applyAlignment="1">
      <alignment horizontal="left" indent="1"/>
    </xf>
    <xf numFmtId="0" fontId="66" fillId="0" borderId="155" xfId="0" applyFont="1" applyBorder="1" applyAlignment="1">
      <alignment horizontal="left" indent="1"/>
    </xf>
    <xf numFmtId="0" fontId="66" fillId="4" borderId="152" xfId="0" applyFont="1" applyFill="1" applyBorder="1" applyAlignment="1">
      <alignment horizontal="left"/>
    </xf>
    <xf numFmtId="169" fontId="66" fillId="4" borderId="153" xfId="0" applyNumberFormat="1" applyFont="1" applyFill="1" applyBorder="1"/>
    <xf numFmtId="9" fontId="66" fillId="4" borderId="153" xfId="0" applyNumberFormat="1" applyFont="1" applyFill="1" applyBorder="1"/>
    <xf numFmtId="9" fontId="66" fillId="4" borderId="154" xfId="0" applyNumberFormat="1" applyFont="1" applyFill="1" applyBorder="1"/>
    <xf numFmtId="0" fontId="33" fillId="2" borderId="19" xfId="26" applyNumberFormat="1" applyFont="1" applyFill="1" applyBorder="1"/>
    <xf numFmtId="169" fontId="34" fillId="0" borderId="32" xfId="0" applyNumberFormat="1" applyFont="1" applyFill="1" applyBorder="1"/>
    <xf numFmtId="169" fontId="34" fillId="0" borderId="28" xfId="0" applyNumberFormat="1" applyFont="1" applyFill="1" applyBorder="1"/>
    <xf numFmtId="169" fontId="34" fillId="0" borderId="153" xfId="0" applyNumberFormat="1" applyFont="1" applyFill="1" applyBorder="1"/>
    <xf numFmtId="169" fontId="34" fillId="0" borderId="154" xfId="0" applyNumberFormat="1" applyFont="1" applyFill="1" applyBorder="1"/>
    <xf numFmtId="169" fontId="34" fillId="0" borderId="156" xfId="0" applyNumberFormat="1" applyFont="1" applyFill="1" applyBorder="1"/>
    <xf numFmtId="169" fontId="34" fillId="0" borderId="157" xfId="0" applyNumberFormat="1" applyFont="1" applyFill="1" applyBorder="1"/>
    <xf numFmtId="0" fontId="41" fillId="0" borderId="155" xfId="0" applyFont="1" applyFill="1" applyBorder="1"/>
    <xf numFmtId="0" fontId="34" fillId="2" borderId="34" xfId="0" applyFont="1" applyFill="1" applyBorder="1" applyAlignment="1">
      <alignment horizontal="center" vertical="top" wrapText="1"/>
    </xf>
    <xf numFmtId="0" fontId="33" fillId="2" borderId="34" xfId="0" applyFont="1" applyFill="1" applyBorder="1" applyAlignment="1">
      <alignment horizontal="center" vertical="top" wrapText="1"/>
    </xf>
    <xf numFmtId="0" fontId="33" fillId="2" borderId="34" xfId="0" applyFont="1" applyFill="1" applyBorder="1" applyAlignment="1">
      <alignment horizontal="center" vertical="top"/>
    </xf>
    <xf numFmtId="0" fontId="0" fillId="0" borderId="34" xfId="0" applyNumberFormat="1" applyBorder="1" applyAlignment="1">
      <alignment horizontal="center" vertical="top"/>
    </xf>
    <xf numFmtId="0" fontId="33" fillId="2" borderId="34" xfId="0" applyFont="1" applyFill="1" applyBorder="1" applyAlignment="1">
      <alignment horizontal="center" vertical="center"/>
    </xf>
    <xf numFmtId="3" fontId="33" fillId="2" borderId="18" xfId="0" applyNumberFormat="1" applyFont="1" applyFill="1" applyBorder="1" applyAlignment="1">
      <alignment horizontal="left"/>
    </xf>
    <xf numFmtId="3" fontId="33" fillId="2" borderId="19" xfId="0" applyNumberFormat="1" applyFont="1" applyFill="1" applyBorder="1" applyAlignment="1">
      <alignment horizontal="center"/>
    </xf>
    <xf numFmtId="3" fontId="33" fillId="2" borderId="0" xfId="0" applyNumberFormat="1" applyFont="1" applyFill="1" applyBorder="1" applyAlignment="1">
      <alignment horizontal="center"/>
    </xf>
    <xf numFmtId="9" fontId="46" fillId="2" borderId="19" xfId="0" applyNumberFormat="1" applyFont="1" applyFill="1" applyBorder="1" applyAlignment="1">
      <alignment horizontal="center" vertical="top"/>
    </xf>
    <xf numFmtId="3" fontId="33" fillId="2" borderId="19" xfId="0" applyNumberFormat="1" applyFont="1" applyFill="1" applyBorder="1" applyAlignment="1">
      <alignment horizontal="center" vertical="top"/>
    </xf>
    <xf numFmtId="0" fontId="33" fillId="2" borderId="34" xfId="0" applyFont="1" applyFill="1" applyBorder="1" applyAlignment="1">
      <alignment horizontal="center" vertical="top" wrapText="1"/>
    </xf>
    <xf numFmtId="0" fontId="33" fillId="2" borderId="19" xfId="26" applyNumberFormat="1" applyFont="1" applyFill="1" applyBorder="1" applyAlignment="1">
      <alignment horizontal="right"/>
    </xf>
    <xf numFmtId="49" fontId="33" fillId="2" borderId="34" xfId="0" applyNumberFormat="1" applyFont="1" applyFill="1" applyBorder="1" applyAlignment="1">
      <alignment horizontal="center" vertical="top"/>
    </xf>
    <xf numFmtId="0" fontId="33" fillId="2" borderId="18" xfId="0" applyNumberFormat="1" applyFont="1" applyFill="1" applyBorder="1" applyAlignment="1">
      <alignment horizontal="left"/>
    </xf>
    <xf numFmtId="0" fontId="33" fillId="2" borderId="19" xfId="0" applyNumberFormat="1" applyFont="1" applyFill="1" applyBorder="1" applyAlignment="1">
      <alignment horizontal="left"/>
    </xf>
    <xf numFmtId="0" fontId="33" fillId="2" borderId="0" xfId="0" applyNumberFormat="1" applyFont="1" applyFill="1" applyBorder="1" applyAlignment="1">
      <alignment horizontal="left"/>
    </xf>
    <xf numFmtId="0" fontId="46" fillId="2" borderId="19" xfId="0" applyNumberFormat="1" applyFont="1" applyFill="1" applyBorder="1" applyAlignment="1">
      <alignment horizontal="center" vertical="top"/>
    </xf>
    <xf numFmtId="3" fontId="69" fillId="0" borderId="163" xfId="0" applyNumberFormat="1" applyFont="1" applyBorder="1" applyAlignment="1">
      <alignment horizontal="right"/>
    </xf>
    <xf numFmtId="166" fontId="69" fillId="0" borderId="163" xfId="0" applyNumberFormat="1" applyFont="1" applyBorder="1" applyAlignment="1">
      <alignment horizontal="right"/>
    </xf>
    <xf numFmtId="166" fontId="69" fillId="0" borderId="164" xfId="0" applyNumberFormat="1" applyFont="1" applyBorder="1" applyAlignment="1">
      <alignment horizontal="right"/>
    </xf>
    <xf numFmtId="3" fontId="5" fillId="0" borderId="163" xfId="0" applyNumberFormat="1" applyFont="1" applyBorder="1" applyAlignment="1">
      <alignment horizontal="right"/>
    </xf>
    <xf numFmtId="166" fontId="5" fillId="0" borderId="163" xfId="0" applyNumberFormat="1" applyFont="1" applyBorder="1" applyAlignment="1">
      <alignment horizontal="right"/>
    </xf>
    <xf numFmtId="166" fontId="5" fillId="0" borderId="164" xfId="0" applyNumberFormat="1" applyFont="1" applyBorder="1" applyAlignment="1">
      <alignment horizontal="right"/>
    </xf>
    <xf numFmtId="178" fontId="5" fillId="0" borderId="163" xfId="0" applyNumberFormat="1" applyFont="1" applyBorder="1" applyAlignment="1">
      <alignment horizontal="right"/>
    </xf>
    <xf numFmtId="4" fontId="5" fillId="0" borderId="163" xfId="0" applyNumberFormat="1" applyFont="1" applyBorder="1" applyAlignment="1">
      <alignment horizontal="right"/>
    </xf>
    <xf numFmtId="3" fontId="5" fillId="0" borderId="163" xfId="0" applyNumberFormat="1" applyFont="1" applyBorder="1"/>
    <xf numFmtId="166" fontId="70" fillId="0" borderId="164" xfId="0" applyNumberFormat="1" applyFont="1" applyBorder="1" applyAlignment="1">
      <alignment horizontal="right"/>
    </xf>
    <xf numFmtId="166" fontId="5" fillId="0" borderId="19" xfId="0" applyNumberFormat="1" applyFont="1" applyBorder="1" applyAlignment="1">
      <alignment horizontal="right"/>
    </xf>
    <xf numFmtId="166" fontId="70" fillId="0" borderId="19" xfId="0" applyNumberFormat="1" applyFont="1" applyBorder="1" applyAlignment="1">
      <alignment horizontal="right"/>
    </xf>
    <xf numFmtId="166" fontId="69" fillId="0" borderId="19" xfId="0" applyNumberFormat="1" applyFont="1" applyBorder="1" applyAlignment="1">
      <alignment horizontal="right"/>
    </xf>
    <xf numFmtId="3" fontId="69" fillId="0" borderId="163" xfId="0" applyNumberFormat="1" applyFont="1" applyBorder="1"/>
    <xf numFmtId="166" fontId="69" fillId="0" borderId="163" xfId="0" applyNumberFormat="1" applyFont="1" applyBorder="1"/>
    <xf numFmtId="166" fontId="69" fillId="0" borderId="164" xfId="0" applyNumberFormat="1" applyFont="1" applyBorder="1"/>
    <xf numFmtId="166" fontId="69" fillId="0" borderId="19" xfId="0" applyNumberFormat="1" applyFont="1" applyBorder="1"/>
    <xf numFmtId="3" fontId="34" fillId="0" borderId="163" xfId="0" applyNumberFormat="1" applyFont="1" applyBorder="1"/>
    <xf numFmtId="166" fontId="34" fillId="0" borderId="163" xfId="0" applyNumberFormat="1" applyFont="1" applyBorder="1"/>
    <xf numFmtId="166" fontId="34" fillId="0" borderId="164" xfId="0" applyNumberFormat="1" applyFont="1" applyBorder="1"/>
    <xf numFmtId="0" fontId="5" fillId="0" borderId="163" xfId="0" applyFont="1" applyBorder="1"/>
    <xf numFmtId="3" fontId="34" fillId="0" borderId="163" xfId="0" applyNumberFormat="1" applyFont="1" applyBorder="1" applyAlignment="1">
      <alignment horizontal="right"/>
    </xf>
    <xf numFmtId="166" fontId="34" fillId="0" borderId="19" xfId="0" applyNumberFormat="1" applyFont="1" applyBorder="1"/>
    <xf numFmtId="3" fontId="34" fillId="0" borderId="0" xfId="0" applyNumberFormat="1" applyFont="1" applyBorder="1"/>
    <xf numFmtId="166" fontId="34" fillId="0" borderId="0" xfId="0" applyNumberFormat="1" applyFont="1" applyBorder="1"/>
    <xf numFmtId="3" fontId="34" fillId="0" borderId="0" xfId="0" applyNumberFormat="1" applyFont="1" applyBorder="1" applyAlignment="1">
      <alignment horizontal="right"/>
    </xf>
    <xf numFmtId="166" fontId="5" fillId="0" borderId="0" xfId="0" applyNumberFormat="1" applyFont="1" applyBorder="1" applyAlignment="1">
      <alignment horizontal="right"/>
    </xf>
    <xf numFmtId="3" fontId="69" fillId="0" borderId="0" xfId="0" applyNumberFormat="1" applyFont="1" applyBorder="1" applyAlignment="1">
      <alignment horizontal="right"/>
    </xf>
    <xf numFmtId="166" fontId="69" fillId="0" borderId="0" xfId="0" applyNumberFormat="1" applyFont="1" applyBorder="1" applyAlignment="1">
      <alignment horizontal="right"/>
    </xf>
    <xf numFmtId="178" fontId="5" fillId="0" borderId="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4" fontId="5" fillId="0" borderId="0" xfId="0" applyNumberFormat="1" applyFont="1" applyBorder="1" applyAlignment="1">
      <alignment horizontal="right"/>
    </xf>
    <xf numFmtId="0" fontId="5" fillId="0" borderId="0" xfId="0" applyFont="1" applyBorder="1"/>
    <xf numFmtId="3" fontId="5" fillId="0" borderId="0" xfId="0" applyNumberFormat="1" applyFont="1" applyBorder="1"/>
    <xf numFmtId="3" fontId="69" fillId="0" borderId="0" xfId="0" applyNumberFormat="1" applyFont="1" applyBorder="1"/>
    <xf numFmtId="166" fontId="69" fillId="0" borderId="0" xfId="0" applyNumberFormat="1" applyFont="1" applyBorder="1"/>
    <xf numFmtId="49" fontId="3" fillId="0" borderId="165" xfId="0" applyNumberFormat="1" applyFont="1" applyBorder="1" applyAlignment="1">
      <alignment horizontal="center"/>
    </xf>
    <xf numFmtId="49" fontId="3" fillId="0" borderId="34" xfId="0" applyNumberFormat="1" applyFont="1" applyBorder="1" applyAlignment="1">
      <alignment horizontal="center"/>
    </xf>
    <xf numFmtId="49" fontId="3" fillId="0" borderId="33" xfId="0" applyNumberFormat="1" applyFont="1" applyBorder="1" applyAlignment="1">
      <alignment horizontal="center"/>
    </xf>
    <xf numFmtId="3" fontId="34" fillId="0" borderId="55" xfId="0" applyNumberFormat="1" applyFont="1" applyBorder="1"/>
    <xf numFmtId="166" fontId="34" fillId="0" borderId="55" xfId="0" applyNumberFormat="1" applyFont="1" applyBorder="1"/>
    <xf numFmtId="166" fontId="34" fillId="0" borderId="56" xfId="0" applyNumberFormat="1" applyFont="1" applyBorder="1"/>
    <xf numFmtId="3" fontId="69" fillId="0" borderId="55" xfId="0" applyNumberFormat="1" applyFont="1" applyBorder="1" applyAlignment="1">
      <alignment horizontal="right"/>
    </xf>
    <xf numFmtId="166" fontId="69" fillId="0" borderId="55" xfId="0" applyNumberFormat="1" applyFont="1" applyBorder="1" applyAlignment="1">
      <alignment horizontal="right"/>
    </xf>
    <xf numFmtId="166" fontId="69" fillId="0" borderId="56" xfId="0" applyNumberFormat="1" applyFont="1" applyBorder="1" applyAlignment="1">
      <alignment horizontal="right"/>
    </xf>
    <xf numFmtId="3" fontId="5" fillId="0" borderId="55" xfId="0" applyNumberFormat="1" applyFont="1" applyBorder="1" applyAlignment="1">
      <alignment horizontal="right"/>
    </xf>
    <xf numFmtId="166" fontId="5" fillId="0" borderId="55" xfId="0" applyNumberFormat="1" applyFont="1" applyBorder="1" applyAlignment="1">
      <alignment horizontal="right"/>
    </xf>
    <xf numFmtId="166" fontId="5" fillId="0" borderId="56" xfId="0" applyNumberFormat="1" applyFont="1" applyBorder="1" applyAlignment="1">
      <alignment horizontal="right"/>
    </xf>
    <xf numFmtId="178" fontId="5" fillId="0" borderId="55" xfId="0" applyNumberFormat="1" applyFont="1" applyBorder="1" applyAlignment="1">
      <alignment horizontal="right"/>
    </xf>
    <xf numFmtId="4" fontId="5" fillId="0" borderId="55" xfId="0" applyNumberFormat="1" applyFont="1" applyBorder="1" applyAlignment="1">
      <alignment horizontal="right"/>
    </xf>
    <xf numFmtId="0" fontId="5" fillId="0" borderId="55" xfId="0" applyFont="1" applyBorder="1"/>
    <xf numFmtId="3" fontId="5" fillId="0" borderId="55" xfId="0" applyNumberFormat="1" applyFont="1" applyBorder="1"/>
    <xf numFmtId="49" fontId="3" fillId="0" borderId="161" xfId="0" applyNumberFormat="1" applyFont="1" applyBorder="1" applyAlignment="1">
      <alignment horizontal="center"/>
    </xf>
    <xf numFmtId="3" fontId="69" fillId="0" borderId="166" xfId="0" applyNumberFormat="1" applyFont="1" applyBorder="1"/>
    <xf numFmtId="166" fontId="69" fillId="0" borderId="166" xfId="0" applyNumberFormat="1" applyFont="1" applyBorder="1"/>
    <xf numFmtId="166" fontId="69" fillId="0" borderId="167" xfId="0" applyNumberFormat="1" applyFont="1" applyBorder="1"/>
    <xf numFmtId="3" fontId="34" fillId="0" borderId="166" xfId="0" applyNumberFormat="1" applyFont="1" applyBorder="1" applyAlignment="1">
      <alignment horizontal="right"/>
    </xf>
    <xf numFmtId="166" fontId="5" fillId="0" borderId="166" xfId="0" applyNumberFormat="1" applyFont="1" applyBorder="1" applyAlignment="1">
      <alignment horizontal="right"/>
    </xf>
    <xf numFmtId="166" fontId="5" fillId="0" borderId="167" xfId="0" applyNumberFormat="1" applyFont="1" applyBorder="1" applyAlignment="1">
      <alignment horizontal="right"/>
    </xf>
    <xf numFmtId="3" fontId="5" fillId="0" borderId="166" xfId="0" applyNumberFormat="1" applyFont="1" applyBorder="1" applyAlignment="1">
      <alignment horizontal="right"/>
    </xf>
    <xf numFmtId="166" fontId="70" fillId="0" borderId="167" xfId="0" applyNumberFormat="1" applyFont="1" applyBorder="1" applyAlignment="1">
      <alignment horizontal="right"/>
    </xf>
    <xf numFmtId="178" fontId="5" fillId="0" borderId="166" xfId="0" applyNumberFormat="1" applyFont="1" applyBorder="1" applyAlignment="1">
      <alignment horizontal="right"/>
    </xf>
    <xf numFmtId="4" fontId="5" fillId="0" borderId="166" xfId="0" applyNumberFormat="1" applyFont="1" applyBorder="1" applyAlignment="1">
      <alignment horizontal="right"/>
    </xf>
    <xf numFmtId="0" fontId="5" fillId="0" borderId="166" xfId="0" applyFont="1" applyBorder="1"/>
    <xf numFmtId="3" fontId="5" fillId="0" borderId="166" xfId="0" applyNumberFormat="1" applyFont="1" applyBorder="1"/>
    <xf numFmtId="3" fontId="5" fillId="0" borderId="56" xfId="0" applyNumberFormat="1" applyFont="1" applyBorder="1"/>
    <xf numFmtId="3" fontId="5" fillId="0" borderId="164" xfId="0" applyNumberFormat="1" applyFont="1" applyBorder="1"/>
    <xf numFmtId="3" fontId="5" fillId="0" borderId="19" xfId="0" applyNumberFormat="1" applyFont="1" applyBorder="1"/>
    <xf numFmtId="3" fontId="5" fillId="0" borderId="167" xfId="0" applyNumberFormat="1" applyFont="1" applyBorder="1"/>
    <xf numFmtId="3" fontId="11" fillId="0" borderId="165" xfId="0" applyNumberFormat="1" applyFont="1" applyBorder="1" applyAlignment="1">
      <alignment horizontal="center"/>
    </xf>
    <xf numFmtId="3" fontId="11" fillId="0" borderId="34" xfId="0" applyNumberFormat="1" applyFont="1" applyBorder="1" applyAlignment="1">
      <alignment horizontal="center"/>
    </xf>
    <xf numFmtId="9" fontId="34" fillId="0" borderId="163" xfId="0" applyNumberFormat="1" applyFont="1" applyBorder="1"/>
    <xf numFmtId="9" fontId="34" fillId="0" borderId="0" xfId="0" applyNumberFormat="1" applyFont="1" applyBorder="1"/>
    <xf numFmtId="3" fontId="34" fillId="0" borderId="162" xfId="0" applyNumberFormat="1" applyFont="1" applyBorder="1"/>
    <xf numFmtId="3" fontId="34" fillId="0" borderId="18" xfId="0" applyNumberFormat="1" applyFont="1" applyBorder="1"/>
    <xf numFmtId="3" fontId="34" fillId="0" borderId="68" xfId="0" applyNumberFormat="1" applyFont="1" applyBorder="1"/>
    <xf numFmtId="9" fontId="34" fillId="0" borderId="55" xfId="0" applyNumberFormat="1" applyFont="1" applyBorder="1"/>
    <xf numFmtId="3" fontId="11" fillId="0" borderId="33" xfId="0" applyNumberFormat="1" applyFont="1" applyBorder="1" applyAlignment="1">
      <alignment horizontal="center"/>
    </xf>
    <xf numFmtId="3" fontId="34" fillId="0" borderId="169" xfId="0" applyNumberFormat="1" applyFont="1" applyBorder="1"/>
    <xf numFmtId="3" fontId="34" fillId="0" borderId="166" xfId="0" applyNumberFormat="1" applyFont="1" applyBorder="1"/>
    <xf numFmtId="9" fontId="34" fillId="0" borderId="166" xfId="0" applyNumberFormat="1" applyFont="1" applyBorder="1"/>
    <xf numFmtId="3" fontId="11" fillId="0" borderId="161" xfId="0" applyNumberFormat="1" applyFont="1" applyBorder="1" applyAlignment="1">
      <alignment horizontal="center"/>
    </xf>
    <xf numFmtId="0" fontId="31" fillId="2" borderId="34" xfId="0" applyFont="1" applyFill="1" applyBorder="1" applyAlignment="1">
      <alignment vertical="center" wrapText="1"/>
    </xf>
    <xf numFmtId="0" fontId="33" fillId="2" borderId="18" xfId="26" applyNumberFormat="1" applyFont="1" applyFill="1" applyBorder="1" applyAlignment="1">
      <alignment horizontal="right"/>
    </xf>
    <xf numFmtId="0" fontId="33" fillId="2" borderId="0" xfId="26" applyNumberFormat="1" applyFont="1" applyFill="1" applyBorder="1" applyAlignment="1">
      <alignment horizontal="right"/>
    </xf>
    <xf numFmtId="3" fontId="33" fillId="2" borderId="84" xfId="76" applyNumberFormat="1" applyFont="1" applyFill="1" applyBorder="1" applyAlignment="1">
      <alignment horizontal="center" vertical="center"/>
    </xf>
    <xf numFmtId="3" fontId="33" fillId="2" borderId="118" xfId="76" applyNumberFormat="1" applyFont="1" applyFill="1" applyBorder="1" applyAlignment="1">
      <alignment horizontal="center" vertical="center"/>
    </xf>
    <xf numFmtId="0" fontId="31" fillId="0" borderId="22" xfId="76" applyFont="1" applyFill="1" applyBorder="1"/>
    <xf numFmtId="0" fontId="31" fillId="0" borderId="57" xfId="76" applyFont="1" applyFill="1" applyBorder="1"/>
    <xf numFmtId="0" fontId="33" fillId="2" borderId="159" xfId="76" applyNumberFormat="1" applyFont="1" applyFill="1" applyBorder="1" applyAlignment="1">
      <alignment horizontal="left"/>
    </xf>
    <xf numFmtId="0" fontId="33" fillId="2" borderId="170" xfId="76" applyNumberFormat="1" applyFont="1" applyFill="1" applyBorder="1" applyAlignment="1">
      <alignment horizontal="left"/>
    </xf>
    <xf numFmtId="3" fontId="31" fillId="0" borderId="22" xfId="76" applyNumberFormat="1" applyFont="1" applyFill="1" applyBorder="1"/>
    <xf numFmtId="3" fontId="31" fillId="0" borderId="30" xfId="76" applyNumberFormat="1" applyFont="1" applyFill="1" applyBorder="1"/>
    <xf numFmtId="9" fontId="31" fillId="0" borderId="57" xfId="76" applyNumberFormat="1" applyFont="1" applyFill="1" applyBorder="1"/>
    <xf numFmtId="0" fontId="33" fillId="2" borderId="168" xfId="76" applyNumberFormat="1" applyFont="1" applyFill="1" applyBorder="1" applyAlignment="1">
      <alignment horizontal="left"/>
    </xf>
    <xf numFmtId="0" fontId="33" fillId="2" borderId="160" xfId="76" applyNumberFormat="1" applyFont="1" applyFill="1" applyBorder="1" applyAlignment="1">
      <alignment horizontal="left"/>
    </xf>
    <xf numFmtId="3" fontId="31" fillId="0" borderId="23" xfId="76" applyNumberFormat="1" applyFont="1" applyFill="1" applyBorder="1"/>
  </cellXfs>
  <cellStyles count="99">
    <cellStyle name="Hypertextový odkaz" xfId="1" builtinId="8"/>
    <cellStyle name="Měna 10" xfId="2"/>
    <cellStyle name="Měna 11" xfId="3"/>
    <cellStyle name="Měna 12" xfId="4"/>
    <cellStyle name="Měna 13" xfId="5"/>
    <cellStyle name="Měna 2" xfId="6"/>
    <cellStyle name="Měna 3" xfId="7"/>
    <cellStyle name="Měna 4" xfId="8"/>
    <cellStyle name="Měna 5" xfId="9"/>
    <cellStyle name="Měna 6" xfId="10"/>
    <cellStyle name="Měna 7" xfId="11"/>
    <cellStyle name="Měna 8" xfId="12"/>
    <cellStyle name="Měna 9" xfId="13"/>
    <cellStyle name="Normální" xfId="0" builtinId="0"/>
    <cellStyle name="Normální 10" xfId="14"/>
    <cellStyle name="Normální 11" xfId="15"/>
    <cellStyle name="Normální 12" xfId="16"/>
    <cellStyle name="Normální 13" xfId="17"/>
    <cellStyle name="Normální 14" xfId="18"/>
    <cellStyle name="Normální 15" xfId="19"/>
    <cellStyle name="Normální 16" xfId="20"/>
    <cellStyle name="Normální 17" xfId="21"/>
    <cellStyle name="Normální 18" xfId="22"/>
    <cellStyle name="Normální 19" xfId="23"/>
    <cellStyle name="normální 2" xfId="24"/>
    <cellStyle name="Normální 2 10" xfId="25"/>
    <cellStyle name="Normální 2 10 2" xfId="26"/>
    <cellStyle name="normální 2 11" xfId="27"/>
    <cellStyle name="normální 2 12" xfId="28"/>
    <cellStyle name="Normální 2 13" xfId="29"/>
    <cellStyle name="normální 2 2" xfId="30"/>
    <cellStyle name="normální 2 3" xfId="31"/>
    <cellStyle name="Normální 2 4" xfId="32"/>
    <cellStyle name="Normální 2 4 2" xfId="33"/>
    <cellStyle name="Normální 2 5" xfId="34"/>
    <cellStyle name="Normální 2 5 2" xfId="35"/>
    <cellStyle name="Normální 2 6" xfId="36"/>
    <cellStyle name="Normální 2 6 2" xfId="37"/>
    <cellStyle name="Normální 2 7" xfId="38"/>
    <cellStyle name="Normální 2 7 2" xfId="39"/>
    <cellStyle name="Normální 2 8" xfId="40"/>
    <cellStyle name="Normální 2 8 2" xfId="41"/>
    <cellStyle name="Normální 2 9" xfId="42"/>
    <cellStyle name="Normální 2 9 2" xfId="43"/>
    <cellStyle name="normální 2_Hodiny_Plan" xfId="44"/>
    <cellStyle name="Normální 20" xfId="45"/>
    <cellStyle name="Normální 21" xfId="46"/>
    <cellStyle name="Normální 22" xfId="47"/>
    <cellStyle name="normální 3" xfId="48"/>
    <cellStyle name="Normální 3 10" xfId="49"/>
    <cellStyle name="normální 3 11" xfId="50"/>
    <cellStyle name="normální 3 12" xfId="51"/>
    <cellStyle name="Normální 3 13" xfId="98"/>
    <cellStyle name="normální 3 2" xfId="52"/>
    <cellStyle name="Normální 3 3" xfId="53"/>
    <cellStyle name="Normální 3 3 2" xfId="54"/>
    <cellStyle name="Normální 3 4" xfId="55"/>
    <cellStyle name="Normální 3 5" xfId="56"/>
    <cellStyle name="Normální 3 6" xfId="57"/>
    <cellStyle name="Normální 3 7" xfId="58"/>
    <cellStyle name="Normální 3 8" xfId="59"/>
    <cellStyle name="Normální 3 9" xfId="60"/>
    <cellStyle name="normální 3_Hodiny_" xfId="61"/>
    <cellStyle name="normální 4" xfId="62"/>
    <cellStyle name="normální 4 2" xfId="63"/>
    <cellStyle name="normální 4 2 2" xfId="64"/>
    <cellStyle name="normální 4 2_Hodiny_" xfId="65"/>
    <cellStyle name="normální 4 3" xfId="66"/>
    <cellStyle name="normální 4 4" xfId="67"/>
    <cellStyle name="normální 4 5" xfId="68"/>
    <cellStyle name="normální 4 6" xfId="69"/>
    <cellStyle name="normální 4_Hodiny_" xfId="70"/>
    <cellStyle name="normální 5" xfId="71"/>
    <cellStyle name="normální 6" xfId="72"/>
    <cellStyle name="normální 7" xfId="73"/>
    <cellStyle name="Normální 8" xfId="74"/>
    <cellStyle name="Normální 8 2" xfId="75"/>
    <cellStyle name="Normální 9" xfId="76"/>
    <cellStyle name="Normální 9 2" xfId="77"/>
    <cellStyle name="normální_LEK_01" xfId="78"/>
    <cellStyle name="normální_LEK_FNOL" xfId="79"/>
    <cellStyle name="normální_LEK_FNOL 2" xfId="80"/>
    <cellStyle name="normální_Manažerské tabulky" xfId="81"/>
    <cellStyle name="normální_Sestava hospodaření" xfId="82"/>
    <cellStyle name="Procenta" xfId="83" builtinId="5"/>
    <cellStyle name="Procenta 10" xfId="84"/>
    <cellStyle name="Procenta 11" xfId="85"/>
    <cellStyle name="Procenta 2" xfId="86"/>
    <cellStyle name="Procenta 2 2" xfId="87"/>
    <cellStyle name="Procenta 2 2 2" xfId="88"/>
    <cellStyle name="Procenta 2 3" xfId="89"/>
    <cellStyle name="Procenta 3" xfId="90"/>
    <cellStyle name="Procenta 3 2" xfId="91"/>
    <cellStyle name="Procenta 4" xfId="92"/>
    <cellStyle name="Procenta 5" xfId="93"/>
    <cellStyle name="Procenta 6" xfId="94"/>
    <cellStyle name="Procenta 7" xfId="95"/>
    <cellStyle name="Procenta 8" xfId="96"/>
    <cellStyle name="Procenta 9" xfId="97"/>
  </cellStyles>
  <dxfs count="127"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theme="0"/>
      </font>
    </dxf>
    <dxf>
      <font>
        <b/>
        <i val="0"/>
      </font>
      <fill>
        <patternFill>
          <bgColor theme="3" tint="0.79998168889431442"/>
        </patternFill>
      </fill>
      <border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numFmt numFmtId="173" formatCode="#,##0;\-#,##0;"/>
    </dxf>
    <dxf>
      <numFmt numFmtId="175" formatCode="#,##0%;\-#,##0%;"/>
    </dxf>
    <dxf>
      <numFmt numFmtId="173" formatCode="#,##0;\-#,##0;"/>
    </dxf>
    <dxf>
      <numFmt numFmtId="173" formatCode="#,##0;\-#,##0;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/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/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/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6" formatCode="#,##0.0;\-#,##0.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/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border diagonalUp="0" diagonalDown="0" outline="0">
        <left/>
        <right style="medium">
          <color auto="1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solid">
          <fgColor indexed="64"/>
          <bgColor theme="3" tint="0.79998168889431442"/>
        </patternFill>
      </fill>
      <alignment horizontal="center" vertical="center" textRotation="0" wrapText="0" indent="0" justifyLastLine="0" shrinkToFit="0" readingOrder="0"/>
    </dxf>
    <dxf>
      <border outline="0">
        <left style="medium">
          <color auto="1"/>
        </left>
        <top style="medium">
          <color auto="1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right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ill>
        <patternFill patternType="solid">
          <fgColor theme="4" tint="0.79998168889431442"/>
          <bgColor theme="4" tint="0.79998168889431442"/>
        </patternFill>
      </fill>
    </dxf>
    <dxf>
      <fill>
        <patternFill patternType="solid">
          <fgColor theme="4" tint="0.79998168889431442"/>
          <bgColor theme="4" tint="0.79998168889431442"/>
        </patternFill>
      </fill>
    </dxf>
    <dxf>
      <font>
        <b/>
        <color theme="1"/>
      </font>
    </dxf>
    <dxf>
      <font>
        <b/>
        <color theme="1"/>
      </font>
    </dxf>
    <dxf>
      <font>
        <b/>
        <color theme="1"/>
      </font>
      <border>
        <top style="double">
          <color theme="4"/>
        </top>
      </border>
    </dxf>
    <dxf>
      <font>
        <b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theme="0" tint="-0.24994659260841701"/>
        </vertical>
        <horizontal style="thin">
          <color theme="0" tint="-0.24994659260841701"/>
        </horizontal>
      </border>
    </dxf>
    <dxf>
      <fill>
        <patternFill patternType="solid">
          <fgColor theme="0" tint="-0.14999847407452621"/>
          <bgColor theme="0" tint="-0.14999847407452621"/>
        </patternFill>
      </fill>
    </dxf>
    <dxf>
      <fill>
        <patternFill patternType="solid">
          <fgColor theme="0" tint="-0.14999847407452621"/>
          <bgColor theme="0" tint="-0.14999847407452621"/>
        </patternFill>
      </fill>
    </dxf>
    <dxf>
      <font>
        <b/>
        <color theme="1"/>
      </font>
    </dxf>
    <dxf>
      <font>
        <b/>
        <color theme="1"/>
      </font>
      <border>
        <right style="medium">
          <color auto="1"/>
        </right>
      </border>
    </dxf>
    <dxf>
      <font>
        <b/>
        <color theme="1"/>
      </font>
      <border>
        <top style="thin">
          <color theme="1"/>
        </top>
      </border>
    </dxf>
    <dxf>
      <font>
        <b/>
        <color theme="1"/>
      </font>
      <border>
        <bottom style="thin">
          <color theme="1"/>
        </bottom>
      </border>
    </dxf>
    <dxf>
      <font>
        <color theme="1"/>
      </font>
      <border>
        <left style="medium">
          <color theme="1"/>
        </left>
        <right style="medium">
          <color theme="1"/>
        </right>
        <top style="medium">
          <color theme="1"/>
        </top>
        <bottom style="medium">
          <color theme="1"/>
        </bottom>
        <vertical style="thin">
          <color theme="1"/>
        </vertical>
        <horizontal style="thin">
          <color theme="1"/>
        </horizontal>
      </border>
    </dxf>
  </dxfs>
  <tableStyles count="2" defaultTableStyle="TableStyleMedium2" defaultPivotStyle="PivotStyleLight16">
    <tableStyle name="TableStyleLight1 2" pivot="0" count="7">
      <tableStyleElement type="wholeTable" dxfId="126"/>
      <tableStyleElement type="headerRow" dxfId="125"/>
      <tableStyleElement type="totalRow" dxfId="124"/>
      <tableStyleElement type="firstColumn" dxfId="123"/>
      <tableStyleElement type="lastColumn" dxfId="122"/>
      <tableStyleElement type="firstRowStripe" dxfId="121"/>
      <tableStyleElement type="firstColumnStripe" dxfId="120"/>
    </tableStyle>
    <tableStyle name="TableStyleMedium2 2" pivot="0" count="7">
      <tableStyleElement type="wholeTable" dxfId="119"/>
      <tableStyleElement type="headerRow" dxfId="118"/>
      <tableStyleElement type="totalRow" dxfId="117"/>
      <tableStyleElement type="firstColumn" dxfId="116"/>
      <tableStyleElement type="lastColumn" dxfId="115"/>
      <tableStyleElement type="firstRowStripe" dxfId="114"/>
      <tableStyleElement type="firstColumnStripe" dxfId="113"/>
    </tableStyle>
  </tableStyles>
  <colors>
    <mruColors>
      <color rgb="FFFFFFCC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2583651458138416E-2"/>
          <c:y val="3.4767428804019819E-2"/>
          <c:w val="0.91156653987202163"/>
          <c:h val="0.86030341628419438"/>
        </c:manualLayout>
      </c:layout>
      <c:lineChart>
        <c:grouping val="standard"/>
        <c:varyColors val="0"/>
        <c:ser>
          <c:idx val="1"/>
          <c:order val="0"/>
          <c:tx>
            <c:strRef>
              <c:f>'HI Graf'!$A$4</c:f>
              <c:strCache>
                <c:ptCount val="1"/>
                <c:pt idx="0">
                  <c:v>Hospodářský index (Výnosy / Náklady)</c:v>
                </c:pt>
              </c:strCache>
            </c:strRef>
          </c:tx>
          <c:dLbls>
            <c:numFmt formatCode="0.0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'HI Graf'!$B$3:$M$3</c:f>
              <c:strCache>
                <c:ptCount val="12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</c:strCache>
            </c:strRef>
          </c:cat>
          <c:val>
            <c:numRef>
              <c:f>'HI Graf'!$B$4:$E$4</c:f>
              <c:numCache>
                <c:formatCode>General</c:formatCode>
                <c:ptCount val="4"/>
                <c:pt idx="0">
                  <c:v>0.37259621257012426</c:v>
                </c:pt>
                <c:pt idx="1">
                  <c:v>0.40784539823555865</c:v>
                </c:pt>
                <c:pt idx="2">
                  <c:v>0.43053143569241048</c:v>
                </c:pt>
                <c:pt idx="3">
                  <c:v>0.43095787897585947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78790560"/>
        <c:axId val="-585227104"/>
      </c:lineChart>
      <c:scatterChart>
        <c:scatterStyle val="smoothMarker"/>
        <c:varyColors val="0"/>
        <c:ser>
          <c:idx val="0"/>
          <c:order val="1"/>
          <c:tx>
            <c:strRef>
              <c:f>'HI Graf'!$B$11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xVal>
            <c:numRef>
              <c:f>'HI Graf'!$A$12:$A$13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'HI Graf'!$B$12:$B$13</c:f>
              <c:numCache>
                <c:formatCode>General</c:formatCode>
                <c:ptCount val="2"/>
                <c:pt idx="0">
                  <c:v>0.45852787629531994</c:v>
                </c:pt>
                <c:pt idx="1">
                  <c:v>0.45852787629531994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585219488"/>
        <c:axId val="-585228192"/>
      </c:scatterChart>
      <c:catAx>
        <c:axId val="-19787905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-5852271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58522710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-1978790560"/>
        <c:crosses val="autoZero"/>
        <c:crossBetween val="between"/>
      </c:valAx>
      <c:valAx>
        <c:axId val="-585219488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-585228192"/>
        <c:crosses val="max"/>
        <c:crossBetween val="midCat"/>
      </c:valAx>
      <c:valAx>
        <c:axId val="-585228192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-585219488"/>
        <c:crosses val="max"/>
        <c:crossBetween val="midCat"/>
      </c:valAx>
      <c:spPr>
        <a:solidFill>
          <a:schemeClr val="bg1"/>
        </a:solidFill>
        <a:ln w="12700">
          <a:noFill/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186982254294491E-3"/>
          <c:y val="5.0152439238661207E-3"/>
          <c:w val="0.98971349332984049"/>
          <c:h val="0.90199495667231877"/>
        </c:manualLayout>
      </c:layout>
      <c:lineChart>
        <c:grouping val="standard"/>
        <c:varyColors val="0"/>
        <c:ser>
          <c:idx val="1"/>
          <c:order val="0"/>
          <c:tx>
            <c:strRef>
              <c:f>ALOS!$E$32</c:f>
              <c:strCache>
                <c:ptCount val="1"/>
                <c:pt idx="0">
                  <c:v>%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ALOS!$A$33:$A$45</c:f>
              <c:strCache>
                <c:ptCount val="13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  <c:pt idx="12">
                  <c:v>1-13</c:v>
                </c:pt>
              </c:strCache>
            </c:strRef>
          </c:cat>
          <c:val>
            <c:numRef>
              <c:f>ALOS!$E$33:$E$36</c:f>
              <c:numCache>
                <c:formatCode>0%</c:formatCode>
                <c:ptCount val="4"/>
                <c:pt idx="0">
                  <c:v>1.0192926045016077</c:v>
                </c:pt>
                <c:pt idx="1">
                  <c:v>1.0774610005379237</c:v>
                </c:pt>
                <c:pt idx="2">
                  <c:v>1.0971674435281462</c:v>
                </c:pt>
                <c:pt idx="3">
                  <c:v>1.1138129857107044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85220576"/>
        <c:axId val="-585218944"/>
      </c:lineChart>
      <c:scatterChart>
        <c:scatterStyle val="smoothMarker"/>
        <c:varyColors val="0"/>
        <c:ser>
          <c:idx val="0"/>
          <c:order val="1"/>
          <c:tx>
            <c:strRef>
              <c:f>ALOS!$H$32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xVal>
            <c:numRef>
              <c:f>ALOS!$G$33:$G$34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ALOS!$H$33:$H$34</c:f>
              <c:numCache>
                <c:formatCode>0%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585218400"/>
        <c:axId val="-585217856"/>
      </c:scatterChart>
      <c:catAx>
        <c:axId val="-5852205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-5852189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585218944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-585220576"/>
        <c:crosses val="autoZero"/>
        <c:crossBetween val="between"/>
      </c:valAx>
      <c:valAx>
        <c:axId val="-585218400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-585217856"/>
        <c:crosses val="max"/>
        <c:crossBetween val="midCat"/>
      </c:valAx>
      <c:valAx>
        <c:axId val="-585217856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-585218400"/>
        <c:crosses val="max"/>
        <c:crossBetween val="midCat"/>
      </c:valAx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601980</xdr:colOff>
      <xdr:row>25</xdr:row>
      <xdr:rowOff>175260</xdr:rowOff>
    </xdr:to>
    <xdr:graphicFrame macro="">
      <xdr:nvGraphicFramePr>
        <xdr:cNvPr id="600161" name="Graf_Index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1333500</xdr:colOff>
      <xdr:row>28</xdr:row>
      <xdr:rowOff>163285</xdr:rowOff>
    </xdr:to>
    <xdr:graphicFrame macro="">
      <xdr:nvGraphicFramePr>
        <xdr:cNvPr id="638038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ables/table1.xml><?xml version="1.0" encoding="utf-8"?>
<table xmlns="http://schemas.openxmlformats.org/spreadsheetml/2006/main" id="6" name="Tabulka" displayName="Tabulka" ref="A7:S23" totalsRowShown="0" headerRowDxfId="112" tableBorderDxfId="111">
  <autoFilter ref="A7:S23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</autoFilter>
  <tableColumns count="19">
    <tableColumn id="1" name="kat" dataDxfId="110"/>
    <tableColumn id="2" name="popis" dataDxfId="109"/>
    <tableColumn id="3" name="01 uv_sk" dataDxfId="108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4" name="02 uv_pla" dataDxfId="107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5" name="03 uv_pln" dataDxfId="106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6" name="04 uv_rozd" dataDxfId="105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7" name="05 h_vram" dataDxfId="104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8" name="06 h_naduv" dataDxfId="103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9" name="07 h_nadzk" dataDxfId="102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0" name="08 h_oon" dataDxfId="101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1" name="09 m_kl" dataDxfId="100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2" name="10 m_gr" dataDxfId="99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3" name="11 m_jo" dataDxfId="98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4" name="12 m_oc" dataDxfId="97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5" name="13 m_sk" dataDxfId="96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7" name="14_vzsk" dataDxfId="95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8" name="15_vzpl" dataDxfId="94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9" name="16_vzpln" dataDxfId="93">
      <calculatedColumnFormula>IF(Tabulka[[#This Row],[15_vzpl]]=0,"",Tabulka[[#This Row],[14_vzsk]]/Tabulka[[#This Row],[15_vzpl]])</calculatedColumnFormula>
    </tableColumn>
    <tableColumn id="20" name="17_vzroz" dataDxfId="92">
      <calculatedColumnFormula>IF(Tabulka[[#This Row],[15_vzpl]]-Tabulka[[#This Row],[14_vzsk]]=0,"",Tabulka[[#This Row],[15_vzpl]]-Tabulka[[#This Row],[14_vzsk]])</calculatedColumnFormula>
    </tableColumn>
  </tableColumns>
  <tableStyleInfo name="TableStyleMedium2 2" showFirstColumn="0" showLastColumn="0" showRowStripes="0" showColumnStripes="0"/>
</table>
</file>

<file path=xl/tables/table2.xml><?xml version="1.0" encoding="utf-8"?>
<table xmlns="http://schemas.openxmlformats.org/spreadsheetml/2006/main" id="7" name="ONData" displayName="ONData" ref="C3:S71" totalsRowShown="0">
  <autoFilter ref="C3:S71"/>
  <tableColumns count="17">
    <tableColumn id="1" name="mesic"/>
    <tableColumn id="2" name="kat"/>
    <tableColumn id="3" name="01 uv_sk"/>
    <tableColumn id="4" name="02 uv_pla"/>
    <tableColumn id="5" name="03 uv_pln"/>
    <tableColumn id="6" name="04 uv_rozd"/>
    <tableColumn id="7" name="05 h_vram"/>
    <tableColumn id="8" name="06 h_naduv"/>
    <tableColumn id="9" name="07 h_nadzk"/>
    <tableColumn id="10" name="08 h_oon"/>
    <tableColumn id="11" name="09 m_kl"/>
    <tableColumn id="12" name="10 m_gr"/>
    <tableColumn id="13" name="11 m_jo"/>
    <tableColumn id="14" name="12 m_oc"/>
    <tableColumn id="15" name="13 m_sk"/>
    <tableColumn id="16" name="14_vzsk"/>
    <tableColumn id="17" name="15_vzpl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9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6">
    <tabColor rgb="FF00B050"/>
    <pageSetUpPr fitToPage="1"/>
  </sheetPr>
  <dimension ref="A1:C37"/>
  <sheetViews>
    <sheetView showGridLines="0" showRowColHeaders="0" tabSelected="1" zoomScaleNormal="100" workbookViewId="0">
      <selection sqref="A1:B1"/>
    </sheetView>
  </sheetViews>
  <sheetFormatPr defaultRowHeight="14.4" customHeight="1" x14ac:dyDescent="0.3"/>
  <cols>
    <col min="1" max="1" width="17.88671875" style="247" bestFit="1" customWidth="1"/>
    <col min="2" max="2" width="102.21875" style="247" bestFit="1" customWidth="1"/>
    <col min="3" max="3" width="16.109375" style="51" hidden="1" customWidth="1"/>
    <col min="4" max="16384" width="8.88671875" style="247"/>
  </cols>
  <sheetData>
    <row r="1" spans="1:3" ht="18.600000000000001" customHeight="1" thickBot="1" x14ac:dyDescent="0.4">
      <c r="A1" s="512" t="s">
        <v>131</v>
      </c>
      <c r="B1" s="512"/>
    </row>
    <row r="2" spans="1:3" ht="14.4" customHeight="1" thickBot="1" x14ac:dyDescent="0.35">
      <c r="A2" s="371" t="s">
        <v>328</v>
      </c>
      <c r="B2" s="50"/>
    </row>
    <row r="3" spans="1:3" ht="14.4" customHeight="1" thickBot="1" x14ac:dyDescent="0.35">
      <c r="A3" s="508" t="s">
        <v>181</v>
      </c>
      <c r="B3" s="509"/>
    </row>
    <row r="4" spans="1:3" ht="14.4" customHeight="1" x14ac:dyDescent="0.3">
      <c r="A4" s="264" t="str">
        <f t="shared" ref="A4:A8" si="0">HYPERLINK("#'"&amp;C4&amp;"'!A1",C4)</f>
        <v>Motivace</v>
      </c>
      <c r="B4" s="178" t="s">
        <v>150</v>
      </c>
      <c r="C4" s="51" t="s">
        <v>151</v>
      </c>
    </row>
    <row r="5" spans="1:3" ht="14.4" customHeight="1" x14ac:dyDescent="0.3">
      <c r="A5" s="265" t="str">
        <f t="shared" si="0"/>
        <v>HI</v>
      </c>
      <c r="B5" s="179" t="s">
        <v>174</v>
      </c>
      <c r="C5" s="51" t="s">
        <v>135</v>
      </c>
    </row>
    <row r="6" spans="1:3" ht="14.4" customHeight="1" x14ac:dyDescent="0.3">
      <c r="A6" s="266" t="str">
        <f t="shared" si="0"/>
        <v>HI Graf</v>
      </c>
      <c r="B6" s="180" t="s">
        <v>127</v>
      </c>
      <c r="C6" s="51" t="s">
        <v>136</v>
      </c>
    </row>
    <row r="7" spans="1:3" ht="14.4" customHeight="1" x14ac:dyDescent="0.3">
      <c r="A7" s="266" t="str">
        <f t="shared" si="0"/>
        <v>Man Tab</v>
      </c>
      <c r="B7" s="180" t="s">
        <v>330</v>
      </c>
      <c r="C7" s="51" t="s">
        <v>137</v>
      </c>
    </row>
    <row r="8" spans="1:3" ht="14.4" customHeight="1" thickBot="1" x14ac:dyDescent="0.35">
      <c r="A8" s="267" t="str">
        <f t="shared" si="0"/>
        <v>HV</v>
      </c>
      <c r="B8" s="181" t="s">
        <v>61</v>
      </c>
      <c r="C8" s="51" t="s">
        <v>66</v>
      </c>
    </row>
    <row r="9" spans="1:3" ht="14.4" customHeight="1" thickBot="1" x14ac:dyDescent="0.35">
      <c r="A9" s="182"/>
      <c r="B9" s="182"/>
    </row>
    <row r="10" spans="1:3" ht="14.4" customHeight="1" thickBot="1" x14ac:dyDescent="0.35">
      <c r="A10" s="510" t="s">
        <v>132</v>
      </c>
      <c r="B10" s="509"/>
    </row>
    <row r="11" spans="1:3" ht="14.4" customHeight="1" x14ac:dyDescent="0.3">
      <c r="A11" s="268" t="str">
        <f t="shared" ref="A11" si="1">HYPERLINK("#'"&amp;C11&amp;"'!A1",C11)</f>
        <v>Léky Žádanky</v>
      </c>
      <c r="B11" s="179" t="s">
        <v>175</v>
      </c>
      <c r="C11" s="51" t="s">
        <v>138</v>
      </c>
    </row>
    <row r="12" spans="1:3" ht="14.4" customHeight="1" x14ac:dyDescent="0.3">
      <c r="A12" s="266" t="str">
        <f t="shared" ref="A12:A23" si="2">HYPERLINK("#'"&amp;C12&amp;"'!A1",C12)</f>
        <v>LŽ Detail</v>
      </c>
      <c r="B12" s="180" t="s">
        <v>204</v>
      </c>
      <c r="C12" s="51" t="s">
        <v>139</v>
      </c>
    </row>
    <row r="13" spans="1:3" ht="28.8" customHeight="1" x14ac:dyDescent="0.3">
      <c r="A13" s="266" t="str">
        <f t="shared" si="2"/>
        <v>LŽ PL</v>
      </c>
      <c r="B13" s="778" t="s">
        <v>205</v>
      </c>
      <c r="C13" s="51" t="s">
        <v>185</v>
      </c>
    </row>
    <row r="14" spans="1:3" ht="14.4" customHeight="1" x14ac:dyDescent="0.3">
      <c r="A14" s="266" t="str">
        <f t="shared" si="2"/>
        <v>LŽ PL Detail</v>
      </c>
      <c r="B14" s="180" t="s">
        <v>2449</v>
      </c>
      <c r="C14" s="51" t="s">
        <v>187</v>
      </c>
    </row>
    <row r="15" spans="1:3" ht="14.4" customHeight="1" x14ac:dyDescent="0.3">
      <c r="A15" s="266" t="str">
        <f t="shared" si="2"/>
        <v>LŽ Statim</v>
      </c>
      <c r="B15" s="398" t="s">
        <v>241</v>
      </c>
      <c r="C15" s="51" t="s">
        <v>251</v>
      </c>
    </row>
    <row r="16" spans="1:3" ht="14.4" customHeight="1" x14ac:dyDescent="0.3">
      <c r="A16" s="266" t="str">
        <f t="shared" si="2"/>
        <v>Léky Recepty</v>
      </c>
      <c r="B16" s="180" t="s">
        <v>176</v>
      </c>
      <c r="C16" s="51" t="s">
        <v>140</v>
      </c>
    </row>
    <row r="17" spans="1:3" ht="14.4" customHeight="1" x14ac:dyDescent="0.3">
      <c r="A17" s="266" t="str">
        <f t="shared" si="2"/>
        <v>LRp Lékaři</v>
      </c>
      <c r="B17" s="180" t="s">
        <v>190</v>
      </c>
      <c r="C17" s="51" t="s">
        <v>191</v>
      </c>
    </row>
    <row r="18" spans="1:3" ht="14.4" customHeight="1" x14ac:dyDescent="0.3">
      <c r="A18" s="266" t="str">
        <f t="shared" si="2"/>
        <v>LRp Detail</v>
      </c>
      <c r="B18" s="180" t="s">
        <v>4109</v>
      </c>
      <c r="C18" s="51" t="s">
        <v>141</v>
      </c>
    </row>
    <row r="19" spans="1:3" ht="28.8" customHeight="1" x14ac:dyDescent="0.3">
      <c r="A19" s="266" t="str">
        <f t="shared" si="2"/>
        <v>LRp PL</v>
      </c>
      <c r="B19" s="778" t="s">
        <v>4110</v>
      </c>
      <c r="C19" s="51" t="s">
        <v>186</v>
      </c>
    </row>
    <row r="20" spans="1:3" ht="14.4" customHeight="1" x14ac:dyDescent="0.3">
      <c r="A20" s="266" t="str">
        <f>HYPERLINK("#'"&amp;C20&amp;"'!A1",C20)</f>
        <v>LRp PL Detail</v>
      </c>
      <c r="B20" s="180" t="s">
        <v>4151</v>
      </c>
      <c r="C20" s="51" t="s">
        <v>188</v>
      </c>
    </row>
    <row r="21" spans="1:3" ht="14.4" customHeight="1" x14ac:dyDescent="0.3">
      <c r="A21" s="268" t="str">
        <f t="shared" ref="A21" si="3">HYPERLINK("#'"&amp;C21&amp;"'!A1",C21)</f>
        <v>Materiál Žádanky</v>
      </c>
      <c r="B21" s="180" t="s">
        <v>177</v>
      </c>
      <c r="C21" s="51" t="s">
        <v>142</v>
      </c>
    </row>
    <row r="22" spans="1:3" ht="14.4" customHeight="1" x14ac:dyDescent="0.3">
      <c r="A22" s="266" t="str">
        <f t="shared" si="2"/>
        <v>MŽ Detail</v>
      </c>
      <c r="B22" s="180" t="s">
        <v>4513</v>
      </c>
      <c r="C22" s="51" t="s">
        <v>143</v>
      </c>
    </row>
    <row r="23" spans="1:3" ht="14.4" customHeight="1" thickBot="1" x14ac:dyDescent="0.35">
      <c r="A23" s="268" t="str">
        <f t="shared" si="2"/>
        <v>Osobní náklady</v>
      </c>
      <c r="B23" s="180" t="s">
        <v>129</v>
      </c>
      <c r="C23" s="51" t="s">
        <v>144</v>
      </c>
    </row>
    <row r="24" spans="1:3" ht="14.4" customHeight="1" thickBot="1" x14ac:dyDescent="0.35">
      <c r="A24" s="183"/>
      <c r="B24" s="183"/>
    </row>
    <row r="25" spans="1:3" ht="14.4" customHeight="1" thickBot="1" x14ac:dyDescent="0.35">
      <c r="A25" s="511" t="s">
        <v>133</v>
      </c>
      <c r="B25" s="509"/>
    </row>
    <row r="26" spans="1:3" ht="14.4" customHeight="1" x14ac:dyDescent="0.3">
      <c r="A26" s="269" t="str">
        <f t="shared" ref="A26:A37" si="4">HYPERLINK("#'"&amp;C26&amp;"'!A1",C26)</f>
        <v>ZV Vykáz.-A</v>
      </c>
      <c r="B26" s="179" t="s">
        <v>4537</v>
      </c>
      <c r="C26" s="51" t="s">
        <v>152</v>
      </c>
    </row>
    <row r="27" spans="1:3" ht="14.4" customHeight="1" x14ac:dyDescent="0.3">
      <c r="A27" s="266" t="str">
        <f t="shared" ref="A27" si="5">HYPERLINK("#'"&amp;C27&amp;"'!A1",C27)</f>
        <v>ZV Vykáz.-A Lékaři</v>
      </c>
      <c r="B27" s="180" t="s">
        <v>4550</v>
      </c>
      <c r="C27" s="51" t="s">
        <v>254</v>
      </c>
    </row>
    <row r="28" spans="1:3" ht="14.4" customHeight="1" x14ac:dyDescent="0.3">
      <c r="A28" s="266" t="str">
        <f t="shared" si="4"/>
        <v>ZV Vykáz.-A Detail</v>
      </c>
      <c r="B28" s="180" t="s">
        <v>4953</v>
      </c>
      <c r="C28" s="51" t="s">
        <v>153</v>
      </c>
    </row>
    <row r="29" spans="1:3" ht="14.4" customHeight="1" x14ac:dyDescent="0.3">
      <c r="A29" s="432" t="str">
        <f>HYPERLINK("#'"&amp;C29&amp;"'!A1",C29)</f>
        <v>ZV Vykáz.-A Det.Lék.</v>
      </c>
      <c r="B29" s="180" t="s">
        <v>4954</v>
      </c>
      <c r="C29" s="51" t="s">
        <v>262</v>
      </c>
    </row>
    <row r="30" spans="1:3" ht="14.4" customHeight="1" x14ac:dyDescent="0.3">
      <c r="A30" s="266" t="str">
        <f t="shared" si="4"/>
        <v>ZV Vykáz.-H</v>
      </c>
      <c r="B30" s="180" t="s">
        <v>156</v>
      </c>
      <c r="C30" s="51" t="s">
        <v>154</v>
      </c>
    </row>
    <row r="31" spans="1:3" ht="14.4" customHeight="1" x14ac:dyDescent="0.3">
      <c r="A31" s="266" t="str">
        <f t="shared" si="4"/>
        <v>ZV Vykáz.-H Detail</v>
      </c>
      <c r="B31" s="180" t="s">
        <v>5136</v>
      </c>
      <c r="C31" s="51" t="s">
        <v>155</v>
      </c>
    </row>
    <row r="32" spans="1:3" ht="14.4" customHeight="1" x14ac:dyDescent="0.3">
      <c r="A32" s="269" t="str">
        <f t="shared" si="4"/>
        <v>CaseMix</v>
      </c>
      <c r="B32" s="180" t="s">
        <v>134</v>
      </c>
      <c r="C32" s="51" t="s">
        <v>145</v>
      </c>
    </row>
    <row r="33" spans="1:3" ht="14.4" customHeight="1" x14ac:dyDescent="0.3">
      <c r="A33" s="266" t="str">
        <f t="shared" si="4"/>
        <v>ALOS</v>
      </c>
      <c r="B33" s="180" t="s">
        <v>114</v>
      </c>
      <c r="C33" s="51" t="s">
        <v>85</v>
      </c>
    </row>
    <row r="34" spans="1:3" ht="14.4" customHeight="1" x14ac:dyDescent="0.3">
      <c r="A34" s="266" t="str">
        <f t="shared" si="4"/>
        <v>Total</v>
      </c>
      <c r="B34" s="180" t="s">
        <v>5283</v>
      </c>
      <c r="C34" s="51" t="s">
        <v>146</v>
      </c>
    </row>
    <row r="35" spans="1:3" ht="14.4" customHeight="1" x14ac:dyDescent="0.3">
      <c r="A35" s="266" t="str">
        <f t="shared" si="4"/>
        <v>ZV Vyžád.</v>
      </c>
      <c r="B35" s="180" t="s">
        <v>157</v>
      </c>
      <c r="C35" s="51" t="s">
        <v>149</v>
      </c>
    </row>
    <row r="36" spans="1:3" ht="14.4" customHeight="1" x14ac:dyDescent="0.3">
      <c r="A36" s="266" t="str">
        <f t="shared" si="4"/>
        <v>ZV Vyžád. Detail</v>
      </c>
      <c r="B36" s="180" t="s">
        <v>6050</v>
      </c>
      <c r="C36" s="51" t="s">
        <v>148</v>
      </c>
    </row>
    <row r="37" spans="1:3" ht="14.4" customHeight="1" x14ac:dyDescent="0.3">
      <c r="A37" s="266" t="str">
        <f t="shared" si="4"/>
        <v>OD TISS</v>
      </c>
      <c r="B37" s="180" t="s">
        <v>180</v>
      </c>
      <c r="C37" s="51" t="s">
        <v>147</v>
      </c>
    </row>
  </sheetData>
  <mergeCells count="4">
    <mergeCell ref="A3:B3"/>
    <mergeCell ref="A10:B10"/>
    <mergeCell ref="A25:B25"/>
    <mergeCell ref="A1:B1"/>
  </mergeCells>
  <hyperlinks>
    <hyperlink ref="A2" location="Obsah!A1" display="Zpět na Obsah  KL 01  1.-4.měsíc"/>
  </hyperlinks>
  <pageMargins left="0.25" right="0.25" top="0.75" bottom="0.75" header="0.3" footer="0.3"/>
  <pageSetup paperSize="9" scale="93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7">
    <tabColor theme="0" tint="-0.249977111117893"/>
    <pageSetUpPr fitToPage="1"/>
  </sheetPr>
  <dimension ref="A1:M329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5.77734375" style="247" bestFit="1" customWidth="1"/>
    <col min="2" max="2" width="8.88671875" style="247" bestFit="1" customWidth="1"/>
    <col min="3" max="3" width="7" style="247" bestFit="1" customWidth="1"/>
    <col min="4" max="4" width="53.44140625" style="247" bestFit="1" customWidth="1"/>
    <col min="5" max="5" width="28.44140625" style="247" bestFit="1" customWidth="1"/>
    <col min="6" max="6" width="6.6640625" style="329" customWidth="1"/>
    <col min="7" max="7" width="10" style="329" customWidth="1"/>
    <col min="8" max="8" width="6.77734375" style="332" bestFit="1" customWidth="1"/>
    <col min="9" max="9" width="6.6640625" style="329" customWidth="1"/>
    <col min="10" max="10" width="10.88671875" style="329" customWidth="1"/>
    <col min="11" max="11" width="6.77734375" style="332" bestFit="1" customWidth="1"/>
    <col min="12" max="12" width="6.6640625" style="329" customWidth="1"/>
    <col min="13" max="13" width="10.88671875" style="329" customWidth="1"/>
    <col min="14" max="16384" width="8.88671875" style="247"/>
  </cols>
  <sheetData>
    <row r="1" spans="1:13" ht="18.600000000000001" customHeight="1" thickBot="1" x14ac:dyDescent="0.4">
      <c r="A1" s="551" t="s">
        <v>2449</v>
      </c>
      <c r="B1" s="551"/>
      <c r="C1" s="551"/>
      <c r="D1" s="551"/>
      <c r="E1" s="551"/>
      <c r="F1" s="551"/>
      <c r="G1" s="551"/>
      <c r="H1" s="551"/>
      <c r="I1" s="551"/>
      <c r="J1" s="551"/>
      <c r="K1" s="551"/>
      <c r="L1" s="512"/>
      <c r="M1" s="512"/>
    </row>
    <row r="2" spans="1:13" ht="14.4" customHeight="1" thickBot="1" x14ac:dyDescent="0.35">
      <c r="A2" s="371" t="s">
        <v>328</v>
      </c>
      <c r="B2" s="328"/>
      <c r="C2" s="328"/>
      <c r="D2" s="328"/>
      <c r="E2" s="328"/>
      <c r="F2" s="336"/>
      <c r="G2" s="336"/>
      <c r="H2" s="337"/>
      <c r="I2" s="336"/>
      <c r="J2" s="336"/>
      <c r="K2" s="337"/>
      <c r="L2" s="336"/>
    </row>
    <row r="3" spans="1:13" ht="14.4" customHeight="1" thickBot="1" x14ac:dyDescent="0.35">
      <c r="E3" s="104" t="s">
        <v>158</v>
      </c>
      <c r="F3" s="47">
        <f>SUBTOTAL(9,F6:F1048576)</f>
        <v>521</v>
      </c>
      <c r="G3" s="47">
        <f>SUBTOTAL(9,G6:G1048576)</f>
        <v>774845.11999999988</v>
      </c>
      <c r="H3" s="48">
        <f>IF(M3=0,0,G3/M3)</f>
        <v>2.0820056744809991E-2</v>
      </c>
      <c r="I3" s="47">
        <f>SUBTOTAL(9,I6:I1048576)</f>
        <v>7112.9689020999995</v>
      </c>
      <c r="J3" s="47">
        <f>SUBTOTAL(9,J6:J1048576)</f>
        <v>36441437.693117335</v>
      </c>
      <c r="K3" s="48">
        <f>IF(M3=0,0,J3/M3)</f>
        <v>0.97917994325518987</v>
      </c>
      <c r="L3" s="47">
        <f>SUBTOTAL(9,L6:L1048576)</f>
        <v>7633.9689020999986</v>
      </c>
      <c r="M3" s="49">
        <f>SUBTOTAL(9,M6:M1048576)</f>
        <v>37216282.81311734</v>
      </c>
    </row>
    <row r="4" spans="1:13" ht="14.4" customHeight="1" thickBot="1" x14ac:dyDescent="0.35">
      <c r="A4" s="45"/>
      <c r="B4" s="45"/>
      <c r="C4" s="45"/>
      <c r="D4" s="45"/>
      <c r="E4" s="46"/>
      <c r="F4" s="555" t="s">
        <v>160</v>
      </c>
      <c r="G4" s="556"/>
      <c r="H4" s="557"/>
      <c r="I4" s="558" t="s">
        <v>159</v>
      </c>
      <c r="J4" s="556"/>
      <c r="K4" s="557"/>
      <c r="L4" s="559" t="s">
        <v>3</v>
      </c>
      <c r="M4" s="560"/>
    </row>
    <row r="5" spans="1:13" ht="14.4" customHeight="1" thickBot="1" x14ac:dyDescent="0.35">
      <c r="A5" s="761" t="s">
        <v>161</v>
      </c>
      <c r="B5" s="779" t="s">
        <v>162</v>
      </c>
      <c r="C5" s="779" t="s">
        <v>89</v>
      </c>
      <c r="D5" s="779" t="s">
        <v>163</v>
      </c>
      <c r="E5" s="779" t="s">
        <v>164</v>
      </c>
      <c r="F5" s="780" t="s">
        <v>28</v>
      </c>
      <c r="G5" s="780" t="s">
        <v>14</v>
      </c>
      <c r="H5" s="763" t="s">
        <v>165</v>
      </c>
      <c r="I5" s="762" t="s">
        <v>28</v>
      </c>
      <c r="J5" s="780" t="s">
        <v>14</v>
      </c>
      <c r="K5" s="763" t="s">
        <v>165</v>
      </c>
      <c r="L5" s="762" t="s">
        <v>28</v>
      </c>
      <c r="M5" s="781" t="s">
        <v>14</v>
      </c>
    </row>
    <row r="6" spans="1:13" ht="14.4" customHeight="1" x14ac:dyDescent="0.3">
      <c r="A6" s="740" t="s">
        <v>598</v>
      </c>
      <c r="B6" s="741" t="s">
        <v>1880</v>
      </c>
      <c r="C6" s="741" t="s">
        <v>1881</v>
      </c>
      <c r="D6" s="741" t="s">
        <v>1146</v>
      </c>
      <c r="E6" s="741" t="s">
        <v>1882</v>
      </c>
      <c r="F6" s="745"/>
      <c r="G6" s="745"/>
      <c r="H6" s="765">
        <v>0</v>
      </c>
      <c r="I6" s="745">
        <v>2</v>
      </c>
      <c r="J6" s="745">
        <v>119.98</v>
      </c>
      <c r="K6" s="765">
        <v>1</v>
      </c>
      <c r="L6" s="745">
        <v>2</v>
      </c>
      <c r="M6" s="746">
        <v>119.98</v>
      </c>
    </row>
    <row r="7" spans="1:13" ht="14.4" customHeight="1" x14ac:dyDescent="0.3">
      <c r="A7" s="747" t="s">
        <v>598</v>
      </c>
      <c r="B7" s="748" t="s">
        <v>1880</v>
      </c>
      <c r="C7" s="748" t="s">
        <v>1883</v>
      </c>
      <c r="D7" s="748" t="s">
        <v>1146</v>
      </c>
      <c r="E7" s="748" t="s">
        <v>1884</v>
      </c>
      <c r="F7" s="752"/>
      <c r="G7" s="752"/>
      <c r="H7" s="766">
        <v>0</v>
      </c>
      <c r="I7" s="752">
        <v>1</v>
      </c>
      <c r="J7" s="752">
        <v>66</v>
      </c>
      <c r="K7" s="766">
        <v>1</v>
      </c>
      <c r="L7" s="752">
        <v>1</v>
      </c>
      <c r="M7" s="753">
        <v>66</v>
      </c>
    </row>
    <row r="8" spans="1:13" ht="14.4" customHeight="1" x14ac:dyDescent="0.3">
      <c r="A8" s="747" t="s">
        <v>598</v>
      </c>
      <c r="B8" s="748" t="s">
        <v>1885</v>
      </c>
      <c r="C8" s="748" t="s">
        <v>1886</v>
      </c>
      <c r="D8" s="748" t="s">
        <v>756</v>
      </c>
      <c r="E8" s="748" t="s">
        <v>1887</v>
      </c>
      <c r="F8" s="752"/>
      <c r="G8" s="752"/>
      <c r="H8" s="766">
        <v>0</v>
      </c>
      <c r="I8" s="752">
        <v>57</v>
      </c>
      <c r="J8" s="752">
        <v>945.06</v>
      </c>
      <c r="K8" s="766">
        <v>1</v>
      </c>
      <c r="L8" s="752">
        <v>57</v>
      </c>
      <c r="M8" s="753">
        <v>945.06</v>
      </c>
    </row>
    <row r="9" spans="1:13" ht="14.4" customHeight="1" x14ac:dyDescent="0.3">
      <c r="A9" s="747" t="s">
        <v>598</v>
      </c>
      <c r="B9" s="748" t="s">
        <v>1885</v>
      </c>
      <c r="C9" s="748" t="s">
        <v>1888</v>
      </c>
      <c r="D9" s="748" t="s">
        <v>1889</v>
      </c>
      <c r="E9" s="748" t="s">
        <v>1890</v>
      </c>
      <c r="F9" s="752"/>
      <c r="G9" s="752"/>
      <c r="H9" s="766">
        <v>0</v>
      </c>
      <c r="I9" s="752">
        <v>6</v>
      </c>
      <c r="J9" s="752">
        <v>73.260000000000005</v>
      </c>
      <c r="K9" s="766">
        <v>1</v>
      </c>
      <c r="L9" s="752">
        <v>6</v>
      </c>
      <c r="M9" s="753">
        <v>73.260000000000005</v>
      </c>
    </row>
    <row r="10" spans="1:13" ht="14.4" customHeight="1" x14ac:dyDescent="0.3">
      <c r="A10" s="747" t="s">
        <v>598</v>
      </c>
      <c r="B10" s="748" t="s">
        <v>1885</v>
      </c>
      <c r="C10" s="748" t="s">
        <v>1891</v>
      </c>
      <c r="D10" s="748" t="s">
        <v>1889</v>
      </c>
      <c r="E10" s="748" t="s">
        <v>1892</v>
      </c>
      <c r="F10" s="752"/>
      <c r="G10" s="752"/>
      <c r="H10" s="766">
        <v>0</v>
      </c>
      <c r="I10" s="752">
        <v>3</v>
      </c>
      <c r="J10" s="752">
        <v>79.47</v>
      </c>
      <c r="K10" s="766">
        <v>1</v>
      </c>
      <c r="L10" s="752">
        <v>3</v>
      </c>
      <c r="M10" s="753">
        <v>79.47</v>
      </c>
    </row>
    <row r="11" spans="1:13" ht="14.4" customHeight="1" x14ac:dyDescent="0.3">
      <c r="A11" s="747" t="s">
        <v>598</v>
      </c>
      <c r="B11" s="748" t="s">
        <v>1893</v>
      </c>
      <c r="C11" s="748" t="s">
        <v>1894</v>
      </c>
      <c r="D11" s="748" t="s">
        <v>1895</v>
      </c>
      <c r="E11" s="748" t="s">
        <v>1896</v>
      </c>
      <c r="F11" s="752"/>
      <c r="G11" s="752"/>
      <c r="H11" s="766">
        <v>0</v>
      </c>
      <c r="I11" s="752">
        <v>1</v>
      </c>
      <c r="J11" s="752">
        <v>65.370000000000019</v>
      </c>
      <c r="K11" s="766">
        <v>1</v>
      </c>
      <c r="L11" s="752">
        <v>1</v>
      </c>
      <c r="M11" s="753">
        <v>65.370000000000019</v>
      </c>
    </row>
    <row r="12" spans="1:13" ht="14.4" customHeight="1" x14ac:dyDescent="0.3">
      <c r="A12" s="747" t="s">
        <v>598</v>
      </c>
      <c r="B12" s="748" t="s">
        <v>1897</v>
      </c>
      <c r="C12" s="748" t="s">
        <v>1898</v>
      </c>
      <c r="D12" s="748" t="s">
        <v>1091</v>
      </c>
      <c r="E12" s="748" t="s">
        <v>1899</v>
      </c>
      <c r="F12" s="752"/>
      <c r="G12" s="752"/>
      <c r="H12" s="766">
        <v>0</v>
      </c>
      <c r="I12" s="752">
        <v>3</v>
      </c>
      <c r="J12" s="752">
        <v>1028.7000000000003</v>
      </c>
      <c r="K12" s="766">
        <v>1</v>
      </c>
      <c r="L12" s="752">
        <v>3</v>
      </c>
      <c r="M12" s="753">
        <v>1028.7000000000003</v>
      </c>
    </row>
    <row r="13" spans="1:13" ht="14.4" customHeight="1" x14ac:dyDescent="0.3">
      <c r="A13" s="747" t="s">
        <v>598</v>
      </c>
      <c r="B13" s="748" t="s">
        <v>1900</v>
      </c>
      <c r="C13" s="748" t="s">
        <v>1901</v>
      </c>
      <c r="D13" s="748" t="s">
        <v>1902</v>
      </c>
      <c r="E13" s="748" t="s">
        <v>1484</v>
      </c>
      <c r="F13" s="752"/>
      <c r="G13" s="752"/>
      <c r="H13" s="766">
        <v>0</v>
      </c>
      <c r="I13" s="752">
        <v>43</v>
      </c>
      <c r="J13" s="752">
        <v>8393.7000000000007</v>
      </c>
      <c r="K13" s="766">
        <v>1</v>
      </c>
      <c r="L13" s="752">
        <v>43</v>
      </c>
      <c r="M13" s="753">
        <v>8393.7000000000007</v>
      </c>
    </row>
    <row r="14" spans="1:13" ht="14.4" customHeight="1" x14ac:dyDescent="0.3">
      <c r="A14" s="747" t="s">
        <v>598</v>
      </c>
      <c r="B14" s="748" t="s">
        <v>1903</v>
      </c>
      <c r="C14" s="748" t="s">
        <v>1904</v>
      </c>
      <c r="D14" s="748" t="s">
        <v>1149</v>
      </c>
      <c r="E14" s="748" t="s">
        <v>1905</v>
      </c>
      <c r="F14" s="752"/>
      <c r="G14" s="752"/>
      <c r="H14" s="766">
        <v>0</v>
      </c>
      <c r="I14" s="752">
        <v>3</v>
      </c>
      <c r="J14" s="752">
        <v>315.83000000000004</v>
      </c>
      <c r="K14" s="766">
        <v>1</v>
      </c>
      <c r="L14" s="752">
        <v>3</v>
      </c>
      <c r="M14" s="753">
        <v>315.83000000000004</v>
      </c>
    </row>
    <row r="15" spans="1:13" ht="14.4" customHeight="1" x14ac:dyDescent="0.3">
      <c r="A15" s="747" t="s">
        <v>598</v>
      </c>
      <c r="B15" s="748" t="s">
        <v>1906</v>
      </c>
      <c r="C15" s="748" t="s">
        <v>1907</v>
      </c>
      <c r="D15" s="748" t="s">
        <v>1908</v>
      </c>
      <c r="E15" s="748" t="s">
        <v>1909</v>
      </c>
      <c r="F15" s="752"/>
      <c r="G15" s="752"/>
      <c r="H15" s="766">
        <v>0</v>
      </c>
      <c r="I15" s="752">
        <v>2</v>
      </c>
      <c r="J15" s="752">
        <v>31.020000000000003</v>
      </c>
      <c r="K15" s="766">
        <v>1</v>
      </c>
      <c r="L15" s="752">
        <v>2</v>
      </c>
      <c r="M15" s="753">
        <v>31.020000000000003</v>
      </c>
    </row>
    <row r="16" spans="1:13" ht="14.4" customHeight="1" x14ac:dyDescent="0.3">
      <c r="A16" s="747" t="s">
        <v>598</v>
      </c>
      <c r="B16" s="748" t="s">
        <v>1906</v>
      </c>
      <c r="C16" s="748" t="s">
        <v>1910</v>
      </c>
      <c r="D16" s="748" t="s">
        <v>1908</v>
      </c>
      <c r="E16" s="748" t="s">
        <v>1002</v>
      </c>
      <c r="F16" s="752"/>
      <c r="G16" s="752"/>
      <c r="H16" s="766">
        <v>0</v>
      </c>
      <c r="I16" s="752">
        <v>12</v>
      </c>
      <c r="J16" s="752">
        <v>278.88</v>
      </c>
      <c r="K16" s="766">
        <v>1</v>
      </c>
      <c r="L16" s="752">
        <v>12</v>
      </c>
      <c r="M16" s="753">
        <v>278.88</v>
      </c>
    </row>
    <row r="17" spans="1:13" ht="14.4" customHeight="1" x14ac:dyDescent="0.3">
      <c r="A17" s="747" t="s">
        <v>598</v>
      </c>
      <c r="B17" s="748" t="s">
        <v>1911</v>
      </c>
      <c r="C17" s="748" t="s">
        <v>1912</v>
      </c>
      <c r="D17" s="748" t="s">
        <v>1913</v>
      </c>
      <c r="E17" s="748" t="s">
        <v>1914</v>
      </c>
      <c r="F17" s="752"/>
      <c r="G17" s="752"/>
      <c r="H17" s="766">
        <v>0</v>
      </c>
      <c r="I17" s="752">
        <v>1</v>
      </c>
      <c r="J17" s="752">
        <v>111.25</v>
      </c>
      <c r="K17" s="766">
        <v>1</v>
      </c>
      <c r="L17" s="752">
        <v>1</v>
      </c>
      <c r="M17" s="753">
        <v>111.25</v>
      </c>
    </row>
    <row r="18" spans="1:13" ht="14.4" customHeight="1" x14ac:dyDescent="0.3">
      <c r="A18" s="747" t="s">
        <v>598</v>
      </c>
      <c r="B18" s="748" t="s">
        <v>1915</v>
      </c>
      <c r="C18" s="748" t="s">
        <v>1916</v>
      </c>
      <c r="D18" s="748" t="s">
        <v>871</v>
      </c>
      <c r="E18" s="748" t="s">
        <v>1917</v>
      </c>
      <c r="F18" s="752"/>
      <c r="G18" s="752"/>
      <c r="H18" s="766">
        <v>0</v>
      </c>
      <c r="I18" s="752">
        <v>6</v>
      </c>
      <c r="J18" s="752">
        <v>19800</v>
      </c>
      <c r="K18" s="766">
        <v>1</v>
      </c>
      <c r="L18" s="752">
        <v>6</v>
      </c>
      <c r="M18" s="753">
        <v>19800</v>
      </c>
    </row>
    <row r="19" spans="1:13" ht="14.4" customHeight="1" x14ac:dyDescent="0.3">
      <c r="A19" s="747" t="s">
        <v>598</v>
      </c>
      <c r="B19" s="748" t="s">
        <v>1915</v>
      </c>
      <c r="C19" s="748" t="s">
        <v>1918</v>
      </c>
      <c r="D19" s="748" t="s">
        <v>873</v>
      </c>
      <c r="E19" s="748" t="s">
        <v>1919</v>
      </c>
      <c r="F19" s="752"/>
      <c r="G19" s="752"/>
      <c r="H19" s="766">
        <v>0</v>
      </c>
      <c r="I19" s="752">
        <v>4</v>
      </c>
      <c r="J19" s="752">
        <v>4425.04</v>
      </c>
      <c r="K19" s="766">
        <v>1</v>
      </c>
      <c r="L19" s="752">
        <v>4</v>
      </c>
      <c r="M19" s="753">
        <v>4425.04</v>
      </c>
    </row>
    <row r="20" spans="1:13" ht="14.4" customHeight="1" x14ac:dyDescent="0.3">
      <c r="A20" s="747" t="s">
        <v>598</v>
      </c>
      <c r="B20" s="748" t="s">
        <v>1915</v>
      </c>
      <c r="C20" s="748" t="s">
        <v>1920</v>
      </c>
      <c r="D20" s="748" t="s">
        <v>873</v>
      </c>
      <c r="E20" s="748" t="s">
        <v>1921</v>
      </c>
      <c r="F20" s="752"/>
      <c r="G20" s="752"/>
      <c r="H20" s="766">
        <v>0</v>
      </c>
      <c r="I20" s="752">
        <v>7</v>
      </c>
      <c r="J20" s="752">
        <v>10507.14</v>
      </c>
      <c r="K20" s="766">
        <v>1</v>
      </c>
      <c r="L20" s="752">
        <v>7</v>
      </c>
      <c r="M20" s="753">
        <v>10507.14</v>
      </c>
    </row>
    <row r="21" spans="1:13" ht="14.4" customHeight="1" x14ac:dyDescent="0.3">
      <c r="A21" s="747" t="s">
        <v>598</v>
      </c>
      <c r="B21" s="748" t="s">
        <v>1915</v>
      </c>
      <c r="C21" s="748" t="s">
        <v>1922</v>
      </c>
      <c r="D21" s="748" t="s">
        <v>873</v>
      </c>
      <c r="E21" s="748" t="s">
        <v>1923</v>
      </c>
      <c r="F21" s="752"/>
      <c r="G21" s="752"/>
      <c r="H21" s="766">
        <v>0</v>
      </c>
      <c r="I21" s="752">
        <v>1</v>
      </c>
      <c r="J21" s="752">
        <v>1895.77</v>
      </c>
      <c r="K21" s="766">
        <v>1</v>
      </c>
      <c r="L21" s="752">
        <v>1</v>
      </c>
      <c r="M21" s="753">
        <v>1895.77</v>
      </c>
    </row>
    <row r="22" spans="1:13" ht="14.4" customHeight="1" x14ac:dyDescent="0.3">
      <c r="A22" s="747" t="s">
        <v>598</v>
      </c>
      <c r="B22" s="748" t="s">
        <v>1924</v>
      </c>
      <c r="C22" s="748" t="s">
        <v>1925</v>
      </c>
      <c r="D22" s="748" t="s">
        <v>823</v>
      </c>
      <c r="E22" s="748" t="s">
        <v>824</v>
      </c>
      <c r="F22" s="752"/>
      <c r="G22" s="752"/>
      <c r="H22" s="766">
        <v>0</v>
      </c>
      <c r="I22" s="752">
        <v>1</v>
      </c>
      <c r="J22" s="752">
        <v>1278.5100000000002</v>
      </c>
      <c r="K22" s="766">
        <v>1</v>
      </c>
      <c r="L22" s="752">
        <v>1</v>
      </c>
      <c r="M22" s="753">
        <v>1278.5100000000002</v>
      </c>
    </row>
    <row r="23" spans="1:13" ht="14.4" customHeight="1" x14ac:dyDescent="0.3">
      <c r="A23" s="747" t="s">
        <v>598</v>
      </c>
      <c r="B23" s="748" t="s">
        <v>1926</v>
      </c>
      <c r="C23" s="748" t="s">
        <v>1927</v>
      </c>
      <c r="D23" s="748" t="s">
        <v>758</v>
      </c>
      <c r="E23" s="748" t="s">
        <v>1928</v>
      </c>
      <c r="F23" s="752"/>
      <c r="G23" s="752"/>
      <c r="H23" s="766">
        <v>0</v>
      </c>
      <c r="I23" s="752">
        <v>1</v>
      </c>
      <c r="J23" s="752">
        <v>89.310000000000016</v>
      </c>
      <c r="K23" s="766">
        <v>1</v>
      </c>
      <c r="L23" s="752">
        <v>1</v>
      </c>
      <c r="M23" s="753">
        <v>89.310000000000016</v>
      </c>
    </row>
    <row r="24" spans="1:13" ht="14.4" customHeight="1" x14ac:dyDescent="0.3">
      <c r="A24" s="747" t="s">
        <v>598</v>
      </c>
      <c r="B24" s="748" t="s">
        <v>1929</v>
      </c>
      <c r="C24" s="748" t="s">
        <v>1930</v>
      </c>
      <c r="D24" s="748" t="s">
        <v>1931</v>
      </c>
      <c r="E24" s="748" t="s">
        <v>1932</v>
      </c>
      <c r="F24" s="752"/>
      <c r="G24" s="752"/>
      <c r="H24" s="766">
        <v>0</v>
      </c>
      <c r="I24" s="752">
        <v>1</v>
      </c>
      <c r="J24" s="752">
        <v>174.65999999999997</v>
      </c>
      <c r="K24" s="766">
        <v>1</v>
      </c>
      <c r="L24" s="752">
        <v>1</v>
      </c>
      <c r="M24" s="753">
        <v>174.65999999999997</v>
      </c>
    </row>
    <row r="25" spans="1:13" ht="14.4" customHeight="1" x14ac:dyDescent="0.3">
      <c r="A25" s="747" t="s">
        <v>598</v>
      </c>
      <c r="B25" s="748" t="s">
        <v>1933</v>
      </c>
      <c r="C25" s="748" t="s">
        <v>1934</v>
      </c>
      <c r="D25" s="748" t="s">
        <v>1935</v>
      </c>
      <c r="E25" s="748" t="s">
        <v>1936</v>
      </c>
      <c r="F25" s="752"/>
      <c r="G25" s="752"/>
      <c r="H25" s="766">
        <v>0</v>
      </c>
      <c r="I25" s="752">
        <v>1</v>
      </c>
      <c r="J25" s="752">
        <v>288.82</v>
      </c>
      <c r="K25" s="766">
        <v>1</v>
      </c>
      <c r="L25" s="752">
        <v>1</v>
      </c>
      <c r="M25" s="753">
        <v>288.82</v>
      </c>
    </row>
    <row r="26" spans="1:13" ht="14.4" customHeight="1" x14ac:dyDescent="0.3">
      <c r="A26" s="747" t="s">
        <v>598</v>
      </c>
      <c r="B26" s="748" t="s">
        <v>1937</v>
      </c>
      <c r="C26" s="748" t="s">
        <v>1938</v>
      </c>
      <c r="D26" s="748" t="s">
        <v>880</v>
      </c>
      <c r="E26" s="748" t="s">
        <v>881</v>
      </c>
      <c r="F26" s="752"/>
      <c r="G26" s="752"/>
      <c r="H26" s="766">
        <v>0</v>
      </c>
      <c r="I26" s="752">
        <v>17</v>
      </c>
      <c r="J26" s="752">
        <v>686.63000000000011</v>
      </c>
      <c r="K26" s="766">
        <v>1</v>
      </c>
      <c r="L26" s="752">
        <v>17</v>
      </c>
      <c r="M26" s="753">
        <v>686.63000000000011</v>
      </c>
    </row>
    <row r="27" spans="1:13" ht="14.4" customHeight="1" x14ac:dyDescent="0.3">
      <c r="A27" s="747" t="s">
        <v>598</v>
      </c>
      <c r="B27" s="748" t="s">
        <v>1937</v>
      </c>
      <c r="C27" s="748" t="s">
        <v>1939</v>
      </c>
      <c r="D27" s="748" t="s">
        <v>877</v>
      </c>
      <c r="E27" s="748" t="s">
        <v>1940</v>
      </c>
      <c r="F27" s="752"/>
      <c r="G27" s="752"/>
      <c r="H27" s="766">
        <v>0</v>
      </c>
      <c r="I27" s="752">
        <v>5</v>
      </c>
      <c r="J27" s="752">
        <v>157.94</v>
      </c>
      <c r="K27" s="766">
        <v>1</v>
      </c>
      <c r="L27" s="752">
        <v>5</v>
      </c>
      <c r="M27" s="753">
        <v>157.94</v>
      </c>
    </row>
    <row r="28" spans="1:13" ht="14.4" customHeight="1" x14ac:dyDescent="0.3">
      <c r="A28" s="747" t="s">
        <v>598</v>
      </c>
      <c r="B28" s="748" t="s">
        <v>1937</v>
      </c>
      <c r="C28" s="748" t="s">
        <v>1941</v>
      </c>
      <c r="D28" s="748" t="s">
        <v>877</v>
      </c>
      <c r="E28" s="748" t="s">
        <v>1942</v>
      </c>
      <c r="F28" s="752"/>
      <c r="G28" s="752"/>
      <c r="H28" s="766">
        <v>0</v>
      </c>
      <c r="I28" s="752">
        <v>1</v>
      </c>
      <c r="J28" s="752">
        <v>58.710000000000015</v>
      </c>
      <c r="K28" s="766">
        <v>1</v>
      </c>
      <c r="L28" s="752">
        <v>1</v>
      </c>
      <c r="M28" s="753">
        <v>58.710000000000015</v>
      </c>
    </row>
    <row r="29" spans="1:13" ht="14.4" customHeight="1" x14ac:dyDescent="0.3">
      <c r="A29" s="747" t="s">
        <v>598</v>
      </c>
      <c r="B29" s="748" t="s">
        <v>1943</v>
      </c>
      <c r="C29" s="748" t="s">
        <v>1944</v>
      </c>
      <c r="D29" s="748" t="s">
        <v>917</v>
      </c>
      <c r="E29" s="748" t="s">
        <v>1945</v>
      </c>
      <c r="F29" s="752"/>
      <c r="G29" s="752"/>
      <c r="H29" s="766">
        <v>0</v>
      </c>
      <c r="I29" s="752">
        <v>26</v>
      </c>
      <c r="J29" s="752">
        <v>1089.4540021088392</v>
      </c>
      <c r="K29" s="766">
        <v>1</v>
      </c>
      <c r="L29" s="752">
        <v>26</v>
      </c>
      <c r="M29" s="753">
        <v>1089.4540021088392</v>
      </c>
    </row>
    <row r="30" spans="1:13" ht="14.4" customHeight="1" x14ac:dyDescent="0.3">
      <c r="A30" s="747" t="s">
        <v>598</v>
      </c>
      <c r="B30" s="748" t="s">
        <v>1943</v>
      </c>
      <c r="C30" s="748" t="s">
        <v>1946</v>
      </c>
      <c r="D30" s="748" t="s">
        <v>917</v>
      </c>
      <c r="E30" s="748" t="s">
        <v>1947</v>
      </c>
      <c r="F30" s="752"/>
      <c r="G30" s="752"/>
      <c r="H30" s="766">
        <v>0</v>
      </c>
      <c r="I30" s="752">
        <v>5</v>
      </c>
      <c r="J30" s="752">
        <v>196.70000000000002</v>
      </c>
      <c r="K30" s="766">
        <v>1</v>
      </c>
      <c r="L30" s="752">
        <v>5</v>
      </c>
      <c r="M30" s="753">
        <v>196.70000000000002</v>
      </c>
    </row>
    <row r="31" spans="1:13" ht="14.4" customHeight="1" x14ac:dyDescent="0.3">
      <c r="A31" s="747" t="s">
        <v>598</v>
      </c>
      <c r="B31" s="748" t="s">
        <v>1948</v>
      </c>
      <c r="C31" s="748" t="s">
        <v>1949</v>
      </c>
      <c r="D31" s="748" t="s">
        <v>700</v>
      </c>
      <c r="E31" s="748" t="s">
        <v>701</v>
      </c>
      <c r="F31" s="752"/>
      <c r="G31" s="752"/>
      <c r="H31" s="766">
        <v>0</v>
      </c>
      <c r="I31" s="752">
        <v>1</v>
      </c>
      <c r="J31" s="752">
        <v>72.34</v>
      </c>
      <c r="K31" s="766">
        <v>1</v>
      </c>
      <c r="L31" s="752">
        <v>1</v>
      </c>
      <c r="M31" s="753">
        <v>72.34</v>
      </c>
    </row>
    <row r="32" spans="1:13" ht="14.4" customHeight="1" x14ac:dyDescent="0.3">
      <c r="A32" s="747" t="s">
        <v>598</v>
      </c>
      <c r="B32" s="748" t="s">
        <v>1948</v>
      </c>
      <c r="C32" s="748" t="s">
        <v>1950</v>
      </c>
      <c r="D32" s="748" t="s">
        <v>700</v>
      </c>
      <c r="E32" s="748" t="s">
        <v>1951</v>
      </c>
      <c r="F32" s="752"/>
      <c r="G32" s="752"/>
      <c r="H32" s="766">
        <v>0</v>
      </c>
      <c r="I32" s="752">
        <v>3</v>
      </c>
      <c r="J32" s="752">
        <v>305.19000000000017</v>
      </c>
      <c r="K32" s="766">
        <v>1</v>
      </c>
      <c r="L32" s="752">
        <v>3</v>
      </c>
      <c r="M32" s="753">
        <v>305.19000000000017</v>
      </c>
    </row>
    <row r="33" spans="1:13" ht="14.4" customHeight="1" x14ac:dyDescent="0.3">
      <c r="A33" s="747" t="s">
        <v>598</v>
      </c>
      <c r="B33" s="748" t="s">
        <v>1948</v>
      </c>
      <c r="C33" s="748" t="s">
        <v>1952</v>
      </c>
      <c r="D33" s="748" t="s">
        <v>700</v>
      </c>
      <c r="E33" s="748" t="s">
        <v>703</v>
      </c>
      <c r="F33" s="752"/>
      <c r="G33" s="752"/>
      <c r="H33" s="766">
        <v>0</v>
      </c>
      <c r="I33" s="752">
        <v>2</v>
      </c>
      <c r="J33" s="752">
        <v>583.29999999999984</v>
      </c>
      <c r="K33" s="766">
        <v>1</v>
      </c>
      <c r="L33" s="752">
        <v>2</v>
      </c>
      <c r="M33" s="753">
        <v>583.29999999999984</v>
      </c>
    </row>
    <row r="34" spans="1:13" ht="14.4" customHeight="1" x14ac:dyDescent="0.3">
      <c r="A34" s="747" t="s">
        <v>598</v>
      </c>
      <c r="B34" s="748" t="s">
        <v>1948</v>
      </c>
      <c r="C34" s="748" t="s">
        <v>1953</v>
      </c>
      <c r="D34" s="748" t="s">
        <v>700</v>
      </c>
      <c r="E34" s="748" t="s">
        <v>1954</v>
      </c>
      <c r="F34" s="752"/>
      <c r="G34" s="752"/>
      <c r="H34" s="766">
        <v>0</v>
      </c>
      <c r="I34" s="752">
        <v>1</v>
      </c>
      <c r="J34" s="752">
        <v>125.85</v>
      </c>
      <c r="K34" s="766">
        <v>1</v>
      </c>
      <c r="L34" s="752">
        <v>1</v>
      </c>
      <c r="M34" s="753">
        <v>125.85</v>
      </c>
    </row>
    <row r="35" spans="1:13" ht="14.4" customHeight="1" x14ac:dyDescent="0.3">
      <c r="A35" s="747" t="s">
        <v>598</v>
      </c>
      <c r="B35" s="748" t="s">
        <v>1955</v>
      </c>
      <c r="C35" s="748" t="s">
        <v>1956</v>
      </c>
      <c r="D35" s="748" t="s">
        <v>1957</v>
      </c>
      <c r="E35" s="748" t="s">
        <v>1958</v>
      </c>
      <c r="F35" s="752"/>
      <c r="G35" s="752"/>
      <c r="H35" s="766">
        <v>0</v>
      </c>
      <c r="I35" s="752">
        <v>6</v>
      </c>
      <c r="J35" s="752">
        <v>166.88</v>
      </c>
      <c r="K35" s="766">
        <v>1</v>
      </c>
      <c r="L35" s="752">
        <v>6</v>
      </c>
      <c r="M35" s="753">
        <v>166.88</v>
      </c>
    </row>
    <row r="36" spans="1:13" ht="14.4" customHeight="1" x14ac:dyDescent="0.3">
      <c r="A36" s="747" t="s">
        <v>598</v>
      </c>
      <c r="B36" s="748" t="s">
        <v>1959</v>
      </c>
      <c r="C36" s="748" t="s">
        <v>1960</v>
      </c>
      <c r="D36" s="748" t="s">
        <v>714</v>
      </c>
      <c r="E36" s="748" t="s">
        <v>1961</v>
      </c>
      <c r="F36" s="752"/>
      <c r="G36" s="752"/>
      <c r="H36" s="766">
        <v>0</v>
      </c>
      <c r="I36" s="752">
        <v>1</v>
      </c>
      <c r="J36" s="752">
        <v>26.47</v>
      </c>
      <c r="K36" s="766">
        <v>1</v>
      </c>
      <c r="L36" s="752">
        <v>1</v>
      </c>
      <c r="M36" s="753">
        <v>26.47</v>
      </c>
    </row>
    <row r="37" spans="1:13" ht="14.4" customHeight="1" x14ac:dyDescent="0.3">
      <c r="A37" s="747" t="s">
        <v>598</v>
      </c>
      <c r="B37" s="748" t="s">
        <v>1959</v>
      </c>
      <c r="C37" s="748" t="s">
        <v>1962</v>
      </c>
      <c r="D37" s="748" t="s">
        <v>714</v>
      </c>
      <c r="E37" s="748" t="s">
        <v>1963</v>
      </c>
      <c r="F37" s="752"/>
      <c r="G37" s="752"/>
      <c r="H37" s="766">
        <v>0</v>
      </c>
      <c r="I37" s="752">
        <v>1</v>
      </c>
      <c r="J37" s="752">
        <v>26.149999999999995</v>
      </c>
      <c r="K37" s="766">
        <v>1</v>
      </c>
      <c r="L37" s="752">
        <v>1</v>
      </c>
      <c r="M37" s="753">
        <v>26.149999999999995</v>
      </c>
    </row>
    <row r="38" spans="1:13" ht="14.4" customHeight="1" x14ac:dyDescent="0.3">
      <c r="A38" s="747" t="s">
        <v>598</v>
      </c>
      <c r="B38" s="748" t="s">
        <v>1959</v>
      </c>
      <c r="C38" s="748" t="s">
        <v>1964</v>
      </c>
      <c r="D38" s="748" t="s">
        <v>714</v>
      </c>
      <c r="E38" s="748" t="s">
        <v>715</v>
      </c>
      <c r="F38" s="752"/>
      <c r="G38" s="752"/>
      <c r="H38" s="766">
        <v>0</v>
      </c>
      <c r="I38" s="752">
        <v>2</v>
      </c>
      <c r="J38" s="752">
        <v>104.56000000000003</v>
      </c>
      <c r="K38" s="766">
        <v>1</v>
      </c>
      <c r="L38" s="752">
        <v>2</v>
      </c>
      <c r="M38" s="753">
        <v>104.56000000000003</v>
      </c>
    </row>
    <row r="39" spans="1:13" ht="14.4" customHeight="1" x14ac:dyDescent="0.3">
      <c r="A39" s="747" t="s">
        <v>598</v>
      </c>
      <c r="B39" s="748" t="s">
        <v>1965</v>
      </c>
      <c r="C39" s="748" t="s">
        <v>1966</v>
      </c>
      <c r="D39" s="748" t="s">
        <v>1967</v>
      </c>
      <c r="E39" s="748" t="s">
        <v>1968</v>
      </c>
      <c r="F39" s="752"/>
      <c r="G39" s="752"/>
      <c r="H39" s="766">
        <v>0</v>
      </c>
      <c r="I39" s="752">
        <v>3</v>
      </c>
      <c r="J39" s="752">
        <v>194.57999999999998</v>
      </c>
      <c r="K39" s="766">
        <v>1</v>
      </c>
      <c r="L39" s="752">
        <v>3</v>
      </c>
      <c r="M39" s="753">
        <v>194.57999999999998</v>
      </c>
    </row>
    <row r="40" spans="1:13" ht="14.4" customHeight="1" x14ac:dyDescent="0.3">
      <c r="A40" s="747" t="s">
        <v>598</v>
      </c>
      <c r="B40" s="748" t="s">
        <v>1969</v>
      </c>
      <c r="C40" s="748" t="s">
        <v>1970</v>
      </c>
      <c r="D40" s="748" t="s">
        <v>1971</v>
      </c>
      <c r="E40" s="748" t="s">
        <v>1972</v>
      </c>
      <c r="F40" s="752"/>
      <c r="G40" s="752"/>
      <c r="H40" s="766">
        <v>0</v>
      </c>
      <c r="I40" s="752">
        <v>2</v>
      </c>
      <c r="J40" s="752">
        <v>42.420000000000009</v>
      </c>
      <c r="K40" s="766">
        <v>1</v>
      </c>
      <c r="L40" s="752">
        <v>2</v>
      </c>
      <c r="M40" s="753">
        <v>42.420000000000009</v>
      </c>
    </row>
    <row r="41" spans="1:13" ht="14.4" customHeight="1" x14ac:dyDescent="0.3">
      <c r="A41" s="747" t="s">
        <v>598</v>
      </c>
      <c r="B41" s="748" t="s">
        <v>1969</v>
      </c>
      <c r="C41" s="748" t="s">
        <v>1973</v>
      </c>
      <c r="D41" s="748" t="s">
        <v>1971</v>
      </c>
      <c r="E41" s="748" t="s">
        <v>1974</v>
      </c>
      <c r="F41" s="752"/>
      <c r="G41" s="752"/>
      <c r="H41" s="766">
        <v>0</v>
      </c>
      <c r="I41" s="752">
        <v>2</v>
      </c>
      <c r="J41" s="752">
        <v>107.88</v>
      </c>
      <c r="K41" s="766">
        <v>1</v>
      </c>
      <c r="L41" s="752">
        <v>2</v>
      </c>
      <c r="M41" s="753">
        <v>107.88</v>
      </c>
    </row>
    <row r="42" spans="1:13" ht="14.4" customHeight="1" x14ac:dyDescent="0.3">
      <c r="A42" s="747" t="s">
        <v>598</v>
      </c>
      <c r="B42" s="748" t="s">
        <v>1969</v>
      </c>
      <c r="C42" s="748" t="s">
        <v>1975</v>
      </c>
      <c r="D42" s="748" t="s">
        <v>1971</v>
      </c>
      <c r="E42" s="748" t="s">
        <v>1976</v>
      </c>
      <c r="F42" s="752"/>
      <c r="G42" s="752"/>
      <c r="H42" s="766">
        <v>0</v>
      </c>
      <c r="I42" s="752">
        <v>6</v>
      </c>
      <c r="J42" s="752">
        <v>89.94</v>
      </c>
      <c r="K42" s="766">
        <v>1</v>
      </c>
      <c r="L42" s="752">
        <v>6</v>
      </c>
      <c r="M42" s="753">
        <v>89.94</v>
      </c>
    </row>
    <row r="43" spans="1:13" ht="14.4" customHeight="1" x14ac:dyDescent="0.3">
      <c r="A43" s="747" t="s">
        <v>598</v>
      </c>
      <c r="B43" s="748" t="s">
        <v>1977</v>
      </c>
      <c r="C43" s="748" t="s">
        <v>1978</v>
      </c>
      <c r="D43" s="748" t="s">
        <v>1979</v>
      </c>
      <c r="E43" s="748" t="s">
        <v>1980</v>
      </c>
      <c r="F43" s="752"/>
      <c r="G43" s="752"/>
      <c r="H43" s="766">
        <v>0</v>
      </c>
      <c r="I43" s="752">
        <v>1</v>
      </c>
      <c r="J43" s="752">
        <v>33.140000000000008</v>
      </c>
      <c r="K43" s="766">
        <v>1</v>
      </c>
      <c r="L43" s="752">
        <v>1</v>
      </c>
      <c r="M43" s="753">
        <v>33.140000000000008</v>
      </c>
    </row>
    <row r="44" spans="1:13" ht="14.4" customHeight="1" x14ac:dyDescent="0.3">
      <c r="A44" s="747" t="s">
        <v>598</v>
      </c>
      <c r="B44" s="748" t="s">
        <v>1981</v>
      </c>
      <c r="C44" s="748" t="s">
        <v>1982</v>
      </c>
      <c r="D44" s="748" t="s">
        <v>1130</v>
      </c>
      <c r="E44" s="748" t="s">
        <v>1983</v>
      </c>
      <c r="F44" s="752"/>
      <c r="G44" s="752"/>
      <c r="H44" s="766">
        <v>0</v>
      </c>
      <c r="I44" s="752">
        <v>3</v>
      </c>
      <c r="J44" s="752">
        <v>658.75000000000011</v>
      </c>
      <c r="K44" s="766">
        <v>1</v>
      </c>
      <c r="L44" s="752">
        <v>3</v>
      </c>
      <c r="M44" s="753">
        <v>658.75000000000011</v>
      </c>
    </row>
    <row r="45" spans="1:13" ht="14.4" customHeight="1" x14ac:dyDescent="0.3">
      <c r="A45" s="747" t="s">
        <v>598</v>
      </c>
      <c r="B45" s="748" t="s">
        <v>1981</v>
      </c>
      <c r="C45" s="748" t="s">
        <v>1984</v>
      </c>
      <c r="D45" s="748" t="s">
        <v>1985</v>
      </c>
      <c r="E45" s="748" t="s">
        <v>1986</v>
      </c>
      <c r="F45" s="752"/>
      <c r="G45" s="752"/>
      <c r="H45" s="766">
        <v>0</v>
      </c>
      <c r="I45" s="752">
        <v>1</v>
      </c>
      <c r="J45" s="752">
        <v>66.19</v>
      </c>
      <c r="K45" s="766">
        <v>1</v>
      </c>
      <c r="L45" s="752">
        <v>1</v>
      </c>
      <c r="M45" s="753">
        <v>66.19</v>
      </c>
    </row>
    <row r="46" spans="1:13" ht="14.4" customHeight="1" x14ac:dyDescent="0.3">
      <c r="A46" s="747" t="s">
        <v>598</v>
      </c>
      <c r="B46" s="748" t="s">
        <v>1987</v>
      </c>
      <c r="C46" s="748" t="s">
        <v>1988</v>
      </c>
      <c r="D46" s="748" t="s">
        <v>1989</v>
      </c>
      <c r="E46" s="748" t="s">
        <v>1990</v>
      </c>
      <c r="F46" s="752"/>
      <c r="G46" s="752"/>
      <c r="H46" s="766">
        <v>0</v>
      </c>
      <c r="I46" s="752">
        <v>5</v>
      </c>
      <c r="J46" s="752">
        <v>73.850000000000009</v>
      </c>
      <c r="K46" s="766">
        <v>1</v>
      </c>
      <c r="L46" s="752">
        <v>5</v>
      </c>
      <c r="M46" s="753">
        <v>73.850000000000009</v>
      </c>
    </row>
    <row r="47" spans="1:13" ht="14.4" customHeight="1" x14ac:dyDescent="0.3">
      <c r="A47" s="747" t="s">
        <v>598</v>
      </c>
      <c r="B47" s="748" t="s">
        <v>1987</v>
      </c>
      <c r="C47" s="748" t="s">
        <v>1991</v>
      </c>
      <c r="D47" s="748" t="s">
        <v>1989</v>
      </c>
      <c r="E47" s="748" t="s">
        <v>1992</v>
      </c>
      <c r="F47" s="752"/>
      <c r="G47" s="752"/>
      <c r="H47" s="766">
        <v>0</v>
      </c>
      <c r="I47" s="752">
        <v>5</v>
      </c>
      <c r="J47" s="752">
        <v>59.199999999999989</v>
      </c>
      <c r="K47" s="766">
        <v>1</v>
      </c>
      <c r="L47" s="752">
        <v>5</v>
      </c>
      <c r="M47" s="753">
        <v>59.199999999999989</v>
      </c>
    </row>
    <row r="48" spans="1:13" ht="14.4" customHeight="1" x14ac:dyDescent="0.3">
      <c r="A48" s="747" t="s">
        <v>598</v>
      </c>
      <c r="B48" s="748" t="s">
        <v>1993</v>
      </c>
      <c r="C48" s="748" t="s">
        <v>1994</v>
      </c>
      <c r="D48" s="748" t="s">
        <v>1995</v>
      </c>
      <c r="E48" s="748" t="s">
        <v>1996</v>
      </c>
      <c r="F48" s="752"/>
      <c r="G48" s="752"/>
      <c r="H48" s="766">
        <v>0</v>
      </c>
      <c r="I48" s="752">
        <v>1</v>
      </c>
      <c r="J48" s="752">
        <v>213.24</v>
      </c>
      <c r="K48" s="766">
        <v>1</v>
      </c>
      <c r="L48" s="752">
        <v>1</v>
      </c>
      <c r="M48" s="753">
        <v>213.24</v>
      </c>
    </row>
    <row r="49" spans="1:13" ht="14.4" customHeight="1" x14ac:dyDescent="0.3">
      <c r="A49" s="747" t="s">
        <v>598</v>
      </c>
      <c r="B49" s="748" t="s">
        <v>1997</v>
      </c>
      <c r="C49" s="748" t="s">
        <v>1998</v>
      </c>
      <c r="D49" s="748" t="s">
        <v>1999</v>
      </c>
      <c r="E49" s="748" t="s">
        <v>2000</v>
      </c>
      <c r="F49" s="752"/>
      <c r="G49" s="752"/>
      <c r="H49" s="766">
        <v>0</v>
      </c>
      <c r="I49" s="752">
        <v>9</v>
      </c>
      <c r="J49" s="752">
        <v>1266.48</v>
      </c>
      <c r="K49" s="766">
        <v>1</v>
      </c>
      <c r="L49" s="752">
        <v>9</v>
      </c>
      <c r="M49" s="753">
        <v>1266.48</v>
      </c>
    </row>
    <row r="50" spans="1:13" ht="14.4" customHeight="1" x14ac:dyDescent="0.3">
      <c r="A50" s="747" t="s">
        <v>598</v>
      </c>
      <c r="B50" s="748" t="s">
        <v>2001</v>
      </c>
      <c r="C50" s="748" t="s">
        <v>2002</v>
      </c>
      <c r="D50" s="748" t="s">
        <v>2003</v>
      </c>
      <c r="E50" s="748" t="s">
        <v>2004</v>
      </c>
      <c r="F50" s="752"/>
      <c r="G50" s="752"/>
      <c r="H50" s="766">
        <v>0</v>
      </c>
      <c r="I50" s="752">
        <v>1</v>
      </c>
      <c r="J50" s="752">
        <v>58.880000000000017</v>
      </c>
      <c r="K50" s="766">
        <v>1</v>
      </c>
      <c r="L50" s="752">
        <v>1</v>
      </c>
      <c r="M50" s="753">
        <v>58.880000000000017</v>
      </c>
    </row>
    <row r="51" spans="1:13" ht="14.4" customHeight="1" x14ac:dyDescent="0.3">
      <c r="A51" s="747" t="s">
        <v>598</v>
      </c>
      <c r="B51" s="748" t="s">
        <v>2001</v>
      </c>
      <c r="C51" s="748" t="s">
        <v>2005</v>
      </c>
      <c r="D51" s="748" t="s">
        <v>2003</v>
      </c>
      <c r="E51" s="748" t="s">
        <v>2006</v>
      </c>
      <c r="F51" s="752"/>
      <c r="G51" s="752"/>
      <c r="H51" s="766">
        <v>0</v>
      </c>
      <c r="I51" s="752">
        <v>1</v>
      </c>
      <c r="J51" s="752">
        <v>197.14999999999998</v>
      </c>
      <c r="K51" s="766">
        <v>1</v>
      </c>
      <c r="L51" s="752">
        <v>1</v>
      </c>
      <c r="M51" s="753">
        <v>197.14999999999998</v>
      </c>
    </row>
    <row r="52" spans="1:13" ht="14.4" customHeight="1" x14ac:dyDescent="0.3">
      <c r="A52" s="747" t="s">
        <v>598</v>
      </c>
      <c r="B52" s="748" t="s">
        <v>2007</v>
      </c>
      <c r="C52" s="748" t="s">
        <v>2008</v>
      </c>
      <c r="D52" s="748" t="s">
        <v>2009</v>
      </c>
      <c r="E52" s="748" t="s">
        <v>2010</v>
      </c>
      <c r="F52" s="752"/>
      <c r="G52" s="752"/>
      <c r="H52" s="766">
        <v>0</v>
      </c>
      <c r="I52" s="752">
        <v>2</v>
      </c>
      <c r="J52" s="752">
        <v>417.22999999999996</v>
      </c>
      <c r="K52" s="766">
        <v>1</v>
      </c>
      <c r="L52" s="752">
        <v>2</v>
      </c>
      <c r="M52" s="753">
        <v>417.22999999999996</v>
      </c>
    </row>
    <row r="53" spans="1:13" ht="14.4" customHeight="1" x14ac:dyDescent="0.3">
      <c r="A53" s="747" t="s">
        <v>598</v>
      </c>
      <c r="B53" s="748" t="s">
        <v>2007</v>
      </c>
      <c r="C53" s="748" t="s">
        <v>2011</v>
      </c>
      <c r="D53" s="748" t="s">
        <v>2012</v>
      </c>
      <c r="E53" s="748" t="s">
        <v>2013</v>
      </c>
      <c r="F53" s="752"/>
      <c r="G53" s="752"/>
      <c r="H53" s="766">
        <v>0</v>
      </c>
      <c r="I53" s="752">
        <v>1</v>
      </c>
      <c r="J53" s="752">
        <v>34.689999999999991</v>
      </c>
      <c r="K53" s="766">
        <v>1</v>
      </c>
      <c r="L53" s="752">
        <v>1</v>
      </c>
      <c r="M53" s="753">
        <v>34.689999999999991</v>
      </c>
    </row>
    <row r="54" spans="1:13" ht="14.4" customHeight="1" x14ac:dyDescent="0.3">
      <c r="A54" s="747" t="s">
        <v>598</v>
      </c>
      <c r="B54" s="748" t="s">
        <v>2007</v>
      </c>
      <c r="C54" s="748" t="s">
        <v>2014</v>
      </c>
      <c r="D54" s="748" t="s">
        <v>2012</v>
      </c>
      <c r="E54" s="748" t="s">
        <v>2015</v>
      </c>
      <c r="F54" s="752"/>
      <c r="G54" s="752"/>
      <c r="H54" s="766">
        <v>0</v>
      </c>
      <c r="I54" s="752">
        <v>5</v>
      </c>
      <c r="J54" s="752">
        <v>344.17000000000007</v>
      </c>
      <c r="K54" s="766">
        <v>1</v>
      </c>
      <c r="L54" s="752">
        <v>5</v>
      </c>
      <c r="M54" s="753">
        <v>344.17000000000007</v>
      </c>
    </row>
    <row r="55" spans="1:13" ht="14.4" customHeight="1" x14ac:dyDescent="0.3">
      <c r="A55" s="747" t="s">
        <v>598</v>
      </c>
      <c r="B55" s="748" t="s">
        <v>2016</v>
      </c>
      <c r="C55" s="748" t="s">
        <v>2017</v>
      </c>
      <c r="D55" s="748" t="s">
        <v>2018</v>
      </c>
      <c r="E55" s="748" t="s">
        <v>715</v>
      </c>
      <c r="F55" s="752"/>
      <c r="G55" s="752"/>
      <c r="H55" s="766">
        <v>0</v>
      </c>
      <c r="I55" s="752">
        <v>5</v>
      </c>
      <c r="J55" s="752">
        <v>346.18</v>
      </c>
      <c r="K55" s="766">
        <v>1</v>
      </c>
      <c r="L55" s="752">
        <v>5</v>
      </c>
      <c r="M55" s="753">
        <v>346.18</v>
      </c>
    </row>
    <row r="56" spans="1:13" ht="14.4" customHeight="1" x14ac:dyDescent="0.3">
      <c r="A56" s="747" t="s">
        <v>598</v>
      </c>
      <c r="B56" s="748" t="s">
        <v>2016</v>
      </c>
      <c r="C56" s="748" t="s">
        <v>2019</v>
      </c>
      <c r="D56" s="748" t="s">
        <v>2018</v>
      </c>
      <c r="E56" s="748" t="s">
        <v>743</v>
      </c>
      <c r="F56" s="752"/>
      <c r="G56" s="752"/>
      <c r="H56" s="766">
        <v>0</v>
      </c>
      <c r="I56" s="752">
        <v>2</v>
      </c>
      <c r="J56" s="752">
        <v>213.42000000000004</v>
      </c>
      <c r="K56" s="766">
        <v>1</v>
      </c>
      <c r="L56" s="752">
        <v>2</v>
      </c>
      <c r="M56" s="753">
        <v>213.42000000000004</v>
      </c>
    </row>
    <row r="57" spans="1:13" ht="14.4" customHeight="1" x14ac:dyDescent="0.3">
      <c r="A57" s="747" t="s">
        <v>598</v>
      </c>
      <c r="B57" s="748" t="s">
        <v>2016</v>
      </c>
      <c r="C57" s="748" t="s">
        <v>2020</v>
      </c>
      <c r="D57" s="748" t="s">
        <v>2018</v>
      </c>
      <c r="E57" s="748" t="s">
        <v>2021</v>
      </c>
      <c r="F57" s="752"/>
      <c r="G57" s="752"/>
      <c r="H57" s="766">
        <v>0</v>
      </c>
      <c r="I57" s="752">
        <v>1</v>
      </c>
      <c r="J57" s="752">
        <v>359.62999999999994</v>
      </c>
      <c r="K57" s="766">
        <v>1</v>
      </c>
      <c r="L57" s="752">
        <v>1</v>
      </c>
      <c r="M57" s="753">
        <v>359.62999999999994</v>
      </c>
    </row>
    <row r="58" spans="1:13" ht="14.4" customHeight="1" x14ac:dyDescent="0.3">
      <c r="A58" s="747" t="s">
        <v>598</v>
      </c>
      <c r="B58" s="748" t="s">
        <v>2022</v>
      </c>
      <c r="C58" s="748" t="s">
        <v>2023</v>
      </c>
      <c r="D58" s="748" t="s">
        <v>1202</v>
      </c>
      <c r="E58" s="748" t="s">
        <v>1203</v>
      </c>
      <c r="F58" s="752"/>
      <c r="G58" s="752"/>
      <c r="H58" s="766">
        <v>0</v>
      </c>
      <c r="I58" s="752">
        <v>1</v>
      </c>
      <c r="J58" s="752">
        <v>516.56999999999982</v>
      </c>
      <c r="K58" s="766">
        <v>1</v>
      </c>
      <c r="L58" s="752">
        <v>1</v>
      </c>
      <c r="M58" s="753">
        <v>516.56999999999982</v>
      </c>
    </row>
    <row r="59" spans="1:13" ht="14.4" customHeight="1" x14ac:dyDescent="0.3">
      <c r="A59" s="747" t="s">
        <v>598</v>
      </c>
      <c r="B59" s="748" t="s">
        <v>2024</v>
      </c>
      <c r="C59" s="748" t="s">
        <v>2025</v>
      </c>
      <c r="D59" s="748" t="s">
        <v>864</v>
      </c>
      <c r="E59" s="748" t="s">
        <v>2026</v>
      </c>
      <c r="F59" s="752"/>
      <c r="G59" s="752"/>
      <c r="H59" s="766">
        <v>0</v>
      </c>
      <c r="I59" s="752">
        <v>2</v>
      </c>
      <c r="J59" s="752">
        <v>149.02000000000004</v>
      </c>
      <c r="K59" s="766">
        <v>1</v>
      </c>
      <c r="L59" s="752">
        <v>2</v>
      </c>
      <c r="M59" s="753">
        <v>149.02000000000004</v>
      </c>
    </row>
    <row r="60" spans="1:13" ht="14.4" customHeight="1" x14ac:dyDescent="0.3">
      <c r="A60" s="747" t="s">
        <v>598</v>
      </c>
      <c r="B60" s="748" t="s">
        <v>2024</v>
      </c>
      <c r="C60" s="748" t="s">
        <v>2027</v>
      </c>
      <c r="D60" s="748" t="s">
        <v>864</v>
      </c>
      <c r="E60" s="748" t="s">
        <v>2028</v>
      </c>
      <c r="F60" s="752"/>
      <c r="G60" s="752"/>
      <c r="H60" s="766">
        <v>0</v>
      </c>
      <c r="I60" s="752">
        <v>2</v>
      </c>
      <c r="J60" s="752">
        <v>450.48</v>
      </c>
      <c r="K60" s="766">
        <v>1</v>
      </c>
      <c r="L60" s="752">
        <v>2</v>
      </c>
      <c r="M60" s="753">
        <v>450.48</v>
      </c>
    </row>
    <row r="61" spans="1:13" ht="14.4" customHeight="1" x14ac:dyDescent="0.3">
      <c r="A61" s="747" t="s">
        <v>598</v>
      </c>
      <c r="B61" s="748" t="s">
        <v>2029</v>
      </c>
      <c r="C61" s="748" t="s">
        <v>2030</v>
      </c>
      <c r="D61" s="748" t="s">
        <v>882</v>
      </c>
      <c r="E61" s="748" t="s">
        <v>883</v>
      </c>
      <c r="F61" s="752"/>
      <c r="G61" s="752"/>
      <c r="H61" s="766">
        <v>0</v>
      </c>
      <c r="I61" s="752">
        <v>1</v>
      </c>
      <c r="J61" s="752">
        <v>529.05999999999983</v>
      </c>
      <c r="K61" s="766">
        <v>1</v>
      </c>
      <c r="L61" s="752">
        <v>1</v>
      </c>
      <c r="M61" s="753">
        <v>529.05999999999983</v>
      </c>
    </row>
    <row r="62" spans="1:13" ht="14.4" customHeight="1" x14ac:dyDescent="0.3">
      <c r="A62" s="747" t="s">
        <v>598</v>
      </c>
      <c r="B62" s="748" t="s">
        <v>2031</v>
      </c>
      <c r="C62" s="748" t="s">
        <v>2032</v>
      </c>
      <c r="D62" s="748" t="s">
        <v>2033</v>
      </c>
      <c r="E62" s="748" t="s">
        <v>2034</v>
      </c>
      <c r="F62" s="752"/>
      <c r="G62" s="752"/>
      <c r="H62" s="766">
        <v>0</v>
      </c>
      <c r="I62" s="752">
        <v>1</v>
      </c>
      <c r="J62" s="752">
        <v>180.62000000000003</v>
      </c>
      <c r="K62" s="766">
        <v>1</v>
      </c>
      <c r="L62" s="752">
        <v>1</v>
      </c>
      <c r="M62" s="753">
        <v>180.62000000000003</v>
      </c>
    </row>
    <row r="63" spans="1:13" ht="14.4" customHeight="1" x14ac:dyDescent="0.3">
      <c r="A63" s="747" t="s">
        <v>598</v>
      </c>
      <c r="B63" s="748" t="s">
        <v>2031</v>
      </c>
      <c r="C63" s="748" t="s">
        <v>2035</v>
      </c>
      <c r="D63" s="748" t="s">
        <v>1172</v>
      </c>
      <c r="E63" s="748" t="s">
        <v>2036</v>
      </c>
      <c r="F63" s="752"/>
      <c r="G63" s="752"/>
      <c r="H63" s="766">
        <v>0</v>
      </c>
      <c r="I63" s="752">
        <v>25</v>
      </c>
      <c r="J63" s="752">
        <v>1624.1299999999999</v>
      </c>
      <c r="K63" s="766">
        <v>1</v>
      </c>
      <c r="L63" s="752">
        <v>25</v>
      </c>
      <c r="M63" s="753">
        <v>1624.1299999999999</v>
      </c>
    </row>
    <row r="64" spans="1:13" ht="14.4" customHeight="1" x14ac:dyDescent="0.3">
      <c r="A64" s="747" t="s">
        <v>598</v>
      </c>
      <c r="B64" s="748" t="s">
        <v>2031</v>
      </c>
      <c r="C64" s="748" t="s">
        <v>2037</v>
      </c>
      <c r="D64" s="748" t="s">
        <v>1172</v>
      </c>
      <c r="E64" s="748" t="s">
        <v>2038</v>
      </c>
      <c r="F64" s="752"/>
      <c r="G64" s="752"/>
      <c r="H64" s="766">
        <v>0</v>
      </c>
      <c r="I64" s="752">
        <v>5</v>
      </c>
      <c r="J64" s="752">
        <v>336.75000000000006</v>
      </c>
      <c r="K64" s="766">
        <v>1</v>
      </c>
      <c r="L64" s="752">
        <v>5</v>
      </c>
      <c r="M64" s="753">
        <v>336.75000000000006</v>
      </c>
    </row>
    <row r="65" spans="1:13" ht="14.4" customHeight="1" x14ac:dyDescent="0.3">
      <c r="A65" s="747" t="s">
        <v>598</v>
      </c>
      <c r="B65" s="748" t="s">
        <v>2039</v>
      </c>
      <c r="C65" s="748" t="s">
        <v>2040</v>
      </c>
      <c r="D65" s="748" t="s">
        <v>2041</v>
      </c>
      <c r="E65" s="748" t="s">
        <v>2042</v>
      </c>
      <c r="F65" s="752">
        <v>40</v>
      </c>
      <c r="G65" s="752">
        <v>1451.2</v>
      </c>
      <c r="H65" s="766">
        <v>1</v>
      </c>
      <c r="I65" s="752"/>
      <c r="J65" s="752"/>
      <c r="K65" s="766">
        <v>0</v>
      </c>
      <c r="L65" s="752">
        <v>40</v>
      </c>
      <c r="M65" s="753">
        <v>1451.2</v>
      </c>
    </row>
    <row r="66" spans="1:13" ht="14.4" customHeight="1" x14ac:dyDescent="0.3">
      <c r="A66" s="747" t="s">
        <v>598</v>
      </c>
      <c r="B66" s="748" t="s">
        <v>2039</v>
      </c>
      <c r="C66" s="748" t="s">
        <v>2043</v>
      </c>
      <c r="D66" s="748" t="s">
        <v>2044</v>
      </c>
      <c r="E66" s="748" t="s">
        <v>2045</v>
      </c>
      <c r="F66" s="752"/>
      <c r="G66" s="752"/>
      <c r="H66" s="766">
        <v>0</v>
      </c>
      <c r="I66" s="752">
        <v>2</v>
      </c>
      <c r="J66" s="752">
        <v>628.54</v>
      </c>
      <c r="K66" s="766">
        <v>1</v>
      </c>
      <c r="L66" s="752">
        <v>2</v>
      </c>
      <c r="M66" s="753">
        <v>628.54</v>
      </c>
    </row>
    <row r="67" spans="1:13" ht="14.4" customHeight="1" x14ac:dyDescent="0.3">
      <c r="A67" s="747" t="s">
        <v>598</v>
      </c>
      <c r="B67" s="748" t="s">
        <v>2046</v>
      </c>
      <c r="C67" s="748" t="s">
        <v>2047</v>
      </c>
      <c r="D67" s="748" t="s">
        <v>2048</v>
      </c>
      <c r="E67" s="748" t="s">
        <v>2049</v>
      </c>
      <c r="F67" s="752"/>
      <c r="G67" s="752"/>
      <c r="H67" s="766">
        <v>0</v>
      </c>
      <c r="I67" s="752">
        <v>1</v>
      </c>
      <c r="J67" s="752">
        <v>112.26999999999998</v>
      </c>
      <c r="K67" s="766">
        <v>1</v>
      </c>
      <c r="L67" s="752">
        <v>1</v>
      </c>
      <c r="M67" s="753">
        <v>112.26999999999998</v>
      </c>
    </row>
    <row r="68" spans="1:13" ht="14.4" customHeight="1" x14ac:dyDescent="0.3">
      <c r="A68" s="747" t="s">
        <v>598</v>
      </c>
      <c r="B68" s="748" t="s">
        <v>2046</v>
      </c>
      <c r="C68" s="748" t="s">
        <v>2050</v>
      </c>
      <c r="D68" s="748" t="s">
        <v>2048</v>
      </c>
      <c r="E68" s="748" t="s">
        <v>2051</v>
      </c>
      <c r="F68" s="752"/>
      <c r="G68" s="752"/>
      <c r="H68" s="766">
        <v>0</v>
      </c>
      <c r="I68" s="752">
        <v>1</v>
      </c>
      <c r="J68" s="752">
        <v>92.77</v>
      </c>
      <c r="K68" s="766">
        <v>1</v>
      </c>
      <c r="L68" s="752">
        <v>1</v>
      </c>
      <c r="M68" s="753">
        <v>92.77</v>
      </c>
    </row>
    <row r="69" spans="1:13" ht="14.4" customHeight="1" x14ac:dyDescent="0.3">
      <c r="A69" s="747" t="s">
        <v>598</v>
      </c>
      <c r="B69" s="748" t="s">
        <v>2052</v>
      </c>
      <c r="C69" s="748" t="s">
        <v>2053</v>
      </c>
      <c r="D69" s="748" t="s">
        <v>1310</v>
      </c>
      <c r="E69" s="748" t="s">
        <v>2054</v>
      </c>
      <c r="F69" s="752"/>
      <c r="G69" s="752"/>
      <c r="H69" s="766">
        <v>0</v>
      </c>
      <c r="I69" s="752">
        <v>13</v>
      </c>
      <c r="J69" s="752">
        <v>2173.1499999999996</v>
      </c>
      <c r="K69" s="766">
        <v>1</v>
      </c>
      <c r="L69" s="752">
        <v>13</v>
      </c>
      <c r="M69" s="753">
        <v>2173.1499999999996</v>
      </c>
    </row>
    <row r="70" spans="1:13" ht="14.4" customHeight="1" x14ac:dyDescent="0.3">
      <c r="A70" s="747" t="s">
        <v>598</v>
      </c>
      <c r="B70" s="748" t="s">
        <v>2055</v>
      </c>
      <c r="C70" s="748" t="s">
        <v>2056</v>
      </c>
      <c r="D70" s="748" t="s">
        <v>2057</v>
      </c>
      <c r="E70" s="748" t="s">
        <v>2058</v>
      </c>
      <c r="F70" s="752"/>
      <c r="G70" s="752"/>
      <c r="H70" s="766">
        <v>0</v>
      </c>
      <c r="I70" s="752">
        <v>18</v>
      </c>
      <c r="J70" s="752">
        <v>8256.5999999999985</v>
      </c>
      <c r="K70" s="766">
        <v>1</v>
      </c>
      <c r="L70" s="752">
        <v>18</v>
      </c>
      <c r="M70" s="753">
        <v>8256.5999999999985</v>
      </c>
    </row>
    <row r="71" spans="1:13" ht="14.4" customHeight="1" x14ac:dyDescent="0.3">
      <c r="A71" s="747" t="s">
        <v>598</v>
      </c>
      <c r="B71" s="748" t="s">
        <v>2059</v>
      </c>
      <c r="C71" s="748" t="s">
        <v>2060</v>
      </c>
      <c r="D71" s="748" t="s">
        <v>2061</v>
      </c>
      <c r="E71" s="748" t="s">
        <v>1318</v>
      </c>
      <c r="F71" s="752"/>
      <c r="G71" s="752"/>
      <c r="H71" s="766">
        <v>0</v>
      </c>
      <c r="I71" s="752">
        <v>1</v>
      </c>
      <c r="J71" s="752">
        <v>126.94</v>
      </c>
      <c r="K71" s="766">
        <v>1</v>
      </c>
      <c r="L71" s="752">
        <v>1</v>
      </c>
      <c r="M71" s="753">
        <v>126.94</v>
      </c>
    </row>
    <row r="72" spans="1:13" ht="14.4" customHeight="1" x14ac:dyDescent="0.3">
      <c r="A72" s="747" t="s">
        <v>598</v>
      </c>
      <c r="B72" s="748" t="s">
        <v>2062</v>
      </c>
      <c r="C72" s="748" t="s">
        <v>2063</v>
      </c>
      <c r="D72" s="748" t="s">
        <v>2064</v>
      </c>
      <c r="E72" s="748" t="s">
        <v>2065</v>
      </c>
      <c r="F72" s="752">
        <v>85</v>
      </c>
      <c r="G72" s="752">
        <v>2398.25</v>
      </c>
      <c r="H72" s="766">
        <v>1</v>
      </c>
      <c r="I72" s="752"/>
      <c r="J72" s="752"/>
      <c r="K72" s="766">
        <v>0</v>
      </c>
      <c r="L72" s="752">
        <v>85</v>
      </c>
      <c r="M72" s="753">
        <v>2398.25</v>
      </c>
    </row>
    <row r="73" spans="1:13" ht="14.4" customHeight="1" x14ac:dyDescent="0.3">
      <c r="A73" s="747" t="s">
        <v>598</v>
      </c>
      <c r="B73" s="748" t="s">
        <v>2066</v>
      </c>
      <c r="C73" s="748" t="s">
        <v>2067</v>
      </c>
      <c r="D73" s="748" t="s">
        <v>2068</v>
      </c>
      <c r="E73" s="748" t="s">
        <v>2069</v>
      </c>
      <c r="F73" s="752">
        <v>2</v>
      </c>
      <c r="G73" s="752">
        <v>2233</v>
      </c>
      <c r="H73" s="766">
        <v>1</v>
      </c>
      <c r="I73" s="752"/>
      <c r="J73" s="752"/>
      <c r="K73" s="766">
        <v>0</v>
      </c>
      <c r="L73" s="752">
        <v>2</v>
      </c>
      <c r="M73" s="753">
        <v>2233</v>
      </c>
    </row>
    <row r="74" spans="1:13" ht="14.4" customHeight="1" x14ac:dyDescent="0.3">
      <c r="A74" s="747" t="s">
        <v>598</v>
      </c>
      <c r="B74" s="748" t="s">
        <v>2070</v>
      </c>
      <c r="C74" s="748" t="s">
        <v>2071</v>
      </c>
      <c r="D74" s="748" t="s">
        <v>2072</v>
      </c>
      <c r="E74" s="748" t="s">
        <v>2073</v>
      </c>
      <c r="F74" s="752"/>
      <c r="G74" s="752"/>
      <c r="H74" s="766">
        <v>0</v>
      </c>
      <c r="I74" s="752">
        <v>7.5</v>
      </c>
      <c r="J74" s="752">
        <v>2767.2750000000001</v>
      </c>
      <c r="K74" s="766">
        <v>1</v>
      </c>
      <c r="L74" s="752">
        <v>7.5</v>
      </c>
      <c r="M74" s="753">
        <v>2767.2750000000001</v>
      </c>
    </row>
    <row r="75" spans="1:13" ht="14.4" customHeight="1" x14ac:dyDescent="0.3">
      <c r="A75" s="747" t="s">
        <v>598</v>
      </c>
      <c r="B75" s="748" t="s">
        <v>2074</v>
      </c>
      <c r="C75" s="748" t="s">
        <v>2075</v>
      </c>
      <c r="D75" s="748" t="s">
        <v>2076</v>
      </c>
      <c r="E75" s="748" t="s">
        <v>2077</v>
      </c>
      <c r="F75" s="752"/>
      <c r="G75" s="752"/>
      <c r="H75" s="766">
        <v>0</v>
      </c>
      <c r="I75" s="752">
        <v>2.5</v>
      </c>
      <c r="J75" s="752">
        <v>371.25</v>
      </c>
      <c r="K75" s="766">
        <v>1</v>
      </c>
      <c r="L75" s="752">
        <v>2.5</v>
      </c>
      <c r="M75" s="753">
        <v>371.25</v>
      </c>
    </row>
    <row r="76" spans="1:13" ht="14.4" customHeight="1" x14ac:dyDescent="0.3">
      <c r="A76" s="747" t="s">
        <v>598</v>
      </c>
      <c r="B76" s="748" t="s">
        <v>2078</v>
      </c>
      <c r="C76" s="748" t="s">
        <v>2079</v>
      </c>
      <c r="D76" s="748" t="s">
        <v>2080</v>
      </c>
      <c r="E76" s="748" t="s">
        <v>961</v>
      </c>
      <c r="F76" s="752"/>
      <c r="G76" s="752"/>
      <c r="H76" s="766">
        <v>0</v>
      </c>
      <c r="I76" s="752">
        <v>8.4751501000000005</v>
      </c>
      <c r="J76" s="752">
        <v>885.65331826639999</v>
      </c>
      <c r="K76" s="766">
        <v>1</v>
      </c>
      <c r="L76" s="752">
        <v>8.4751501000000005</v>
      </c>
      <c r="M76" s="753">
        <v>885.65331826639999</v>
      </c>
    </row>
    <row r="77" spans="1:13" ht="14.4" customHeight="1" x14ac:dyDescent="0.3">
      <c r="A77" s="747" t="s">
        <v>598</v>
      </c>
      <c r="B77" s="748" t="s">
        <v>2078</v>
      </c>
      <c r="C77" s="748" t="s">
        <v>2081</v>
      </c>
      <c r="D77" s="748" t="s">
        <v>2080</v>
      </c>
      <c r="E77" s="748" t="s">
        <v>2082</v>
      </c>
      <c r="F77" s="752"/>
      <c r="G77" s="752"/>
      <c r="H77" s="766">
        <v>0</v>
      </c>
      <c r="I77" s="752">
        <v>16.655166099999995</v>
      </c>
      <c r="J77" s="752">
        <v>2638.1776789697064</v>
      </c>
      <c r="K77" s="766">
        <v>1</v>
      </c>
      <c r="L77" s="752">
        <v>16.655166099999995</v>
      </c>
      <c r="M77" s="753">
        <v>2638.1776789697064</v>
      </c>
    </row>
    <row r="78" spans="1:13" ht="14.4" customHeight="1" x14ac:dyDescent="0.3">
      <c r="A78" s="747" t="s">
        <v>598</v>
      </c>
      <c r="B78" s="748" t="s">
        <v>2078</v>
      </c>
      <c r="C78" s="748" t="s">
        <v>2083</v>
      </c>
      <c r="D78" s="748" t="s">
        <v>2080</v>
      </c>
      <c r="E78" s="748" t="s">
        <v>2084</v>
      </c>
      <c r="F78" s="752"/>
      <c r="G78" s="752"/>
      <c r="H78" s="766">
        <v>0</v>
      </c>
      <c r="I78" s="752">
        <v>6.4250000000000007</v>
      </c>
      <c r="J78" s="752">
        <v>2084.9127229165842</v>
      </c>
      <c r="K78" s="766">
        <v>1</v>
      </c>
      <c r="L78" s="752">
        <v>6.4250000000000007</v>
      </c>
      <c r="M78" s="753">
        <v>2084.9127229165842</v>
      </c>
    </row>
    <row r="79" spans="1:13" ht="14.4" customHeight="1" x14ac:dyDescent="0.3">
      <c r="A79" s="747" t="s">
        <v>598</v>
      </c>
      <c r="B79" s="748" t="s">
        <v>2085</v>
      </c>
      <c r="C79" s="748" t="s">
        <v>2086</v>
      </c>
      <c r="D79" s="748" t="s">
        <v>2087</v>
      </c>
      <c r="E79" s="748" t="s">
        <v>2088</v>
      </c>
      <c r="F79" s="752"/>
      <c r="G79" s="752"/>
      <c r="H79" s="766">
        <v>0</v>
      </c>
      <c r="I79" s="752">
        <v>8.4355876000000016</v>
      </c>
      <c r="J79" s="752">
        <v>764.68756713560197</v>
      </c>
      <c r="K79" s="766">
        <v>1</v>
      </c>
      <c r="L79" s="752">
        <v>8.4355876000000016</v>
      </c>
      <c r="M79" s="753">
        <v>764.68756713560197</v>
      </c>
    </row>
    <row r="80" spans="1:13" ht="14.4" customHeight="1" x14ac:dyDescent="0.3">
      <c r="A80" s="747" t="s">
        <v>598</v>
      </c>
      <c r="B80" s="748" t="s">
        <v>2085</v>
      </c>
      <c r="C80" s="748" t="s">
        <v>2089</v>
      </c>
      <c r="D80" s="748" t="s">
        <v>2087</v>
      </c>
      <c r="E80" s="748" t="s">
        <v>2090</v>
      </c>
      <c r="F80" s="752"/>
      <c r="G80" s="752"/>
      <c r="H80" s="766">
        <v>0</v>
      </c>
      <c r="I80" s="752">
        <v>17.376408900000001</v>
      </c>
      <c r="J80" s="752">
        <v>8241.1165559716374</v>
      </c>
      <c r="K80" s="766">
        <v>1</v>
      </c>
      <c r="L80" s="752">
        <v>17.376408900000001</v>
      </c>
      <c r="M80" s="753">
        <v>8241.1165559716374</v>
      </c>
    </row>
    <row r="81" spans="1:13" ht="14.4" customHeight="1" x14ac:dyDescent="0.3">
      <c r="A81" s="747" t="s">
        <v>598</v>
      </c>
      <c r="B81" s="748" t="s">
        <v>2085</v>
      </c>
      <c r="C81" s="748" t="s">
        <v>2091</v>
      </c>
      <c r="D81" s="748" t="s">
        <v>2087</v>
      </c>
      <c r="E81" s="748" t="s">
        <v>2092</v>
      </c>
      <c r="F81" s="752"/>
      <c r="G81" s="752"/>
      <c r="H81" s="766">
        <v>0</v>
      </c>
      <c r="I81" s="752">
        <v>18.76604480000001</v>
      </c>
      <c r="J81" s="752">
        <v>3838.0556636452193</v>
      </c>
      <c r="K81" s="766">
        <v>1</v>
      </c>
      <c r="L81" s="752">
        <v>18.76604480000001</v>
      </c>
      <c r="M81" s="753">
        <v>3838.0556636452193</v>
      </c>
    </row>
    <row r="82" spans="1:13" ht="14.4" customHeight="1" x14ac:dyDescent="0.3">
      <c r="A82" s="747" t="s">
        <v>598</v>
      </c>
      <c r="B82" s="748" t="s">
        <v>2093</v>
      </c>
      <c r="C82" s="748" t="s">
        <v>2094</v>
      </c>
      <c r="D82" s="748" t="s">
        <v>818</v>
      </c>
      <c r="E82" s="748" t="s">
        <v>819</v>
      </c>
      <c r="F82" s="752"/>
      <c r="G82" s="752"/>
      <c r="H82" s="766">
        <v>0</v>
      </c>
      <c r="I82" s="752">
        <v>1.8480000000000001</v>
      </c>
      <c r="J82" s="752">
        <v>393.95664000000005</v>
      </c>
      <c r="K82" s="766">
        <v>1</v>
      </c>
      <c r="L82" s="752">
        <v>1.8480000000000001</v>
      </c>
      <c r="M82" s="753">
        <v>393.95664000000005</v>
      </c>
    </row>
    <row r="83" spans="1:13" ht="14.4" customHeight="1" x14ac:dyDescent="0.3">
      <c r="A83" s="747" t="s">
        <v>598</v>
      </c>
      <c r="B83" s="748" t="s">
        <v>2095</v>
      </c>
      <c r="C83" s="748" t="s">
        <v>2096</v>
      </c>
      <c r="D83" s="748" t="s">
        <v>958</v>
      </c>
      <c r="E83" s="748" t="s">
        <v>960</v>
      </c>
      <c r="F83" s="752"/>
      <c r="G83" s="752"/>
      <c r="H83" s="766">
        <v>0</v>
      </c>
      <c r="I83" s="752">
        <v>26.2340333</v>
      </c>
      <c r="J83" s="752">
        <v>2559.1057504880232</v>
      </c>
      <c r="K83" s="766">
        <v>1</v>
      </c>
      <c r="L83" s="752">
        <v>26.2340333</v>
      </c>
      <c r="M83" s="753">
        <v>2559.1057504880232</v>
      </c>
    </row>
    <row r="84" spans="1:13" ht="14.4" customHeight="1" x14ac:dyDescent="0.3">
      <c r="A84" s="747" t="s">
        <v>598</v>
      </c>
      <c r="B84" s="748" t="s">
        <v>2095</v>
      </c>
      <c r="C84" s="748" t="s">
        <v>2097</v>
      </c>
      <c r="D84" s="748" t="s">
        <v>958</v>
      </c>
      <c r="E84" s="748" t="s">
        <v>961</v>
      </c>
      <c r="F84" s="752"/>
      <c r="G84" s="752"/>
      <c r="H84" s="766">
        <v>0</v>
      </c>
      <c r="I84" s="752">
        <v>33.375</v>
      </c>
      <c r="J84" s="752">
        <v>6104.2518228561112</v>
      </c>
      <c r="K84" s="766">
        <v>1</v>
      </c>
      <c r="L84" s="752">
        <v>33.375</v>
      </c>
      <c r="M84" s="753">
        <v>6104.2518228561112</v>
      </c>
    </row>
    <row r="85" spans="1:13" ht="14.4" customHeight="1" x14ac:dyDescent="0.3">
      <c r="A85" s="747" t="s">
        <v>598</v>
      </c>
      <c r="B85" s="748" t="s">
        <v>2095</v>
      </c>
      <c r="C85" s="748" t="s">
        <v>2098</v>
      </c>
      <c r="D85" s="748" t="s">
        <v>958</v>
      </c>
      <c r="E85" s="748" t="s">
        <v>959</v>
      </c>
      <c r="F85" s="752"/>
      <c r="G85" s="752"/>
      <c r="H85" s="766">
        <v>0</v>
      </c>
      <c r="I85" s="752">
        <v>38.647225900000002</v>
      </c>
      <c r="J85" s="752">
        <v>16279.011375714716</v>
      </c>
      <c r="K85" s="766">
        <v>1</v>
      </c>
      <c r="L85" s="752">
        <v>38.647225900000002</v>
      </c>
      <c r="M85" s="753">
        <v>16279.011375714716</v>
      </c>
    </row>
    <row r="86" spans="1:13" ht="14.4" customHeight="1" x14ac:dyDescent="0.3">
      <c r="A86" s="747" t="s">
        <v>598</v>
      </c>
      <c r="B86" s="748" t="s">
        <v>2099</v>
      </c>
      <c r="C86" s="748" t="s">
        <v>2100</v>
      </c>
      <c r="D86" s="748" t="s">
        <v>2101</v>
      </c>
      <c r="E86" s="748" t="s">
        <v>2102</v>
      </c>
      <c r="F86" s="752"/>
      <c r="G86" s="752"/>
      <c r="H86" s="766">
        <v>0</v>
      </c>
      <c r="I86" s="752">
        <v>5</v>
      </c>
      <c r="J86" s="752">
        <v>2667.8999999999996</v>
      </c>
      <c r="K86" s="766">
        <v>1</v>
      </c>
      <c r="L86" s="752">
        <v>5</v>
      </c>
      <c r="M86" s="753">
        <v>2667.8999999999996</v>
      </c>
    </row>
    <row r="87" spans="1:13" ht="14.4" customHeight="1" x14ac:dyDescent="0.3">
      <c r="A87" s="747" t="s">
        <v>598</v>
      </c>
      <c r="B87" s="748" t="s">
        <v>2103</v>
      </c>
      <c r="C87" s="748" t="s">
        <v>2104</v>
      </c>
      <c r="D87" s="748" t="s">
        <v>653</v>
      </c>
      <c r="E87" s="748" t="s">
        <v>654</v>
      </c>
      <c r="F87" s="752"/>
      <c r="G87" s="752"/>
      <c r="H87" s="766">
        <v>0</v>
      </c>
      <c r="I87" s="752">
        <v>5</v>
      </c>
      <c r="J87" s="752">
        <v>242.54000000000005</v>
      </c>
      <c r="K87" s="766">
        <v>1</v>
      </c>
      <c r="L87" s="752">
        <v>5</v>
      </c>
      <c r="M87" s="753">
        <v>242.54000000000005</v>
      </c>
    </row>
    <row r="88" spans="1:13" ht="14.4" customHeight="1" x14ac:dyDescent="0.3">
      <c r="A88" s="747" t="s">
        <v>598</v>
      </c>
      <c r="B88" s="748" t="s">
        <v>2103</v>
      </c>
      <c r="C88" s="748" t="s">
        <v>2105</v>
      </c>
      <c r="D88" s="748" t="s">
        <v>649</v>
      </c>
      <c r="E88" s="748" t="s">
        <v>650</v>
      </c>
      <c r="F88" s="752">
        <v>3</v>
      </c>
      <c r="G88" s="752">
        <v>153.66000000000003</v>
      </c>
      <c r="H88" s="766">
        <v>1</v>
      </c>
      <c r="I88" s="752"/>
      <c r="J88" s="752"/>
      <c r="K88" s="766">
        <v>0</v>
      </c>
      <c r="L88" s="752">
        <v>3</v>
      </c>
      <c r="M88" s="753">
        <v>153.66000000000003</v>
      </c>
    </row>
    <row r="89" spans="1:13" ht="14.4" customHeight="1" x14ac:dyDescent="0.3">
      <c r="A89" s="747" t="s">
        <v>598</v>
      </c>
      <c r="B89" s="748" t="s">
        <v>2103</v>
      </c>
      <c r="C89" s="748" t="s">
        <v>2106</v>
      </c>
      <c r="D89" s="748" t="s">
        <v>2107</v>
      </c>
      <c r="E89" s="748" t="s">
        <v>650</v>
      </c>
      <c r="F89" s="752">
        <v>3</v>
      </c>
      <c r="G89" s="752">
        <v>153.66000000000005</v>
      </c>
      <c r="H89" s="766">
        <v>1</v>
      </c>
      <c r="I89" s="752"/>
      <c r="J89" s="752"/>
      <c r="K89" s="766">
        <v>0</v>
      </c>
      <c r="L89" s="752">
        <v>3</v>
      </c>
      <c r="M89" s="753">
        <v>153.66000000000005</v>
      </c>
    </row>
    <row r="90" spans="1:13" ht="14.4" customHeight="1" x14ac:dyDescent="0.3">
      <c r="A90" s="747" t="s">
        <v>598</v>
      </c>
      <c r="B90" s="748" t="s">
        <v>2103</v>
      </c>
      <c r="C90" s="748" t="s">
        <v>2108</v>
      </c>
      <c r="D90" s="748" t="s">
        <v>2107</v>
      </c>
      <c r="E90" s="748" t="s">
        <v>2109</v>
      </c>
      <c r="F90" s="752">
        <v>3</v>
      </c>
      <c r="G90" s="752">
        <v>81.030000000000015</v>
      </c>
      <c r="H90" s="766">
        <v>1</v>
      </c>
      <c r="I90" s="752"/>
      <c r="J90" s="752"/>
      <c r="K90" s="766">
        <v>0</v>
      </c>
      <c r="L90" s="752">
        <v>3</v>
      </c>
      <c r="M90" s="753">
        <v>81.030000000000015</v>
      </c>
    </row>
    <row r="91" spans="1:13" ht="14.4" customHeight="1" x14ac:dyDescent="0.3">
      <c r="A91" s="747" t="s">
        <v>598</v>
      </c>
      <c r="B91" s="748" t="s">
        <v>2110</v>
      </c>
      <c r="C91" s="748" t="s">
        <v>2111</v>
      </c>
      <c r="D91" s="748" t="s">
        <v>2112</v>
      </c>
      <c r="E91" s="748" t="s">
        <v>2113</v>
      </c>
      <c r="F91" s="752"/>
      <c r="G91" s="752"/>
      <c r="H91" s="766">
        <v>0</v>
      </c>
      <c r="I91" s="752">
        <v>2</v>
      </c>
      <c r="J91" s="752">
        <v>371.82000000000005</v>
      </c>
      <c r="K91" s="766">
        <v>1</v>
      </c>
      <c r="L91" s="752">
        <v>2</v>
      </c>
      <c r="M91" s="753">
        <v>371.82000000000005</v>
      </c>
    </row>
    <row r="92" spans="1:13" ht="14.4" customHeight="1" x14ac:dyDescent="0.3">
      <c r="A92" s="747" t="s">
        <v>598</v>
      </c>
      <c r="B92" s="748" t="s">
        <v>2110</v>
      </c>
      <c r="C92" s="748" t="s">
        <v>2114</v>
      </c>
      <c r="D92" s="748" t="s">
        <v>2112</v>
      </c>
      <c r="E92" s="748" t="s">
        <v>2115</v>
      </c>
      <c r="F92" s="752"/>
      <c r="G92" s="752"/>
      <c r="H92" s="766">
        <v>0</v>
      </c>
      <c r="I92" s="752">
        <v>1</v>
      </c>
      <c r="J92" s="752">
        <v>388.51</v>
      </c>
      <c r="K92" s="766">
        <v>1</v>
      </c>
      <c r="L92" s="752">
        <v>1</v>
      </c>
      <c r="M92" s="753">
        <v>388.51</v>
      </c>
    </row>
    <row r="93" spans="1:13" ht="14.4" customHeight="1" x14ac:dyDescent="0.3">
      <c r="A93" s="747" t="s">
        <v>598</v>
      </c>
      <c r="B93" s="748" t="s">
        <v>2110</v>
      </c>
      <c r="C93" s="748" t="s">
        <v>2116</v>
      </c>
      <c r="D93" s="748" t="s">
        <v>2112</v>
      </c>
      <c r="E93" s="748" t="s">
        <v>2117</v>
      </c>
      <c r="F93" s="752"/>
      <c r="G93" s="752"/>
      <c r="H93" s="766">
        <v>0</v>
      </c>
      <c r="I93" s="752">
        <v>3</v>
      </c>
      <c r="J93" s="752">
        <v>2450.9400000000005</v>
      </c>
      <c r="K93" s="766">
        <v>1</v>
      </c>
      <c r="L93" s="752">
        <v>3</v>
      </c>
      <c r="M93" s="753">
        <v>2450.9400000000005</v>
      </c>
    </row>
    <row r="94" spans="1:13" ht="14.4" customHeight="1" x14ac:dyDescent="0.3">
      <c r="A94" s="747" t="s">
        <v>598</v>
      </c>
      <c r="B94" s="748" t="s">
        <v>2118</v>
      </c>
      <c r="C94" s="748" t="s">
        <v>2119</v>
      </c>
      <c r="D94" s="748" t="s">
        <v>2120</v>
      </c>
      <c r="E94" s="748" t="s">
        <v>2121</v>
      </c>
      <c r="F94" s="752"/>
      <c r="G94" s="752"/>
      <c r="H94" s="766">
        <v>0</v>
      </c>
      <c r="I94" s="752">
        <v>7</v>
      </c>
      <c r="J94" s="752">
        <v>11275.21</v>
      </c>
      <c r="K94" s="766">
        <v>1</v>
      </c>
      <c r="L94" s="752">
        <v>7</v>
      </c>
      <c r="M94" s="753">
        <v>11275.21</v>
      </c>
    </row>
    <row r="95" spans="1:13" ht="14.4" customHeight="1" x14ac:dyDescent="0.3">
      <c r="A95" s="747" t="s">
        <v>598</v>
      </c>
      <c r="B95" s="748" t="s">
        <v>2118</v>
      </c>
      <c r="C95" s="748" t="s">
        <v>2122</v>
      </c>
      <c r="D95" s="748" t="s">
        <v>2120</v>
      </c>
      <c r="E95" s="748" t="s">
        <v>2123</v>
      </c>
      <c r="F95" s="752"/>
      <c r="G95" s="752"/>
      <c r="H95" s="766">
        <v>0</v>
      </c>
      <c r="I95" s="752">
        <v>4</v>
      </c>
      <c r="J95" s="752">
        <v>4752.8</v>
      </c>
      <c r="K95" s="766">
        <v>1</v>
      </c>
      <c r="L95" s="752">
        <v>4</v>
      </c>
      <c r="M95" s="753">
        <v>4752.8</v>
      </c>
    </row>
    <row r="96" spans="1:13" ht="14.4" customHeight="1" x14ac:dyDescent="0.3">
      <c r="A96" s="747" t="s">
        <v>598</v>
      </c>
      <c r="B96" s="748" t="s">
        <v>2118</v>
      </c>
      <c r="C96" s="748" t="s">
        <v>2124</v>
      </c>
      <c r="D96" s="748" t="s">
        <v>2120</v>
      </c>
      <c r="E96" s="748" t="s">
        <v>2125</v>
      </c>
      <c r="F96" s="752"/>
      <c r="G96" s="752"/>
      <c r="H96" s="766">
        <v>0</v>
      </c>
      <c r="I96" s="752">
        <v>9</v>
      </c>
      <c r="J96" s="752">
        <v>3320.0100000000007</v>
      </c>
      <c r="K96" s="766">
        <v>1</v>
      </c>
      <c r="L96" s="752">
        <v>9</v>
      </c>
      <c r="M96" s="753">
        <v>3320.0100000000007</v>
      </c>
    </row>
    <row r="97" spans="1:13" ht="14.4" customHeight="1" x14ac:dyDescent="0.3">
      <c r="A97" s="747" t="s">
        <v>598</v>
      </c>
      <c r="B97" s="748" t="s">
        <v>2118</v>
      </c>
      <c r="C97" s="748" t="s">
        <v>2126</v>
      </c>
      <c r="D97" s="748" t="s">
        <v>2120</v>
      </c>
      <c r="E97" s="748" t="s">
        <v>2127</v>
      </c>
      <c r="F97" s="752"/>
      <c r="G97" s="752"/>
      <c r="H97" s="766">
        <v>0</v>
      </c>
      <c r="I97" s="752">
        <v>10</v>
      </c>
      <c r="J97" s="752">
        <v>7745.1</v>
      </c>
      <c r="K97" s="766">
        <v>1</v>
      </c>
      <c r="L97" s="752">
        <v>10</v>
      </c>
      <c r="M97" s="753">
        <v>7745.1</v>
      </c>
    </row>
    <row r="98" spans="1:13" ht="14.4" customHeight="1" x14ac:dyDescent="0.3">
      <c r="A98" s="747" t="s">
        <v>598</v>
      </c>
      <c r="B98" s="748" t="s">
        <v>2118</v>
      </c>
      <c r="C98" s="748" t="s">
        <v>2128</v>
      </c>
      <c r="D98" s="748" t="s">
        <v>2129</v>
      </c>
      <c r="E98" s="748" t="s">
        <v>2130</v>
      </c>
      <c r="F98" s="752"/>
      <c r="G98" s="752"/>
      <c r="H98" s="766">
        <v>0</v>
      </c>
      <c r="I98" s="752">
        <v>4</v>
      </c>
      <c r="J98" s="752">
        <v>18257.900000000001</v>
      </c>
      <c r="K98" s="766">
        <v>1</v>
      </c>
      <c r="L98" s="752">
        <v>4</v>
      </c>
      <c r="M98" s="753">
        <v>18257.900000000001</v>
      </c>
    </row>
    <row r="99" spans="1:13" ht="14.4" customHeight="1" x14ac:dyDescent="0.3">
      <c r="A99" s="747" t="s">
        <v>598</v>
      </c>
      <c r="B99" s="748" t="s">
        <v>2131</v>
      </c>
      <c r="C99" s="748" t="s">
        <v>2132</v>
      </c>
      <c r="D99" s="748" t="s">
        <v>2133</v>
      </c>
      <c r="E99" s="748" t="s">
        <v>2134</v>
      </c>
      <c r="F99" s="752">
        <v>1</v>
      </c>
      <c r="G99" s="752">
        <v>911.8499999999998</v>
      </c>
      <c r="H99" s="766">
        <v>1</v>
      </c>
      <c r="I99" s="752"/>
      <c r="J99" s="752"/>
      <c r="K99" s="766">
        <v>0</v>
      </c>
      <c r="L99" s="752">
        <v>1</v>
      </c>
      <c r="M99" s="753">
        <v>911.8499999999998</v>
      </c>
    </row>
    <row r="100" spans="1:13" ht="14.4" customHeight="1" x14ac:dyDescent="0.3">
      <c r="A100" s="747" t="s">
        <v>598</v>
      </c>
      <c r="B100" s="748" t="s">
        <v>2135</v>
      </c>
      <c r="C100" s="748" t="s">
        <v>2136</v>
      </c>
      <c r="D100" s="748" t="s">
        <v>2137</v>
      </c>
      <c r="E100" s="748" t="s">
        <v>2138</v>
      </c>
      <c r="F100" s="752"/>
      <c r="G100" s="752"/>
      <c r="H100" s="766">
        <v>0</v>
      </c>
      <c r="I100" s="752">
        <v>23</v>
      </c>
      <c r="J100" s="752">
        <v>998.66</v>
      </c>
      <c r="K100" s="766">
        <v>1</v>
      </c>
      <c r="L100" s="752">
        <v>23</v>
      </c>
      <c r="M100" s="753">
        <v>998.66</v>
      </c>
    </row>
    <row r="101" spans="1:13" ht="14.4" customHeight="1" x14ac:dyDescent="0.3">
      <c r="A101" s="747" t="s">
        <v>598</v>
      </c>
      <c r="B101" s="748" t="s">
        <v>2139</v>
      </c>
      <c r="C101" s="748" t="s">
        <v>2140</v>
      </c>
      <c r="D101" s="748" t="s">
        <v>1043</v>
      </c>
      <c r="E101" s="748" t="s">
        <v>1045</v>
      </c>
      <c r="F101" s="752">
        <v>1</v>
      </c>
      <c r="G101" s="752">
        <v>193.55</v>
      </c>
      <c r="H101" s="766">
        <v>1</v>
      </c>
      <c r="I101" s="752"/>
      <c r="J101" s="752"/>
      <c r="K101" s="766">
        <v>0</v>
      </c>
      <c r="L101" s="752">
        <v>1</v>
      </c>
      <c r="M101" s="753">
        <v>193.55</v>
      </c>
    </row>
    <row r="102" spans="1:13" ht="14.4" customHeight="1" x14ac:dyDescent="0.3">
      <c r="A102" s="747" t="s">
        <v>598</v>
      </c>
      <c r="B102" s="748" t="s">
        <v>2139</v>
      </c>
      <c r="C102" s="748" t="s">
        <v>2141</v>
      </c>
      <c r="D102" s="748" t="s">
        <v>1087</v>
      </c>
      <c r="E102" s="748" t="s">
        <v>1089</v>
      </c>
      <c r="F102" s="752"/>
      <c r="G102" s="752"/>
      <c r="H102" s="766">
        <v>0</v>
      </c>
      <c r="I102" s="752">
        <v>23</v>
      </c>
      <c r="J102" s="752">
        <v>777.45</v>
      </c>
      <c r="K102" s="766">
        <v>1</v>
      </c>
      <c r="L102" s="752">
        <v>23</v>
      </c>
      <c r="M102" s="753">
        <v>777.45</v>
      </c>
    </row>
    <row r="103" spans="1:13" ht="14.4" customHeight="1" x14ac:dyDescent="0.3">
      <c r="A103" s="747" t="s">
        <v>598</v>
      </c>
      <c r="B103" s="748" t="s">
        <v>2139</v>
      </c>
      <c r="C103" s="748" t="s">
        <v>2142</v>
      </c>
      <c r="D103" s="748" t="s">
        <v>1087</v>
      </c>
      <c r="E103" s="748" t="s">
        <v>2143</v>
      </c>
      <c r="F103" s="752"/>
      <c r="G103" s="752"/>
      <c r="H103" s="766">
        <v>0</v>
      </c>
      <c r="I103" s="752">
        <v>2</v>
      </c>
      <c r="J103" s="752">
        <v>101.28000000000003</v>
      </c>
      <c r="K103" s="766">
        <v>1</v>
      </c>
      <c r="L103" s="752">
        <v>2</v>
      </c>
      <c r="M103" s="753">
        <v>101.28000000000003</v>
      </c>
    </row>
    <row r="104" spans="1:13" ht="14.4" customHeight="1" x14ac:dyDescent="0.3">
      <c r="A104" s="747" t="s">
        <v>598</v>
      </c>
      <c r="B104" s="748" t="s">
        <v>2139</v>
      </c>
      <c r="C104" s="748" t="s">
        <v>2144</v>
      </c>
      <c r="D104" s="748" t="s">
        <v>1087</v>
      </c>
      <c r="E104" s="748" t="s">
        <v>2145</v>
      </c>
      <c r="F104" s="752"/>
      <c r="G104" s="752"/>
      <c r="H104" s="766">
        <v>0</v>
      </c>
      <c r="I104" s="752">
        <v>11</v>
      </c>
      <c r="J104" s="752">
        <v>557.03999999999985</v>
      </c>
      <c r="K104" s="766">
        <v>1</v>
      </c>
      <c r="L104" s="752">
        <v>11</v>
      </c>
      <c r="M104" s="753">
        <v>557.03999999999985</v>
      </c>
    </row>
    <row r="105" spans="1:13" ht="14.4" customHeight="1" x14ac:dyDescent="0.3">
      <c r="A105" s="747" t="s">
        <v>598</v>
      </c>
      <c r="B105" s="748" t="s">
        <v>2146</v>
      </c>
      <c r="C105" s="748" t="s">
        <v>2147</v>
      </c>
      <c r="D105" s="748" t="s">
        <v>2148</v>
      </c>
      <c r="E105" s="748" t="s">
        <v>2149</v>
      </c>
      <c r="F105" s="752"/>
      <c r="G105" s="752"/>
      <c r="H105" s="766">
        <v>0</v>
      </c>
      <c r="I105" s="752">
        <v>1</v>
      </c>
      <c r="J105" s="752">
        <v>237.26000000000005</v>
      </c>
      <c r="K105" s="766">
        <v>1</v>
      </c>
      <c r="L105" s="752">
        <v>1</v>
      </c>
      <c r="M105" s="753">
        <v>237.26000000000005</v>
      </c>
    </row>
    <row r="106" spans="1:13" ht="14.4" customHeight="1" x14ac:dyDescent="0.3">
      <c r="A106" s="747" t="s">
        <v>598</v>
      </c>
      <c r="B106" s="748" t="s">
        <v>2150</v>
      </c>
      <c r="C106" s="748" t="s">
        <v>2151</v>
      </c>
      <c r="D106" s="748" t="s">
        <v>2152</v>
      </c>
      <c r="E106" s="748" t="s">
        <v>2153</v>
      </c>
      <c r="F106" s="752"/>
      <c r="G106" s="752"/>
      <c r="H106" s="766">
        <v>0</v>
      </c>
      <c r="I106" s="752">
        <v>1</v>
      </c>
      <c r="J106" s="752">
        <v>173.1</v>
      </c>
      <c r="K106" s="766">
        <v>1</v>
      </c>
      <c r="L106" s="752">
        <v>1</v>
      </c>
      <c r="M106" s="753">
        <v>173.1</v>
      </c>
    </row>
    <row r="107" spans="1:13" ht="14.4" customHeight="1" x14ac:dyDescent="0.3">
      <c r="A107" s="747" t="s">
        <v>598</v>
      </c>
      <c r="B107" s="748" t="s">
        <v>2150</v>
      </c>
      <c r="C107" s="748" t="s">
        <v>2154</v>
      </c>
      <c r="D107" s="748" t="s">
        <v>2152</v>
      </c>
      <c r="E107" s="748" t="s">
        <v>2155</v>
      </c>
      <c r="F107" s="752"/>
      <c r="G107" s="752"/>
      <c r="H107" s="766">
        <v>0</v>
      </c>
      <c r="I107" s="752">
        <v>1</v>
      </c>
      <c r="J107" s="752">
        <v>415.97000000000014</v>
      </c>
      <c r="K107" s="766">
        <v>1</v>
      </c>
      <c r="L107" s="752">
        <v>1</v>
      </c>
      <c r="M107" s="753">
        <v>415.97000000000014</v>
      </c>
    </row>
    <row r="108" spans="1:13" ht="14.4" customHeight="1" x14ac:dyDescent="0.3">
      <c r="A108" s="747" t="s">
        <v>598</v>
      </c>
      <c r="B108" s="748" t="s">
        <v>2150</v>
      </c>
      <c r="C108" s="748" t="s">
        <v>2156</v>
      </c>
      <c r="D108" s="748" t="s">
        <v>2152</v>
      </c>
      <c r="E108" s="748" t="s">
        <v>2157</v>
      </c>
      <c r="F108" s="752"/>
      <c r="G108" s="752"/>
      <c r="H108" s="766">
        <v>0</v>
      </c>
      <c r="I108" s="752">
        <v>2</v>
      </c>
      <c r="J108" s="752">
        <v>210.45999999999998</v>
      </c>
      <c r="K108" s="766">
        <v>1</v>
      </c>
      <c r="L108" s="752">
        <v>2</v>
      </c>
      <c r="M108" s="753">
        <v>210.45999999999998</v>
      </c>
    </row>
    <row r="109" spans="1:13" ht="14.4" customHeight="1" x14ac:dyDescent="0.3">
      <c r="A109" s="747" t="s">
        <v>598</v>
      </c>
      <c r="B109" s="748" t="s">
        <v>2158</v>
      </c>
      <c r="C109" s="748" t="s">
        <v>2159</v>
      </c>
      <c r="D109" s="748" t="s">
        <v>2160</v>
      </c>
      <c r="E109" s="748" t="s">
        <v>2161</v>
      </c>
      <c r="F109" s="752"/>
      <c r="G109" s="752"/>
      <c r="H109" s="766">
        <v>0</v>
      </c>
      <c r="I109" s="752">
        <v>3</v>
      </c>
      <c r="J109" s="752">
        <v>2172.0899999999997</v>
      </c>
      <c r="K109" s="766">
        <v>1</v>
      </c>
      <c r="L109" s="752">
        <v>3</v>
      </c>
      <c r="M109" s="753">
        <v>2172.0899999999997</v>
      </c>
    </row>
    <row r="110" spans="1:13" ht="14.4" customHeight="1" x14ac:dyDescent="0.3">
      <c r="A110" s="747" t="s">
        <v>598</v>
      </c>
      <c r="B110" s="748" t="s">
        <v>2162</v>
      </c>
      <c r="C110" s="748" t="s">
        <v>2163</v>
      </c>
      <c r="D110" s="748" t="s">
        <v>2164</v>
      </c>
      <c r="E110" s="748" t="s">
        <v>2165</v>
      </c>
      <c r="F110" s="752"/>
      <c r="G110" s="752"/>
      <c r="H110" s="766">
        <v>0</v>
      </c>
      <c r="I110" s="752">
        <v>4</v>
      </c>
      <c r="J110" s="752">
        <v>78.319999999999993</v>
      </c>
      <c r="K110" s="766">
        <v>1</v>
      </c>
      <c r="L110" s="752">
        <v>4</v>
      </c>
      <c r="M110" s="753">
        <v>78.319999999999993</v>
      </c>
    </row>
    <row r="111" spans="1:13" ht="14.4" customHeight="1" x14ac:dyDescent="0.3">
      <c r="A111" s="747" t="s">
        <v>598</v>
      </c>
      <c r="B111" s="748" t="s">
        <v>2162</v>
      </c>
      <c r="C111" s="748" t="s">
        <v>2166</v>
      </c>
      <c r="D111" s="748" t="s">
        <v>2164</v>
      </c>
      <c r="E111" s="748" t="s">
        <v>2167</v>
      </c>
      <c r="F111" s="752"/>
      <c r="G111" s="752"/>
      <c r="H111" s="766">
        <v>0</v>
      </c>
      <c r="I111" s="752">
        <v>9</v>
      </c>
      <c r="J111" s="752">
        <v>82.199999999999989</v>
      </c>
      <c r="K111" s="766">
        <v>1</v>
      </c>
      <c r="L111" s="752">
        <v>9</v>
      </c>
      <c r="M111" s="753">
        <v>82.199999999999989</v>
      </c>
    </row>
    <row r="112" spans="1:13" ht="14.4" customHeight="1" x14ac:dyDescent="0.3">
      <c r="A112" s="747" t="s">
        <v>598</v>
      </c>
      <c r="B112" s="748" t="s">
        <v>2168</v>
      </c>
      <c r="C112" s="748" t="s">
        <v>2169</v>
      </c>
      <c r="D112" s="748" t="s">
        <v>2170</v>
      </c>
      <c r="E112" s="748" t="s">
        <v>2171</v>
      </c>
      <c r="F112" s="752"/>
      <c r="G112" s="752"/>
      <c r="H112" s="766">
        <v>0</v>
      </c>
      <c r="I112" s="752">
        <v>4</v>
      </c>
      <c r="J112" s="752">
        <v>360.95000000000005</v>
      </c>
      <c r="K112" s="766">
        <v>1</v>
      </c>
      <c r="L112" s="752">
        <v>4</v>
      </c>
      <c r="M112" s="753">
        <v>360.95000000000005</v>
      </c>
    </row>
    <row r="113" spans="1:13" ht="14.4" customHeight="1" x14ac:dyDescent="0.3">
      <c r="A113" s="747" t="s">
        <v>598</v>
      </c>
      <c r="B113" s="748" t="s">
        <v>2172</v>
      </c>
      <c r="C113" s="748" t="s">
        <v>2173</v>
      </c>
      <c r="D113" s="748" t="s">
        <v>1272</v>
      </c>
      <c r="E113" s="748" t="s">
        <v>2174</v>
      </c>
      <c r="F113" s="752"/>
      <c r="G113" s="752"/>
      <c r="H113" s="766">
        <v>0</v>
      </c>
      <c r="I113" s="752">
        <v>15</v>
      </c>
      <c r="J113" s="752">
        <v>682.61</v>
      </c>
      <c r="K113" s="766">
        <v>1</v>
      </c>
      <c r="L113" s="752">
        <v>15</v>
      </c>
      <c r="M113" s="753">
        <v>682.61</v>
      </c>
    </row>
    <row r="114" spans="1:13" ht="14.4" customHeight="1" x14ac:dyDescent="0.3">
      <c r="A114" s="747" t="s">
        <v>598</v>
      </c>
      <c r="B114" s="748" t="s">
        <v>2175</v>
      </c>
      <c r="C114" s="748" t="s">
        <v>2176</v>
      </c>
      <c r="D114" s="748" t="s">
        <v>2177</v>
      </c>
      <c r="E114" s="748" t="s">
        <v>2178</v>
      </c>
      <c r="F114" s="752"/>
      <c r="G114" s="752"/>
      <c r="H114" s="766">
        <v>0</v>
      </c>
      <c r="I114" s="752">
        <v>1</v>
      </c>
      <c r="J114" s="752">
        <v>91.530000000000015</v>
      </c>
      <c r="K114" s="766">
        <v>1</v>
      </c>
      <c r="L114" s="752">
        <v>1</v>
      </c>
      <c r="M114" s="753">
        <v>91.530000000000015</v>
      </c>
    </row>
    <row r="115" spans="1:13" ht="14.4" customHeight="1" x14ac:dyDescent="0.3">
      <c r="A115" s="747" t="s">
        <v>598</v>
      </c>
      <c r="B115" s="748" t="s">
        <v>2179</v>
      </c>
      <c r="C115" s="748" t="s">
        <v>2180</v>
      </c>
      <c r="D115" s="748" t="s">
        <v>2181</v>
      </c>
      <c r="E115" s="748" t="s">
        <v>2182</v>
      </c>
      <c r="F115" s="752"/>
      <c r="G115" s="752"/>
      <c r="H115" s="766">
        <v>0</v>
      </c>
      <c r="I115" s="752">
        <v>3</v>
      </c>
      <c r="J115" s="752">
        <v>412.82999999999993</v>
      </c>
      <c r="K115" s="766">
        <v>1</v>
      </c>
      <c r="L115" s="752">
        <v>3</v>
      </c>
      <c r="M115" s="753">
        <v>412.82999999999993</v>
      </c>
    </row>
    <row r="116" spans="1:13" ht="14.4" customHeight="1" x14ac:dyDescent="0.3">
      <c r="A116" s="747" t="s">
        <v>598</v>
      </c>
      <c r="B116" s="748" t="s">
        <v>2183</v>
      </c>
      <c r="C116" s="748" t="s">
        <v>2184</v>
      </c>
      <c r="D116" s="748" t="s">
        <v>2185</v>
      </c>
      <c r="E116" s="748" t="s">
        <v>2186</v>
      </c>
      <c r="F116" s="752"/>
      <c r="G116" s="752"/>
      <c r="H116" s="766">
        <v>0</v>
      </c>
      <c r="I116" s="752">
        <v>2</v>
      </c>
      <c r="J116" s="752">
        <v>142.26</v>
      </c>
      <c r="K116" s="766">
        <v>1</v>
      </c>
      <c r="L116" s="752">
        <v>2</v>
      </c>
      <c r="M116" s="753">
        <v>142.26</v>
      </c>
    </row>
    <row r="117" spans="1:13" ht="14.4" customHeight="1" x14ac:dyDescent="0.3">
      <c r="A117" s="747" t="s">
        <v>598</v>
      </c>
      <c r="B117" s="748" t="s">
        <v>2187</v>
      </c>
      <c r="C117" s="748" t="s">
        <v>2188</v>
      </c>
      <c r="D117" s="748" t="s">
        <v>738</v>
      </c>
      <c r="E117" s="748" t="s">
        <v>1976</v>
      </c>
      <c r="F117" s="752"/>
      <c r="G117" s="752"/>
      <c r="H117" s="766">
        <v>0</v>
      </c>
      <c r="I117" s="752">
        <v>3</v>
      </c>
      <c r="J117" s="752">
        <v>211.20000000000002</v>
      </c>
      <c r="K117" s="766">
        <v>1</v>
      </c>
      <c r="L117" s="752">
        <v>3</v>
      </c>
      <c r="M117" s="753">
        <v>211.20000000000002</v>
      </c>
    </row>
    <row r="118" spans="1:13" ht="14.4" customHeight="1" x14ac:dyDescent="0.3">
      <c r="A118" s="747" t="s">
        <v>598</v>
      </c>
      <c r="B118" s="748" t="s">
        <v>2189</v>
      </c>
      <c r="C118" s="748" t="s">
        <v>2190</v>
      </c>
      <c r="D118" s="748" t="s">
        <v>2191</v>
      </c>
      <c r="E118" s="748" t="s">
        <v>2192</v>
      </c>
      <c r="F118" s="752"/>
      <c r="G118" s="752"/>
      <c r="H118" s="766">
        <v>0</v>
      </c>
      <c r="I118" s="752">
        <v>1</v>
      </c>
      <c r="J118" s="752">
        <v>105.16000000000001</v>
      </c>
      <c r="K118" s="766">
        <v>1</v>
      </c>
      <c r="L118" s="752">
        <v>1</v>
      </c>
      <c r="M118" s="753">
        <v>105.16000000000001</v>
      </c>
    </row>
    <row r="119" spans="1:13" ht="14.4" customHeight="1" x14ac:dyDescent="0.3">
      <c r="A119" s="747" t="s">
        <v>598</v>
      </c>
      <c r="B119" s="748" t="s">
        <v>2193</v>
      </c>
      <c r="C119" s="748" t="s">
        <v>2194</v>
      </c>
      <c r="D119" s="748" t="s">
        <v>1245</v>
      </c>
      <c r="E119" s="748" t="s">
        <v>2195</v>
      </c>
      <c r="F119" s="752"/>
      <c r="G119" s="752"/>
      <c r="H119" s="766">
        <v>0</v>
      </c>
      <c r="I119" s="752">
        <v>2</v>
      </c>
      <c r="J119" s="752">
        <v>99.65</v>
      </c>
      <c r="K119" s="766">
        <v>1</v>
      </c>
      <c r="L119" s="752">
        <v>2</v>
      </c>
      <c r="M119" s="753">
        <v>99.65</v>
      </c>
    </row>
    <row r="120" spans="1:13" ht="14.4" customHeight="1" x14ac:dyDescent="0.3">
      <c r="A120" s="747" t="s">
        <v>598</v>
      </c>
      <c r="B120" s="748" t="s">
        <v>2193</v>
      </c>
      <c r="C120" s="748" t="s">
        <v>2196</v>
      </c>
      <c r="D120" s="748" t="s">
        <v>2197</v>
      </c>
      <c r="E120" s="748" t="s">
        <v>2198</v>
      </c>
      <c r="F120" s="752"/>
      <c r="G120" s="752"/>
      <c r="H120" s="766">
        <v>0</v>
      </c>
      <c r="I120" s="752">
        <v>1</v>
      </c>
      <c r="J120" s="752">
        <v>81.200000000000045</v>
      </c>
      <c r="K120" s="766">
        <v>1</v>
      </c>
      <c r="L120" s="752">
        <v>1</v>
      </c>
      <c r="M120" s="753">
        <v>81.200000000000045</v>
      </c>
    </row>
    <row r="121" spans="1:13" ht="14.4" customHeight="1" x14ac:dyDescent="0.3">
      <c r="A121" s="747" t="s">
        <v>598</v>
      </c>
      <c r="B121" s="748" t="s">
        <v>2199</v>
      </c>
      <c r="C121" s="748" t="s">
        <v>2200</v>
      </c>
      <c r="D121" s="748" t="s">
        <v>2201</v>
      </c>
      <c r="E121" s="748" t="s">
        <v>2202</v>
      </c>
      <c r="F121" s="752"/>
      <c r="G121" s="752"/>
      <c r="H121" s="766">
        <v>0</v>
      </c>
      <c r="I121" s="752">
        <v>1</v>
      </c>
      <c r="J121" s="752">
        <v>686.44</v>
      </c>
      <c r="K121" s="766">
        <v>1</v>
      </c>
      <c r="L121" s="752">
        <v>1</v>
      </c>
      <c r="M121" s="753">
        <v>686.44</v>
      </c>
    </row>
    <row r="122" spans="1:13" ht="14.4" customHeight="1" x14ac:dyDescent="0.3">
      <c r="A122" s="747" t="s">
        <v>598</v>
      </c>
      <c r="B122" s="748" t="s">
        <v>2199</v>
      </c>
      <c r="C122" s="748" t="s">
        <v>2203</v>
      </c>
      <c r="D122" s="748" t="s">
        <v>2204</v>
      </c>
      <c r="E122" s="748" t="s">
        <v>2205</v>
      </c>
      <c r="F122" s="752"/>
      <c r="G122" s="752"/>
      <c r="H122" s="766">
        <v>0</v>
      </c>
      <c r="I122" s="752">
        <v>1</v>
      </c>
      <c r="J122" s="752">
        <v>762.61</v>
      </c>
      <c r="K122" s="766">
        <v>1</v>
      </c>
      <c r="L122" s="752">
        <v>1</v>
      </c>
      <c r="M122" s="753">
        <v>762.61</v>
      </c>
    </row>
    <row r="123" spans="1:13" ht="14.4" customHeight="1" x14ac:dyDescent="0.3">
      <c r="A123" s="747" t="s">
        <v>598</v>
      </c>
      <c r="B123" s="748" t="s">
        <v>2206</v>
      </c>
      <c r="C123" s="748" t="s">
        <v>2207</v>
      </c>
      <c r="D123" s="748" t="s">
        <v>1266</v>
      </c>
      <c r="E123" s="748" t="s">
        <v>715</v>
      </c>
      <c r="F123" s="752"/>
      <c r="G123" s="752"/>
      <c r="H123" s="766">
        <v>0</v>
      </c>
      <c r="I123" s="752">
        <v>4</v>
      </c>
      <c r="J123" s="752">
        <v>119.57000000000001</v>
      </c>
      <c r="K123" s="766">
        <v>1</v>
      </c>
      <c r="L123" s="752">
        <v>4</v>
      </c>
      <c r="M123" s="753">
        <v>119.57000000000001</v>
      </c>
    </row>
    <row r="124" spans="1:13" ht="14.4" customHeight="1" x14ac:dyDescent="0.3">
      <c r="A124" s="747" t="s">
        <v>598</v>
      </c>
      <c r="B124" s="748" t="s">
        <v>2208</v>
      </c>
      <c r="C124" s="748" t="s">
        <v>2209</v>
      </c>
      <c r="D124" s="748" t="s">
        <v>1307</v>
      </c>
      <c r="E124" s="748" t="s">
        <v>2210</v>
      </c>
      <c r="F124" s="752"/>
      <c r="G124" s="752"/>
      <c r="H124" s="766">
        <v>0</v>
      </c>
      <c r="I124" s="752">
        <v>5</v>
      </c>
      <c r="J124" s="752">
        <v>982.85</v>
      </c>
      <c r="K124" s="766">
        <v>1</v>
      </c>
      <c r="L124" s="752">
        <v>5</v>
      </c>
      <c r="M124" s="753">
        <v>982.85</v>
      </c>
    </row>
    <row r="125" spans="1:13" ht="14.4" customHeight="1" x14ac:dyDescent="0.3">
      <c r="A125" s="747" t="s">
        <v>598</v>
      </c>
      <c r="B125" s="748" t="s">
        <v>2208</v>
      </c>
      <c r="C125" s="748" t="s">
        <v>2211</v>
      </c>
      <c r="D125" s="748" t="s">
        <v>1287</v>
      </c>
      <c r="E125" s="748" t="s">
        <v>1288</v>
      </c>
      <c r="F125" s="752"/>
      <c r="G125" s="752"/>
      <c r="H125" s="766">
        <v>0</v>
      </c>
      <c r="I125" s="752">
        <v>10</v>
      </c>
      <c r="J125" s="752">
        <v>409.20000000000005</v>
      </c>
      <c r="K125" s="766">
        <v>1</v>
      </c>
      <c r="L125" s="752">
        <v>10</v>
      </c>
      <c r="M125" s="753">
        <v>409.20000000000005</v>
      </c>
    </row>
    <row r="126" spans="1:13" ht="14.4" customHeight="1" x14ac:dyDescent="0.3">
      <c r="A126" s="747" t="s">
        <v>598</v>
      </c>
      <c r="B126" s="748" t="s">
        <v>2208</v>
      </c>
      <c r="C126" s="748" t="s">
        <v>2212</v>
      </c>
      <c r="D126" s="748" t="s">
        <v>1289</v>
      </c>
      <c r="E126" s="748" t="s">
        <v>1288</v>
      </c>
      <c r="F126" s="752"/>
      <c r="G126" s="752"/>
      <c r="H126" s="766">
        <v>0</v>
      </c>
      <c r="I126" s="752">
        <v>30</v>
      </c>
      <c r="J126" s="752">
        <v>1227.6000000000004</v>
      </c>
      <c r="K126" s="766">
        <v>1</v>
      </c>
      <c r="L126" s="752">
        <v>30</v>
      </c>
      <c r="M126" s="753">
        <v>1227.6000000000004</v>
      </c>
    </row>
    <row r="127" spans="1:13" ht="14.4" customHeight="1" x14ac:dyDescent="0.3">
      <c r="A127" s="747" t="s">
        <v>598</v>
      </c>
      <c r="B127" s="748" t="s">
        <v>2208</v>
      </c>
      <c r="C127" s="748" t="s">
        <v>2213</v>
      </c>
      <c r="D127" s="748" t="s">
        <v>1304</v>
      </c>
      <c r="E127" s="748" t="s">
        <v>1305</v>
      </c>
      <c r="F127" s="752"/>
      <c r="G127" s="752"/>
      <c r="H127" s="766">
        <v>0</v>
      </c>
      <c r="I127" s="752">
        <v>25</v>
      </c>
      <c r="J127" s="752">
        <v>6861.5</v>
      </c>
      <c r="K127" s="766">
        <v>1</v>
      </c>
      <c r="L127" s="752">
        <v>25</v>
      </c>
      <c r="M127" s="753">
        <v>6861.5</v>
      </c>
    </row>
    <row r="128" spans="1:13" ht="14.4" customHeight="1" x14ac:dyDescent="0.3">
      <c r="A128" s="747" t="s">
        <v>598</v>
      </c>
      <c r="B128" s="748" t="s">
        <v>2208</v>
      </c>
      <c r="C128" s="748" t="s">
        <v>2214</v>
      </c>
      <c r="D128" s="748" t="s">
        <v>1290</v>
      </c>
      <c r="E128" s="748" t="s">
        <v>1291</v>
      </c>
      <c r="F128" s="752"/>
      <c r="G128" s="752"/>
      <c r="H128" s="766">
        <v>0</v>
      </c>
      <c r="I128" s="752">
        <v>1</v>
      </c>
      <c r="J128" s="752">
        <v>131.25</v>
      </c>
      <c r="K128" s="766">
        <v>1</v>
      </c>
      <c r="L128" s="752">
        <v>1</v>
      </c>
      <c r="M128" s="753">
        <v>131.25</v>
      </c>
    </row>
    <row r="129" spans="1:13" ht="14.4" customHeight="1" x14ac:dyDescent="0.3">
      <c r="A129" s="747" t="s">
        <v>598</v>
      </c>
      <c r="B129" s="748" t="s">
        <v>2208</v>
      </c>
      <c r="C129" s="748" t="s">
        <v>2215</v>
      </c>
      <c r="D129" s="748" t="s">
        <v>1292</v>
      </c>
      <c r="E129" s="748" t="s">
        <v>2216</v>
      </c>
      <c r="F129" s="752"/>
      <c r="G129" s="752"/>
      <c r="H129" s="766">
        <v>0</v>
      </c>
      <c r="I129" s="752">
        <v>6</v>
      </c>
      <c r="J129" s="752">
        <v>671.7</v>
      </c>
      <c r="K129" s="766">
        <v>1</v>
      </c>
      <c r="L129" s="752">
        <v>6</v>
      </c>
      <c r="M129" s="753">
        <v>671.7</v>
      </c>
    </row>
    <row r="130" spans="1:13" ht="14.4" customHeight="1" x14ac:dyDescent="0.3">
      <c r="A130" s="747" t="s">
        <v>598</v>
      </c>
      <c r="B130" s="748" t="s">
        <v>2208</v>
      </c>
      <c r="C130" s="748" t="s">
        <v>2217</v>
      </c>
      <c r="D130" s="748" t="s">
        <v>1297</v>
      </c>
      <c r="E130" s="748" t="s">
        <v>2216</v>
      </c>
      <c r="F130" s="752"/>
      <c r="G130" s="752"/>
      <c r="H130" s="766">
        <v>0</v>
      </c>
      <c r="I130" s="752">
        <v>4</v>
      </c>
      <c r="J130" s="752">
        <v>447.8</v>
      </c>
      <c r="K130" s="766">
        <v>1</v>
      </c>
      <c r="L130" s="752">
        <v>4</v>
      </c>
      <c r="M130" s="753">
        <v>447.8</v>
      </c>
    </row>
    <row r="131" spans="1:13" ht="14.4" customHeight="1" x14ac:dyDescent="0.3">
      <c r="A131" s="747" t="s">
        <v>598</v>
      </c>
      <c r="B131" s="748" t="s">
        <v>2208</v>
      </c>
      <c r="C131" s="748" t="s">
        <v>2218</v>
      </c>
      <c r="D131" s="748" t="s">
        <v>1294</v>
      </c>
      <c r="E131" s="748" t="s">
        <v>2216</v>
      </c>
      <c r="F131" s="752"/>
      <c r="G131" s="752"/>
      <c r="H131" s="766">
        <v>0</v>
      </c>
      <c r="I131" s="752">
        <v>3</v>
      </c>
      <c r="J131" s="752">
        <v>335.85</v>
      </c>
      <c r="K131" s="766">
        <v>1</v>
      </c>
      <c r="L131" s="752">
        <v>3</v>
      </c>
      <c r="M131" s="753">
        <v>335.85</v>
      </c>
    </row>
    <row r="132" spans="1:13" ht="14.4" customHeight="1" x14ac:dyDescent="0.3">
      <c r="A132" s="747" t="s">
        <v>598</v>
      </c>
      <c r="B132" s="748" t="s">
        <v>2208</v>
      </c>
      <c r="C132" s="748" t="s">
        <v>2219</v>
      </c>
      <c r="D132" s="748" t="s">
        <v>2220</v>
      </c>
      <c r="E132" s="748" t="s">
        <v>2216</v>
      </c>
      <c r="F132" s="752"/>
      <c r="G132" s="752"/>
      <c r="H132" s="766">
        <v>0</v>
      </c>
      <c r="I132" s="752">
        <v>1</v>
      </c>
      <c r="J132" s="752">
        <v>111.94999999999997</v>
      </c>
      <c r="K132" s="766">
        <v>1</v>
      </c>
      <c r="L132" s="752">
        <v>1</v>
      </c>
      <c r="M132" s="753">
        <v>111.94999999999997</v>
      </c>
    </row>
    <row r="133" spans="1:13" ht="14.4" customHeight="1" x14ac:dyDescent="0.3">
      <c r="A133" s="747" t="s">
        <v>598</v>
      </c>
      <c r="B133" s="748" t="s">
        <v>2208</v>
      </c>
      <c r="C133" s="748" t="s">
        <v>2221</v>
      </c>
      <c r="D133" s="748" t="s">
        <v>1285</v>
      </c>
      <c r="E133" s="748" t="s">
        <v>1286</v>
      </c>
      <c r="F133" s="752"/>
      <c r="G133" s="752"/>
      <c r="H133" s="766">
        <v>0</v>
      </c>
      <c r="I133" s="752">
        <v>13</v>
      </c>
      <c r="J133" s="752">
        <v>2127.7099999999996</v>
      </c>
      <c r="K133" s="766">
        <v>1</v>
      </c>
      <c r="L133" s="752">
        <v>13</v>
      </c>
      <c r="M133" s="753">
        <v>2127.7099999999996</v>
      </c>
    </row>
    <row r="134" spans="1:13" ht="14.4" customHeight="1" x14ac:dyDescent="0.3">
      <c r="A134" s="747" t="s">
        <v>598</v>
      </c>
      <c r="B134" s="748" t="s">
        <v>2208</v>
      </c>
      <c r="C134" s="748" t="s">
        <v>2222</v>
      </c>
      <c r="D134" s="748" t="s">
        <v>1303</v>
      </c>
      <c r="E134" s="748" t="s">
        <v>1286</v>
      </c>
      <c r="F134" s="752"/>
      <c r="G134" s="752"/>
      <c r="H134" s="766">
        <v>0</v>
      </c>
      <c r="I134" s="752">
        <v>29</v>
      </c>
      <c r="J134" s="752">
        <v>3558.01</v>
      </c>
      <c r="K134" s="766">
        <v>1</v>
      </c>
      <c r="L134" s="752">
        <v>29</v>
      </c>
      <c r="M134" s="753">
        <v>3558.01</v>
      </c>
    </row>
    <row r="135" spans="1:13" ht="14.4" customHeight="1" x14ac:dyDescent="0.3">
      <c r="A135" s="747" t="s">
        <v>598</v>
      </c>
      <c r="B135" s="748" t="s">
        <v>2208</v>
      </c>
      <c r="C135" s="748" t="s">
        <v>2223</v>
      </c>
      <c r="D135" s="748" t="s">
        <v>1301</v>
      </c>
      <c r="E135" s="748" t="s">
        <v>1286</v>
      </c>
      <c r="F135" s="752"/>
      <c r="G135" s="752"/>
      <c r="H135" s="766">
        <v>0</v>
      </c>
      <c r="I135" s="752">
        <v>26</v>
      </c>
      <c r="J135" s="752">
        <v>3189.9400000000005</v>
      </c>
      <c r="K135" s="766">
        <v>1</v>
      </c>
      <c r="L135" s="752">
        <v>26</v>
      </c>
      <c r="M135" s="753">
        <v>3189.9400000000005</v>
      </c>
    </row>
    <row r="136" spans="1:13" ht="14.4" customHeight="1" x14ac:dyDescent="0.3">
      <c r="A136" s="747" t="s">
        <v>598</v>
      </c>
      <c r="B136" s="748" t="s">
        <v>2208</v>
      </c>
      <c r="C136" s="748" t="s">
        <v>2224</v>
      </c>
      <c r="D136" s="748" t="s">
        <v>1299</v>
      </c>
      <c r="E136" s="748" t="s">
        <v>1286</v>
      </c>
      <c r="F136" s="752"/>
      <c r="G136" s="752"/>
      <c r="H136" s="766">
        <v>0</v>
      </c>
      <c r="I136" s="752">
        <v>1</v>
      </c>
      <c r="J136" s="752">
        <v>145.49999999999997</v>
      </c>
      <c r="K136" s="766">
        <v>1</v>
      </c>
      <c r="L136" s="752">
        <v>1</v>
      </c>
      <c r="M136" s="753">
        <v>145.49999999999997</v>
      </c>
    </row>
    <row r="137" spans="1:13" ht="14.4" customHeight="1" x14ac:dyDescent="0.3">
      <c r="A137" s="747" t="s">
        <v>598</v>
      </c>
      <c r="B137" s="748" t="s">
        <v>2208</v>
      </c>
      <c r="C137" s="748" t="s">
        <v>2225</v>
      </c>
      <c r="D137" s="748" t="s">
        <v>1298</v>
      </c>
      <c r="E137" s="748" t="s">
        <v>1286</v>
      </c>
      <c r="F137" s="752"/>
      <c r="G137" s="752"/>
      <c r="H137" s="766">
        <v>0</v>
      </c>
      <c r="I137" s="752">
        <v>1</v>
      </c>
      <c r="J137" s="752">
        <v>145.5</v>
      </c>
      <c r="K137" s="766">
        <v>1</v>
      </c>
      <c r="L137" s="752">
        <v>1</v>
      </c>
      <c r="M137" s="753">
        <v>145.5</v>
      </c>
    </row>
    <row r="138" spans="1:13" ht="14.4" customHeight="1" x14ac:dyDescent="0.3">
      <c r="A138" s="747" t="s">
        <v>598</v>
      </c>
      <c r="B138" s="748" t="s">
        <v>2208</v>
      </c>
      <c r="C138" s="748" t="s">
        <v>2226</v>
      </c>
      <c r="D138" s="748" t="s">
        <v>1302</v>
      </c>
      <c r="E138" s="748" t="s">
        <v>1288</v>
      </c>
      <c r="F138" s="752"/>
      <c r="G138" s="752"/>
      <c r="H138" s="766">
        <v>0</v>
      </c>
      <c r="I138" s="752">
        <v>94</v>
      </c>
      <c r="J138" s="752">
        <v>2882.9800000000005</v>
      </c>
      <c r="K138" s="766">
        <v>1</v>
      </c>
      <c r="L138" s="752">
        <v>94</v>
      </c>
      <c r="M138" s="753">
        <v>2882.9800000000005</v>
      </c>
    </row>
    <row r="139" spans="1:13" ht="14.4" customHeight="1" x14ac:dyDescent="0.3">
      <c r="A139" s="747" t="s">
        <v>598</v>
      </c>
      <c r="B139" s="748" t="s">
        <v>2208</v>
      </c>
      <c r="C139" s="748" t="s">
        <v>2227</v>
      </c>
      <c r="D139" s="748" t="s">
        <v>1300</v>
      </c>
      <c r="E139" s="748" t="s">
        <v>1288</v>
      </c>
      <c r="F139" s="752"/>
      <c r="G139" s="752"/>
      <c r="H139" s="766">
        <v>0</v>
      </c>
      <c r="I139" s="752">
        <v>136</v>
      </c>
      <c r="J139" s="752">
        <v>4171.1200000000008</v>
      </c>
      <c r="K139" s="766">
        <v>1</v>
      </c>
      <c r="L139" s="752">
        <v>136</v>
      </c>
      <c r="M139" s="753">
        <v>4171.1200000000008</v>
      </c>
    </row>
    <row r="140" spans="1:13" ht="14.4" customHeight="1" x14ac:dyDescent="0.3">
      <c r="A140" s="747" t="s">
        <v>603</v>
      </c>
      <c r="B140" s="748" t="s">
        <v>1885</v>
      </c>
      <c r="C140" s="748" t="s">
        <v>1886</v>
      </c>
      <c r="D140" s="748" t="s">
        <v>756</v>
      </c>
      <c r="E140" s="748" t="s">
        <v>1887</v>
      </c>
      <c r="F140" s="752"/>
      <c r="G140" s="752"/>
      <c r="H140" s="766">
        <v>0</v>
      </c>
      <c r="I140" s="752">
        <v>60</v>
      </c>
      <c r="J140" s="752">
        <v>994.8</v>
      </c>
      <c r="K140" s="766">
        <v>1</v>
      </c>
      <c r="L140" s="752">
        <v>60</v>
      </c>
      <c r="M140" s="753">
        <v>994.8</v>
      </c>
    </row>
    <row r="141" spans="1:13" ht="14.4" customHeight="1" x14ac:dyDescent="0.3">
      <c r="A141" s="747" t="s">
        <v>603</v>
      </c>
      <c r="B141" s="748" t="s">
        <v>1885</v>
      </c>
      <c r="C141" s="748" t="s">
        <v>1888</v>
      </c>
      <c r="D141" s="748" t="s">
        <v>1889</v>
      </c>
      <c r="E141" s="748" t="s">
        <v>1890</v>
      </c>
      <c r="F141" s="752"/>
      <c r="G141" s="752"/>
      <c r="H141" s="766">
        <v>0</v>
      </c>
      <c r="I141" s="752">
        <v>13</v>
      </c>
      <c r="J141" s="752">
        <v>158.73000000000002</v>
      </c>
      <c r="K141" s="766">
        <v>1</v>
      </c>
      <c r="L141" s="752">
        <v>13</v>
      </c>
      <c r="M141" s="753">
        <v>158.73000000000002</v>
      </c>
    </row>
    <row r="142" spans="1:13" ht="14.4" customHeight="1" x14ac:dyDescent="0.3">
      <c r="A142" s="747" t="s">
        <v>603</v>
      </c>
      <c r="B142" s="748" t="s">
        <v>1885</v>
      </c>
      <c r="C142" s="748" t="s">
        <v>2228</v>
      </c>
      <c r="D142" s="748" t="s">
        <v>1889</v>
      </c>
      <c r="E142" s="748" t="s">
        <v>2229</v>
      </c>
      <c r="F142" s="752"/>
      <c r="G142" s="752"/>
      <c r="H142" s="766">
        <v>0</v>
      </c>
      <c r="I142" s="752">
        <v>2</v>
      </c>
      <c r="J142" s="752">
        <v>85.759999999999991</v>
      </c>
      <c r="K142" s="766">
        <v>1</v>
      </c>
      <c r="L142" s="752">
        <v>2</v>
      </c>
      <c r="M142" s="753">
        <v>85.759999999999991</v>
      </c>
    </row>
    <row r="143" spans="1:13" ht="14.4" customHeight="1" x14ac:dyDescent="0.3">
      <c r="A143" s="747" t="s">
        <v>603</v>
      </c>
      <c r="B143" s="748" t="s">
        <v>1885</v>
      </c>
      <c r="C143" s="748" t="s">
        <v>1891</v>
      </c>
      <c r="D143" s="748" t="s">
        <v>1889</v>
      </c>
      <c r="E143" s="748" t="s">
        <v>1892</v>
      </c>
      <c r="F143" s="752"/>
      <c r="G143" s="752"/>
      <c r="H143" s="766">
        <v>0</v>
      </c>
      <c r="I143" s="752">
        <v>11</v>
      </c>
      <c r="J143" s="752">
        <v>291.39</v>
      </c>
      <c r="K143" s="766">
        <v>1</v>
      </c>
      <c r="L143" s="752">
        <v>11</v>
      </c>
      <c r="M143" s="753">
        <v>291.39</v>
      </c>
    </row>
    <row r="144" spans="1:13" ht="14.4" customHeight="1" x14ac:dyDescent="0.3">
      <c r="A144" s="747" t="s">
        <v>603</v>
      </c>
      <c r="B144" s="748" t="s">
        <v>2230</v>
      </c>
      <c r="C144" s="748" t="s">
        <v>2231</v>
      </c>
      <c r="D144" s="748" t="s">
        <v>2232</v>
      </c>
      <c r="E144" s="748" t="s">
        <v>2233</v>
      </c>
      <c r="F144" s="752"/>
      <c r="G144" s="752"/>
      <c r="H144" s="766">
        <v>0</v>
      </c>
      <c r="I144" s="752">
        <v>2</v>
      </c>
      <c r="J144" s="752">
        <v>135.85999999999999</v>
      </c>
      <c r="K144" s="766">
        <v>1</v>
      </c>
      <c r="L144" s="752">
        <v>2</v>
      </c>
      <c r="M144" s="753">
        <v>135.85999999999999</v>
      </c>
    </row>
    <row r="145" spans="1:13" ht="14.4" customHeight="1" x14ac:dyDescent="0.3">
      <c r="A145" s="747" t="s">
        <v>603</v>
      </c>
      <c r="B145" s="748" t="s">
        <v>2234</v>
      </c>
      <c r="C145" s="748" t="s">
        <v>2235</v>
      </c>
      <c r="D145" s="748" t="s">
        <v>2236</v>
      </c>
      <c r="E145" s="748" t="s">
        <v>2237</v>
      </c>
      <c r="F145" s="752"/>
      <c r="G145" s="752"/>
      <c r="H145" s="766">
        <v>0</v>
      </c>
      <c r="I145" s="752">
        <v>6</v>
      </c>
      <c r="J145" s="752">
        <v>739.86</v>
      </c>
      <c r="K145" s="766">
        <v>1</v>
      </c>
      <c r="L145" s="752">
        <v>6</v>
      </c>
      <c r="M145" s="753">
        <v>739.86</v>
      </c>
    </row>
    <row r="146" spans="1:13" ht="14.4" customHeight="1" x14ac:dyDescent="0.3">
      <c r="A146" s="747" t="s">
        <v>603</v>
      </c>
      <c r="B146" s="748" t="s">
        <v>1897</v>
      </c>
      <c r="C146" s="748" t="s">
        <v>1898</v>
      </c>
      <c r="D146" s="748" t="s">
        <v>1091</v>
      </c>
      <c r="E146" s="748" t="s">
        <v>1899</v>
      </c>
      <c r="F146" s="752"/>
      <c r="G146" s="752"/>
      <c r="H146" s="766">
        <v>0</v>
      </c>
      <c r="I146" s="752">
        <v>3</v>
      </c>
      <c r="J146" s="752">
        <v>1028.6399999999999</v>
      </c>
      <c r="K146" s="766">
        <v>1</v>
      </c>
      <c r="L146" s="752">
        <v>3</v>
      </c>
      <c r="M146" s="753">
        <v>1028.6399999999999</v>
      </c>
    </row>
    <row r="147" spans="1:13" ht="14.4" customHeight="1" x14ac:dyDescent="0.3">
      <c r="A147" s="747" t="s">
        <v>603</v>
      </c>
      <c r="B147" s="748" t="s">
        <v>1897</v>
      </c>
      <c r="C147" s="748" t="s">
        <v>2238</v>
      </c>
      <c r="D147" s="748" t="s">
        <v>2239</v>
      </c>
      <c r="E147" s="748" t="s">
        <v>2240</v>
      </c>
      <c r="F147" s="752"/>
      <c r="G147" s="752"/>
      <c r="H147" s="766">
        <v>0</v>
      </c>
      <c r="I147" s="752">
        <v>11</v>
      </c>
      <c r="J147" s="752">
        <v>3309.9000000000005</v>
      </c>
      <c r="K147" s="766">
        <v>1</v>
      </c>
      <c r="L147" s="752">
        <v>11</v>
      </c>
      <c r="M147" s="753">
        <v>3309.9000000000005</v>
      </c>
    </row>
    <row r="148" spans="1:13" ht="14.4" customHeight="1" x14ac:dyDescent="0.3">
      <c r="A148" s="747" t="s">
        <v>603</v>
      </c>
      <c r="B148" s="748" t="s">
        <v>1900</v>
      </c>
      <c r="C148" s="748" t="s">
        <v>1901</v>
      </c>
      <c r="D148" s="748" t="s">
        <v>1902</v>
      </c>
      <c r="E148" s="748" t="s">
        <v>1484</v>
      </c>
      <c r="F148" s="752"/>
      <c r="G148" s="752"/>
      <c r="H148" s="766">
        <v>0</v>
      </c>
      <c r="I148" s="752">
        <v>15</v>
      </c>
      <c r="J148" s="752">
        <v>2221.4999999999995</v>
      </c>
      <c r="K148" s="766">
        <v>1</v>
      </c>
      <c r="L148" s="752">
        <v>15</v>
      </c>
      <c r="M148" s="753">
        <v>2221.4999999999995</v>
      </c>
    </row>
    <row r="149" spans="1:13" ht="14.4" customHeight="1" x14ac:dyDescent="0.3">
      <c r="A149" s="747" t="s">
        <v>603</v>
      </c>
      <c r="B149" s="748" t="s">
        <v>1900</v>
      </c>
      <c r="C149" s="748" t="s">
        <v>2241</v>
      </c>
      <c r="D149" s="748" t="s">
        <v>1483</v>
      </c>
      <c r="E149" s="748" t="s">
        <v>1484</v>
      </c>
      <c r="F149" s="752">
        <v>10</v>
      </c>
      <c r="G149" s="752">
        <v>1671.7999999999997</v>
      </c>
      <c r="H149" s="766">
        <v>1</v>
      </c>
      <c r="I149" s="752"/>
      <c r="J149" s="752"/>
      <c r="K149" s="766">
        <v>0</v>
      </c>
      <c r="L149" s="752">
        <v>10</v>
      </c>
      <c r="M149" s="753">
        <v>1671.7999999999997</v>
      </c>
    </row>
    <row r="150" spans="1:13" ht="14.4" customHeight="1" x14ac:dyDescent="0.3">
      <c r="A150" s="747" t="s">
        <v>603</v>
      </c>
      <c r="B150" s="748" t="s">
        <v>1903</v>
      </c>
      <c r="C150" s="748" t="s">
        <v>1904</v>
      </c>
      <c r="D150" s="748" t="s">
        <v>1149</v>
      </c>
      <c r="E150" s="748" t="s">
        <v>1905</v>
      </c>
      <c r="F150" s="752"/>
      <c r="G150" s="752"/>
      <c r="H150" s="766">
        <v>0</v>
      </c>
      <c r="I150" s="752">
        <v>2</v>
      </c>
      <c r="J150" s="752">
        <v>207.54</v>
      </c>
      <c r="K150" s="766">
        <v>1</v>
      </c>
      <c r="L150" s="752">
        <v>2</v>
      </c>
      <c r="M150" s="753">
        <v>207.54</v>
      </c>
    </row>
    <row r="151" spans="1:13" ht="14.4" customHeight="1" x14ac:dyDescent="0.3">
      <c r="A151" s="747" t="s">
        <v>603</v>
      </c>
      <c r="B151" s="748" t="s">
        <v>1906</v>
      </c>
      <c r="C151" s="748" t="s">
        <v>1907</v>
      </c>
      <c r="D151" s="748" t="s">
        <v>1908</v>
      </c>
      <c r="E151" s="748" t="s">
        <v>1909</v>
      </c>
      <c r="F151" s="752"/>
      <c r="G151" s="752"/>
      <c r="H151" s="766">
        <v>0</v>
      </c>
      <c r="I151" s="752">
        <v>1</v>
      </c>
      <c r="J151" s="752">
        <v>15.510000000000003</v>
      </c>
      <c r="K151" s="766">
        <v>1</v>
      </c>
      <c r="L151" s="752">
        <v>1</v>
      </c>
      <c r="M151" s="753">
        <v>15.510000000000003</v>
      </c>
    </row>
    <row r="152" spans="1:13" ht="14.4" customHeight="1" x14ac:dyDescent="0.3">
      <c r="A152" s="747" t="s">
        <v>603</v>
      </c>
      <c r="B152" s="748" t="s">
        <v>1915</v>
      </c>
      <c r="C152" s="748" t="s">
        <v>1916</v>
      </c>
      <c r="D152" s="748" t="s">
        <v>871</v>
      </c>
      <c r="E152" s="748" t="s">
        <v>1917</v>
      </c>
      <c r="F152" s="752"/>
      <c r="G152" s="752"/>
      <c r="H152" s="766">
        <v>0</v>
      </c>
      <c r="I152" s="752">
        <v>4</v>
      </c>
      <c r="J152" s="752">
        <v>13200</v>
      </c>
      <c r="K152" s="766">
        <v>1</v>
      </c>
      <c r="L152" s="752">
        <v>4</v>
      </c>
      <c r="M152" s="753">
        <v>13200</v>
      </c>
    </row>
    <row r="153" spans="1:13" ht="14.4" customHeight="1" x14ac:dyDescent="0.3">
      <c r="A153" s="747" t="s">
        <v>603</v>
      </c>
      <c r="B153" s="748" t="s">
        <v>1915</v>
      </c>
      <c r="C153" s="748" t="s">
        <v>1918</v>
      </c>
      <c r="D153" s="748" t="s">
        <v>873</v>
      </c>
      <c r="E153" s="748" t="s">
        <v>1919</v>
      </c>
      <c r="F153" s="752"/>
      <c r="G153" s="752"/>
      <c r="H153" s="766">
        <v>0</v>
      </c>
      <c r="I153" s="752">
        <v>6</v>
      </c>
      <c r="J153" s="752">
        <v>6637.5599999999995</v>
      </c>
      <c r="K153" s="766">
        <v>1</v>
      </c>
      <c r="L153" s="752">
        <v>6</v>
      </c>
      <c r="M153" s="753">
        <v>6637.5599999999995</v>
      </c>
    </row>
    <row r="154" spans="1:13" ht="14.4" customHeight="1" x14ac:dyDescent="0.3">
      <c r="A154" s="747" t="s">
        <v>603</v>
      </c>
      <c r="B154" s="748" t="s">
        <v>1915</v>
      </c>
      <c r="C154" s="748" t="s">
        <v>1920</v>
      </c>
      <c r="D154" s="748" t="s">
        <v>873</v>
      </c>
      <c r="E154" s="748" t="s">
        <v>1921</v>
      </c>
      <c r="F154" s="752"/>
      <c r="G154" s="752"/>
      <c r="H154" s="766">
        <v>0</v>
      </c>
      <c r="I154" s="752">
        <v>2</v>
      </c>
      <c r="J154" s="752">
        <v>3002.04</v>
      </c>
      <c r="K154" s="766">
        <v>1</v>
      </c>
      <c r="L154" s="752">
        <v>2</v>
      </c>
      <c r="M154" s="753">
        <v>3002.04</v>
      </c>
    </row>
    <row r="155" spans="1:13" ht="14.4" customHeight="1" x14ac:dyDescent="0.3">
      <c r="A155" s="747" t="s">
        <v>603</v>
      </c>
      <c r="B155" s="748" t="s">
        <v>1924</v>
      </c>
      <c r="C155" s="748" t="s">
        <v>2242</v>
      </c>
      <c r="D155" s="748" t="s">
        <v>823</v>
      </c>
      <c r="E155" s="748" t="s">
        <v>2243</v>
      </c>
      <c r="F155" s="752"/>
      <c r="G155" s="752"/>
      <c r="H155" s="766">
        <v>0</v>
      </c>
      <c r="I155" s="752">
        <v>2</v>
      </c>
      <c r="J155" s="752">
        <v>701.54</v>
      </c>
      <c r="K155" s="766">
        <v>1</v>
      </c>
      <c r="L155" s="752">
        <v>2</v>
      </c>
      <c r="M155" s="753">
        <v>701.54</v>
      </c>
    </row>
    <row r="156" spans="1:13" ht="14.4" customHeight="1" x14ac:dyDescent="0.3">
      <c r="A156" s="747" t="s">
        <v>603</v>
      </c>
      <c r="B156" s="748" t="s">
        <v>1924</v>
      </c>
      <c r="C156" s="748" t="s">
        <v>2244</v>
      </c>
      <c r="D156" s="748" t="s">
        <v>823</v>
      </c>
      <c r="E156" s="748" t="s">
        <v>2245</v>
      </c>
      <c r="F156" s="752"/>
      <c r="G156" s="752"/>
      <c r="H156" s="766">
        <v>0</v>
      </c>
      <c r="I156" s="752">
        <v>2</v>
      </c>
      <c r="J156" s="752">
        <v>3146.17</v>
      </c>
      <c r="K156" s="766">
        <v>1</v>
      </c>
      <c r="L156" s="752">
        <v>2</v>
      </c>
      <c r="M156" s="753">
        <v>3146.17</v>
      </c>
    </row>
    <row r="157" spans="1:13" ht="14.4" customHeight="1" x14ac:dyDescent="0.3">
      <c r="A157" s="747" t="s">
        <v>603</v>
      </c>
      <c r="B157" s="748" t="s">
        <v>2246</v>
      </c>
      <c r="C157" s="748" t="s">
        <v>2247</v>
      </c>
      <c r="D157" s="748" t="s">
        <v>2248</v>
      </c>
      <c r="E157" s="748" t="s">
        <v>2249</v>
      </c>
      <c r="F157" s="752"/>
      <c r="G157" s="752"/>
      <c r="H157" s="766">
        <v>0</v>
      </c>
      <c r="I157" s="752">
        <v>4</v>
      </c>
      <c r="J157" s="752">
        <v>476.8</v>
      </c>
      <c r="K157" s="766">
        <v>1</v>
      </c>
      <c r="L157" s="752">
        <v>4</v>
      </c>
      <c r="M157" s="753">
        <v>476.8</v>
      </c>
    </row>
    <row r="158" spans="1:13" ht="14.4" customHeight="1" x14ac:dyDescent="0.3">
      <c r="A158" s="747" t="s">
        <v>603</v>
      </c>
      <c r="B158" s="748" t="s">
        <v>1926</v>
      </c>
      <c r="C158" s="748" t="s">
        <v>2250</v>
      </c>
      <c r="D158" s="748" t="s">
        <v>758</v>
      </c>
      <c r="E158" s="748" t="s">
        <v>2251</v>
      </c>
      <c r="F158" s="752"/>
      <c r="G158" s="752"/>
      <c r="H158" s="766">
        <v>0</v>
      </c>
      <c r="I158" s="752">
        <v>4</v>
      </c>
      <c r="J158" s="752">
        <v>513.7600000000001</v>
      </c>
      <c r="K158" s="766">
        <v>1</v>
      </c>
      <c r="L158" s="752">
        <v>4</v>
      </c>
      <c r="M158" s="753">
        <v>513.7600000000001</v>
      </c>
    </row>
    <row r="159" spans="1:13" ht="14.4" customHeight="1" x14ac:dyDescent="0.3">
      <c r="A159" s="747" t="s">
        <v>603</v>
      </c>
      <c r="B159" s="748" t="s">
        <v>1926</v>
      </c>
      <c r="C159" s="748" t="s">
        <v>2252</v>
      </c>
      <c r="D159" s="748" t="s">
        <v>758</v>
      </c>
      <c r="E159" s="748" t="s">
        <v>2253</v>
      </c>
      <c r="F159" s="752"/>
      <c r="G159" s="752"/>
      <c r="H159" s="766">
        <v>0</v>
      </c>
      <c r="I159" s="752">
        <v>2</v>
      </c>
      <c r="J159" s="752">
        <v>89.319999999999979</v>
      </c>
      <c r="K159" s="766">
        <v>1</v>
      </c>
      <c r="L159" s="752">
        <v>2</v>
      </c>
      <c r="M159" s="753">
        <v>89.319999999999979</v>
      </c>
    </row>
    <row r="160" spans="1:13" ht="14.4" customHeight="1" x14ac:dyDescent="0.3">
      <c r="A160" s="747" t="s">
        <v>603</v>
      </c>
      <c r="B160" s="748" t="s">
        <v>1926</v>
      </c>
      <c r="C160" s="748" t="s">
        <v>1927</v>
      </c>
      <c r="D160" s="748" t="s">
        <v>758</v>
      </c>
      <c r="E160" s="748" t="s">
        <v>1928</v>
      </c>
      <c r="F160" s="752"/>
      <c r="G160" s="752"/>
      <c r="H160" s="766">
        <v>0</v>
      </c>
      <c r="I160" s="752">
        <v>1</v>
      </c>
      <c r="J160" s="752">
        <v>89.31</v>
      </c>
      <c r="K160" s="766">
        <v>1</v>
      </c>
      <c r="L160" s="752">
        <v>1</v>
      </c>
      <c r="M160" s="753">
        <v>89.31</v>
      </c>
    </row>
    <row r="161" spans="1:13" ht="14.4" customHeight="1" x14ac:dyDescent="0.3">
      <c r="A161" s="747" t="s">
        <v>603</v>
      </c>
      <c r="B161" s="748" t="s">
        <v>2254</v>
      </c>
      <c r="C161" s="748" t="s">
        <v>2255</v>
      </c>
      <c r="D161" s="748" t="s">
        <v>2256</v>
      </c>
      <c r="E161" s="748" t="s">
        <v>2257</v>
      </c>
      <c r="F161" s="752"/>
      <c r="G161" s="752"/>
      <c r="H161" s="766">
        <v>0</v>
      </c>
      <c r="I161" s="752">
        <v>4</v>
      </c>
      <c r="J161" s="752">
        <v>391.08</v>
      </c>
      <c r="K161" s="766">
        <v>1</v>
      </c>
      <c r="L161" s="752">
        <v>4</v>
      </c>
      <c r="M161" s="753">
        <v>391.08</v>
      </c>
    </row>
    <row r="162" spans="1:13" ht="14.4" customHeight="1" x14ac:dyDescent="0.3">
      <c r="A162" s="747" t="s">
        <v>603</v>
      </c>
      <c r="B162" s="748" t="s">
        <v>1929</v>
      </c>
      <c r="C162" s="748" t="s">
        <v>2258</v>
      </c>
      <c r="D162" s="748" t="s">
        <v>1931</v>
      </c>
      <c r="E162" s="748" t="s">
        <v>2259</v>
      </c>
      <c r="F162" s="752"/>
      <c r="G162" s="752"/>
      <c r="H162" s="766">
        <v>0</v>
      </c>
      <c r="I162" s="752">
        <v>1</v>
      </c>
      <c r="J162" s="752">
        <v>78.5</v>
      </c>
      <c r="K162" s="766">
        <v>1</v>
      </c>
      <c r="L162" s="752">
        <v>1</v>
      </c>
      <c r="M162" s="753">
        <v>78.5</v>
      </c>
    </row>
    <row r="163" spans="1:13" ht="14.4" customHeight="1" x14ac:dyDescent="0.3">
      <c r="A163" s="747" t="s">
        <v>603</v>
      </c>
      <c r="B163" s="748" t="s">
        <v>1929</v>
      </c>
      <c r="C163" s="748" t="s">
        <v>2260</v>
      </c>
      <c r="D163" s="748" t="s">
        <v>1931</v>
      </c>
      <c r="E163" s="748" t="s">
        <v>2261</v>
      </c>
      <c r="F163" s="752"/>
      <c r="G163" s="752"/>
      <c r="H163" s="766">
        <v>0</v>
      </c>
      <c r="I163" s="752">
        <v>2</v>
      </c>
      <c r="J163" s="752">
        <v>209.34</v>
      </c>
      <c r="K163" s="766">
        <v>1</v>
      </c>
      <c r="L163" s="752">
        <v>2</v>
      </c>
      <c r="M163" s="753">
        <v>209.34</v>
      </c>
    </row>
    <row r="164" spans="1:13" ht="14.4" customHeight="1" x14ac:dyDescent="0.3">
      <c r="A164" s="747" t="s">
        <v>603</v>
      </c>
      <c r="B164" s="748" t="s">
        <v>1933</v>
      </c>
      <c r="C164" s="748" t="s">
        <v>1934</v>
      </c>
      <c r="D164" s="748" t="s">
        <v>1935</v>
      </c>
      <c r="E164" s="748" t="s">
        <v>1936</v>
      </c>
      <c r="F164" s="752"/>
      <c r="G164" s="752"/>
      <c r="H164" s="766">
        <v>0</v>
      </c>
      <c r="I164" s="752">
        <v>1</v>
      </c>
      <c r="J164" s="752">
        <v>288.82</v>
      </c>
      <c r="K164" s="766">
        <v>1</v>
      </c>
      <c r="L164" s="752">
        <v>1</v>
      </c>
      <c r="M164" s="753">
        <v>288.82</v>
      </c>
    </row>
    <row r="165" spans="1:13" ht="14.4" customHeight="1" x14ac:dyDescent="0.3">
      <c r="A165" s="747" t="s">
        <v>603</v>
      </c>
      <c r="B165" s="748" t="s">
        <v>1937</v>
      </c>
      <c r="C165" s="748" t="s">
        <v>1938</v>
      </c>
      <c r="D165" s="748" t="s">
        <v>880</v>
      </c>
      <c r="E165" s="748" t="s">
        <v>881</v>
      </c>
      <c r="F165" s="752"/>
      <c r="G165" s="752"/>
      <c r="H165" s="766">
        <v>0</v>
      </c>
      <c r="I165" s="752">
        <v>13</v>
      </c>
      <c r="J165" s="752">
        <v>525.06999999999994</v>
      </c>
      <c r="K165" s="766">
        <v>1</v>
      </c>
      <c r="L165" s="752">
        <v>13</v>
      </c>
      <c r="M165" s="753">
        <v>525.06999999999994</v>
      </c>
    </row>
    <row r="166" spans="1:13" ht="14.4" customHeight="1" x14ac:dyDescent="0.3">
      <c r="A166" s="747" t="s">
        <v>603</v>
      </c>
      <c r="B166" s="748" t="s">
        <v>1937</v>
      </c>
      <c r="C166" s="748" t="s">
        <v>1939</v>
      </c>
      <c r="D166" s="748" t="s">
        <v>877</v>
      </c>
      <c r="E166" s="748" t="s">
        <v>1940</v>
      </c>
      <c r="F166" s="752"/>
      <c r="G166" s="752"/>
      <c r="H166" s="766">
        <v>0</v>
      </c>
      <c r="I166" s="752">
        <v>6</v>
      </c>
      <c r="J166" s="752">
        <v>189.89999999999998</v>
      </c>
      <c r="K166" s="766">
        <v>1</v>
      </c>
      <c r="L166" s="752">
        <v>6</v>
      </c>
      <c r="M166" s="753">
        <v>189.89999999999998</v>
      </c>
    </row>
    <row r="167" spans="1:13" ht="14.4" customHeight="1" x14ac:dyDescent="0.3">
      <c r="A167" s="747" t="s">
        <v>603</v>
      </c>
      <c r="B167" s="748" t="s">
        <v>1943</v>
      </c>
      <c r="C167" s="748" t="s">
        <v>1946</v>
      </c>
      <c r="D167" s="748" t="s">
        <v>917</v>
      </c>
      <c r="E167" s="748" t="s">
        <v>1947</v>
      </c>
      <c r="F167" s="752"/>
      <c r="G167" s="752"/>
      <c r="H167" s="766">
        <v>0</v>
      </c>
      <c r="I167" s="752">
        <v>35</v>
      </c>
      <c r="J167" s="752">
        <v>1397.39</v>
      </c>
      <c r="K167" s="766">
        <v>1</v>
      </c>
      <c r="L167" s="752">
        <v>35</v>
      </c>
      <c r="M167" s="753">
        <v>1397.39</v>
      </c>
    </row>
    <row r="168" spans="1:13" ht="14.4" customHeight="1" x14ac:dyDescent="0.3">
      <c r="A168" s="747" t="s">
        <v>603</v>
      </c>
      <c r="B168" s="748" t="s">
        <v>1948</v>
      </c>
      <c r="C168" s="748" t="s">
        <v>1949</v>
      </c>
      <c r="D168" s="748" t="s">
        <v>700</v>
      </c>
      <c r="E168" s="748" t="s">
        <v>701</v>
      </c>
      <c r="F168" s="752"/>
      <c r="G168" s="752"/>
      <c r="H168" s="766">
        <v>0</v>
      </c>
      <c r="I168" s="752">
        <v>2</v>
      </c>
      <c r="J168" s="752">
        <v>144.65999999999997</v>
      </c>
      <c r="K168" s="766">
        <v>1</v>
      </c>
      <c r="L168" s="752">
        <v>2</v>
      </c>
      <c r="M168" s="753">
        <v>144.65999999999997</v>
      </c>
    </row>
    <row r="169" spans="1:13" ht="14.4" customHeight="1" x14ac:dyDescent="0.3">
      <c r="A169" s="747" t="s">
        <v>603</v>
      </c>
      <c r="B169" s="748" t="s">
        <v>1948</v>
      </c>
      <c r="C169" s="748" t="s">
        <v>1953</v>
      </c>
      <c r="D169" s="748" t="s">
        <v>700</v>
      </c>
      <c r="E169" s="748" t="s">
        <v>1954</v>
      </c>
      <c r="F169" s="752"/>
      <c r="G169" s="752"/>
      <c r="H169" s="766">
        <v>0</v>
      </c>
      <c r="I169" s="752">
        <v>2</v>
      </c>
      <c r="J169" s="752">
        <v>251.7</v>
      </c>
      <c r="K169" s="766">
        <v>1</v>
      </c>
      <c r="L169" s="752">
        <v>2</v>
      </c>
      <c r="M169" s="753">
        <v>251.7</v>
      </c>
    </row>
    <row r="170" spans="1:13" ht="14.4" customHeight="1" x14ac:dyDescent="0.3">
      <c r="A170" s="747" t="s">
        <v>603</v>
      </c>
      <c r="B170" s="748" t="s">
        <v>2262</v>
      </c>
      <c r="C170" s="748" t="s">
        <v>2263</v>
      </c>
      <c r="D170" s="748" t="s">
        <v>1364</v>
      </c>
      <c r="E170" s="748" t="s">
        <v>2264</v>
      </c>
      <c r="F170" s="752"/>
      <c r="G170" s="752"/>
      <c r="H170" s="766">
        <v>0</v>
      </c>
      <c r="I170" s="752">
        <v>3</v>
      </c>
      <c r="J170" s="752">
        <v>220.96000000000004</v>
      </c>
      <c r="K170" s="766">
        <v>1</v>
      </c>
      <c r="L170" s="752">
        <v>3</v>
      </c>
      <c r="M170" s="753">
        <v>220.96000000000004</v>
      </c>
    </row>
    <row r="171" spans="1:13" ht="14.4" customHeight="1" x14ac:dyDescent="0.3">
      <c r="A171" s="747" t="s">
        <v>603</v>
      </c>
      <c r="B171" s="748" t="s">
        <v>1955</v>
      </c>
      <c r="C171" s="748" t="s">
        <v>1956</v>
      </c>
      <c r="D171" s="748" t="s">
        <v>1957</v>
      </c>
      <c r="E171" s="748" t="s">
        <v>1958</v>
      </c>
      <c r="F171" s="752"/>
      <c r="G171" s="752"/>
      <c r="H171" s="766">
        <v>0</v>
      </c>
      <c r="I171" s="752">
        <v>2</v>
      </c>
      <c r="J171" s="752">
        <v>55.580000000000005</v>
      </c>
      <c r="K171" s="766">
        <v>1</v>
      </c>
      <c r="L171" s="752">
        <v>2</v>
      </c>
      <c r="M171" s="753">
        <v>55.580000000000005</v>
      </c>
    </row>
    <row r="172" spans="1:13" ht="14.4" customHeight="1" x14ac:dyDescent="0.3">
      <c r="A172" s="747" t="s">
        <v>603</v>
      </c>
      <c r="B172" s="748" t="s">
        <v>1959</v>
      </c>
      <c r="C172" s="748" t="s">
        <v>1960</v>
      </c>
      <c r="D172" s="748" t="s">
        <v>714</v>
      </c>
      <c r="E172" s="748" t="s">
        <v>1961</v>
      </c>
      <c r="F172" s="752"/>
      <c r="G172" s="752"/>
      <c r="H172" s="766">
        <v>0</v>
      </c>
      <c r="I172" s="752">
        <v>2</v>
      </c>
      <c r="J172" s="752">
        <v>52.94</v>
      </c>
      <c r="K172" s="766">
        <v>1</v>
      </c>
      <c r="L172" s="752">
        <v>2</v>
      </c>
      <c r="M172" s="753">
        <v>52.94</v>
      </c>
    </row>
    <row r="173" spans="1:13" ht="14.4" customHeight="1" x14ac:dyDescent="0.3">
      <c r="A173" s="747" t="s">
        <v>603</v>
      </c>
      <c r="B173" s="748" t="s">
        <v>1959</v>
      </c>
      <c r="C173" s="748" t="s">
        <v>1962</v>
      </c>
      <c r="D173" s="748" t="s">
        <v>714</v>
      </c>
      <c r="E173" s="748" t="s">
        <v>1963</v>
      </c>
      <c r="F173" s="752"/>
      <c r="G173" s="752"/>
      <c r="H173" s="766">
        <v>0</v>
      </c>
      <c r="I173" s="752">
        <v>7</v>
      </c>
      <c r="J173" s="752">
        <v>183.49</v>
      </c>
      <c r="K173" s="766">
        <v>1</v>
      </c>
      <c r="L173" s="752">
        <v>7</v>
      </c>
      <c r="M173" s="753">
        <v>183.49</v>
      </c>
    </row>
    <row r="174" spans="1:13" ht="14.4" customHeight="1" x14ac:dyDescent="0.3">
      <c r="A174" s="747" t="s">
        <v>603</v>
      </c>
      <c r="B174" s="748" t="s">
        <v>1965</v>
      </c>
      <c r="C174" s="748" t="s">
        <v>1966</v>
      </c>
      <c r="D174" s="748" t="s">
        <v>1967</v>
      </c>
      <c r="E174" s="748" t="s">
        <v>1968</v>
      </c>
      <c r="F174" s="752"/>
      <c r="G174" s="752"/>
      <c r="H174" s="766">
        <v>0</v>
      </c>
      <c r="I174" s="752">
        <v>3</v>
      </c>
      <c r="J174" s="752">
        <v>194.57999999999996</v>
      </c>
      <c r="K174" s="766">
        <v>1</v>
      </c>
      <c r="L174" s="752">
        <v>3</v>
      </c>
      <c r="M174" s="753">
        <v>194.57999999999996</v>
      </c>
    </row>
    <row r="175" spans="1:13" ht="14.4" customHeight="1" x14ac:dyDescent="0.3">
      <c r="A175" s="747" t="s">
        <v>603</v>
      </c>
      <c r="B175" s="748" t="s">
        <v>2265</v>
      </c>
      <c r="C175" s="748" t="s">
        <v>2266</v>
      </c>
      <c r="D175" s="748" t="s">
        <v>2267</v>
      </c>
      <c r="E175" s="748" t="s">
        <v>2268</v>
      </c>
      <c r="F175" s="752"/>
      <c r="G175" s="752"/>
      <c r="H175" s="766">
        <v>0</v>
      </c>
      <c r="I175" s="752">
        <v>1</v>
      </c>
      <c r="J175" s="752">
        <v>43.82</v>
      </c>
      <c r="K175" s="766">
        <v>1</v>
      </c>
      <c r="L175" s="752">
        <v>1</v>
      </c>
      <c r="M175" s="753">
        <v>43.82</v>
      </c>
    </row>
    <row r="176" spans="1:13" ht="14.4" customHeight="1" x14ac:dyDescent="0.3">
      <c r="A176" s="747" t="s">
        <v>603</v>
      </c>
      <c r="B176" s="748" t="s">
        <v>1969</v>
      </c>
      <c r="C176" s="748" t="s">
        <v>2269</v>
      </c>
      <c r="D176" s="748" t="s">
        <v>1971</v>
      </c>
      <c r="E176" s="748" t="s">
        <v>2270</v>
      </c>
      <c r="F176" s="752"/>
      <c r="G176" s="752"/>
      <c r="H176" s="766">
        <v>0</v>
      </c>
      <c r="I176" s="752">
        <v>2</v>
      </c>
      <c r="J176" s="752">
        <v>17.420000000000005</v>
      </c>
      <c r="K176" s="766">
        <v>1</v>
      </c>
      <c r="L176" s="752">
        <v>2</v>
      </c>
      <c r="M176" s="753">
        <v>17.420000000000005</v>
      </c>
    </row>
    <row r="177" spans="1:13" ht="14.4" customHeight="1" x14ac:dyDescent="0.3">
      <c r="A177" s="747" t="s">
        <v>603</v>
      </c>
      <c r="B177" s="748" t="s">
        <v>1981</v>
      </c>
      <c r="C177" s="748" t="s">
        <v>1982</v>
      </c>
      <c r="D177" s="748" t="s">
        <v>1130</v>
      </c>
      <c r="E177" s="748" t="s">
        <v>1983</v>
      </c>
      <c r="F177" s="752"/>
      <c r="G177" s="752"/>
      <c r="H177" s="766">
        <v>0</v>
      </c>
      <c r="I177" s="752">
        <v>1</v>
      </c>
      <c r="J177" s="752">
        <v>219.57000000000002</v>
      </c>
      <c r="K177" s="766">
        <v>1</v>
      </c>
      <c r="L177" s="752">
        <v>1</v>
      </c>
      <c r="M177" s="753">
        <v>219.57000000000002</v>
      </c>
    </row>
    <row r="178" spans="1:13" ht="14.4" customHeight="1" x14ac:dyDescent="0.3">
      <c r="A178" s="747" t="s">
        <v>603</v>
      </c>
      <c r="B178" s="748" t="s">
        <v>1987</v>
      </c>
      <c r="C178" s="748" t="s">
        <v>2271</v>
      </c>
      <c r="D178" s="748" t="s">
        <v>1989</v>
      </c>
      <c r="E178" s="748" t="s">
        <v>1976</v>
      </c>
      <c r="F178" s="752"/>
      <c r="G178" s="752"/>
      <c r="H178" s="766">
        <v>0</v>
      </c>
      <c r="I178" s="752">
        <v>1</v>
      </c>
      <c r="J178" s="752">
        <v>60.360000000000014</v>
      </c>
      <c r="K178" s="766">
        <v>1</v>
      </c>
      <c r="L178" s="752">
        <v>1</v>
      </c>
      <c r="M178" s="753">
        <v>60.360000000000014</v>
      </c>
    </row>
    <row r="179" spans="1:13" ht="14.4" customHeight="1" x14ac:dyDescent="0.3">
      <c r="A179" s="747" t="s">
        <v>603</v>
      </c>
      <c r="B179" s="748" t="s">
        <v>1987</v>
      </c>
      <c r="C179" s="748" t="s">
        <v>1988</v>
      </c>
      <c r="D179" s="748" t="s">
        <v>1989</v>
      </c>
      <c r="E179" s="748" t="s">
        <v>1990</v>
      </c>
      <c r="F179" s="752"/>
      <c r="G179" s="752"/>
      <c r="H179" s="766">
        <v>0</v>
      </c>
      <c r="I179" s="752">
        <v>6</v>
      </c>
      <c r="J179" s="752">
        <v>88.61999999999999</v>
      </c>
      <c r="K179" s="766">
        <v>1</v>
      </c>
      <c r="L179" s="752">
        <v>6</v>
      </c>
      <c r="M179" s="753">
        <v>88.61999999999999</v>
      </c>
    </row>
    <row r="180" spans="1:13" ht="14.4" customHeight="1" x14ac:dyDescent="0.3">
      <c r="A180" s="747" t="s">
        <v>603</v>
      </c>
      <c r="B180" s="748" t="s">
        <v>1993</v>
      </c>
      <c r="C180" s="748" t="s">
        <v>2272</v>
      </c>
      <c r="D180" s="748" t="s">
        <v>2273</v>
      </c>
      <c r="E180" s="748" t="s">
        <v>2274</v>
      </c>
      <c r="F180" s="752"/>
      <c r="G180" s="752"/>
      <c r="H180" s="766">
        <v>0</v>
      </c>
      <c r="I180" s="752">
        <v>1</v>
      </c>
      <c r="J180" s="752">
        <v>56.69</v>
      </c>
      <c r="K180" s="766">
        <v>1</v>
      </c>
      <c r="L180" s="752">
        <v>1</v>
      </c>
      <c r="M180" s="753">
        <v>56.69</v>
      </c>
    </row>
    <row r="181" spans="1:13" ht="14.4" customHeight="1" x14ac:dyDescent="0.3">
      <c r="A181" s="747" t="s">
        <v>603</v>
      </c>
      <c r="B181" s="748" t="s">
        <v>2275</v>
      </c>
      <c r="C181" s="748" t="s">
        <v>2276</v>
      </c>
      <c r="D181" s="748" t="s">
        <v>1505</v>
      </c>
      <c r="E181" s="748" t="s">
        <v>1506</v>
      </c>
      <c r="F181" s="752"/>
      <c r="G181" s="752"/>
      <c r="H181" s="766">
        <v>0</v>
      </c>
      <c r="I181" s="752">
        <v>1</v>
      </c>
      <c r="J181" s="752">
        <v>102.23000000000003</v>
      </c>
      <c r="K181" s="766">
        <v>1</v>
      </c>
      <c r="L181" s="752">
        <v>1</v>
      </c>
      <c r="M181" s="753">
        <v>102.23000000000003</v>
      </c>
    </row>
    <row r="182" spans="1:13" ht="14.4" customHeight="1" x14ac:dyDescent="0.3">
      <c r="A182" s="747" t="s">
        <v>603</v>
      </c>
      <c r="B182" s="748" t="s">
        <v>2275</v>
      </c>
      <c r="C182" s="748" t="s">
        <v>2277</v>
      </c>
      <c r="D182" s="748" t="s">
        <v>1505</v>
      </c>
      <c r="E182" s="748" t="s">
        <v>1507</v>
      </c>
      <c r="F182" s="752"/>
      <c r="G182" s="752"/>
      <c r="H182" s="766">
        <v>0</v>
      </c>
      <c r="I182" s="752">
        <v>2</v>
      </c>
      <c r="J182" s="752">
        <v>715.69000000000017</v>
      </c>
      <c r="K182" s="766">
        <v>1</v>
      </c>
      <c r="L182" s="752">
        <v>2</v>
      </c>
      <c r="M182" s="753">
        <v>715.69000000000017</v>
      </c>
    </row>
    <row r="183" spans="1:13" ht="14.4" customHeight="1" x14ac:dyDescent="0.3">
      <c r="A183" s="747" t="s">
        <v>603</v>
      </c>
      <c r="B183" s="748" t="s">
        <v>1997</v>
      </c>
      <c r="C183" s="748" t="s">
        <v>1998</v>
      </c>
      <c r="D183" s="748" t="s">
        <v>1999</v>
      </c>
      <c r="E183" s="748" t="s">
        <v>2000</v>
      </c>
      <c r="F183" s="752"/>
      <c r="G183" s="752"/>
      <c r="H183" s="766">
        <v>0</v>
      </c>
      <c r="I183" s="752">
        <v>2</v>
      </c>
      <c r="J183" s="752">
        <v>281.44000000000005</v>
      </c>
      <c r="K183" s="766">
        <v>1</v>
      </c>
      <c r="L183" s="752">
        <v>2</v>
      </c>
      <c r="M183" s="753">
        <v>281.44000000000005</v>
      </c>
    </row>
    <row r="184" spans="1:13" ht="14.4" customHeight="1" x14ac:dyDescent="0.3">
      <c r="A184" s="747" t="s">
        <v>603</v>
      </c>
      <c r="B184" s="748" t="s">
        <v>1997</v>
      </c>
      <c r="C184" s="748" t="s">
        <v>2278</v>
      </c>
      <c r="D184" s="748" t="s">
        <v>2279</v>
      </c>
      <c r="E184" s="748" t="s">
        <v>2280</v>
      </c>
      <c r="F184" s="752">
        <v>1</v>
      </c>
      <c r="G184" s="752">
        <v>155.88</v>
      </c>
      <c r="H184" s="766">
        <v>1</v>
      </c>
      <c r="I184" s="752"/>
      <c r="J184" s="752"/>
      <c r="K184" s="766">
        <v>0</v>
      </c>
      <c r="L184" s="752">
        <v>1</v>
      </c>
      <c r="M184" s="753">
        <v>155.88</v>
      </c>
    </row>
    <row r="185" spans="1:13" ht="14.4" customHeight="1" x14ac:dyDescent="0.3">
      <c r="A185" s="747" t="s">
        <v>603</v>
      </c>
      <c r="B185" s="748" t="s">
        <v>2281</v>
      </c>
      <c r="C185" s="748" t="s">
        <v>2282</v>
      </c>
      <c r="D185" s="748" t="s">
        <v>1457</v>
      </c>
      <c r="E185" s="748" t="s">
        <v>2283</v>
      </c>
      <c r="F185" s="752"/>
      <c r="G185" s="752"/>
      <c r="H185" s="766">
        <v>0</v>
      </c>
      <c r="I185" s="752">
        <v>1</v>
      </c>
      <c r="J185" s="752">
        <v>52.86</v>
      </c>
      <c r="K185" s="766">
        <v>1</v>
      </c>
      <c r="L185" s="752">
        <v>1</v>
      </c>
      <c r="M185" s="753">
        <v>52.86</v>
      </c>
    </row>
    <row r="186" spans="1:13" ht="14.4" customHeight="1" x14ac:dyDescent="0.3">
      <c r="A186" s="747" t="s">
        <v>603</v>
      </c>
      <c r="B186" s="748" t="s">
        <v>2284</v>
      </c>
      <c r="C186" s="748" t="s">
        <v>2285</v>
      </c>
      <c r="D186" s="748" t="s">
        <v>2286</v>
      </c>
      <c r="E186" s="748" t="s">
        <v>2287</v>
      </c>
      <c r="F186" s="752"/>
      <c r="G186" s="752"/>
      <c r="H186" s="766">
        <v>0</v>
      </c>
      <c r="I186" s="752">
        <v>1</v>
      </c>
      <c r="J186" s="752">
        <v>257.51000000000005</v>
      </c>
      <c r="K186" s="766">
        <v>1</v>
      </c>
      <c r="L186" s="752">
        <v>1</v>
      </c>
      <c r="M186" s="753">
        <v>257.51000000000005</v>
      </c>
    </row>
    <row r="187" spans="1:13" ht="14.4" customHeight="1" x14ac:dyDescent="0.3">
      <c r="A187" s="747" t="s">
        <v>603</v>
      </c>
      <c r="B187" s="748" t="s">
        <v>2288</v>
      </c>
      <c r="C187" s="748" t="s">
        <v>2289</v>
      </c>
      <c r="D187" s="748" t="s">
        <v>2290</v>
      </c>
      <c r="E187" s="748" t="s">
        <v>2291</v>
      </c>
      <c r="F187" s="752"/>
      <c r="G187" s="752"/>
      <c r="H187" s="766">
        <v>0</v>
      </c>
      <c r="I187" s="752">
        <v>1</v>
      </c>
      <c r="J187" s="752">
        <v>176.91</v>
      </c>
      <c r="K187" s="766">
        <v>1</v>
      </c>
      <c r="L187" s="752">
        <v>1</v>
      </c>
      <c r="M187" s="753">
        <v>176.91</v>
      </c>
    </row>
    <row r="188" spans="1:13" ht="14.4" customHeight="1" x14ac:dyDescent="0.3">
      <c r="A188" s="747" t="s">
        <v>603</v>
      </c>
      <c r="B188" s="748" t="s">
        <v>2292</v>
      </c>
      <c r="C188" s="748" t="s">
        <v>2293</v>
      </c>
      <c r="D188" s="748" t="s">
        <v>2294</v>
      </c>
      <c r="E188" s="748" t="s">
        <v>715</v>
      </c>
      <c r="F188" s="752">
        <v>3</v>
      </c>
      <c r="G188" s="752">
        <v>51.510000000000005</v>
      </c>
      <c r="H188" s="766">
        <v>1</v>
      </c>
      <c r="I188" s="752"/>
      <c r="J188" s="752"/>
      <c r="K188" s="766">
        <v>0</v>
      </c>
      <c r="L188" s="752">
        <v>3</v>
      </c>
      <c r="M188" s="753">
        <v>51.510000000000005</v>
      </c>
    </row>
    <row r="189" spans="1:13" ht="14.4" customHeight="1" x14ac:dyDescent="0.3">
      <c r="A189" s="747" t="s">
        <v>603</v>
      </c>
      <c r="B189" s="748" t="s">
        <v>2007</v>
      </c>
      <c r="C189" s="748" t="s">
        <v>2008</v>
      </c>
      <c r="D189" s="748" t="s">
        <v>2009</v>
      </c>
      <c r="E189" s="748" t="s">
        <v>2010</v>
      </c>
      <c r="F189" s="752"/>
      <c r="G189" s="752"/>
      <c r="H189" s="766">
        <v>0</v>
      </c>
      <c r="I189" s="752">
        <v>1</v>
      </c>
      <c r="J189" s="752">
        <v>210.46000000000004</v>
      </c>
      <c r="K189" s="766">
        <v>1</v>
      </c>
      <c r="L189" s="752">
        <v>1</v>
      </c>
      <c r="M189" s="753">
        <v>210.46000000000004</v>
      </c>
    </row>
    <row r="190" spans="1:13" ht="14.4" customHeight="1" x14ac:dyDescent="0.3">
      <c r="A190" s="747" t="s">
        <v>603</v>
      </c>
      <c r="B190" s="748" t="s">
        <v>2007</v>
      </c>
      <c r="C190" s="748" t="s">
        <v>2011</v>
      </c>
      <c r="D190" s="748" t="s">
        <v>2012</v>
      </c>
      <c r="E190" s="748" t="s">
        <v>2013</v>
      </c>
      <c r="F190" s="752"/>
      <c r="G190" s="752"/>
      <c r="H190" s="766">
        <v>0</v>
      </c>
      <c r="I190" s="752">
        <v>4</v>
      </c>
      <c r="J190" s="752">
        <v>138.08000000000004</v>
      </c>
      <c r="K190" s="766">
        <v>1</v>
      </c>
      <c r="L190" s="752">
        <v>4</v>
      </c>
      <c r="M190" s="753">
        <v>138.08000000000004</v>
      </c>
    </row>
    <row r="191" spans="1:13" ht="14.4" customHeight="1" x14ac:dyDescent="0.3">
      <c r="A191" s="747" t="s">
        <v>603</v>
      </c>
      <c r="B191" s="748" t="s">
        <v>2007</v>
      </c>
      <c r="C191" s="748" t="s">
        <v>2014</v>
      </c>
      <c r="D191" s="748" t="s">
        <v>2012</v>
      </c>
      <c r="E191" s="748" t="s">
        <v>2015</v>
      </c>
      <c r="F191" s="752"/>
      <c r="G191" s="752"/>
      <c r="H191" s="766">
        <v>0</v>
      </c>
      <c r="I191" s="752">
        <v>5</v>
      </c>
      <c r="J191" s="752">
        <v>345.5100000000001</v>
      </c>
      <c r="K191" s="766">
        <v>1</v>
      </c>
      <c r="L191" s="752">
        <v>5</v>
      </c>
      <c r="M191" s="753">
        <v>345.5100000000001</v>
      </c>
    </row>
    <row r="192" spans="1:13" ht="14.4" customHeight="1" x14ac:dyDescent="0.3">
      <c r="A192" s="747" t="s">
        <v>603</v>
      </c>
      <c r="B192" s="748" t="s">
        <v>2022</v>
      </c>
      <c r="C192" s="748" t="s">
        <v>2023</v>
      </c>
      <c r="D192" s="748" t="s">
        <v>1202</v>
      </c>
      <c r="E192" s="748" t="s">
        <v>1203</v>
      </c>
      <c r="F192" s="752"/>
      <c r="G192" s="752"/>
      <c r="H192" s="766">
        <v>0</v>
      </c>
      <c r="I192" s="752">
        <v>2</v>
      </c>
      <c r="J192" s="752">
        <v>1023</v>
      </c>
      <c r="K192" s="766">
        <v>1</v>
      </c>
      <c r="L192" s="752">
        <v>2</v>
      </c>
      <c r="M192" s="753">
        <v>1023</v>
      </c>
    </row>
    <row r="193" spans="1:13" ht="14.4" customHeight="1" x14ac:dyDescent="0.3">
      <c r="A193" s="747" t="s">
        <v>603</v>
      </c>
      <c r="B193" s="748" t="s">
        <v>2022</v>
      </c>
      <c r="C193" s="748" t="s">
        <v>2295</v>
      </c>
      <c r="D193" s="748" t="s">
        <v>1202</v>
      </c>
      <c r="E193" s="748" t="s">
        <v>1526</v>
      </c>
      <c r="F193" s="752"/>
      <c r="G193" s="752"/>
      <c r="H193" s="766">
        <v>0</v>
      </c>
      <c r="I193" s="752">
        <v>1</v>
      </c>
      <c r="J193" s="752">
        <v>1850.82</v>
      </c>
      <c r="K193" s="766">
        <v>1</v>
      </c>
      <c r="L193" s="752">
        <v>1</v>
      </c>
      <c r="M193" s="753">
        <v>1850.82</v>
      </c>
    </row>
    <row r="194" spans="1:13" ht="14.4" customHeight="1" x14ac:dyDescent="0.3">
      <c r="A194" s="747" t="s">
        <v>603</v>
      </c>
      <c r="B194" s="748" t="s">
        <v>2024</v>
      </c>
      <c r="C194" s="748" t="s">
        <v>2025</v>
      </c>
      <c r="D194" s="748" t="s">
        <v>864</v>
      </c>
      <c r="E194" s="748" t="s">
        <v>2026</v>
      </c>
      <c r="F194" s="752"/>
      <c r="G194" s="752"/>
      <c r="H194" s="766">
        <v>0</v>
      </c>
      <c r="I194" s="752">
        <v>5</v>
      </c>
      <c r="J194" s="752">
        <v>372.57</v>
      </c>
      <c r="K194" s="766">
        <v>1</v>
      </c>
      <c r="L194" s="752">
        <v>5</v>
      </c>
      <c r="M194" s="753">
        <v>372.57</v>
      </c>
    </row>
    <row r="195" spans="1:13" ht="14.4" customHeight="1" x14ac:dyDescent="0.3">
      <c r="A195" s="747" t="s">
        <v>603</v>
      </c>
      <c r="B195" s="748" t="s">
        <v>2031</v>
      </c>
      <c r="C195" s="748" t="s">
        <v>2032</v>
      </c>
      <c r="D195" s="748" t="s">
        <v>2033</v>
      </c>
      <c r="E195" s="748" t="s">
        <v>2034</v>
      </c>
      <c r="F195" s="752"/>
      <c r="G195" s="752"/>
      <c r="H195" s="766">
        <v>0</v>
      </c>
      <c r="I195" s="752">
        <v>4</v>
      </c>
      <c r="J195" s="752">
        <v>722.48</v>
      </c>
      <c r="K195" s="766">
        <v>1</v>
      </c>
      <c r="L195" s="752">
        <v>4</v>
      </c>
      <c r="M195" s="753">
        <v>722.48</v>
      </c>
    </row>
    <row r="196" spans="1:13" ht="14.4" customHeight="1" x14ac:dyDescent="0.3">
      <c r="A196" s="747" t="s">
        <v>603</v>
      </c>
      <c r="B196" s="748" t="s">
        <v>2031</v>
      </c>
      <c r="C196" s="748" t="s">
        <v>2296</v>
      </c>
      <c r="D196" s="748" t="s">
        <v>1172</v>
      </c>
      <c r="E196" s="748" t="s">
        <v>2297</v>
      </c>
      <c r="F196" s="752"/>
      <c r="G196" s="752"/>
      <c r="H196" s="766">
        <v>0</v>
      </c>
      <c r="I196" s="752">
        <v>10</v>
      </c>
      <c r="J196" s="752">
        <v>1718.1000000000004</v>
      </c>
      <c r="K196" s="766">
        <v>1</v>
      </c>
      <c r="L196" s="752">
        <v>10</v>
      </c>
      <c r="M196" s="753">
        <v>1718.1000000000004</v>
      </c>
    </row>
    <row r="197" spans="1:13" ht="14.4" customHeight="1" x14ac:dyDescent="0.3">
      <c r="A197" s="747" t="s">
        <v>603</v>
      </c>
      <c r="B197" s="748" t="s">
        <v>2031</v>
      </c>
      <c r="C197" s="748" t="s">
        <v>2035</v>
      </c>
      <c r="D197" s="748" t="s">
        <v>1172</v>
      </c>
      <c r="E197" s="748" t="s">
        <v>2036</v>
      </c>
      <c r="F197" s="752"/>
      <c r="G197" s="752"/>
      <c r="H197" s="766">
        <v>0</v>
      </c>
      <c r="I197" s="752">
        <v>60</v>
      </c>
      <c r="J197" s="752">
        <v>3897.7999999999988</v>
      </c>
      <c r="K197" s="766">
        <v>1</v>
      </c>
      <c r="L197" s="752">
        <v>60</v>
      </c>
      <c r="M197" s="753">
        <v>3897.7999999999988</v>
      </c>
    </row>
    <row r="198" spans="1:13" ht="14.4" customHeight="1" x14ac:dyDescent="0.3">
      <c r="A198" s="747" t="s">
        <v>603</v>
      </c>
      <c r="B198" s="748" t="s">
        <v>2039</v>
      </c>
      <c r="C198" s="748" t="s">
        <v>2040</v>
      </c>
      <c r="D198" s="748" t="s">
        <v>2041</v>
      </c>
      <c r="E198" s="748" t="s">
        <v>2042</v>
      </c>
      <c r="F198" s="752">
        <v>30</v>
      </c>
      <c r="G198" s="752">
        <v>1088.4000000000001</v>
      </c>
      <c r="H198" s="766">
        <v>1</v>
      </c>
      <c r="I198" s="752"/>
      <c r="J198" s="752"/>
      <c r="K198" s="766">
        <v>0</v>
      </c>
      <c r="L198" s="752">
        <v>30</v>
      </c>
      <c r="M198" s="753">
        <v>1088.4000000000001</v>
      </c>
    </row>
    <row r="199" spans="1:13" ht="14.4" customHeight="1" x14ac:dyDescent="0.3">
      <c r="A199" s="747" t="s">
        <v>603</v>
      </c>
      <c r="B199" s="748" t="s">
        <v>2039</v>
      </c>
      <c r="C199" s="748" t="s">
        <v>2043</v>
      </c>
      <c r="D199" s="748" t="s">
        <v>2044</v>
      </c>
      <c r="E199" s="748" t="s">
        <v>2045</v>
      </c>
      <c r="F199" s="752"/>
      <c r="G199" s="752"/>
      <c r="H199" s="766">
        <v>0</v>
      </c>
      <c r="I199" s="752">
        <v>9</v>
      </c>
      <c r="J199" s="752">
        <v>2828.43</v>
      </c>
      <c r="K199" s="766">
        <v>1</v>
      </c>
      <c r="L199" s="752">
        <v>9</v>
      </c>
      <c r="M199" s="753">
        <v>2828.43</v>
      </c>
    </row>
    <row r="200" spans="1:13" ht="14.4" customHeight="1" x14ac:dyDescent="0.3">
      <c r="A200" s="747" t="s">
        <v>603</v>
      </c>
      <c r="B200" s="748" t="s">
        <v>2046</v>
      </c>
      <c r="C200" s="748" t="s">
        <v>2298</v>
      </c>
      <c r="D200" s="748" t="s">
        <v>2299</v>
      </c>
      <c r="E200" s="748" t="s">
        <v>2300</v>
      </c>
      <c r="F200" s="752"/>
      <c r="G200" s="752"/>
      <c r="H200" s="766">
        <v>0</v>
      </c>
      <c r="I200" s="752">
        <v>2</v>
      </c>
      <c r="J200" s="752">
        <v>198.74000000000007</v>
      </c>
      <c r="K200" s="766">
        <v>1</v>
      </c>
      <c r="L200" s="752">
        <v>2</v>
      </c>
      <c r="M200" s="753">
        <v>198.74000000000007</v>
      </c>
    </row>
    <row r="201" spans="1:13" ht="14.4" customHeight="1" x14ac:dyDescent="0.3">
      <c r="A201" s="747" t="s">
        <v>603</v>
      </c>
      <c r="B201" s="748" t="s">
        <v>2046</v>
      </c>
      <c r="C201" s="748" t="s">
        <v>2050</v>
      </c>
      <c r="D201" s="748" t="s">
        <v>2048</v>
      </c>
      <c r="E201" s="748" t="s">
        <v>2051</v>
      </c>
      <c r="F201" s="752"/>
      <c r="G201" s="752"/>
      <c r="H201" s="766">
        <v>0</v>
      </c>
      <c r="I201" s="752">
        <v>1</v>
      </c>
      <c r="J201" s="752">
        <v>92.770000000000039</v>
      </c>
      <c r="K201" s="766">
        <v>1</v>
      </c>
      <c r="L201" s="752">
        <v>1</v>
      </c>
      <c r="M201" s="753">
        <v>92.770000000000039</v>
      </c>
    </row>
    <row r="202" spans="1:13" ht="14.4" customHeight="1" x14ac:dyDescent="0.3">
      <c r="A202" s="747" t="s">
        <v>603</v>
      </c>
      <c r="B202" s="748" t="s">
        <v>2046</v>
      </c>
      <c r="C202" s="748" t="s">
        <v>2301</v>
      </c>
      <c r="D202" s="748" t="s">
        <v>2299</v>
      </c>
      <c r="E202" s="748" t="s">
        <v>2302</v>
      </c>
      <c r="F202" s="752"/>
      <c r="G202" s="752"/>
      <c r="H202" s="766">
        <v>0</v>
      </c>
      <c r="I202" s="752">
        <v>1</v>
      </c>
      <c r="J202" s="752">
        <v>77.75</v>
      </c>
      <c r="K202" s="766">
        <v>1</v>
      </c>
      <c r="L202" s="752">
        <v>1</v>
      </c>
      <c r="M202" s="753">
        <v>77.75</v>
      </c>
    </row>
    <row r="203" spans="1:13" ht="14.4" customHeight="1" x14ac:dyDescent="0.3">
      <c r="A203" s="747" t="s">
        <v>603</v>
      </c>
      <c r="B203" s="748" t="s">
        <v>2046</v>
      </c>
      <c r="C203" s="748" t="s">
        <v>2303</v>
      </c>
      <c r="D203" s="748" t="s">
        <v>2299</v>
      </c>
      <c r="E203" s="748" t="s">
        <v>2304</v>
      </c>
      <c r="F203" s="752"/>
      <c r="G203" s="752"/>
      <c r="H203" s="766">
        <v>0</v>
      </c>
      <c r="I203" s="752">
        <v>1</v>
      </c>
      <c r="J203" s="752">
        <v>61.11</v>
      </c>
      <c r="K203" s="766">
        <v>1</v>
      </c>
      <c r="L203" s="752">
        <v>1</v>
      </c>
      <c r="M203" s="753">
        <v>61.11</v>
      </c>
    </row>
    <row r="204" spans="1:13" ht="14.4" customHeight="1" x14ac:dyDescent="0.3">
      <c r="A204" s="747" t="s">
        <v>603</v>
      </c>
      <c r="B204" s="748" t="s">
        <v>2052</v>
      </c>
      <c r="C204" s="748" t="s">
        <v>2305</v>
      </c>
      <c r="D204" s="748" t="s">
        <v>1310</v>
      </c>
      <c r="E204" s="748" t="s">
        <v>2306</v>
      </c>
      <c r="F204" s="752"/>
      <c r="G204" s="752"/>
      <c r="H204" s="766">
        <v>0</v>
      </c>
      <c r="I204" s="752">
        <v>17</v>
      </c>
      <c r="J204" s="752">
        <v>1944.77</v>
      </c>
      <c r="K204" s="766">
        <v>1</v>
      </c>
      <c r="L204" s="752">
        <v>17</v>
      </c>
      <c r="M204" s="753">
        <v>1944.77</v>
      </c>
    </row>
    <row r="205" spans="1:13" ht="14.4" customHeight="1" x14ac:dyDescent="0.3">
      <c r="A205" s="747" t="s">
        <v>603</v>
      </c>
      <c r="B205" s="748" t="s">
        <v>2052</v>
      </c>
      <c r="C205" s="748" t="s">
        <v>2307</v>
      </c>
      <c r="D205" s="748" t="s">
        <v>2308</v>
      </c>
      <c r="E205" s="748" t="s">
        <v>2309</v>
      </c>
      <c r="F205" s="752"/>
      <c r="G205" s="752"/>
      <c r="H205" s="766">
        <v>0</v>
      </c>
      <c r="I205" s="752">
        <v>3</v>
      </c>
      <c r="J205" s="752">
        <v>330.69000000000005</v>
      </c>
      <c r="K205" s="766">
        <v>1</v>
      </c>
      <c r="L205" s="752">
        <v>3</v>
      </c>
      <c r="M205" s="753">
        <v>330.69000000000005</v>
      </c>
    </row>
    <row r="206" spans="1:13" ht="14.4" customHeight="1" x14ac:dyDescent="0.3">
      <c r="A206" s="747" t="s">
        <v>603</v>
      </c>
      <c r="B206" s="748" t="s">
        <v>2055</v>
      </c>
      <c r="C206" s="748" t="s">
        <v>2056</v>
      </c>
      <c r="D206" s="748" t="s">
        <v>2057</v>
      </c>
      <c r="E206" s="748" t="s">
        <v>2058</v>
      </c>
      <c r="F206" s="752"/>
      <c r="G206" s="752"/>
      <c r="H206" s="766">
        <v>0</v>
      </c>
      <c r="I206" s="752">
        <v>36.200000000000003</v>
      </c>
      <c r="J206" s="752">
        <v>16604.939999999999</v>
      </c>
      <c r="K206" s="766">
        <v>1</v>
      </c>
      <c r="L206" s="752">
        <v>36.200000000000003</v>
      </c>
      <c r="M206" s="753">
        <v>16604.939999999999</v>
      </c>
    </row>
    <row r="207" spans="1:13" ht="14.4" customHeight="1" x14ac:dyDescent="0.3">
      <c r="A207" s="747" t="s">
        <v>603</v>
      </c>
      <c r="B207" s="748" t="s">
        <v>2059</v>
      </c>
      <c r="C207" s="748" t="s">
        <v>2060</v>
      </c>
      <c r="D207" s="748" t="s">
        <v>2061</v>
      </c>
      <c r="E207" s="748" t="s">
        <v>1318</v>
      </c>
      <c r="F207" s="752"/>
      <c r="G207" s="752"/>
      <c r="H207" s="766">
        <v>0</v>
      </c>
      <c r="I207" s="752">
        <v>2</v>
      </c>
      <c r="J207" s="752">
        <v>253.88000000000002</v>
      </c>
      <c r="K207" s="766">
        <v>1</v>
      </c>
      <c r="L207" s="752">
        <v>2</v>
      </c>
      <c r="M207" s="753">
        <v>253.88000000000002</v>
      </c>
    </row>
    <row r="208" spans="1:13" ht="14.4" customHeight="1" x14ac:dyDescent="0.3">
      <c r="A208" s="747" t="s">
        <v>603</v>
      </c>
      <c r="B208" s="748" t="s">
        <v>2062</v>
      </c>
      <c r="C208" s="748" t="s">
        <v>2063</v>
      </c>
      <c r="D208" s="748" t="s">
        <v>2064</v>
      </c>
      <c r="E208" s="748" t="s">
        <v>2065</v>
      </c>
      <c r="F208" s="752">
        <v>100</v>
      </c>
      <c r="G208" s="752">
        <v>2708.7400000000002</v>
      </c>
      <c r="H208" s="766">
        <v>1</v>
      </c>
      <c r="I208" s="752"/>
      <c r="J208" s="752"/>
      <c r="K208" s="766">
        <v>0</v>
      </c>
      <c r="L208" s="752">
        <v>100</v>
      </c>
      <c r="M208" s="753">
        <v>2708.7400000000002</v>
      </c>
    </row>
    <row r="209" spans="1:13" ht="14.4" customHeight="1" x14ac:dyDescent="0.3">
      <c r="A209" s="747" t="s">
        <v>603</v>
      </c>
      <c r="B209" s="748" t="s">
        <v>2066</v>
      </c>
      <c r="C209" s="748" t="s">
        <v>2310</v>
      </c>
      <c r="D209" s="748" t="s">
        <v>2311</v>
      </c>
      <c r="E209" s="748" t="s">
        <v>2312</v>
      </c>
      <c r="F209" s="752"/>
      <c r="G209" s="752"/>
      <c r="H209" s="766">
        <v>0</v>
      </c>
      <c r="I209" s="752">
        <v>4</v>
      </c>
      <c r="J209" s="752">
        <v>2156</v>
      </c>
      <c r="K209" s="766">
        <v>1</v>
      </c>
      <c r="L209" s="752">
        <v>4</v>
      </c>
      <c r="M209" s="753">
        <v>2156</v>
      </c>
    </row>
    <row r="210" spans="1:13" ht="14.4" customHeight="1" x14ac:dyDescent="0.3">
      <c r="A210" s="747" t="s">
        <v>603</v>
      </c>
      <c r="B210" s="748" t="s">
        <v>2066</v>
      </c>
      <c r="C210" s="748" t="s">
        <v>2313</v>
      </c>
      <c r="D210" s="748" t="s">
        <v>2311</v>
      </c>
      <c r="E210" s="748" t="s">
        <v>2069</v>
      </c>
      <c r="F210" s="752"/>
      <c r="G210" s="752"/>
      <c r="H210" s="766">
        <v>0</v>
      </c>
      <c r="I210" s="752">
        <v>4</v>
      </c>
      <c r="J210" s="752">
        <v>8512.92</v>
      </c>
      <c r="K210" s="766">
        <v>1</v>
      </c>
      <c r="L210" s="752">
        <v>4</v>
      </c>
      <c r="M210" s="753">
        <v>8512.92</v>
      </c>
    </row>
    <row r="211" spans="1:13" ht="14.4" customHeight="1" x14ac:dyDescent="0.3">
      <c r="A211" s="747" t="s">
        <v>603</v>
      </c>
      <c r="B211" s="748" t="s">
        <v>2314</v>
      </c>
      <c r="C211" s="748" t="s">
        <v>2315</v>
      </c>
      <c r="D211" s="748" t="s">
        <v>2316</v>
      </c>
      <c r="E211" s="748" t="s">
        <v>2317</v>
      </c>
      <c r="F211" s="752"/>
      <c r="G211" s="752"/>
      <c r="H211" s="766">
        <v>0</v>
      </c>
      <c r="I211" s="752">
        <v>4</v>
      </c>
      <c r="J211" s="752">
        <v>166.91999999999996</v>
      </c>
      <c r="K211" s="766">
        <v>1</v>
      </c>
      <c r="L211" s="752">
        <v>4</v>
      </c>
      <c r="M211" s="753">
        <v>166.91999999999996</v>
      </c>
    </row>
    <row r="212" spans="1:13" ht="14.4" customHeight="1" x14ac:dyDescent="0.3">
      <c r="A212" s="747" t="s">
        <v>603</v>
      </c>
      <c r="B212" s="748" t="s">
        <v>2318</v>
      </c>
      <c r="C212" s="748" t="s">
        <v>2319</v>
      </c>
      <c r="D212" s="748" t="s">
        <v>2320</v>
      </c>
      <c r="E212" s="748" t="s">
        <v>2321</v>
      </c>
      <c r="F212" s="752"/>
      <c r="G212" s="752"/>
      <c r="H212" s="766">
        <v>0</v>
      </c>
      <c r="I212" s="752">
        <v>4</v>
      </c>
      <c r="J212" s="752">
        <v>2246.04</v>
      </c>
      <c r="K212" s="766">
        <v>1</v>
      </c>
      <c r="L212" s="752">
        <v>4</v>
      </c>
      <c r="M212" s="753">
        <v>2246.04</v>
      </c>
    </row>
    <row r="213" spans="1:13" ht="14.4" customHeight="1" x14ac:dyDescent="0.3">
      <c r="A213" s="747" t="s">
        <v>603</v>
      </c>
      <c r="B213" s="748" t="s">
        <v>2322</v>
      </c>
      <c r="C213" s="748" t="s">
        <v>2323</v>
      </c>
      <c r="D213" s="748" t="s">
        <v>1578</v>
      </c>
      <c r="E213" s="748" t="s">
        <v>2324</v>
      </c>
      <c r="F213" s="752"/>
      <c r="G213" s="752"/>
      <c r="H213" s="766">
        <v>0</v>
      </c>
      <c r="I213" s="752">
        <v>2</v>
      </c>
      <c r="J213" s="752">
        <v>640.64</v>
      </c>
      <c r="K213" s="766">
        <v>1</v>
      </c>
      <c r="L213" s="752">
        <v>2</v>
      </c>
      <c r="M213" s="753">
        <v>640.64</v>
      </c>
    </row>
    <row r="214" spans="1:13" ht="14.4" customHeight="1" x14ac:dyDescent="0.3">
      <c r="A214" s="747" t="s">
        <v>603</v>
      </c>
      <c r="B214" s="748" t="s">
        <v>2070</v>
      </c>
      <c r="C214" s="748" t="s">
        <v>2071</v>
      </c>
      <c r="D214" s="748" t="s">
        <v>2072</v>
      </c>
      <c r="E214" s="748" t="s">
        <v>2073</v>
      </c>
      <c r="F214" s="752"/>
      <c r="G214" s="752"/>
      <c r="H214" s="766">
        <v>0</v>
      </c>
      <c r="I214" s="752">
        <v>8.5</v>
      </c>
      <c r="J214" s="752">
        <v>3136.2449999999999</v>
      </c>
      <c r="K214" s="766">
        <v>1</v>
      </c>
      <c r="L214" s="752">
        <v>8.5</v>
      </c>
      <c r="M214" s="753">
        <v>3136.2449999999999</v>
      </c>
    </row>
    <row r="215" spans="1:13" ht="14.4" customHeight="1" x14ac:dyDescent="0.3">
      <c r="A215" s="747" t="s">
        <v>603</v>
      </c>
      <c r="B215" s="748" t="s">
        <v>2074</v>
      </c>
      <c r="C215" s="748" t="s">
        <v>2075</v>
      </c>
      <c r="D215" s="748" t="s">
        <v>2076</v>
      </c>
      <c r="E215" s="748" t="s">
        <v>2077</v>
      </c>
      <c r="F215" s="752"/>
      <c r="G215" s="752"/>
      <c r="H215" s="766">
        <v>0</v>
      </c>
      <c r="I215" s="752">
        <v>6</v>
      </c>
      <c r="J215" s="752">
        <v>891</v>
      </c>
      <c r="K215" s="766">
        <v>1</v>
      </c>
      <c r="L215" s="752">
        <v>6</v>
      </c>
      <c r="M215" s="753">
        <v>891</v>
      </c>
    </row>
    <row r="216" spans="1:13" ht="14.4" customHeight="1" x14ac:dyDescent="0.3">
      <c r="A216" s="747" t="s">
        <v>603</v>
      </c>
      <c r="B216" s="748" t="s">
        <v>2078</v>
      </c>
      <c r="C216" s="748" t="s">
        <v>2079</v>
      </c>
      <c r="D216" s="748" t="s">
        <v>2080</v>
      </c>
      <c r="E216" s="748" t="s">
        <v>961</v>
      </c>
      <c r="F216" s="752"/>
      <c r="G216" s="752"/>
      <c r="H216" s="766">
        <v>0</v>
      </c>
      <c r="I216" s="752">
        <v>14.804950000000002</v>
      </c>
      <c r="J216" s="752">
        <v>1547.1179040960074</v>
      </c>
      <c r="K216" s="766">
        <v>1</v>
      </c>
      <c r="L216" s="752">
        <v>14.804950000000002</v>
      </c>
      <c r="M216" s="753">
        <v>1547.1179040960074</v>
      </c>
    </row>
    <row r="217" spans="1:13" ht="14.4" customHeight="1" x14ac:dyDescent="0.3">
      <c r="A217" s="747" t="s">
        <v>603</v>
      </c>
      <c r="B217" s="748" t="s">
        <v>2078</v>
      </c>
      <c r="C217" s="748" t="s">
        <v>2081</v>
      </c>
      <c r="D217" s="748" t="s">
        <v>2080</v>
      </c>
      <c r="E217" s="748" t="s">
        <v>2082</v>
      </c>
      <c r="F217" s="752"/>
      <c r="G217" s="752"/>
      <c r="H217" s="766">
        <v>0</v>
      </c>
      <c r="I217" s="752">
        <v>34.129942299999989</v>
      </c>
      <c r="J217" s="752">
        <v>5406.1810206837818</v>
      </c>
      <c r="K217" s="766">
        <v>1</v>
      </c>
      <c r="L217" s="752">
        <v>34.129942299999989</v>
      </c>
      <c r="M217" s="753">
        <v>5406.1810206837818</v>
      </c>
    </row>
    <row r="218" spans="1:13" ht="14.4" customHeight="1" x14ac:dyDescent="0.3">
      <c r="A218" s="747" t="s">
        <v>603</v>
      </c>
      <c r="B218" s="748" t="s">
        <v>2078</v>
      </c>
      <c r="C218" s="748" t="s">
        <v>2083</v>
      </c>
      <c r="D218" s="748" t="s">
        <v>2080</v>
      </c>
      <c r="E218" s="748" t="s">
        <v>2084</v>
      </c>
      <c r="F218" s="752"/>
      <c r="G218" s="752"/>
      <c r="H218" s="766">
        <v>0</v>
      </c>
      <c r="I218" s="752">
        <v>15.182014599999999</v>
      </c>
      <c r="J218" s="752">
        <v>4926.564507900368</v>
      </c>
      <c r="K218" s="766">
        <v>1</v>
      </c>
      <c r="L218" s="752">
        <v>15.182014599999999</v>
      </c>
      <c r="M218" s="753">
        <v>4926.564507900368</v>
      </c>
    </row>
    <row r="219" spans="1:13" ht="14.4" customHeight="1" x14ac:dyDescent="0.3">
      <c r="A219" s="747" t="s">
        <v>603</v>
      </c>
      <c r="B219" s="748" t="s">
        <v>2085</v>
      </c>
      <c r="C219" s="748" t="s">
        <v>2086</v>
      </c>
      <c r="D219" s="748" t="s">
        <v>2087</v>
      </c>
      <c r="E219" s="748" t="s">
        <v>2088</v>
      </c>
      <c r="F219" s="752"/>
      <c r="G219" s="752"/>
      <c r="H219" s="766">
        <v>0</v>
      </c>
      <c r="I219" s="752">
        <v>20.2539278</v>
      </c>
      <c r="J219" s="752">
        <v>1836.0219590306401</v>
      </c>
      <c r="K219" s="766">
        <v>1</v>
      </c>
      <c r="L219" s="752">
        <v>20.2539278</v>
      </c>
      <c r="M219" s="753">
        <v>1836.0219590306401</v>
      </c>
    </row>
    <row r="220" spans="1:13" ht="14.4" customHeight="1" x14ac:dyDescent="0.3">
      <c r="A220" s="747" t="s">
        <v>603</v>
      </c>
      <c r="B220" s="748" t="s">
        <v>2085</v>
      </c>
      <c r="C220" s="748" t="s">
        <v>2089</v>
      </c>
      <c r="D220" s="748" t="s">
        <v>2087</v>
      </c>
      <c r="E220" s="748" t="s">
        <v>2090</v>
      </c>
      <c r="F220" s="752"/>
      <c r="G220" s="752"/>
      <c r="H220" s="766">
        <v>0</v>
      </c>
      <c r="I220" s="752">
        <v>13.527618400000001</v>
      </c>
      <c r="J220" s="752">
        <v>6415.7624723782828</v>
      </c>
      <c r="K220" s="766">
        <v>1</v>
      </c>
      <c r="L220" s="752">
        <v>13.527618400000001</v>
      </c>
      <c r="M220" s="753">
        <v>6415.7624723782828</v>
      </c>
    </row>
    <row r="221" spans="1:13" ht="14.4" customHeight="1" x14ac:dyDescent="0.3">
      <c r="A221" s="747" t="s">
        <v>603</v>
      </c>
      <c r="B221" s="748" t="s">
        <v>2085</v>
      </c>
      <c r="C221" s="748" t="s">
        <v>2091</v>
      </c>
      <c r="D221" s="748" t="s">
        <v>2087</v>
      </c>
      <c r="E221" s="748" t="s">
        <v>2092</v>
      </c>
      <c r="F221" s="752"/>
      <c r="G221" s="752"/>
      <c r="H221" s="766">
        <v>0</v>
      </c>
      <c r="I221" s="752">
        <v>19.836970699999998</v>
      </c>
      <c r="J221" s="752">
        <v>4057.0802979723644</v>
      </c>
      <c r="K221" s="766">
        <v>1</v>
      </c>
      <c r="L221" s="752">
        <v>19.836970699999998</v>
      </c>
      <c r="M221" s="753">
        <v>4057.0802979723644</v>
      </c>
    </row>
    <row r="222" spans="1:13" ht="14.4" customHeight="1" x14ac:dyDescent="0.3">
      <c r="A222" s="747" t="s">
        <v>603</v>
      </c>
      <c r="B222" s="748" t="s">
        <v>2093</v>
      </c>
      <c r="C222" s="748" t="s">
        <v>2325</v>
      </c>
      <c r="D222" s="748" t="s">
        <v>818</v>
      </c>
      <c r="E222" s="748" t="s">
        <v>1398</v>
      </c>
      <c r="F222" s="752"/>
      <c r="G222" s="752"/>
      <c r="H222" s="766">
        <v>0</v>
      </c>
      <c r="I222" s="752">
        <v>31.223999999999997</v>
      </c>
      <c r="J222" s="752">
        <v>2277.1675095266251</v>
      </c>
      <c r="K222" s="766">
        <v>1</v>
      </c>
      <c r="L222" s="752">
        <v>31.223999999999997</v>
      </c>
      <c r="M222" s="753">
        <v>2277.1675095266251</v>
      </c>
    </row>
    <row r="223" spans="1:13" ht="14.4" customHeight="1" x14ac:dyDescent="0.3">
      <c r="A223" s="747" t="s">
        <v>603</v>
      </c>
      <c r="B223" s="748" t="s">
        <v>2093</v>
      </c>
      <c r="C223" s="748" t="s">
        <v>2094</v>
      </c>
      <c r="D223" s="748" t="s">
        <v>818</v>
      </c>
      <c r="E223" s="748" t="s">
        <v>819</v>
      </c>
      <c r="F223" s="752"/>
      <c r="G223" s="752"/>
      <c r="H223" s="766">
        <v>0</v>
      </c>
      <c r="I223" s="752">
        <v>30.288</v>
      </c>
      <c r="J223" s="752">
        <v>6456.8116559173259</v>
      </c>
      <c r="K223" s="766">
        <v>1</v>
      </c>
      <c r="L223" s="752">
        <v>30.288</v>
      </c>
      <c r="M223" s="753">
        <v>6456.8116559173259</v>
      </c>
    </row>
    <row r="224" spans="1:13" ht="14.4" customHeight="1" x14ac:dyDescent="0.3">
      <c r="A224" s="747" t="s">
        <v>603</v>
      </c>
      <c r="B224" s="748" t="s">
        <v>2095</v>
      </c>
      <c r="C224" s="748" t="s">
        <v>2096</v>
      </c>
      <c r="D224" s="748" t="s">
        <v>958</v>
      </c>
      <c r="E224" s="748" t="s">
        <v>960</v>
      </c>
      <c r="F224" s="752"/>
      <c r="G224" s="752"/>
      <c r="H224" s="766">
        <v>0</v>
      </c>
      <c r="I224" s="752">
        <v>8.6896638999999993</v>
      </c>
      <c r="J224" s="752">
        <v>847.66470775970674</v>
      </c>
      <c r="K224" s="766">
        <v>1</v>
      </c>
      <c r="L224" s="752">
        <v>8.6896638999999993</v>
      </c>
      <c r="M224" s="753">
        <v>847.66470775970674</v>
      </c>
    </row>
    <row r="225" spans="1:13" ht="14.4" customHeight="1" x14ac:dyDescent="0.3">
      <c r="A225" s="747" t="s">
        <v>603</v>
      </c>
      <c r="B225" s="748" t="s">
        <v>2095</v>
      </c>
      <c r="C225" s="748" t="s">
        <v>2097</v>
      </c>
      <c r="D225" s="748" t="s">
        <v>958</v>
      </c>
      <c r="E225" s="748" t="s">
        <v>961</v>
      </c>
      <c r="F225" s="752"/>
      <c r="G225" s="752"/>
      <c r="H225" s="766">
        <v>0</v>
      </c>
      <c r="I225" s="752">
        <v>16.536999999999999</v>
      </c>
      <c r="J225" s="752">
        <v>3024.6031885394223</v>
      </c>
      <c r="K225" s="766">
        <v>1</v>
      </c>
      <c r="L225" s="752">
        <v>16.536999999999999</v>
      </c>
      <c r="M225" s="753">
        <v>3024.6031885394223</v>
      </c>
    </row>
    <row r="226" spans="1:13" ht="14.4" customHeight="1" x14ac:dyDescent="0.3">
      <c r="A226" s="747" t="s">
        <v>603</v>
      </c>
      <c r="B226" s="748" t="s">
        <v>2095</v>
      </c>
      <c r="C226" s="748" t="s">
        <v>2098</v>
      </c>
      <c r="D226" s="748" t="s">
        <v>958</v>
      </c>
      <c r="E226" s="748" t="s">
        <v>959</v>
      </c>
      <c r="F226" s="752"/>
      <c r="G226" s="752"/>
      <c r="H226" s="766">
        <v>0</v>
      </c>
      <c r="I226" s="752">
        <v>24.254000000000001</v>
      </c>
      <c r="J226" s="752">
        <v>10216.287061496827</v>
      </c>
      <c r="K226" s="766">
        <v>1</v>
      </c>
      <c r="L226" s="752">
        <v>24.254000000000001</v>
      </c>
      <c r="M226" s="753">
        <v>10216.287061496827</v>
      </c>
    </row>
    <row r="227" spans="1:13" ht="14.4" customHeight="1" x14ac:dyDescent="0.3">
      <c r="A227" s="747" t="s">
        <v>603</v>
      </c>
      <c r="B227" s="748" t="s">
        <v>2099</v>
      </c>
      <c r="C227" s="748" t="s">
        <v>2100</v>
      </c>
      <c r="D227" s="748" t="s">
        <v>2101</v>
      </c>
      <c r="E227" s="748" t="s">
        <v>2102</v>
      </c>
      <c r="F227" s="752"/>
      <c r="G227" s="752"/>
      <c r="H227" s="766">
        <v>0</v>
      </c>
      <c r="I227" s="752">
        <v>8</v>
      </c>
      <c r="J227" s="752">
        <v>4268.6399999999994</v>
      </c>
      <c r="K227" s="766">
        <v>1</v>
      </c>
      <c r="L227" s="752">
        <v>8</v>
      </c>
      <c r="M227" s="753">
        <v>4268.6399999999994</v>
      </c>
    </row>
    <row r="228" spans="1:13" ht="14.4" customHeight="1" x14ac:dyDescent="0.3">
      <c r="A228" s="747" t="s">
        <v>603</v>
      </c>
      <c r="B228" s="748" t="s">
        <v>2103</v>
      </c>
      <c r="C228" s="748" t="s">
        <v>2326</v>
      </c>
      <c r="D228" s="748" t="s">
        <v>653</v>
      </c>
      <c r="E228" s="748" t="s">
        <v>1354</v>
      </c>
      <c r="F228" s="752"/>
      <c r="G228" s="752"/>
      <c r="H228" s="766">
        <v>0</v>
      </c>
      <c r="I228" s="752">
        <v>4</v>
      </c>
      <c r="J228" s="752">
        <v>64.8</v>
      </c>
      <c r="K228" s="766">
        <v>1</v>
      </c>
      <c r="L228" s="752">
        <v>4</v>
      </c>
      <c r="M228" s="753">
        <v>64.8</v>
      </c>
    </row>
    <row r="229" spans="1:13" ht="14.4" customHeight="1" x14ac:dyDescent="0.3">
      <c r="A229" s="747" t="s">
        <v>603</v>
      </c>
      <c r="B229" s="748" t="s">
        <v>2103</v>
      </c>
      <c r="C229" s="748" t="s">
        <v>2327</v>
      </c>
      <c r="D229" s="748" t="s">
        <v>653</v>
      </c>
      <c r="E229" s="748" t="s">
        <v>650</v>
      </c>
      <c r="F229" s="752"/>
      <c r="G229" s="752"/>
      <c r="H229" s="766">
        <v>0</v>
      </c>
      <c r="I229" s="752">
        <v>2</v>
      </c>
      <c r="J229" s="752">
        <v>108.01999999999997</v>
      </c>
      <c r="K229" s="766">
        <v>1</v>
      </c>
      <c r="L229" s="752">
        <v>2</v>
      </c>
      <c r="M229" s="753">
        <v>108.01999999999997</v>
      </c>
    </row>
    <row r="230" spans="1:13" ht="14.4" customHeight="1" x14ac:dyDescent="0.3">
      <c r="A230" s="747" t="s">
        <v>603</v>
      </c>
      <c r="B230" s="748" t="s">
        <v>2103</v>
      </c>
      <c r="C230" s="748" t="s">
        <v>2104</v>
      </c>
      <c r="D230" s="748" t="s">
        <v>653</v>
      </c>
      <c r="E230" s="748" t="s">
        <v>654</v>
      </c>
      <c r="F230" s="752"/>
      <c r="G230" s="752"/>
      <c r="H230" s="766">
        <v>0</v>
      </c>
      <c r="I230" s="752">
        <v>2</v>
      </c>
      <c r="J230" s="752">
        <v>97.220000000000027</v>
      </c>
      <c r="K230" s="766">
        <v>1</v>
      </c>
      <c r="L230" s="752">
        <v>2</v>
      </c>
      <c r="M230" s="753">
        <v>97.220000000000027</v>
      </c>
    </row>
    <row r="231" spans="1:13" ht="14.4" customHeight="1" x14ac:dyDescent="0.3">
      <c r="A231" s="747" t="s">
        <v>603</v>
      </c>
      <c r="B231" s="748" t="s">
        <v>2103</v>
      </c>
      <c r="C231" s="748" t="s">
        <v>2106</v>
      </c>
      <c r="D231" s="748" t="s">
        <v>2107</v>
      </c>
      <c r="E231" s="748" t="s">
        <v>650</v>
      </c>
      <c r="F231" s="752">
        <v>1</v>
      </c>
      <c r="G231" s="752">
        <v>51.22000000000002</v>
      </c>
      <c r="H231" s="766">
        <v>1</v>
      </c>
      <c r="I231" s="752"/>
      <c r="J231" s="752"/>
      <c r="K231" s="766">
        <v>0</v>
      </c>
      <c r="L231" s="752">
        <v>1</v>
      </c>
      <c r="M231" s="753">
        <v>51.22000000000002</v>
      </c>
    </row>
    <row r="232" spans="1:13" ht="14.4" customHeight="1" x14ac:dyDescent="0.3">
      <c r="A232" s="747" t="s">
        <v>603</v>
      </c>
      <c r="B232" s="748" t="s">
        <v>2103</v>
      </c>
      <c r="C232" s="748" t="s">
        <v>2108</v>
      </c>
      <c r="D232" s="748" t="s">
        <v>2107</v>
      </c>
      <c r="E232" s="748" t="s">
        <v>2109</v>
      </c>
      <c r="F232" s="752">
        <v>4</v>
      </c>
      <c r="G232" s="752">
        <v>108.04</v>
      </c>
      <c r="H232" s="766">
        <v>1</v>
      </c>
      <c r="I232" s="752"/>
      <c r="J232" s="752"/>
      <c r="K232" s="766">
        <v>0</v>
      </c>
      <c r="L232" s="752">
        <v>4</v>
      </c>
      <c r="M232" s="753">
        <v>108.04</v>
      </c>
    </row>
    <row r="233" spans="1:13" ht="14.4" customHeight="1" x14ac:dyDescent="0.3">
      <c r="A233" s="747" t="s">
        <v>603</v>
      </c>
      <c r="B233" s="748" t="s">
        <v>2110</v>
      </c>
      <c r="C233" s="748" t="s">
        <v>2114</v>
      </c>
      <c r="D233" s="748" t="s">
        <v>2112</v>
      </c>
      <c r="E233" s="748" t="s">
        <v>2115</v>
      </c>
      <c r="F233" s="752"/>
      <c r="G233" s="752"/>
      <c r="H233" s="766">
        <v>0</v>
      </c>
      <c r="I233" s="752">
        <v>1</v>
      </c>
      <c r="J233" s="752">
        <v>388.51</v>
      </c>
      <c r="K233" s="766">
        <v>1</v>
      </c>
      <c r="L233" s="752">
        <v>1</v>
      </c>
      <c r="M233" s="753">
        <v>388.51</v>
      </c>
    </row>
    <row r="234" spans="1:13" ht="14.4" customHeight="1" x14ac:dyDescent="0.3">
      <c r="A234" s="747" t="s">
        <v>603</v>
      </c>
      <c r="B234" s="748" t="s">
        <v>2110</v>
      </c>
      <c r="C234" s="748" t="s">
        <v>2116</v>
      </c>
      <c r="D234" s="748" t="s">
        <v>2112</v>
      </c>
      <c r="E234" s="748" t="s">
        <v>2117</v>
      </c>
      <c r="F234" s="752"/>
      <c r="G234" s="752"/>
      <c r="H234" s="766">
        <v>0</v>
      </c>
      <c r="I234" s="752">
        <v>4</v>
      </c>
      <c r="J234" s="752">
        <v>3275.14</v>
      </c>
      <c r="K234" s="766">
        <v>1</v>
      </c>
      <c r="L234" s="752">
        <v>4</v>
      </c>
      <c r="M234" s="753">
        <v>3275.14</v>
      </c>
    </row>
    <row r="235" spans="1:13" ht="14.4" customHeight="1" x14ac:dyDescent="0.3">
      <c r="A235" s="747" t="s">
        <v>603</v>
      </c>
      <c r="B235" s="748" t="s">
        <v>2118</v>
      </c>
      <c r="C235" s="748" t="s">
        <v>2119</v>
      </c>
      <c r="D235" s="748" t="s">
        <v>2120</v>
      </c>
      <c r="E235" s="748" t="s">
        <v>2121</v>
      </c>
      <c r="F235" s="752"/>
      <c r="G235" s="752"/>
      <c r="H235" s="766">
        <v>0</v>
      </c>
      <c r="I235" s="752">
        <v>3</v>
      </c>
      <c r="J235" s="752">
        <v>4832.2100000000009</v>
      </c>
      <c r="K235" s="766">
        <v>1</v>
      </c>
      <c r="L235" s="752">
        <v>3</v>
      </c>
      <c r="M235" s="753">
        <v>4832.2100000000009</v>
      </c>
    </row>
    <row r="236" spans="1:13" ht="14.4" customHeight="1" x14ac:dyDescent="0.3">
      <c r="A236" s="747" t="s">
        <v>603</v>
      </c>
      <c r="B236" s="748" t="s">
        <v>2118</v>
      </c>
      <c r="C236" s="748" t="s">
        <v>2122</v>
      </c>
      <c r="D236" s="748" t="s">
        <v>2120</v>
      </c>
      <c r="E236" s="748" t="s">
        <v>2123</v>
      </c>
      <c r="F236" s="752"/>
      <c r="G236" s="752"/>
      <c r="H236" s="766">
        <v>0</v>
      </c>
      <c r="I236" s="752">
        <v>3</v>
      </c>
      <c r="J236" s="752">
        <v>3564.6000000000004</v>
      </c>
      <c r="K236" s="766">
        <v>1</v>
      </c>
      <c r="L236" s="752">
        <v>3</v>
      </c>
      <c r="M236" s="753">
        <v>3564.6000000000004</v>
      </c>
    </row>
    <row r="237" spans="1:13" ht="14.4" customHeight="1" x14ac:dyDescent="0.3">
      <c r="A237" s="747" t="s">
        <v>603</v>
      </c>
      <c r="B237" s="748" t="s">
        <v>2118</v>
      </c>
      <c r="C237" s="748" t="s">
        <v>2124</v>
      </c>
      <c r="D237" s="748" t="s">
        <v>2120</v>
      </c>
      <c r="E237" s="748" t="s">
        <v>2125</v>
      </c>
      <c r="F237" s="752"/>
      <c r="G237" s="752"/>
      <c r="H237" s="766">
        <v>0</v>
      </c>
      <c r="I237" s="752">
        <v>6</v>
      </c>
      <c r="J237" s="752">
        <v>2213.34</v>
      </c>
      <c r="K237" s="766">
        <v>1</v>
      </c>
      <c r="L237" s="752">
        <v>6</v>
      </c>
      <c r="M237" s="753">
        <v>2213.34</v>
      </c>
    </row>
    <row r="238" spans="1:13" ht="14.4" customHeight="1" x14ac:dyDescent="0.3">
      <c r="A238" s="747" t="s">
        <v>603</v>
      </c>
      <c r="B238" s="748" t="s">
        <v>2118</v>
      </c>
      <c r="C238" s="748" t="s">
        <v>2126</v>
      </c>
      <c r="D238" s="748" t="s">
        <v>2120</v>
      </c>
      <c r="E238" s="748" t="s">
        <v>2127</v>
      </c>
      <c r="F238" s="752"/>
      <c r="G238" s="752"/>
      <c r="H238" s="766">
        <v>0</v>
      </c>
      <c r="I238" s="752">
        <v>8</v>
      </c>
      <c r="J238" s="752">
        <v>6196.0800000000017</v>
      </c>
      <c r="K238" s="766">
        <v>1</v>
      </c>
      <c r="L238" s="752">
        <v>8</v>
      </c>
      <c r="M238" s="753">
        <v>6196.0800000000017</v>
      </c>
    </row>
    <row r="239" spans="1:13" ht="14.4" customHeight="1" x14ac:dyDescent="0.3">
      <c r="A239" s="747" t="s">
        <v>603</v>
      </c>
      <c r="B239" s="748" t="s">
        <v>2135</v>
      </c>
      <c r="C239" s="748" t="s">
        <v>2136</v>
      </c>
      <c r="D239" s="748" t="s">
        <v>2137</v>
      </c>
      <c r="E239" s="748" t="s">
        <v>2138</v>
      </c>
      <c r="F239" s="752"/>
      <c r="G239" s="752"/>
      <c r="H239" s="766">
        <v>0</v>
      </c>
      <c r="I239" s="752">
        <v>27</v>
      </c>
      <c r="J239" s="752">
        <v>1172.3399999999999</v>
      </c>
      <c r="K239" s="766">
        <v>1</v>
      </c>
      <c r="L239" s="752">
        <v>27</v>
      </c>
      <c r="M239" s="753">
        <v>1172.3399999999999</v>
      </c>
    </row>
    <row r="240" spans="1:13" ht="14.4" customHeight="1" x14ac:dyDescent="0.3">
      <c r="A240" s="747" t="s">
        <v>603</v>
      </c>
      <c r="B240" s="748" t="s">
        <v>2139</v>
      </c>
      <c r="C240" s="748" t="s">
        <v>2140</v>
      </c>
      <c r="D240" s="748" t="s">
        <v>1043</v>
      </c>
      <c r="E240" s="748" t="s">
        <v>1045</v>
      </c>
      <c r="F240" s="752">
        <v>2</v>
      </c>
      <c r="G240" s="752">
        <v>387.1</v>
      </c>
      <c r="H240" s="766">
        <v>1</v>
      </c>
      <c r="I240" s="752"/>
      <c r="J240" s="752"/>
      <c r="K240" s="766">
        <v>0</v>
      </c>
      <c r="L240" s="752">
        <v>2</v>
      </c>
      <c r="M240" s="753">
        <v>387.1</v>
      </c>
    </row>
    <row r="241" spans="1:13" ht="14.4" customHeight="1" x14ac:dyDescent="0.3">
      <c r="A241" s="747" t="s">
        <v>603</v>
      </c>
      <c r="B241" s="748" t="s">
        <v>2139</v>
      </c>
      <c r="C241" s="748" t="s">
        <v>2141</v>
      </c>
      <c r="D241" s="748" t="s">
        <v>1087</v>
      </c>
      <c r="E241" s="748" t="s">
        <v>1089</v>
      </c>
      <c r="F241" s="752"/>
      <c r="G241" s="752"/>
      <c r="H241" s="766">
        <v>0</v>
      </c>
      <c r="I241" s="752">
        <v>23</v>
      </c>
      <c r="J241" s="752">
        <v>779.1099999999999</v>
      </c>
      <c r="K241" s="766">
        <v>1</v>
      </c>
      <c r="L241" s="752">
        <v>23</v>
      </c>
      <c r="M241" s="753">
        <v>779.1099999999999</v>
      </c>
    </row>
    <row r="242" spans="1:13" ht="14.4" customHeight="1" x14ac:dyDescent="0.3">
      <c r="A242" s="747" t="s">
        <v>603</v>
      </c>
      <c r="B242" s="748" t="s">
        <v>2139</v>
      </c>
      <c r="C242" s="748" t="s">
        <v>2142</v>
      </c>
      <c r="D242" s="748" t="s">
        <v>1087</v>
      </c>
      <c r="E242" s="748" t="s">
        <v>2143</v>
      </c>
      <c r="F242" s="752"/>
      <c r="G242" s="752"/>
      <c r="H242" s="766">
        <v>0</v>
      </c>
      <c r="I242" s="752">
        <v>7</v>
      </c>
      <c r="J242" s="752">
        <v>355.08000000000004</v>
      </c>
      <c r="K242" s="766">
        <v>1</v>
      </c>
      <c r="L242" s="752">
        <v>7</v>
      </c>
      <c r="M242" s="753">
        <v>355.08000000000004</v>
      </c>
    </row>
    <row r="243" spans="1:13" ht="14.4" customHeight="1" x14ac:dyDescent="0.3">
      <c r="A243" s="747" t="s">
        <v>603</v>
      </c>
      <c r="B243" s="748" t="s">
        <v>2139</v>
      </c>
      <c r="C243" s="748" t="s">
        <v>2144</v>
      </c>
      <c r="D243" s="748" t="s">
        <v>1087</v>
      </c>
      <c r="E243" s="748" t="s">
        <v>2145</v>
      </c>
      <c r="F243" s="752"/>
      <c r="G243" s="752"/>
      <c r="H243" s="766">
        <v>0</v>
      </c>
      <c r="I243" s="752">
        <v>11</v>
      </c>
      <c r="J243" s="752">
        <v>557.94000000000005</v>
      </c>
      <c r="K243" s="766">
        <v>1</v>
      </c>
      <c r="L243" s="752">
        <v>11</v>
      </c>
      <c r="M243" s="753">
        <v>557.94000000000005</v>
      </c>
    </row>
    <row r="244" spans="1:13" ht="14.4" customHeight="1" x14ac:dyDescent="0.3">
      <c r="A244" s="747" t="s">
        <v>603</v>
      </c>
      <c r="B244" s="748" t="s">
        <v>2328</v>
      </c>
      <c r="C244" s="748" t="s">
        <v>2329</v>
      </c>
      <c r="D244" s="748" t="s">
        <v>2330</v>
      </c>
      <c r="E244" s="748" t="s">
        <v>2331</v>
      </c>
      <c r="F244" s="752"/>
      <c r="G244" s="752"/>
      <c r="H244" s="766">
        <v>0</v>
      </c>
      <c r="I244" s="752">
        <v>1</v>
      </c>
      <c r="J244" s="752">
        <v>165.00000000000003</v>
      </c>
      <c r="K244" s="766">
        <v>1</v>
      </c>
      <c r="L244" s="752">
        <v>1</v>
      </c>
      <c r="M244" s="753">
        <v>165.00000000000003</v>
      </c>
    </row>
    <row r="245" spans="1:13" ht="14.4" customHeight="1" x14ac:dyDescent="0.3">
      <c r="A245" s="747" t="s">
        <v>603</v>
      </c>
      <c r="B245" s="748" t="s">
        <v>2328</v>
      </c>
      <c r="C245" s="748" t="s">
        <v>2332</v>
      </c>
      <c r="D245" s="748" t="s">
        <v>2330</v>
      </c>
      <c r="E245" s="748" t="s">
        <v>2333</v>
      </c>
      <c r="F245" s="752"/>
      <c r="G245" s="752"/>
      <c r="H245" s="766">
        <v>0</v>
      </c>
      <c r="I245" s="752">
        <v>1</v>
      </c>
      <c r="J245" s="752">
        <v>225.5</v>
      </c>
      <c r="K245" s="766">
        <v>1</v>
      </c>
      <c r="L245" s="752">
        <v>1</v>
      </c>
      <c r="M245" s="753">
        <v>225.5</v>
      </c>
    </row>
    <row r="246" spans="1:13" ht="14.4" customHeight="1" x14ac:dyDescent="0.3">
      <c r="A246" s="747" t="s">
        <v>603</v>
      </c>
      <c r="B246" s="748" t="s">
        <v>2334</v>
      </c>
      <c r="C246" s="748" t="s">
        <v>2335</v>
      </c>
      <c r="D246" s="748" t="s">
        <v>1476</v>
      </c>
      <c r="E246" s="748" t="s">
        <v>2336</v>
      </c>
      <c r="F246" s="752"/>
      <c r="G246" s="752"/>
      <c r="H246" s="766">
        <v>0</v>
      </c>
      <c r="I246" s="752">
        <v>1</v>
      </c>
      <c r="J246" s="752">
        <v>149.33000000000001</v>
      </c>
      <c r="K246" s="766">
        <v>1</v>
      </c>
      <c r="L246" s="752">
        <v>1</v>
      </c>
      <c r="M246" s="753">
        <v>149.33000000000001</v>
      </c>
    </row>
    <row r="247" spans="1:13" ht="14.4" customHeight="1" x14ac:dyDescent="0.3">
      <c r="A247" s="747" t="s">
        <v>603</v>
      </c>
      <c r="B247" s="748" t="s">
        <v>2146</v>
      </c>
      <c r="C247" s="748" t="s">
        <v>2337</v>
      </c>
      <c r="D247" s="748" t="s">
        <v>2148</v>
      </c>
      <c r="E247" s="748" t="s">
        <v>2338</v>
      </c>
      <c r="F247" s="752"/>
      <c r="G247" s="752"/>
      <c r="H247" s="766">
        <v>0</v>
      </c>
      <c r="I247" s="752">
        <v>4</v>
      </c>
      <c r="J247" s="752">
        <v>233.28000000000003</v>
      </c>
      <c r="K247" s="766">
        <v>1</v>
      </c>
      <c r="L247" s="752">
        <v>4</v>
      </c>
      <c r="M247" s="753">
        <v>233.28000000000003</v>
      </c>
    </row>
    <row r="248" spans="1:13" ht="14.4" customHeight="1" x14ac:dyDescent="0.3">
      <c r="A248" s="747" t="s">
        <v>603</v>
      </c>
      <c r="B248" s="748" t="s">
        <v>2150</v>
      </c>
      <c r="C248" s="748" t="s">
        <v>2151</v>
      </c>
      <c r="D248" s="748" t="s">
        <v>2152</v>
      </c>
      <c r="E248" s="748" t="s">
        <v>2153</v>
      </c>
      <c r="F248" s="752"/>
      <c r="G248" s="752"/>
      <c r="H248" s="766">
        <v>0</v>
      </c>
      <c r="I248" s="752">
        <v>2</v>
      </c>
      <c r="J248" s="752">
        <v>346.19999999999993</v>
      </c>
      <c r="K248" s="766">
        <v>1</v>
      </c>
      <c r="L248" s="752">
        <v>2</v>
      </c>
      <c r="M248" s="753">
        <v>346.19999999999993</v>
      </c>
    </row>
    <row r="249" spans="1:13" ht="14.4" customHeight="1" x14ac:dyDescent="0.3">
      <c r="A249" s="747" t="s">
        <v>603</v>
      </c>
      <c r="B249" s="748" t="s">
        <v>2339</v>
      </c>
      <c r="C249" s="748" t="s">
        <v>2340</v>
      </c>
      <c r="D249" s="748" t="s">
        <v>1497</v>
      </c>
      <c r="E249" s="748" t="s">
        <v>1498</v>
      </c>
      <c r="F249" s="752"/>
      <c r="G249" s="752"/>
      <c r="H249" s="766">
        <v>0</v>
      </c>
      <c r="I249" s="752">
        <v>1</v>
      </c>
      <c r="J249" s="752">
        <v>1043.9799999999998</v>
      </c>
      <c r="K249" s="766">
        <v>1</v>
      </c>
      <c r="L249" s="752">
        <v>1</v>
      </c>
      <c r="M249" s="753">
        <v>1043.9799999999998</v>
      </c>
    </row>
    <row r="250" spans="1:13" ht="14.4" customHeight="1" x14ac:dyDescent="0.3">
      <c r="A250" s="747" t="s">
        <v>603</v>
      </c>
      <c r="B250" s="748" t="s">
        <v>2339</v>
      </c>
      <c r="C250" s="748" t="s">
        <v>2341</v>
      </c>
      <c r="D250" s="748" t="s">
        <v>1495</v>
      </c>
      <c r="E250" s="748" t="s">
        <v>1496</v>
      </c>
      <c r="F250" s="752">
        <v>2</v>
      </c>
      <c r="G250" s="752">
        <v>474.30000000000007</v>
      </c>
      <c r="H250" s="766">
        <v>1</v>
      </c>
      <c r="I250" s="752"/>
      <c r="J250" s="752"/>
      <c r="K250" s="766">
        <v>0</v>
      </c>
      <c r="L250" s="752">
        <v>2</v>
      </c>
      <c r="M250" s="753">
        <v>474.30000000000007</v>
      </c>
    </row>
    <row r="251" spans="1:13" ht="14.4" customHeight="1" x14ac:dyDescent="0.3">
      <c r="A251" s="747" t="s">
        <v>603</v>
      </c>
      <c r="B251" s="748" t="s">
        <v>2162</v>
      </c>
      <c r="C251" s="748" t="s">
        <v>2163</v>
      </c>
      <c r="D251" s="748" t="s">
        <v>2164</v>
      </c>
      <c r="E251" s="748" t="s">
        <v>2165</v>
      </c>
      <c r="F251" s="752"/>
      <c r="G251" s="752"/>
      <c r="H251" s="766">
        <v>0</v>
      </c>
      <c r="I251" s="752">
        <v>8</v>
      </c>
      <c r="J251" s="752">
        <v>156.63999999999999</v>
      </c>
      <c r="K251" s="766">
        <v>1</v>
      </c>
      <c r="L251" s="752">
        <v>8</v>
      </c>
      <c r="M251" s="753">
        <v>156.63999999999999</v>
      </c>
    </row>
    <row r="252" spans="1:13" ht="14.4" customHeight="1" x14ac:dyDescent="0.3">
      <c r="A252" s="747" t="s">
        <v>603</v>
      </c>
      <c r="B252" s="748" t="s">
        <v>2162</v>
      </c>
      <c r="C252" s="748" t="s">
        <v>2166</v>
      </c>
      <c r="D252" s="748" t="s">
        <v>2164</v>
      </c>
      <c r="E252" s="748" t="s">
        <v>2167</v>
      </c>
      <c r="F252" s="752"/>
      <c r="G252" s="752"/>
      <c r="H252" s="766">
        <v>0</v>
      </c>
      <c r="I252" s="752">
        <v>19</v>
      </c>
      <c r="J252" s="752">
        <v>173.52000000000004</v>
      </c>
      <c r="K252" s="766">
        <v>1</v>
      </c>
      <c r="L252" s="752">
        <v>19</v>
      </c>
      <c r="M252" s="753">
        <v>173.52000000000004</v>
      </c>
    </row>
    <row r="253" spans="1:13" ht="14.4" customHeight="1" x14ac:dyDescent="0.3">
      <c r="A253" s="747" t="s">
        <v>603</v>
      </c>
      <c r="B253" s="748" t="s">
        <v>2168</v>
      </c>
      <c r="C253" s="748" t="s">
        <v>2169</v>
      </c>
      <c r="D253" s="748" t="s">
        <v>2170</v>
      </c>
      <c r="E253" s="748" t="s">
        <v>2171</v>
      </c>
      <c r="F253" s="752"/>
      <c r="G253" s="752"/>
      <c r="H253" s="766">
        <v>0</v>
      </c>
      <c r="I253" s="752">
        <v>2</v>
      </c>
      <c r="J253" s="752">
        <v>183.40000000000003</v>
      </c>
      <c r="K253" s="766">
        <v>1</v>
      </c>
      <c r="L253" s="752">
        <v>2</v>
      </c>
      <c r="M253" s="753">
        <v>183.40000000000003</v>
      </c>
    </row>
    <row r="254" spans="1:13" ht="14.4" customHeight="1" x14ac:dyDescent="0.3">
      <c r="A254" s="747" t="s">
        <v>603</v>
      </c>
      <c r="B254" s="748" t="s">
        <v>2172</v>
      </c>
      <c r="C254" s="748" t="s">
        <v>2342</v>
      </c>
      <c r="D254" s="748" t="s">
        <v>1272</v>
      </c>
      <c r="E254" s="748" t="s">
        <v>2343</v>
      </c>
      <c r="F254" s="752">
        <v>2</v>
      </c>
      <c r="G254" s="752">
        <v>44.260000000000005</v>
      </c>
      <c r="H254" s="766">
        <v>1</v>
      </c>
      <c r="I254" s="752"/>
      <c r="J254" s="752"/>
      <c r="K254" s="766">
        <v>0</v>
      </c>
      <c r="L254" s="752">
        <v>2</v>
      </c>
      <c r="M254" s="753">
        <v>44.260000000000005</v>
      </c>
    </row>
    <row r="255" spans="1:13" ht="14.4" customHeight="1" x14ac:dyDescent="0.3">
      <c r="A255" s="747" t="s">
        <v>603</v>
      </c>
      <c r="B255" s="748" t="s">
        <v>2172</v>
      </c>
      <c r="C255" s="748" t="s">
        <v>2173</v>
      </c>
      <c r="D255" s="748" t="s">
        <v>1272</v>
      </c>
      <c r="E255" s="748" t="s">
        <v>2174</v>
      </c>
      <c r="F255" s="752"/>
      <c r="G255" s="752"/>
      <c r="H255" s="766">
        <v>0</v>
      </c>
      <c r="I255" s="752">
        <v>3</v>
      </c>
      <c r="J255" s="752">
        <v>136.47</v>
      </c>
      <c r="K255" s="766">
        <v>1</v>
      </c>
      <c r="L255" s="752">
        <v>3</v>
      </c>
      <c r="M255" s="753">
        <v>136.47</v>
      </c>
    </row>
    <row r="256" spans="1:13" ht="14.4" customHeight="1" x14ac:dyDescent="0.3">
      <c r="A256" s="747" t="s">
        <v>603</v>
      </c>
      <c r="B256" s="748" t="s">
        <v>2175</v>
      </c>
      <c r="C256" s="748" t="s">
        <v>2344</v>
      </c>
      <c r="D256" s="748" t="s">
        <v>2177</v>
      </c>
      <c r="E256" s="748" t="s">
        <v>2345</v>
      </c>
      <c r="F256" s="752"/>
      <c r="G256" s="752"/>
      <c r="H256" s="766">
        <v>0</v>
      </c>
      <c r="I256" s="752">
        <v>3</v>
      </c>
      <c r="J256" s="752">
        <v>550.54999999999995</v>
      </c>
      <c r="K256" s="766">
        <v>1</v>
      </c>
      <c r="L256" s="752">
        <v>3</v>
      </c>
      <c r="M256" s="753">
        <v>550.54999999999995</v>
      </c>
    </row>
    <row r="257" spans="1:13" ht="14.4" customHeight="1" x14ac:dyDescent="0.3">
      <c r="A257" s="747" t="s">
        <v>603</v>
      </c>
      <c r="B257" s="748" t="s">
        <v>2346</v>
      </c>
      <c r="C257" s="748" t="s">
        <v>2347</v>
      </c>
      <c r="D257" s="748" t="s">
        <v>2348</v>
      </c>
      <c r="E257" s="748" t="s">
        <v>2349</v>
      </c>
      <c r="F257" s="752"/>
      <c r="G257" s="752"/>
      <c r="H257" s="766">
        <v>0</v>
      </c>
      <c r="I257" s="752">
        <v>1</v>
      </c>
      <c r="J257" s="752">
        <v>50.74</v>
      </c>
      <c r="K257" s="766">
        <v>1</v>
      </c>
      <c r="L257" s="752">
        <v>1</v>
      </c>
      <c r="M257" s="753">
        <v>50.74</v>
      </c>
    </row>
    <row r="258" spans="1:13" ht="14.4" customHeight="1" x14ac:dyDescent="0.3">
      <c r="A258" s="747" t="s">
        <v>603</v>
      </c>
      <c r="B258" s="748" t="s">
        <v>2183</v>
      </c>
      <c r="C258" s="748" t="s">
        <v>2184</v>
      </c>
      <c r="D258" s="748" t="s">
        <v>2185</v>
      </c>
      <c r="E258" s="748" t="s">
        <v>2186</v>
      </c>
      <c r="F258" s="752"/>
      <c r="G258" s="752"/>
      <c r="H258" s="766">
        <v>0</v>
      </c>
      <c r="I258" s="752">
        <v>1</v>
      </c>
      <c r="J258" s="752">
        <v>71.13</v>
      </c>
      <c r="K258" s="766">
        <v>1</v>
      </c>
      <c r="L258" s="752">
        <v>1</v>
      </c>
      <c r="M258" s="753">
        <v>71.13</v>
      </c>
    </row>
    <row r="259" spans="1:13" ht="14.4" customHeight="1" x14ac:dyDescent="0.3">
      <c r="A259" s="747" t="s">
        <v>603</v>
      </c>
      <c r="B259" s="748" t="s">
        <v>2350</v>
      </c>
      <c r="C259" s="748" t="s">
        <v>2351</v>
      </c>
      <c r="D259" s="748" t="s">
        <v>1370</v>
      </c>
      <c r="E259" s="748" t="s">
        <v>1371</v>
      </c>
      <c r="F259" s="752">
        <v>2</v>
      </c>
      <c r="G259" s="752">
        <v>153.06</v>
      </c>
      <c r="H259" s="766">
        <v>1</v>
      </c>
      <c r="I259" s="752"/>
      <c r="J259" s="752"/>
      <c r="K259" s="766">
        <v>0</v>
      </c>
      <c r="L259" s="752">
        <v>2</v>
      </c>
      <c r="M259" s="753">
        <v>153.06</v>
      </c>
    </row>
    <row r="260" spans="1:13" ht="14.4" customHeight="1" x14ac:dyDescent="0.3">
      <c r="A260" s="747" t="s">
        <v>603</v>
      </c>
      <c r="B260" s="748" t="s">
        <v>2189</v>
      </c>
      <c r="C260" s="748" t="s">
        <v>2190</v>
      </c>
      <c r="D260" s="748" t="s">
        <v>2191</v>
      </c>
      <c r="E260" s="748" t="s">
        <v>2192</v>
      </c>
      <c r="F260" s="752"/>
      <c r="G260" s="752"/>
      <c r="H260" s="766">
        <v>0</v>
      </c>
      <c r="I260" s="752">
        <v>6</v>
      </c>
      <c r="J260" s="752">
        <v>626.88000000000011</v>
      </c>
      <c r="K260" s="766">
        <v>1</v>
      </c>
      <c r="L260" s="752">
        <v>6</v>
      </c>
      <c r="M260" s="753">
        <v>626.88000000000011</v>
      </c>
    </row>
    <row r="261" spans="1:13" ht="14.4" customHeight="1" x14ac:dyDescent="0.3">
      <c r="A261" s="747" t="s">
        <v>603</v>
      </c>
      <c r="B261" s="748" t="s">
        <v>2352</v>
      </c>
      <c r="C261" s="748" t="s">
        <v>2353</v>
      </c>
      <c r="D261" s="748" t="s">
        <v>1471</v>
      </c>
      <c r="E261" s="748" t="s">
        <v>2354</v>
      </c>
      <c r="F261" s="752"/>
      <c r="G261" s="752"/>
      <c r="H261" s="766">
        <v>0</v>
      </c>
      <c r="I261" s="752">
        <v>1</v>
      </c>
      <c r="J261" s="752">
        <v>124.93000000000005</v>
      </c>
      <c r="K261" s="766">
        <v>1</v>
      </c>
      <c r="L261" s="752">
        <v>1</v>
      </c>
      <c r="M261" s="753">
        <v>124.93000000000005</v>
      </c>
    </row>
    <row r="262" spans="1:13" ht="14.4" customHeight="1" x14ac:dyDescent="0.3">
      <c r="A262" s="747" t="s">
        <v>603</v>
      </c>
      <c r="B262" s="748" t="s">
        <v>2206</v>
      </c>
      <c r="C262" s="748" t="s">
        <v>2207</v>
      </c>
      <c r="D262" s="748" t="s">
        <v>1266</v>
      </c>
      <c r="E262" s="748" t="s">
        <v>715</v>
      </c>
      <c r="F262" s="752"/>
      <c r="G262" s="752"/>
      <c r="H262" s="766">
        <v>0</v>
      </c>
      <c r="I262" s="752">
        <v>20</v>
      </c>
      <c r="J262" s="752">
        <v>597</v>
      </c>
      <c r="K262" s="766">
        <v>1</v>
      </c>
      <c r="L262" s="752">
        <v>20</v>
      </c>
      <c r="M262" s="753">
        <v>597</v>
      </c>
    </row>
    <row r="263" spans="1:13" ht="14.4" customHeight="1" x14ac:dyDescent="0.3">
      <c r="A263" s="747" t="s">
        <v>603</v>
      </c>
      <c r="B263" s="748" t="s">
        <v>2355</v>
      </c>
      <c r="C263" s="748" t="s">
        <v>2356</v>
      </c>
      <c r="D263" s="748" t="s">
        <v>1421</v>
      </c>
      <c r="E263" s="748" t="s">
        <v>1976</v>
      </c>
      <c r="F263" s="752"/>
      <c r="G263" s="752"/>
      <c r="H263" s="766">
        <v>0</v>
      </c>
      <c r="I263" s="752">
        <v>2</v>
      </c>
      <c r="J263" s="752">
        <v>160.37999999999997</v>
      </c>
      <c r="K263" s="766">
        <v>1</v>
      </c>
      <c r="L263" s="752">
        <v>2</v>
      </c>
      <c r="M263" s="753">
        <v>160.37999999999997</v>
      </c>
    </row>
    <row r="264" spans="1:13" ht="14.4" customHeight="1" x14ac:dyDescent="0.3">
      <c r="A264" s="747" t="s">
        <v>603</v>
      </c>
      <c r="B264" s="748" t="s">
        <v>2208</v>
      </c>
      <c r="C264" s="748" t="s">
        <v>2357</v>
      </c>
      <c r="D264" s="748" t="s">
        <v>1570</v>
      </c>
      <c r="E264" s="748" t="s">
        <v>1286</v>
      </c>
      <c r="F264" s="752"/>
      <c r="G264" s="752"/>
      <c r="H264" s="766">
        <v>0</v>
      </c>
      <c r="I264" s="752">
        <v>1</v>
      </c>
      <c r="J264" s="752">
        <v>164.73000000000002</v>
      </c>
      <c r="K264" s="766">
        <v>1</v>
      </c>
      <c r="L264" s="752">
        <v>1</v>
      </c>
      <c r="M264" s="753">
        <v>164.73000000000002</v>
      </c>
    </row>
    <row r="265" spans="1:13" ht="14.4" customHeight="1" x14ac:dyDescent="0.3">
      <c r="A265" s="747" t="s">
        <v>603</v>
      </c>
      <c r="B265" s="748" t="s">
        <v>2208</v>
      </c>
      <c r="C265" s="748" t="s">
        <v>2358</v>
      </c>
      <c r="D265" s="748" t="s">
        <v>1571</v>
      </c>
      <c r="E265" s="748" t="s">
        <v>2359</v>
      </c>
      <c r="F265" s="752"/>
      <c r="G265" s="752"/>
      <c r="H265" s="766">
        <v>0</v>
      </c>
      <c r="I265" s="752">
        <v>1</v>
      </c>
      <c r="J265" s="752">
        <v>168.57000000000002</v>
      </c>
      <c r="K265" s="766">
        <v>1</v>
      </c>
      <c r="L265" s="752">
        <v>1</v>
      </c>
      <c r="M265" s="753">
        <v>168.57000000000002</v>
      </c>
    </row>
    <row r="266" spans="1:13" ht="14.4" customHeight="1" x14ac:dyDescent="0.3">
      <c r="A266" s="747" t="s">
        <v>603</v>
      </c>
      <c r="B266" s="748" t="s">
        <v>2208</v>
      </c>
      <c r="C266" s="748" t="s">
        <v>2209</v>
      </c>
      <c r="D266" s="748" t="s">
        <v>1307</v>
      </c>
      <c r="E266" s="748" t="s">
        <v>2210</v>
      </c>
      <c r="F266" s="752"/>
      <c r="G266" s="752"/>
      <c r="H266" s="766">
        <v>0</v>
      </c>
      <c r="I266" s="752">
        <v>5</v>
      </c>
      <c r="J266" s="752">
        <v>985.74999999999989</v>
      </c>
      <c r="K266" s="766">
        <v>1</v>
      </c>
      <c r="L266" s="752">
        <v>5</v>
      </c>
      <c r="M266" s="753">
        <v>985.74999999999989</v>
      </c>
    </row>
    <row r="267" spans="1:13" ht="14.4" customHeight="1" x14ac:dyDescent="0.3">
      <c r="A267" s="747" t="s">
        <v>603</v>
      </c>
      <c r="B267" s="748" t="s">
        <v>2208</v>
      </c>
      <c r="C267" s="748" t="s">
        <v>2211</v>
      </c>
      <c r="D267" s="748" t="s">
        <v>1287</v>
      </c>
      <c r="E267" s="748" t="s">
        <v>1288</v>
      </c>
      <c r="F267" s="752"/>
      <c r="G267" s="752"/>
      <c r="H267" s="766">
        <v>0</v>
      </c>
      <c r="I267" s="752">
        <v>35</v>
      </c>
      <c r="J267" s="752">
        <v>1432.2</v>
      </c>
      <c r="K267" s="766">
        <v>1</v>
      </c>
      <c r="L267" s="752">
        <v>35</v>
      </c>
      <c r="M267" s="753">
        <v>1432.2</v>
      </c>
    </row>
    <row r="268" spans="1:13" ht="14.4" customHeight="1" x14ac:dyDescent="0.3">
      <c r="A268" s="747" t="s">
        <v>603</v>
      </c>
      <c r="B268" s="748" t="s">
        <v>2208</v>
      </c>
      <c r="C268" s="748" t="s">
        <v>2212</v>
      </c>
      <c r="D268" s="748" t="s">
        <v>1289</v>
      </c>
      <c r="E268" s="748" t="s">
        <v>1288</v>
      </c>
      <c r="F268" s="752"/>
      <c r="G268" s="752"/>
      <c r="H268" s="766">
        <v>0</v>
      </c>
      <c r="I268" s="752">
        <v>39</v>
      </c>
      <c r="J268" s="752">
        <v>1595.88</v>
      </c>
      <c r="K268" s="766">
        <v>1</v>
      </c>
      <c r="L268" s="752">
        <v>39</v>
      </c>
      <c r="M268" s="753">
        <v>1595.88</v>
      </c>
    </row>
    <row r="269" spans="1:13" ht="14.4" customHeight="1" x14ac:dyDescent="0.3">
      <c r="A269" s="747" t="s">
        <v>603</v>
      </c>
      <c r="B269" s="748" t="s">
        <v>2208</v>
      </c>
      <c r="C269" s="748" t="s">
        <v>2360</v>
      </c>
      <c r="D269" s="748" t="s">
        <v>1576</v>
      </c>
      <c r="E269" s="748" t="s">
        <v>2361</v>
      </c>
      <c r="F269" s="752"/>
      <c r="G269" s="752"/>
      <c r="H269" s="766">
        <v>0</v>
      </c>
      <c r="I269" s="752">
        <v>20</v>
      </c>
      <c r="J269" s="752">
        <v>3129.8</v>
      </c>
      <c r="K269" s="766">
        <v>1</v>
      </c>
      <c r="L269" s="752">
        <v>20</v>
      </c>
      <c r="M269" s="753">
        <v>3129.8</v>
      </c>
    </row>
    <row r="270" spans="1:13" ht="14.4" customHeight="1" x14ac:dyDescent="0.3">
      <c r="A270" s="747" t="s">
        <v>603</v>
      </c>
      <c r="B270" s="748" t="s">
        <v>2208</v>
      </c>
      <c r="C270" s="748" t="s">
        <v>2362</v>
      </c>
      <c r="D270" s="748" t="s">
        <v>1575</v>
      </c>
      <c r="E270" s="748" t="s">
        <v>1291</v>
      </c>
      <c r="F270" s="752"/>
      <c r="G270" s="752"/>
      <c r="H270" s="766">
        <v>0</v>
      </c>
      <c r="I270" s="752">
        <v>1</v>
      </c>
      <c r="J270" s="752">
        <v>131.25</v>
      </c>
      <c r="K270" s="766">
        <v>1</v>
      </c>
      <c r="L270" s="752">
        <v>1</v>
      </c>
      <c r="M270" s="753">
        <v>131.25</v>
      </c>
    </row>
    <row r="271" spans="1:13" ht="14.4" customHeight="1" x14ac:dyDescent="0.3">
      <c r="A271" s="747" t="s">
        <v>603</v>
      </c>
      <c r="B271" s="748" t="s">
        <v>2208</v>
      </c>
      <c r="C271" s="748" t="s">
        <v>2214</v>
      </c>
      <c r="D271" s="748" t="s">
        <v>1290</v>
      </c>
      <c r="E271" s="748" t="s">
        <v>1291</v>
      </c>
      <c r="F271" s="752"/>
      <c r="G271" s="752"/>
      <c r="H271" s="766">
        <v>0</v>
      </c>
      <c r="I271" s="752">
        <v>1</v>
      </c>
      <c r="J271" s="752">
        <v>131.25</v>
      </c>
      <c r="K271" s="766">
        <v>1</v>
      </c>
      <c r="L271" s="752">
        <v>1</v>
      </c>
      <c r="M271" s="753">
        <v>131.25</v>
      </c>
    </row>
    <row r="272" spans="1:13" ht="14.4" customHeight="1" x14ac:dyDescent="0.3">
      <c r="A272" s="747" t="s">
        <v>603</v>
      </c>
      <c r="B272" s="748" t="s">
        <v>2208</v>
      </c>
      <c r="C272" s="748" t="s">
        <v>2215</v>
      </c>
      <c r="D272" s="748" t="s">
        <v>1292</v>
      </c>
      <c r="E272" s="748" t="s">
        <v>2216</v>
      </c>
      <c r="F272" s="752"/>
      <c r="G272" s="752"/>
      <c r="H272" s="766">
        <v>0</v>
      </c>
      <c r="I272" s="752">
        <v>8</v>
      </c>
      <c r="J272" s="752">
        <v>895.60000000000014</v>
      </c>
      <c r="K272" s="766">
        <v>1</v>
      </c>
      <c r="L272" s="752">
        <v>8</v>
      </c>
      <c r="M272" s="753">
        <v>895.60000000000014</v>
      </c>
    </row>
    <row r="273" spans="1:13" ht="14.4" customHeight="1" x14ac:dyDescent="0.3">
      <c r="A273" s="747" t="s">
        <v>603</v>
      </c>
      <c r="B273" s="748" t="s">
        <v>2208</v>
      </c>
      <c r="C273" s="748" t="s">
        <v>2217</v>
      </c>
      <c r="D273" s="748" t="s">
        <v>1297</v>
      </c>
      <c r="E273" s="748" t="s">
        <v>2216</v>
      </c>
      <c r="F273" s="752"/>
      <c r="G273" s="752"/>
      <c r="H273" s="766">
        <v>0</v>
      </c>
      <c r="I273" s="752">
        <v>6</v>
      </c>
      <c r="J273" s="752">
        <v>671.69999999999993</v>
      </c>
      <c r="K273" s="766">
        <v>1</v>
      </c>
      <c r="L273" s="752">
        <v>6</v>
      </c>
      <c r="M273" s="753">
        <v>671.69999999999993</v>
      </c>
    </row>
    <row r="274" spans="1:13" ht="14.4" customHeight="1" x14ac:dyDescent="0.3">
      <c r="A274" s="747" t="s">
        <v>603</v>
      </c>
      <c r="B274" s="748" t="s">
        <v>2208</v>
      </c>
      <c r="C274" s="748" t="s">
        <v>2218</v>
      </c>
      <c r="D274" s="748" t="s">
        <v>1294</v>
      </c>
      <c r="E274" s="748" t="s">
        <v>2216</v>
      </c>
      <c r="F274" s="752"/>
      <c r="G274" s="752"/>
      <c r="H274" s="766">
        <v>0</v>
      </c>
      <c r="I274" s="752">
        <v>6</v>
      </c>
      <c r="J274" s="752">
        <v>671.7</v>
      </c>
      <c r="K274" s="766">
        <v>1</v>
      </c>
      <c r="L274" s="752">
        <v>6</v>
      </c>
      <c r="M274" s="753">
        <v>671.7</v>
      </c>
    </row>
    <row r="275" spans="1:13" ht="14.4" customHeight="1" x14ac:dyDescent="0.3">
      <c r="A275" s="747" t="s">
        <v>603</v>
      </c>
      <c r="B275" s="748" t="s">
        <v>2208</v>
      </c>
      <c r="C275" s="748" t="s">
        <v>2221</v>
      </c>
      <c r="D275" s="748" t="s">
        <v>1285</v>
      </c>
      <c r="E275" s="748" t="s">
        <v>1286</v>
      </c>
      <c r="F275" s="752"/>
      <c r="G275" s="752"/>
      <c r="H275" s="766">
        <v>0</v>
      </c>
      <c r="I275" s="752">
        <v>7</v>
      </c>
      <c r="J275" s="752">
        <v>1145.69</v>
      </c>
      <c r="K275" s="766">
        <v>1</v>
      </c>
      <c r="L275" s="752">
        <v>7</v>
      </c>
      <c r="M275" s="753">
        <v>1145.69</v>
      </c>
    </row>
    <row r="276" spans="1:13" ht="14.4" customHeight="1" x14ac:dyDescent="0.3">
      <c r="A276" s="747" t="s">
        <v>603</v>
      </c>
      <c r="B276" s="748" t="s">
        <v>2208</v>
      </c>
      <c r="C276" s="748" t="s">
        <v>2363</v>
      </c>
      <c r="D276" s="748" t="s">
        <v>2364</v>
      </c>
      <c r="E276" s="748" t="s">
        <v>1574</v>
      </c>
      <c r="F276" s="752"/>
      <c r="G276" s="752"/>
      <c r="H276" s="766">
        <v>0</v>
      </c>
      <c r="I276" s="752">
        <v>72</v>
      </c>
      <c r="J276" s="752">
        <v>12906.719999999998</v>
      </c>
      <c r="K276" s="766">
        <v>1</v>
      </c>
      <c r="L276" s="752">
        <v>72</v>
      </c>
      <c r="M276" s="753">
        <v>12906.719999999998</v>
      </c>
    </row>
    <row r="277" spans="1:13" ht="14.4" customHeight="1" x14ac:dyDescent="0.3">
      <c r="A277" s="747" t="s">
        <v>606</v>
      </c>
      <c r="B277" s="748" t="s">
        <v>1880</v>
      </c>
      <c r="C277" s="748" t="s">
        <v>1883</v>
      </c>
      <c r="D277" s="748" t="s">
        <v>1146</v>
      </c>
      <c r="E277" s="748" t="s">
        <v>1884</v>
      </c>
      <c r="F277" s="752"/>
      <c r="G277" s="752"/>
      <c r="H277" s="766">
        <v>0</v>
      </c>
      <c r="I277" s="752">
        <v>35</v>
      </c>
      <c r="J277" s="752">
        <v>2325.6000000000004</v>
      </c>
      <c r="K277" s="766">
        <v>1</v>
      </c>
      <c r="L277" s="752">
        <v>35</v>
      </c>
      <c r="M277" s="753">
        <v>2325.6000000000004</v>
      </c>
    </row>
    <row r="278" spans="1:13" ht="14.4" customHeight="1" x14ac:dyDescent="0.3">
      <c r="A278" s="747" t="s">
        <v>606</v>
      </c>
      <c r="B278" s="748" t="s">
        <v>1885</v>
      </c>
      <c r="C278" s="748" t="s">
        <v>1886</v>
      </c>
      <c r="D278" s="748" t="s">
        <v>756</v>
      </c>
      <c r="E278" s="748" t="s">
        <v>1887</v>
      </c>
      <c r="F278" s="752"/>
      <c r="G278" s="752"/>
      <c r="H278" s="766">
        <v>0</v>
      </c>
      <c r="I278" s="752">
        <v>10</v>
      </c>
      <c r="J278" s="752">
        <v>165.8</v>
      </c>
      <c r="K278" s="766">
        <v>1</v>
      </c>
      <c r="L278" s="752">
        <v>10</v>
      </c>
      <c r="M278" s="753">
        <v>165.8</v>
      </c>
    </row>
    <row r="279" spans="1:13" ht="14.4" customHeight="1" x14ac:dyDescent="0.3">
      <c r="A279" s="747" t="s">
        <v>606</v>
      </c>
      <c r="B279" s="748" t="s">
        <v>1897</v>
      </c>
      <c r="C279" s="748" t="s">
        <v>2238</v>
      </c>
      <c r="D279" s="748" t="s">
        <v>2239</v>
      </c>
      <c r="E279" s="748" t="s">
        <v>2240</v>
      </c>
      <c r="F279" s="752"/>
      <c r="G279" s="752"/>
      <c r="H279" s="766">
        <v>0</v>
      </c>
      <c r="I279" s="752">
        <v>75</v>
      </c>
      <c r="J279" s="752">
        <v>20542.5</v>
      </c>
      <c r="K279" s="766">
        <v>1</v>
      </c>
      <c r="L279" s="752">
        <v>75</v>
      </c>
      <c r="M279" s="753">
        <v>20542.5</v>
      </c>
    </row>
    <row r="280" spans="1:13" ht="14.4" customHeight="1" x14ac:dyDescent="0.3">
      <c r="A280" s="747" t="s">
        <v>606</v>
      </c>
      <c r="B280" s="748" t="s">
        <v>1900</v>
      </c>
      <c r="C280" s="748" t="s">
        <v>1901</v>
      </c>
      <c r="D280" s="748" t="s">
        <v>1902</v>
      </c>
      <c r="E280" s="748" t="s">
        <v>1484</v>
      </c>
      <c r="F280" s="752"/>
      <c r="G280" s="752"/>
      <c r="H280" s="766">
        <v>0</v>
      </c>
      <c r="I280" s="752">
        <v>76</v>
      </c>
      <c r="J280" s="752">
        <v>14894.52</v>
      </c>
      <c r="K280" s="766">
        <v>1</v>
      </c>
      <c r="L280" s="752">
        <v>76</v>
      </c>
      <c r="M280" s="753">
        <v>14894.52</v>
      </c>
    </row>
    <row r="281" spans="1:13" ht="14.4" customHeight="1" x14ac:dyDescent="0.3">
      <c r="A281" s="747" t="s">
        <v>606</v>
      </c>
      <c r="B281" s="748" t="s">
        <v>1900</v>
      </c>
      <c r="C281" s="748" t="s">
        <v>2241</v>
      </c>
      <c r="D281" s="748" t="s">
        <v>1483</v>
      </c>
      <c r="E281" s="748" t="s">
        <v>1484</v>
      </c>
      <c r="F281" s="752">
        <v>39</v>
      </c>
      <c r="G281" s="752">
        <v>6520.0199999999995</v>
      </c>
      <c r="H281" s="766">
        <v>1</v>
      </c>
      <c r="I281" s="752"/>
      <c r="J281" s="752"/>
      <c r="K281" s="766">
        <v>0</v>
      </c>
      <c r="L281" s="752">
        <v>39</v>
      </c>
      <c r="M281" s="753">
        <v>6520.0199999999995</v>
      </c>
    </row>
    <row r="282" spans="1:13" ht="14.4" customHeight="1" x14ac:dyDescent="0.3">
      <c r="A282" s="747" t="s">
        <v>606</v>
      </c>
      <c r="B282" s="748" t="s">
        <v>1959</v>
      </c>
      <c r="C282" s="748" t="s">
        <v>1964</v>
      </c>
      <c r="D282" s="748" t="s">
        <v>714</v>
      </c>
      <c r="E282" s="748" t="s">
        <v>715</v>
      </c>
      <c r="F282" s="752"/>
      <c r="G282" s="752"/>
      <c r="H282" s="766">
        <v>0</v>
      </c>
      <c r="I282" s="752">
        <v>1</v>
      </c>
      <c r="J282" s="752">
        <v>52.279999999999994</v>
      </c>
      <c r="K282" s="766">
        <v>1</v>
      </c>
      <c r="L282" s="752">
        <v>1</v>
      </c>
      <c r="M282" s="753">
        <v>52.279999999999994</v>
      </c>
    </row>
    <row r="283" spans="1:13" ht="14.4" customHeight="1" x14ac:dyDescent="0.3">
      <c r="A283" s="747" t="s">
        <v>606</v>
      </c>
      <c r="B283" s="748" t="s">
        <v>2365</v>
      </c>
      <c r="C283" s="748" t="s">
        <v>2366</v>
      </c>
      <c r="D283" s="748" t="s">
        <v>2367</v>
      </c>
      <c r="E283" s="748" t="s">
        <v>2368</v>
      </c>
      <c r="F283" s="752"/>
      <c r="G283" s="752"/>
      <c r="H283" s="766">
        <v>0</v>
      </c>
      <c r="I283" s="752">
        <v>79</v>
      </c>
      <c r="J283" s="752">
        <v>1619574.67</v>
      </c>
      <c r="K283" s="766">
        <v>1</v>
      </c>
      <c r="L283" s="752">
        <v>79</v>
      </c>
      <c r="M283" s="753">
        <v>1619574.67</v>
      </c>
    </row>
    <row r="284" spans="1:13" ht="14.4" customHeight="1" x14ac:dyDescent="0.3">
      <c r="A284" s="747" t="s">
        <v>606</v>
      </c>
      <c r="B284" s="748" t="s">
        <v>2031</v>
      </c>
      <c r="C284" s="748" t="s">
        <v>2035</v>
      </c>
      <c r="D284" s="748" t="s">
        <v>1172</v>
      </c>
      <c r="E284" s="748" t="s">
        <v>2036</v>
      </c>
      <c r="F284" s="752"/>
      <c r="G284" s="752"/>
      <c r="H284" s="766">
        <v>0</v>
      </c>
      <c r="I284" s="752">
        <v>30</v>
      </c>
      <c r="J284" s="752">
        <v>1948.7999999999997</v>
      </c>
      <c r="K284" s="766">
        <v>1</v>
      </c>
      <c r="L284" s="752">
        <v>30</v>
      </c>
      <c r="M284" s="753">
        <v>1948.7999999999997</v>
      </c>
    </row>
    <row r="285" spans="1:13" ht="14.4" customHeight="1" x14ac:dyDescent="0.3">
      <c r="A285" s="747" t="s">
        <v>606</v>
      </c>
      <c r="B285" s="748" t="s">
        <v>2031</v>
      </c>
      <c r="C285" s="748" t="s">
        <v>2037</v>
      </c>
      <c r="D285" s="748" t="s">
        <v>1172</v>
      </c>
      <c r="E285" s="748" t="s">
        <v>2038</v>
      </c>
      <c r="F285" s="752"/>
      <c r="G285" s="752"/>
      <c r="H285" s="766">
        <v>0</v>
      </c>
      <c r="I285" s="752">
        <v>20</v>
      </c>
      <c r="J285" s="752">
        <v>1377.7000000000003</v>
      </c>
      <c r="K285" s="766">
        <v>1</v>
      </c>
      <c r="L285" s="752">
        <v>20</v>
      </c>
      <c r="M285" s="753">
        <v>1377.7000000000003</v>
      </c>
    </row>
    <row r="286" spans="1:13" ht="14.4" customHeight="1" x14ac:dyDescent="0.3">
      <c r="A286" s="747" t="s">
        <v>606</v>
      </c>
      <c r="B286" s="748" t="s">
        <v>2039</v>
      </c>
      <c r="C286" s="748" t="s">
        <v>2040</v>
      </c>
      <c r="D286" s="748" t="s">
        <v>2041</v>
      </c>
      <c r="E286" s="748" t="s">
        <v>2042</v>
      </c>
      <c r="F286" s="752">
        <v>140</v>
      </c>
      <c r="G286" s="752">
        <v>5079.6000000000004</v>
      </c>
      <c r="H286" s="766">
        <v>1</v>
      </c>
      <c r="I286" s="752"/>
      <c r="J286" s="752"/>
      <c r="K286" s="766">
        <v>0</v>
      </c>
      <c r="L286" s="752">
        <v>140</v>
      </c>
      <c r="M286" s="753">
        <v>5079.6000000000004</v>
      </c>
    </row>
    <row r="287" spans="1:13" ht="14.4" customHeight="1" x14ac:dyDescent="0.3">
      <c r="A287" s="747" t="s">
        <v>606</v>
      </c>
      <c r="B287" s="748" t="s">
        <v>2039</v>
      </c>
      <c r="C287" s="748" t="s">
        <v>2043</v>
      </c>
      <c r="D287" s="748" t="s">
        <v>2044</v>
      </c>
      <c r="E287" s="748" t="s">
        <v>2045</v>
      </c>
      <c r="F287" s="752"/>
      <c r="G287" s="752"/>
      <c r="H287" s="766">
        <v>0</v>
      </c>
      <c r="I287" s="752">
        <v>19</v>
      </c>
      <c r="J287" s="752">
        <v>5971.1299999999992</v>
      </c>
      <c r="K287" s="766">
        <v>1</v>
      </c>
      <c r="L287" s="752">
        <v>19</v>
      </c>
      <c r="M287" s="753">
        <v>5971.1299999999992</v>
      </c>
    </row>
    <row r="288" spans="1:13" ht="14.4" customHeight="1" x14ac:dyDescent="0.3">
      <c r="A288" s="747" t="s">
        <v>606</v>
      </c>
      <c r="B288" s="748" t="s">
        <v>2085</v>
      </c>
      <c r="C288" s="748" t="s">
        <v>2086</v>
      </c>
      <c r="D288" s="748" t="s">
        <v>2087</v>
      </c>
      <c r="E288" s="748" t="s">
        <v>2088</v>
      </c>
      <c r="F288" s="752"/>
      <c r="G288" s="752"/>
      <c r="H288" s="766">
        <v>0</v>
      </c>
      <c r="I288" s="752">
        <v>240.25795099999996</v>
      </c>
      <c r="J288" s="752">
        <v>21779.430610504489</v>
      </c>
      <c r="K288" s="766">
        <v>1</v>
      </c>
      <c r="L288" s="752">
        <v>240.25795099999996</v>
      </c>
      <c r="M288" s="753">
        <v>21779.430610504489</v>
      </c>
    </row>
    <row r="289" spans="1:13" ht="14.4" customHeight="1" x14ac:dyDescent="0.3">
      <c r="A289" s="747" t="s">
        <v>606</v>
      </c>
      <c r="B289" s="748" t="s">
        <v>2085</v>
      </c>
      <c r="C289" s="748" t="s">
        <v>2089</v>
      </c>
      <c r="D289" s="748" t="s">
        <v>2087</v>
      </c>
      <c r="E289" s="748" t="s">
        <v>2090</v>
      </c>
      <c r="F289" s="752"/>
      <c r="G289" s="752"/>
      <c r="H289" s="766">
        <v>0</v>
      </c>
      <c r="I289" s="752">
        <v>313.68919499999987</v>
      </c>
      <c r="J289" s="752">
        <v>148773.35412754311</v>
      </c>
      <c r="K289" s="766">
        <v>1</v>
      </c>
      <c r="L289" s="752">
        <v>313.68919499999987</v>
      </c>
      <c r="M289" s="753">
        <v>148773.35412754311</v>
      </c>
    </row>
    <row r="290" spans="1:13" ht="14.4" customHeight="1" x14ac:dyDescent="0.3">
      <c r="A290" s="747" t="s">
        <v>606</v>
      </c>
      <c r="B290" s="748" t="s">
        <v>2085</v>
      </c>
      <c r="C290" s="748" t="s">
        <v>2091</v>
      </c>
      <c r="D290" s="748" t="s">
        <v>2087</v>
      </c>
      <c r="E290" s="748" t="s">
        <v>2092</v>
      </c>
      <c r="F290" s="752"/>
      <c r="G290" s="752"/>
      <c r="H290" s="766">
        <v>0</v>
      </c>
      <c r="I290" s="752">
        <v>366.78109780000005</v>
      </c>
      <c r="J290" s="752">
        <v>75014.41074329213</v>
      </c>
      <c r="K290" s="766">
        <v>1</v>
      </c>
      <c r="L290" s="752">
        <v>366.78109780000005</v>
      </c>
      <c r="M290" s="753">
        <v>75014.41074329213</v>
      </c>
    </row>
    <row r="291" spans="1:13" ht="14.4" customHeight="1" x14ac:dyDescent="0.3">
      <c r="A291" s="747" t="s">
        <v>606</v>
      </c>
      <c r="B291" s="748" t="s">
        <v>2093</v>
      </c>
      <c r="C291" s="748" t="s">
        <v>2325</v>
      </c>
      <c r="D291" s="748" t="s">
        <v>818</v>
      </c>
      <c r="E291" s="748" t="s">
        <v>1398</v>
      </c>
      <c r="F291" s="752"/>
      <c r="G291" s="752"/>
      <c r="H291" s="766">
        <v>0</v>
      </c>
      <c r="I291" s="752">
        <v>228.63659180000002</v>
      </c>
      <c r="J291" s="752">
        <v>16674.291145922958</v>
      </c>
      <c r="K291" s="766">
        <v>1</v>
      </c>
      <c r="L291" s="752">
        <v>228.63659180000002</v>
      </c>
      <c r="M291" s="753">
        <v>16674.291145922958</v>
      </c>
    </row>
    <row r="292" spans="1:13" ht="14.4" customHeight="1" x14ac:dyDescent="0.3">
      <c r="A292" s="747" t="s">
        <v>606</v>
      </c>
      <c r="B292" s="748" t="s">
        <v>2093</v>
      </c>
      <c r="C292" s="748" t="s">
        <v>2094</v>
      </c>
      <c r="D292" s="748" t="s">
        <v>818</v>
      </c>
      <c r="E292" s="748" t="s">
        <v>819</v>
      </c>
      <c r="F292" s="752"/>
      <c r="G292" s="752"/>
      <c r="H292" s="766">
        <v>0</v>
      </c>
      <c r="I292" s="752">
        <v>295.7089545</v>
      </c>
      <c r="J292" s="752">
        <v>63039.074782942029</v>
      </c>
      <c r="K292" s="766">
        <v>1</v>
      </c>
      <c r="L292" s="752">
        <v>295.7089545</v>
      </c>
      <c r="M292" s="753">
        <v>63039.074782942029</v>
      </c>
    </row>
    <row r="293" spans="1:13" ht="14.4" customHeight="1" x14ac:dyDescent="0.3">
      <c r="A293" s="747" t="s">
        <v>606</v>
      </c>
      <c r="B293" s="748" t="s">
        <v>2093</v>
      </c>
      <c r="C293" s="748" t="s">
        <v>2369</v>
      </c>
      <c r="D293" s="748" t="s">
        <v>1619</v>
      </c>
      <c r="E293" s="748" t="s">
        <v>2370</v>
      </c>
      <c r="F293" s="752">
        <v>18</v>
      </c>
      <c r="G293" s="752">
        <v>177077.95</v>
      </c>
      <c r="H293" s="766">
        <v>1</v>
      </c>
      <c r="I293" s="752"/>
      <c r="J293" s="752"/>
      <c r="K293" s="766">
        <v>0</v>
      </c>
      <c r="L293" s="752">
        <v>18</v>
      </c>
      <c r="M293" s="753">
        <v>177077.95</v>
      </c>
    </row>
    <row r="294" spans="1:13" ht="14.4" customHeight="1" x14ac:dyDescent="0.3">
      <c r="A294" s="747" t="s">
        <v>606</v>
      </c>
      <c r="B294" s="748" t="s">
        <v>2371</v>
      </c>
      <c r="C294" s="748" t="s">
        <v>2372</v>
      </c>
      <c r="D294" s="748" t="s">
        <v>2373</v>
      </c>
      <c r="E294" s="748" t="s">
        <v>2374</v>
      </c>
      <c r="F294" s="752"/>
      <c r="G294" s="752"/>
      <c r="H294" s="766"/>
      <c r="I294" s="752">
        <v>15</v>
      </c>
      <c r="J294" s="752">
        <v>0</v>
      </c>
      <c r="K294" s="766"/>
      <c r="L294" s="752">
        <v>15</v>
      </c>
      <c r="M294" s="753">
        <v>0</v>
      </c>
    </row>
    <row r="295" spans="1:13" ht="14.4" customHeight="1" x14ac:dyDescent="0.3">
      <c r="A295" s="747" t="s">
        <v>606</v>
      </c>
      <c r="B295" s="748" t="s">
        <v>2375</v>
      </c>
      <c r="C295" s="748" t="s">
        <v>2376</v>
      </c>
      <c r="D295" s="748" t="s">
        <v>2377</v>
      </c>
      <c r="E295" s="748" t="s">
        <v>2378</v>
      </c>
      <c r="F295" s="752"/>
      <c r="G295" s="752"/>
      <c r="H295" s="766">
        <v>0</v>
      </c>
      <c r="I295" s="752">
        <v>1</v>
      </c>
      <c r="J295" s="752">
        <v>120000</v>
      </c>
      <c r="K295" s="766">
        <v>1</v>
      </c>
      <c r="L295" s="752">
        <v>1</v>
      </c>
      <c r="M295" s="753">
        <v>120000</v>
      </c>
    </row>
    <row r="296" spans="1:13" ht="14.4" customHeight="1" x14ac:dyDescent="0.3">
      <c r="A296" s="747" t="s">
        <v>606</v>
      </c>
      <c r="B296" s="748" t="s">
        <v>2095</v>
      </c>
      <c r="C296" s="748" t="s">
        <v>2096</v>
      </c>
      <c r="D296" s="748" t="s">
        <v>958</v>
      </c>
      <c r="E296" s="748" t="s">
        <v>960</v>
      </c>
      <c r="F296" s="752"/>
      <c r="G296" s="752"/>
      <c r="H296" s="766">
        <v>0</v>
      </c>
      <c r="I296" s="752">
        <v>94.076302900000002</v>
      </c>
      <c r="J296" s="752">
        <v>9177.0631867902575</v>
      </c>
      <c r="K296" s="766">
        <v>1</v>
      </c>
      <c r="L296" s="752">
        <v>94.076302900000002</v>
      </c>
      <c r="M296" s="753">
        <v>9177.0631867902575</v>
      </c>
    </row>
    <row r="297" spans="1:13" ht="14.4" customHeight="1" x14ac:dyDescent="0.3">
      <c r="A297" s="747" t="s">
        <v>606</v>
      </c>
      <c r="B297" s="748" t="s">
        <v>2095</v>
      </c>
      <c r="C297" s="748" t="s">
        <v>2097</v>
      </c>
      <c r="D297" s="748" t="s">
        <v>958</v>
      </c>
      <c r="E297" s="748" t="s">
        <v>961</v>
      </c>
      <c r="F297" s="752"/>
      <c r="G297" s="752"/>
      <c r="H297" s="766">
        <v>0</v>
      </c>
      <c r="I297" s="752">
        <v>156.08800000000002</v>
      </c>
      <c r="J297" s="752">
        <v>28548.314007973411</v>
      </c>
      <c r="K297" s="766">
        <v>1</v>
      </c>
      <c r="L297" s="752">
        <v>156.08800000000002</v>
      </c>
      <c r="M297" s="753">
        <v>28548.314007973411</v>
      </c>
    </row>
    <row r="298" spans="1:13" ht="14.4" customHeight="1" x14ac:dyDescent="0.3">
      <c r="A298" s="747" t="s">
        <v>606</v>
      </c>
      <c r="B298" s="748" t="s">
        <v>2095</v>
      </c>
      <c r="C298" s="748" t="s">
        <v>2098</v>
      </c>
      <c r="D298" s="748" t="s">
        <v>958</v>
      </c>
      <c r="E298" s="748" t="s">
        <v>959</v>
      </c>
      <c r="F298" s="752"/>
      <c r="G298" s="752"/>
      <c r="H298" s="766">
        <v>0</v>
      </c>
      <c r="I298" s="752">
        <v>159.09877409999999</v>
      </c>
      <c r="J298" s="752">
        <v>67015.754504413417</v>
      </c>
      <c r="K298" s="766">
        <v>1</v>
      </c>
      <c r="L298" s="752">
        <v>159.09877409999999</v>
      </c>
      <c r="M298" s="753">
        <v>67015.754504413417</v>
      </c>
    </row>
    <row r="299" spans="1:13" ht="14.4" customHeight="1" x14ac:dyDescent="0.3">
      <c r="A299" s="747" t="s">
        <v>606</v>
      </c>
      <c r="B299" s="748" t="s">
        <v>2379</v>
      </c>
      <c r="C299" s="748" t="s">
        <v>2380</v>
      </c>
      <c r="D299" s="748" t="s">
        <v>2381</v>
      </c>
      <c r="E299" s="748" t="s">
        <v>2382</v>
      </c>
      <c r="F299" s="752"/>
      <c r="G299" s="752"/>
      <c r="H299" s="766">
        <v>0</v>
      </c>
      <c r="I299" s="752">
        <v>8</v>
      </c>
      <c r="J299" s="752">
        <v>13811.94</v>
      </c>
      <c r="K299" s="766">
        <v>1</v>
      </c>
      <c r="L299" s="752">
        <v>8</v>
      </c>
      <c r="M299" s="753">
        <v>13811.94</v>
      </c>
    </row>
    <row r="300" spans="1:13" ht="14.4" customHeight="1" x14ac:dyDescent="0.3">
      <c r="A300" s="747" t="s">
        <v>606</v>
      </c>
      <c r="B300" s="748" t="s">
        <v>2383</v>
      </c>
      <c r="C300" s="748" t="s">
        <v>2384</v>
      </c>
      <c r="D300" s="748" t="s">
        <v>1660</v>
      </c>
      <c r="E300" s="748" t="s">
        <v>2385</v>
      </c>
      <c r="F300" s="752"/>
      <c r="G300" s="752"/>
      <c r="H300" s="766">
        <v>0</v>
      </c>
      <c r="I300" s="752">
        <v>18</v>
      </c>
      <c r="J300" s="752">
        <v>73143.359999999986</v>
      </c>
      <c r="K300" s="766">
        <v>1</v>
      </c>
      <c r="L300" s="752">
        <v>18</v>
      </c>
      <c r="M300" s="753">
        <v>73143.359999999986</v>
      </c>
    </row>
    <row r="301" spans="1:13" ht="14.4" customHeight="1" x14ac:dyDescent="0.3">
      <c r="A301" s="747" t="s">
        <v>606</v>
      </c>
      <c r="B301" s="748" t="s">
        <v>2383</v>
      </c>
      <c r="C301" s="748" t="s">
        <v>2386</v>
      </c>
      <c r="D301" s="748" t="s">
        <v>2387</v>
      </c>
      <c r="E301" s="748" t="s">
        <v>2385</v>
      </c>
      <c r="F301" s="752"/>
      <c r="G301" s="752"/>
      <c r="H301" s="766">
        <v>0</v>
      </c>
      <c r="I301" s="752">
        <v>2</v>
      </c>
      <c r="J301" s="752">
        <v>7930.1</v>
      </c>
      <c r="K301" s="766">
        <v>1</v>
      </c>
      <c r="L301" s="752">
        <v>2</v>
      </c>
      <c r="M301" s="753">
        <v>7930.1</v>
      </c>
    </row>
    <row r="302" spans="1:13" ht="14.4" customHeight="1" x14ac:dyDescent="0.3">
      <c r="A302" s="747" t="s">
        <v>606</v>
      </c>
      <c r="B302" s="748" t="s">
        <v>2383</v>
      </c>
      <c r="C302" s="748" t="s">
        <v>2388</v>
      </c>
      <c r="D302" s="748" t="s">
        <v>2387</v>
      </c>
      <c r="E302" s="748" t="s">
        <v>2389</v>
      </c>
      <c r="F302" s="752"/>
      <c r="G302" s="752"/>
      <c r="H302" s="766">
        <v>0</v>
      </c>
      <c r="I302" s="752">
        <v>110</v>
      </c>
      <c r="J302" s="752">
        <v>130522.69999999998</v>
      </c>
      <c r="K302" s="766">
        <v>1</v>
      </c>
      <c r="L302" s="752">
        <v>110</v>
      </c>
      <c r="M302" s="753">
        <v>130522.69999999998</v>
      </c>
    </row>
    <row r="303" spans="1:13" ht="14.4" customHeight="1" x14ac:dyDescent="0.3">
      <c r="A303" s="747" t="s">
        <v>606</v>
      </c>
      <c r="B303" s="748" t="s">
        <v>2383</v>
      </c>
      <c r="C303" s="748" t="s">
        <v>2390</v>
      </c>
      <c r="D303" s="748" t="s">
        <v>1660</v>
      </c>
      <c r="E303" s="748" t="s">
        <v>2389</v>
      </c>
      <c r="F303" s="752"/>
      <c r="G303" s="752"/>
      <c r="H303" s="766">
        <v>0</v>
      </c>
      <c r="I303" s="752">
        <v>180</v>
      </c>
      <c r="J303" s="752">
        <v>232354.80000000002</v>
      </c>
      <c r="K303" s="766">
        <v>1</v>
      </c>
      <c r="L303" s="752">
        <v>180</v>
      </c>
      <c r="M303" s="753">
        <v>232354.80000000002</v>
      </c>
    </row>
    <row r="304" spans="1:13" ht="14.4" customHeight="1" x14ac:dyDescent="0.3">
      <c r="A304" s="747" t="s">
        <v>606</v>
      </c>
      <c r="B304" s="748" t="s">
        <v>2099</v>
      </c>
      <c r="C304" s="748" t="s">
        <v>2391</v>
      </c>
      <c r="D304" s="748" t="s">
        <v>2101</v>
      </c>
      <c r="E304" s="748" t="s">
        <v>2392</v>
      </c>
      <c r="F304" s="752"/>
      <c r="G304" s="752"/>
      <c r="H304" s="766">
        <v>0</v>
      </c>
      <c r="I304" s="752">
        <v>22</v>
      </c>
      <c r="J304" s="752">
        <v>12687.839999999998</v>
      </c>
      <c r="K304" s="766">
        <v>1</v>
      </c>
      <c r="L304" s="752">
        <v>22</v>
      </c>
      <c r="M304" s="753">
        <v>12687.839999999998</v>
      </c>
    </row>
    <row r="305" spans="1:13" ht="14.4" customHeight="1" x14ac:dyDescent="0.3">
      <c r="A305" s="747" t="s">
        <v>606</v>
      </c>
      <c r="B305" s="748" t="s">
        <v>2099</v>
      </c>
      <c r="C305" s="748" t="s">
        <v>2100</v>
      </c>
      <c r="D305" s="748" t="s">
        <v>2101</v>
      </c>
      <c r="E305" s="748" t="s">
        <v>2102</v>
      </c>
      <c r="F305" s="752"/>
      <c r="G305" s="752"/>
      <c r="H305" s="766">
        <v>0</v>
      </c>
      <c r="I305" s="752">
        <v>127</v>
      </c>
      <c r="J305" s="752">
        <v>67764.66</v>
      </c>
      <c r="K305" s="766">
        <v>1</v>
      </c>
      <c r="L305" s="752">
        <v>127</v>
      </c>
      <c r="M305" s="753">
        <v>67764.66</v>
      </c>
    </row>
    <row r="306" spans="1:13" ht="14.4" customHeight="1" x14ac:dyDescent="0.3">
      <c r="A306" s="747" t="s">
        <v>606</v>
      </c>
      <c r="B306" s="748" t="s">
        <v>2393</v>
      </c>
      <c r="C306" s="748" t="s">
        <v>2394</v>
      </c>
      <c r="D306" s="748" t="s">
        <v>1644</v>
      </c>
      <c r="E306" s="748" t="s">
        <v>1645</v>
      </c>
      <c r="F306" s="752"/>
      <c r="G306" s="752"/>
      <c r="H306" s="766">
        <v>0</v>
      </c>
      <c r="I306" s="752">
        <v>25</v>
      </c>
      <c r="J306" s="752">
        <v>277150.5</v>
      </c>
      <c r="K306" s="766">
        <v>1</v>
      </c>
      <c r="L306" s="752">
        <v>25</v>
      </c>
      <c r="M306" s="753">
        <v>277150.5</v>
      </c>
    </row>
    <row r="307" spans="1:13" ht="14.4" customHeight="1" x14ac:dyDescent="0.3">
      <c r="A307" s="747" t="s">
        <v>606</v>
      </c>
      <c r="B307" s="748" t="s">
        <v>2395</v>
      </c>
      <c r="C307" s="748" t="s">
        <v>2396</v>
      </c>
      <c r="D307" s="748" t="s">
        <v>1640</v>
      </c>
      <c r="E307" s="748" t="s">
        <v>2397</v>
      </c>
      <c r="F307" s="752">
        <v>9</v>
      </c>
      <c r="G307" s="752">
        <v>136114.65</v>
      </c>
      <c r="H307" s="766">
        <v>1</v>
      </c>
      <c r="I307" s="752"/>
      <c r="J307" s="752"/>
      <c r="K307" s="766">
        <v>0</v>
      </c>
      <c r="L307" s="752">
        <v>9</v>
      </c>
      <c r="M307" s="753">
        <v>136114.65</v>
      </c>
    </row>
    <row r="308" spans="1:13" ht="14.4" customHeight="1" x14ac:dyDescent="0.3">
      <c r="A308" s="747" t="s">
        <v>606</v>
      </c>
      <c r="B308" s="748" t="s">
        <v>2398</v>
      </c>
      <c r="C308" s="748" t="s">
        <v>2399</v>
      </c>
      <c r="D308" s="748" t="s">
        <v>2400</v>
      </c>
      <c r="E308" s="748" t="s">
        <v>2401</v>
      </c>
      <c r="F308" s="752"/>
      <c r="G308" s="752"/>
      <c r="H308" s="766">
        <v>0</v>
      </c>
      <c r="I308" s="752">
        <v>82</v>
      </c>
      <c r="J308" s="752">
        <v>6716.1000000000013</v>
      </c>
      <c r="K308" s="766">
        <v>1</v>
      </c>
      <c r="L308" s="752">
        <v>82</v>
      </c>
      <c r="M308" s="753">
        <v>6716.1000000000013</v>
      </c>
    </row>
    <row r="309" spans="1:13" ht="14.4" customHeight="1" x14ac:dyDescent="0.3">
      <c r="A309" s="747" t="s">
        <v>606</v>
      </c>
      <c r="B309" s="748" t="s">
        <v>2139</v>
      </c>
      <c r="C309" s="748" t="s">
        <v>2144</v>
      </c>
      <c r="D309" s="748" t="s">
        <v>1087</v>
      </c>
      <c r="E309" s="748" t="s">
        <v>2145</v>
      </c>
      <c r="F309" s="752"/>
      <c r="G309" s="752"/>
      <c r="H309" s="766">
        <v>0</v>
      </c>
      <c r="I309" s="752">
        <v>4</v>
      </c>
      <c r="J309" s="752">
        <v>202.55999999999995</v>
      </c>
      <c r="K309" s="766">
        <v>1</v>
      </c>
      <c r="L309" s="752">
        <v>4</v>
      </c>
      <c r="M309" s="753">
        <v>202.55999999999995</v>
      </c>
    </row>
    <row r="310" spans="1:13" ht="14.4" customHeight="1" x14ac:dyDescent="0.3">
      <c r="A310" s="747" t="s">
        <v>609</v>
      </c>
      <c r="B310" s="748" t="s">
        <v>2383</v>
      </c>
      <c r="C310" s="748" t="s">
        <v>2384</v>
      </c>
      <c r="D310" s="748" t="s">
        <v>1660</v>
      </c>
      <c r="E310" s="748" t="s">
        <v>2385</v>
      </c>
      <c r="F310" s="752"/>
      <c r="G310" s="752"/>
      <c r="H310" s="766">
        <v>0</v>
      </c>
      <c r="I310" s="752">
        <v>7</v>
      </c>
      <c r="J310" s="752">
        <v>28444.640000000003</v>
      </c>
      <c r="K310" s="766">
        <v>1</v>
      </c>
      <c r="L310" s="752">
        <v>7</v>
      </c>
      <c r="M310" s="753">
        <v>28444.640000000003</v>
      </c>
    </row>
    <row r="311" spans="1:13" ht="14.4" customHeight="1" x14ac:dyDescent="0.3">
      <c r="A311" s="747" t="s">
        <v>609</v>
      </c>
      <c r="B311" s="748" t="s">
        <v>2383</v>
      </c>
      <c r="C311" s="748" t="s">
        <v>2386</v>
      </c>
      <c r="D311" s="748" t="s">
        <v>2387</v>
      </c>
      <c r="E311" s="748" t="s">
        <v>2385</v>
      </c>
      <c r="F311" s="752"/>
      <c r="G311" s="752"/>
      <c r="H311" s="766">
        <v>0</v>
      </c>
      <c r="I311" s="752">
        <v>20</v>
      </c>
      <c r="J311" s="752">
        <v>79301</v>
      </c>
      <c r="K311" s="766">
        <v>1</v>
      </c>
      <c r="L311" s="752">
        <v>20</v>
      </c>
      <c r="M311" s="753">
        <v>79301</v>
      </c>
    </row>
    <row r="312" spans="1:13" ht="14.4" customHeight="1" x14ac:dyDescent="0.3">
      <c r="A312" s="747" t="s">
        <v>612</v>
      </c>
      <c r="B312" s="748" t="s">
        <v>2206</v>
      </c>
      <c r="C312" s="748" t="s">
        <v>2402</v>
      </c>
      <c r="D312" s="748" t="s">
        <v>1266</v>
      </c>
      <c r="E312" s="748" t="s">
        <v>2403</v>
      </c>
      <c r="F312" s="752"/>
      <c r="G312" s="752"/>
      <c r="H312" s="766">
        <v>0</v>
      </c>
      <c r="I312" s="752">
        <v>1</v>
      </c>
      <c r="J312" s="752">
        <v>28.51</v>
      </c>
      <c r="K312" s="766">
        <v>1</v>
      </c>
      <c r="L312" s="752">
        <v>1</v>
      </c>
      <c r="M312" s="753">
        <v>28.51</v>
      </c>
    </row>
    <row r="313" spans="1:13" ht="14.4" customHeight="1" x14ac:dyDescent="0.3">
      <c r="A313" s="747" t="s">
        <v>615</v>
      </c>
      <c r="B313" s="748" t="s">
        <v>2404</v>
      </c>
      <c r="C313" s="748" t="s">
        <v>2405</v>
      </c>
      <c r="D313" s="748" t="s">
        <v>2406</v>
      </c>
      <c r="E313" s="748" t="s">
        <v>2407</v>
      </c>
      <c r="F313" s="752"/>
      <c r="G313" s="752"/>
      <c r="H313" s="766">
        <v>0</v>
      </c>
      <c r="I313" s="752">
        <v>210</v>
      </c>
      <c r="J313" s="752">
        <v>8269820.9096522387</v>
      </c>
      <c r="K313" s="766">
        <v>1</v>
      </c>
      <c r="L313" s="752">
        <v>210</v>
      </c>
      <c r="M313" s="753">
        <v>8269820.9096522387</v>
      </c>
    </row>
    <row r="314" spans="1:13" ht="14.4" customHeight="1" x14ac:dyDescent="0.3">
      <c r="A314" s="747" t="s">
        <v>615</v>
      </c>
      <c r="B314" s="748" t="s">
        <v>2404</v>
      </c>
      <c r="C314" s="748" t="s">
        <v>2408</v>
      </c>
      <c r="D314" s="748" t="s">
        <v>2406</v>
      </c>
      <c r="E314" s="748" t="s">
        <v>2409</v>
      </c>
      <c r="F314" s="752"/>
      <c r="G314" s="752"/>
      <c r="H314" s="766">
        <v>0</v>
      </c>
      <c r="I314" s="752">
        <v>633.00433060000012</v>
      </c>
      <c r="J314" s="752">
        <v>8309386.2619546121</v>
      </c>
      <c r="K314" s="766">
        <v>1</v>
      </c>
      <c r="L314" s="752">
        <v>633.00433060000012</v>
      </c>
      <c r="M314" s="753">
        <v>8309386.2619546121</v>
      </c>
    </row>
    <row r="315" spans="1:13" ht="14.4" customHeight="1" x14ac:dyDescent="0.3">
      <c r="A315" s="747" t="s">
        <v>615</v>
      </c>
      <c r="B315" s="748" t="s">
        <v>2410</v>
      </c>
      <c r="C315" s="748" t="s">
        <v>2411</v>
      </c>
      <c r="D315" s="748" t="s">
        <v>1701</v>
      </c>
      <c r="E315" s="748" t="s">
        <v>2412</v>
      </c>
      <c r="F315" s="752"/>
      <c r="G315" s="752"/>
      <c r="H315" s="766">
        <v>0</v>
      </c>
      <c r="I315" s="752">
        <v>607.00000000000011</v>
      </c>
      <c r="J315" s="752">
        <v>2968587.5344037078</v>
      </c>
      <c r="K315" s="766">
        <v>1</v>
      </c>
      <c r="L315" s="752">
        <v>607.00000000000011</v>
      </c>
      <c r="M315" s="753">
        <v>2968587.5344037078</v>
      </c>
    </row>
    <row r="316" spans="1:13" ht="14.4" customHeight="1" x14ac:dyDescent="0.3">
      <c r="A316" s="747" t="s">
        <v>615</v>
      </c>
      <c r="B316" s="748" t="s">
        <v>2410</v>
      </c>
      <c r="C316" s="748" t="s">
        <v>2413</v>
      </c>
      <c r="D316" s="748" t="s">
        <v>1701</v>
      </c>
      <c r="E316" s="748" t="s">
        <v>1702</v>
      </c>
      <c r="F316" s="752">
        <v>20</v>
      </c>
      <c r="G316" s="752">
        <v>435582.3899999999</v>
      </c>
      <c r="H316" s="766">
        <v>1</v>
      </c>
      <c r="I316" s="752"/>
      <c r="J316" s="752"/>
      <c r="K316" s="766">
        <v>0</v>
      </c>
      <c r="L316" s="752">
        <v>20</v>
      </c>
      <c r="M316" s="753">
        <v>435582.3899999999</v>
      </c>
    </row>
    <row r="317" spans="1:13" ht="14.4" customHeight="1" x14ac:dyDescent="0.3">
      <c r="A317" s="747" t="s">
        <v>615</v>
      </c>
      <c r="B317" s="748" t="s">
        <v>2414</v>
      </c>
      <c r="C317" s="748" t="s">
        <v>2415</v>
      </c>
      <c r="D317" s="748" t="s">
        <v>1691</v>
      </c>
      <c r="E317" s="748" t="s">
        <v>2416</v>
      </c>
      <c r="F317" s="752"/>
      <c r="G317" s="752"/>
      <c r="H317" s="766">
        <v>0</v>
      </c>
      <c r="I317" s="752">
        <v>164.114</v>
      </c>
      <c r="J317" s="752">
        <v>1063913.2660514265</v>
      </c>
      <c r="K317" s="766">
        <v>1</v>
      </c>
      <c r="L317" s="752">
        <v>164.114</v>
      </c>
      <c r="M317" s="753">
        <v>1063913.2660514265</v>
      </c>
    </row>
    <row r="318" spans="1:13" ht="14.4" customHeight="1" x14ac:dyDescent="0.3">
      <c r="A318" s="747" t="s">
        <v>615</v>
      </c>
      <c r="B318" s="748" t="s">
        <v>2414</v>
      </c>
      <c r="C318" s="748" t="s">
        <v>2417</v>
      </c>
      <c r="D318" s="748" t="s">
        <v>1691</v>
      </c>
      <c r="E318" s="748" t="s">
        <v>2418</v>
      </c>
      <c r="F318" s="752"/>
      <c r="G318" s="752"/>
      <c r="H318" s="766">
        <v>0</v>
      </c>
      <c r="I318" s="752">
        <v>127.848</v>
      </c>
      <c r="J318" s="752">
        <v>3318308.761532763</v>
      </c>
      <c r="K318" s="766">
        <v>1</v>
      </c>
      <c r="L318" s="752">
        <v>127.848</v>
      </c>
      <c r="M318" s="753">
        <v>3318308.761532763</v>
      </c>
    </row>
    <row r="319" spans="1:13" ht="14.4" customHeight="1" x14ac:dyDescent="0.3">
      <c r="A319" s="747" t="s">
        <v>615</v>
      </c>
      <c r="B319" s="748" t="s">
        <v>2419</v>
      </c>
      <c r="C319" s="748" t="s">
        <v>2420</v>
      </c>
      <c r="D319" s="748" t="s">
        <v>2421</v>
      </c>
      <c r="E319" s="748" t="s">
        <v>961</v>
      </c>
      <c r="F319" s="752"/>
      <c r="G319" s="752"/>
      <c r="H319" s="766">
        <v>0</v>
      </c>
      <c r="I319" s="752">
        <v>246</v>
      </c>
      <c r="J319" s="752">
        <v>2250980.6896203971</v>
      </c>
      <c r="K319" s="766">
        <v>1</v>
      </c>
      <c r="L319" s="752">
        <v>246</v>
      </c>
      <c r="M319" s="753">
        <v>2250980.6896203971</v>
      </c>
    </row>
    <row r="320" spans="1:13" ht="14.4" customHeight="1" x14ac:dyDescent="0.3">
      <c r="A320" s="747" t="s">
        <v>615</v>
      </c>
      <c r="B320" s="748" t="s">
        <v>2422</v>
      </c>
      <c r="C320" s="748" t="s">
        <v>2423</v>
      </c>
      <c r="D320" s="748" t="s">
        <v>2424</v>
      </c>
      <c r="E320" s="748" t="s">
        <v>2425</v>
      </c>
      <c r="F320" s="752"/>
      <c r="G320" s="752"/>
      <c r="H320" s="766">
        <v>0</v>
      </c>
      <c r="I320" s="752">
        <v>30</v>
      </c>
      <c r="J320" s="752">
        <v>1273470.0001000816</v>
      </c>
      <c r="K320" s="766">
        <v>1</v>
      </c>
      <c r="L320" s="752">
        <v>30</v>
      </c>
      <c r="M320" s="753">
        <v>1273470.0001000816</v>
      </c>
    </row>
    <row r="321" spans="1:13" ht="14.4" customHeight="1" x14ac:dyDescent="0.3">
      <c r="A321" s="747" t="s">
        <v>615</v>
      </c>
      <c r="B321" s="748" t="s">
        <v>2422</v>
      </c>
      <c r="C321" s="748" t="s">
        <v>2426</v>
      </c>
      <c r="D321" s="748" t="s">
        <v>2424</v>
      </c>
      <c r="E321" s="748" t="s">
        <v>2427</v>
      </c>
      <c r="F321" s="752"/>
      <c r="G321" s="752"/>
      <c r="H321" s="766">
        <v>0</v>
      </c>
      <c r="I321" s="752">
        <v>16</v>
      </c>
      <c r="J321" s="752">
        <v>1086694.4013093484</v>
      </c>
      <c r="K321" s="766">
        <v>1</v>
      </c>
      <c r="L321" s="752">
        <v>16</v>
      </c>
      <c r="M321" s="753">
        <v>1086694.4013093484</v>
      </c>
    </row>
    <row r="322" spans="1:13" ht="14.4" customHeight="1" x14ac:dyDescent="0.3">
      <c r="A322" s="747" t="s">
        <v>615</v>
      </c>
      <c r="B322" s="748" t="s">
        <v>2428</v>
      </c>
      <c r="C322" s="748" t="s">
        <v>2429</v>
      </c>
      <c r="D322" s="748" t="s">
        <v>2430</v>
      </c>
      <c r="E322" s="748" t="s">
        <v>2431</v>
      </c>
      <c r="F322" s="752"/>
      <c r="G322" s="752"/>
      <c r="H322" s="766">
        <v>0</v>
      </c>
      <c r="I322" s="752">
        <v>8</v>
      </c>
      <c r="J322" s="752">
        <v>201138.08</v>
      </c>
      <c r="K322" s="766">
        <v>1</v>
      </c>
      <c r="L322" s="752">
        <v>8</v>
      </c>
      <c r="M322" s="753">
        <v>201138.08</v>
      </c>
    </row>
    <row r="323" spans="1:13" ht="14.4" customHeight="1" x14ac:dyDescent="0.3">
      <c r="A323" s="747" t="s">
        <v>615</v>
      </c>
      <c r="B323" s="748" t="s">
        <v>2432</v>
      </c>
      <c r="C323" s="748" t="s">
        <v>2433</v>
      </c>
      <c r="D323" s="748" t="s">
        <v>2434</v>
      </c>
      <c r="E323" s="748" t="s">
        <v>1976</v>
      </c>
      <c r="F323" s="752"/>
      <c r="G323" s="752"/>
      <c r="H323" s="766">
        <v>0</v>
      </c>
      <c r="I323" s="752">
        <v>20</v>
      </c>
      <c r="J323" s="752">
        <v>1576215.8</v>
      </c>
      <c r="K323" s="766">
        <v>1</v>
      </c>
      <c r="L323" s="752">
        <v>20</v>
      </c>
      <c r="M323" s="753">
        <v>1576215.8</v>
      </c>
    </row>
    <row r="324" spans="1:13" ht="14.4" customHeight="1" x14ac:dyDescent="0.3">
      <c r="A324" s="747" t="s">
        <v>615</v>
      </c>
      <c r="B324" s="748" t="s">
        <v>2435</v>
      </c>
      <c r="C324" s="748" t="s">
        <v>2436</v>
      </c>
      <c r="D324" s="748" t="s">
        <v>2437</v>
      </c>
      <c r="E324" s="748" t="s">
        <v>2438</v>
      </c>
      <c r="F324" s="752"/>
      <c r="G324" s="752"/>
      <c r="H324" s="766">
        <v>0</v>
      </c>
      <c r="I324" s="752">
        <v>9</v>
      </c>
      <c r="J324" s="752">
        <v>157499.1</v>
      </c>
      <c r="K324" s="766">
        <v>1</v>
      </c>
      <c r="L324" s="752">
        <v>9</v>
      </c>
      <c r="M324" s="753">
        <v>157499.1</v>
      </c>
    </row>
    <row r="325" spans="1:13" ht="14.4" customHeight="1" x14ac:dyDescent="0.3">
      <c r="A325" s="747" t="s">
        <v>615</v>
      </c>
      <c r="B325" s="748" t="s">
        <v>2435</v>
      </c>
      <c r="C325" s="748" t="s">
        <v>2439</v>
      </c>
      <c r="D325" s="748" t="s">
        <v>2437</v>
      </c>
      <c r="E325" s="748" t="s">
        <v>2440</v>
      </c>
      <c r="F325" s="752"/>
      <c r="G325" s="752"/>
      <c r="H325" s="766">
        <v>0</v>
      </c>
      <c r="I325" s="752">
        <v>14</v>
      </c>
      <c r="J325" s="752">
        <v>945760.75999999989</v>
      </c>
      <c r="K325" s="766">
        <v>1</v>
      </c>
      <c r="L325" s="752">
        <v>14</v>
      </c>
      <c r="M325" s="753">
        <v>945760.75999999989</v>
      </c>
    </row>
    <row r="326" spans="1:13" ht="14.4" customHeight="1" x14ac:dyDescent="0.3">
      <c r="A326" s="747" t="s">
        <v>615</v>
      </c>
      <c r="B326" s="748" t="s">
        <v>2371</v>
      </c>
      <c r="C326" s="748" t="s">
        <v>2372</v>
      </c>
      <c r="D326" s="748" t="s">
        <v>2373</v>
      </c>
      <c r="E326" s="748" t="s">
        <v>2374</v>
      </c>
      <c r="F326" s="752"/>
      <c r="G326" s="752"/>
      <c r="H326" s="766">
        <v>0</v>
      </c>
      <c r="I326" s="752">
        <v>25</v>
      </c>
      <c r="J326" s="752">
        <v>421060.19999999995</v>
      </c>
      <c r="K326" s="766">
        <v>1</v>
      </c>
      <c r="L326" s="752">
        <v>25</v>
      </c>
      <c r="M326" s="753">
        <v>421060.19999999995</v>
      </c>
    </row>
    <row r="327" spans="1:13" ht="14.4" customHeight="1" x14ac:dyDescent="0.3">
      <c r="A327" s="747" t="s">
        <v>615</v>
      </c>
      <c r="B327" s="748" t="s">
        <v>2441</v>
      </c>
      <c r="C327" s="748" t="s">
        <v>2442</v>
      </c>
      <c r="D327" s="748" t="s">
        <v>2443</v>
      </c>
      <c r="E327" s="748" t="s">
        <v>2444</v>
      </c>
      <c r="F327" s="752"/>
      <c r="G327" s="752"/>
      <c r="H327" s="766">
        <v>0</v>
      </c>
      <c r="I327" s="752">
        <v>6</v>
      </c>
      <c r="J327" s="752">
        <v>374440</v>
      </c>
      <c r="K327" s="766">
        <v>1</v>
      </c>
      <c r="L327" s="752">
        <v>6</v>
      </c>
      <c r="M327" s="753">
        <v>374440</v>
      </c>
    </row>
    <row r="328" spans="1:13" ht="14.4" customHeight="1" x14ac:dyDescent="0.3">
      <c r="A328" s="747" t="s">
        <v>615</v>
      </c>
      <c r="B328" s="748" t="s">
        <v>2445</v>
      </c>
      <c r="C328" s="748" t="s">
        <v>2446</v>
      </c>
      <c r="D328" s="748" t="s">
        <v>2447</v>
      </c>
      <c r="E328" s="748" t="s">
        <v>2448</v>
      </c>
      <c r="F328" s="752"/>
      <c r="G328" s="752"/>
      <c r="H328" s="766">
        <v>0</v>
      </c>
      <c r="I328" s="752">
        <v>8</v>
      </c>
      <c r="J328" s="752">
        <v>157222.88</v>
      </c>
      <c r="K328" s="766">
        <v>1</v>
      </c>
      <c r="L328" s="752">
        <v>8</v>
      </c>
      <c r="M328" s="753">
        <v>157222.88</v>
      </c>
    </row>
    <row r="329" spans="1:13" ht="14.4" customHeight="1" thickBot="1" x14ac:dyDescent="0.35">
      <c r="A329" s="754" t="s">
        <v>615</v>
      </c>
      <c r="B329" s="755" t="s">
        <v>2375</v>
      </c>
      <c r="C329" s="755" t="s">
        <v>2376</v>
      </c>
      <c r="D329" s="755" t="s">
        <v>2377</v>
      </c>
      <c r="E329" s="755" t="s">
        <v>2378</v>
      </c>
      <c r="F329" s="759"/>
      <c r="G329" s="759"/>
      <c r="H329" s="767">
        <v>0</v>
      </c>
      <c r="I329" s="759">
        <v>4</v>
      </c>
      <c r="J329" s="759">
        <v>513488.45000000007</v>
      </c>
      <c r="K329" s="767">
        <v>1</v>
      </c>
      <c r="L329" s="759">
        <v>4</v>
      </c>
      <c r="M329" s="760">
        <v>513488.45000000007</v>
      </c>
    </row>
  </sheetData>
  <autoFilter ref="A5:M374"/>
  <mergeCells count="4">
    <mergeCell ref="F4:H4"/>
    <mergeCell ref="I4:K4"/>
    <mergeCell ref="L4:M4"/>
    <mergeCell ref="A1:M1"/>
  </mergeCells>
  <conditionalFormatting sqref="H3 H6:H1048576">
    <cfRule type="cellIs" dxfId="58" priority="4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90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5">
    <tabColor theme="0" tint="-0.249977111117893"/>
    <pageSetUpPr fitToPage="1"/>
  </sheetPr>
  <dimension ref="A1:Q12"/>
  <sheetViews>
    <sheetView showGridLines="0" showRowColHeaders="0" workbookViewId="0">
      <pane ySplit="5" topLeftCell="A6" activePane="bottomLeft" state="frozen"/>
      <selection activeCell="N30" sqref="N30"/>
      <selection pane="bottomLeft" sqref="A1:Q1"/>
    </sheetView>
  </sheetViews>
  <sheetFormatPr defaultRowHeight="14.4" customHeight="1" x14ac:dyDescent="0.3"/>
  <cols>
    <col min="1" max="1" width="50" style="402" customWidth="1"/>
    <col min="2" max="2" width="5.44140625" style="329" bestFit="1" customWidth="1"/>
    <col min="3" max="3" width="6.109375" style="329" bestFit="1" customWidth="1"/>
    <col min="4" max="4" width="7.44140625" style="329" bestFit="1" customWidth="1"/>
    <col min="5" max="5" width="6.21875" style="329" bestFit="1" customWidth="1"/>
    <col min="6" max="6" width="6.33203125" style="332" bestFit="1" customWidth="1"/>
    <col min="7" max="7" width="6.109375" style="332" bestFit="1" customWidth="1"/>
    <col min="8" max="8" width="7.44140625" style="332" bestFit="1" customWidth="1"/>
    <col min="9" max="9" width="6.21875" style="332" bestFit="1" customWidth="1"/>
    <col min="10" max="10" width="5.44140625" style="329" bestFit="1" customWidth="1"/>
    <col min="11" max="11" width="6.109375" style="329" bestFit="1" customWidth="1"/>
    <col min="12" max="12" width="7.44140625" style="329" bestFit="1" customWidth="1"/>
    <col min="13" max="13" width="6.21875" style="329" bestFit="1" customWidth="1"/>
    <col min="14" max="14" width="5.33203125" style="332" bestFit="1" customWidth="1"/>
    <col min="15" max="15" width="6.109375" style="332" bestFit="1" customWidth="1"/>
    <col min="16" max="16" width="7.44140625" style="332" bestFit="1" customWidth="1"/>
    <col min="17" max="17" width="6.21875" style="332" bestFit="1" customWidth="1"/>
    <col min="18" max="16384" width="8.88671875" style="247"/>
  </cols>
  <sheetData>
    <row r="1" spans="1:17" ht="18.600000000000001" customHeight="1" thickBot="1" x14ac:dyDescent="0.4">
      <c r="A1" s="551" t="s">
        <v>241</v>
      </c>
      <c r="B1" s="551"/>
      <c r="C1" s="551"/>
      <c r="D1" s="551"/>
      <c r="E1" s="551"/>
      <c r="F1" s="513"/>
      <c r="G1" s="513"/>
      <c r="H1" s="513"/>
      <c r="I1" s="513"/>
      <c r="J1" s="544"/>
      <c r="K1" s="544"/>
      <c r="L1" s="544"/>
      <c r="M1" s="544"/>
      <c r="N1" s="544"/>
      <c r="O1" s="544"/>
      <c r="P1" s="544"/>
      <c r="Q1" s="544"/>
    </row>
    <row r="2" spans="1:17" ht="14.4" customHeight="1" thickBot="1" x14ac:dyDescent="0.35">
      <c r="A2" s="371" t="s">
        <v>328</v>
      </c>
      <c r="B2" s="336"/>
      <c r="C2" s="336"/>
      <c r="D2" s="336"/>
      <c r="E2" s="336"/>
    </row>
    <row r="3" spans="1:17" ht="14.4" customHeight="1" thickBot="1" x14ac:dyDescent="0.35">
      <c r="A3" s="391" t="s">
        <v>3</v>
      </c>
      <c r="B3" s="395">
        <f>SUM(B6:B1048576)</f>
        <v>2071</v>
      </c>
      <c r="C3" s="396">
        <f>SUM(C6:C1048576)</f>
        <v>1193</v>
      </c>
      <c r="D3" s="396">
        <f>SUM(D6:D1048576)</f>
        <v>148</v>
      </c>
      <c r="E3" s="397">
        <f>SUM(E6:E1048576)</f>
        <v>865</v>
      </c>
      <c r="F3" s="394">
        <f>IF(SUM($B3:$E3)=0,"",B3/SUM($B3:$E3))</f>
        <v>0.48421790974982465</v>
      </c>
      <c r="G3" s="392">
        <f t="shared" ref="G3:I3" si="0">IF(SUM($B3:$E3)=0,"",C3/SUM($B3:$E3))</f>
        <v>0.27893383212532147</v>
      </c>
      <c r="H3" s="392">
        <f t="shared" si="0"/>
        <v>3.460369417816226E-2</v>
      </c>
      <c r="I3" s="393">
        <f t="shared" si="0"/>
        <v>0.2022445639466916</v>
      </c>
      <c r="J3" s="396">
        <f>SUM(J6:J1048576)</f>
        <v>190</v>
      </c>
      <c r="K3" s="396">
        <f>SUM(K6:K1048576)</f>
        <v>320</v>
      </c>
      <c r="L3" s="396">
        <f>SUM(L6:L1048576)</f>
        <v>148</v>
      </c>
      <c r="M3" s="397">
        <f>SUM(M6:M1048576)</f>
        <v>107</v>
      </c>
      <c r="N3" s="394">
        <f>IF(SUM($J3:$M3)=0,"",J3/SUM($J3:$M3))</f>
        <v>0.24836601307189543</v>
      </c>
      <c r="O3" s="392">
        <f t="shared" ref="O3:Q3" si="1">IF(SUM($J3:$M3)=0,"",K3/SUM($J3:$M3))</f>
        <v>0.41830065359477125</v>
      </c>
      <c r="P3" s="392">
        <f t="shared" si="1"/>
        <v>0.19346405228758171</v>
      </c>
      <c r="Q3" s="393">
        <f t="shared" si="1"/>
        <v>0.13986928104575164</v>
      </c>
    </row>
    <row r="4" spans="1:17" ht="14.4" customHeight="1" thickBot="1" x14ac:dyDescent="0.35">
      <c r="A4" s="390"/>
      <c r="B4" s="564" t="s">
        <v>243</v>
      </c>
      <c r="C4" s="565"/>
      <c r="D4" s="565"/>
      <c r="E4" s="566"/>
      <c r="F4" s="561" t="s">
        <v>248</v>
      </c>
      <c r="G4" s="562"/>
      <c r="H4" s="562"/>
      <c r="I4" s="563"/>
      <c r="J4" s="564" t="s">
        <v>249</v>
      </c>
      <c r="K4" s="565"/>
      <c r="L4" s="565"/>
      <c r="M4" s="566"/>
      <c r="N4" s="561" t="s">
        <v>250</v>
      </c>
      <c r="O4" s="562"/>
      <c r="P4" s="562"/>
      <c r="Q4" s="563"/>
    </row>
    <row r="5" spans="1:17" ht="14.4" customHeight="1" thickBot="1" x14ac:dyDescent="0.35">
      <c r="A5" s="782" t="s">
        <v>242</v>
      </c>
      <c r="B5" s="783" t="s">
        <v>244</v>
      </c>
      <c r="C5" s="783" t="s">
        <v>245</v>
      </c>
      <c r="D5" s="783" t="s">
        <v>246</v>
      </c>
      <c r="E5" s="784" t="s">
        <v>247</v>
      </c>
      <c r="F5" s="785" t="s">
        <v>244</v>
      </c>
      <c r="G5" s="786" t="s">
        <v>245</v>
      </c>
      <c r="H5" s="786" t="s">
        <v>246</v>
      </c>
      <c r="I5" s="787" t="s">
        <v>247</v>
      </c>
      <c r="J5" s="783" t="s">
        <v>244</v>
      </c>
      <c r="K5" s="783" t="s">
        <v>245</v>
      </c>
      <c r="L5" s="783" t="s">
        <v>246</v>
      </c>
      <c r="M5" s="784" t="s">
        <v>247</v>
      </c>
      <c r="N5" s="785" t="s">
        <v>244</v>
      </c>
      <c r="O5" s="786" t="s">
        <v>245</v>
      </c>
      <c r="P5" s="786" t="s">
        <v>246</v>
      </c>
      <c r="Q5" s="787" t="s">
        <v>247</v>
      </c>
    </row>
    <row r="6" spans="1:17" ht="14.4" customHeight="1" x14ac:dyDescent="0.3">
      <c r="A6" s="791" t="s">
        <v>2450</v>
      </c>
      <c r="B6" s="797"/>
      <c r="C6" s="745"/>
      <c r="D6" s="745"/>
      <c r="E6" s="746"/>
      <c r="F6" s="794"/>
      <c r="G6" s="765"/>
      <c r="H6" s="765"/>
      <c r="I6" s="800"/>
      <c r="J6" s="797"/>
      <c r="K6" s="745"/>
      <c r="L6" s="745"/>
      <c r="M6" s="746"/>
      <c r="N6" s="794"/>
      <c r="O6" s="765"/>
      <c r="P6" s="765"/>
      <c r="Q6" s="788"/>
    </row>
    <row r="7" spans="1:17" ht="14.4" customHeight="1" x14ac:dyDescent="0.3">
      <c r="A7" s="792" t="s">
        <v>2451</v>
      </c>
      <c r="B7" s="798">
        <v>1074</v>
      </c>
      <c r="C7" s="752">
        <v>592</v>
      </c>
      <c r="D7" s="752">
        <v>58</v>
      </c>
      <c r="E7" s="753"/>
      <c r="F7" s="795">
        <v>0.62296983758700697</v>
      </c>
      <c r="G7" s="766">
        <v>0.3433874709976798</v>
      </c>
      <c r="H7" s="766">
        <v>3.3642691415313224E-2</v>
      </c>
      <c r="I7" s="801">
        <v>0</v>
      </c>
      <c r="J7" s="798">
        <v>52</v>
      </c>
      <c r="K7" s="752">
        <v>134</v>
      </c>
      <c r="L7" s="752">
        <v>58</v>
      </c>
      <c r="M7" s="753"/>
      <c r="N7" s="795">
        <v>0.21311475409836064</v>
      </c>
      <c r="O7" s="766">
        <v>0.54918032786885251</v>
      </c>
      <c r="P7" s="766">
        <v>0.23770491803278687</v>
      </c>
      <c r="Q7" s="789">
        <v>0</v>
      </c>
    </row>
    <row r="8" spans="1:17" ht="14.4" customHeight="1" x14ac:dyDescent="0.3">
      <c r="A8" s="792" t="s">
        <v>2452</v>
      </c>
      <c r="B8" s="798">
        <v>485</v>
      </c>
      <c r="C8" s="752">
        <v>551</v>
      </c>
      <c r="D8" s="752">
        <v>90</v>
      </c>
      <c r="E8" s="753"/>
      <c r="F8" s="795">
        <v>0.43072824156305506</v>
      </c>
      <c r="G8" s="766">
        <v>0.48934280639431615</v>
      </c>
      <c r="H8" s="766">
        <v>7.9928952042628773E-2</v>
      </c>
      <c r="I8" s="801">
        <v>0</v>
      </c>
      <c r="J8" s="798">
        <v>53</v>
      </c>
      <c r="K8" s="752">
        <v>159</v>
      </c>
      <c r="L8" s="752">
        <v>90</v>
      </c>
      <c r="M8" s="753"/>
      <c r="N8" s="795">
        <v>0.17549668874172186</v>
      </c>
      <c r="O8" s="766">
        <v>0.52649006622516559</v>
      </c>
      <c r="P8" s="766">
        <v>0.29801324503311261</v>
      </c>
      <c r="Q8" s="789">
        <v>0</v>
      </c>
    </row>
    <row r="9" spans="1:17" ht="14.4" customHeight="1" x14ac:dyDescent="0.3">
      <c r="A9" s="792" t="s">
        <v>2453</v>
      </c>
      <c r="B9" s="798">
        <v>465</v>
      </c>
      <c r="C9" s="752">
        <v>43</v>
      </c>
      <c r="D9" s="752"/>
      <c r="E9" s="753"/>
      <c r="F9" s="795">
        <v>0.91535433070866146</v>
      </c>
      <c r="G9" s="766">
        <v>8.4645669291338585E-2</v>
      </c>
      <c r="H9" s="766">
        <v>0</v>
      </c>
      <c r="I9" s="801">
        <v>0</v>
      </c>
      <c r="J9" s="798">
        <v>68</v>
      </c>
      <c r="K9" s="752">
        <v>22</v>
      </c>
      <c r="L9" s="752"/>
      <c r="M9" s="753"/>
      <c r="N9" s="795">
        <v>0.75555555555555554</v>
      </c>
      <c r="O9" s="766">
        <v>0.24444444444444444</v>
      </c>
      <c r="P9" s="766">
        <v>0</v>
      </c>
      <c r="Q9" s="789">
        <v>0</v>
      </c>
    </row>
    <row r="10" spans="1:17" ht="14.4" customHeight="1" x14ac:dyDescent="0.3">
      <c r="A10" s="792" t="s">
        <v>2454</v>
      </c>
      <c r="B10" s="798">
        <v>23</v>
      </c>
      <c r="C10" s="752">
        <v>4</v>
      </c>
      <c r="D10" s="752"/>
      <c r="E10" s="753"/>
      <c r="F10" s="795">
        <v>0.85185185185185186</v>
      </c>
      <c r="G10" s="766">
        <v>0.14814814814814814</v>
      </c>
      <c r="H10" s="766">
        <v>0</v>
      </c>
      <c r="I10" s="801">
        <v>0</v>
      </c>
      <c r="J10" s="798">
        <v>12</v>
      </c>
      <c r="K10" s="752">
        <v>3</v>
      </c>
      <c r="L10" s="752"/>
      <c r="M10" s="753"/>
      <c r="N10" s="795">
        <v>0.8</v>
      </c>
      <c r="O10" s="766">
        <v>0.2</v>
      </c>
      <c r="P10" s="766">
        <v>0</v>
      </c>
      <c r="Q10" s="789">
        <v>0</v>
      </c>
    </row>
    <row r="11" spans="1:17" ht="14.4" customHeight="1" x14ac:dyDescent="0.3">
      <c r="A11" s="792" t="s">
        <v>2455</v>
      </c>
      <c r="B11" s="798">
        <v>24</v>
      </c>
      <c r="C11" s="752">
        <v>3</v>
      </c>
      <c r="D11" s="752"/>
      <c r="E11" s="753"/>
      <c r="F11" s="795">
        <v>0.88888888888888884</v>
      </c>
      <c r="G11" s="766">
        <v>0.1111111111111111</v>
      </c>
      <c r="H11" s="766">
        <v>0</v>
      </c>
      <c r="I11" s="801">
        <v>0</v>
      </c>
      <c r="J11" s="798">
        <v>5</v>
      </c>
      <c r="K11" s="752">
        <v>2</v>
      </c>
      <c r="L11" s="752"/>
      <c r="M11" s="753"/>
      <c r="N11" s="795">
        <v>0.7142857142857143</v>
      </c>
      <c r="O11" s="766">
        <v>0.2857142857142857</v>
      </c>
      <c r="P11" s="766">
        <v>0</v>
      </c>
      <c r="Q11" s="789">
        <v>0</v>
      </c>
    </row>
    <row r="12" spans="1:17" ht="14.4" customHeight="1" thickBot="1" x14ac:dyDescent="0.35">
      <c r="A12" s="793" t="s">
        <v>2456</v>
      </c>
      <c r="B12" s="799"/>
      <c r="C12" s="759"/>
      <c r="D12" s="759"/>
      <c r="E12" s="760">
        <v>865</v>
      </c>
      <c r="F12" s="796">
        <v>0</v>
      </c>
      <c r="G12" s="767">
        <v>0</v>
      </c>
      <c r="H12" s="767">
        <v>0</v>
      </c>
      <c r="I12" s="802">
        <v>1</v>
      </c>
      <c r="J12" s="799"/>
      <c r="K12" s="759"/>
      <c r="L12" s="759"/>
      <c r="M12" s="760">
        <v>107</v>
      </c>
      <c r="N12" s="796">
        <v>0</v>
      </c>
      <c r="O12" s="767">
        <v>0</v>
      </c>
      <c r="P12" s="767">
        <v>0</v>
      </c>
      <c r="Q12" s="790">
        <v>1</v>
      </c>
    </row>
  </sheetData>
  <mergeCells count="5">
    <mergeCell ref="N4:Q4"/>
    <mergeCell ref="A1:Q1"/>
    <mergeCell ref="F4:I4"/>
    <mergeCell ref="B4:E4"/>
    <mergeCell ref="J4:M4"/>
  </mergeCells>
  <conditionalFormatting sqref="G3 O3 G6:G1048576 O6:O1048576">
    <cfRule type="cellIs" dxfId="57" priority="1" operator="greaterThan">
      <formula>0.3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1">
    <tabColor theme="0" tint="-0.249977111117893"/>
    <pageSetUpPr fitToPage="1"/>
  </sheetPr>
  <dimension ref="A1:N29"/>
  <sheetViews>
    <sheetView showGridLines="0" showRowColHeaders="0" workbookViewId="0">
      <pane ySplit="4" topLeftCell="A5" activePane="bottomLeft" state="frozen"/>
      <selection activeCell="N30" sqref="N30"/>
      <selection pane="bottomLeft" sqref="A1:L1"/>
    </sheetView>
  </sheetViews>
  <sheetFormatPr defaultRowHeight="14.4" customHeight="1" x14ac:dyDescent="0.3"/>
  <cols>
    <col min="1" max="1" width="9.33203125" style="247" customWidth="1"/>
    <col min="2" max="2" width="34.21875" style="247" customWidth="1"/>
    <col min="3" max="3" width="11.109375" style="247" bestFit="1" customWidth="1"/>
    <col min="4" max="4" width="7.33203125" style="247" bestFit="1" customWidth="1"/>
    <col min="5" max="5" width="11.109375" style="247" bestFit="1" customWidth="1"/>
    <col min="6" max="6" width="5.33203125" style="247" customWidth="1"/>
    <col min="7" max="7" width="7.33203125" style="247" bestFit="1" customWidth="1"/>
    <col min="8" max="8" width="5.33203125" style="247" customWidth="1"/>
    <col min="9" max="9" width="11.109375" style="247" customWidth="1"/>
    <col min="10" max="10" width="5.33203125" style="247" customWidth="1"/>
    <col min="11" max="11" width="7.33203125" style="247" customWidth="1"/>
    <col min="12" max="12" width="5.33203125" style="247" customWidth="1"/>
    <col min="13" max="13" width="0" style="247" hidden="1" customWidth="1"/>
    <col min="14" max="16384" width="8.88671875" style="247"/>
  </cols>
  <sheetData>
    <row r="1" spans="1:14" ht="18.600000000000001" customHeight="1" thickBot="1" x14ac:dyDescent="0.4">
      <c r="A1" s="551" t="s">
        <v>176</v>
      </c>
      <c r="B1" s="551"/>
      <c r="C1" s="551"/>
      <c r="D1" s="551"/>
      <c r="E1" s="551"/>
      <c r="F1" s="551"/>
      <c r="G1" s="551"/>
      <c r="H1" s="551"/>
      <c r="I1" s="513"/>
      <c r="J1" s="513"/>
      <c r="K1" s="513"/>
      <c r="L1" s="513"/>
    </row>
    <row r="2" spans="1:14" ht="14.4" customHeight="1" thickBot="1" x14ac:dyDescent="0.35">
      <c r="A2" s="371" t="s">
        <v>328</v>
      </c>
      <c r="B2" s="328"/>
      <c r="C2" s="328"/>
      <c r="D2" s="328"/>
      <c r="E2" s="328"/>
      <c r="F2" s="328"/>
      <c r="G2" s="328"/>
      <c r="H2" s="328"/>
    </row>
    <row r="3" spans="1:14" ht="14.4" customHeight="1" thickBot="1" x14ac:dyDescent="0.35">
      <c r="A3" s="262"/>
      <c r="B3" s="262"/>
      <c r="C3" s="568" t="s">
        <v>15</v>
      </c>
      <c r="D3" s="567"/>
      <c r="E3" s="567" t="s">
        <v>16</v>
      </c>
      <c r="F3" s="567"/>
      <c r="G3" s="567"/>
      <c r="H3" s="567"/>
      <c r="I3" s="567" t="s">
        <v>189</v>
      </c>
      <c r="J3" s="567"/>
      <c r="K3" s="567"/>
      <c r="L3" s="569"/>
    </row>
    <row r="4" spans="1:14" ht="14.4" customHeight="1" thickBot="1" x14ac:dyDescent="0.35">
      <c r="A4" s="106" t="s">
        <v>17</v>
      </c>
      <c r="B4" s="107" t="s">
        <v>18</v>
      </c>
      <c r="C4" s="108" t="s">
        <v>19</v>
      </c>
      <c r="D4" s="108" t="s">
        <v>20</v>
      </c>
      <c r="E4" s="108" t="s">
        <v>19</v>
      </c>
      <c r="F4" s="108" t="s">
        <v>2</v>
      </c>
      <c r="G4" s="108" t="s">
        <v>20</v>
      </c>
      <c r="H4" s="108" t="s">
        <v>2</v>
      </c>
      <c r="I4" s="108" t="s">
        <v>19</v>
      </c>
      <c r="J4" s="108" t="s">
        <v>2</v>
      </c>
      <c r="K4" s="108" t="s">
        <v>20</v>
      </c>
      <c r="L4" s="109" t="s">
        <v>2</v>
      </c>
    </row>
    <row r="5" spans="1:14" ht="14.4" customHeight="1" x14ac:dyDescent="0.3">
      <c r="A5" s="729">
        <v>21</v>
      </c>
      <c r="B5" s="730" t="s">
        <v>2457</v>
      </c>
      <c r="C5" s="733">
        <v>9198823.4899999984</v>
      </c>
      <c r="D5" s="733">
        <v>5956</v>
      </c>
      <c r="E5" s="733">
        <v>6492465.3199999984</v>
      </c>
      <c r="F5" s="803">
        <v>0.70579301005807205</v>
      </c>
      <c r="G5" s="733">
        <v>4092</v>
      </c>
      <c r="H5" s="803">
        <v>0.68703828072531903</v>
      </c>
      <c r="I5" s="733">
        <v>2706358.1700000004</v>
      </c>
      <c r="J5" s="803">
        <v>0.29420698994192801</v>
      </c>
      <c r="K5" s="733">
        <v>1864</v>
      </c>
      <c r="L5" s="803">
        <v>0.31296171927468097</v>
      </c>
      <c r="M5" s="733" t="s">
        <v>73</v>
      </c>
      <c r="N5" s="270"/>
    </row>
    <row r="6" spans="1:14" ht="14.4" customHeight="1" x14ac:dyDescent="0.3">
      <c r="A6" s="729">
        <v>21</v>
      </c>
      <c r="B6" s="730" t="s">
        <v>2458</v>
      </c>
      <c r="C6" s="733">
        <v>8889867.5599999987</v>
      </c>
      <c r="D6" s="733">
        <v>5614</v>
      </c>
      <c r="E6" s="733">
        <v>6323626.8699999982</v>
      </c>
      <c r="F6" s="803">
        <v>0.71132970511880145</v>
      </c>
      <c r="G6" s="733">
        <v>3864</v>
      </c>
      <c r="H6" s="803">
        <v>0.6882793017456359</v>
      </c>
      <c r="I6" s="733">
        <v>2566240.6900000004</v>
      </c>
      <c r="J6" s="803">
        <v>0.2886702948811985</v>
      </c>
      <c r="K6" s="733">
        <v>1750</v>
      </c>
      <c r="L6" s="803">
        <v>0.3117206982543641</v>
      </c>
      <c r="M6" s="733" t="s">
        <v>1</v>
      </c>
      <c r="N6" s="270"/>
    </row>
    <row r="7" spans="1:14" ht="14.4" customHeight="1" x14ac:dyDescent="0.3">
      <c r="A7" s="729">
        <v>21</v>
      </c>
      <c r="B7" s="730" t="s">
        <v>2459</v>
      </c>
      <c r="C7" s="733">
        <v>0</v>
      </c>
      <c r="D7" s="733">
        <v>138</v>
      </c>
      <c r="E7" s="733">
        <v>0</v>
      </c>
      <c r="F7" s="803" t="s">
        <v>585</v>
      </c>
      <c r="G7" s="733">
        <v>128</v>
      </c>
      <c r="H7" s="803">
        <v>0.92753623188405798</v>
      </c>
      <c r="I7" s="733">
        <v>0</v>
      </c>
      <c r="J7" s="803" t="s">
        <v>585</v>
      </c>
      <c r="K7" s="733">
        <v>10</v>
      </c>
      <c r="L7" s="803">
        <v>7.2463768115942032E-2</v>
      </c>
      <c r="M7" s="733" t="s">
        <v>1</v>
      </c>
      <c r="N7" s="270"/>
    </row>
    <row r="8" spans="1:14" ht="14.4" customHeight="1" x14ac:dyDescent="0.3">
      <c r="A8" s="729">
        <v>21</v>
      </c>
      <c r="B8" s="730" t="s">
        <v>2460</v>
      </c>
      <c r="C8" s="733">
        <v>308955.92999999993</v>
      </c>
      <c r="D8" s="733">
        <v>204</v>
      </c>
      <c r="E8" s="733">
        <v>168838.44999999998</v>
      </c>
      <c r="F8" s="803">
        <v>0.54648069062794824</v>
      </c>
      <c r="G8" s="733">
        <v>100</v>
      </c>
      <c r="H8" s="803">
        <v>0.49019607843137253</v>
      </c>
      <c r="I8" s="733">
        <v>140117.47999999998</v>
      </c>
      <c r="J8" s="803">
        <v>0.45351930937205193</v>
      </c>
      <c r="K8" s="733">
        <v>104</v>
      </c>
      <c r="L8" s="803">
        <v>0.50980392156862742</v>
      </c>
      <c r="M8" s="733" t="s">
        <v>1</v>
      </c>
      <c r="N8" s="270"/>
    </row>
    <row r="9" spans="1:14" ht="14.4" customHeight="1" x14ac:dyDescent="0.3">
      <c r="A9" s="729" t="s">
        <v>583</v>
      </c>
      <c r="B9" s="730" t="s">
        <v>3</v>
      </c>
      <c r="C9" s="733">
        <v>9198823.4899999984</v>
      </c>
      <c r="D9" s="733">
        <v>5956</v>
      </c>
      <c r="E9" s="733">
        <v>6492465.3199999984</v>
      </c>
      <c r="F9" s="803">
        <v>0.70579301005807205</v>
      </c>
      <c r="G9" s="733">
        <v>4092</v>
      </c>
      <c r="H9" s="803">
        <v>0.68703828072531903</v>
      </c>
      <c r="I9" s="733">
        <v>2706358.1700000004</v>
      </c>
      <c r="J9" s="803">
        <v>0.29420698994192801</v>
      </c>
      <c r="K9" s="733">
        <v>1864</v>
      </c>
      <c r="L9" s="803">
        <v>0.31296171927468097</v>
      </c>
      <c r="M9" s="733" t="s">
        <v>597</v>
      </c>
      <c r="N9" s="270"/>
    </row>
    <row r="11" spans="1:14" ht="14.4" customHeight="1" x14ac:dyDescent="0.3">
      <c r="A11" s="729">
        <v>21</v>
      </c>
      <c r="B11" s="730" t="s">
        <v>2457</v>
      </c>
      <c r="C11" s="733" t="s">
        <v>585</v>
      </c>
      <c r="D11" s="733" t="s">
        <v>585</v>
      </c>
      <c r="E11" s="733" t="s">
        <v>585</v>
      </c>
      <c r="F11" s="803" t="s">
        <v>585</v>
      </c>
      <c r="G11" s="733" t="s">
        <v>585</v>
      </c>
      <c r="H11" s="803" t="s">
        <v>585</v>
      </c>
      <c r="I11" s="733" t="s">
        <v>585</v>
      </c>
      <c r="J11" s="803" t="s">
        <v>585</v>
      </c>
      <c r="K11" s="733" t="s">
        <v>585</v>
      </c>
      <c r="L11" s="803" t="s">
        <v>585</v>
      </c>
      <c r="M11" s="733" t="s">
        <v>73</v>
      </c>
      <c r="N11" s="270"/>
    </row>
    <row r="12" spans="1:14" ht="14.4" customHeight="1" x14ac:dyDescent="0.3">
      <c r="A12" s="729" t="s">
        <v>2461</v>
      </c>
      <c r="B12" s="730" t="s">
        <v>2458</v>
      </c>
      <c r="C12" s="733">
        <v>16055.900000000001</v>
      </c>
      <c r="D12" s="733">
        <v>11</v>
      </c>
      <c r="E12" s="733">
        <v>8337.8100000000013</v>
      </c>
      <c r="F12" s="803">
        <v>0.51929882473109579</v>
      </c>
      <c r="G12" s="733">
        <v>5</v>
      </c>
      <c r="H12" s="803">
        <v>0.45454545454545453</v>
      </c>
      <c r="I12" s="733">
        <v>7718.0900000000011</v>
      </c>
      <c r="J12" s="803">
        <v>0.48070117526890427</v>
      </c>
      <c r="K12" s="733">
        <v>6</v>
      </c>
      <c r="L12" s="803">
        <v>0.54545454545454541</v>
      </c>
      <c r="M12" s="733" t="s">
        <v>1</v>
      </c>
      <c r="N12" s="270"/>
    </row>
    <row r="13" spans="1:14" ht="14.4" customHeight="1" x14ac:dyDescent="0.3">
      <c r="A13" s="729" t="s">
        <v>2461</v>
      </c>
      <c r="B13" s="730" t="s">
        <v>2459</v>
      </c>
      <c r="C13" s="733">
        <v>0</v>
      </c>
      <c r="D13" s="733">
        <v>1</v>
      </c>
      <c r="E13" s="733">
        <v>0</v>
      </c>
      <c r="F13" s="803" t="s">
        <v>585</v>
      </c>
      <c r="G13" s="733">
        <v>1</v>
      </c>
      <c r="H13" s="803">
        <v>1</v>
      </c>
      <c r="I13" s="733" t="s">
        <v>585</v>
      </c>
      <c r="J13" s="803" t="s">
        <v>585</v>
      </c>
      <c r="K13" s="733" t="s">
        <v>585</v>
      </c>
      <c r="L13" s="803">
        <v>0</v>
      </c>
      <c r="M13" s="733" t="s">
        <v>1</v>
      </c>
      <c r="N13" s="270"/>
    </row>
    <row r="14" spans="1:14" ht="14.4" customHeight="1" x14ac:dyDescent="0.3">
      <c r="A14" s="729" t="s">
        <v>2461</v>
      </c>
      <c r="B14" s="730" t="s">
        <v>2462</v>
      </c>
      <c r="C14" s="733">
        <v>16055.900000000001</v>
      </c>
      <c r="D14" s="733">
        <v>12</v>
      </c>
      <c r="E14" s="733">
        <v>8337.8100000000013</v>
      </c>
      <c r="F14" s="803">
        <v>0.51929882473109579</v>
      </c>
      <c r="G14" s="733">
        <v>6</v>
      </c>
      <c r="H14" s="803">
        <v>0.5</v>
      </c>
      <c r="I14" s="733">
        <v>7718.0900000000011</v>
      </c>
      <c r="J14" s="803">
        <v>0.48070117526890427</v>
      </c>
      <c r="K14" s="733">
        <v>6</v>
      </c>
      <c r="L14" s="803">
        <v>0.5</v>
      </c>
      <c r="M14" s="733" t="s">
        <v>601</v>
      </c>
      <c r="N14" s="270"/>
    </row>
    <row r="15" spans="1:14" ht="14.4" customHeight="1" x14ac:dyDescent="0.3">
      <c r="A15" s="729" t="s">
        <v>585</v>
      </c>
      <c r="B15" s="730" t="s">
        <v>585</v>
      </c>
      <c r="C15" s="733" t="s">
        <v>585</v>
      </c>
      <c r="D15" s="733" t="s">
        <v>585</v>
      </c>
      <c r="E15" s="733" t="s">
        <v>585</v>
      </c>
      <c r="F15" s="803" t="s">
        <v>585</v>
      </c>
      <c r="G15" s="733" t="s">
        <v>585</v>
      </c>
      <c r="H15" s="803" t="s">
        <v>585</v>
      </c>
      <c r="I15" s="733" t="s">
        <v>585</v>
      </c>
      <c r="J15" s="803" t="s">
        <v>585</v>
      </c>
      <c r="K15" s="733" t="s">
        <v>585</v>
      </c>
      <c r="L15" s="803" t="s">
        <v>585</v>
      </c>
      <c r="M15" s="733" t="s">
        <v>602</v>
      </c>
      <c r="N15" s="270"/>
    </row>
    <row r="16" spans="1:14" ht="14.4" customHeight="1" x14ac:dyDescent="0.3">
      <c r="A16" s="729" t="s">
        <v>2463</v>
      </c>
      <c r="B16" s="730" t="s">
        <v>2458</v>
      </c>
      <c r="C16" s="733">
        <v>7370868.6000000015</v>
      </c>
      <c r="D16" s="733">
        <v>5162</v>
      </c>
      <c r="E16" s="733">
        <v>5131424.1800000025</v>
      </c>
      <c r="F16" s="803">
        <v>0.69617632038644695</v>
      </c>
      <c r="G16" s="733">
        <v>3550</v>
      </c>
      <c r="H16" s="803">
        <v>0.68771793878341725</v>
      </c>
      <c r="I16" s="733">
        <v>2239444.4199999995</v>
      </c>
      <c r="J16" s="803">
        <v>0.30382367961355317</v>
      </c>
      <c r="K16" s="733">
        <v>1612</v>
      </c>
      <c r="L16" s="803">
        <v>0.3122820612165827</v>
      </c>
      <c r="M16" s="733" t="s">
        <v>1</v>
      </c>
      <c r="N16" s="270"/>
    </row>
    <row r="17" spans="1:14" ht="14.4" customHeight="1" x14ac:dyDescent="0.3">
      <c r="A17" s="729" t="s">
        <v>2463</v>
      </c>
      <c r="B17" s="730" t="s">
        <v>2459</v>
      </c>
      <c r="C17" s="733">
        <v>0</v>
      </c>
      <c r="D17" s="733">
        <v>136</v>
      </c>
      <c r="E17" s="733">
        <v>0</v>
      </c>
      <c r="F17" s="803" t="s">
        <v>585</v>
      </c>
      <c r="G17" s="733">
        <v>126</v>
      </c>
      <c r="H17" s="803">
        <v>0.92647058823529416</v>
      </c>
      <c r="I17" s="733">
        <v>0</v>
      </c>
      <c r="J17" s="803" t="s">
        <v>585</v>
      </c>
      <c r="K17" s="733">
        <v>10</v>
      </c>
      <c r="L17" s="803">
        <v>7.3529411764705885E-2</v>
      </c>
      <c r="M17" s="733" t="s">
        <v>1</v>
      </c>
      <c r="N17" s="270"/>
    </row>
    <row r="18" spans="1:14" ht="14.4" customHeight="1" x14ac:dyDescent="0.3">
      <c r="A18" s="729" t="s">
        <v>2463</v>
      </c>
      <c r="B18" s="730" t="s">
        <v>2460</v>
      </c>
      <c r="C18" s="733">
        <v>214983.84</v>
      </c>
      <c r="D18" s="733">
        <v>148</v>
      </c>
      <c r="E18" s="733">
        <v>98107.48</v>
      </c>
      <c r="F18" s="803">
        <v>0.45634816086641672</v>
      </c>
      <c r="G18" s="733">
        <v>61</v>
      </c>
      <c r="H18" s="803">
        <v>0.41216216216216217</v>
      </c>
      <c r="I18" s="733">
        <v>116876.36</v>
      </c>
      <c r="J18" s="803">
        <v>0.54365183913358328</v>
      </c>
      <c r="K18" s="733">
        <v>87</v>
      </c>
      <c r="L18" s="803">
        <v>0.58783783783783783</v>
      </c>
      <c r="M18" s="733" t="s">
        <v>1</v>
      </c>
      <c r="N18" s="270"/>
    </row>
    <row r="19" spans="1:14" ht="14.4" customHeight="1" x14ac:dyDescent="0.3">
      <c r="A19" s="729" t="s">
        <v>2463</v>
      </c>
      <c r="B19" s="730" t="s">
        <v>2464</v>
      </c>
      <c r="C19" s="733">
        <v>7585852.4400000013</v>
      </c>
      <c r="D19" s="733">
        <v>5446</v>
      </c>
      <c r="E19" s="733">
        <v>5229531.6600000029</v>
      </c>
      <c r="F19" s="803">
        <v>0.68937956562730107</v>
      </c>
      <c r="G19" s="733">
        <v>3737</v>
      </c>
      <c r="H19" s="803">
        <v>0.6861917003305178</v>
      </c>
      <c r="I19" s="733">
        <v>2356320.7799999993</v>
      </c>
      <c r="J19" s="803">
        <v>0.31062043437269904</v>
      </c>
      <c r="K19" s="733">
        <v>1709</v>
      </c>
      <c r="L19" s="803">
        <v>0.3138082996694822</v>
      </c>
      <c r="M19" s="733" t="s">
        <v>601</v>
      </c>
      <c r="N19" s="270"/>
    </row>
    <row r="20" spans="1:14" ht="14.4" customHeight="1" x14ac:dyDescent="0.3">
      <c r="A20" s="729" t="s">
        <v>585</v>
      </c>
      <c r="B20" s="730" t="s">
        <v>585</v>
      </c>
      <c r="C20" s="733" t="s">
        <v>585</v>
      </c>
      <c r="D20" s="733" t="s">
        <v>585</v>
      </c>
      <c r="E20" s="733" t="s">
        <v>585</v>
      </c>
      <c r="F20" s="803" t="s">
        <v>585</v>
      </c>
      <c r="G20" s="733" t="s">
        <v>585</v>
      </c>
      <c r="H20" s="803" t="s">
        <v>585</v>
      </c>
      <c r="I20" s="733" t="s">
        <v>585</v>
      </c>
      <c r="J20" s="803" t="s">
        <v>585</v>
      </c>
      <c r="K20" s="733" t="s">
        <v>585</v>
      </c>
      <c r="L20" s="803" t="s">
        <v>585</v>
      </c>
      <c r="M20" s="733" t="s">
        <v>602</v>
      </c>
      <c r="N20" s="270"/>
    </row>
    <row r="21" spans="1:14" ht="14.4" customHeight="1" x14ac:dyDescent="0.3">
      <c r="A21" s="729" t="s">
        <v>2465</v>
      </c>
      <c r="B21" s="730" t="s">
        <v>2458</v>
      </c>
      <c r="C21" s="733">
        <v>1502943.0600000015</v>
      </c>
      <c r="D21" s="733">
        <v>441</v>
      </c>
      <c r="E21" s="733">
        <v>1183864.8800000015</v>
      </c>
      <c r="F21" s="803">
        <v>0.78769775882261328</v>
      </c>
      <c r="G21" s="733">
        <v>309</v>
      </c>
      <c r="H21" s="803">
        <v>0.70068027210884354</v>
      </c>
      <c r="I21" s="733">
        <v>319078.17999999988</v>
      </c>
      <c r="J21" s="803">
        <v>0.21230224117738669</v>
      </c>
      <c r="K21" s="733">
        <v>132</v>
      </c>
      <c r="L21" s="803">
        <v>0.29931972789115646</v>
      </c>
      <c r="M21" s="733" t="s">
        <v>1</v>
      </c>
      <c r="N21" s="270"/>
    </row>
    <row r="22" spans="1:14" ht="14.4" customHeight="1" x14ac:dyDescent="0.3">
      <c r="A22" s="729" t="s">
        <v>2465</v>
      </c>
      <c r="B22" s="730" t="s">
        <v>2459</v>
      </c>
      <c r="C22" s="733">
        <v>0</v>
      </c>
      <c r="D22" s="733">
        <v>1</v>
      </c>
      <c r="E22" s="733">
        <v>0</v>
      </c>
      <c r="F22" s="803" t="s">
        <v>585</v>
      </c>
      <c r="G22" s="733">
        <v>1</v>
      </c>
      <c r="H22" s="803">
        <v>1</v>
      </c>
      <c r="I22" s="733" t="s">
        <v>585</v>
      </c>
      <c r="J22" s="803" t="s">
        <v>585</v>
      </c>
      <c r="K22" s="733" t="s">
        <v>585</v>
      </c>
      <c r="L22" s="803">
        <v>0</v>
      </c>
      <c r="M22" s="733" t="s">
        <v>1</v>
      </c>
      <c r="N22" s="270"/>
    </row>
    <row r="23" spans="1:14" ht="14.4" customHeight="1" x14ac:dyDescent="0.3">
      <c r="A23" s="729" t="s">
        <v>2465</v>
      </c>
      <c r="B23" s="730" t="s">
        <v>2460</v>
      </c>
      <c r="C23" s="733">
        <v>93972.089999999982</v>
      </c>
      <c r="D23" s="733">
        <v>56</v>
      </c>
      <c r="E23" s="733">
        <v>70730.969999999987</v>
      </c>
      <c r="F23" s="803">
        <v>0.75268060974274387</v>
      </c>
      <c r="G23" s="733">
        <v>39</v>
      </c>
      <c r="H23" s="803">
        <v>0.6964285714285714</v>
      </c>
      <c r="I23" s="733">
        <v>23241.119999999999</v>
      </c>
      <c r="J23" s="803">
        <v>0.24731939025725622</v>
      </c>
      <c r="K23" s="733">
        <v>17</v>
      </c>
      <c r="L23" s="803">
        <v>0.30357142857142855</v>
      </c>
      <c r="M23" s="733" t="s">
        <v>1</v>
      </c>
      <c r="N23" s="270"/>
    </row>
    <row r="24" spans="1:14" ht="14.4" customHeight="1" x14ac:dyDescent="0.3">
      <c r="A24" s="729" t="s">
        <v>2465</v>
      </c>
      <c r="B24" s="730" t="s">
        <v>2466</v>
      </c>
      <c r="C24" s="733">
        <v>1596915.1500000015</v>
      </c>
      <c r="D24" s="733">
        <v>498</v>
      </c>
      <c r="E24" s="733">
        <v>1254595.8500000015</v>
      </c>
      <c r="F24" s="803">
        <v>0.78563713920554912</v>
      </c>
      <c r="G24" s="733">
        <v>349</v>
      </c>
      <c r="H24" s="803">
        <v>0.70080321285140568</v>
      </c>
      <c r="I24" s="733">
        <v>342319.29999999987</v>
      </c>
      <c r="J24" s="803">
        <v>0.21436286079445083</v>
      </c>
      <c r="K24" s="733">
        <v>149</v>
      </c>
      <c r="L24" s="803">
        <v>0.29919678714859438</v>
      </c>
      <c r="M24" s="733" t="s">
        <v>601</v>
      </c>
      <c r="N24" s="270"/>
    </row>
    <row r="25" spans="1:14" ht="14.4" customHeight="1" x14ac:dyDescent="0.3">
      <c r="A25" s="729" t="s">
        <v>585</v>
      </c>
      <c r="B25" s="730" t="s">
        <v>585</v>
      </c>
      <c r="C25" s="733" t="s">
        <v>585</v>
      </c>
      <c r="D25" s="733" t="s">
        <v>585</v>
      </c>
      <c r="E25" s="733" t="s">
        <v>585</v>
      </c>
      <c r="F25" s="803" t="s">
        <v>585</v>
      </c>
      <c r="G25" s="733" t="s">
        <v>585</v>
      </c>
      <c r="H25" s="803" t="s">
        <v>585</v>
      </c>
      <c r="I25" s="733" t="s">
        <v>585</v>
      </c>
      <c r="J25" s="803" t="s">
        <v>585</v>
      </c>
      <c r="K25" s="733" t="s">
        <v>585</v>
      </c>
      <c r="L25" s="803" t="s">
        <v>585</v>
      </c>
      <c r="M25" s="733" t="s">
        <v>602</v>
      </c>
      <c r="N25" s="270"/>
    </row>
    <row r="26" spans="1:14" ht="14.4" customHeight="1" x14ac:dyDescent="0.3">
      <c r="A26" s="729" t="s">
        <v>583</v>
      </c>
      <c r="B26" s="730" t="s">
        <v>2467</v>
      </c>
      <c r="C26" s="733">
        <v>9198823.4900000021</v>
      </c>
      <c r="D26" s="733">
        <v>5956</v>
      </c>
      <c r="E26" s="733">
        <v>6492465.320000004</v>
      </c>
      <c r="F26" s="803">
        <v>0.70579301005807238</v>
      </c>
      <c r="G26" s="733">
        <v>4092</v>
      </c>
      <c r="H26" s="803">
        <v>0.68703828072531903</v>
      </c>
      <c r="I26" s="733">
        <v>2706358.169999999</v>
      </c>
      <c r="J26" s="803">
        <v>0.29420698994192773</v>
      </c>
      <c r="K26" s="733">
        <v>1864</v>
      </c>
      <c r="L26" s="803">
        <v>0.31296171927468097</v>
      </c>
      <c r="M26" s="733" t="s">
        <v>597</v>
      </c>
      <c r="N26" s="270"/>
    </row>
    <row r="27" spans="1:14" ht="14.4" customHeight="1" x14ac:dyDescent="0.3">
      <c r="A27" s="804" t="s">
        <v>301</v>
      </c>
    </row>
    <row r="28" spans="1:14" ht="14.4" customHeight="1" x14ac:dyDescent="0.3">
      <c r="A28" s="805" t="s">
        <v>2468</v>
      </c>
    </row>
    <row r="29" spans="1:14" ht="14.4" customHeight="1" x14ac:dyDescent="0.3">
      <c r="A29" s="804" t="s">
        <v>2469</v>
      </c>
    </row>
  </sheetData>
  <autoFilter ref="A4:M4"/>
  <mergeCells count="4">
    <mergeCell ref="E3:H3"/>
    <mergeCell ref="C3:D3"/>
    <mergeCell ref="I3:L3"/>
    <mergeCell ref="A1:L1"/>
  </mergeCells>
  <conditionalFormatting sqref="F4 F10 F27:F1048576">
    <cfRule type="cellIs" dxfId="56" priority="15" stopIfTrue="1" operator="lessThan">
      <formula>0.6</formula>
    </cfRule>
  </conditionalFormatting>
  <conditionalFormatting sqref="B5:B9">
    <cfRule type="expression" dxfId="55" priority="10">
      <formula>AND(LEFT(M5,6)&lt;&gt;"mezera",M5&lt;&gt;"")</formula>
    </cfRule>
  </conditionalFormatting>
  <conditionalFormatting sqref="A5:A9">
    <cfRule type="expression" dxfId="54" priority="8">
      <formula>AND(M5&lt;&gt;"",M5&lt;&gt;"mezeraKL")</formula>
    </cfRule>
  </conditionalFormatting>
  <conditionalFormatting sqref="F5:F9">
    <cfRule type="cellIs" dxfId="53" priority="7" operator="lessThan">
      <formula>0.6</formula>
    </cfRule>
  </conditionalFormatting>
  <conditionalFormatting sqref="B5:L9">
    <cfRule type="expression" dxfId="52" priority="9">
      <formula>OR($M5="KL",$M5="SumaKL")</formula>
    </cfRule>
    <cfRule type="expression" dxfId="51" priority="11">
      <formula>$M5="SumaNS"</formula>
    </cfRule>
  </conditionalFormatting>
  <conditionalFormatting sqref="A5:L9">
    <cfRule type="expression" dxfId="50" priority="12">
      <formula>$M5&lt;&gt;""</formula>
    </cfRule>
  </conditionalFormatting>
  <conditionalFormatting sqref="B11:B26">
    <cfRule type="expression" dxfId="49" priority="4">
      <formula>AND(LEFT(M11,6)&lt;&gt;"mezera",M11&lt;&gt;"")</formula>
    </cfRule>
  </conditionalFormatting>
  <conditionalFormatting sqref="A11:A26">
    <cfRule type="expression" dxfId="48" priority="2">
      <formula>AND(M11&lt;&gt;"",M11&lt;&gt;"mezeraKL")</formula>
    </cfRule>
  </conditionalFormatting>
  <conditionalFormatting sqref="F11:F26">
    <cfRule type="cellIs" dxfId="47" priority="1" operator="lessThan">
      <formula>0.6</formula>
    </cfRule>
  </conditionalFormatting>
  <conditionalFormatting sqref="B11:L26">
    <cfRule type="expression" dxfId="46" priority="3">
      <formula>OR($M11="KL",$M11="SumaKL")</formula>
    </cfRule>
    <cfRule type="expression" dxfId="45" priority="5">
      <formula>$M11="SumaNS"</formula>
    </cfRule>
  </conditionalFormatting>
  <conditionalFormatting sqref="A11:L26">
    <cfRule type="expression" dxfId="44" priority="6">
      <formula>$M11&lt;&gt;""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0">
    <tabColor theme="0" tint="-0.249977111117893"/>
    <pageSetUpPr fitToPage="1"/>
  </sheetPr>
  <dimension ref="A1:M38"/>
  <sheetViews>
    <sheetView showGridLines="0" showRowColHeaders="0" workbookViewId="0">
      <pane ySplit="4" topLeftCell="A5" activePane="bottomLeft" state="frozen"/>
      <selection activeCell="N30" sqref="N30"/>
      <selection pane="bottomLeft" sqref="A1:M1"/>
    </sheetView>
  </sheetViews>
  <sheetFormatPr defaultRowHeight="14.4" customHeight="1" x14ac:dyDescent="0.3"/>
  <cols>
    <col min="1" max="1" width="30.88671875" style="247" customWidth="1"/>
    <col min="2" max="2" width="11.109375" style="329" bestFit="1" customWidth="1"/>
    <col min="3" max="3" width="11.109375" style="247" hidden="1" customWidth="1"/>
    <col min="4" max="4" width="7.33203125" style="329" bestFit="1" customWidth="1"/>
    <col min="5" max="5" width="7.33203125" style="247" hidden="1" customWidth="1"/>
    <col min="6" max="6" width="11.109375" style="329" bestFit="1" customWidth="1"/>
    <col min="7" max="7" width="5.33203125" style="332" customWidth="1"/>
    <col min="8" max="8" width="7.33203125" style="329" bestFit="1" customWidth="1"/>
    <col min="9" max="9" width="5.33203125" style="332" customWidth="1"/>
    <col min="10" max="10" width="11.109375" style="329" customWidth="1"/>
    <col min="11" max="11" width="5.33203125" style="332" customWidth="1"/>
    <col min="12" max="12" width="7.33203125" style="329" customWidth="1"/>
    <col min="13" max="13" width="5.33203125" style="332" customWidth="1"/>
    <col min="14" max="14" width="0" style="247" hidden="1" customWidth="1"/>
    <col min="15" max="16384" width="8.88671875" style="247"/>
  </cols>
  <sheetData>
    <row r="1" spans="1:13" ht="18.600000000000001" customHeight="1" thickBot="1" x14ac:dyDescent="0.4">
      <c r="A1" s="551" t="s">
        <v>190</v>
      </c>
      <c r="B1" s="551"/>
      <c r="C1" s="551"/>
      <c r="D1" s="551"/>
      <c r="E1" s="551"/>
      <c r="F1" s="551"/>
      <c r="G1" s="551"/>
      <c r="H1" s="551"/>
      <c r="I1" s="551"/>
      <c r="J1" s="513"/>
      <c r="K1" s="513"/>
      <c r="L1" s="513"/>
      <c r="M1" s="513"/>
    </row>
    <row r="2" spans="1:13" ht="14.4" customHeight="1" thickBot="1" x14ac:dyDescent="0.35">
      <c r="A2" s="371" t="s">
        <v>328</v>
      </c>
      <c r="B2" s="336"/>
      <c r="C2" s="328"/>
      <c r="D2" s="336"/>
      <c r="E2" s="328"/>
      <c r="F2" s="336"/>
      <c r="G2" s="337"/>
      <c r="H2" s="336"/>
      <c r="I2" s="337"/>
    </row>
    <row r="3" spans="1:13" ht="14.4" customHeight="1" thickBot="1" x14ac:dyDescent="0.35">
      <c r="A3" s="262"/>
      <c r="B3" s="568" t="s">
        <v>15</v>
      </c>
      <c r="C3" s="570"/>
      <c r="D3" s="567"/>
      <c r="E3" s="261"/>
      <c r="F3" s="567" t="s">
        <v>16</v>
      </c>
      <c r="G3" s="567"/>
      <c r="H3" s="567"/>
      <c r="I3" s="567"/>
      <c r="J3" s="567" t="s">
        <v>189</v>
      </c>
      <c r="K3" s="567"/>
      <c r="L3" s="567"/>
      <c r="M3" s="569"/>
    </row>
    <row r="4" spans="1:13" ht="14.4" customHeight="1" thickBot="1" x14ac:dyDescent="0.35">
      <c r="A4" s="782" t="s">
        <v>166</v>
      </c>
      <c r="B4" s="783" t="s">
        <v>19</v>
      </c>
      <c r="C4" s="809"/>
      <c r="D4" s="783" t="s">
        <v>20</v>
      </c>
      <c r="E4" s="809"/>
      <c r="F4" s="783" t="s">
        <v>19</v>
      </c>
      <c r="G4" s="786" t="s">
        <v>2</v>
      </c>
      <c r="H4" s="783" t="s">
        <v>20</v>
      </c>
      <c r="I4" s="786" t="s">
        <v>2</v>
      </c>
      <c r="J4" s="783" t="s">
        <v>19</v>
      </c>
      <c r="K4" s="786" t="s">
        <v>2</v>
      </c>
      <c r="L4" s="783" t="s">
        <v>20</v>
      </c>
      <c r="M4" s="787" t="s">
        <v>2</v>
      </c>
    </row>
    <row r="5" spans="1:13" ht="14.4" customHeight="1" x14ac:dyDescent="0.3">
      <c r="A5" s="806" t="s">
        <v>2470</v>
      </c>
      <c r="B5" s="797">
        <v>146266.86000000002</v>
      </c>
      <c r="C5" s="741">
        <v>1</v>
      </c>
      <c r="D5" s="810">
        <v>102</v>
      </c>
      <c r="E5" s="813" t="s">
        <v>2470</v>
      </c>
      <c r="F5" s="797">
        <v>117199.89000000003</v>
      </c>
      <c r="G5" s="765">
        <v>0.80127439667468092</v>
      </c>
      <c r="H5" s="745">
        <v>68</v>
      </c>
      <c r="I5" s="788">
        <v>0.66666666666666663</v>
      </c>
      <c r="J5" s="816">
        <v>29066.969999999998</v>
      </c>
      <c r="K5" s="765">
        <v>0.19872560332531919</v>
      </c>
      <c r="L5" s="745">
        <v>34</v>
      </c>
      <c r="M5" s="788">
        <v>0.33333333333333331</v>
      </c>
    </row>
    <row r="6" spans="1:13" ht="14.4" customHeight="1" x14ac:dyDescent="0.3">
      <c r="A6" s="807" t="s">
        <v>2471</v>
      </c>
      <c r="B6" s="798">
        <v>130039.14999999997</v>
      </c>
      <c r="C6" s="748">
        <v>1</v>
      </c>
      <c r="D6" s="811">
        <v>38</v>
      </c>
      <c r="E6" s="814" t="s">
        <v>2471</v>
      </c>
      <c r="F6" s="798">
        <v>27222.879999999994</v>
      </c>
      <c r="G6" s="766">
        <v>0.20934372456294895</v>
      </c>
      <c r="H6" s="752">
        <v>27</v>
      </c>
      <c r="I6" s="789">
        <v>0.71052631578947367</v>
      </c>
      <c r="J6" s="817">
        <v>102816.26999999997</v>
      </c>
      <c r="K6" s="766">
        <v>0.79065627543705108</v>
      </c>
      <c r="L6" s="752">
        <v>11</v>
      </c>
      <c r="M6" s="789">
        <v>0.28947368421052633</v>
      </c>
    </row>
    <row r="7" spans="1:13" ht="14.4" customHeight="1" x14ac:dyDescent="0.3">
      <c r="A7" s="807" t="s">
        <v>2472</v>
      </c>
      <c r="B7" s="798">
        <v>528334.9600000002</v>
      </c>
      <c r="C7" s="748">
        <v>1</v>
      </c>
      <c r="D7" s="811">
        <v>336</v>
      </c>
      <c r="E7" s="814" t="s">
        <v>2472</v>
      </c>
      <c r="F7" s="798">
        <v>462849.3400000002</v>
      </c>
      <c r="G7" s="766">
        <v>0.87605283587518046</v>
      </c>
      <c r="H7" s="752">
        <v>233</v>
      </c>
      <c r="I7" s="789">
        <v>0.69345238095238093</v>
      </c>
      <c r="J7" s="817">
        <v>65485.619999999981</v>
      </c>
      <c r="K7" s="766">
        <v>0.12394716412481951</v>
      </c>
      <c r="L7" s="752">
        <v>103</v>
      </c>
      <c r="M7" s="789">
        <v>0.30654761904761907</v>
      </c>
    </row>
    <row r="8" spans="1:13" ht="14.4" customHeight="1" x14ac:dyDescent="0.3">
      <c r="A8" s="807" t="s">
        <v>2473</v>
      </c>
      <c r="B8" s="798">
        <v>4143.24</v>
      </c>
      <c r="C8" s="748">
        <v>1</v>
      </c>
      <c r="D8" s="811">
        <v>12</v>
      </c>
      <c r="E8" s="814" t="s">
        <v>2473</v>
      </c>
      <c r="F8" s="798">
        <v>3076.6</v>
      </c>
      <c r="G8" s="766">
        <v>0.7425589635164751</v>
      </c>
      <c r="H8" s="752">
        <v>9</v>
      </c>
      <c r="I8" s="789">
        <v>0.75</v>
      </c>
      <c r="J8" s="817">
        <v>1066.6399999999999</v>
      </c>
      <c r="K8" s="766">
        <v>0.25744103648352495</v>
      </c>
      <c r="L8" s="752">
        <v>3</v>
      </c>
      <c r="M8" s="789">
        <v>0.25</v>
      </c>
    </row>
    <row r="9" spans="1:13" ht="14.4" customHeight="1" x14ac:dyDescent="0.3">
      <c r="A9" s="807" t="s">
        <v>2474</v>
      </c>
      <c r="B9" s="798">
        <v>113157.29999999997</v>
      </c>
      <c r="C9" s="748">
        <v>1</v>
      </c>
      <c r="D9" s="811">
        <v>119</v>
      </c>
      <c r="E9" s="814" t="s">
        <v>2474</v>
      </c>
      <c r="F9" s="798">
        <v>88307.169999999969</v>
      </c>
      <c r="G9" s="766">
        <v>0.78039304578670565</v>
      </c>
      <c r="H9" s="752">
        <v>91</v>
      </c>
      <c r="I9" s="789">
        <v>0.76470588235294112</v>
      </c>
      <c r="J9" s="817">
        <v>24850.13</v>
      </c>
      <c r="K9" s="766">
        <v>0.21960695421329429</v>
      </c>
      <c r="L9" s="752">
        <v>28</v>
      </c>
      <c r="M9" s="789">
        <v>0.23529411764705882</v>
      </c>
    </row>
    <row r="10" spans="1:13" ht="14.4" customHeight="1" x14ac:dyDescent="0.3">
      <c r="A10" s="807" t="s">
        <v>2475</v>
      </c>
      <c r="B10" s="798">
        <v>199421.67999999993</v>
      </c>
      <c r="C10" s="748">
        <v>1</v>
      </c>
      <c r="D10" s="811">
        <v>134</v>
      </c>
      <c r="E10" s="814" t="s">
        <v>2475</v>
      </c>
      <c r="F10" s="798">
        <v>183757.84999999995</v>
      </c>
      <c r="G10" s="766">
        <v>0.92145372559292449</v>
      </c>
      <c r="H10" s="752">
        <v>105</v>
      </c>
      <c r="I10" s="789">
        <v>0.78358208955223885</v>
      </c>
      <c r="J10" s="817">
        <v>15663.83</v>
      </c>
      <c r="K10" s="766">
        <v>7.8546274407075525E-2</v>
      </c>
      <c r="L10" s="752">
        <v>29</v>
      </c>
      <c r="M10" s="789">
        <v>0.21641791044776118</v>
      </c>
    </row>
    <row r="11" spans="1:13" ht="14.4" customHeight="1" x14ac:dyDescent="0.3">
      <c r="A11" s="807" t="s">
        <v>2476</v>
      </c>
      <c r="B11" s="798">
        <v>141377.13999999998</v>
      </c>
      <c r="C11" s="748">
        <v>1</v>
      </c>
      <c r="D11" s="811">
        <v>111</v>
      </c>
      <c r="E11" s="814" t="s">
        <v>2476</v>
      </c>
      <c r="F11" s="798">
        <v>84554.23</v>
      </c>
      <c r="G11" s="766">
        <v>0.59807568606919059</v>
      </c>
      <c r="H11" s="752">
        <v>48</v>
      </c>
      <c r="I11" s="789">
        <v>0.43243243243243246</v>
      </c>
      <c r="J11" s="817">
        <v>56822.909999999996</v>
      </c>
      <c r="K11" s="766">
        <v>0.40192431393080946</v>
      </c>
      <c r="L11" s="752">
        <v>63</v>
      </c>
      <c r="M11" s="789">
        <v>0.56756756756756754</v>
      </c>
    </row>
    <row r="12" spans="1:13" ht="14.4" customHeight="1" x14ac:dyDescent="0.3">
      <c r="A12" s="807" t="s">
        <v>2477</v>
      </c>
      <c r="B12" s="798">
        <v>92066.650000000009</v>
      </c>
      <c r="C12" s="748">
        <v>1</v>
      </c>
      <c r="D12" s="811">
        <v>113</v>
      </c>
      <c r="E12" s="814" t="s">
        <v>2477</v>
      </c>
      <c r="F12" s="798">
        <v>52789.340000000018</v>
      </c>
      <c r="G12" s="766">
        <v>0.57338178374036652</v>
      </c>
      <c r="H12" s="752">
        <v>63</v>
      </c>
      <c r="I12" s="789">
        <v>0.55752212389380529</v>
      </c>
      <c r="J12" s="817">
        <v>39277.30999999999</v>
      </c>
      <c r="K12" s="766">
        <v>0.42661821625963348</v>
      </c>
      <c r="L12" s="752">
        <v>50</v>
      </c>
      <c r="M12" s="789">
        <v>0.44247787610619471</v>
      </c>
    </row>
    <row r="13" spans="1:13" ht="14.4" customHeight="1" x14ac:dyDescent="0.3">
      <c r="A13" s="807" t="s">
        <v>2478</v>
      </c>
      <c r="B13" s="798">
        <v>725.02</v>
      </c>
      <c r="C13" s="748">
        <v>1</v>
      </c>
      <c r="D13" s="811">
        <v>2</v>
      </c>
      <c r="E13" s="814" t="s">
        <v>2478</v>
      </c>
      <c r="F13" s="798"/>
      <c r="G13" s="766">
        <v>0</v>
      </c>
      <c r="H13" s="752"/>
      <c r="I13" s="789">
        <v>0</v>
      </c>
      <c r="J13" s="817">
        <v>725.02</v>
      </c>
      <c r="K13" s="766">
        <v>1</v>
      </c>
      <c r="L13" s="752">
        <v>2</v>
      </c>
      <c r="M13" s="789">
        <v>1</v>
      </c>
    </row>
    <row r="14" spans="1:13" ht="14.4" customHeight="1" x14ac:dyDescent="0.3">
      <c r="A14" s="807" t="s">
        <v>2479</v>
      </c>
      <c r="B14" s="798">
        <v>232613.48999999993</v>
      </c>
      <c r="C14" s="748">
        <v>1</v>
      </c>
      <c r="D14" s="811">
        <v>254</v>
      </c>
      <c r="E14" s="814" t="s">
        <v>2479</v>
      </c>
      <c r="F14" s="798">
        <v>151326.67999999993</v>
      </c>
      <c r="G14" s="766">
        <v>0.65054988857267038</v>
      </c>
      <c r="H14" s="752">
        <v>163</v>
      </c>
      <c r="I14" s="789">
        <v>0.6417322834645669</v>
      </c>
      <c r="J14" s="817">
        <v>81286.810000000012</v>
      </c>
      <c r="K14" s="766">
        <v>0.34945011142732968</v>
      </c>
      <c r="L14" s="752">
        <v>91</v>
      </c>
      <c r="M14" s="789">
        <v>0.35826771653543305</v>
      </c>
    </row>
    <row r="15" spans="1:13" ht="14.4" customHeight="1" x14ac:dyDescent="0.3">
      <c r="A15" s="807" t="s">
        <v>2480</v>
      </c>
      <c r="B15" s="798">
        <v>198015.72999999998</v>
      </c>
      <c r="C15" s="748">
        <v>1</v>
      </c>
      <c r="D15" s="811">
        <v>61</v>
      </c>
      <c r="E15" s="814" t="s">
        <v>2480</v>
      </c>
      <c r="F15" s="798">
        <v>160188.68999999997</v>
      </c>
      <c r="G15" s="766">
        <v>0.8089695197447192</v>
      </c>
      <c r="H15" s="752">
        <v>45</v>
      </c>
      <c r="I15" s="789">
        <v>0.73770491803278693</v>
      </c>
      <c r="J15" s="817">
        <v>37827.039999999994</v>
      </c>
      <c r="K15" s="766">
        <v>0.19103048025528072</v>
      </c>
      <c r="L15" s="752">
        <v>16</v>
      </c>
      <c r="M15" s="789">
        <v>0.26229508196721313</v>
      </c>
    </row>
    <row r="16" spans="1:13" ht="14.4" customHeight="1" x14ac:dyDescent="0.3">
      <c r="A16" s="807" t="s">
        <v>2481</v>
      </c>
      <c r="B16" s="798">
        <v>748631.83999999985</v>
      </c>
      <c r="C16" s="748">
        <v>1</v>
      </c>
      <c r="D16" s="811">
        <v>628</v>
      </c>
      <c r="E16" s="814" t="s">
        <v>2481</v>
      </c>
      <c r="F16" s="798">
        <v>585710.69999999984</v>
      </c>
      <c r="G16" s="766">
        <v>0.78237481857571001</v>
      </c>
      <c r="H16" s="752">
        <v>450</v>
      </c>
      <c r="I16" s="789">
        <v>0.71656050955414008</v>
      </c>
      <c r="J16" s="817">
        <v>162921.13999999998</v>
      </c>
      <c r="K16" s="766">
        <v>0.21762518142428997</v>
      </c>
      <c r="L16" s="752">
        <v>178</v>
      </c>
      <c r="M16" s="789">
        <v>0.28343949044585987</v>
      </c>
    </row>
    <row r="17" spans="1:13" ht="14.4" customHeight="1" x14ac:dyDescent="0.3">
      <c r="A17" s="807" t="s">
        <v>2482</v>
      </c>
      <c r="B17" s="798">
        <v>105446.39000000001</v>
      </c>
      <c r="C17" s="748">
        <v>1</v>
      </c>
      <c r="D17" s="811">
        <v>81</v>
      </c>
      <c r="E17" s="814" t="s">
        <v>2482</v>
      </c>
      <c r="F17" s="798">
        <v>65469.599999999991</v>
      </c>
      <c r="G17" s="766">
        <v>0.62088043033052132</v>
      </c>
      <c r="H17" s="752">
        <v>55</v>
      </c>
      <c r="I17" s="789">
        <v>0.67901234567901236</v>
      </c>
      <c r="J17" s="817">
        <v>39976.790000000015</v>
      </c>
      <c r="K17" s="766">
        <v>0.37911956966947857</v>
      </c>
      <c r="L17" s="752">
        <v>26</v>
      </c>
      <c r="M17" s="789">
        <v>0.32098765432098764</v>
      </c>
    </row>
    <row r="18" spans="1:13" ht="14.4" customHeight="1" x14ac:dyDescent="0.3">
      <c r="A18" s="807" t="s">
        <v>2483</v>
      </c>
      <c r="B18" s="798">
        <v>534045.62</v>
      </c>
      <c r="C18" s="748">
        <v>1</v>
      </c>
      <c r="D18" s="811">
        <v>87</v>
      </c>
      <c r="E18" s="814" t="s">
        <v>2483</v>
      </c>
      <c r="F18" s="798">
        <v>508415.58999999997</v>
      </c>
      <c r="G18" s="766">
        <v>0.95200778914730166</v>
      </c>
      <c r="H18" s="752">
        <v>59</v>
      </c>
      <c r="I18" s="789">
        <v>0.67816091954022983</v>
      </c>
      <c r="J18" s="817">
        <v>25630.030000000002</v>
      </c>
      <c r="K18" s="766">
        <v>4.7992210852698322E-2</v>
      </c>
      <c r="L18" s="752">
        <v>28</v>
      </c>
      <c r="M18" s="789">
        <v>0.32183908045977011</v>
      </c>
    </row>
    <row r="19" spans="1:13" ht="14.4" customHeight="1" x14ac:dyDescent="0.3">
      <c r="A19" s="807" t="s">
        <v>2484</v>
      </c>
      <c r="B19" s="798">
        <v>637014.05000000063</v>
      </c>
      <c r="C19" s="748">
        <v>1</v>
      </c>
      <c r="D19" s="811">
        <v>654</v>
      </c>
      <c r="E19" s="814" t="s">
        <v>2484</v>
      </c>
      <c r="F19" s="798">
        <v>481701.76000000071</v>
      </c>
      <c r="G19" s="766">
        <v>0.75618702601614551</v>
      </c>
      <c r="H19" s="752">
        <v>475</v>
      </c>
      <c r="I19" s="789">
        <v>0.7262996941896025</v>
      </c>
      <c r="J19" s="817">
        <v>155312.28999999995</v>
      </c>
      <c r="K19" s="766">
        <v>0.24381297398385451</v>
      </c>
      <c r="L19" s="752">
        <v>179</v>
      </c>
      <c r="M19" s="789">
        <v>0.27370030581039756</v>
      </c>
    </row>
    <row r="20" spans="1:13" ht="14.4" customHeight="1" x14ac:dyDescent="0.3">
      <c r="A20" s="807" t="s">
        <v>2485</v>
      </c>
      <c r="B20" s="798">
        <v>724757.33</v>
      </c>
      <c r="C20" s="748">
        <v>1</v>
      </c>
      <c r="D20" s="811">
        <v>585</v>
      </c>
      <c r="E20" s="814" t="s">
        <v>2485</v>
      </c>
      <c r="F20" s="798">
        <v>571426.74</v>
      </c>
      <c r="G20" s="766">
        <v>0.78843871782573072</v>
      </c>
      <c r="H20" s="752">
        <v>429</v>
      </c>
      <c r="I20" s="789">
        <v>0.73333333333333328</v>
      </c>
      <c r="J20" s="817">
        <v>153330.58999999997</v>
      </c>
      <c r="K20" s="766">
        <v>0.21156128217426926</v>
      </c>
      <c r="L20" s="752">
        <v>156</v>
      </c>
      <c r="M20" s="789">
        <v>0.26666666666666666</v>
      </c>
    </row>
    <row r="21" spans="1:13" ht="14.4" customHeight="1" x14ac:dyDescent="0.3">
      <c r="A21" s="807" t="s">
        <v>2486</v>
      </c>
      <c r="B21" s="798">
        <v>291.14999999999998</v>
      </c>
      <c r="C21" s="748">
        <v>1</v>
      </c>
      <c r="D21" s="811">
        <v>3</v>
      </c>
      <c r="E21" s="814" t="s">
        <v>2486</v>
      </c>
      <c r="F21" s="798">
        <v>159.16999999999999</v>
      </c>
      <c r="G21" s="766">
        <v>0.54669414391207283</v>
      </c>
      <c r="H21" s="752">
        <v>1</v>
      </c>
      <c r="I21" s="789">
        <v>0.33333333333333331</v>
      </c>
      <c r="J21" s="817">
        <v>131.97999999999999</v>
      </c>
      <c r="K21" s="766">
        <v>0.45330585608792717</v>
      </c>
      <c r="L21" s="752">
        <v>2</v>
      </c>
      <c r="M21" s="789">
        <v>0.66666666666666663</v>
      </c>
    </row>
    <row r="22" spans="1:13" ht="14.4" customHeight="1" x14ac:dyDescent="0.3">
      <c r="A22" s="807" t="s">
        <v>2487</v>
      </c>
      <c r="B22" s="798">
        <v>349716.8</v>
      </c>
      <c r="C22" s="748">
        <v>1</v>
      </c>
      <c r="D22" s="811">
        <v>114</v>
      </c>
      <c r="E22" s="814" t="s">
        <v>2487</v>
      </c>
      <c r="F22" s="798">
        <v>255216.31</v>
      </c>
      <c r="G22" s="766">
        <v>0.72977995337942014</v>
      </c>
      <c r="H22" s="752">
        <v>89</v>
      </c>
      <c r="I22" s="789">
        <v>0.7807017543859649</v>
      </c>
      <c r="J22" s="817">
        <v>94500.49</v>
      </c>
      <c r="K22" s="766">
        <v>0.27022004662057986</v>
      </c>
      <c r="L22" s="752">
        <v>25</v>
      </c>
      <c r="M22" s="789">
        <v>0.21929824561403508</v>
      </c>
    </row>
    <row r="23" spans="1:13" ht="14.4" customHeight="1" x14ac:dyDescent="0.3">
      <c r="A23" s="807" t="s">
        <v>2488</v>
      </c>
      <c r="B23" s="798">
        <v>609976.7100000002</v>
      </c>
      <c r="C23" s="748">
        <v>1</v>
      </c>
      <c r="D23" s="811">
        <v>294</v>
      </c>
      <c r="E23" s="814" t="s">
        <v>2488</v>
      </c>
      <c r="F23" s="798">
        <v>443253.2300000001</v>
      </c>
      <c r="G23" s="766">
        <v>0.72667238393413403</v>
      </c>
      <c r="H23" s="752">
        <v>188</v>
      </c>
      <c r="I23" s="789">
        <v>0.63945578231292521</v>
      </c>
      <c r="J23" s="817">
        <v>166723.48000000004</v>
      </c>
      <c r="K23" s="766">
        <v>0.27332761606586586</v>
      </c>
      <c r="L23" s="752">
        <v>106</v>
      </c>
      <c r="M23" s="789">
        <v>0.36054421768707484</v>
      </c>
    </row>
    <row r="24" spans="1:13" ht="14.4" customHeight="1" x14ac:dyDescent="0.3">
      <c r="A24" s="807" t="s">
        <v>2489</v>
      </c>
      <c r="B24" s="798">
        <v>62433.760000000009</v>
      </c>
      <c r="C24" s="748">
        <v>1</v>
      </c>
      <c r="D24" s="811">
        <v>60</v>
      </c>
      <c r="E24" s="814" t="s">
        <v>2489</v>
      </c>
      <c r="F24" s="798">
        <v>43646.500000000007</v>
      </c>
      <c r="G24" s="766">
        <v>0.69908491815966234</v>
      </c>
      <c r="H24" s="752">
        <v>30</v>
      </c>
      <c r="I24" s="789">
        <v>0.5</v>
      </c>
      <c r="J24" s="817">
        <v>18787.260000000006</v>
      </c>
      <c r="K24" s="766">
        <v>0.30091508184033772</v>
      </c>
      <c r="L24" s="752">
        <v>30</v>
      </c>
      <c r="M24" s="789">
        <v>0.5</v>
      </c>
    </row>
    <row r="25" spans="1:13" ht="14.4" customHeight="1" x14ac:dyDescent="0.3">
      <c r="A25" s="807" t="s">
        <v>2490</v>
      </c>
      <c r="B25" s="798">
        <v>15543.630000000001</v>
      </c>
      <c r="C25" s="748">
        <v>1</v>
      </c>
      <c r="D25" s="811">
        <v>9</v>
      </c>
      <c r="E25" s="814" t="s">
        <v>2490</v>
      </c>
      <c r="F25" s="798">
        <v>6685.7000000000007</v>
      </c>
      <c r="G25" s="766">
        <v>0.43012475206885392</v>
      </c>
      <c r="H25" s="752">
        <v>4</v>
      </c>
      <c r="I25" s="789">
        <v>0.44444444444444442</v>
      </c>
      <c r="J25" s="817">
        <v>8857.93</v>
      </c>
      <c r="K25" s="766">
        <v>0.56987524793114608</v>
      </c>
      <c r="L25" s="752">
        <v>5</v>
      </c>
      <c r="M25" s="789">
        <v>0.55555555555555558</v>
      </c>
    </row>
    <row r="26" spans="1:13" ht="14.4" customHeight="1" x14ac:dyDescent="0.3">
      <c r="A26" s="807" t="s">
        <v>2491</v>
      </c>
      <c r="B26" s="798">
        <v>6053.64</v>
      </c>
      <c r="C26" s="748">
        <v>1</v>
      </c>
      <c r="D26" s="811">
        <v>4</v>
      </c>
      <c r="E26" s="814" t="s">
        <v>2491</v>
      </c>
      <c r="F26" s="798">
        <v>959.93000000000006</v>
      </c>
      <c r="G26" s="766">
        <v>0.15857071117542504</v>
      </c>
      <c r="H26" s="752">
        <v>2</v>
      </c>
      <c r="I26" s="789">
        <v>0.5</v>
      </c>
      <c r="J26" s="817">
        <v>5093.71</v>
      </c>
      <c r="K26" s="766">
        <v>0.84142928882457491</v>
      </c>
      <c r="L26" s="752">
        <v>2</v>
      </c>
      <c r="M26" s="789">
        <v>0.5</v>
      </c>
    </row>
    <row r="27" spans="1:13" ht="14.4" customHeight="1" x14ac:dyDescent="0.3">
      <c r="A27" s="807" t="s">
        <v>2492</v>
      </c>
      <c r="B27" s="798">
        <v>78686.549999999974</v>
      </c>
      <c r="C27" s="748">
        <v>1</v>
      </c>
      <c r="D27" s="811">
        <v>30</v>
      </c>
      <c r="E27" s="814" t="s">
        <v>2492</v>
      </c>
      <c r="F27" s="798">
        <v>75969.459999999977</v>
      </c>
      <c r="G27" s="766">
        <v>0.96546944808229618</v>
      </c>
      <c r="H27" s="752">
        <v>19</v>
      </c>
      <c r="I27" s="789">
        <v>0.6333333333333333</v>
      </c>
      <c r="J27" s="817">
        <v>2717.0899999999997</v>
      </c>
      <c r="K27" s="766">
        <v>3.4530551917703857E-2</v>
      </c>
      <c r="L27" s="752">
        <v>11</v>
      </c>
      <c r="M27" s="789">
        <v>0.36666666666666664</v>
      </c>
    </row>
    <row r="28" spans="1:13" ht="14.4" customHeight="1" x14ac:dyDescent="0.3">
      <c r="A28" s="807" t="s">
        <v>2493</v>
      </c>
      <c r="B28" s="798">
        <v>12296.16</v>
      </c>
      <c r="C28" s="748">
        <v>1</v>
      </c>
      <c r="D28" s="811">
        <v>25</v>
      </c>
      <c r="E28" s="814" t="s">
        <v>2493</v>
      </c>
      <c r="F28" s="798">
        <v>6709.6900000000005</v>
      </c>
      <c r="G28" s="766">
        <v>0.54567360867132508</v>
      </c>
      <c r="H28" s="752">
        <v>13</v>
      </c>
      <c r="I28" s="789">
        <v>0.52</v>
      </c>
      <c r="J28" s="817">
        <v>5586.4699999999993</v>
      </c>
      <c r="K28" s="766">
        <v>0.45432639132867492</v>
      </c>
      <c r="L28" s="752">
        <v>12</v>
      </c>
      <c r="M28" s="789">
        <v>0.48</v>
      </c>
    </row>
    <row r="29" spans="1:13" ht="14.4" customHeight="1" x14ac:dyDescent="0.3">
      <c r="A29" s="807" t="s">
        <v>2494</v>
      </c>
      <c r="B29" s="798">
        <v>584108.92999999993</v>
      </c>
      <c r="C29" s="748">
        <v>1</v>
      </c>
      <c r="D29" s="811">
        <v>500</v>
      </c>
      <c r="E29" s="814" t="s">
        <v>2494</v>
      </c>
      <c r="F29" s="798">
        <v>460474.31</v>
      </c>
      <c r="G29" s="766">
        <v>0.78833636390390416</v>
      </c>
      <c r="H29" s="752">
        <v>359</v>
      </c>
      <c r="I29" s="789">
        <v>0.71799999999999997</v>
      </c>
      <c r="J29" s="817">
        <v>123634.62</v>
      </c>
      <c r="K29" s="766">
        <v>0.21166363609609601</v>
      </c>
      <c r="L29" s="752">
        <v>141</v>
      </c>
      <c r="M29" s="789">
        <v>0.28199999999999997</v>
      </c>
    </row>
    <row r="30" spans="1:13" ht="14.4" customHeight="1" x14ac:dyDescent="0.3">
      <c r="A30" s="807" t="s">
        <v>2495</v>
      </c>
      <c r="B30" s="798">
        <v>53.57</v>
      </c>
      <c r="C30" s="748">
        <v>1</v>
      </c>
      <c r="D30" s="811">
        <v>1</v>
      </c>
      <c r="E30" s="814" t="s">
        <v>2495</v>
      </c>
      <c r="F30" s="798">
        <v>53.57</v>
      </c>
      <c r="G30" s="766">
        <v>1</v>
      </c>
      <c r="H30" s="752">
        <v>1</v>
      </c>
      <c r="I30" s="789">
        <v>1</v>
      </c>
      <c r="J30" s="817"/>
      <c r="K30" s="766">
        <v>0</v>
      </c>
      <c r="L30" s="752"/>
      <c r="M30" s="789">
        <v>0</v>
      </c>
    </row>
    <row r="31" spans="1:13" ht="14.4" customHeight="1" x14ac:dyDescent="0.3">
      <c r="A31" s="807" t="s">
        <v>2496</v>
      </c>
      <c r="B31" s="798">
        <v>236618.56999999995</v>
      </c>
      <c r="C31" s="748">
        <v>1</v>
      </c>
      <c r="D31" s="811">
        <v>226</v>
      </c>
      <c r="E31" s="814" t="s">
        <v>2496</v>
      </c>
      <c r="F31" s="798">
        <v>145304.12999999995</v>
      </c>
      <c r="G31" s="766">
        <v>0.61408591050144534</v>
      </c>
      <c r="H31" s="752">
        <v>145</v>
      </c>
      <c r="I31" s="789">
        <v>0.6415929203539823</v>
      </c>
      <c r="J31" s="817">
        <v>91314.440000000017</v>
      </c>
      <c r="K31" s="766">
        <v>0.38591408949855471</v>
      </c>
      <c r="L31" s="752">
        <v>81</v>
      </c>
      <c r="M31" s="789">
        <v>0.3584070796460177</v>
      </c>
    </row>
    <row r="32" spans="1:13" ht="14.4" customHeight="1" x14ac:dyDescent="0.3">
      <c r="A32" s="807" t="s">
        <v>2497</v>
      </c>
      <c r="B32" s="798">
        <v>772603.08000000007</v>
      </c>
      <c r="C32" s="748">
        <v>1</v>
      </c>
      <c r="D32" s="811">
        <v>426</v>
      </c>
      <c r="E32" s="814" t="s">
        <v>2497</v>
      </c>
      <c r="F32" s="798">
        <v>569566.17000000004</v>
      </c>
      <c r="G32" s="766">
        <v>0.73720411521010243</v>
      </c>
      <c r="H32" s="752">
        <v>320</v>
      </c>
      <c r="I32" s="789">
        <v>0.75117370892018775</v>
      </c>
      <c r="J32" s="817">
        <v>203036.90999999997</v>
      </c>
      <c r="K32" s="766">
        <v>0.26279588478989752</v>
      </c>
      <c r="L32" s="752">
        <v>106</v>
      </c>
      <c r="M32" s="789">
        <v>0.24882629107981222</v>
      </c>
    </row>
    <row r="33" spans="1:13" ht="14.4" customHeight="1" x14ac:dyDescent="0.3">
      <c r="A33" s="807" t="s">
        <v>2498</v>
      </c>
      <c r="B33" s="798">
        <v>1250460.9200000002</v>
      </c>
      <c r="C33" s="748">
        <v>1</v>
      </c>
      <c r="D33" s="811">
        <v>475</v>
      </c>
      <c r="E33" s="814" t="s">
        <v>2498</v>
      </c>
      <c r="F33" s="798">
        <v>435287.1</v>
      </c>
      <c r="G33" s="766">
        <v>0.34810132251074261</v>
      </c>
      <c r="H33" s="752">
        <v>302</v>
      </c>
      <c r="I33" s="789">
        <v>0.63578947368421057</v>
      </c>
      <c r="J33" s="817">
        <v>815173.82000000018</v>
      </c>
      <c r="K33" s="766">
        <v>0.65189867748925734</v>
      </c>
      <c r="L33" s="752">
        <v>173</v>
      </c>
      <c r="M33" s="789">
        <v>0.36421052631578948</v>
      </c>
    </row>
    <row r="34" spans="1:13" ht="14.4" customHeight="1" x14ac:dyDescent="0.3">
      <c r="A34" s="807" t="s">
        <v>2499</v>
      </c>
      <c r="B34" s="798">
        <v>196657.07</v>
      </c>
      <c r="C34" s="748">
        <v>1</v>
      </c>
      <c r="D34" s="811">
        <v>157</v>
      </c>
      <c r="E34" s="814" t="s">
        <v>2499</v>
      </c>
      <c r="F34" s="798">
        <v>135106.51</v>
      </c>
      <c r="G34" s="766">
        <v>0.6870157782784011</v>
      </c>
      <c r="H34" s="752">
        <v>101</v>
      </c>
      <c r="I34" s="789">
        <v>0.64331210191082799</v>
      </c>
      <c r="J34" s="817">
        <v>61550.559999999998</v>
      </c>
      <c r="K34" s="766">
        <v>0.3129842217215989</v>
      </c>
      <c r="L34" s="752">
        <v>56</v>
      </c>
      <c r="M34" s="789">
        <v>0.35668789808917195</v>
      </c>
    </row>
    <row r="35" spans="1:13" ht="14.4" customHeight="1" x14ac:dyDescent="0.3">
      <c r="A35" s="807" t="s">
        <v>2500</v>
      </c>
      <c r="B35" s="798">
        <v>236821.82</v>
      </c>
      <c r="C35" s="748">
        <v>1</v>
      </c>
      <c r="D35" s="811">
        <v>71</v>
      </c>
      <c r="E35" s="814" t="s">
        <v>2500</v>
      </c>
      <c r="F35" s="798">
        <v>213310.02000000002</v>
      </c>
      <c r="G35" s="766">
        <v>0.90071945228695571</v>
      </c>
      <c r="H35" s="752">
        <v>55</v>
      </c>
      <c r="I35" s="789">
        <v>0.77464788732394363</v>
      </c>
      <c r="J35" s="817">
        <v>23511.799999999996</v>
      </c>
      <c r="K35" s="766">
        <v>9.9280547713044329E-2</v>
      </c>
      <c r="L35" s="752">
        <v>16</v>
      </c>
      <c r="M35" s="789">
        <v>0.22535211267605634</v>
      </c>
    </row>
    <row r="36" spans="1:13" ht="14.4" customHeight="1" x14ac:dyDescent="0.3">
      <c r="A36" s="807" t="s">
        <v>2501</v>
      </c>
      <c r="B36" s="798">
        <v>55777.350000000013</v>
      </c>
      <c r="C36" s="748">
        <v>1</v>
      </c>
      <c r="D36" s="811">
        <v>75</v>
      </c>
      <c r="E36" s="814" t="s">
        <v>2501</v>
      </c>
      <c r="F36" s="798">
        <v>24382.960000000006</v>
      </c>
      <c r="G36" s="766">
        <v>0.43714805382471561</v>
      </c>
      <c r="H36" s="752">
        <v>34</v>
      </c>
      <c r="I36" s="789">
        <v>0.45333333333333331</v>
      </c>
      <c r="J36" s="817">
        <v>31394.390000000007</v>
      </c>
      <c r="K36" s="766">
        <v>0.56285194617528445</v>
      </c>
      <c r="L36" s="752">
        <v>41</v>
      </c>
      <c r="M36" s="789">
        <v>0.54666666666666663</v>
      </c>
    </row>
    <row r="37" spans="1:13" ht="14.4" customHeight="1" x14ac:dyDescent="0.3">
      <c r="A37" s="807" t="s">
        <v>2502</v>
      </c>
      <c r="B37" s="798">
        <v>135834.18999999994</v>
      </c>
      <c r="C37" s="748">
        <v>1</v>
      </c>
      <c r="D37" s="811">
        <v>118</v>
      </c>
      <c r="E37" s="814" t="s">
        <v>2502</v>
      </c>
      <c r="F37" s="798">
        <v>98321.589999999967</v>
      </c>
      <c r="G37" s="766">
        <v>0.72383536133281323</v>
      </c>
      <c r="H37" s="752">
        <v>82</v>
      </c>
      <c r="I37" s="789">
        <v>0.69491525423728817</v>
      </c>
      <c r="J37" s="817">
        <v>37512.599999999991</v>
      </c>
      <c r="K37" s="766">
        <v>0.27616463866718688</v>
      </c>
      <c r="L37" s="752">
        <v>36</v>
      </c>
      <c r="M37" s="789">
        <v>0.30508474576271188</v>
      </c>
    </row>
    <row r="38" spans="1:13" ht="14.4" customHeight="1" thickBot="1" x14ac:dyDescent="0.35">
      <c r="A38" s="808" t="s">
        <v>2503</v>
      </c>
      <c r="B38" s="799">
        <v>58833.140000000007</v>
      </c>
      <c r="C38" s="755">
        <v>1</v>
      </c>
      <c r="D38" s="812">
        <v>51</v>
      </c>
      <c r="E38" s="815" t="s">
        <v>2503</v>
      </c>
      <c r="F38" s="799">
        <v>34061.910000000003</v>
      </c>
      <c r="G38" s="767">
        <v>0.5789578798615882</v>
      </c>
      <c r="H38" s="759">
        <v>27</v>
      </c>
      <c r="I38" s="790">
        <v>0.52941176470588236</v>
      </c>
      <c r="J38" s="818">
        <v>24771.230000000003</v>
      </c>
      <c r="K38" s="767">
        <v>0.4210421201384118</v>
      </c>
      <c r="L38" s="759">
        <v>24</v>
      </c>
      <c r="M38" s="790">
        <v>0.47058823529411764</v>
      </c>
    </row>
  </sheetData>
  <autoFilter ref="A4:N4"/>
  <mergeCells count="4">
    <mergeCell ref="A1:M1"/>
    <mergeCell ref="B3:D3"/>
    <mergeCell ref="F3:I3"/>
    <mergeCell ref="J3:M3"/>
  </mergeCells>
  <conditionalFormatting sqref="G4:G1048576">
    <cfRule type="cellIs" dxfId="43" priority="3" stopIfTrue="1" operator="lessThan">
      <formula>0.6</formula>
    </cfRule>
  </conditionalFormatting>
  <conditionalFormatting sqref="J5:J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{E480ADD4-2810-4060-A9FE-A649FEFEF1AC}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480ADD4-2810-4060-A9FE-A649FEFEF1A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J5:J1048576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2">
    <tabColor theme="0" tint="-0.249977111117893"/>
    <pageSetUpPr fitToPage="1"/>
  </sheetPr>
  <dimension ref="A1:U2205"/>
  <sheetViews>
    <sheetView showGridLines="0" showRowColHeaders="0" topLeftCell="C1" workbookViewId="0">
      <pane ySplit="6" topLeftCell="A7" activePane="bottomLeft" state="frozen"/>
      <selection activeCell="N30" sqref="N30"/>
      <selection pane="bottomLeft" sqref="A1:U1"/>
    </sheetView>
  </sheetViews>
  <sheetFormatPr defaultRowHeight="14.4" customHeight="1" outlineLevelCol="1" x14ac:dyDescent="0.3"/>
  <cols>
    <col min="1" max="1" width="9.77734375" style="247" hidden="1" customWidth="1" outlineLevel="1"/>
    <col min="2" max="2" width="28.33203125" style="247" hidden="1" customWidth="1" outlineLevel="1"/>
    <col min="3" max="3" width="9" style="247" customWidth="1" collapsed="1"/>
    <col min="4" max="4" width="18.77734375" style="340" customWidth="1"/>
    <col min="5" max="5" width="13.5546875" style="330" customWidth="1"/>
    <col min="6" max="6" width="6" style="247" bestFit="1" customWidth="1"/>
    <col min="7" max="7" width="8.77734375" style="247" customWidth="1"/>
    <col min="8" max="8" width="5" style="247" bestFit="1" customWidth="1"/>
    <col min="9" max="9" width="8.5546875" style="247" hidden="1" customWidth="1" outlineLevel="1"/>
    <col min="10" max="10" width="25.77734375" style="247" customWidth="1" collapsed="1"/>
    <col min="11" max="11" width="8.77734375" style="247" customWidth="1"/>
    <col min="12" max="12" width="7.77734375" style="331" customWidth="1"/>
    <col min="13" max="13" width="11.109375" style="331" customWidth="1"/>
    <col min="14" max="14" width="7.77734375" style="247" customWidth="1"/>
    <col min="15" max="15" width="7.77734375" style="341" customWidth="1"/>
    <col min="16" max="16" width="11.109375" style="331" customWidth="1"/>
    <col min="17" max="17" width="5.44140625" style="332" bestFit="1" customWidth="1"/>
    <col min="18" max="18" width="7.77734375" style="247" customWidth="1"/>
    <col min="19" max="19" width="5.44140625" style="332" bestFit="1" customWidth="1"/>
    <col min="20" max="20" width="7.77734375" style="341" customWidth="1"/>
    <col min="21" max="21" width="5.44140625" style="332" bestFit="1" customWidth="1"/>
    <col min="22" max="16384" width="8.88671875" style="247"/>
  </cols>
  <sheetData>
    <row r="1" spans="1:21" ht="18.600000000000001" customHeight="1" thickBot="1" x14ac:dyDescent="0.4">
      <c r="A1" s="542" t="s">
        <v>4109</v>
      </c>
      <c r="B1" s="513"/>
      <c r="C1" s="513"/>
      <c r="D1" s="513"/>
      <c r="E1" s="513"/>
      <c r="F1" s="513"/>
      <c r="G1" s="513"/>
      <c r="H1" s="513"/>
      <c r="I1" s="513"/>
      <c r="J1" s="513"/>
      <c r="K1" s="513"/>
      <c r="L1" s="513"/>
      <c r="M1" s="513"/>
      <c r="N1" s="513"/>
      <c r="O1" s="513"/>
      <c r="P1" s="513"/>
      <c r="Q1" s="513"/>
      <c r="R1" s="513"/>
      <c r="S1" s="513"/>
      <c r="T1" s="513"/>
      <c r="U1" s="513"/>
    </row>
    <row r="2" spans="1:21" ht="14.4" customHeight="1" thickBot="1" x14ac:dyDescent="0.35">
      <c r="A2" s="371" t="s">
        <v>328</v>
      </c>
      <c r="B2" s="338"/>
      <c r="C2" s="328"/>
      <c r="D2" s="328"/>
      <c r="E2" s="339"/>
      <c r="F2" s="328"/>
      <c r="G2" s="328"/>
      <c r="H2" s="328"/>
      <c r="I2" s="328"/>
      <c r="J2" s="328"/>
      <c r="K2" s="328"/>
      <c r="L2" s="328"/>
      <c r="M2" s="328"/>
      <c r="N2" s="328"/>
      <c r="O2" s="328"/>
      <c r="P2" s="328"/>
      <c r="Q2" s="328"/>
      <c r="R2" s="328"/>
      <c r="S2" s="328"/>
      <c r="T2" s="328"/>
      <c r="U2" s="328"/>
    </row>
    <row r="3" spans="1:21" ht="14.4" customHeight="1" thickBot="1" x14ac:dyDescent="0.35">
      <c r="A3" s="574"/>
      <c r="B3" s="575"/>
      <c r="C3" s="575"/>
      <c r="D3" s="575"/>
      <c r="E3" s="575"/>
      <c r="F3" s="575"/>
      <c r="G3" s="575"/>
      <c r="H3" s="575"/>
      <c r="I3" s="575"/>
      <c r="J3" s="575"/>
      <c r="K3" s="576" t="s">
        <v>158</v>
      </c>
      <c r="L3" s="577"/>
      <c r="M3" s="70">
        <f>SUBTOTAL(9,M7:M1048576)</f>
        <v>9198823.4899999909</v>
      </c>
      <c r="N3" s="70">
        <f>SUBTOTAL(9,N7:N1048576)</f>
        <v>13331</v>
      </c>
      <c r="O3" s="70">
        <f>SUBTOTAL(9,O7:O1048576)</f>
        <v>5956</v>
      </c>
      <c r="P3" s="70">
        <f>SUBTOTAL(9,P7:P1048576)</f>
        <v>6492465.3199999994</v>
      </c>
      <c r="Q3" s="71">
        <f>IF(M3=0,0,P3/M3)</f>
        <v>0.70579301005807271</v>
      </c>
      <c r="R3" s="70">
        <f>SUBTOTAL(9,R7:R1048576)</f>
        <v>9445</v>
      </c>
      <c r="S3" s="71">
        <f>IF(N3=0,0,R3/N3)</f>
        <v>0.70849898732278149</v>
      </c>
      <c r="T3" s="70">
        <f>SUBTOTAL(9,T7:T1048576)</f>
        <v>4092</v>
      </c>
      <c r="U3" s="72">
        <f>IF(O3=0,0,T3/O3)</f>
        <v>0.68703828072531903</v>
      </c>
    </row>
    <row r="4" spans="1:21" ht="14.4" customHeight="1" x14ac:dyDescent="0.3">
      <c r="A4" s="73"/>
      <c r="B4" s="74"/>
      <c r="C4" s="74"/>
      <c r="D4" s="75"/>
      <c r="E4" s="262"/>
      <c r="F4" s="74"/>
      <c r="G4" s="74"/>
      <c r="H4" s="74"/>
      <c r="I4" s="74"/>
      <c r="J4" s="74"/>
      <c r="K4" s="74"/>
      <c r="L4" s="74"/>
      <c r="M4" s="578" t="s">
        <v>15</v>
      </c>
      <c r="N4" s="579"/>
      <c r="O4" s="579"/>
      <c r="P4" s="580" t="s">
        <v>21</v>
      </c>
      <c r="Q4" s="579"/>
      <c r="R4" s="579"/>
      <c r="S4" s="579"/>
      <c r="T4" s="579"/>
      <c r="U4" s="581"/>
    </row>
    <row r="5" spans="1:21" ht="14.4" customHeight="1" thickBot="1" x14ac:dyDescent="0.35">
      <c r="A5" s="76"/>
      <c r="B5" s="77"/>
      <c r="C5" s="74"/>
      <c r="D5" s="75"/>
      <c r="E5" s="262"/>
      <c r="F5" s="74"/>
      <c r="G5" s="74"/>
      <c r="H5" s="74"/>
      <c r="I5" s="74"/>
      <c r="J5" s="74"/>
      <c r="K5" s="74"/>
      <c r="L5" s="74"/>
      <c r="M5" s="110" t="s">
        <v>22</v>
      </c>
      <c r="N5" s="111" t="s">
        <v>13</v>
      </c>
      <c r="O5" s="111" t="s">
        <v>20</v>
      </c>
      <c r="P5" s="571" t="s">
        <v>22</v>
      </c>
      <c r="Q5" s="572"/>
      <c r="R5" s="571" t="s">
        <v>13</v>
      </c>
      <c r="S5" s="572"/>
      <c r="T5" s="571" t="s">
        <v>20</v>
      </c>
      <c r="U5" s="573"/>
    </row>
    <row r="6" spans="1:21" s="330" customFormat="1" ht="14.4" customHeight="1" thickBot="1" x14ac:dyDescent="0.35">
      <c r="A6" s="819" t="s">
        <v>23</v>
      </c>
      <c r="B6" s="820" t="s">
        <v>5</v>
      </c>
      <c r="C6" s="819" t="s">
        <v>24</v>
      </c>
      <c r="D6" s="820" t="s">
        <v>6</v>
      </c>
      <c r="E6" s="820" t="s">
        <v>192</v>
      </c>
      <c r="F6" s="820" t="s">
        <v>25</v>
      </c>
      <c r="G6" s="820" t="s">
        <v>26</v>
      </c>
      <c r="H6" s="820" t="s">
        <v>8</v>
      </c>
      <c r="I6" s="820" t="s">
        <v>10</v>
      </c>
      <c r="J6" s="820" t="s">
        <v>11</v>
      </c>
      <c r="K6" s="820" t="s">
        <v>12</v>
      </c>
      <c r="L6" s="820" t="s">
        <v>27</v>
      </c>
      <c r="M6" s="821" t="s">
        <v>14</v>
      </c>
      <c r="N6" s="822" t="s">
        <v>28</v>
      </c>
      <c r="O6" s="822" t="s">
        <v>28</v>
      </c>
      <c r="P6" s="822" t="s">
        <v>14</v>
      </c>
      <c r="Q6" s="822" t="s">
        <v>2</v>
      </c>
      <c r="R6" s="822" t="s">
        <v>28</v>
      </c>
      <c r="S6" s="822" t="s">
        <v>2</v>
      </c>
      <c r="T6" s="822" t="s">
        <v>28</v>
      </c>
      <c r="U6" s="823" t="s">
        <v>2</v>
      </c>
    </row>
    <row r="7" spans="1:21" ht="14.4" customHeight="1" x14ac:dyDescent="0.3">
      <c r="A7" s="824">
        <v>21</v>
      </c>
      <c r="B7" s="825" t="s">
        <v>2457</v>
      </c>
      <c r="C7" s="825" t="s">
        <v>2461</v>
      </c>
      <c r="D7" s="826" t="s">
        <v>4106</v>
      </c>
      <c r="E7" s="827" t="s">
        <v>2483</v>
      </c>
      <c r="F7" s="825" t="s">
        <v>2458</v>
      </c>
      <c r="G7" s="825" t="s">
        <v>2504</v>
      </c>
      <c r="H7" s="825" t="s">
        <v>637</v>
      </c>
      <c r="I7" s="825" t="s">
        <v>2505</v>
      </c>
      <c r="J7" s="825" t="s">
        <v>2506</v>
      </c>
      <c r="K7" s="825" t="s">
        <v>2507</v>
      </c>
      <c r="L7" s="828">
        <v>453.18</v>
      </c>
      <c r="M7" s="828">
        <v>453.18</v>
      </c>
      <c r="N7" s="825">
        <v>1</v>
      </c>
      <c r="O7" s="829">
        <v>1</v>
      </c>
      <c r="P7" s="828"/>
      <c r="Q7" s="830">
        <v>0</v>
      </c>
      <c r="R7" s="825"/>
      <c r="S7" s="830">
        <v>0</v>
      </c>
      <c r="T7" s="829"/>
      <c r="U7" s="231">
        <v>0</v>
      </c>
    </row>
    <row r="8" spans="1:21" ht="14.4" customHeight="1" x14ac:dyDescent="0.3">
      <c r="A8" s="831">
        <v>21</v>
      </c>
      <c r="B8" s="832" t="s">
        <v>2457</v>
      </c>
      <c r="C8" s="832" t="s">
        <v>2461</v>
      </c>
      <c r="D8" s="833" t="s">
        <v>4106</v>
      </c>
      <c r="E8" s="834" t="s">
        <v>2483</v>
      </c>
      <c r="F8" s="832" t="s">
        <v>2458</v>
      </c>
      <c r="G8" s="832" t="s">
        <v>2504</v>
      </c>
      <c r="H8" s="832" t="s">
        <v>585</v>
      </c>
      <c r="I8" s="832" t="s">
        <v>2508</v>
      </c>
      <c r="J8" s="832" t="s">
        <v>1091</v>
      </c>
      <c r="K8" s="832" t="s">
        <v>1899</v>
      </c>
      <c r="L8" s="835">
        <v>453.18</v>
      </c>
      <c r="M8" s="835">
        <v>453.18</v>
      </c>
      <c r="N8" s="832">
        <v>1</v>
      </c>
      <c r="O8" s="836">
        <v>0.5</v>
      </c>
      <c r="P8" s="835"/>
      <c r="Q8" s="837">
        <v>0</v>
      </c>
      <c r="R8" s="832"/>
      <c r="S8" s="837">
        <v>0</v>
      </c>
      <c r="T8" s="836"/>
      <c r="U8" s="838">
        <v>0</v>
      </c>
    </row>
    <row r="9" spans="1:21" ht="14.4" customHeight="1" x14ac:dyDescent="0.3">
      <c r="A9" s="831">
        <v>21</v>
      </c>
      <c r="B9" s="832" t="s">
        <v>2457</v>
      </c>
      <c r="C9" s="832" t="s">
        <v>2461</v>
      </c>
      <c r="D9" s="833" t="s">
        <v>4106</v>
      </c>
      <c r="E9" s="834" t="s">
        <v>2483</v>
      </c>
      <c r="F9" s="832" t="s">
        <v>2458</v>
      </c>
      <c r="G9" s="832" t="s">
        <v>2509</v>
      </c>
      <c r="H9" s="832" t="s">
        <v>637</v>
      </c>
      <c r="I9" s="832" t="s">
        <v>2141</v>
      </c>
      <c r="J9" s="832" t="s">
        <v>1087</v>
      </c>
      <c r="K9" s="832" t="s">
        <v>1089</v>
      </c>
      <c r="L9" s="835">
        <v>0</v>
      </c>
      <c r="M9" s="835">
        <v>0</v>
      </c>
      <c r="N9" s="832">
        <v>1</v>
      </c>
      <c r="O9" s="836">
        <v>0.5</v>
      </c>
      <c r="P9" s="835"/>
      <c r="Q9" s="837"/>
      <c r="R9" s="832"/>
      <c r="S9" s="837">
        <v>0</v>
      </c>
      <c r="T9" s="836"/>
      <c r="U9" s="838">
        <v>0</v>
      </c>
    </row>
    <row r="10" spans="1:21" ht="14.4" customHeight="1" x14ac:dyDescent="0.3">
      <c r="A10" s="831">
        <v>21</v>
      </c>
      <c r="B10" s="832" t="s">
        <v>2457</v>
      </c>
      <c r="C10" s="832" t="s">
        <v>2461</v>
      </c>
      <c r="D10" s="833" t="s">
        <v>4106</v>
      </c>
      <c r="E10" s="834" t="s">
        <v>2483</v>
      </c>
      <c r="F10" s="832" t="s">
        <v>2458</v>
      </c>
      <c r="G10" s="832" t="s">
        <v>2510</v>
      </c>
      <c r="H10" s="832" t="s">
        <v>585</v>
      </c>
      <c r="I10" s="832" t="s">
        <v>2511</v>
      </c>
      <c r="J10" s="832" t="s">
        <v>1028</v>
      </c>
      <c r="K10" s="832" t="s">
        <v>1029</v>
      </c>
      <c r="L10" s="835">
        <v>107.27</v>
      </c>
      <c r="M10" s="835">
        <v>107.27</v>
      </c>
      <c r="N10" s="832">
        <v>1</v>
      </c>
      <c r="O10" s="836">
        <v>1</v>
      </c>
      <c r="P10" s="835">
        <v>107.27</v>
      </c>
      <c r="Q10" s="837">
        <v>1</v>
      </c>
      <c r="R10" s="832">
        <v>1</v>
      </c>
      <c r="S10" s="837">
        <v>1</v>
      </c>
      <c r="T10" s="836">
        <v>1</v>
      </c>
      <c r="U10" s="838">
        <v>1</v>
      </c>
    </row>
    <row r="11" spans="1:21" ht="14.4" customHeight="1" x14ac:dyDescent="0.3">
      <c r="A11" s="831">
        <v>21</v>
      </c>
      <c r="B11" s="832" t="s">
        <v>2457</v>
      </c>
      <c r="C11" s="832" t="s">
        <v>2461</v>
      </c>
      <c r="D11" s="833" t="s">
        <v>4106</v>
      </c>
      <c r="E11" s="834" t="s">
        <v>2489</v>
      </c>
      <c r="F11" s="832" t="s">
        <v>2458</v>
      </c>
      <c r="G11" s="832" t="s">
        <v>2512</v>
      </c>
      <c r="H11" s="832" t="s">
        <v>637</v>
      </c>
      <c r="I11" s="832" t="s">
        <v>2513</v>
      </c>
      <c r="J11" s="832" t="s">
        <v>2129</v>
      </c>
      <c r="K11" s="832" t="s">
        <v>2514</v>
      </c>
      <c r="L11" s="835">
        <v>5322.08</v>
      </c>
      <c r="M11" s="835">
        <v>5322.08</v>
      </c>
      <c r="N11" s="832">
        <v>1</v>
      </c>
      <c r="O11" s="836">
        <v>1</v>
      </c>
      <c r="P11" s="835">
        <v>5322.08</v>
      </c>
      <c r="Q11" s="837">
        <v>1</v>
      </c>
      <c r="R11" s="832">
        <v>1</v>
      </c>
      <c r="S11" s="837">
        <v>1</v>
      </c>
      <c r="T11" s="836">
        <v>1</v>
      </c>
      <c r="U11" s="838">
        <v>1</v>
      </c>
    </row>
    <row r="12" spans="1:21" ht="14.4" customHeight="1" x14ac:dyDescent="0.3">
      <c r="A12" s="831">
        <v>21</v>
      </c>
      <c r="B12" s="832" t="s">
        <v>2457</v>
      </c>
      <c r="C12" s="832" t="s">
        <v>2461</v>
      </c>
      <c r="D12" s="833" t="s">
        <v>4106</v>
      </c>
      <c r="E12" s="834" t="s">
        <v>2489</v>
      </c>
      <c r="F12" s="832" t="s">
        <v>2458</v>
      </c>
      <c r="G12" s="832" t="s">
        <v>2512</v>
      </c>
      <c r="H12" s="832" t="s">
        <v>637</v>
      </c>
      <c r="I12" s="832" t="s">
        <v>2124</v>
      </c>
      <c r="J12" s="832" t="s">
        <v>2120</v>
      </c>
      <c r="K12" s="832" t="s">
        <v>2125</v>
      </c>
      <c r="L12" s="835">
        <v>484.75</v>
      </c>
      <c r="M12" s="835">
        <v>1454.25</v>
      </c>
      <c r="N12" s="832">
        <v>3</v>
      </c>
      <c r="O12" s="836">
        <v>3</v>
      </c>
      <c r="P12" s="835">
        <v>484.75</v>
      </c>
      <c r="Q12" s="837">
        <v>0.33333333333333331</v>
      </c>
      <c r="R12" s="832">
        <v>1</v>
      </c>
      <c r="S12" s="837">
        <v>0.33333333333333331</v>
      </c>
      <c r="T12" s="836">
        <v>1</v>
      </c>
      <c r="U12" s="838">
        <v>0.33333333333333331</v>
      </c>
    </row>
    <row r="13" spans="1:21" ht="14.4" customHeight="1" x14ac:dyDescent="0.3">
      <c r="A13" s="831">
        <v>21</v>
      </c>
      <c r="B13" s="832" t="s">
        <v>2457</v>
      </c>
      <c r="C13" s="832" t="s">
        <v>2461</v>
      </c>
      <c r="D13" s="833" t="s">
        <v>4106</v>
      </c>
      <c r="E13" s="834" t="s">
        <v>2489</v>
      </c>
      <c r="F13" s="832" t="s">
        <v>2458</v>
      </c>
      <c r="G13" s="832" t="s">
        <v>2512</v>
      </c>
      <c r="H13" s="832" t="s">
        <v>637</v>
      </c>
      <c r="I13" s="832" t="s">
        <v>2122</v>
      </c>
      <c r="J13" s="832" t="s">
        <v>2120</v>
      </c>
      <c r="K13" s="832" t="s">
        <v>2123</v>
      </c>
      <c r="L13" s="835">
        <v>1454.23</v>
      </c>
      <c r="M13" s="835">
        <v>1454.23</v>
      </c>
      <c r="N13" s="832">
        <v>1</v>
      </c>
      <c r="O13" s="836">
        <v>1</v>
      </c>
      <c r="P13" s="835">
        <v>1454.23</v>
      </c>
      <c r="Q13" s="837">
        <v>1</v>
      </c>
      <c r="R13" s="832">
        <v>1</v>
      </c>
      <c r="S13" s="837">
        <v>1</v>
      </c>
      <c r="T13" s="836">
        <v>1</v>
      </c>
      <c r="U13" s="838">
        <v>1</v>
      </c>
    </row>
    <row r="14" spans="1:21" ht="14.4" customHeight="1" x14ac:dyDescent="0.3">
      <c r="A14" s="831">
        <v>21</v>
      </c>
      <c r="B14" s="832" t="s">
        <v>2457</v>
      </c>
      <c r="C14" s="832" t="s">
        <v>2461</v>
      </c>
      <c r="D14" s="833" t="s">
        <v>4106</v>
      </c>
      <c r="E14" s="834" t="s">
        <v>2470</v>
      </c>
      <c r="F14" s="832" t="s">
        <v>2458</v>
      </c>
      <c r="G14" s="832" t="s">
        <v>2515</v>
      </c>
      <c r="H14" s="832" t="s">
        <v>585</v>
      </c>
      <c r="I14" s="832" t="s">
        <v>2516</v>
      </c>
      <c r="J14" s="832" t="s">
        <v>2517</v>
      </c>
      <c r="K14" s="832" t="s">
        <v>2518</v>
      </c>
      <c r="L14" s="835">
        <v>66.97</v>
      </c>
      <c r="M14" s="835">
        <v>66.97</v>
      </c>
      <c r="N14" s="832">
        <v>1</v>
      </c>
      <c r="O14" s="836">
        <v>0.5</v>
      </c>
      <c r="P14" s="835"/>
      <c r="Q14" s="837">
        <v>0</v>
      </c>
      <c r="R14" s="832"/>
      <c r="S14" s="837">
        <v>0</v>
      </c>
      <c r="T14" s="836"/>
      <c r="U14" s="838">
        <v>0</v>
      </c>
    </row>
    <row r="15" spans="1:21" ht="14.4" customHeight="1" x14ac:dyDescent="0.3">
      <c r="A15" s="831">
        <v>21</v>
      </c>
      <c r="B15" s="832" t="s">
        <v>2457</v>
      </c>
      <c r="C15" s="832" t="s">
        <v>2461</v>
      </c>
      <c r="D15" s="833" t="s">
        <v>4106</v>
      </c>
      <c r="E15" s="834" t="s">
        <v>2470</v>
      </c>
      <c r="F15" s="832" t="s">
        <v>2458</v>
      </c>
      <c r="G15" s="832" t="s">
        <v>2504</v>
      </c>
      <c r="H15" s="832" t="s">
        <v>585</v>
      </c>
      <c r="I15" s="832" t="s">
        <v>2508</v>
      </c>
      <c r="J15" s="832" t="s">
        <v>1091</v>
      </c>
      <c r="K15" s="832" t="s">
        <v>1899</v>
      </c>
      <c r="L15" s="835">
        <v>453.18</v>
      </c>
      <c r="M15" s="835">
        <v>453.18</v>
      </c>
      <c r="N15" s="832">
        <v>1</v>
      </c>
      <c r="O15" s="836">
        <v>0.5</v>
      </c>
      <c r="P15" s="835"/>
      <c r="Q15" s="837">
        <v>0</v>
      </c>
      <c r="R15" s="832"/>
      <c r="S15" s="837">
        <v>0</v>
      </c>
      <c r="T15" s="836"/>
      <c r="U15" s="838">
        <v>0</v>
      </c>
    </row>
    <row r="16" spans="1:21" ht="14.4" customHeight="1" x14ac:dyDescent="0.3">
      <c r="A16" s="831">
        <v>21</v>
      </c>
      <c r="B16" s="832" t="s">
        <v>2457</v>
      </c>
      <c r="C16" s="832" t="s">
        <v>2461</v>
      </c>
      <c r="D16" s="833" t="s">
        <v>4106</v>
      </c>
      <c r="E16" s="834" t="s">
        <v>2494</v>
      </c>
      <c r="F16" s="832" t="s">
        <v>2458</v>
      </c>
      <c r="G16" s="832" t="s">
        <v>2512</v>
      </c>
      <c r="H16" s="832" t="s">
        <v>637</v>
      </c>
      <c r="I16" s="832" t="s">
        <v>2126</v>
      </c>
      <c r="J16" s="832" t="s">
        <v>2120</v>
      </c>
      <c r="K16" s="832" t="s">
        <v>2127</v>
      </c>
      <c r="L16" s="835">
        <v>969.48</v>
      </c>
      <c r="M16" s="835">
        <v>969.48</v>
      </c>
      <c r="N16" s="832">
        <v>1</v>
      </c>
      <c r="O16" s="836">
        <v>1</v>
      </c>
      <c r="P16" s="835">
        <v>969.48</v>
      </c>
      <c r="Q16" s="837">
        <v>1</v>
      </c>
      <c r="R16" s="832">
        <v>1</v>
      </c>
      <c r="S16" s="837">
        <v>1</v>
      </c>
      <c r="T16" s="836">
        <v>1</v>
      </c>
      <c r="U16" s="838">
        <v>1</v>
      </c>
    </row>
    <row r="17" spans="1:21" ht="14.4" customHeight="1" x14ac:dyDescent="0.3">
      <c r="A17" s="831">
        <v>21</v>
      </c>
      <c r="B17" s="832" t="s">
        <v>2457</v>
      </c>
      <c r="C17" s="832" t="s">
        <v>2461</v>
      </c>
      <c r="D17" s="833" t="s">
        <v>4106</v>
      </c>
      <c r="E17" s="834" t="s">
        <v>2477</v>
      </c>
      <c r="F17" s="832" t="s">
        <v>2458</v>
      </c>
      <c r="G17" s="832" t="s">
        <v>2512</v>
      </c>
      <c r="H17" s="832" t="s">
        <v>637</v>
      </c>
      <c r="I17" s="832" t="s">
        <v>2128</v>
      </c>
      <c r="J17" s="832" t="s">
        <v>2129</v>
      </c>
      <c r="K17" s="832" t="s">
        <v>2130</v>
      </c>
      <c r="L17" s="835">
        <v>5322.08</v>
      </c>
      <c r="M17" s="835">
        <v>5322.08</v>
      </c>
      <c r="N17" s="832">
        <v>1</v>
      </c>
      <c r="O17" s="836">
        <v>1</v>
      </c>
      <c r="P17" s="835"/>
      <c r="Q17" s="837">
        <v>0</v>
      </c>
      <c r="R17" s="832"/>
      <c r="S17" s="837">
        <v>0</v>
      </c>
      <c r="T17" s="836"/>
      <c r="U17" s="838">
        <v>0</v>
      </c>
    </row>
    <row r="18" spans="1:21" ht="14.4" customHeight="1" x14ac:dyDescent="0.3">
      <c r="A18" s="831">
        <v>21</v>
      </c>
      <c r="B18" s="832" t="s">
        <v>2457</v>
      </c>
      <c r="C18" s="832" t="s">
        <v>2461</v>
      </c>
      <c r="D18" s="833" t="s">
        <v>4106</v>
      </c>
      <c r="E18" s="834" t="s">
        <v>2477</v>
      </c>
      <c r="F18" s="832" t="s">
        <v>2459</v>
      </c>
      <c r="G18" s="832" t="s">
        <v>2519</v>
      </c>
      <c r="H18" s="832" t="s">
        <v>585</v>
      </c>
      <c r="I18" s="832" t="s">
        <v>2520</v>
      </c>
      <c r="J18" s="832" t="s">
        <v>2521</v>
      </c>
      <c r="K18" s="832"/>
      <c r="L18" s="835">
        <v>0</v>
      </c>
      <c r="M18" s="835">
        <v>0</v>
      </c>
      <c r="N18" s="832">
        <v>1</v>
      </c>
      <c r="O18" s="836">
        <v>1</v>
      </c>
      <c r="P18" s="835">
        <v>0</v>
      </c>
      <c r="Q18" s="837"/>
      <c r="R18" s="832">
        <v>1</v>
      </c>
      <c r="S18" s="837">
        <v>1</v>
      </c>
      <c r="T18" s="836">
        <v>1</v>
      </c>
      <c r="U18" s="838">
        <v>1</v>
      </c>
    </row>
    <row r="19" spans="1:21" ht="14.4" customHeight="1" x14ac:dyDescent="0.3">
      <c r="A19" s="831">
        <v>21</v>
      </c>
      <c r="B19" s="832" t="s">
        <v>2457</v>
      </c>
      <c r="C19" s="832" t="s">
        <v>2463</v>
      </c>
      <c r="D19" s="833" t="s">
        <v>4107</v>
      </c>
      <c r="E19" s="834" t="s">
        <v>2472</v>
      </c>
      <c r="F19" s="832" t="s">
        <v>2458</v>
      </c>
      <c r="G19" s="832" t="s">
        <v>2522</v>
      </c>
      <c r="H19" s="832" t="s">
        <v>585</v>
      </c>
      <c r="I19" s="832" t="s">
        <v>2523</v>
      </c>
      <c r="J19" s="832" t="s">
        <v>2524</v>
      </c>
      <c r="K19" s="832" t="s">
        <v>650</v>
      </c>
      <c r="L19" s="835">
        <v>72.55</v>
      </c>
      <c r="M19" s="835">
        <v>145.1</v>
      </c>
      <c r="N19" s="832">
        <v>2</v>
      </c>
      <c r="O19" s="836">
        <v>2</v>
      </c>
      <c r="P19" s="835">
        <v>72.55</v>
      </c>
      <c r="Q19" s="837">
        <v>0.5</v>
      </c>
      <c r="R19" s="832">
        <v>1</v>
      </c>
      <c r="S19" s="837">
        <v>0.5</v>
      </c>
      <c r="T19" s="836">
        <v>1</v>
      </c>
      <c r="U19" s="838">
        <v>0.5</v>
      </c>
    </row>
    <row r="20" spans="1:21" ht="14.4" customHeight="1" x14ac:dyDescent="0.3">
      <c r="A20" s="831">
        <v>21</v>
      </c>
      <c r="B20" s="832" t="s">
        <v>2457</v>
      </c>
      <c r="C20" s="832" t="s">
        <v>2463</v>
      </c>
      <c r="D20" s="833" t="s">
        <v>4107</v>
      </c>
      <c r="E20" s="834" t="s">
        <v>2472</v>
      </c>
      <c r="F20" s="832" t="s">
        <v>2458</v>
      </c>
      <c r="G20" s="832" t="s">
        <v>2522</v>
      </c>
      <c r="H20" s="832" t="s">
        <v>637</v>
      </c>
      <c r="I20" s="832" t="s">
        <v>2327</v>
      </c>
      <c r="J20" s="832" t="s">
        <v>653</v>
      </c>
      <c r="K20" s="832" t="s">
        <v>650</v>
      </c>
      <c r="L20" s="835">
        <v>72.55</v>
      </c>
      <c r="M20" s="835">
        <v>217.64999999999998</v>
      </c>
      <c r="N20" s="832">
        <v>3</v>
      </c>
      <c r="O20" s="836">
        <v>3</v>
      </c>
      <c r="P20" s="835">
        <v>72.55</v>
      </c>
      <c r="Q20" s="837">
        <v>0.33333333333333337</v>
      </c>
      <c r="R20" s="832">
        <v>1</v>
      </c>
      <c r="S20" s="837">
        <v>0.33333333333333331</v>
      </c>
      <c r="T20" s="836">
        <v>1</v>
      </c>
      <c r="U20" s="838">
        <v>0.33333333333333331</v>
      </c>
    </row>
    <row r="21" spans="1:21" ht="14.4" customHeight="1" x14ac:dyDescent="0.3">
      <c r="A21" s="831">
        <v>21</v>
      </c>
      <c r="B21" s="832" t="s">
        <v>2457</v>
      </c>
      <c r="C21" s="832" t="s">
        <v>2463</v>
      </c>
      <c r="D21" s="833" t="s">
        <v>4107</v>
      </c>
      <c r="E21" s="834" t="s">
        <v>2472</v>
      </c>
      <c r="F21" s="832" t="s">
        <v>2458</v>
      </c>
      <c r="G21" s="832" t="s">
        <v>2522</v>
      </c>
      <c r="H21" s="832" t="s">
        <v>637</v>
      </c>
      <c r="I21" s="832" t="s">
        <v>2326</v>
      </c>
      <c r="J21" s="832" t="s">
        <v>653</v>
      </c>
      <c r="K21" s="832" t="s">
        <v>1354</v>
      </c>
      <c r="L21" s="835">
        <v>21.76</v>
      </c>
      <c r="M21" s="835">
        <v>43.52</v>
      </c>
      <c r="N21" s="832">
        <v>2</v>
      </c>
      <c r="O21" s="836">
        <v>1.5</v>
      </c>
      <c r="P21" s="835">
        <v>43.52</v>
      </c>
      <c r="Q21" s="837">
        <v>1</v>
      </c>
      <c r="R21" s="832">
        <v>2</v>
      </c>
      <c r="S21" s="837">
        <v>1</v>
      </c>
      <c r="T21" s="836">
        <v>1.5</v>
      </c>
      <c r="U21" s="838">
        <v>1</v>
      </c>
    </row>
    <row r="22" spans="1:21" ht="14.4" customHeight="1" x14ac:dyDescent="0.3">
      <c r="A22" s="831">
        <v>21</v>
      </c>
      <c r="B22" s="832" t="s">
        <v>2457</v>
      </c>
      <c r="C22" s="832" t="s">
        <v>2463</v>
      </c>
      <c r="D22" s="833" t="s">
        <v>4107</v>
      </c>
      <c r="E22" s="834" t="s">
        <v>2472</v>
      </c>
      <c r="F22" s="832" t="s">
        <v>2458</v>
      </c>
      <c r="G22" s="832" t="s">
        <v>2525</v>
      </c>
      <c r="H22" s="832" t="s">
        <v>637</v>
      </c>
      <c r="I22" s="832" t="s">
        <v>2269</v>
      </c>
      <c r="J22" s="832" t="s">
        <v>1971</v>
      </c>
      <c r="K22" s="832" t="s">
        <v>2270</v>
      </c>
      <c r="L22" s="835">
        <v>31.09</v>
      </c>
      <c r="M22" s="835">
        <v>93.27</v>
      </c>
      <c r="N22" s="832">
        <v>3</v>
      </c>
      <c r="O22" s="836">
        <v>0.5</v>
      </c>
      <c r="P22" s="835"/>
      <c r="Q22" s="837">
        <v>0</v>
      </c>
      <c r="R22" s="832"/>
      <c r="S22" s="837">
        <v>0</v>
      </c>
      <c r="T22" s="836"/>
      <c r="U22" s="838">
        <v>0</v>
      </c>
    </row>
    <row r="23" spans="1:21" ht="14.4" customHeight="1" x14ac:dyDescent="0.3">
      <c r="A23" s="831">
        <v>21</v>
      </c>
      <c r="B23" s="832" t="s">
        <v>2457</v>
      </c>
      <c r="C23" s="832" t="s">
        <v>2463</v>
      </c>
      <c r="D23" s="833" t="s">
        <v>4107</v>
      </c>
      <c r="E23" s="834" t="s">
        <v>2472</v>
      </c>
      <c r="F23" s="832" t="s">
        <v>2458</v>
      </c>
      <c r="G23" s="832" t="s">
        <v>2525</v>
      </c>
      <c r="H23" s="832" t="s">
        <v>585</v>
      </c>
      <c r="I23" s="832" t="s">
        <v>2526</v>
      </c>
      <c r="J23" s="832" t="s">
        <v>1971</v>
      </c>
      <c r="K23" s="832" t="s">
        <v>1972</v>
      </c>
      <c r="L23" s="835">
        <v>93.27</v>
      </c>
      <c r="M23" s="835">
        <v>93.27</v>
      </c>
      <c r="N23" s="832">
        <v>1</v>
      </c>
      <c r="O23" s="836">
        <v>0.5</v>
      </c>
      <c r="P23" s="835">
        <v>93.27</v>
      </c>
      <c r="Q23" s="837">
        <v>1</v>
      </c>
      <c r="R23" s="832">
        <v>1</v>
      </c>
      <c r="S23" s="837">
        <v>1</v>
      </c>
      <c r="T23" s="836">
        <v>0.5</v>
      </c>
      <c r="U23" s="838">
        <v>1</v>
      </c>
    </row>
    <row r="24" spans="1:21" ht="14.4" customHeight="1" x14ac:dyDescent="0.3">
      <c r="A24" s="831">
        <v>21</v>
      </c>
      <c r="B24" s="832" t="s">
        <v>2457</v>
      </c>
      <c r="C24" s="832" t="s">
        <v>2463</v>
      </c>
      <c r="D24" s="833" t="s">
        <v>4107</v>
      </c>
      <c r="E24" s="834" t="s">
        <v>2472</v>
      </c>
      <c r="F24" s="832" t="s">
        <v>2458</v>
      </c>
      <c r="G24" s="832" t="s">
        <v>2527</v>
      </c>
      <c r="H24" s="832" t="s">
        <v>585</v>
      </c>
      <c r="I24" s="832" t="s">
        <v>2528</v>
      </c>
      <c r="J24" s="832" t="s">
        <v>2529</v>
      </c>
      <c r="K24" s="832" t="s">
        <v>2530</v>
      </c>
      <c r="L24" s="835">
        <v>550.39</v>
      </c>
      <c r="M24" s="835">
        <v>7155.07</v>
      </c>
      <c r="N24" s="832">
        <v>13</v>
      </c>
      <c r="O24" s="836">
        <v>5</v>
      </c>
      <c r="P24" s="835">
        <v>4953.51</v>
      </c>
      <c r="Q24" s="837">
        <v>0.6923076923076924</v>
      </c>
      <c r="R24" s="832">
        <v>9</v>
      </c>
      <c r="S24" s="837">
        <v>0.69230769230769229</v>
      </c>
      <c r="T24" s="836">
        <v>3</v>
      </c>
      <c r="U24" s="838">
        <v>0.6</v>
      </c>
    </row>
    <row r="25" spans="1:21" ht="14.4" customHeight="1" x14ac:dyDescent="0.3">
      <c r="A25" s="831">
        <v>21</v>
      </c>
      <c r="B25" s="832" t="s">
        <v>2457</v>
      </c>
      <c r="C25" s="832" t="s">
        <v>2463</v>
      </c>
      <c r="D25" s="833" t="s">
        <v>4107</v>
      </c>
      <c r="E25" s="834" t="s">
        <v>2472</v>
      </c>
      <c r="F25" s="832" t="s">
        <v>2458</v>
      </c>
      <c r="G25" s="832" t="s">
        <v>2527</v>
      </c>
      <c r="H25" s="832" t="s">
        <v>585</v>
      </c>
      <c r="I25" s="832" t="s">
        <v>2531</v>
      </c>
      <c r="J25" s="832" t="s">
        <v>2529</v>
      </c>
      <c r="K25" s="832" t="s">
        <v>2532</v>
      </c>
      <c r="L25" s="835">
        <v>917.32</v>
      </c>
      <c r="M25" s="835">
        <v>1834.64</v>
      </c>
      <c r="N25" s="832">
        <v>2</v>
      </c>
      <c r="O25" s="836">
        <v>0.5</v>
      </c>
      <c r="P25" s="835"/>
      <c r="Q25" s="837">
        <v>0</v>
      </c>
      <c r="R25" s="832"/>
      <c r="S25" s="837">
        <v>0</v>
      </c>
      <c r="T25" s="836"/>
      <c r="U25" s="838">
        <v>0</v>
      </c>
    </row>
    <row r="26" spans="1:21" ht="14.4" customHeight="1" x14ac:dyDescent="0.3">
      <c r="A26" s="831">
        <v>21</v>
      </c>
      <c r="B26" s="832" t="s">
        <v>2457</v>
      </c>
      <c r="C26" s="832" t="s">
        <v>2463</v>
      </c>
      <c r="D26" s="833" t="s">
        <v>4107</v>
      </c>
      <c r="E26" s="834" t="s">
        <v>2472</v>
      </c>
      <c r="F26" s="832" t="s">
        <v>2458</v>
      </c>
      <c r="G26" s="832" t="s">
        <v>2533</v>
      </c>
      <c r="H26" s="832" t="s">
        <v>637</v>
      </c>
      <c r="I26" s="832" t="s">
        <v>2534</v>
      </c>
      <c r="J26" s="832" t="s">
        <v>2535</v>
      </c>
      <c r="K26" s="832" t="s">
        <v>2536</v>
      </c>
      <c r="L26" s="835">
        <v>82.63</v>
      </c>
      <c r="M26" s="835">
        <v>82.63</v>
      </c>
      <c r="N26" s="832">
        <v>1</v>
      </c>
      <c r="O26" s="836">
        <v>1</v>
      </c>
      <c r="P26" s="835"/>
      <c r="Q26" s="837">
        <v>0</v>
      </c>
      <c r="R26" s="832"/>
      <c r="S26" s="837">
        <v>0</v>
      </c>
      <c r="T26" s="836"/>
      <c r="U26" s="838">
        <v>0</v>
      </c>
    </row>
    <row r="27" spans="1:21" ht="14.4" customHeight="1" x14ac:dyDescent="0.3">
      <c r="A27" s="831">
        <v>21</v>
      </c>
      <c r="B27" s="832" t="s">
        <v>2457</v>
      </c>
      <c r="C27" s="832" t="s">
        <v>2463</v>
      </c>
      <c r="D27" s="833" t="s">
        <v>4107</v>
      </c>
      <c r="E27" s="834" t="s">
        <v>2472</v>
      </c>
      <c r="F27" s="832" t="s">
        <v>2458</v>
      </c>
      <c r="G27" s="832" t="s">
        <v>2533</v>
      </c>
      <c r="H27" s="832" t="s">
        <v>637</v>
      </c>
      <c r="I27" s="832" t="s">
        <v>2537</v>
      </c>
      <c r="J27" s="832" t="s">
        <v>2535</v>
      </c>
      <c r="K27" s="832" t="s">
        <v>2538</v>
      </c>
      <c r="L27" s="835">
        <v>41.32</v>
      </c>
      <c r="M27" s="835">
        <v>41.32</v>
      </c>
      <c r="N27" s="832">
        <v>1</v>
      </c>
      <c r="O27" s="836">
        <v>1</v>
      </c>
      <c r="P27" s="835"/>
      <c r="Q27" s="837">
        <v>0</v>
      </c>
      <c r="R27" s="832"/>
      <c r="S27" s="837">
        <v>0</v>
      </c>
      <c r="T27" s="836"/>
      <c r="U27" s="838">
        <v>0</v>
      </c>
    </row>
    <row r="28" spans="1:21" ht="14.4" customHeight="1" x14ac:dyDescent="0.3">
      <c r="A28" s="831">
        <v>21</v>
      </c>
      <c r="B28" s="832" t="s">
        <v>2457</v>
      </c>
      <c r="C28" s="832" t="s">
        <v>2463</v>
      </c>
      <c r="D28" s="833" t="s">
        <v>4107</v>
      </c>
      <c r="E28" s="834" t="s">
        <v>2472</v>
      </c>
      <c r="F28" s="832" t="s">
        <v>2458</v>
      </c>
      <c r="G28" s="832" t="s">
        <v>2539</v>
      </c>
      <c r="H28" s="832" t="s">
        <v>637</v>
      </c>
      <c r="I28" s="832" t="s">
        <v>2540</v>
      </c>
      <c r="J28" s="832" t="s">
        <v>2541</v>
      </c>
      <c r="K28" s="832" t="s">
        <v>2542</v>
      </c>
      <c r="L28" s="835">
        <v>1091.0899999999999</v>
      </c>
      <c r="M28" s="835">
        <v>13093.079999999998</v>
      </c>
      <c r="N28" s="832">
        <v>12</v>
      </c>
      <c r="O28" s="836">
        <v>6.5</v>
      </c>
      <c r="P28" s="835">
        <v>7637.6299999999992</v>
      </c>
      <c r="Q28" s="837">
        <v>0.58333333333333337</v>
      </c>
      <c r="R28" s="832">
        <v>7</v>
      </c>
      <c r="S28" s="837">
        <v>0.58333333333333337</v>
      </c>
      <c r="T28" s="836">
        <v>4.5</v>
      </c>
      <c r="U28" s="838">
        <v>0.69230769230769229</v>
      </c>
    </row>
    <row r="29" spans="1:21" ht="14.4" customHeight="1" x14ac:dyDescent="0.3">
      <c r="A29" s="831">
        <v>21</v>
      </c>
      <c r="B29" s="832" t="s">
        <v>2457</v>
      </c>
      <c r="C29" s="832" t="s">
        <v>2463</v>
      </c>
      <c r="D29" s="833" t="s">
        <v>4107</v>
      </c>
      <c r="E29" s="834" t="s">
        <v>2472</v>
      </c>
      <c r="F29" s="832" t="s">
        <v>2458</v>
      </c>
      <c r="G29" s="832" t="s">
        <v>2539</v>
      </c>
      <c r="H29" s="832" t="s">
        <v>585</v>
      </c>
      <c r="I29" s="832" t="s">
        <v>2543</v>
      </c>
      <c r="J29" s="832" t="s">
        <v>2544</v>
      </c>
      <c r="K29" s="832" t="s">
        <v>1882</v>
      </c>
      <c r="L29" s="835">
        <v>1169.03</v>
      </c>
      <c r="M29" s="835">
        <v>2338.06</v>
      </c>
      <c r="N29" s="832">
        <v>2</v>
      </c>
      <c r="O29" s="836">
        <v>2</v>
      </c>
      <c r="P29" s="835">
        <v>2338.06</v>
      </c>
      <c r="Q29" s="837">
        <v>1</v>
      </c>
      <c r="R29" s="832">
        <v>2</v>
      </c>
      <c r="S29" s="837">
        <v>1</v>
      </c>
      <c r="T29" s="836">
        <v>2</v>
      </c>
      <c r="U29" s="838">
        <v>1</v>
      </c>
    </row>
    <row r="30" spans="1:21" ht="14.4" customHeight="1" x14ac:dyDescent="0.3">
      <c r="A30" s="831">
        <v>21</v>
      </c>
      <c r="B30" s="832" t="s">
        <v>2457</v>
      </c>
      <c r="C30" s="832" t="s">
        <v>2463</v>
      </c>
      <c r="D30" s="833" t="s">
        <v>4107</v>
      </c>
      <c r="E30" s="834" t="s">
        <v>2472</v>
      </c>
      <c r="F30" s="832" t="s">
        <v>2458</v>
      </c>
      <c r="G30" s="832" t="s">
        <v>2545</v>
      </c>
      <c r="H30" s="832" t="s">
        <v>637</v>
      </c>
      <c r="I30" s="832" t="s">
        <v>1960</v>
      </c>
      <c r="J30" s="832" t="s">
        <v>714</v>
      </c>
      <c r="K30" s="832" t="s">
        <v>1961</v>
      </c>
      <c r="L30" s="835">
        <v>17.559999999999999</v>
      </c>
      <c r="M30" s="835">
        <v>52.679999999999993</v>
      </c>
      <c r="N30" s="832">
        <v>3</v>
      </c>
      <c r="O30" s="836">
        <v>0.5</v>
      </c>
      <c r="P30" s="835">
        <v>52.679999999999993</v>
      </c>
      <c r="Q30" s="837">
        <v>1</v>
      </c>
      <c r="R30" s="832">
        <v>3</v>
      </c>
      <c r="S30" s="837">
        <v>1</v>
      </c>
      <c r="T30" s="836">
        <v>0.5</v>
      </c>
      <c r="U30" s="838">
        <v>1</v>
      </c>
    </row>
    <row r="31" spans="1:21" ht="14.4" customHeight="1" x14ac:dyDescent="0.3">
      <c r="A31" s="831">
        <v>21</v>
      </c>
      <c r="B31" s="832" t="s">
        <v>2457</v>
      </c>
      <c r="C31" s="832" t="s">
        <v>2463</v>
      </c>
      <c r="D31" s="833" t="s">
        <v>4107</v>
      </c>
      <c r="E31" s="834" t="s">
        <v>2472</v>
      </c>
      <c r="F31" s="832" t="s">
        <v>2458</v>
      </c>
      <c r="G31" s="832" t="s">
        <v>2546</v>
      </c>
      <c r="H31" s="832" t="s">
        <v>585</v>
      </c>
      <c r="I31" s="832" t="s">
        <v>2547</v>
      </c>
      <c r="J31" s="832" t="s">
        <v>2548</v>
      </c>
      <c r="K31" s="832" t="s">
        <v>2549</v>
      </c>
      <c r="L31" s="835">
        <v>0</v>
      </c>
      <c r="M31" s="835">
        <v>0</v>
      </c>
      <c r="N31" s="832">
        <v>3</v>
      </c>
      <c r="O31" s="836">
        <v>2</v>
      </c>
      <c r="P31" s="835">
        <v>0</v>
      </c>
      <c r="Q31" s="837"/>
      <c r="R31" s="832">
        <v>1</v>
      </c>
      <c r="S31" s="837">
        <v>0.33333333333333331</v>
      </c>
      <c r="T31" s="836">
        <v>1</v>
      </c>
      <c r="U31" s="838">
        <v>0.5</v>
      </c>
    </row>
    <row r="32" spans="1:21" ht="14.4" customHeight="1" x14ac:dyDescent="0.3">
      <c r="A32" s="831">
        <v>21</v>
      </c>
      <c r="B32" s="832" t="s">
        <v>2457</v>
      </c>
      <c r="C32" s="832" t="s">
        <v>2463</v>
      </c>
      <c r="D32" s="833" t="s">
        <v>4107</v>
      </c>
      <c r="E32" s="834" t="s">
        <v>2472</v>
      </c>
      <c r="F32" s="832" t="s">
        <v>2458</v>
      </c>
      <c r="G32" s="832" t="s">
        <v>2550</v>
      </c>
      <c r="H32" s="832" t="s">
        <v>637</v>
      </c>
      <c r="I32" s="832" t="s">
        <v>2551</v>
      </c>
      <c r="J32" s="832" t="s">
        <v>2552</v>
      </c>
      <c r="K32" s="832" t="s">
        <v>2553</v>
      </c>
      <c r="L32" s="835">
        <v>754.04</v>
      </c>
      <c r="M32" s="835">
        <v>754.04</v>
      </c>
      <c r="N32" s="832">
        <v>1</v>
      </c>
      <c r="O32" s="836">
        <v>1</v>
      </c>
      <c r="P32" s="835">
        <v>754.04</v>
      </c>
      <c r="Q32" s="837">
        <v>1</v>
      </c>
      <c r="R32" s="832">
        <v>1</v>
      </c>
      <c r="S32" s="837">
        <v>1</v>
      </c>
      <c r="T32" s="836">
        <v>1</v>
      </c>
      <c r="U32" s="838">
        <v>1</v>
      </c>
    </row>
    <row r="33" spans="1:21" ht="14.4" customHeight="1" x14ac:dyDescent="0.3">
      <c r="A33" s="831">
        <v>21</v>
      </c>
      <c r="B33" s="832" t="s">
        <v>2457</v>
      </c>
      <c r="C33" s="832" t="s">
        <v>2463</v>
      </c>
      <c r="D33" s="833" t="s">
        <v>4107</v>
      </c>
      <c r="E33" s="834" t="s">
        <v>2472</v>
      </c>
      <c r="F33" s="832" t="s">
        <v>2458</v>
      </c>
      <c r="G33" s="832" t="s">
        <v>2554</v>
      </c>
      <c r="H33" s="832" t="s">
        <v>637</v>
      </c>
      <c r="I33" s="832" t="s">
        <v>2207</v>
      </c>
      <c r="J33" s="832" t="s">
        <v>1266</v>
      </c>
      <c r="K33" s="832" t="s">
        <v>715</v>
      </c>
      <c r="L33" s="835">
        <v>58.77</v>
      </c>
      <c r="M33" s="835">
        <v>58.77</v>
      </c>
      <c r="N33" s="832">
        <v>1</v>
      </c>
      <c r="O33" s="836">
        <v>0.5</v>
      </c>
      <c r="P33" s="835">
        <v>58.77</v>
      </c>
      <c r="Q33" s="837">
        <v>1</v>
      </c>
      <c r="R33" s="832">
        <v>1</v>
      </c>
      <c r="S33" s="837">
        <v>1</v>
      </c>
      <c r="T33" s="836">
        <v>0.5</v>
      </c>
      <c r="U33" s="838">
        <v>1</v>
      </c>
    </row>
    <row r="34" spans="1:21" ht="14.4" customHeight="1" x14ac:dyDescent="0.3">
      <c r="A34" s="831">
        <v>21</v>
      </c>
      <c r="B34" s="832" t="s">
        <v>2457</v>
      </c>
      <c r="C34" s="832" t="s">
        <v>2463</v>
      </c>
      <c r="D34" s="833" t="s">
        <v>4107</v>
      </c>
      <c r="E34" s="834" t="s">
        <v>2472</v>
      </c>
      <c r="F34" s="832" t="s">
        <v>2458</v>
      </c>
      <c r="G34" s="832" t="s">
        <v>2555</v>
      </c>
      <c r="H34" s="832" t="s">
        <v>585</v>
      </c>
      <c r="I34" s="832" t="s">
        <v>2556</v>
      </c>
      <c r="J34" s="832" t="s">
        <v>2557</v>
      </c>
      <c r="K34" s="832" t="s">
        <v>1318</v>
      </c>
      <c r="L34" s="835">
        <v>78.33</v>
      </c>
      <c r="M34" s="835">
        <v>313.32</v>
      </c>
      <c r="N34" s="832">
        <v>4</v>
      </c>
      <c r="O34" s="836">
        <v>2</v>
      </c>
      <c r="P34" s="835">
        <v>313.32</v>
      </c>
      <c r="Q34" s="837">
        <v>1</v>
      </c>
      <c r="R34" s="832">
        <v>4</v>
      </c>
      <c r="S34" s="837">
        <v>1</v>
      </c>
      <c r="T34" s="836">
        <v>2</v>
      </c>
      <c r="U34" s="838">
        <v>1</v>
      </c>
    </row>
    <row r="35" spans="1:21" ht="14.4" customHeight="1" x14ac:dyDescent="0.3">
      <c r="A35" s="831">
        <v>21</v>
      </c>
      <c r="B35" s="832" t="s">
        <v>2457</v>
      </c>
      <c r="C35" s="832" t="s">
        <v>2463</v>
      </c>
      <c r="D35" s="833" t="s">
        <v>4107</v>
      </c>
      <c r="E35" s="834" t="s">
        <v>2472</v>
      </c>
      <c r="F35" s="832" t="s">
        <v>2458</v>
      </c>
      <c r="G35" s="832" t="s">
        <v>2558</v>
      </c>
      <c r="H35" s="832" t="s">
        <v>637</v>
      </c>
      <c r="I35" s="832" t="s">
        <v>2559</v>
      </c>
      <c r="J35" s="832" t="s">
        <v>741</v>
      </c>
      <c r="K35" s="832" t="s">
        <v>715</v>
      </c>
      <c r="L35" s="835">
        <v>65.989999999999995</v>
      </c>
      <c r="M35" s="835">
        <v>197.96999999999997</v>
      </c>
      <c r="N35" s="832">
        <v>3</v>
      </c>
      <c r="O35" s="836">
        <v>1</v>
      </c>
      <c r="P35" s="835"/>
      <c r="Q35" s="837">
        <v>0</v>
      </c>
      <c r="R35" s="832"/>
      <c r="S35" s="837">
        <v>0</v>
      </c>
      <c r="T35" s="836"/>
      <c r="U35" s="838">
        <v>0</v>
      </c>
    </row>
    <row r="36" spans="1:21" ht="14.4" customHeight="1" x14ac:dyDescent="0.3">
      <c r="A36" s="831">
        <v>21</v>
      </c>
      <c r="B36" s="832" t="s">
        <v>2457</v>
      </c>
      <c r="C36" s="832" t="s">
        <v>2463</v>
      </c>
      <c r="D36" s="833" t="s">
        <v>4107</v>
      </c>
      <c r="E36" s="834" t="s">
        <v>2472</v>
      </c>
      <c r="F36" s="832" t="s">
        <v>2458</v>
      </c>
      <c r="G36" s="832" t="s">
        <v>2558</v>
      </c>
      <c r="H36" s="832" t="s">
        <v>637</v>
      </c>
      <c r="I36" s="832" t="s">
        <v>2560</v>
      </c>
      <c r="J36" s="832" t="s">
        <v>742</v>
      </c>
      <c r="K36" s="832" t="s">
        <v>2561</v>
      </c>
      <c r="L36" s="835">
        <v>264</v>
      </c>
      <c r="M36" s="835">
        <v>528</v>
      </c>
      <c r="N36" s="832">
        <v>2</v>
      </c>
      <c r="O36" s="836">
        <v>2</v>
      </c>
      <c r="P36" s="835">
        <v>264</v>
      </c>
      <c r="Q36" s="837">
        <v>0.5</v>
      </c>
      <c r="R36" s="832">
        <v>1</v>
      </c>
      <c r="S36" s="837">
        <v>0.5</v>
      </c>
      <c r="T36" s="836">
        <v>1</v>
      </c>
      <c r="U36" s="838">
        <v>0.5</v>
      </c>
    </row>
    <row r="37" spans="1:21" ht="14.4" customHeight="1" x14ac:dyDescent="0.3">
      <c r="A37" s="831">
        <v>21</v>
      </c>
      <c r="B37" s="832" t="s">
        <v>2457</v>
      </c>
      <c r="C37" s="832" t="s">
        <v>2463</v>
      </c>
      <c r="D37" s="833" t="s">
        <v>4107</v>
      </c>
      <c r="E37" s="834" t="s">
        <v>2472</v>
      </c>
      <c r="F37" s="832" t="s">
        <v>2458</v>
      </c>
      <c r="G37" s="832" t="s">
        <v>2562</v>
      </c>
      <c r="H37" s="832" t="s">
        <v>585</v>
      </c>
      <c r="I37" s="832" t="s">
        <v>2563</v>
      </c>
      <c r="J37" s="832" t="s">
        <v>2564</v>
      </c>
      <c r="K37" s="832" t="s">
        <v>2565</v>
      </c>
      <c r="L37" s="835">
        <v>0</v>
      </c>
      <c r="M37" s="835">
        <v>0</v>
      </c>
      <c r="N37" s="832">
        <v>2</v>
      </c>
      <c r="O37" s="836">
        <v>1.5</v>
      </c>
      <c r="P37" s="835">
        <v>0</v>
      </c>
      <c r="Q37" s="837"/>
      <c r="R37" s="832">
        <v>2</v>
      </c>
      <c r="S37" s="837">
        <v>1</v>
      </c>
      <c r="T37" s="836">
        <v>1.5</v>
      </c>
      <c r="U37" s="838">
        <v>1</v>
      </c>
    </row>
    <row r="38" spans="1:21" ht="14.4" customHeight="1" x14ac:dyDescent="0.3">
      <c r="A38" s="831">
        <v>21</v>
      </c>
      <c r="B38" s="832" t="s">
        <v>2457</v>
      </c>
      <c r="C38" s="832" t="s">
        <v>2463</v>
      </c>
      <c r="D38" s="833" t="s">
        <v>4107</v>
      </c>
      <c r="E38" s="834" t="s">
        <v>2472</v>
      </c>
      <c r="F38" s="832" t="s">
        <v>2458</v>
      </c>
      <c r="G38" s="832" t="s">
        <v>2566</v>
      </c>
      <c r="H38" s="832" t="s">
        <v>585</v>
      </c>
      <c r="I38" s="832" t="s">
        <v>2567</v>
      </c>
      <c r="J38" s="832" t="s">
        <v>867</v>
      </c>
      <c r="K38" s="832" t="s">
        <v>2568</v>
      </c>
      <c r="L38" s="835">
        <v>236.03</v>
      </c>
      <c r="M38" s="835">
        <v>944.12</v>
      </c>
      <c r="N38" s="832">
        <v>4</v>
      </c>
      <c r="O38" s="836">
        <v>2.5</v>
      </c>
      <c r="P38" s="835">
        <v>708.09</v>
      </c>
      <c r="Q38" s="837">
        <v>0.75</v>
      </c>
      <c r="R38" s="832">
        <v>3</v>
      </c>
      <c r="S38" s="837">
        <v>0.75</v>
      </c>
      <c r="T38" s="836">
        <v>1.5</v>
      </c>
      <c r="U38" s="838">
        <v>0.6</v>
      </c>
    </row>
    <row r="39" spans="1:21" ht="14.4" customHeight="1" x14ac:dyDescent="0.3">
      <c r="A39" s="831">
        <v>21</v>
      </c>
      <c r="B39" s="832" t="s">
        <v>2457</v>
      </c>
      <c r="C39" s="832" t="s">
        <v>2463</v>
      </c>
      <c r="D39" s="833" t="s">
        <v>4107</v>
      </c>
      <c r="E39" s="834" t="s">
        <v>2472</v>
      </c>
      <c r="F39" s="832" t="s">
        <v>2458</v>
      </c>
      <c r="G39" s="832" t="s">
        <v>2566</v>
      </c>
      <c r="H39" s="832" t="s">
        <v>585</v>
      </c>
      <c r="I39" s="832" t="s">
        <v>2569</v>
      </c>
      <c r="J39" s="832" t="s">
        <v>867</v>
      </c>
      <c r="K39" s="832" t="s">
        <v>2570</v>
      </c>
      <c r="L39" s="835">
        <v>516</v>
      </c>
      <c r="M39" s="835">
        <v>13932</v>
      </c>
      <c r="N39" s="832">
        <v>27</v>
      </c>
      <c r="O39" s="836">
        <v>10.5</v>
      </c>
      <c r="P39" s="835">
        <v>12384</v>
      </c>
      <c r="Q39" s="837">
        <v>0.88888888888888884</v>
      </c>
      <c r="R39" s="832">
        <v>24</v>
      </c>
      <c r="S39" s="837">
        <v>0.88888888888888884</v>
      </c>
      <c r="T39" s="836">
        <v>10</v>
      </c>
      <c r="U39" s="838">
        <v>0.95238095238095233</v>
      </c>
    </row>
    <row r="40" spans="1:21" ht="14.4" customHeight="1" x14ac:dyDescent="0.3">
      <c r="A40" s="831">
        <v>21</v>
      </c>
      <c r="B40" s="832" t="s">
        <v>2457</v>
      </c>
      <c r="C40" s="832" t="s">
        <v>2463</v>
      </c>
      <c r="D40" s="833" t="s">
        <v>4107</v>
      </c>
      <c r="E40" s="834" t="s">
        <v>2472</v>
      </c>
      <c r="F40" s="832" t="s">
        <v>2458</v>
      </c>
      <c r="G40" s="832" t="s">
        <v>2571</v>
      </c>
      <c r="H40" s="832" t="s">
        <v>585</v>
      </c>
      <c r="I40" s="832" t="s">
        <v>2572</v>
      </c>
      <c r="J40" s="832" t="s">
        <v>2573</v>
      </c>
      <c r="K40" s="832" t="s">
        <v>2574</v>
      </c>
      <c r="L40" s="835">
        <v>58.74</v>
      </c>
      <c r="M40" s="835">
        <v>293.7</v>
      </c>
      <c r="N40" s="832">
        <v>5</v>
      </c>
      <c r="O40" s="836">
        <v>1</v>
      </c>
      <c r="P40" s="835"/>
      <c r="Q40" s="837">
        <v>0</v>
      </c>
      <c r="R40" s="832"/>
      <c r="S40" s="837">
        <v>0</v>
      </c>
      <c r="T40" s="836"/>
      <c r="U40" s="838">
        <v>0</v>
      </c>
    </row>
    <row r="41" spans="1:21" ht="14.4" customHeight="1" x14ac:dyDescent="0.3">
      <c r="A41" s="831">
        <v>21</v>
      </c>
      <c r="B41" s="832" t="s">
        <v>2457</v>
      </c>
      <c r="C41" s="832" t="s">
        <v>2463</v>
      </c>
      <c r="D41" s="833" t="s">
        <v>4107</v>
      </c>
      <c r="E41" s="834" t="s">
        <v>2472</v>
      </c>
      <c r="F41" s="832" t="s">
        <v>2458</v>
      </c>
      <c r="G41" s="832" t="s">
        <v>2575</v>
      </c>
      <c r="H41" s="832" t="s">
        <v>585</v>
      </c>
      <c r="I41" s="832" t="s">
        <v>2576</v>
      </c>
      <c r="J41" s="832" t="s">
        <v>776</v>
      </c>
      <c r="K41" s="832" t="s">
        <v>2577</v>
      </c>
      <c r="L41" s="835">
        <v>91.11</v>
      </c>
      <c r="M41" s="835">
        <v>91.11</v>
      </c>
      <c r="N41" s="832">
        <v>1</v>
      </c>
      <c r="O41" s="836">
        <v>1</v>
      </c>
      <c r="P41" s="835">
        <v>91.11</v>
      </c>
      <c r="Q41" s="837">
        <v>1</v>
      </c>
      <c r="R41" s="832">
        <v>1</v>
      </c>
      <c r="S41" s="837">
        <v>1</v>
      </c>
      <c r="T41" s="836">
        <v>1</v>
      </c>
      <c r="U41" s="838">
        <v>1</v>
      </c>
    </row>
    <row r="42" spans="1:21" ht="14.4" customHeight="1" x14ac:dyDescent="0.3">
      <c r="A42" s="831">
        <v>21</v>
      </c>
      <c r="B42" s="832" t="s">
        <v>2457</v>
      </c>
      <c r="C42" s="832" t="s">
        <v>2463</v>
      </c>
      <c r="D42" s="833" t="s">
        <v>4107</v>
      </c>
      <c r="E42" s="834" t="s">
        <v>2472</v>
      </c>
      <c r="F42" s="832" t="s">
        <v>2458</v>
      </c>
      <c r="G42" s="832" t="s">
        <v>2578</v>
      </c>
      <c r="H42" s="832" t="s">
        <v>585</v>
      </c>
      <c r="I42" s="832" t="s">
        <v>2579</v>
      </c>
      <c r="J42" s="832" t="s">
        <v>1135</v>
      </c>
      <c r="K42" s="832" t="s">
        <v>2580</v>
      </c>
      <c r="L42" s="835">
        <v>24.68</v>
      </c>
      <c r="M42" s="835">
        <v>24.68</v>
      </c>
      <c r="N42" s="832">
        <v>1</v>
      </c>
      <c r="O42" s="836">
        <v>1</v>
      </c>
      <c r="P42" s="835">
        <v>24.68</v>
      </c>
      <c r="Q42" s="837">
        <v>1</v>
      </c>
      <c r="R42" s="832">
        <v>1</v>
      </c>
      <c r="S42" s="837">
        <v>1</v>
      </c>
      <c r="T42" s="836">
        <v>1</v>
      </c>
      <c r="U42" s="838">
        <v>1</v>
      </c>
    </row>
    <row r="43" spans="1:21" ht="14.4" customHeight="1" x14ac:dyDescent="0.3">
      <c r="A43" s="831">
        <v>21</v>
      </c>
      <c r="B43" s="832" t="s">
        <v>2457</v>
      </c>
      <c r="C43" s="832" t="s">
        <v>2463</v>
      </c>
      <c r="D43" s="833" t="s">
        <v>4107</v>
      </c>
      <c r="E43" s="834" t="s">
        <v>2472</v>
      </c>
      <c r="F43" s="832" t="s">
        <v>2458</v>
      </c>
      <c r="G43" s="832" t="s">
        <v>2581</v>
      </c>
      <c r="H43" s="832" t="s">
        <v>585</v>
      </c>
      <c r="I43" s="832" t="s">
        <v>2582</v>
      </c>
      <c r="J43" s="832" t="s">
        <v>1411</v>
      </c>
      <c r="K43" s="832" t="s">
        <v>2583</v>
      </c>
      <c r="L43" s="835">
        <v>477.5</v>
      </c>
      <c r="M43" s="835">
        <v>1432.5</v>
      </c>
      <c r="N43" s="832">
        <v>3</v>
      </c>
      <c r="O43" s="836">
        <v>1</v>
      </c>
      <c r="P43" s="835">
        <v>1432.5</v>
      </c>
      <c r="Q43" s="837">
        <v>1</v>
      </c>
      <c r="R43" s="832">
        <v>3</v>
      </c>
      <c r="S43" s="837">
        <v>1</v>
      </c>
      <c r="T43" s="836">
        <v>1</v>
      </c>
      <c r="U43" s="838">
        <v>1</v>
      </c>
    </row>
    <row r="44" spans="1:21" ht="14.4" customHeight="1" x14ac:dyDescent="0.3">
      <c r="A44" s="831">
        <v>21</v>
      </c>
      <c r="B44" s="832" t="s">
        <v>2457</v>
      </c>
      <c r="C44" s="832" t="s">
        <v>2463</v>
      </c>
      <c r="D44" s="833" t="s">
        <v>4107</v>
      </c>
      <c r="E44" s="834" t="s">
        <v>2472</v>
      </c>
      <c r="F44" s="832" t="s">
        <v>2458</v>
      </c>
      <c r="G44" s="832" t="s">
        <v>2584</v>
      </c>
      <c r="H44" s="832" t="s">
        <v>637</v>
      </c>
      <c r="I44" s="832" t="s">
        <v>2585</v>
      </c>
      <c r="J44" s="832" t="s">
        <v>2348</v>
      </c>
      <c r="K44" s="832" t="s">
        <v>2586</v>
      </c>
      <c r="L44" s="835">
        <v>431.18</v>
      </c>
      <c r="M44" s="835">
        <v>431.18</v>
      </c>
      <c r="N44" s="832">
        <v>1</v>
      </c>
      <c r="O44" s="836">
        <v>0.5</v>
      </c>
      <c r="P44" s="835">
        <v>431.18</v>
      </c>
      <c r="Q44" s="837">
        <v>1</v>
      </c>
      <c r="R44" s="832">
        <v>1</v>
      </c>
      <c r="S44" s="837">
        <v>1</v>
      </c>
      <c r="T44" s="836">
        <v>0.5</v>
      </c>
      <c r="U44" s="838">
        <v>1</v>
      </c>
    </row>
    <row r="45" spans="1:21" ht="14.4" customHeight="1" x14ac:dyDescent="0.3">
      <c r="A45" s="831">
        <v>21</v>
      </c>
      <c r="B45" s="832" t="s">
        <v>2457</v>
      </c>
      <c r="C45" s="832" t="s">
        <v>2463</v>
      </c>
      <c r="D45" s="833" t="s">
        <v>4107</v>
      </c>
      <c r="E45" s="834" t="s">
        <v>2472</v>
      </c>
      <c r="F45" s="832" t="s">
        <v>2458</v>
      </c>
      <c r="G45" s="832" t="s">
        <v>2587</v>
      </c>
      <c r="H45" s="832" t="s">
        <v>585</v>
      </c>
      <c r="I45" s="832" t="s">
        <v>2588</v>
      </c>
      <c r="J45" s="832" t="s">
        <v>2589</v>
      </c>
      <c r="K45" s="832" t="s">
        <v>2590</v>
      </c>
      <c r="L45" s="835">
        <v>550.39</v>
      </c>
      <c r="M45" s="835">
        <v>3302.34</v>
      </c>
      <c r="N45" s="832">
        <v>6</v>
      </c>
      <c r="O45" s="836">
        <v>2</v>
      </c>
      <c r="P45" s="835">
        <v>3302.34</v>
      </c>
      <c r="Q45" s="837">
        <v>1</v>
      </c>
      <c r="R45" s="832">
        <v>6</v>
      </c>
      <c r="S45" s="837">
        <v>1</v>
      </c>
      <c r="T45" s="836">
        <v>2</v>
      </c>
      <c r="U45" s="838">
        <v>1</v>
      </c>
    </row>
    <row r="46" spans="1:21" ht="14.4" customHeight="1" x14ac:dyDescent="0.3">
      <c r="A46" s="831">
        <v>21</v>
      </c>
      <c r="B46" s="832" t="s">
        <v>2457</v>
      </c>
      <c r="C46" s="832" t="s">
        <v>2463</v>
      </c>
      <c r="D46" s="833" t="s">
        <v>4107</v>
      </c>
      <c r="E46" s="834" t="s">
        <v>2472</v>
      </c>
      <c r="F46" s="832" t="s">
        <v>2458</v>
      </c>
      <c r="G46" s="832" t="s">
        <v>2587</v>
      </c>
      <c r="H46" s="832" t="s">
        <v>585</v>
      </c>
      <c r="I46" s="832" t="s">
        <v>2591</v>
      </c>
      <c r="J46" s="832" t="s">
        <v>2589</v>
      </c>
      <c r="K46" s="832" t="s">
        <v>2590</v>
      </c>
      <c r="L46" s="835">
        <v>550.39</v>
      </c>
      <c r="M46" s="835">
        <v>550.39</v>
      </c>
      <c r="N46" s="832">
        <v>1</v>
      </c>
      <c r="O46" s="836">
        <v>1</v>
      </c>
      <c r="P46" s="835">
        <v>550.39</v>
      </c>
      <c r="Q46" s="837">
        <v>1</v>
      </c>
      <c r="R46" s="832">
        <v>1</v>
      </c>
      <c r="S46" s="837">
        <v>1</v>
      </c>
      <c r="T46" s="836">
        <v>1</v>
      </c>
      <c r="U46" s="838">
        <v>1</v>
      </c>
    </row>
    <row r="47" spans="1:21" ht="14.4" customHeight="1" x14ac:dyDescent="0.3">
      <c r="A47" s="831">
        <v>21</v>
      </c>
      <c r="B47" s="832" t="s">
        <v>2457</v>
      </c>
      <c r="C47" s="832" t="s">
        <v>2463</v>
      </c>
      <c r="D47" s="833" t="s">
        <v>4107</v>
      </c>
      <c r="E47" s="834" t="s">
        <v>2472</v>
      </c>
      <c r="F47" s="832" t="s">
        <v>2458</v>
      </c>
      <c r="G47" s="832" t="s">
        <v>2592</v>
      </c>
      <c r="H47" s="832" t="s">
        <v>585</v>
      </c>
      <c r="I47" s="832" t="s">
        <v>2593</v>
      </c>
      <c r="J47" s="832" t="s">
        <v>2594</v>
      </c>
      <c r="K47" s="832" t="s">
        <v>2595</v>
      </c>
      <c r="L47" s="835">
        <v>31.09</v>
      </c>
      <c r="M47" s="835">
        <v>31.09</v>
      </c>
      <c r="N47" s="832">
        <v>1</v>
      </c>
      <c r="O47" s="836">
        <v>1</v>
      </c>
      <c r="P47" s="835"/>
      <c r="Q47" s="837">
        <v>0</v>
      </c>
      <c r="R47" s="832"/>
      <c r="S47" s="837">
        <v>0</v>
      </c>
      <c r="T47" s="836"/>
      <c r="U47" s="838">
        <v>0</v>
      </c>
    </row>
    <row r="48" spans="1:21" ht="14.4" customHeight="1" x14ac:dyDescent="0.3">
      <c r="A48" s="831">
        <v>21</v>
      </c>
      <c r="B48" s="832" t="s">
        <v>2457</v>
      </c>
      <c r="C48" s="832" t="s">
        <v>2463</v>
      </c>
      <c r="D48" s="833" t="s">
        <v>4107</v>
      </c>
      <c r="E48" s="834" t="s">
        <v>2472</v>
      </c>
      <c r="F48" s="832" t="s">
        <v>2458</v>
      </c>
      <c r="G48" s="832" t="s">
        <v>2512</v>
      </c>
      <c r="H48" s="832" t="s">
        <v>637</v>
      </c>
      <c r="I48" s="832" t="s">
        <v>2513</v>
      </c>
      <c r="J48" s="832" t="s">
        <v>2129</v>
      </c>
      <c r="K48" s="832" t="s">
        <v>2514</v>
      </c>
      <c r="L48" s="835">
        <v>5322.08</v>
      </c>
      <c r="M48" s="835">
        <v>15966.24</v>
      </c>
      <c r="N48" s="832">
        <v>3</v>
      </c>
      <c r="O48" s="836">
        <v>2</v>
      </c>
      <c r="P48" s="835">
        <v>15966.24</v>
      </c>
      <c r="Q48" s="837">
        <v>1</v>
      </c>
      <c r="R48" s="832">
        <v>3</v>
      </c>
      <c r="S48" s="837">
        <v>1</v>
      </c>
      <c r="T48" s="836">
        <v>2</v>
      </c>
      <c r="U48" s="838">
        <v>1</v>
      </c>
    </row>
    <row r="49" spans="1:21" ht="14.4" customHeight="1" x14ac:dyDescent="0.3">
      <c r="A49" s="831">
        <v>21</v>
      </c>
      <c r="B49" s="832" t="s">
        <v>2457</v>
      </c>
      <c r="C49" s="832" t="s">
        <v>2463</v>
      </c>
      <c r="D49" s="833" t="s">
        <v>4107</v>
      </c>
      <c r="E49" s="834" t="s">
        <v>2472</v>
      </c>
      <c r="F49" s="832" t="s">
        <v>2458</v>
      </c>
      <c r="G49" s="832" t="s">
        <v>2512</v>
      </c>
      <c r="H49" s="832" t="s">
        <v>585</v>
      </c>
      <c r="I49" s="832" t="s">
        <v>2596</v>
      </c>
      <c r="J49" s="832" t="s">
        <v>2597</v>
      </c>
      <c r="K49" s="832" t="s">
        <v>2598</v>
      </c>
      <c r="L49" s="835">
        <v>1938.97</v>
      </c>
      <c r="M49" s="835">
        <v>5816.91</v>
      </c>
      <c r="N49" s="832">
        <v>3</v>
      </c>
      <c r="O49" s="836">
        <v>2</v>
      </c>
      <c r="P49" s="835">
        <v>5816.91</v>
      </c>
      <c r="Q49" s="837">
        <v>1</v>
      </c>
      <c r="R49" s="832">
        <v>3</v>
      </c>
      <c r="S49" s="837">
        <v>1</v>
      </c>
      <c r="T49" s="836">
        <v>2</v>
      </c>
      <c r="U49" s="838">
        <v>1</v>
      </c>
    </row>
    <row r="50" spans="1:21" ht="14.4" customHeight="1" x14ac:dyDescent="0.3">
      <c r="A50" s="831">
        <v>21</v>
      </c>
      <c r="B50" s="832" t="s">
        <v>2457</v>
      </c>
      <c r="C50" s="832" t="s">
        <v>2463</v>
      </c>
      <c r="D50" s="833" t="s">
        <v>4107</v>
      </c>
      <c r="E50" s="834" t="s">
        <v>2472</v>
      </c>
      <c r="F50" s="832" t="s">
        <v>2458</v>
      </c>
      <c r="G50" s="832" t="s">
        <v>2512</v>
      </c>
      <c r="H50" s="832" t="s">
        <v>585</v>
      </c>
      <c r="I50" s="832" t="s">
        <v>2599</v>
      </c>
      <c r="J50" s="832" t="s">
        <v>2597</v>
      </c>
      <c r="K50" s="832" t="s">
        <v>2600</v>
      </c>
      <c r="L50" s="835">
        <v>1454.23</v>
      </c>
      <c r="M50" s="835">
        <v>2908.46</v>
      </c>
      <c r="N50" s="832">
        <v>2</v>
      </c>
      <c r="O50" s="836">
        <v>1</v>
      </c>
      <c r="P50" s="835">
        <v>2908.46</v>
      </c>
      <c r="Q50" s="837">
        <v>1</v>
      </c>
      <c r="R50" s="832">
        <v>2</v>
      </c>
      <c r="S50" s="837">
        <v>1</v>
      </c>
      <c r="T50" s="836">
        <v>1</v>
      </c>
      <c r="U50" s="838">
        <v>1</v>
      </c>
    </row>
    <row r="51" spans="1:21" ht="14.4" customHeight="1" x14ac:dyDescent="0.3">
      <c r="A51" s="831">
        <v>21</v>
      </c>
      <c r="B51" s="832" t="s">
        <v>2457</v>
      </c>
      <c r="C51" s="832" t="s">
        <v>2463</v>
      </c>
      <c r="D51" s="833" t="s">
        <v>4107</v>
      </c>
      <c r="E51" s="834" t="s">
        <v>2472</v>
      </c>
      <c r="F51" s="832" t="s">
        <v>2458</v>
      </c>
      <c r="G51" s="832" t="s">
        <v>2512</v>
      </c>
      <c r="H51" s="832" t="s">
        <v>585</v>
      </c>
      <c r="I51" s="832" t="s">
        <v>2601</v>
      </c>
      <c r="J51" s="832" t="s">
        <v>2597</v>
      </c>
      <c r="K51" s="832" t="s">
        <v>2602</v>
      </c>
      <c r="L51" s="835">
        <v>969.48</v>
      </c>
      <c r="M51" s="835">
        <v>1938.96</v>
      </c>
      <c r="N51" s="832">
        <v>2</v>
      </c>
      <c r="O51" s="836">
        <v>1</v>
      </c>
      <c r="P51" s="835">
        <v>1938.96</v>
      </c>
      <c r="Q51" s="837">
        <v>1</v>
      </c>
      <c r="R51" s="832">
        <v>2</v>
      </c>
      <c r="S51" s="837">
        <v>1</v>
      </c>
      <c r="T51" s="836">
        <v>1</v>
      </c>
      <c r="U51" s="838">
        <v>1</v>
      </c>
    </row>
    <row r="52" spans="1:21" ht="14.4" customHeight="1" x14ac:dyDescent="0.3">
      <c r="A52" s="831">
        <v>21</v>
      </c>
      <c r="B52" s="832" t="s">
        <v>2457</v>
      </c>
      <c r="C52" s="832" t="s">
        <v>2463</v>
      </c>
      <c r="D52" s="833" t="s">
        <v>4107</v>
      </c>
      <c r="E52" s="834" t="s">
        <v>2472</v>
      </c>
      <c r="F52" s="832" t="s">
        <v>2458</v>
      </c>
      <c r="G52" s="832" t="s">
        <v>2512</v>
      </c>
      <c r="H52" s="832" t="s">
        <v>585</v>
      </c>
      <c r="I52" s="832" t="s">
        <v>2603</v>
      </c>
      <c r="J52" s="832" t="s">
        <v>2604</v>
      </c>
      <c r="K52" s="832" t="s">
        <v>2605</v>
      </c>
      <c r="L52" s="835">
        <v>1938.97</v>
      </c>
      <c r="M52" s="835">
        <v>1938.97</v>
      </c>
      <c r="N52" s="832">
        <v>1</v>
      </c>
      <c r="O52" s="836">
        <v>1</v>
      </c>
      <c r="P52" s="835">
        <v>1938.97</v>
      </c>
      <c r="Q52" s="837">
        <v>1</v>
      </c>
      <c r="R52" s="832">
        <v>1</v>
      </c>
      <c r="S52" s="837">
        <v>1</v>
      </c>
      <c r="T52" s="836">
        <v>1</v>
      </c>
      <c r="U52" s="838">
        <v>1</v>
      </c>
    </row>
    <row r="53" spans="1:21" ht="14.4" customHeight="1" x14ac:dyDescent="0.3">
      <c r="A53" s="831">
        <v>21</v>
      </c>
      <c r="B53" s="832" t="s">
        <v>2457</v>
      </c>
      <c r="C53" s="832" t="s">
        <v>2463</v>
      </c>
      <c r="D53" s="833" t="s">
        <v>4107</v>
      </c>
      <c r="E53" s="834" t="s">
        <v>2472</v>
      </c>
      <c r="F53" s="832" t="s">
        <v>2458</v>
      </c>
      <c r="G53" s="832" t="s">
        <v>2512</v>
      </c>
      <c r="H53" s="832" t="s">
        <v>637</v>
      </c>
      <c r="I53" s="832" t="s">
        <v>2124</v>
      </c>
      <c r="J53" s="832" t="s">
        <v>2120</v>
      </c>
      <c r="K53" s="832" t="s">
        <v>2125</v>
      </c>
      <c r="L53" s="835">
        <v>484.75</v>
      </c>
      <c r="M53" s="835">
        <v>969.5</v>
      </c>
      <c r="N53" s="832">
        <v>2</v>
      </c>
      <c r="O53" s="836">
        <v>2</v>
      </c>
      <c r="P53" s="835">
        <v>969.5</v>
      </c>
      <c r="Q53" s="837">
        <v>1</v>
      </c>
      <c r="R53" s="832">
        <v>2</v>
      </c>
      <c r="S53" s="837">
        <v>1</v>
      </c>
      <c r="T53" s="836">
        <v>2</v>
      </c>
      <c r="U53" s="838">
        <v>1</v>
      </c>
    </row>
    <row r="54" spans="1:21" ht="14.4" customHeight="1" x14ac:dyDescent="0.3">
      <c r="A54" s="831">
        <v>21</v>
      </c>
      <c r="B54" s="832" t="s">
        <v>2457</v>
      </c>
      <c r="C54" s="832" t="s">
        <v>2463</v>
      </c>
      <c r="D54" s="833" t="s">
        <v>4107</v>
      </c>
      <c r="E54" s="834" t="s">
        <v>2472</v>
      </c>
      <c r="F54" s="832" t="s">
        <v>2458</v>
      </c>
      <c r="G54" s="832" t="s">
        <v>2512</v>
      </c>
      <c r="H54" s="832" t="s">
        <v>637</v>
      </c>
      <c r="I54" s="832" t="s">
        <v>2126</v>
      </c>
      <c r="J54" s="832" t="s">
        <v>2120</v>
      </c>
      <c r="K54" s="832" t="s">
        <v>2127</v>
      </c>
      <c r="L54" s="835">
        <v>969.48</v>
      </c>
      <c r="M54" s="835">
        <v>11633.759999999998</v>
      </c>
      <c r="N54" s="832">
        <v>12</v>
      </c>
      <c r="O54" s="836">
        <v>7</v>
      </c>
      <c r="P54" s="835">
        <v>11633.759999999998</v>
      </c>
      <c r="Q54" s="837">
        <v>1</v>
      </c>
      <c r="R54" s="832">
        <v>12</v>
      </c>
      <c r="S54" s="837">
        <v>1</v>
      </c>
      <c r="T54" s="836">
        <v>7</v>
      </c>
      <c r="U54" s="838">
        <v>1</v>
      </c>
    </row>
    <row r="55" spans="1:21" ht="14.4" customHeight="1" x14ac:dyDescent="0.3">
      <c r="A55" s="831">
        <v>21</v>
      </c>
      <c r="B55" s="832" t="s">
        <v>2457</v>
      </c>
      <c r="C55" s="832" t="s">
        <v>2463</v>
      </c>
      <c r="D55" s="833" t="s">
        <v>4107</v>
      </c>
      <c r="E55" s="834" t="s">
        <v>2472</v>
      </c>
      <c r="F55" s="832" t="s">
        <v>2458</v>
      </c>
      <c r="G55" s="832" t="s">
        <v>2512</v>
      </c>
      <c r="H55" s="832" t="s">
        <v>637</v>
      </c>
      <c r="I55" s="832" t="s">
        <v>2119</v>
      </c>
      <c r="J55" s="832" t="s">
        <v>2120</v>
      </c>
      <c r="K55" s="832" t="s">
        <v>2121</v>
      </c>
      <c r="L55" s="835">
        <v>1938.97</v>
      </c>
      <c r="M55" s="835">
        <v>1938.97</v>
      </c>
      <c r="N55" s="832">
        <v>1</v>
      </c>
      <c r="O55" s="836">
        <v>1</v>
      </c>
      <c r="P55" s="835">
        <v>1938.97</v>
      </c>
      <c r="Q55" s="837">
        <v>1</v>
      </c>
      <c r="R55" s="832">
        <v>1</v>
      </c>
      <c r="S55" s="837">
        <v>1</v>
      </c>
      <c r="T55" s="836">
        <v>1</v>
      </c>
      <c r="U55" s="838">
        <v>1</v>
      </c>
    </row>
    <row r="56" spans="1:21" ht="14.4" customHeight="1" x14ac:dyDescent="0.3">
      <c r="A56" s="831">
        <v>21</v>
      </c>
      <c r="B56" s="832" t="s">
        <v>2457</v>
      </c>
      <c r="C56" s="832" t="s">
        <v>2463</v>
      </c>
      <c r="D56" s="833" t="s">
        <v>4107</v>
      </c>
      <c r="E56" s="834" t="s">
        <v>2472</v>
      </c>
      <c r="F56" s="832" t="s">
        <v>2458</v>
      </c>
      <c r="G56" s="832" t="s">
        <v>2512</v>
      </c>
      <c r="H56" s="832" t="s">
        <v>637</v>
      </c>
      <c r="I56" s="832" t="s">
        <v>2122</v>
      </c>
      <c r="J56" s="832" t="s">
        <v>2120</v>
      </c>
      <c r="K56" s="832" t="s">
        <v>2123</v>
      </c>
      <c r="L56" s="835">
        <v>1454.23</v>
      </c>
      <c r="M56" s="835">
        <v>2908.46</v>
      </c>
      <c r="N56" s="832">
        <v>2</v>
      </c>
      <c r="O56" s="836">
        <v>1</v>
      </c>
      <c r="P56" s="835">
        <v>2908.46</v>
      </c>
      <c r="Q56" s="837">
        <v>1</v>
      </c>
      <c r="R56" s="832">
        <v>2</v>
      </c>
      <c r="S56" s="837">
        <v>1</v>
      </c>
      <c r="T56" s="836">
        <v>1</v>
      </c>
      <c r="U56" s="838">
        <v>1</v>
      </c>
    </row>
    <row r="57" spans="1:21" ht="14.4" customHeight="1" x14ac:dyDescent="0.3">
      <c r="A57" s="831">
        <v>21</v>
      </c>
      <c r="B57" s="832" t="s">
        <v>2457</v>
      </c>
      <c r="C57" s="832" t="s">
        <v>2463</v>
      </c>
      <c r="D57" s="833" t="s">
        <v>4107</v>
      </c>
      <c r="E57" s="834" t="s">
        <v>2472</v>
      </c>
      <c r="F57" s="832" t="s">
        <v>2458</v>
      </c>
      <c r="G57" s="832" t="s">
        <v>2606</v>
      </c>
      <c r="H57" s="832" t="s">
        <v>585</v>
      </c>
      <c r="I57" s="832" t="s">
        <v>2607</v>
      </c>
      <c r="J57" s="832" t="s">
        <v>2608</v>
      </c>
      <c r="K57" s="832" t="s">
        <v>2609</v>
      </c>
      <c r="L57" s="835">
        <v>339.47</v>
      </c>
      <c r="M57" s="835">
        <v>1697.3500000000001</v>
      </c>
      <c r="N57" s="832">
        <v>5</v>
      </c>
      <c r="O57" s="836">
        <v>1</v>
      </c>
      <c r="P57" s="835">
        <v>1697.3500000000001</v>
      </c>
      <c r="Q57" s="837">
        <v>1</v>
      </c>
      <c r="R57" s="832">
        <v>5</v>
      </c>
      <c r="S57" s="837">
        <v>1</v>
      </c>
      <c r="T57" s="836">
        <v>1</v>
      </c>
      <c r="U57" s="838">
        <v>1</v>
      </c>
    </row>
    <row r="58" spans="1:21" ht="14.4" customHeight="1" x14ac:dyDescent="0.3">
      <c r="A58" s="831">
        <v>21</v>
      </c>
      <c r="B58" s="832" t="s">
        <v>2457</v>
      </c>
      <c r="C58" s="832" t="s">
        <v>2463</v>
      </c>
      <c r="D58" s="833" t="s">
        <v>4107</v>
      </c>
      <c r="E58" s="834" t="s">
        <v>2472</v>
      </c>
      <c r="F58" s="832" t="s">
        <v>2458</v>
      </c>
      <c r="G58" s="832" t="s">
        <v>2606</v>
      </c>
      <c r="H58" s="832" t="s">
        <v>585</v>
      </c>
      <c r="I58" s="832" t="s">
        <v>2610</v>
      </c>
      <c r="J58" s="832" t="s">
        <v>2608</v>
      </c>
      <c r="K58" s="832" t="s">
        <v>2611</v>
      </c>
      <c r="L58" s="835">
        <v>113.16</v>
      </c>
      <c r="M58" s="835">
        <v>565.79999999999995</v>
      </c>
      <c r="N58" s="832">
        <v>5</v>
      </c>
      <c r="O58" s="836">
        <v>1.5</v>
      </c>
      <c r="P58" s="835">
        <v>565.79999999999995</v>
      </c>
      <c r="Q58" s="837">
        <v>1</v>
      </c>
      <c r="R58" s="832">
        <v>5</v>
      </c>
      <c r="S58" s="837">
        <v>1</v>
      </c>
      <c r="T58" s="836">
        <v>1.5</v>
      </c>
      <c r="U58" s="838">
        <v>1</v>
      </c>
    </row>
    <row r="59" spans="1:21" ht="14.4" customHeight="1" x14ac:dyDescent="0.3">
      <c r="A59" s="831">
        <v>21</v>
      </c>
      <c r="B59" s="832" t="s">
        <v>2457</v>
      </c>
      <c r="C59" s="832" t="s">
        <v>2463</v>
      </c>
      <c r="D59" s="833" t="s">
        <v>4107</v>
      </c>
      <c r="E59" s="834" t="s">
        <v>2472</v>
      </c>
      <c r="F59" s="832" t="s">
        <v>2458</v>
      </c>
      <c r="G59" s="832" t="s">
        <v>2606</v>
      </c>
      <c r="H59" s="832" t="s">
        <v>585</v>
      </c>
      <c r="I59" s="832" t="s">
        <v>2612</v>
      </c>
      <c r="J59" s="832" t="s">
        <v>2608</v>
      </c>
      <c r="K59" s="832" t="s">
        <v>2613</v>
      </c>
      <c r="L59" s="835">
        <v>339.47</v>
      </c>
      <c r="M59" s="835">
        <v>339.47</v>
      </c>
      <c r="N59" s="832">
        <v>1</v>
      </c>
      <c r="O59" s="836">
        <v>1</v>
      </c>
      <c r="P59" s="835"/>
      <c r="Q59" s="837">
        <v>0</v>
      </c>
      <c r="R59" s="832"/>
      <c r="S59" s="837">
        <v>0</v>
      </c>
      <c r="T59" s="836"/>
      <c r="U59" s="838">
        <v>0</v>
      </c>
    </row>
    <row r="60" spans="1:21" ht="14.4" customHeight="1" x14ac:dyDescent="0.3">
      <c r="A60" s="831">
        <v>21</v>
      </c>
      <c r="B60" s="832" t="s">
        <v>2457</v>
      </c>
      <c r="C60" s="832" t="s">
        <v>2463</v>
      </c>
      <c r="D60" s="833" t="s">
        <v>4107</v>
      </c>
      <c r="E60" s="834" t="s">
        <v>2472</v>
      </c>
      <c r="F60" s="832" t="s">
        <v>2458</v>
      </c>
      <c r="G60" s="832" t="s">
        <v>2614</v>
      </c>
      <c r="H60" s="832" t="s">
        <v>585</v>
      </c>
      <c r="I60" s="832" t="s">
        <v>2615</v>
      </c>
      <c r="J60" s="832" t="s">
        <v>2616</v>
      </c>
      <c r="K60" s="832" t="s">
        <v>2617</v>
      </c>
      <c r="L60" s="835">
        <v>101.72</v>
      </c>
      <c r="M60" s="835">
        <v>101.72</v>
      </c>
      <c r="N60" s="832">
        <v>1</v>
      </c>
      <c r="O60" s="836">
        <v>1</v>
      </c>
      <c r="P60" s="835">
        <v>101.72</v>
      </c>
      <c r="Q60" s="837">
        <v>1</v>
      </c>
      <c r="R60" s="832">
        <v>1</v>
      </c>
      <c r="S60" s="837">
        <v>1</v>
      </c>
      <c r="T60" s="836">
        <v>1</v>
      </c>
      <c r="U60" s="838">
        <v>1</v>
      </c>
    </row>
    <row r="61" spans="1:21" ht="14.4" customHeight="1" x14ac:dyDescent="0.3">
      <c r="A61" s="831">
        <v>21</v>
      </c>
      <c r="B61" s="832" t="s">
        <v>2457</v>
      </c>
      <c r="C61" s="832" t="s">
        <v>2463</v>
      </c>
      <c r="D61" s="833" t="s">
        <v>4107</v>
      </c>
      <c r="E61" s="834" t="s">
        <v>2472</v>
      </c>
      <c r="F61" s="832" t="s">
        <v>2458</v>
      </c>
      <c r="G61" s="832" t="s">
        <v>2618</v>
      </c>
      <c r="H61" s="832" t="s">
        <v>585</v>
      </c>
      <c r="I61" s="832" t="s">
        <v>2619</v>
      </c>
      <c r="J61" s="832" t="s">
        <v>967</v>
      </c>
      <c r="K61" s="832" t="s">
        <v>2620</v>
      </c>
      <c r="L61" s="835">
        <v>45.03</v>
      </c>
      <c r="M61" s="835">
        <v>45.03</v>
      </c>
      <c r="N61" s="832">
        <v>1</v>
      </c>
      <c r="O61" s="836">
        <v>0.5</v>
      </c>
      <c r="P61" s="835"/>
      <c r="Q61" s="837">
        <v>0</v>
      </c>
      <c r="R61" s="832"/>
      <c r="S61" s="837">
        <v>0</v>
      </c>
      <c r="T61" s="836"/>
      <c r="U61" s="838">
        <v>0</v>
      </c>
    </row>
    <row r="62" spans="1:21" ht="14.4" customHeight="1" x14ac:dyDescent="0.3">
      <c r="A62" s="831">
        <v>21</v>
      </c>
      <c r="B62" s="832" t="s">
        <v>2457</v>
      </c>
      <c r="C62" s="832" t="s">
        <v>2463</v>
      </c>
      <c r="D62" s="833" t="s">
        <v>4107</v>
      </c>
      <c r="E62" s="834" t="s">
        <v>2472</v>
      </c>
      <c r="F62" s="832" t="s">
        <v>2458</v>
      </c>
      <c r="G62" s="832" t="s">
        <v>2621</v>
      </c>
      <c r="H62" s="832" t="s">
        <v>585</v>
      </c>
      <c r="I62" s="832" t="s">
        <v>2622</v>
      </c>
      <c r="J62" s="832" t="s">
        <v>942</v>
      </c>
      <c r="K62" s="832" t="s">
        <v>943</v>
      </c>
      <c r="L62" s="835">
        <v>0</v>
      </c>
      <c r="M62" s="835">
        <v>0</v>
      </c>
      <c r="N62" s="832">
        <v>1</v>
      </c>
      <c r="O62" s="836">
        <v>0.5</v>
      </c>
      <c r="P62" s="835">
        <v>0</v>
      </c>
      <c r="Q62" s="837"/>
      <c r="R62" s="832">
        <v>1</v>
      </c>
      <c r="S62" s="837">
        <v>1</v>
      </c>
      <c r="T62" s="836">
        <v>0.5</v>
      </c>
      <c r="U62" s="838">
        <v>1</v>
      </c>
    </row>
    <row r="63" spans="1:21" ht="14.4" customHeight="1" x14ac:dyDescent="0.3">
      <c r="A63" s="831">
        <v>21</v>
      </c>
      <c r="B63" s="832" t="s">
        <v>2457</v>
      </c>
      <c r="C63" s="832" t="s">
        <v>2463</v>
      </c>
      <c r="D63" s="833" t="s">
        <v>4107</v>
      </c>
      <c r="E63" s="834" t="s">
        <v>2472</v>
      </c>
      <c r="F63" s="832" t="s">
        <v>2458</v>
      </c>
      <c r="G63" s="832" t="s">
        <v>2621</v>
      </c>
      <c r="H63" s="832" t="s">
        <v>585</v>
      </c>
      <c r="I63" s="832" t="s">
        <v>2623</v>
      </c>
      <c r="J63" s="832" t="s">
        <v>2624</v>
      </c>
      <c r="K63" s="832" t="s">
        <v>2625</v>
      </c>
      <c r="L63" s="835">
        <v>35.25</v>
      </c>
      <c r="M63" s="835">
        <v>176.25</v>
      </c>
      <c r="N63" s="832">
        <v>5</v>
      </c>
      <c r="O63" s="836">
        <v>1</v>
      </c>
      <c r="P63" s="835">
        <v>176.25</v>
      </c>
      <c r="Q63" s="837">
        <v>1</v>
      </c>
      <c r="R63" s="832">
        <v>5</v>
      </c>
      <c r="S63" s="837">
        <v>1</v>
      </c>
      <c r="T63" s="836">
        <v>1</v>
      </c>
      <c r="U63" s="838">
        <v>1</v>
      </c>
    </row>
    <row r="64" spans="1:21" ht="14.4" customHeight="1" x14ac:dyDescent="0.3">
      <c r="A64" s="831">
        <v>21</v>
      </c>
      <c r="B64" s="832" t="s">
        <v>2457</v>
      </c>
      <c r="C64" s="832" t="s">
        <v>2463</v>
      </c>
      <c r="D64" s="833" t="s">
        <v>4107</v>
      </c>
      <c r="E64" s="834" t="s">
        <v>2472</v>
      </c>
      <c r="F64" s="832" t="s">
        <v>2458</v>
      </c>
      <c r="G64" s="832" t="s">
        <v>2626</v>
      </c>
      <c r="H64" s="832" t="s">
        <v>585</v>
      </c>
      <c r="I64" s="832" t="s">
        <v>2627</v>
      </c>
      <c r="J64" s="832" t="s">
        <v>2628</v>
      </c>
      <c r="K64" s="832" t="s">
        <v>2629</v>
      </c>
      <c r="L64" s="835">
        <v>2615.92</v>
      </c>
      <c r="M64" s="835">
        <v>5231.84</v>
      </c>
      <c r="N64" s="832">
        <v>2</v>
      </c>
      <c r="O64" s="836">
        <v>1</v>
      </c>
      <c r="P64" s="835">
        <v>5231.84</v>
      </c>
      <c r="Q64" s="837">
        <v>1</v>
      </c>
      <c r="R64" s="832">
        <v>2</v>
      </c>
      <c r="S64" s="837">
        <v>1</v>
      </c>
      <c r="T64" s="836">
        <v>1</v>
      </c>
      <c r="U64" s="838">
        <v>1</v>
      </c>
    </row>
    <row r="65" spans="1:21" ht="14.4" customHeight="1" x14ac:dyDescent="0.3">
      <c r="A65" s="831">
        <v>21</v>
      </c>
      <c r="B65" s="832" t="s">
        <v>2457</v>
      </c>
      <c r="C65" s="832" t="s">
        <v>2463</v>
      </c>
      <c r="D65" s="833" t="s">
        <v>4107</v>
      </c>
      <c r="E65" s="834" t="s">
        <v>2472</v>
      </c>
      <c r="F65" s="832" t="s">
        <v>2458</v>
      </c>
      <c r="G65" s="832" t="s">
        <v>2519</v>
      </c>
      <c r="H65" s="832" t="s">
        <v>585</v>
      </c>
      <c r="I65" s="832" t="s">
        <v>2630</v>
      </c>
      <c r="J65" s="832" t="s">
        <v>2521</v>
      </c>
      <c r="K65" s="832"/>
      <c r="L65" s="835">
        <v>0</v>
      </c>
      <c r="M65" s="835">
        <v>0</v>
      </c>
      <c r="N65" s="832">
        <v>1</v>
      </c>
      <c r="O65" s="836">
        <v>1</v>
      </c>
      <c r="P65" s="835"/>
      <c r="Q65" s="837"/>
      <c r="R65" s="832"/>
      <c r="S65" s="837">
        <v>0</v>
      </c>
      <c r="T65" s="836"/>
      <c r="U65" s="838">
        <v>0</v>
      </c>
    </row>
    <row r="66" spans="1:21" ht="14.4" customHeight="1" x14ac:dyDescent="0.3">
      <c r="A66" s="831">
        <v>21</v>
      </c>
      <c r="B66" s="832" t="s">
        <v>2457</v>
      </c>
      <c r="C66" s="832" t="s">
        <v>2463</v>
      </c>
      <c r="D66" s="833" t="s">
        <v>4107</v>
      </c>
      <c r="E66" s="834" t="s">
        <v>2472</v>
      </c>
      <c r="F66" s="832" t="s">
        <v>2458</v>
      </c>
      <c r="G66" s="832" t="s">
        <v>2631</v>
      </c>
      <c r="H66" s="832" t="s">
        <v>585</v>
      </c>
      <c r="I66" s="832" t="s">
        <v>2632</v>
      </c>
      <c r="J66" s="832" t="s">
        <v>1321</v>
      </c>
      <c r="K66" s="832" t="s">
        <v>2633</v>
      </c>
      <c r="L66" s="835">
        <v>48.09</v>
      </c>
      <c r="M66" s="835">
        <v>288.54000000000002</v>
      </c>
      <c r="N66" s="832">
        <v>6</v>
      </c>
      <c r="O66" s="836">
        <v>2</v>
      </c>
      <c r="P66" s="835">
        <v>144.27000000000001</v>
      </c>
      <c r="Q66" s="837">
        <v>0.5</v>
      </c>
      <c r="R66" s="832">
        <v>3</v>
      </c>
      <c r="S66" s="837">
        <v>0.5</v>
      </c>
      <c r="T66" s="836">
        <v>1</v>
      </c>
      <c r="U66" s="838">
        <v>0.5</v>
      </c>
    </row>
    <row r="67" spans="1:21" ht="14.4" customHeight="1" x14ac:dyDescent="0.3">
      <c r="A67" s="831">
        <v>21</v>
      </c>
      <c r="B67" s="832" t="s">
        <v>2457</v>
      </c>
      <c r="C67" s="832" t="s">
        <v>2463</v>
      </c>
      <c r="D67" s="833" t="s">
        <v>4107</v>
      </c>
      <c r="E67" s="834" t="s">
        <v>2472</v>
      </c>
      <c r="F67" s="832" t="s">
        <v>2458</v>
      </c>
      <c r="G67" s="832" t="s">
        <v>2634</v>
      </c>
      <c r="H67" s="832" t="s">
        <v>585</v>
      </c>
      <c r="I67" s="832" t="s">
        <v>2635</v>
      </c>
      <c r="J67" s="832" t="s">
        <v>798</v>
      </c>
      <c r="K67" s="832" t="s">
        <v>2636</v>
      </c>
      <c r="L67" s="835">
        <v>27.28</v>
      </c>
      <c r="M67" s="835">
        <v>27.28</v>
      </c>
      <c r="N67" s="832">
        <v>1</v>
      </c>
      <c r="O67" s="836">
        <v>1</v>
      </c>
      <c r="P67" s="835">
        <v>27.28</v>
      </c>
      <c r="Q67" s="837">
        <v>1</v>
      </c>
      <c r="R67" s="832">
        <v>1</v>
      </c>
      <c r="S67" s="837">
        <v>1</v>
      </c>
      <c r="T67" s="836">
        <v>1</v>
      </c>
      <c r="U67" s="838">
        <v>1</v>
      </c>
    </row>
    <row r="68" spans="1:21" ht="14.4" customHeight="1" x14ac:dyDescent="0.3">
      <c r="A68" s="831">
        <v>21</v>
      </c>
      <c r="B68" s="832" t="s">
        <v>2457</v>
      </c>
      <c r="C68" s="832" t="s">
        <v>2463</v>
      </c>
      <c r="D68" s="833" t="s">
        <v>4107</v>
      </c>
      <c r="E68" s="834" t="s">
        <v>2472</v>
      </c>
      <c r="F68" s="832" t="s">
        <v>2458</v>
      </c>
      <c r="G68" s="832" t="s">
        <v>2637</v>
      </c>
      <c r="H68" s="832" t="s">
        <v>585</v>
      </c>
      <c r="I68" s="832" t="s">
        <v>2638</v>
      </c>
      <c r="J68" s="832" t="s">
        <v>1095</v>
      </c>
      <c r="K68" s="832" t="s">
        <v>1096</v>
      </c>
      <c r="L68" s="835">
        <v>0</v>
      </c>
      <c r="M68" s="835">
        <v>0</v>
      </c>
      <c r="N68" s="832">
        <v>3</v>
      </c>
      <c r="O68" s="836">
        <v>3</v>
      </c>
      <c r="P68" s="835">
        <v>0</v>
      </c>
      <c r="Q68" s="837"/>
      <c r="R68" s="832">
        <v>3</v>
      </c>
      <c r="S68" s="837">
        <v>1</v>
      </c>
      <c r="T68" s="836">
        <v>3</v>
      </c>
      <c r="U68" s="838">
        <v>1</v>
      </c>
    </row>
    <row r="69" spans="1:21" ht="14.4" customHeight="1" x14ac:dyDescent="0.3">
      <c r="A69" s="831">
        <v>21</v>
      </c>
      <c r="B69" s="832" t="s">
        <v>2457</v>
      </c>
      <c r="C69" s="832" t="s">
        <v>2463</v>
      </c>
      <c r="D69" s="833" t="s">
        <v>4107</v>
      </c>
      <c r="E69" s="834" t="s">
        <v>2472</v>
      </c>
      <c r="F69" s="832" t="s">
        <v>2458</v>
      </c>
      <c r="G69" s="832" t="s">
        <v>2639</v>
      </c>
      <c r="H69" s="832" t="s">
        <v>637</v>
      </c>
      <c r="I69" s="832" t="s">
        <v>2640</v>
      </c>
      <c r="J69" s="832" t="s">
        <v>2641</v>
      </c>
      <c r="K69" s="832" t="s">
        <v>2642</v>
      </c>
      <c r="L69" s="835">
        <v>3689.11</v>
      </c>
      <c r="M69" s="835">
        <v>14756.44</v>
      </c>
      <c r="N69" s="832">
        <v>4</v>
      </c>
      <c r="O69" s="836">
        <v>2.5</v>
      </c>
      <c r="P69" s="835">
        <v>14756.44</v>
      </c>
      <c r="Q69" s="837">
        <v>1</v>
      </c>
      <c r="R69" s="832">
        <v>4</v>
      </c>
      <c r="S69" s="837">
        <v>1</v>
      </c>
      <c r="T69" s="836">
        <v>2.5</v>
      </c>
      <c r="U69" s="838">
        <v>1</v>
      </c>
    </row>
    <row r="70" spans="1:21" ht="14.4" customHeight="1" x14ac:dyDescent="0.3">
      <c r="A70" s="831">
        <v>21</v>
      </c>
      <c r="B70" s="832" t="s">
        <v>2457</v>
      </c>
      <c r="C70" s="832" t="s">
        <v>2463</v>
      </c>
      <c r="D70" s="833" t="s">
        <v>4107</v>
      </c>
      <c r="E70" s="834" t="s">
        <v>2472</v>
      </c>
      <c r="F70" s="832" t="s">
        <v>2458</v>
      </c>
      <c r="G70" s="832" t="s">
        <v>2639</v>
      </c>
      <c r="H70" s="832" t="s">
        <v>637</v>
      </c>
      <c r="I70" s="832" t="s">
        <v>2640</v>
      </c>
      <c r="J70" s="832" t="s">
        <v>2641</v>
      </c>
      <c r="K70" s="832" t="s">
        <v>2642</v>
      </c>
      <c r="L70" s="835">
        <v>1651.16</v>
      </c>
      <c r="M70" s="835">
        <v>6604.64</v>
      </c>
      <c r="N70" s="832">
        <v>4</v>
      </c>
      <c r="O70" s="836">
        <v>3</v>
      </c>
      <c r="P70" s="835">
        <v>6604.64</v>
      </c>
      <c r="Q70" s="837">
        <v>1</v>
      </c>
      <c r="R70" s="832">
        <v>4</v>
      </c>
      <c r="S70" s="837">
        <v>1</v>
      </c>
      <c r="T70" s="836">
        <v>3</v>
      </c>
      <c r="U70" s="838">
        <v>1</v>
      </c>
    </row>
    <row r="71" spans="1:21" ht="14.4" customHeight="1" x14ac:dyDescent="0.3">
      <c r="A71" s="831">
        <v>21</v>
      </c>
      <c r="B71" s="832" t="s">
        <v>2457</v>
      </c>
      <c r="C71" s="832" t="s">
        <v>2463</v>
      </c>
      <c r="D71" s="833" t="s">
        <v>4107</v>
      </c>
      <c r="E71" s="834" t="s">
        <v>2472</v>
      </c>
      <c r="F71" s="832" t="s">
        <v>2458</v>
      </c>
      <c r="G71" s="832" t="s">
        <v>2643</v>
      </c>
      <c r="H71" s="832" t="s">
        <v>585</v>
      </c>
      <c r="I71" s="832" t="s">
        <v>2644</v>
      </c>
      <c r="J71" s="832" t="s">
        <v>901</v>
      </c>
      <c r="K71" s="832" t="s">
        <v>2645</v>
      </c>
      <c r="L71" s="835">
        <v>26.37</v>
      </c>
      <c r="M71" s="835">
        <v>26.37</v>
      </c>
      <c r="N71" s="832">
        <v>1</v>
      </c>
      <c r="O71" s="836">
        <v>1</v>
      </c>
      <c r="P71" s="835">
        <v>26.37</v>
      </c>
      <c r="Q71" s="837">
        <v>1</v>
      </c>
      <c r="R71" s="832">
        <v>1</v>
      </c>
      <c r="S71" s="837">
        <v>1</v>
      </c>
      <c r="T71" s="836">
        <v>1</v>
      </c>
      <c r="U71" s="838">
        <v>1</v>
      </c>
    </row>
    <row r="72" spans="1:21" ht="14.4" customHeight="1" x14ac:dyDescent="0.3">
      <c r="A72" s="831">
        <v>21</v>
      </c>
      <c r="B72" s="832" t="s">
        <v>2457</v>
      </c>
      <c r="C72" s="832" t="s">
        <v>2463</v>
      </c>
      <c r="D72" s="833" t="s">
        <v>4107</v>
      </c>
      <c r="E72" s="834" t="s">
        <v>2472</v>
      </c>
      <c r="F72" s="832" t="s">
        <v>2458</v>
      </c>
      <c r="G72" s="832" t="s">
        <v>2646</v>
      </c>
      <c r="H72" s="832" t="s">
        <v>585</v>
      </c>
      <c r="I72" s="832" t="s">
        <v>2647</v>
      </c>
      <c r="J72" s="832" t="s">
        <v>2648</v>
      </c>
      <c r="K72" s="832" t="s">
        <v>2649</v>
      </c>
      <c r="L72" s="835">
        <v>73.150000000000006</v>
      </c>
      <c r="M72" s="835">
        <v>73.150000000000006</v>
      </c>
      <c r="N72" s="832">
        <v>1</v>
      </c>
      <c r="O72" s="836">
        <v>0.5</v>
      </c>
      <c r="P72" s="835">
        <v>73.150000000000006</v>
      </c>
      <c r="Q72" s="837">
        <v>1</v>
      </c>
      <c r="R72" s="832">
        <v>1</v>
      </c>
      <c r="S72" s="837">
        <v>1</v>
      </c>
      <c r="T72" s="836">
        <v>0.5</v>
      </c>
      <c r="U72" s="838">
        <v>1</v>
      </c>
    </row>
    <row r="73" spans="1:21" ht="14.4" customHeight="1" x14ac:dyDescent="0.3">
      <c r="A73" s="831">
        <v>21</v>
      </c>
      <c r="B73" s="832" t="s">
        <v>2457</v>
      </c>
      <c r="C73" s="832" t="s">
        <v>2463</v>
      </c>
      <c r="D73" s="833" t="s">
        <v>4107</v>
      </c>
      <c r="E73" s="834" t="s">
        <v>2472</v>
      </c>
      <c r="F73" s="832" t="s">
        <v>2458</v>
      </c>
      <c r="G73" s="832" t="s">
        <v>2650</v>
      </c>
      <c r="H73" s="832" t="s">
        <v>585</v>
      </c>
      <c r="I73" s="832" t="s">
        <v>2651</v>
      </c>
      <c r="J73" s="832" t="s">
        <v>2652</v>
      </c>
      <c r="K73" s="832" t="s">
        <v>2653</v>
      </c>
      <c r="L73" s="835">
        <v>550.39</v>
      </c>
      <c r="M73" s="835">
        <v>3302.34</v>
      </c>
      <c r="N73" s="832">
        <v>6</v>
      </c>
      <c r="O73" s="836">
        <v>2</v>
      </c>
      <c r="P73" s="835">
        <v>1651.17</v>
      </c>
      <c r="Q73" s="837">
        <v>0.5</v>
      </c>
      <c r="R73" s="832">
        <v>3</v>
      </c>
      <c r="S73" s="837">
        <v>0.5</v>
      </c>
      <c r="T73" s="836">
        <v>1</v>
      </c>
      <c r="U73" s="838">
        <v>0.5</v>
      </c>
    </row>
    <row r="74" spans="1:21" ht="14.4" customHeight="1" x14ac:dyDescent="0.3">
      <c r="A74" s="831">
        <v>21</v>
      </c>
      <c r="B74" s="832" t="s">
        <v>2457</v>
      </c>
      <c r="C74" s="832" t="s">
        <v>2463</v>
      </c>
      <c r="D74" s="833" t="s">
        <v>4107</v>
      </c>
      <c r="E74" s="834" t="s">
        <v>2472</v>
      </c>
      <c r="F74" s="832" t="s">
        <v>2458</v>
      </c>
      <c r="G74" s="832" t="s">
        <v>2650</v>
      </c>
      <c r="H74" s="832" t="s">
        <v>637</v>
      </c>
      <c r="I74" s="832" t="s">
        <v>2654</v>
      </c>
      <c r="J74" s="832" t="s">
        <v>2655</v>
      </c>
      <c r="K74" s="832" t="s">
        <v>1961</v>
      </c>
      <c r="L74" s="835">
        <v>550.39</v>
      </c>
      <c r="M74" s="835">
        <v>39077.69</v>
      </c>
      <c r="N74" s="832">
        <v>71</v>
      </c>
      <c r="O74" s="836">
        <v>27.5</v>
      </c>
      <c r="P74" s="835">
        <v>16511.7</v>
      </c>
      <c r="Q74" s="837">
        <v>0.42253521126760563</v>
      </c>
      <c r="R74" s="832">
        <v>30</v>
      </c>
      <c r="S74" s="837">
        <v>0.42253521126760563</v>
      </c>
      <c r="T74" s="836">
        <v>13</v>
      </c>
      <c r="U74" s="838">
        <v>0.47272727272727272</v>
      </c>
    </row>
    <row r="75" spans="1:21" ht="14.4" customHeight="1" x14ac:dyDescent="0.3">
      <c r="A75" s="831">
        <v>21</v>
      </c>
      <c r="B75" s="832" t="s">
        <v>2457</v>
      </c>
      <c r="C75" s="832" t="s">
        <v>2463</v>
      </c>
      <c r="D75" s="833" t="s">
        <v>4107</v>
      </c>
      <c r="E75" s="834" t="s">
        <v>2472</v>
      </c>
      <c r="F75" s="832" t="s">
        <v>2458</v>
      </c>
      <c r="G75" s="832" t="s">
        <v>2656</v>
      </c>
      <c r="H75" s="832" t="s">
        <v>637</v>
      </c>
      <c r="I75" s="832" t="s">
        <v>2657</v>
      </c>
      <c r="J75" s="832" t="s">
        <v>2658</v>
      </c>
      <c r="K75" s="832" t="s">
        <v>2659</v>
      </c>
      <c r="L75" s="835">
        <v>118.65</v>
      </c>
      <c r="M75" s="835">
        <v>237.3</v>
      </c>
      <c r="N75" s="832">
        <v>2</v>
      </c>
      <c r="O75" s="836">
        <v>1</v>
      </c>
      <c r="P75" s="835">
        <v>237.3</v>
      </c>
      <c r="Q75" s="837">
        <v>1</v>
      </c>
      <c r="R75" s="832">
        <v>2</v>
      </c>
      <c r="S75" s="837">
        <v>1</v>
      </c>
      <c r="T75" s="836">
        <v>1</v>
      </c>
      <c r="U75" s="838">
        <v>1</v>
      </c>
    </row>
    <row r="76" spans="1:21" ht="14.4" customHeight="1" x14ac:dyDescent="0.3">
      <c r="A76" s="831">
        <v>21</v>
      </c>
      <c r="B76" s="832" t="s">
        <v>2457</v>
      </c>
      <c r="C76" s="832" t="s">
        <v>2463</v>
      </c>
      <c r="D76" s="833" t="s">
        <v>4107</v>
      </c>
      <c r="E76" s="834" t="s">
        <v>2472</v>
      </c>
      <c r="F76" s="832" t="s">
        <v>2458</v>
      </c>
      <c r="G76" s="832" t="s">
        <v>2660</v>
      </c>
      <c r="H76" s="832" t="s">
        <v>585</v>
      </c>
      <c r="I76" s="832" t="s">
        <v>2661</v>
      </c>
      <c r="J76" s="832" t="s">
        <v>2662</v>
      </c>
      <c r="K76" s="832" t="s">
        <v>2663</v>
      </c>
      <c r="L76" s="835">
        <v>0</v>
      </c>
      <c r="M76" s="835">
        <v>0</v>
      </c>
      <c r="N76" s="832">
        <v>1</v>
      </c>
      <c r="O76" s="836">
        <v>0.5</v>
      </c>
      <c r="P76" s="835"/>
      <c r="Q76" s="837"/>
      <c r="R76" s="832"/>
      <c r="S76" s="837">
        <v>0</v>
      </c>
      <c r="T76" s="836"/>
      <c r="U76" s="838">
        <v>0</v>
      </c>
    </row>
    <row r="77" spans="1:21" ht="14.4" customHeight="1" x14ac:dyDescent="0.3">
      <c r="A77" s="831">
        <v>21</v>
      </c>
      <c r="B77" s="832" t="s">
        <v>2457</v>
      </c>
      <c r="C77" s="832" t="s">
        <v>2463</v>
      </c>
      <c r="D77" s="833" t="s">
        <v>4107</v>
      </c>
      <c r="E77" s="834" t="s">
        <v>2472</v>
      </c>
      <c r="F77" s="832" t="s">
        <v>2458</v>
      </c>
      <c r="G77" s="832" t="s">
        <v>2664</v>
      </c>
      <c r="H77" s="832" t="s">
        <v>585</v>
      </c>
      <c r="I77" s="832" t="s">
        <v>2665</v>
      </c>
      <c r="J77" s="832" t="s">
        <v>869</v>
      </c>
      <c r="K77" s="832" t="s">
        <v>2666</v>
      </c>
      <c r="L77" s="835">
        <v>248.55</v>
      </c>
      <c r="M77" s="835">
        <v>248.55</v>
      </c>
      <c r="N77" s="832">
        <v>1</v>
      </c>
      <c r="O77" s="836">
        <v>1</v>
      </c>
      <c r="P77" s="835"/>
      <c r="Q77" s="837">
        <v>0</v>
      </c>
      <c r="R77" s="832"/>
      <c r="S77" s="837">
        <v>0</v>
      </c>
      <c r="T77" s="836"/>
      <c r="U77" s="838">
        <v>0</v>
      </c>
    </row>
    <row r="78" spans="1:21" ht="14.4" customHeight="1" x14ac:dyDescent="0.3">
      <c r="A78" s="831">
        <v>21</v>
      </c>
      <c r="B78" s="832" t="s">
        <v>2457</v>
      </c>
      <c r="C78" s="832" t="s">
        <v>2463</v>
      </c>
      <c r="D78" s="833" t="s">
        <v>4107</v>
      </c>
      <c r="E78" s="834" t="s">
        <v>2472</v>
      </c>
      <c r="F78" s="832" t="s">
        <v>2458</v>
      </c>
      <c r="G78" s="832" t="s">
        <v>2515</v>
      </c>
      <c r="H78" s="832" t="s">
        <v>585</v>
      </c>
      <c r="I78" s="832" t="s">
        <v>2667</v>
      </c>
      <c r="J78" s="832" t="s">
        <v>769</v>
      </c>
      <c r="K78" s="832" t="s">
        <v>2668</v>
      </c>
      <c r="L78" s="835">
        <v>53.57</v>
      </c>
      <c r="M78" s="835">
        <v>1232.1100000000006</v>
      </c>
      <c r="N78" s="832">
        <v>23</v>
      </c>
      <c r="O78" s="836">
        <v>13.5</v>
      </c>
      <c r="P78" s="835">
        <v>1071.4000000000005</v>
      </c>
      <c r="Q78" s="837">
        <v>0.86956521739130443</v>
      </c>
      <c r="R78" s="832">
        <v>20</v>
      </c>
      <c r="S78" s="837">
        <v>0.86956521739130432</v>
      </c>
      <c r="T78" s="836">
        <v>12</v>
      </c>
      <c r="U78" s="838">
        <v>0.88888888888888884</v>
      </c>
    </row>
    <row r="79" spans="1:21" ht="14.4" customHeight="1" x14ac:dyDescent="0.3">
      <c r="A79" s="831">
        <v>21</v>
      </c>
      <c r="B79" s="832" t="s">
        <v>2457</v>
      </c>
      <c r="C79" s="832" t="s">
        <v>2463</v>
      </c>
      <c r="D79" s="833" t="s">
        <v>4107</v>
      </c>
      <c r="E79" s="834" t="s">
        <v>2472</v>
      </c>
      <c r="F79" s="832" t="s">
        <v>2458</v>
      </c>
      <c r="G79" s="832" t="s">
        <v>2669</v>
      </c>
      <c r="H79" s="832" t="s">
        <v>637</v>
      </c>
      <c r="I79" s="832" t="s">
        <v>1922</v>
      </c>
      <c r="J79" s="832" t="s">
        <v>873</v>
      </c>
      <c r="K79" s="832" t="s">
        <v>1923</v>
      </c>
      <c r="L79" s="835">
        <v>2309.36</v>
      </c>
      <c r="M79" s="835">
        <v>6928.08</v>
      </c>
      <c r="N79" s="832">
        <v>3</v>
      </c>
      <c r="O79" s="836">
        <v>1</v>
      </c>
      <c r="P79" s="835">
        <v>6928.08</v>
      </c>
      <c r="Q79" s="837">
        <v>1</v>
      </c>
      <c r="R79" s="832">
        <v>3</v>
      </c>
      <c r="S79" s="837">
        <v>1</v>
      </c>
      <c r="T79" s="836">
        <v>1</v>
      </c>
      <c r="U79" s="838">
        <v>1</v>
      </c>
    </row>
    <row r="80" spans="1:21" ht="14.4" customHeight="1" x14ac:dyDescent="0.3">
      <c r="A80" s="831">
        <v>21</v>
      </c>
      <c r="B80" s="832" t="s">
        <v>2457</v>
      </c>
      <c r="C80" s="832" t="s">
        <v>2463</v>
      </c>
      <c r="D80" s="833" t="s">
        <v>4107</v>
      </c>
      <c r="E80" s="834" t="s">
        <v>2472</v>
      </c>
      <c r="F80" s="832" t="s">
        <v>2458</v>
      </c>
      <c r="G80" s="832" t="s">
        <v>2669</v>
      </c>
      <c r="H80" s="832" t="s">
        <v>637</v>
      </c>
      <c r="I80" s="832" t="s">
        <v>1918</v>
      </c>
      <c r="J80" s="832" t="s">
        <v>873</v>
      </c>
      <c r="K80" s="832" t="s">
        <v>1919</v>
      </c>
      <c r="L80" s="835">
        <v>1385.62</v>
      </c>
      <c r="M80" s="835">
        <v>5542.48</v>
      </c>
      <c r="N80" s="832">
        <v>4</v>
      </c>
      <c r="O80" s="836">
        <v>1.5</v>
      </c>
      <c r="P80" s="835">
        <v>2771.24</v>
      </c>
      <c r="Q80" s="837">
        <v>0.5</v>
      </c>
      <c r="R80" s="832">
        <v>2</v>
      </c>
      <c r="S80" s="837">
        <v>0.5</v>
      </c>
      <c r="T80" s="836">
        <v>0.5</v>
      </c>
      <c r="U80" s="838">
        <v>0.33333333333333331</v>
      </c>
    </row>
    <row r="81" spans="1:21" ht="14.4" customHeight="1" x14ac:dyDescent="0.3">
      <c r="A81" s="831">
        <v>21</v>
      </c>
      <c r="B81" s="832" t="s">
        <v>2457</v>
      </c>
      <c r="C81" s="832" t="s">
        <v>2463</v>
      </c>
      <c r="D81" s="833" t="s">
        <v>4107</v>
      </c>
      <c r="E81" s="834" t="s">
        <v>2472</v>
      </c>
      <c r="F81" s="832" t="s">
        <v>2458</v>
      </c>
      <c r="G81" s="832" t="s">
        <v>2669</v>
      </c>
      <c r="H81" s="832" t="s">
        <v>637</v>
      </c>
      <c r="I81" s="832" t="s">
        <v>2670</v>
      </c>
      <c r="J81" s="832" t="s">
        <v>2671</v>
      </c>
      <c r="K81" s="832" t="s">
        <v>2672</v>
      </c>
      <c r="L81" s="835">
        <v>736.33</v>
      </c>
      <c r="M81" s="835">
        <v>11044.95</v>
      </c>
      <c r="N81" s="832">
        <v>15</v>
      </c>
      <c r="O81" s="836">
        <v>5</v>
      </c>
      <c r="P81" s="835">
        <v>8099.630000000001</v>
      </c>
      <c r="Q81" s="837">
        <v>0.73333333333333339</v>
      </c>
      <c r="R81" s="832">
        <v>11</v>
      </c>
      <c r="S81" s="837">
        <v>0.73333333333333328</v>
      </c>
      <c r="T81" s="836">
        <v>4</v>
      </c>
      <c r="U81" s="838">
        <v>0.8</v>
      </c>
    </row>
    <row r="82" spans="1:21" ht="14.4" customHeight="1" x14ac:dyDescent="0.3">
      <c r="A82" s="831">
        <v>21</v>
      </c>
      <c r="B82" s="832" t="s">
        <v>2457</v>
      </c>
      <c r="C82" s="832" t="s">
        <v>2463</v>
      </c>
      <c r="D82" s="833" t="s">
        <v>4107</v>
      </c>
      <c r="E82" s="834" t="s">
        <v>2472</v>
      </c>
      <c r="F82" s="832" t="s">
        <v>2458</v>
      </c>
      <c r="G82" s="832" t="s">
        <v>2669</v>
      </c>
      <c r="H82" s="832" t="s">
        <v>637</v>
      </c>
      <c r="I82" s="832" t="s">
        <v>2673</v>
      </c>
      <c r="J82" s="832" t="s">
        <v>2671</v>
      </c>
      <c r="K82" s="832" t="s">
        <v>2674</v>
      </c>
      <c r="L82" s="835">
        <v>490.89</v>
      </c>
      <c r="M82" s="835">
        <v>1963.56</v>
      </c>
      <c r="N82" s="832">
        <v>4</v>
      </c>
      <c r="O82" s="836">
        <v>1</v>
      </c>
      <c r="P82" s="835">
        <v>1963.56</v>
      </c>
      <c r="Q82" s="837">
        <v>1</v>
      </c>
      <c r="R82" s="832">
        <v>4</v>
      </c>
      <c r="S82" s="837">
        <v>1</v>
      </c>
      <c r="T82" s="836">
        <v>1</v>
      </c>
      <c r="U82" s="838">
        <v>1</v>
      </c>
    </row>
    <row r="83" spans="1:21" ht="14.4" customHeight="1" x14ac:dyDescent="0.3">
      <c r="A83" s="831">
        <v>21</v>
      </c>
      <c r="B83" s="832" t="s">
        <v>2457</v>
      </c>
      <c r="C83" s="832" t="s">
        <v>2463</v>
      </c>
      <c r="D83" s="833" t="s">
        <v>4107</v>
      </c>
      <c r="E83" s="834" t="s">
        <v>2472</v>
      </c>
      <c r="F83" s="832" t="s">
        <v>2458</v>
      </c>
      <c r="G83" s="832" t="s">
        <v>2669</v>
      </c>
      <c r="H83" s="832" t="s">
        <v>637</v>
      </c>
      <c r="I83" s="832" t="s">
        <v>1920</v>
      </c>
      <c r="J83" s="832" t="s">
        <v>873</v>
      </c>
      <c r="K83" s="832" t="s">
        <v>1921</v>
      </c>
      <c r="L83" s="835">
        <v>1847.49</v>
      </c>
      <c r="M83" s="835">
        <v>9237.4500000000007</v>
      </c>
      <c r="N83" s="832">
        <v>5</v>
      </c>
      <c r="O83" s="836">
        <v>2</v>
      </c>
      <c r="P83" s="835">
        <v>9237.4500000000007</v>
      </c>
      <c r="Q83" s="837">
        <v>1</v>
      </c>
      <c r="R83" s="832">
        <v>5</v>
      </c>
      <c r="S83" s="837">
        <v>1</v>
      </c>
      <c r="T83" s="836">
        <v>2</v>
      </c>
      <c r="U83" s="838">
        <v>1</v>
      </c>
    </row>
    <row r="84" spans="1:21" ht="14.4" customHeight="1" x14ac:dyDescent="0.3">
      <c r="A84" s="831">
        <v>21</v>
      </c>
      <c r="B84" s="832" t="s">
        <v>2457</v>
      </c>
      <c r="C84" s="832" t="s">
        <v>2463</v>
      </c>
      <c r="D84" s="833" t="s">
        <v>4107</v>
      </c>
      <c r="E84" s="834" t="s">
        <v>2472</v>
      </c>
      <c r="F84" s="832" t="s">
        <v>2458</v>
      </c>
      <c r="G84" s="832" t="s">
        <v>2669</v>
      </c>
      <c r="H84" s="832" t="s">
        <v>637</v>
      </c>
      <c r="I84" s="832" t="s">
        <v>2675</v>
      </c>
      <c r="J84" s="832" t="s">
        <v>873</v>
      </c>
      <c r="K84" s="832" t="s">
        <v>2676</v>
      </c>
      <c r="L84" s="835">
        <v>277.12</v>
      </c>
      <c r="M84" s="835">
        <v>831.36</v>
      </c>
      <c r="N84" s="832">
        <v>3</v>
      </c>
      <c r="O84" s="836">
        <v>0.5</v>
      </c>
      <c r="P84" s="835"/>
      <c r="Q84" s="837">
        <v>0</v>
      </c>
      <c r="R84" s="832"/>
      <c r="S84" s="837">
        <v>0</v>
      </c>
      <c r="T84" s="836"/>
      <c r="U84" s="838">
        <v>0</v>
      </c>
    </row>
    <row r="85" spans="1:21" ht="14.4" customHeight="1" x14ac:dyDescent="0.3">
      <c r="A85" s="831">
        <v>21</v>
      </c>
      <c r="B85" s="832" t="s">
        <v>2457</v>
      </c>
      <c r="C85" s="832" t="s">
        <v>2463</v>
      </c>
      <c r="D85" s="833" t="s">
        <v>4107</v>
      </c>
      <c r="E85" s="834" t="s">
        <v>2472</v>
      </c>
      <c r="F85" s="832" t="s">
        <v>2458</v>
      </c>
      <c r="G85" s="832" t="s">
        <v>2669</v>
      </c>
      <c r="H85" s="832" t="s">
        <v>637</v>
      </c>
      <c r="I85" s="832" t="s">
        <v>2677</v>
      </c>
      <c r="J85" s="832" t="s">
        <v>2671</v>
      </c>
      <c r="K85" s="832" t="s">
        <v>2678</v>
      </c>
      <c r="L85" s="835">
        <v>923.74</v>
      </c>
      <c r="M85" s="835">
        <v>1847.48</v>
      </c>
      <c r="N85" s="832">
        <v>2</v>
      </c>
      <c r="O85" s="836">
        <v>0.5</v>
      </c>
      <c r="P85" s="835">
        <v>1847.48</v>
      </c>
      <c r="Q85" s="837">
        <v>1</v>
      </c>
      <c r="R85" s="832">
        <v>2</v>
      </c>
      <c r="S85" s="837">
        <v>1</v>
      </c>
      <c r="T85" s="836">
        <v>0.5</v>
      </c>
      <c r="U85" s="838">
        <v>1</v>
      </c>
    </row>
    <row r="86" spans="1:21" ht="14.4" customHeight="1" x14ac:dyDescent="0.3">
      <c r="A86" s="831">
        <v>21</v>
      </c>
      <c r="B86" s="832" t="s">
        <v>2457</v>
      </c>
      <c r="C86" s="832" t="s">
        <v>2463</v>
      </c>
      <c r="D86" s="833" t="s">
        <v>4107</v>
      </c>
      <c r="E86" s="834" t="s">
        <v>2472</v>
      </c>
      <c r="F86" s="832" t="s">
        <v>2458</v>
      </c>
      <c r="G86" s="832" t="s">
        <v>2679</v>
      </c>
      <c r="H86" s="832" t="s">
        <v>637</v>
      </c>
      <c r="I86" s="832" t="s">
        <v>1966</v>
      </c>
      <c r="J86" s="832" t="s">
        <v>1967</v>
      </c>
      <c r="K86" s="832" t="s">
        <v>1968</v>
      </c>
      <c r="L86" s="835">
        <v>32.76</v>
      </c>
      <c r="M86" s="835">
        <v>32.76</v>
      </c>
      <c r="N86" s="832">
        <v>1</v>
      </c>
      <c r="O86" s="836">
        <v>0.5</v>
      </c>
      <c r="P86" s="835"/>
      <c r="Q86" s="837">
        <v>0</v>
      </c>
      <c r="R86" s="832"/>
      <c r="S86" s="837">
        <v>0</v>
      </c>
      <c r="T86" s="836"/>
      <c r="U86" s="838">
        <v>0</v>
      </c>
    </row>
    <row r="87" spans="1:21" ht="14.4" customHeight="1" x14ac:dyDescent="0.3">
      <c r="A87" s="831">
        <v>21</v>
      </c>
      <c r="B87" s="832" t="s">
        <v>2457</v>
      </c>
      <c r="C87" s="832" t="s">
        <v>2463</v>
      </c>
      <c r="D87" s="833" t="s">
        <v>4107</v>
      </c>
      <c r="E87" s="834" t="s">
        <v>2472</v>
      </c>
      <c r="F87" s="832" t="s">
        <v>2458</v>
      </c>
      <c r="G87" s="832" t="s">
        <v>2680</v>
      </c>
      <c r="H87" s="832" t="s">
        <v>585</v>
      </c>
      <c r="I87" s="832" t="s">
        <v>2681</v>
      </c>
      <c r="J87" s="832" t="s">
        <v>909</v>
      </c>
      <c r="K87" s="832" t="s">
        <v>2682</v>
      </c>
      <c r="L87" s="835">
        <v>103.67</v>
      </c>
      <c r="M87" s="835">
        <v>311.01</v>
      </c>
      <c r="N87" s="832">
        <v>3</v>
      </c>
      <c r="O87" s="836">
        <v>2</v>
      </c>
      <c r="P87" s="835">
        <v>207.34</v>
      </c>
      <c r="Q87" s="837">
        <v>0.66666666666666674</v>
      </c>
      <c r="R87" s="832">
        <v>2</v>
      </c>
      <c r="S87" s="837">
        <v>0.66666666666666663</v>
      </c>
      <c r="T87" s="836">
        <v>1</v>
      </c>
      <c r="U87" s="838">
        <v>0.5</v>
      </c>
    </row>
    <row r="88" spans="1:21" ht="14.4" customHeight="1" x14ac:dyDescent="0.3">
      <c r="A88" s="831">
        <v>21</v>
      </c>
      <c r="B88" s="832" t="s">
        <v>2457</v>
      </c>
      <c r="C88" s="832" t="s">
        <v>2463</v>
      </c>
      <c r="D88" s="833" t="s">
        <v>4107</v>
      </c>
      <c r="E88" s="834" t="s">
        <v>2472</v>
      </c>
      <c r="F88" s="832" t="s">
        <v>2458</v>
      </c>
      <c r="G88" s="832" t="s">
        <v>2680</v>
      </c>
      <c r="H88" s="832" t="s">
        <v>585</v>
      </c>
      <c r="I88" s="832" t="s">
        <v>2683</v>
      </c>
      <c r="J88" s="832" t="s">
        <v>909</v>
      </c>
      <c r="K88" s="832" t="s">
        <v>2684</v>
      </c>
      <c r="L88" s="835">
        <v>32.25</v>
      </c>
      <c r="M88" s="835">
        <v>193.5</v>
      </c>
      <c r="N88" s="832">
        <v>6</v>
      </c>
      <c r="O88" s="836">
        <v>2.5</v>
      </c>
      <c r="P88" s="835">
        <v>193.5</v>
      </c>
      <c r="Q88" s="837">
        <v>1</v>
      </c>
      <c r="R88" s="832">
        <v>6</v>
      </c>
      <c r="S88" s="837">
        <v>1</v>
      </c>
      <c r="T88" s="836">
        <v>2.5</v>
      </c>
      <c r="U88" s="838">
        <v>1</v>
      </c>
    </row>
    <row r="89" spans="1:21" ht="14.4" customHeight="1" x14ac:dyDescent="0.3">
      <c r="A89" s="831">
        <v>21</v>
      </c>
      <c r="B89" s="832" t="s">
        <v>2457</v>
      </c>
      <c r="C89" s="832" t="s">
        <v>2463</v>
      </c>
      <c r="D89" s="833" t="s">
        <v>4107</v>
      </c>
      <c r="E89" s="834" t="s">
        <v>2472</v>
      </c>
      <c r="F89" s="832" t="s">
        <v>2458</v>
      </c>
      <c r="G89" s="832" t="s">
        <v>2680</v>
      </c>
      <c r="H89" s="832" t="s">
        <v>585</v>
      </c>
      <c r="I89" s="832" t="s">
        <v>2685</v>
      </c>
      <c r="J89" s="832" t="s">
        <v>2686</v>
      </c>
      <c r="K89" s="832" t="s">
        <v>2687</v>
      </c>
      <c r="L89" s="835">
        <v>115.18</v>
      </c>
      <c r="M89" s="835">
        <v>115.18</v>
      </c>
      <c r="N89" s="832">
        <v>1</v>
      </c>
      <c r="O89" s="836">
        <v>0.5</v>
      </c>
      <c r="P89" s="835">
        <v>115.18</v>
      </c>
      <c r="Q89" s="837">
        <v>1</v>
      </c>
      <c r="R89" s="832">
        <v>1</v>
      </c>
      <c r="S89" s="837">
        <v>1</v>
      </c>
      <c r="T89" s="836">
        <v>0.5</v>
      </c>
      <c r="U89" s="838">
        <v>1</v>
      </c>
    </row>
    <row r="90" spans="1:21" ht="14.4" customHeight="1" x14ac:dyDescent="0.3">
      <c r="A90" s="831">
        <v>21</v>
      </c>
      <c r="B90" s="832" t="s">
        <v>2457</v>
      </c>
      <c r="C90" s="832" t="s">
        <v>2463</v>
      </c>
      <c r="D90" s="833" t="s">
        <v>4107</v>
      </c>
      <c r="E90" s="834" t="s">
        <v>2472</v>
      </c>
      <c r="F90" s="832" t="s">
        <v>2458</v>
      </c>
      <c r="G90" s="832" t="s">
        <v>2680</v>
      </c>
      <c r="H90" s="832" t="s">
        <v>585</v>
      </c>
      <c r="I90" s="832" t="s">
        <v>2688</v>
      </c>
      <c r="J90" s="832" t="s">
        <v>2689</v>
      </c>
      <c r="K90" s="832" t="s">
        <v>2690</v>
      </c>
      <c r="L90" s="835">
        <v>0</v>
      </c>
      <c r="M90" s="835">
        <v>0</v>
      </c>
      <c r="N90" s="832">
        <v>1</v>
      </c>
      <c r="O90" s="836">
        <v>0.5</v>
      </c>
      <c r="P90" s="835"/>
      <c r="Q90" s="837"/>
      <c r="R90" s="832"/>
      <c r="S90" s="837">
        <v>0</v>
      </c>
      <c r="T90" s="836"/>
      <c r="U90" s="838">
        <v>0</v>
      </c>
    </row>
    <row r="91" spans="1:21" ht="14.4" customHeight="1" x14ac:dyDescent="0.3">
      <c r="A91" s="831">
        <v>21</v>
      </c>
      <c r="B91" s="832" t="s">
        <v>2457</v>
      </c>
      <c r="C91" s="832" t="s">
        <v>2463</v>
      </c>
      <c r="D91" s="833" t="s">
        <v>4107</v>
      </c>
      <c r="E91" s="834" t="s">
        <v>2472</v>
      </c>
      <c r="F91" s="832" t="s">
        <v>2458</v>
      </c>
      <c r="G91" s="832" t="s">
        <v>2504</v>
      </c>
      <c r="H91" s="832" t="s">
        <v>637</v>
      </c>
      <c r="I91" s="832" t="s">
        <v>1898</v>
      </c>
      <c r="J91" s="832" t="s">
        <v>1091</v>
      </c>
      <c r="K91" s="832" t="s">
        <v>1899</v>
      </c>
      <c r="L91" s="835">
        <v>453.18</v>
      </c>
      <c r="M91" s="835">
        <v>10876.320000000003</v>
      </c>
      <c r="N91" s="832">
        <v>24</v>
      </c>
      <c r="O91" s="836">
        <v>19</v>
      </c>
      <c r="P91" s="835">
        <v>8157.2400000000025</v>
      </c>
      <c r="Q91" s="837">
        <v>0.75</v>
      </c>
      <c r="R91" s="832">
        <v>18</v>
      </c>
      <c r="S91" s="837">
        <v>0.75</v>
      </c>
      <c r="T91" s="836">
        <v>13</v>
      </c>
      <c r="U91" s="838">
        <v>0.68421052631578949</v>
      </c>
    </row>
    <row r="92" spans="1:21" ht="14.4" customHeight="1" x14ac:dyDescent="0.3">
      <c r="A92" s="831">
        <v>21</v>
      </c>
      <c r="B92" s="832" t="s">
        <v>2457</v>
      </c>
      <c r="C92" s="832" t="s">
        <v>2463</v>
      </c>
      <c r="D92" s="833" t="s">
        <v>4107</v>
      </c>
      <c r="E92" s="834" t="s">
        <v>2472</v>
      </c>
      <c r="F92" s="832" t="s">
        <v>2458</v>
      </c>
      <c r="G92" s="832" t="s">
        <v>2691</v>
      </c>
      <c r="H92" s="832" t="s">
        <v>637</v>
      </c>
      <c r="I92" s="832" t="s">
        <v>2114</v>
      </c>
      <c r="J92" s="832" t="s">
        <v>2112</v>
      </c>
      <c r="K92" s="832" t="s">
        <v>2115</v>
      </c>
      <c r="L92" s="835">
        <v>552.64</v>
      </c>
      <c r="M92" s="835">
        <v>552.64</v>
      </c>
      <c r="N92" s="832">
        <v>1</v>
      </c>
      <c r="O92" s="836">
        <v>1</v>
      </c>
      <c r="P92" s="835"/>
      <c r="Q92" s="837">
        <v>0</v>
      </c>
      <c r="R92" s="832"/>
      <c r="S92" s="837">
        <v>0</v>
      </c>
      <c r="T92" s="836"/>
      <c r="U92" s="838">
        <v>0</v>
      </c>
    </row>
    <row r="93" spans="1:21" ht="14.4" customHeight="1" x14ac:dyDescent="0.3">
      <c r="A93" s="831">
        <v>21</v>
      </c>
      <c r="B93" s="832" t="s">
        <v>2457</v>
      </c>
      <c r="C93" s="832" t="s">
        <v>2463</v>
      </c>
      <c r="D93" s="833" t="s">
        <v>4107</v>
      </c>
      <c r="E93" s="834" t="s">
        <v>2472</v>
      </c>
      <c r="F93" s="832" t="s">
        <v>2458</v>
      </c>
      <c r="G93" s="832" t="s">
        <v>2691</v>
      </c>
      <c r="H93" s="832" t="s">
        <v>637</v>
      </c>
      <c r="I93" s="832" t="s">
        <v>2116</v>
      </c>
      <c r="J93" s="832" t="s">
        <v>2112</v>
      </c>
      <c r="K93" s="832" t="s">
        <v>2117</v>
      </c>
      <c r="L93" s="835">
        <v>1019.46</v>
      </c>
      <c r="M93" s="835">
        <v>1019.46</v>
      </c>
      <c r="N93" s="832">
        <v>1</v>
      </c>
      <c r="O93" s="836">
        <v>1</v>
      </c>
      <c r="P93" s="835"/>
      <c r="Q93" s="837">
        <v>0</v>
      </c>
      <c r="R93" s="832"/>
      <c r="S93" s="837">
        <v>0</v>
      </c>
      <c r="T93" s="836"/>
      <c r="U93" s="838">
        <v>0</v>
      </c>
    </row>
    <row r="94" spans="1:21" ht="14.4" customHeight="1" x14ac:dyDescent="0.3">
      <c r="A94" s="831">
        <v>21</v>
      </c>
      <c r="B94" s="832" t="s">
        <v>2457</v>
      </c>
      <c r="C94" s="832" t="s">
        <v>2463</v>
      </c>
      <c r="D94" s="833" t="s">
        <v>4107</v>
      </c>
      <c r="E94" s="834" t="s">
        <v>2472</v>
      </c>
      <c r="F94" s="832" t="s">
        <v>2458</v>
      </c>
      <c r="G94" s="832" t="s">
        <v>2692</v>
      </c>
      <c r="H94" s="832" t="s">
        <v>637</v>
      </c>
      <c r="I94" s="832" t="s">
        <v>1888</v>
      </c>
      <c r="J94" s="832" t="s">
        <v>1889</v>
      </c>
      <c r="K94" s="832" t="s">
        <v>1890</v>
      </c>
      <c r="L94" s="835">
        <v>16.12</v>
      </c>
      <c r="M94" s="835">
        <v>128.96</v>
      </c>
      <c r="N94" s="832">
        <v>8</v>
      </c>
      <c r="O94" s="836">
        <v>3</v>
      </c>
      <c r="P94" s="835">
        <v>112.84</v>
      </c>
      <c r="Q94" s="837">
        <v>0.875</v>
      </c>
      <c r="R94" s="832">
        <v>7</v>
      </c>
      <c r="S94" s="837">
        <v>0.875</v>
      </c>
      <c r="T94" s="836">
        <v>2</v>
      </c>
      <c r="U94" s="838">
        <v>0.66666666666666663</v>
      </c>
    </row>
    <row r="95" spans="1:21" ht="14.4" customHeight="1" x14ac:dyDescent="0.3">
      <c r="A95" s="831">
        <v>21</v>
      </c>
      <c r="B95" s="832" t="s">
        <v>2457</v>
      </c>
      <c r="C95" s="832" t="s">
        <v>2463</v>
      </c>
      <c r="D95" s="833" t="s">
        <v>4107</v>
      </c>
      <c r="E95" s="834" t="s">
        <v>2472</v>
      </c>
      <c r="F95" s="832" t="s">
        <v>2458</v>
      </c>
      <c r="G95" s="832" t="s">
        <v>2693</v>
      </c>
      <c r="H95" s="832" t="s">
        <v>585</v>
      </c>
      <c r="I95" s="832" t="s">
        <v>2694</v>
      </c>
      <c r="J95" s="832" t="s">
        <v>2695</v>
      </c>
      <c r="K95" s="832" t="s">
        <v>2696</v>
      </c>
      <c r="L95" s="835">
        <v>173.31</v>
      </c>
      <c r="M95" s="835">
        <v>346.62</v>
      </c>
      <c r="N95" s="832">
        <v>2</v>
      </c>
      <c r="O95" s="836">
        <v>1.5</v>
      </c>
      <c r="P95" s="835">
        <v>173.31</v>
      </c>
      <c r="Q95" s="837">
        <v>0.5</v>
      </c>
      <c r="R95" s="832">
        <v>1</v>
      </c>
      <c r="S95" s="837">
        <v>0.5</v>
      </c>
      <c r="T95" s="836">
        <v>0.5</v>
      </c>
      <c r="U95" s="838">
        <v>0.33333333333333331</v>
      </c>
    </row>
    <row r="96" spans="1:21" ht="14.4" customHeight="1" x14ac:dyDescent="0.3">
      <c r="A96" s="831">
        <v>21</v>
      </c>
      <c r="B96" s="832" t="s">
        <v>2457</v>
      </c>
      <c r="C96" s="832" t="s">
        <v>2463</v>
      </c>
      <c r="D96" s="833" t="s">
        <v>4107</v>
      </c>
      <c r="E96" s="834" t="s">
        <v>2472</v>
      </c>
      <c r="F96" s="832" t="s">
        <v>2458</v>
      </c>
      <c r="G96" s="832" t="s">
        <v>2693</v>
      </c>
      <c r="H96" s="832" t="s">
        <v>585</v>
      </c>
      <c r="I96" s="832" t="s">
        <v>2697</v>
      </c>
      <c r="J96" s="832" t="s">
        <v>2695</v>
      </c>
      <c r="K96" s="832" t="s">
        <v>2696</v>
      </c>
      <c r="L96" s="835">
        <v>173.31</v>
      </c>
      <c r="M96" s="835">
        <v>173.31</v>
      </c>
      <c r="N96" s="832">
        <v>1</v>
      </c>
      <c r="O96" s="836">
        <v>0.5</v>
      </c>
      <c r="P96" s="835">
        <v>173.31</v>
      </c>
      <c r="Q96" s="837">
        <v>1</v>
      </c>
      <c r="R96" s="832">
        <v>1</v>
      </c>
      <c r="S96" s="837">
        <v>1</v>
      </c>
      <c r="T96" s="836">
        <v>0.5</v>
      </c>
      <c r="U96" s="838">
        <v>1</v>
      </c>
    </row>
    <row r="97" spans="1:21" ht="14.4" customHeight="1" x14ac:dyDescent="0.3">
      <c r="A97" s="831">
        <v>21</v>
      </c>
      <c r="B97" s="832" t="s">
        <v>2457</v>
      </c>
      <c r="C97" s="832" t="s">
        <v>2463</v>
      </c>
      <c r="D97" s="833" t="s">
        <v>4107</v>
      </c>
      <c r="E97" s="834" t="s">
        <v>2472</v>
      </c>
      <c r="F97" s="832" t="s">
        <v>2458</v>
      </c>
      <c r="G97" s="832" t="s">
        <v>2698</v>
      </c>
      <c r="H97" s="832" t="s">
        <v>585</v>
      </c>
      <c r="I97" s="832" t="s">
        <v>2699</v>
      </c>
      <c r="J97" s="832" t="s">
        <v>2700</v>
      </c>
      <c r="K97" s="832" t="s">
        <v>2570</v>
      </c>
      <c r="L97" s="835">
        <v>47.7</v>
      </c>
      <c r="M97" s="835">
        <v>47.7</v>
      </c>
      <c r="N97" s="832">
        <v>1</v>
      </c>
      <c r="O97" s="836">
        <v>0.5</v>
      </c>
      <c r="P97" s="835"/>
      <c r="Q97" s="837">
        <v>0</v>
      </c>
      <c r="R97" s="832"/>
      <c r="S97" s="837">
        <v>0</v>
      </c>
      <c r="T97" s="836"/>
      <c r="U97" s="838">
        <v>0</v>
      </c>
    </row>
    <row r="98" spans="1:21" ht="14.4" customHeight="1" x14ac:dyDescent="0.3">
      <c r="A98" s="831">
        <v>21</v>
      </c>
      <c r="B98" s="832" t="s">
        <v>2457</v>
      </c>
      <c r="C98" s="832" t="s">
        <v>2463</v>
      </c>
      <c r="D98" s="833" t="s">
        <v>4107</v>
      </c>
      <c r="E98" s="834" t="s">
        <v>2472</v>
      </c>
      <c r="F98" s="832" t="s">
        <v>2458</v>
      </c>
      <c r="G98" s="832" t="s">
        <v>2701</v>
      </c>
      <c r="H98" s="832" t="s">
        <v>585</v>
      </c>
      <c r="I98" s="832" t="s">
        <v>2702</v>
      </c>
      <c r="J98" s="832" t="s">
        <v>647</v>
      </c>
      <c r="K98" s="832" t="s">
        <v>2703</v>
      </c>
      <c r="L98" s="835">
        <v>108.44</v>
      </c>
      <c r="M98" s="835">
        <v>867.52</v>
      </c>
      <c r="N98" s="832">
        <v>8</v>
      </c>
      <c r="O98" s="836">
        <v>3.5</v>
      </c>
      <c r="P98" s="835">
        <v>650.64</v>
      </c>
      <c r="Q98" s="837">
        <v>0.75</v>
      </c>
      <c r="R98" s="832">
        <v>6</v>
      </c>
      <c r="S98" s="837">
        <v>0.75</v>
      </c>
      <c r="T98" s="836">
        <v>1.5</v>
      </c>
      <c r="U98" s="838">
        <v>0.42857142857142855</v>
      </c>
    </row>
    <row r="99" spans="1:21" ht="14.4" customHeight="1" x14ac:dyDescent="0.3">
      <c r="A99" s="831">
        <v>21</v>
      </c>
      <c r="B99" s="832" t="s">
        <v>2457</v>
      </c>
      <c r="C99" s="832" t="s">
        <v>2463</v>
      </c>
      <c r="D99" s="833" t="s">
        <v>4107</v>
      </c>
      <c r="E99" s="834" t="s">
        <v>2472</v>
      </c>
      <c r="F99" s="832" t="s">
        <v>2458</v>
      </c>
      <c r="G99" s="832" t="s">
        <v>2701</v>
      </c>
      <c r="H99" s="832" t="s">
        <v>585</v>
      </c>
      <c r="I99" s="832" t="s">
        <v>2702</v>
      </c>
      <c r="J99" s="832" t="s">
        <v>647</v>
      </c>
      <c r="K99" s="832" t="s">
        <v>2703</v>
      </c>
      <c r="L99" s="835">
        <v>127.91</v>
      </c>
      <c r="M99" s="835">
        <v>255.82</v>
      </c>
      <c r="N99" s="832">
        <v>2</v>
      </c>
      <c r="O99" s="836">
        <v>2</v>
      </c>
      <c r="P99" s="835"/>
      <c r="Q99" s="837">
        <v>0</v>
      </c>
      <c r="R99" s="832"/>
      <c r="S99" s="837">
        <v>0</v>
      </c>
      <c r="T99" s="836"/>
      <c r="U99" s="838">
        <v>0</v>
      </c>
    </row>
    <row r="100" spans="1:21" ht="14.4" customHeight="1" x14ac:dyDescent="0.3">
      <c r="A100" s="831">
        <v>21</v>
      </c>
      <c r="B100" s="832" t="s">
        <v>2457</v>
      </c>
      <c r="C100" s="832" t="s">
        <v>2463</v>
      </c>
      <c r="D100" s="833" t="s">
        <v>4107</v>
      </c>
      <c r="E100" s="834" t="s">
        <v>2472</v>
      </c>
      <c r="F100" s="832" t="s">
        <v>2458</v>
      </c>
      <c r="G100" s="832" t="s">
        <v>2704</v>
      </c>
      <c r="H100" s="832" t="s">
        <v>585</v>
      </c>
      <c r="I100" s="832" t="s">
        <v>2705</v>
      </c>
      <c r="J100" s="832" t="s">
        <v>2706</v>
      </c>
      <c r="K100" s="832" t="s">
        <v>2707</v>
      </c>
      <c r="L100" s="835">
        <v>21.92</v>
      </c>
      <c r="M100" s="835">
        <v>153.44</v>
      </c>
      <c r="N100" s="832">
        <v>7</v>
      </c>
      <c r="O100" s="836">
        <v>2</v>
      </c>
      <c r="P100" s="835">
        <v>153.44</v>
      </c>
      <c r="Q100" s="837">
        <v>1</v>
      </c>
      <c r="R100" s="832">
        <v>7</v>
      </c>
      <c r="S100" s="837">
        <v>1</v>
      </c>
      <c r="T100" s="836">
        <v>2</v>
      </c>
      <c r="U100" s="838">
        <v>1</v>
      </c>
    </row>
    <row r="101" spans="1:21" ht="14.4" customHeight="1" x14ac:dyDescent="0.3">
      <c r="A101" s="831">
        <v>21</v>
      </c>
      <c r="B101" s="832" t="s">
        <v>2457</v>
      </c>
      <c r="C101" s="832" t="s">
        <v>2463</v>
      </c>
      <c r="D101" s="833" t="s">
        <v>4107</v>
      </c>
      <c r="E101" s="834" t="s">
        <v>2472</v>
      </c>
      <c r="F101" s="832" t="s">
        <v>2458</v>
      </c>
      <c r="G101" s="832" t="s">
        <v>2704</v>
      </c>
      <c r="H101" s="832" t="s">
        <v>585</v>
      </c>
      <c r="I101" s="832" t="s">
        <v>2708</v>
      </c>
      <c r="J101" s="832" t="s">
        <v>2706</v>
      </c>
      <c r="K101" s="832" t="s">
        <v>2709</v>
      </c>
      <c r="L101" s="835">
        <v>87.67</v>
      </c>
      <c r="M101" s="835">
        <v>613.68999999999994</v>
      </c>
      <c r="N101" s="832">
        <v>7</v>
      </c>
      <c r="O101" s="836">
        <v>4</v>
      </c>
      <c r="P101" s="835">
        <v>87.67</v>
      </c>
      <c r="Q101" s="837">
        <v>0.14285714285714288</v>
      </c>
      <c r="R101" s="832">
        <v>1</v>
      </c>
      <c r="S101" s="837">
        <v>0.14285714285714285</v>
      </c>
      <c r="T101" s="836">
        <v>1</v>
      </c>
      <c r="U101" s="838">
        <v>0.25</v>
      </c>
    </row>
    <row r="102" spans="1:21" ht="14.4" customHeight="1" x14ac:dyDescent="0.3">
      <c r="A102" s="831">
        <v>21</v>
      </c>
      <c r="B102" s="832" t="s">
        <v>2457</v>
      </c>
      <c r="C102" s="832" t="s">
        <v>2463</v>
      </c>
      <c r="D102" s="833" t="s">
        <v>4107</v>
      </c>
      <c r="E102" s="834" t="s">
        <v>2472</v>
      </c>
      <c r="F102" s="832" t="s">
        <v>2458</v>
      </c>
      <c r="G102" s="832" t="s">
        <v>2710</v>
      </c>
      <c r="H102" s="832" t="s">
        <v>637</v>
      </c>
      <c r="I102" s="832" t="s">
        <v>2711</v>
      </c>
      <c r="J102" s="832" t="s">
        <v>1497</v>
      </c>
      <c r="K102" s="832" t="s">
        <v>2712</v>
      </c>
      <c r="L102" s="835">
        <v>2573.2199999999998</v>
      </c>
      <c r="M102" s="835">
        <v>2573.2199999999998</v>
      </c>
      <c r="N102" s="832">
        <v>1</v>
      </c>
      <c r="O102" s="836">
        <v>1</v>
      </c>
      <c r="P102" s="835"/>
      <c r="Q102" s="837">
        <v>0</v>
      </c>
      <c r="R102" s="832"/>
      <c r="S102" s="837">
        <v>0</v>
      </c>
      <c r="T102" s="836"/>
      <c r="U102" s="838">
        <v>0</v>
      </c>
    </row>
    <row r="103" spans="1:21" ht="14.4" customHeight="1" x14ac:dyDescent="0.3">
      <c r="A103" s="831">
        <v>21</v>
      </c>
      <c r="B103" s="832" t="s">
        <v>2457</v>
      </c>
      <c r="C103" s="832" t="s">
        <v>2463</v>
      </c>
      <c r="D103" s="833" t="s">
        <v>4107</v>
      </c>
      <c r="E103" s="834" t="s">
        <v>2472</v>
      </c>
      <c r="F103" s="832" t="s">
        <v>2458</v>
      </c>
      <c r="G103" s="832" t="s">
        <v>2713</v>
      </c>
      <c r="H103" s="832" t="s">
        <v>585</v>
      </c>
      <c r="I103" s="832" t="s">
        <v>2714</v>
      </c>
      <c r="J103" s="832" t="s">
        <v>2715</v>
      </c>
      <c r="K103" s="832" t="s">
        <v>2716</v>
      </c>
      <c r="L103" s="835">
        <v>0</v>
      </c>
      <c r="M103" s="835">
        <v>0</v>
      </c>
      <c r="N103" s="832">
        <v>1</v>
      </c>
      <c r="O103" s="836">
        <v>0.5</v>
      </c>
      <c r="P103" s="835"/>
      <c r="Q103" s="837"/>
      <c r="R103" s="832"/>
      <c r="S103" s="837">
        <v>0</v>
      </c>
      <c r="T103" s="836"/>
      <c r="U103" s="838">
        <v>0</v>
      </c>
    </row>
    <row r="104" spans="1:21" ht="14.4" customHeight="1" x14ac:dyDescent="0.3">
      <c r="A104" s="831">
        <v>21</v>
      </c>
      <c r="B104" s="832" t="s">
        <v>2457</v>
      </c>
      <c r="C104" s="832" t="s">
        <v>2463</v>
      </c>
      <c r="D104" s="833" t="s">
        <v>4107</v>
      </c>
      <c r="E104" s="834" t="s">
        <v>2472</v>
      </c>
      <c r="F104" s="832" t="s">
        <v>2458</v>
      </c>
      <c r="G104" s="832" t="s">
        <v>2509</v>
      </c>
      <c r="H104" s="832" t="s">
        <v>637</v>
      </c>
      <c r="I104" s="832" t="s">
        <v>2141</v>
      </c>
      <c r="J104" s="832" t="s">
        <v>1087</v>
      </c>
      <c r="K104" s="832" t="s">
        <v>1089</v>
      </c>
      <c r="L104" s="835">
        <v>0</v>
      </c>
      <c r="M104" s="835">
        <v>0</v>
      </c>
      <c r="N104" s="832">
        <v>43</v>
      </c>
      <c r="O104" s="836">
        <v>9.5</v>
      </c>
      <c r="P104" s="835">
        <v>0</v>
      </c>
      <c r="Q104" s="837"/>
      <c r="R104" s="832">
        <v>22</v>
      </c>
      <c r="S104" s="837">
        <v>0.51162790697674421</v>
      </c>
      <c r="T104" s="836">
        <v>5.5</v>
      </c>
      <c r="U104" s="838">
        <v>0.57894736842105265</v>
      </c>
    </row>
    <row r="105" spans="1:21" ht="14.4" customHeight="1" x14ac:dyDescent="0.3">
      <c r="A105" s="831">
        <v>21</v>
      </c>
      <c r="B105" s="832" t="s">
        <v>2457</v>
      </c>
      <c r="C105" s="832" t="s">
        <v>2463</v>
      </c>
      <c r="D105" s="833" t="s">
        <v>4107</v>
      </c>
      <c r="E105" s="834" t="s">
        <v>2472</v>
      </c>
      <c r="F105" s="832" t="s">
        <v>2458</v>
      </c>
      <c r="G105" s="832" t="s">
        <v>2509</v>
      </c>
      <c r="H105" s="832" t="s">
        <v>585</v>
      </c>
      <c r="I105" s="832" t="s">
        <v>2717</v>
      </c>
      <c r="J105" s="832" t="s">
        <v>1043</v>
      </c>
      <c r="K105" s="832" t="s">
        <v>2718</v>
      </c>
      <c r="L105" s="835">
        <v>227.69</v>
      </c>
      <c r="M105" s="835">
        <v>455.38</v>
      </c>
      <c r="N105" s="832">
        <v>2</v>
      </c>
      <c r="O105" s="836">
        <v>1</v>
      </c>
      <c r="P105" s="835">
        <v>455.38</v>
      </c>
      <c r="Q105" s="837">
        <v>1</v>
      </c>
      <c r="R105" s="832">
        <v>2</v>
      </c>
      <c r="S105" s="837">
        <v>1</v>
      </c>
      <c r="T105" s="836">
        <v>1</v>
      </c>
      <c r="U105" s="838">
        <v>1</v>
      </c>
    </row>
    <row r="106" spans="1:21" ht="14.4" customHeight="1" x14ac:dyDescent="0.3">
      <c r="A106" s="831">
        <v>21</v>
      </c>
      <c r="B106" s="832" t="s">
        <v>2457</v>
      </c>
      <c r="C106" s="832" t="s">
        <v>2463</v>
      </c>
      <c r="D106" s="833" t="s">
        <v>4107</v>
      </c>
      <c r="E106" s="834" t="s">
        <v>2472</v>
      </c>
      <c r="F106" s="832" t="s">
        <v>2458</v>
      </c>
      <c r="G106" s="832" t="s">
        <v>2719</v>
      </c>
      <c r="H106" s="832" t="s">
        <v>585</v>
      </c>
      <c r="I106" s="832" t="s">
        <v>2720</v>
      </c>
      <c r="J106" s="832" t="s">
        <v>2721</v>
      </c>
      <c r="K106" s="832" t="s">
        <v>2722</v>
      </c>
      <c r="L106" s="835">
        <v>66.88</v>
      </c>
      <c r="M106" s="835">
        <v>66.88</v>
      </c>
      <c r="N106" s="832">
        <v>1</v>
      </c>
      <c r="O106" s="836">
        <v>0.5</v>
      </c>
      <c r="P106" s="835"/>
      <c r="Q106" s="837">
        <v>0</v>
      </c>
      <c r="R106" s="832"/>
      <c r="S106" s="837">
        <v>0</v>
      </c>
      <c r="T106" s="836"/>
      <c r="U106" s="838">
        <v>0</v>
      </c>
    </row>
    <row r="107" spans="1:21" ht="14.4" customHeight="1" x14ac:dyDescent="0.3">
      <c r="A107" s="831">
        <v>21</v>
      </c>
      <c r="B107" s="832" t="s">
        <v>2457</v>
      </c>
      <c r="C107" s="832" t="s">
        <v>2463</v>
      </c>
      <c r="D107" s="833" t="s">
        <v>4107</v>
      </c>
      <c r="E107" s="834" t="s">
        <v>2472</v>
      </c>
      <c r="F107" s="832" t="s">
        <v>2458</v>
      </c>
      <c r="G107" s="832" t="s">
        <v>2719</v>
      </c>
      <c r="H107" s="832" t="s">
        <v>585</v>
      </c>
      <c r="I107" s="832" t="s">
        <v>2723</v>
      </c>
      <c r="J107" s="832" t="s">
        <v>2724</v>
      </c>
      <c r="K107" s="832" t="s">
        <v>2725</v>
      </c>
      <c r="L107" s="835">
        <v>59.56</v>
      </c>
      <c r="M107" s="835">
        <v>178.68</v>
      </c>
      <c r="N107" s="832">
        <v>3</v>
      </c>
      <c r="O107" s="836">
        <v>2.5</v>
      </c>
      <c r="P107" s="835">
        <v>119.12</v>
      </c>
      <c r="Q107" s="837">
        <v>0.66666666666666663</v>
      </c>
      <c r="R107" s="832">
        <v>2</v>
      </c>
      <c r="S107" s="837">
        <v>0.66666666666666663</v>
      </c>
      <c r="T107" s="836">
        <v>1.5</v>
      </c>
      <c r="U107" s="838">
        <v>0.6</v>
      </c>
    </row>
    <row r="108" spans="1:21" ht="14.4" customHeight="1" x14ac:dyDescent="0.3">
      <c r="A108" s="831">
        <v>21</v>
      </c>
      <c r="B108" s="832" t="s">
        <v>2457</v>
      </c>
      <c r="C108" s="832" t="s">
        <v>2463</v>
      </c>
      <c r="D108" s="833" t="s">
        <v>4107</v>
      </c>
      <c r="E108" s="834" t="s">
        <v>2472</v>
      </c>
      <c r="F108" s="832" t="s">
        <v>2458</v>
      </c>
      <c r="G108" s="832" t="s">
        <v>2726</v>
      </c>
      <c r="H108" s="832" t="s">
        <v>637</v>
      </c>
      <c r="I108" s="832" t="s">
        <v>2727</v>
      </c>
      <c r="J108" s="832" t="s">
        <v>2728</v>
      </c>
      <c r="K108" s="832" t="s">
        <v>2729</v>
      </c>
      <c r="L108" s="835">
        <v>502.31</v>
      </c>
      <c r="M108" s="835">
        <v>11553.130000000001</v>
      </c>
      <c r="N108" s="832">
        <v>23</v>
      </c>
      <c r="O108" s="836">
        <v>21.5</v>
      </c>
      <c r="P108" s="835">
        <v>6027.7200000000012</v>
      </c>
      <c r="Q108" s="837">
        <v>0.52173913043478271</v>
      </c>
      <c r="R108" s="832">
        <v>12</v>
      </c>
      <c r="S108" s="837">
        <v>0.52173913043478259</v>
      </c>
      <c r="T108" s="836">
        <v>11</v>
      </c>
      <c r="U108" s="838">
        <v>0.51162790697674421</v>
      </c>
    </row>
    <row r="109" spans="1:21" ht="14.4" customHeight="1" x14ac:dyDescent="0.3">
      <c r="A109" s="831">
        <v>21</v>
      </c>
      <c r="B109" s="832" t="s">
        <v>2457</v>
      </c>
      <c r="C109" s="832" t="s">
        <v>2463</v>
      </c>
      <c r="D109" s="833" t="s">
        <v>4107</v>
      </c>
      <c r="E109" s="834" t="s">
        <v>2472</v>
      </c>
      <c r="F109" s="832" t="s">
        <v>2458</v>
      </c>
      <c r="G109" s="832" t="s">
        <v>2726</v>
      </c>
      <c r="H109" s="832" t="s">
        <v>585</v>
      </c>
      <c r="I109" s="832" t="s">
        <v>2730</v>
      </c>
      <c r="J109" s="832" t="s">
        <v>2726</v>
      </c>
      <c r="K109" s="832" t="s">
        <v>2731</v>
      </c>
      <c r="L109" s="835">
        <v>150.69999999999999</v>
      </c>
      <c r="M109" s="835">
        <v>150.69999999999999</v>
      </c>
      <c r="N109" s="832">
        <v>1</v>
      </c>
      <c r="O109" s="836">
        <v>0.5</v>
      </c>
      <c r="P109" s="835">
        <v>150.69999999999999</v>
      </c>
      <c r="Q109" s="837">
        <v>1</v>
      </c>
      <c r="R109" s="832">
        <v>1</v>
      </c>
      <c r="S109" s="837">
        <v>1</v>
      </c>
      <c r="T109" s="836">
        <v>0.5</v>
      </c>
      <c r="U109" s="838">
        <v>1</v>
      </c>
    </row>
    <row r="110" spans="1:21" ht="14.4" customHeight="1" x14ac:dyDescent="0.3">
      <c r="A110" s="831">
        <v>21</v>
      </c>
      <c r="B110" s="832" t="s">
        <v>2457</v>
      </c>
      <c r="C110" s="832" t="s">
        <v>2463</v>
      </c>
      <c r="D110" s="833" t="s">
        <v>4107</v>
      </c>
      <c r="E110" s="834" t="s">
        <v>2472</v>
      </c>
      <c r="F110" s="832" t="s">
        <v>2458</v>
      </c>
      <c r="G110" s="832" t="s">
        <v>2732</v>
      </c>
      <c r="H110" s="832" t="s">
        <v>637</v>
      </c>
      <c r="I110" s="832" t="s">
        <v>2733</v>
      </c>
      <c r="J110" s="832" t="s">
        <v>2734</v>
      </c>
      <c r="K110" s="832" t="s">
        <v>2735</v>
      </c>
      <c r="L110" s="835">
        <v>4017.02</v>
      </c>
      <c r="M110" s="835">
        <v>112476.56</v>
      </c>
      <c r="N110" s="832">
        <v>28</v>
      </c>
      <c r="O110" s="836">
        <v>6.5</v>
      </c>
      <c r="P110" s="835">
        <v>112476.56</v>
      </c>
      <c r="Q110" s="837">
        <v>1</v>
      </c>
      <c r="R110" s="832">
        <v>28</v>
      </c>
      <c r="S110" s="837">
        <v>1</v>
      </c>
      <c r="T110" s="836">
        <v>6.5</v>
      </c>
      <c r="U110" s="838">
        <v>1</v>
      </c>
    </row>
    <row r="111" spans="1:21" ht="14.4" customHeight="1" x14ac:dyDescent="0.3">
      <c r="A111" s="831">
        <v>21</v>
      </c>
      <c r="B111" s="832" t="s">
        <v>2457</v>
      </c>
      <c r="C111" s="832" t="s">
        <v>2463</v>
      </c>
      <c r="D111" s="833" t="s">
        <v>4107</v>
      </c>
      <c r="E111" s="834" t="s">
        <v>2472</v>
      </c>
      <c r="F111" s="832" t="s">
        <v>2458</v>
      </c>
      <c r="G111" s="832" t="s">
        <v>2732</v>
      </c>
      <c r="H111" s="832" t="s">
        <v>637</v>
      </c>
      <c r="I111" s="832" t="s">
        <v>2736</v>
      </c>
      <c r="J111" s="832" t="s">
        <v>2734</v>
      </c>
      <c r="K111" s="832" t="s">
        <v>2737</v>
      </c>
      <c r="L111" s="835">
        <v>5623.83</v>
      </c>
      <c r="M111" s="835">
        <v>73109.790000000008</v>
      </c>
      <c r="N111" s="832">
        <v>13</v>
      </c>
      <c r="O111" s="836">
        <v>6</v>
      </c>
      <c r="P111" s="835">
        <v>73109.790000000008</v>
      </c>
      <c r="Q111" s="837">
        <v>1</v>
      </c>
      <c r="R111" s="832">
        <v>13</v>
      </c>
      <c r="S111" s="837">
        <v>1</v>
      </c>
      <c r="T111" s="836">
        <v>6</v>
      </c>
      <c r="U111" s="838">
        <v>1</v>
      </c>
    </row>
    <row r="112" spans="1:21" ht="14.4" customHeight="1" x14ac:dyDescent="0.3">
      <c r="A112" s="831">
        <v>21</v>
      </c>
      <c r="B112" s="832" t="s">
        <v>2457</v>
      </c>
      <c r="C112" s="832" t="s">
        <v>2463</v>
      </c>
      <c r="D112" s="833" t="s">
        <v>4107</v>
      </c>
      <c r="E112" s="834" t="s">
        <v>2472</v>
      </c>
      <c r="F112" s="832" t="s">
        <v>2458</v>
      </c>
      <c r="G112" s="832" t="s">
        <v>2732</v>
      </c>
      <c r="H112" s="832" t="s">
        <v>637</v>
      </c>
      <c r="I112" s="832" t="s">
        <v>2738</v>
      </c>
      <c r="J112" s="832" t="s">
        <v>2734</v>
      </c>
      <c r="K112" s="832" t="s">
        <v>2739</v>
      </c>
      <c r="L112" s="835">
        <v>803.4</v>
      </c>
      <c r="M112" s="835">
        <v>4820.3999999999996</v>
      </c>
      <c r="N112" s="832">
        <v>6</v>
      </c>
      <c r="O112" s="836">
        <v>3</v>
      </c>
      <c r="P112" s="835">
        <v>4820.3999999999996</v>
      </c>
      <c r="Q112" s="837">
        <v>1</v>
      </c>
      <c r="R112" s="832">
        <v>6</v>
      </c>
      <c r="S112" s="837">
        <v>1</v>
      </c>
      <c r="T112" s="836">
        <v>3</v>
      </c>
      <c r="U112" s="838">
        <v>1</v>
      </c>
    </row>
    <row r="113" spans="1:21" ht="14.4" customHeight="1" x14ac:dyDescent="0.3">
      <c r="A113" s="831">
        <v>21</v>
      </c>
      <c r="B113" s="832" t="s">
        <v>2457</v>
      </c>
      <c r="C113" s="832" t="s">
        <v>2463</v>
      </c>
      <c r="D113" s="833" t="s">
        <v>4107</v>
      </c>
      <c r="E113" s="834" t="s">
        <v>2472</v>
      </c>
      <c r="F113" s="832" t="s">
        <v>2458</v>
      </c>
      <c r="G113" s="832" t="s">
        <v>2732</v>
      </c>
      <c r="H113" s="832" t="s">
        <v>585</v>
      </c>
      <c r="I113" s="832" t="s">
        <v>2740</v>
      </c>
      <c r="J113" s="832" t="s">
        <v>2741</v>
      </c>
      <c r="K113" s="832" t="s">
        <v>2737</v>
      </c>
      <c r="L113" s="835">
        <v>14011.21</v>
      </c>
      <c r="M113" s="835">
        <v>56044.84</v>
      </c>
      <c r="N113" s="832">
        <v>4</v>
      </c>
      <c r="O113" s="836">
        <v>1.5</v>
      </c>
      <c r="P113" s="835">
        <v>56044.84</v>
      </c>
      <c r="Q113" s="837">
        <v>1</v>
      </c>
      <c r="R113" s="832">
        <v>4</v>
      </c>
      <c r="S113" s="837">
        <v>1</v>
      </c>
      <c r="T113" s="836">
        <v>1.5</v>
      </c>
      <c r="U113" s="838">
        <v>1</v>
      </c>
    </row>
    <row r="114" spans="1:21" ht="14.4" customHeight="1" x14ac:dyDescent="0.3">
      <c r="A114" s="831">
        <v>21</v>
      </c>
      <c r="B114" s="832" t="s">
        <v>2457</v>
      </c>
      <c r="C114" s="832" t="s">
        <v>2463</v>
      </c>
      <c r="D114" s="833" t="s">
        <v>4107</v>
      </c>
      <c r="E114" s="834" t="s">
        <v>2472</v>
      </c>
      <c r="F114" s="832" t="s">
        <v>2458</v>
      </c>
      <c r="G114" s="832" t="s">
        <v>2742</v>
      </c>
      <c r="H114" s="832" t="s">
        <v>585</v>
      </c>
      <c r="I114" s="832" t="s">
        <v>2743</v>
      </c>
      <c r="J114" s="832" t="s">
        <v>1208</v>
      </c>
      <c r="K114" s="832" t="s">
        <v>2744</v>
      </c>
      <c r="L114" s="835">
        <v>98.2</v>
      </c>
      <c r="M114" s="835">
        <v>98.2</v>
      </c>
      <c r="N114" s="832">
        <v>1</v>
      </c>
      <c r="O114" s="836">
        <v>1</v>
      </c>
      <c r="P114" s="835">
        <v>98.2</v>
      </c>
      <c r="Q114" s="837">
        <v>1</v>
      </c>
      <c r="R114" s="832">
        <v>1</v>
      </c>
      <c r="S114" s="837">
        <v>1</v>
      </c>
      <c r="T114" s="836">
        <v>1</v>
      </c>
      <c r="U114" s="838">
        <v>1</v>
      </c>
    </row>
    <row r="115" spans="1:21" ht="14.4" customHeight="1" x14ac:dyDescent="0.3">
      <c r="A115" s="831">
        <v>21</v>
      </c>
      <c r="B115" s="832" t="s">
        <v>2457</v>
      </c>
      <c r="C115" s="832" t="s">
        <v>2463</v>
      </c>
      <c r="D115" s="833" t="s">
        <v>4107</v>
      </c>
      <c r="E115" s="834" t="s">
        <v>2472</v>
      </c>
      <c r="F115" s="832" t="s">
        <v>2458</v>
      </c>
      <c r="G115" s="832" t="s">
        <v>2742</v>
      </c>
      <c r="H115" s="832" t="s">
        <v>585</v>
      </c>
      <c r="I115" s="832" t="s">
        <v>2745</v>
      </c>
      <c r="J115" s="832" t="s">
        <v>1208</v>
      </c>
      <c r="K115" s="832" t="s">
        <v>2746</v>
      </c>
      <c r="L115" s="835">
        <v>55.16</v>
      </c>
      <c r="M115" s="835">
        <v>165.48</v>
      </c>
      <c r="N115" s="832">
        <v>3</v>
      </c>
      <c r="O115" s="836">
        <v>0.5</v>
      </c>
      <c r="P115" s="835">
        <v>165.48</v>
      </c>
      <c r="Q115" s="837">
        <v>1</v>
      </c>
      <c r="R115" s="832">
        <v>3</v>
      </c>
      <c r="S115" s="837">
        <v>1</v>
      </c>
      <c r="T115" s="836">
        <v>0.5</v>
      </c>
      <c r="U115" s="838">
        <v>1</v>
      </c>
    </row>
    <row r="116" spans="1:21" ht="14.4" customHeight="1" x14ac:dyDescent="0.3">
      <c r="A116" s="831">
        <v>21</v>
      </c>
      <c r="B116" s="832" t="s">
        <v>2457</v>
      </c>
      <c r="C116" s="832" t="s">
        <v>2463</v>
      </c>
      <c r="D116" s="833" t="s">
        <v>4107</v>
      </c>
      <c r="E116" s="834" t="s">
        <v>2472</v>
      </c>
      <c r="F116" s="832" t="s">
        <v>2458</v>
      </c>
      <c r="G116" s="832" t="s">
        <v>2747</v>
      </c>
      <c r="H116" s="832" t="s">
        <v>585</v>
      </c>
      <c r="I116" s="832" t="s">
        <v>2748</v>
      </c>
      <c r="J116" s="832" t="s">
        <v>2749</v>
      </c>
      <c r="K116" s="832" t="s">
        <v>2750</v>
      </c>
      <c r="L116" s="835">
        <v>31.32</v>
      </c>
      <c r="M116" s="835">
        <v>93.960000000000008</v>
      </c>
      <c r="N116" s="832">
        <v>3</v>
      </c>
      <c r="O116" s="836">
        <v>0.5</v>
      </c>
      <c r="P116" s="835">
        <v>93.960000000000008</v>
      </c>
      <c r="Q116" s="837">
        <v>1</v>
      </c>
      <c r="R116" s="832">
        <v>3</v>
      </c>
      <c r="S116" s="837">
        <v>1</v>
      </c>
      <c r="T116" s="836">
        <v>0.5</v>
      </c>
      <c r="U116" s="838">
        <v>1</v>
      </c>
    </row>
    <row r="117" spans="1:21" ht="14.4" customHeight="1" x14ac:dyDescent="0.3">
      <c r="A117" s="831">
        <v>21</v>
      </c>
      <c r="B117" s="832" t="s">
        <v>2457</v>
      </c>
      <c r="C117" s="832" t="s">
        <v>2463</v>
      </c>
      <c r="D117" s="833" t="s">
        <v>4107</v>
      </c>
      <c r="E117" s="834" t="s">
        <v>2472</v>
      </c>
      <c r="F117" s="832" t="s">
        <v>2458</v>
      </c>
      <c r="G117" s="832" t="s">
        <v>2747</v>
      </c>
      <c r="H117" s="832" t="s">
        <v>585</v>
      </c>
      <c r="I117" s="832" t="s">
        <v>2751</v>
      </c>
      <c r="J117" s="832" t="s">
        <v>2749</v>
      </c>
      <c r="K117" s="832" t="s">
        <v>2752</v>
      </c>
      <c r="L117" s="835">
        <v>300.68</v>
      </c>
      <c r="M117" s="835">
        <v>902.04</v>
      </c>
      <c r="N117" s="832">
        <v>3</v>
      </c>
      <c r="O117" s="836">
        <v>0.5</v>
      </c>
      <c r="P117" s="835">
        <v>902.04</v>
      </c>
      <c r="Q117" s="837">
        <v>1</v>
      </c>
      <c r="R117" s="832">
        <v>3</v>
      </c>
      <c r="S117" s="837">
        <v>1</v>
      </c>
      <c r="T117" s="836">
        <v>0.5</v>
      </c>
      <c r="U117" s="838">
        <v>1</v>
      </c>
    </row>
    <row r="118" spans="1:21" ht="14.4" customHeight="1" x14ac:dyDescent="0.3">
      <c r="A118" s="831">
        <v>21</v>
      </c>
      <c r="B118" s="832" t="s">
        <v>2457</v>
      </c>
      <c r="C118" s="832" t="s">
        <v>2463</v>
      </c>
      <c r="D118" s="833" t="s">
        <v>4107</v>
      </c>
      <c r="E118" s="834" t="s">
        <v>2472</v>
      </c>
      <c r="F118" s="832" t="s">
        <v>2458</v>
      </c>
      <c r="G118" s="832" t="s">
        <v>2747</v>
      </c>
      <c r="H118" s="832" t="s">
        <v>585</v>
      </c>
      <c r="I118" s="832" t="s">
        <v>2753</v>
      </c>
      <c r="J118" s="832" t="s">
        <v>1214</v>
      </c>
      <c r="K118" s="832" t="s">
        <v>2754</v>
      </c>
      <c r="L118" s="835">
        <v>300.68</v>
      </c>
      <c r="M118" s="835">
        <v>300.68</v>
      </c>
      <c r="N118" s="832">
        <v>1</v>
      </c>
      <c r="O118" s="836">
        <v>1</v>
      </c>
      <c r="P118" s="835">
        <v>300.68</v>
      </c>
      <c r="Q118" s="837">
        <v>1</v>
      </c>
      <c r="R118" s="832">
        <v>1</v>
      </c>
      <c r="S118" s="837">
        <v>1</v>
      </c>
      <c r="T118" s="836">
        <v>1</v>
      </c>
      <c r="U118" s="838">
        <v>1</v>
      </c>
    </row>
    <row r="119" spans="1:21" ht="14.4" customHeight="1" x14ac:dyDescent="0.3">
      <c r="A119" s="831">
        <v>21</v>
      </c>
      <c r="B119" s="832" t="s">
        <v>2457</v>
      </c>
      <c r="C119" s="832" t="s">
        <v>2463</v>
      </c>
      <c r="D119" s="833" t="s">
        <v>4107</v>
      </c>
      <c r="E119" s="834" t="s">
        <v>2472</v>
      </c>
      <c r="F119" s="832" t="s">
        <v>2458</v>
      </c>
      <c r="G119" s="832" t="s">
        <v>2747</v>
      </c>
      <c r="H119" s="832" t="s">
        <v>585</v>
      </c>
      <c r="I119" s="832" t="s">
        <v>2755</v>
      </c>
      <c r="J119" s="832" t="s">
        <v>2756</v>
      </c>
      <c r="K119" s="832" t="s">
        <v>2757</v>
      </c>
      <c r="L119" s="835">
        <v>46.99</v>
      </c>
      <c r="M119" s="835">
        <v>140.97</v>
      </c>
      <c r="N119" s="832">
        <v>3</v>
      </c>
      <c r="O119" s="836">
        <v>1</v>
      </c>
      <c r="P119" s="835"/>
      <c r="Q119" s="837">
        <v>0</v>
      </c>
      <c r="R119" s="832"/>
      <c r="S119" s="837">
        <v>0</v>
      </c>
      <c r="T119" s="836"/>
      <c r="U119" s="838">
        <v>0</v>
      </c>
    </row>
    <row r="120" spans="1:21" ht="14.4" customHeight="1" x14ac:dyDescent="0.3">
      <c r="A120" s="831">
        <v>21</v>
      </c>
      <c r="B120" s="832" t="s">
        <v>2457</v>
      </c>
      <c r="C120" s="832" t="s">
        <v>2463</v>
      </c>
      <c r="D120" s="833" t="s">
        <v>4107</v>
      </c>
      <c r="E120" s="834" t="s">
        <v>2472</v>
      </c>
      <c r="F120" s="832" t="s">
        <v>2458</v>
      </c>
      <c r="G120" s="832" t="s">
        <v>2747</v>
      </c>
      <c r="H120" s="832" t="s">
        <v>585</v>
      </c>
      <c r="I120" s="832" t="s">
        <v>2758</v>
      </c>
      <c r="J120" s="832" t="s">
        <v>2759</v>
      </c>
      <c r="K120" s="832" t="s">
        <v>1219</v>
      </c>
      <c r="L120" s="835">
        <v>187.92</v>
      </c>
      <c r="M120" s="835">
        <v>563.76</v>
      </c>
      <c r="N120" s="832">
        <v>3</v>
      </c>
      <c r="O120" s="836">
        <v>0.5</v>
      </c>
      <c r="P120" s="835"/>
      <c r="Q120" s="837">
        <v>0</v>
      </c>
      <c r="R120" s="832"/>
      <c r="S120" s="837">
        <v>0</v>
      </c>
      <c r="T120" s="836"/>
      <c r="U120" s="838">
        <v>0</v>
      </c>
    </row>
    <row r="121" spans="1:21" ht="14.4" customHeight="1" x14ac:dyDescent="0.3">
      <c r="A121" s="831">
        <v>21</v>
      </c>
      <c r="B121" s="832" t="s">
        <v>2457</v>
      </c>
      <c r="C121" s="832" t="s">
        <v>2463</v>
      </c>
      <c r="D121" s="833" t="s">
        <v>4107</v>
      </c>
      <c r="E121" s="834" t="s">
        <v>2472</v>
      </c>
      <c r="F121" s="832" t="s">
        <v>2458</v>
      </c>
      <c r="G121" s="832" t="s">
        <v>2747</v>
      </c>
      <c r="H121" s="832" t="s">
        <v>585</v>
      </c>
      <c r="I121" s="832" t="s">
        <v>2760</v>
      </c>
      <c r="J121" s="832" t="s">
        <v>2761</v>
      </c>
      <c r="K121" s="832" t="s">
        <v>2762</v>
      </c>
      <c r="L121" s="835">
        <v>140.94999999999999</v>
      </c>
      <c r="M121" s="835">
        <v>140.94999999999999</v>
      </c>
      <c r="N121" s="832">
        <v>1</v>
      </c>
      <c r="O121" s="836">
        <v>0.5</v>
      </c>
      <c r="P121" s="835">
        <v>140.94999999999999</v>
      </c>
      <c r="Q121" s="837">
        <v>1</v>
      </c>
      <c r="R121" s="832">
        <v>1</v>
      </c>
      <c r="S121" s="837">
        <v>1</v>
      </c>
      <c r="T121" s="836">
        <v>0.5</v>
      </c>
      <c r="U121" s="838">
        <v>1</v>
      </c>
    </row>
    <row r="122" spans="1:21" ht="14.4" customHeight="1" x14ac:dyDescent="0.3">
      <c r="A122" s="831">
        <v>21</v>
      </c>
      <c r="B122" s="832" t="s">
        <v>2457</v>
      </c>
      <c r="C122" s="832" t="s">
        <v>2463</v>
      </c>
      <c r="D122" s="833" t="s">
        <v>4107</v>
      </c>
      <c r="E122" s="834" t="s">
        <v>2472</v>
      </c>
      <c r="F122" s="832" t="s">
        <v>2458</v>
      </c>
      <c r="G122" s="832" t="s">
        <v>2763</v>
      </c>
      <c r="H122" s="832" t="s">
        <v>637</v>
      </c>
      <c r="I122" s="832" t="s">
        <v>2764</v>
      </c>
      <c r="J122" s="832" t="s">
        <v>2765</v>
      </c>
      <c r="K122" s="832" t="s">
        <v>2766</v>
      </c>
      <c r="L122" s="835">
        <v>14.47</v>
      </c>
      <c r="M122" s="835">
        <v>28.94</v>
      </c>
      <c r="N122" s="832">
        <v>2</v>
      </c>
      <c r="O122" s="836">
        <v>1</v>
      </c>
      <c r="P122" s="835"/>
      <c r="Q122" s="837">
        <v>0</v>
      </c>
      <c r="R122" s="832"/>
      <c r="S122" s="837">
        <v>0</v>
      </c>
      <c r="T122" s="836"/>
      <c r="U122" s="838">
        <v>0</v>
      </c>
    </row>
    <row r="123" spans="1:21" ht="14.4" customHeight="1" x14ac:dyDescent="0.3">
      <c r="A123" s="831">
        <v>21</v>
      </c>
      <c r="B123" s="832" t="s">
        <v>2457</v>
      </c>
      <c r="C123" s="832" t="s">
        <v>2463</v>
      </c>
      <c r="D123" s="833" t="s">
        <v>4107</v>
      </c>
      <c r="E123" s="834" t="s">
        <v>2472</v>
      </c>
      <c r="F123" s="832" t="s">
        <v>2458</v>
      </c>
      <c r="G123" s="832" t="s">
        <v>2767</v>
      </c>
      <c r="H123" s="832" t="s">
        <v>585</v>
      </c>
      <c r="I123" s="832" t="s">
        <v>2768</v>
      </c>
      <c r="J123" s="832" t="s">
        <v>2769</v>
      </c>
      <c r="K123" s="832" t="s">
        <v>2770</v>
      </c>
      <c r="L123" s="835">
        <v>311.02</v>
      </c>
      <c r="M123" s="835">
        <v>933.06</v>
      </c>
      <c r="N123" s="832">
        <v>3</v>
      </c>
      <c r="O123" s="836">
        <v>2</v>
      </c>
      <c r="P123" s="835">
        <v>933.06</v>
      </c>
      <c r="Q123" s="837">
        <v>1</v>
      </c>
      <c r="R123" s="832">
        <v>3</v>
      </c>
      <c r="S123" s="837">
        <v>1</v>
      </c>
      <c r="T123" s="836">
        <v>2</v>
      </c>
      <c r="U123" s="838">
        <v>1</v>
      </c>
    </row>
    <row r="124" spans="1:21" ht="14.4" customHeight="1" x14ac:dyDescent="0.3">
      <c r="A124" s="831">
        <v>21</v>
      </c>
      <c r="B124" s="832" t="s">
        <v>2457</v>
      </c>
      <c r="C124" s="832" t="s">
        <v>2463</v>
      </c>
      <c r="D124" s="833" t="s">
        <v>4107</v>
      </c>
      <c r="E124" s="834" t="s">
        <v>2472</v>
      </c>
      <c r="F124" s="832" t="s">
        <v>2458</v>
      </c>
      <c r="G124" s="832" t="s">
        <v>2767</v>
      </c>
      <c r="H124" s="832" t="s">
        <v>585</v>
      </c>
      <c r="I124" s="832" t="s">
        <v>2771</v>
      </c>
      <c r="J124" s="832" t="s">
        <v>724</v>
      </c>
      <c r="K124" s="832" t="s">
        <v>2772</v>
      </c>
      <c r="L124" s="835">
        <v>0</v>
      </c>
      <c r="M124" s="835">
        <v>0</v>
      </c>
      <c r="N124" s="832">
        <v>1</v>
      </c>
      <c r="O124" s="836">
        <v>0.5</v>
      </c>
      <c r="P124" s="835"/>
      <c r="Q124" s="837"/>
      <c r="R124" s="832"/>
      <c r="S124" s="837">
        <v>0</v>
      </c>
      <c r="T124" s="836"/>
      <c r="U124" s="838">
        <v>0</v>
      </c>
    </row>
    <row r="125" spans="1:21" ht="14.4" customHeight="1" x14ac:dyDescent="0.3">
      <c r="A125" s="831">
        <v>21</v>
      </c>
      <c r="B125" s="832" t="s">
        <v>2457</v>
      </c>
      <c r="C125" s="832" t="s">
        <v>2463</v>
      </c>
      <c r="D125" s="833" t="s">
        <v>4107</v>
      </c>
      <c r="E125" s="834" t="s">
        <v>2472</v>
      </c>
      <c r="F125" s="832" t="s">
        <v>2458</v>
      </c>
      <c r="G125" s="832" t="s">
        <v>2773</v>
      </c>
      <c r="H125" s="832" t="s">
        <v>637</v>
      </c>
      <c r="I125" s="832" t="s">
        <v>2774</v>
      </c>
      <c r="J125" s="832" t="s">
        <v>1272</v>
      </c>
      <c r="K125" s="832" t="s">
        <v>2343</v>
      </c>
      <c r="L125" s="835">
        <v>0</v>
      </c>
      <c r="M125" s="835">
        <v>0</v>
      </c>
      <c r="N125" s="832">
        <v>1</v>
      </c>
      <c r="O125" s="836">
        <v>0.5</v>
      </c>
      <c r="P125" s="835"/>
      <c r="Q125" s="837"/>
      <c r="R125" s="832"/>
      <c r="S125" s="837">
        <v>0</v>
      </c>
      <c r="T125" s="836"/>
      <c r="U125" s="838">
        <v>0</v>
      </c>
    </row>
    <row r="126" spans="1:21" ht="14.4" customHeight="1" x14ac:dyDescent="0.3">
      <c r="A126" s="831">
        <v>21</v>
      </c>
      <c r="B126" s="832" t="s">
        <v>2457</v>
      </c>
      <c r="C126" s="832" t="s">
        <v>2463</v>
      </c>
      <c r="D126" s="833" t="s">
        <v>4107</v>
      </c>
      <c r="E126" s="834" t="s">
        <v>2472</v>
      </c>
      <c r="F126" s="832" t="s">
        <v>2458</v>
      </c>
      <c r="G126" s="832" t="s">
        <v>2773</v>
      </c>
      <c r="H126" s="832" t="s">
        <v>637</v>
      </c>
      <c r="I126" s="832" t="s">
        <v>2173</v>
      </c>
      <c r="J126" s="832" t="s">
        <v>1272</v>
      </c>
      <c r="K126" s="832" t="s">
        <v>2174</v>
      </c>
      <c r="L126" s="835">
        <v>0</v>
      </c>
      <c r="M126" s="835">
        <v>0</v>
      </c>
      <c r="N126" s="832">
        <v>7</v>
      </c>
      <c r="O126" s="836">
        <v>4.5</v>
      </c>
      <c r="P126" s="835">
        <v>0</v>
      </c>
      <c r="Q126" s="837"/>
      <c r="R126" s="832">
        <v>4</v>
      </c>
      <c r="S126" s="837">
        <v>0.5714285714285714</v>
      </c>
      <c r="T126" s="836">
        <v>2.5</v>
      </c>
      <c r="U126" s="838">
        <v>0.55555555555555558</v>
      </c>
    </row>
    <row r="127" spans="1:21" ht="14.4" customHeight="1" x14ac:dyDescent="0.3">
      <c r="A127" s="831">
        <v>21</v>
      </c>
      <c r="B127" s="832" t="s">
        <v>2457</v>
      </c>
      <c r="C127" s="832" t="s">
        <v>2463</v>
      </c>
      <c r="D127" s="833" t="s">
        <v>4107</v>
      </c>
      <c r="E127" s="834" t="s">
        <v>2472</v>
      </c>
      <c r="F127" s="832" t="s">
        <v>2458</v>
      </c>
      <c r="G127" s="832" t="s">
        <v>2773</v>
      </c>
      <c r="H127" s="832" t="s">
        <v>585</v>
      </c>
      <c r="I127" s="832" t="s">
        <v>2775</v>
      </c>
      <c r="J127" s="832" t="s">
        <v>2776</v>
      </c>
      <c r="K127" s="832" t="s">
        <v>2777</v>
      </c>
      <c r="L127" s="835">
        <v>0</v>
      </c>
      <c r="M127" s="835">
        <v>0</v>
      </c>
      <c r="N127" s="832">
        <v>1</v>
      </c>
      <c r="O127" s="836">
        <v>1</v>
      </c>
      <c r="P127" s="835"/>
      <c r="Q127" s="837"/>
      <c r="R127" s="832"/>
      <c r="S127" s="837">
        <v>0</v>
      </c>
      <c r="T127" s="836"/>
      <c r="U127" s="838">
        <v>0</v>
      </c>
    </row>
    <row r="128" spans="1:21" ht="14.4" customHeight="1" x14ac:dyDescent="0.3">
      <c r="A128" s="831">
        <v>21</v>
      </c>
      <c r="B128" s="832" t="s">
        <v>2457</v>
      </c>
      <c r="C128" s="832" t="s">
        <v>2463</v>
      </c>
      <c r="D128" s="833" t="s">
        <v>4107</v>
      </c>
      <c r="E128" s="834" t="s">
        <v>2472</v>
      </c>
      <c r="F128" s="832" t="s">
        <v>2458</v>
      </c>
      <c r="G128" s="832" t="s">
        <v>2773</v>
      </c>
      <c r="H128" s="832" t="s">
        <v>585</v>
      </c>
      <c r="I128" s="832" t="s">
        <v>2778</v>
      </c>
      <c r="J128" s="832" t="s">
        <v>2776</v>
      </c>
      <c r="K128" s="832" t="s">
        <v>2343</v>
      </c>
      <c r="L128" s="835">
        <v>0</v>
      </c>
      <c r="M128" s="835">
        <v>0</v>
      </c>
      <c r="N128" s="832">
        <v>1</v>
      </c>
      <c r="O128" s="836">
        <v>1</v>
      </c>
      <c r="P128" s="835">
        <v>0</v>
      </c>
      <c r="Q128" s="837"/>
      <c r="R128" s="832">
        <v>1</v>
      </c>
      <c r="S128" s="837">
        <v>1</v>
      </c>
      <c r="T128" s="836">
        <v>1</v>
      </c>
      <c r="U128" s="838">
        <v>1</v>
      </c>
    </row>
    <row r="129" spans="1:21" ht="14.4" customHeight="1" x14ac:dyDescent="0.3">
      <c r="A129" s="831">
        <v>21</v>
      </c>
      <c r="B129" s="832" t="s">
        <v>2457</v>
      </c>
      <c r="C129" s="832" t="s">
        <v>2463</v>
      </c>
      <c r="D129" s="833" t="s">
        <v>4107</v>
      </c>
      <c r="E129" s="834" t="s">
        <v>2472</v>
      </c>
      <c r="F129" s="832" t="s">
        <v>2458</v>
      </c>
      <c r="G129" s="832" t="s">
        <v>2773</v>
      </c>
      <c r="H129" s="832" t="s">
        <v>585</v>
      </c>
      <c r="I129" s="832" t="s">
        <v>2779</v>
      </c>
      <c r="J129" s="832" t="s">
        <v>2780</v>
      </c>
      <c r="K129" s="832" t="s">
        <v>2349</v>
      </c>
      <c r="L129" s="835">
        <v>0</v>
      </c>
      <c r="M129" s="835">
        <v>0</v>
      </c>
      <c r="N129" s="832">
        <v>3</v>
      </c>
      <c r="O129" s="836">
        <v>2</v>
      </c>
      <c r="P129" s="835">
        <v>0</v>
      </c>
      <c r="Q129" s="837"/>
      <c r="R129" s="832">
        <v>3</v>
      </c>
      <c r="S129" s="837">
        <v>1</v>
      </c>
      <c r="T129" s="836">
        <v>2</v>
      </c>
      <c r="U129" s="838">
        <v>1</v>
      </c>
    </row>
    <row r="130" spans="1:21" ht="14.4" customHeight="1" x14ac:dyDescent="0.3">
      <c r="A130" s="831">
        <v>21</v>
      </c>
      <c r="B130" s="832" t="s">
        <v>2457</v>
      </c>
      <c r="C130" s="832" t="s">
        <v>2463</v>
      </c>
      <c r="D130" s="833" t="s">
        <v>4107</v>
      </c>
      <c r="E130" s="834" t="s">
        <v>2472</v>
      </c>
      <c r="F130" s="832" t="s">
        <v>2458</v>
      </c>
      <c r="G130" s="832" t="s">
        <v>2781</v>
      </c>
      <c r="H130" s="832" t="s">
        <v>637</v>
      </c>
      <c r="I130" s="832" t="s">
        <v>2235</v>
      </c>
      <c r="J130" s="832" t="s">
        <v>2236</v>
      </c>
      <c r="K130" s="832" t="s">
        <v>2237</v>
      </c>
      <c r="L130" s="835">
        <v>165.63</v>
      </c>
      <c r="M130" s="835">
        <v>828.15</v>
      </c>
      <c r="N130" s="832">
        <v>5</v>
      </c>
      <c r="O130" s="836">
        <v>1.5</v>
      </c>
      <c r="P130" s="835">
        <v>828.15</v>
      </c>
      <c r="Q130" s="837">
        <v>1</v>
      </c>
      <c r="R130" s="832">
        <v>5</v>
      </c>
      <c r="S130" s="837">
        <v>1</v>
      </c>
      <c r="T130" s="836">
        <v>1.5</v>
      </c>
      <c r="U130" s="838">
        <v>1</v>
      </c>
    </row>
    <row r="131" spans="1:21" ht="14.4" customHeight="1" x14ac:dyDescent="0.3">
      <c r="A131" s="831">
        <v>21</v>
      </c>
      <c r="B131" s="832" t="s">
        <v>2457</v>
      </c>
      <c r="C131" s="832" t="s">
        <v>2463</v>
      </c>
      <c r="D131" s="833" t="s">
        <v>4107</v>
      </c>
      <c r="E131" s="834" t="s">
        <v>2472</v>
      </c>
      <c r="F131" s="832" t="s">
        <v>2458</v>
      </c>
      <c r="G131" s="832" t="s">
        <v>2781</v>
      </c>
      <c r="H131" s="832" t="s">
        <v>637</v>
      </c>
      <c r="I131" s="832" t="s">
        <v>2782</v>
      </c>
      <c r="J131" s="832" t="s">
        <v>2236</v>
      </c>
      <c r="K131" s="832" t="s">
        <v>2783</v>
      </c>
      <c r="L131" s="835">
        <v>414.07</v>
      </c>
      <c r="M131" s="835">
        <v>1242.21</v>
      </c>
      <c r="N131" s="832">
        <v>3</v>
      </c>
      <c r="O131" s="836">
        <v>1</v>
      </c>
      <c r="P131" s="835">
        <v>1242.21</v>
      </c>
      <c r="Q131" s="837">
        <v>1</v>
      </c>
      <c r="R131" s="832">
        <v>3</v>
      </c>
      <c r="S131" s="837">
        <v>1</v>
      </c>
      <c r="T131" s="836">
        <v>1</v>
      </c>
      <c r="U131" s="838">
        <v>1</v>
      </c>
    </row>
    <row r="132" spans="1:21" ht="14.4" customHeight="1" x14ac:dyDescent="0.3">
      <c r="A132" s="831">
        <v>21</v>
      </c>
      <c r="B132" s="832" t="s">
        <v>2457</v>
      </c>
      <c r="C132" s="832" t="s">
        <v>2463</v>
      </c>
      <c r="D132" s="833" t="s">
        <v>4107</v>
      </c>
      <c r="E132" s="834" t="s">
        <v>2472</v>
      </c>
      <c r="F132" s="832" t="s">
        <v>2458</v>
      </c>
      <c r="G132" s="832" t="s">
        <v>2784</v>
      </c>
      <c r="H132" s="832" t="s">
        <v>585</v>
      </c>
      <c r="I132" s="832" t="s">
        <v>2785</v>
      </c>
      <c r="J132" s="832" t="s">
        <v>1527</v>
      </c>
      <c r="K132" s="832" t="s">
        <v>2625</v>
      </c>
      <c r="L132" s="835">
        <v>0</v>
      </c>
      <c r="M132" s="835">
        <v>0</v>
      </c>
      <c r="N132" s="832">
        <v>1</v>
      </c>
      <c r="O132" s="836">
        <v>1</v>
      </c>
      <c r="P132" s="835">
        <v>0</v>
      </c>
      <c r="Q132" s="837"/>
      <c r="R132" s="832">
        <v>1</v>
      </c>
      <c r="S132" s="837">
        <v>1</v>
      </c>
      <c r="T132" s="836">
        <v>1</v>
      </c>
      <c r="U132" s="838">
        <v>1</v>
      </c>
    </row>
    <row r="133" spans="1:21" ht="14.4" customHeight="1" x14ac:dyDescent="0.3">
      <c r="A133" s="831">
        <v>21</v>
      </c>
      <c r="B133" s="832" t="s">
        <v>2457</v>
      </c>
      <c r="C133" s="832" t="s">
        <v>2463</v>
      </c>
      <c r="D133" s="833" t="s">
        <v>4107</v>
      </c>
      <c r="E133" s="834" t="s">
        <v>2472</v>
      </c>
      <c r="F133" s="832" t="s">
        <v>2458</v>
      </c>
      <c r="G133" s="832" t="s">
        <v>2786</v>
      </c>
      <c r="H133" s="832" t="s">
        <v>585</v>
      </c>
      <c r="I133" s="832" t="s">
        <v>2787</v>
      </c>
      <c r="J133" s="832" t="s">
        <v>1559</v>
      </c>
      <c r="K133" s="832" t="s">
        <v>2788</v>
      </c>
      <c r="L133" s="835">
        <v>50.32</v>
      </c>
      <c r="M133" s="835">
        <v>452.88</v>
      </c>
      <c r="N133" s="832">
        <v>9</v>
      </c>
      <c r="O133" s="836">
        <v>3</v>
      </c>
      <c r="P133" s="835">
        <v>452.88</v>
      </c>
      <c r="Q133" s="837">
        <v>1</v>
      </c>
      <c r="R133" s="832">
        <v>9</v>
      </c>
      <c r="S133" s="837">
        <v>1</v>
      </c>
      <c r="T133" s="836">
        <v>3</v>
      </c>
      <c r="U133" s="838">
        <v>1</v>
      </c>
    </row>
    <row r="134" spans="1:21" ht="14.4" customHeight="1" x14ac:dyDescent="0.3">
      <c r="A134" s="831">
        <v>21</v>
      </c>
      <c r="B134" s="832" t="s">
        <v>2457</v>
      </c>
      <c r="C134" s="832" t="s">
        <v>2463</v>
      </c>
      <c r="D134" s="833" t="s">
        <v>4107</v>
      </c>
      <c r="E134" s="834" t="s">
        <v>2472</v>
      </c>
      <c r="F134" s="832" t="s">
        <v>2458</v>
      </c>
      <c r="G134" s="832" t="s">
        <v>2786</v>
      </c>
      <c r="H134" s="832" t="s">
        <v>585</v>
      </c>
      <c r="I134" s="832" t="s">
        <v>2789</v>
      </c>
      <c r="J134" s="832" t="s">
        <v>1559</v>
      </c>
      <c r="K134" s="832" t="s">
        <v>2790</v>
      </c>
      <c r="L134" s="835">
        <v>50.32</v>
      </c>
      <c r="M134" s="835">
        <v>100.64</v>
      </c>
      <c r="N134" s="832">
        <v>2</v>
      </c>
      <c r="O134" s="836">
        <v>2</v>
      </c>
      <c r="P134" s="835">
        <v>50.32</v>
      </c>
      <c r="Q134" s="837">
        <v>0.5</v>
      </c>
      <c r="R134" s="832">
        <v>1</v>
      </c>
      <c r="S134" s="837">
        <v>0.5</v>
      </c>
      <c r="T134" s="836">
        <v>1</v>
      </c>
      <c r="U134" s="838">
        <v>0.5</v>
      </c>
    </row>
    <row r="135" spans="1:21" ht="14.4" customHeight="1" x14ac:dyDescent="0.3">
      <c r="A135" s="831">
        <v>21</v>
      </c>
      <c r="B135" s="832" t="s">
        <v>2457</v>
      </c>
      <c r="C135" s="832" t="s">
        <v>2463</v>
      </c>
      <c r="D135" s="833" t="s">
        <v>4107</v>
      </c>
      <c r="E135" s="834" t="s">
        <v>2472</v>
      </c>
      <c r="F135" s="832" t="s">
        <v>2458</v>
      </c>
      <c r="G135" s="832" t="s">
        <v>2791</v>
      </c>
      <c r="H135" s="832" t="s">
        <v>585</v>
      </c>
      <c r="I135" s="832" t="s">
        <v>2792</v>
      </c>
      <c r="J135" s="832" t="s">
        <v>643</v>
      </c>
      <c r="K135" s="832" t="s">
        <v>644</v>
      </c>
      <c r="L135" s="835">
        <v>2086.5500000000002</v>
      </c>
      <c r="M135" s="835">
        <v>8346.2000000000007</v>
      </c>
      <c r="N135" s="832">
        <v>4</v>
      </c>
      <c r="O135" s="836">
        <v>3.5</v>
      </c>
      <c r="P135" s="835">
        <v>8346.2000000000007</v>
      </c>
      <c r="Q135" s="837">
        <v>1</v>
      </c>
      <c r="R135" s="832">
        <v>4</v>
      </c>
      <c r="S135" s="837">
        <v>1</v>
      </c>
      <c r="T135" s="836">
        <v>3.5</v>
      </c>
      <c r="U135" s="838">
        <v>1</v>
      </c>
    </row>
    <row r="136" spans="1:21" ht="14.4" customHeight="1" x14ac:dyDescent="0.3">
      <c r="A136" s="831">
        <v>21</v>
      </c>
      <c r="B136" s="832" t="s">
        <v>2457</v>
      </c>
      <c r="C136" s="832" t="s">
        <v>2463</v>
      </c>
      <c r="D136" s="833" t="s">
        <v>4107</v>
      </c>
      <c r="E136" s="834" t="s">
        <v>2472</v>
      </c>
      <c r="F136" s="832" t="s">
        <v>2458</v>
      </c>
      <c r="G136" s="832" t="s">
        <v>2793</v>
      </c>
      <c r="H136" s="832" t="s">
        <v>585</v>
      </c>
      <c r="I136" s="832" t="s">
        <v>2794</v>
      </c>
      <c r="J136" s="832" t="s">
        <v>1310</v>
      </c>
      <c r="K136" s="832" t="s">
        <v>2054</v>
      </c>
      <c r="L136" s="835">
        <v>225.06</v>
      </c>
      <c r="M136" s="835">
        <v>450.12</v>
      </c>
      <c r="N136" s="832">
        <v>2</v>
      </c>
      <c r="O136" s="836">
        <v>2</v>
      </c>
      <c r="P136" s="835">
        <v>225.06</v>
      </c>
      <c r="Q136" s="837">
        <v>0.5</v>
      </c>
      <c r="R136" s="832">
        <v>1</v>
      </c>
      <c r="S136" s="837">
        <v>0.5</v>
      </c>
      <c r="T136" s="836">
        <v>1</v>
      </c>
      <c r="U136" s="838">
        <v>0.5</v>
      </c>
    </row>
    <row r="137" spans="1:21" ht="14.4" customHeight="1" x14ac:dyDescent="0.3">
      <c r="A137" s="831">
        <v>21</v>
      </c>
      <c r="B137" s="832" t="s">
        <v>2457</v>
      </c>
      <c r="C137" s="832" t="s">
        <v>2463</v>
      </c>
      <c r="D137" s="833" t="s">
        <v>4107</v>
      </c>
      <c r="E137" s="834" t="s">
        <v>2472</v>
      </c>
      <c r="F137" s="832" t="s">
        <v>2458</v>
      </c>
      <c r="G137" s="832" t="s">
        <v>2793</v>
      </c>
      <c r="H137" s="832" t="s">
        <v>585</v>
      </c>
      <c r="I137" s="832" t="s">
        <v>2795</v>
      </c>
      <c r="J137" s="832" t="s">
        <v>1310</v>
      </c>
      <c r="K137" s="832" t="s">
        <v>2306</v>
      </c>
      <c r="L137" s="835">
        <v>154.36000000000001</v>
      </c>
      <c r="M137" s="835">
        <v>154.36000000000001</v>
      </c>
      <c r="N137" s="832">
        <v>1</v>
      </c>
      <c r="O137" s="836">
        <v>1</v>
      </c>
      <c r="P137" s="835">
        <v>154.36000000000001</v>
      </c>
      <c r="Q137" s="837">
        <v>1</v>
      </c>
      <c r="R137" s="832">
        <v>1</v>
      </c>
      <c r="S137" s="837">
        <v>1</v>
      </c>
      <c r="T137" s="836">
        <v>1</v>
      </c>
      <c r="U137" s="838">
        <v>1</v>
      </c>
    </row>
    <row r="138" spans="1:21" ht="14.4" customHeight="1" x14ac:dyDescent="0.3">
      <c r="A138" s="831">
        <v>21</v>
      </c>
      <c r="B138" s="832" t="s">
        <v>2457</v>
      </c>
      <c r="C138" s="832" t="s">
        <v>2463</v>
      </c>
      <c r="D138" s="833" t="s">
        <v>4107</v>
      </c>
      <c r="E138" s="834" t="s">
        <v>2472</v>
      </c>
      <c r="F138" s="832" t="s">
        <v>2458</v>
      </c>
      <c r="G138" s="832" t="s">
        <v>2796</v>
      </c>
      <c r="H138" s="832" t="s">
        <v>585</v>
      </c>
      <c r="I138" s="832" t="s">
        <v>2797</v>
      </c>
      <c r="J138" s="832" t="s">
        <v>982</v>
      </c>
      <c r="K138" s="832" t="s">
        <v>983</v>
      </c>
      <c r="L138" s="835">
        <v>374.79</v>
      </c>
      <c r="M138" s="835">
        <v>4497.4800000000005</v>
      </c>
      <c r="N138" s="832">
        <v>12</v>
      </c>
      <c r="O138" s="836">
        <v>3</v>
      </c>
      <c r="P138" s="835">
        <v>4497.4800000000005</v>
      </c>
      <c r="Q138" s="837">
        <v>1</v>
      </c>
      <c r="R138" s="832">
        <v>12</v>
      </c>
      <c r="S138" s="837">
        <v>1</v>
      </c>
      <c r="T138" s="836">
        <v>3</v>
      </c>
      <c r="U138" s="838">
        <v>1</v>
      </c>
    </row>
    <row r="139" spans="1:21" ht="14.4" customHeight="1" x14ac:dyDescent="0.3">
      <c r="A139" s="831">
        <v>21</v>
      </c>
      <c r="B139" s="832" t="s">
        <v>2457</v>
      </c>
      <c r="C139" s="832" t="s">
        <v>2463</v>
      </c>
      <c r="D139" s="833" t="s">
        <v>4107</v>
      </c>
      <c r="E139" s="834" t="s">
        <v>2472</v>
      </c>
      <c r="F139" s="832" t="s">
        <v>2458</v>
      </c>
      <c r="G139" s="832" t="s">
        <v>2798</v>
      </c>
      <c r="H139" s="832" t="s">
        <v>637</v>
      </c>
      <c r="I139" s="832" t="s">
        <v>2301</v>
      </c>
      <c r="J139" s="832" t="s">
        <v>2299</v>
      </c>
      <c r="K139" s="832" t="s">
        <v>2302</v>
      </c>
      <c r="L139" s="835">
        <v>63.14</v>
      </c>
      <c r="M139" s="835">
        <v>63.14</v>
      </c>
      <c r="N139" s="832">
        <v>1</v>
      </c>
      <c r="O139" s="836">
        <v>1</v>
      </c>
      <c r="P139" s="835"/>
      <c r="Q139" s="837">
        <v>0</v>
      </c>
      <c r="R139" s="832"/>
      <c r="S139" s="837">
        <v>0</v>
      </c>
      <c r="T139" s="836"/>
      <c r="U139" s="838">
        <v>0</v>
      </c>
    </row>
    <row r="140" spans="1:21" ht="14.4" customHeight="1" x14ac:dyDescent="0.3">
      <c r="A140" s="831">
        <v>21</v>
      </c>
      <c r="B140" s="832" t="s">
        <v>2457</v>
      </c>
      <c r="C140" s="832" t="s">
        <v>2463</v>
      </c>
      <c r="D140" s="833" t="s">
        <v>4107</v>
      </c>
      <c r="E140" s="834" t="s">
        <v>2472</v>
      </c>
      <c r="F140" s="832" t="s">
        <v>2458</v>
      </c>
      <c r="G140" s="832" t="s">
        <v>2799</v>
      </c>
      <c r="H140" s="832" t="s">
        <v>585</v>
      </c>
      <c r="I140" s="832" t="s">
        <v>2800</v>
      </c>
      <c r="J140" s="832" t="s">
        <v>634</v>
      </c>
      <c r="K140" s="832" t="s">
        <v>2801</v>
      </c>
      <c r="L140" s="835">
        <v>0</v>
      </c>
      <c r="M140" s="835">
        <v>0</v>
      </c>
      <c r="N140" s="832">
        <v>1</v>
      </c>
      <c r="O140" s="836">
        <v>1</v>
      </c>
      <c r="P140" s="835">
        <v>0</v>
      </c>
      <c r="Q140" s="837"/>
      <c r="R140" s="832">
        <v>1</v>
      </c>
      <c r="S140" s="837">
        <v>1</v>
      </c>
      <c r="T140" s="836">
        <v>1</v>
      </c>
      <c r="U140" s="838">
        <v>1</v>
      </c>
    </row>
    <row r="141" spans="1:21" ht="14.4" customHeight="1" x14ac:dyDescent="0.3">
      <c r="A141" s="831">
        <v>21</v>
      </c>
      <c r="B141" s="832" t="s">
        <v>2457</v>
      </c>
      <c r="C141" s="832" t="s">
        <v>2463</v>
      </c>
      <c r="D141" s="833" t="s">
        <v>4107</v>
      </c>
      <c r="E141" s="834" t="s">
        <v>2472</v>
      </c>
      <c r="F141" s="832" t="s">
        <v>2458</v>
      </c>
      <c r="G141" s="832" t="s">
        <v>2799</v>
      </c>
      <c r="H141" s="832" t="s">
        <v>585</v>
      </c>
      <c r="I141" s="832" t="s">
        <v>2802</v>
      </c>
      <c r="J141" s="832" t="s">
        <v>634</v>
      </c>
      <c r="K141" s="832" t="s">
        <v>2803</v>
      </c>
      <c r="L141" s="835">
        <v>0</v>
      </c>
      <c r="M141" s="835">
        <v>0</v>
      </c>
      <c r="N141" s="832">
        <v>10</v>
      </c>
      <c r="O141" s="836">
        <v>6.5</v>
      </c>
      <c r="P141" s="835">
        <v>0</v>
      </c>
      <c r="Q141" s="837"/>
      <c r="R141" s="832">
        <v>8</v>
      </c>
      <c r="S141" s="837">
        <v>0.8</v>
      </c>
      <c r="T141" s="836">
        <v>4.5</v>
      </c>
      <c r="U141" s="838">
        <v>0.69230769230769229</v>
      </c>
    </row>
    <row r="142" spans="1:21" ht="14.4" customHeight="1" x14ac:dyDescent="0.3">
      <c r="A142" s="831">
        <v>21</v>
      </c>
      <c r="B142" s="832" t="s">
        <v>2457</v>
      </c>
      <c r="C142" s="832" t="s">
        <v>2463</v>
      </c>
      <c r="D142" s="833" t="s">
        <v>4107</v>
      </c>
      <c r="E142" s="834" t="s">
        <v>2472</v>
      </c>
      <c r="F142" s="832" t="s">
        <v>2458</v>
      </c>
      <c r="G142" s="832" t="s">
        <v>2804</v>
      </c>
      <c r="H142" s="832" t="s">
        <v>637</v>
      </c>
      <c r="I142" s="832" t="s">
        <v>2363</v>
      </c>
      <c r="J142" s="832" t="s">
        <v>2364</v>
      </c>
      <c r="K142" s="832" t="s">
        <v>1574</v>
      </c>
      <c r="L142" s="835">
        <v>194.26</v>
      </c>
      <c r="M142" s="835">
        <v>3690.9399999999996</v>
      </c>
      <c r="N142" s="832">
        <v>19</v>
      </c>
      <c r="O142" s="836">
        <v>4</v>
      </c>
      <c r="P142" s="835">
        <v>3108.16</v>
      </c>
      <c r="Q142" s="837">
        <v>0.8421052631578948</v>
      </c>
      <c r="R142" s="832">
        <v>16</v>
      </c>
      <c r="S142" s="837">
        <v>0.84210526315789469</v>
      </c>
      <c r="T142" s="836">
        <v>3</v>
      </c>
      <c r="U142" s="838">
        <v>0.75</v>
      </c>
    </row>
    <row r="143" spans="1:21" ht="14.4" customHeight="1" x14ac:dyDescent="0.3">
      <c r="A143" s="831">
        <v>21</v>
      </c>
      <c r="B143" s="832" t="s">
        <v>2457</v>
      </c>
      <c r="C143" s="832" t="s">
        <v>2463</v>
      </c>
      <c r="D143" s="833" t="s">
        <v>4107</v>
      </c>
      <c r="E143" s="834" t="s">
        <v>2472</v>
      </c>
      <c r="F143" s="832" t="s">
        <v>2458</v>
      </c>
      <c r="G143" s="832" t="s">
        <v>2804</v>
      </c>
      <c r="H143" s="832" t="s">
        <v>585</v>
      </c>
      <c r="I143" s="832" t="s">
        <v>2805</v>
      </c>
      <c r="J143" s="832" t="s">
        <v>2806</v>
      </c>
      <c r="K143" s="832" t="s">
        <v>2216</v>
      </c>
      <c r="L143" s="835">
        <v>143.59</v>
      </c>
      <c r="M143" s="835">
        <v>861.54</v>
      </c>
      <c r="N143" s="832">
        <v>6</v>
      </c>
      <c r="O143" s="836">
        <v>1</v>
      </c>
      <c r="P143" s="835"/>
      <c r="Q143" s="837">
        <v>0</v>
      </c>
      <c r="R143" s="832"/>
      <c r="S143" s="837">
        <v>0</v>
      </c>
      <c r="T143" s="836"/>
      <c r="U143" s="838">
        <v>0</v>
      </c>
    </row>
    <row r="144" spans="1:21" ht="14.4" customHeight="1" x14ac:dyDescent="0.3">
      <c r="A144" s="831">
        <v>21</v>
      </c>
      <c r="B144" s="832" t="s">
        <v>2457</v>
      </c>
      <c r="C144" s="832" t="s">
        <v>2463</v>
      </c>
      <c r="D144" s="833" t="s">
        <v>4107</v>
      </c>
      <c r="E144" s="834" t="s">
        <v>2472</v>
      </c>
      <c r="F144" s="832" t="s">
        <v>2458</v>
      </c>
      <c r="G144" s="832" t="s">
        <v>2804</v>
      </c>
      <c r="H144" s="832" t="s">
        <v>585</v>
      </c>
      <c r="I144" s="832" t="s">
        <v>2807</v>
      </c>
      <c r="J144" s="832" t="s">
        <v>2808</v>
      </c>
      <c r="K144" s="832" t="s">
        <v>1286</v>
      </c>
      <c r="L144" s="835">
        <v>172.67</v>
      </c>
      <c r="M144" s="835">
        <v>1208.6899999999998</v>
      </c>
      <c r="N144" s="832">
        <v>7</v>
      </c>
      <c r="O144" s="836">
        <v>2</v>
      </c>
      <c r="P144" s="835">
        <v>345.34</v>
      </c>
      <c r="Q144" s="837">
        <v>0.28571428571428575</v>
      </c>
      <c r="R144" s="832">
        <v>2</v>
      </c>
      <c r="S144" s="837">
        <v>0.2857142857142857</v>
      </c>
      <c r="T144" s="836">
        <v>1</v>
      </c>
      <c r="U144" s="838">
        <v>0.5</v>
      </c>
    </row>
    <row r="145" spans="1:21" ht="14.4" customHeight="1" x14ac:dyDescent="0.3">
      <c r="A145" s="831">
        <v>21</v>
      </c>
      <c r="B145" s="832" t="s">
        <v>2457</v>
      </c>
      <c r="C145" s="832" t="s">
        <v>2463</v>
      </c>
      <c r="D145" s="833" t="s">
        <v>4107</v>
      </c>
      <c r="E145" s="834" t="s">
        <v>2472</v>
      </c>
      <c r="F145" s="832" t="s">
        <v>2458</v>
      </c>
      <c r="G145" s="832" t="s">
        <v>2510</v>
      </c>
      <c r="H145" s="832" t="s">
        <v>585</v>
      </c>
      <c r="I145" s="832" t="s">
        <v>2511</v>
      </c>
      <c r="J145" s="832" t="s">
        <v>1028</v>
      </c>
      <c r="K145" s="832" t="s">
        <v>1029</v>
      </c>
      <c r="L145" s="835">
        <v>107.27</v>
      </c>
      <c r="M145" s="835">
        <v>2038.13</v>
      </c>
      <c r="N145" s="832">
        <v>19</v>
      </c>
      <c r="O145" s="836">
        <v>5.5</v>
      </c>
      <c r="P145" s="835">
        <v>750.89</v>
      </c>
      <c r="Q145" s="837">
        <v>0.36842105263157893</v>
      </c>
      <c r="R145" s="832">
        <v>7</v>
      </c>
      <c r="S145" s="837">
        <v>0.36842105263157893</v>
      </c>
      <c r="T145" s="836">
        <v>2</v>
      </c>
      <c r="U145" s="838">
        <v>0.36363636363636365</v>
      </c>
    </row>
    <row r="146" spans="1:21" ht="14.4" customHeight="1" x14ac:dyDescent="0.3">
      <c r="A146" s="831">
        <v>21</v>
      </c>
      <c r="B146" s="832" t="s">
        <v>2457</v>
      </c>
      <c r="C146" s="832" t="s">
        <v>2463</v>
      </c>
      <c r="D146" s="833" t="s">
        <v>4107</v>
      </c>
      <c r="E146" s="834" t="s">
        <v>2472</v>
      </c>
      <c r="F146" s="832" t="s">
        <v>2458</v>
      </c>
      <c r="G146" s="832" t="s">
        <v>2510</v>
      </c>
      <c r="H146" s="832" t="s">
        <v>585</v>
      </c>
      <c r="I146" s="832" t="s">
        <v>2809</v>
      </c>
      <c r="J146" s="832" t="s">
        <v>1028</v>
      </c>
      <c r="K146" s="832" t="s">
        <v>1029</v>
      </c>
      <c r="L146" s="835">
        <v>107.27</v>
      </c>
      <c r="M146" s="835">
        <v>536.35</v>
      </c>
      <c r="N146" s="832">
        <v>5</v>
      </c>
      <c r="O146" s="836">
        <v>2</v>
      </c>
      <c r="P146" s="835">
        <v>321.81</v>
      </c>
      <c r="Q146" s="837">
        <v>0.6</v>
      </c>
      <c r="R146" s="832">
        <v>3</v>
      </c>
      <c r="S146" s="837">
        <v>0.6</v>
      </c>
      <c r="T146" s="836">
        <v>1</v>
      </c>
      <c r="U146" s="838">
        <v>0.5</v>
      </c>
    </row>
    <row r="147" spans="1:21" ht="14.4" customHeight="1" x14ac:dyDescent="0.3">
      <c r="A147" s="831">
        <v>21</v>
      </c>
      <c r="B147" s="832" t="s">
        <v>2457</v>
      </c>
      <c r="C147" s="832" t="s">
        <v>2463</v>
      </c>
      <c r="D147" s="833" t="s">
        <v>4107</v>
      </c>
      <c r="E147" s="834" t="s">
        <v>2472</v>
      </c>
      <c r="F147" s="832" t="s">
        <v>2459</v>
      </c>
      <c r="G147" s="832" t="s">
        <v>2519</v>
      </c>
      <c r="H147" s="832" t="s">
        <v>585</v>
      </c>
      <c r="I147" s="832" t="s">
        <v>2810</v>
      </c>
      <c r="J147" s="832" t="s">
        <v>2521</v>
      </c>
      <c r="K147" s="832"/>
      <c r="L147" s="835">
        <v>0</v>
      </c>
      <c r="M147" s="835">
        <v>0</v>
      </c>
      <c r="N147" s="832">
        <v>1</v>
      </c>
      <c r="O147" s="836">
        <v>1</v>
      </c>
      <c r="P147" s="835">
        <v>0</v>
      </c>
      <c r="Q147" s="837"/>
      <c r="R147" s="832">
        <v>1</v>
      </c>
      <c r="S147" s="837">
        <v>1</v>
      </c>
      <c r="T147" s="836">
        <v>1</v>
      </c>
      <c r="U147" s="838">
        <v>1</v>
      </c>
    </row>
    <row r="148" spans="1:21" ht="14.4" customHeight="1" x14ac:dyDescent="0.3">
      <c r="A148" s="831">
        <v>21</v>
      </c>
      <c r="B148" s="832" t="s">
        <v>2457</v>
      </c>
      <c r="C148" s="832" t="s">
        <v>2463</v>
      </c>
      <c r="D148" s="833" t="s">
        <v>4107</v>
      </c>
      <c r="E148" s="834" t="s">
        <v>2472</v>
      </c>
      <c r="F148" s="832" t="s">
        <v>2459</v>
      </c>
      <c r="G148" s="832" t="s">
        <v>2519</v>
      </c>
      <c r="H148" s="832" t="s">
        <v>585</v>
      </c>
      <c r="I148" s="832" t="s">
        <v>2811</v>
      </c>
      <c r="J148" s="832" t="s">
        <v>2521</v>
      </c>
      <c r="K148" s="832"/>
      <c r="L148" s="835">
        <v>0</v>
      </c>
      <c r="M148" s="835">
        <v>0</v>
      </c>
      <c r="N148" s="832">
        <v>2</v>
      </c>
      <c r="O148" s="836">
        <v>2</v>
      </c>
      <c r="P148" s="835">
        <v>0</v>
      </c>
      <c r="Q148" s="837"/>
      <c r="R148" s="832">
        <v>2</v>
      </c>
      <c r="S148" s="837">
        <v>1</v>
      </c>
      <c r="T148" s="836">
        <v>2</v>
      </c>
      <c r="U148" s="838">
        <v>1</v>
      </c>
    </row>
    <row r="149" spans="1:21" ht="14.4" customHeight="1" x14ac:dyDescent="0.3">
      <c r="A149" s="831">
        <v>21</v>
      </c>
      <c r="B149" s="832" t="s">
        <v>2457</v>
      </c>
      <c r="C149" s="832" t="s">
        <v>2463</v>
      </c>
      <c r="D149" s="833" t="s">
        <v>4107</v>
      </c>
      <c r="E149" s="834" t="s">
        <v>2472</v>
      </c>
      <c r="F149" s="832" t="s">
        <v>2460</v>
      </c>
      <c r="G149" s="832" t="s">
        <v>2812</v>
      </c>
      <c r="H149" s="832" t="s">
        <v>585</v>
      </c>
      <c r="I149" s="832" t="s">
        <v>2813</v>
      </c>
      <c r="J149" s="832" t="s">
        <v>2814</v>
      </c>
      <c r="K149" s="832" t="s">
        <v>2815</v>
      </c>
      <c r="L149" s="835">
        <v>100</v>
      </c>
      <c r="M149" s="835">
        <v>300</v>
      </c>
      <c r="N149" s="832">
        <v>3</v>
      </c>
      <c r="O149" s="836">
        <v>1</v>
      </c>
      <c r="P149" s="835"/>
      <c r="Q149" s="837">
        <v>0</v>
      </c>
      <c r="R149" s="832"/>
      <c r="S149" s="837">
        <v>0</v>
      </c>
      <c r="T149" s="836"/>
      <c r="U149" s="838">
        <v>0</v>
      </c>
    </row>
    <row r="150" spans="1:21" ht="14.4" customHeight="1" x14ac:dyDescent="0.3">
      <c r="A150" s="831">
        <v>21</v>
      </c>
      <c r="B150" s="832" t="s">
        <v>2457</v>
      </c>
      <c r="C150" s="832" t="s">
        <v>2463</v>
      </c>
      <c r="D150" s="833" t="s">
        <v>4107</v>
      </c>
      <c r="E150" s="834" t="s">
        <v>2472</v>
      </c>
      <c r="F150" s="832" t="s">
        <v>2460</v>
      </c>
      <c r="G150" s="832" t="s">
        <v>2812</v>
      </c>
      <c r="H150" s="832" t="s">
        <v>585</v>
      </c>
      <c r="I150" s="832" t="s">
        <v>2816</v>
      </c>
      <c r="J150" s="832" t="s">
        <v>2814</v>
      </c>
      <c r="K150" s="832" t="s">
        <v>2817</v>
      </c>
      <c r="L150" s="835">
        <v>25</v>
      </c>
      <c r="M150" s="835">
        <v>75</v>
      </c>
      <c r="N150" s="832">
        <v>3</v>
      </c>
      <c r="O150" s="836">
        <v>1</v>
      </c>
      <c r="P150" s="835"/>
      <c r="Q150" s="837">
        <v>0</v>
      </c>
      <c r="R150" s="832"/>
      <c r="S150" s="837">
        <v>0</v>
      </c>
      <c r="T150" s="836"/>
      <c r="U150" s="838">
        <v>0</v>
      </c>
    </row>
    <row r="151" spans="1:21" ht="14.4" customHeight="1" x14ac:dyDescent="0.3">
      <c r="A151" s="831">
        <v>21</v>
      </c>
      <c r="B151" s="832" t="s">
        <v>2457</v>
      </c>
      <c r="C151" s="832" t="s">
        <v>2463</v>
      </c>
      <c r="D151" s="833" t="s">
        <v>4107</v>
      </c>
      <c r="E151" s="834" t="s">
        <v>2472</v>
      </c>
      <c r="F151" s="832" t="s">
        <v>2460</v>
      </c>
      <c r="G151" s="832" t="s">
        <v>2818</v>
      </c>
      <c r="H151" s="832" t="s">
        <v>585</v>
      </c>
      <c r="I151" s="832" t="s">
        <v>2819</v>
      </c>
      <c r="J151" s="832" t="s">
        <v>2820</v>
      </c>
      <c r="K151" s="832" t="s">
        <v>2821</v>
      </c>
      <c r="L151" s="835">
        <v>1800</v>
      </c>
      <c r="M151" s="835">
        <v>1800</v>
      </c>
      <c r="N151" s="832">
        <v>1</v>
      </c>
      <c r="O151" s="836">
        <v>1</v>
      </c>
      <c r="P151" s="835">
        <v>1800</v>
      </c>
      <c r="Q151" s="837">
        <v>1</v>
      </c>
      <c r="R151" s="832">
        <v>1</v>
      </c>
      <c r="S151" s="837">
        <v>1</v>
      </c>
      <c r="T151" s="836">
        <v>1</v>
      </c>
      <c r="U151" s="838">
        <v>1</v>
      </c>
    </row>
    <row r="152" spans="1:21" ht="14.4" customHeight="1" x14ac:dyDescent="0.3">
      <c r="A152" s="831">
        <v>21</v>
      </c>
      <c r="B152" s="832" t="s">
        <v>2457</v>
      </c>
      <c r="C152" s="832" t="s">
        <v>2463</v>
      </c>
      <c r="D152" s="833" t="s">
        <v>4107</v>
      </c>
      <c r="E152" s="834" t="s">
        <v>2472</v>
      </c>
      <c r="F152" s="832" t="s">
        <v>2460</v>
      </c>
      <c r="G152" s="832" t="s">
        <v>2818</v>
      </c>
      <c r="H152" s="832" t="s">
        <v>585</v>
      </c>
      <c r="I152" s="832" t="s">
        <v>2822</v>
      </c>
      <c r="J152" s="832" t="s">
        <v>2823</v>
      </c>
      <c r="K152" s="832" t="s">
        <v>2824</v>
      </c>
      <c r="L152" s="835">
        <v>1800</v>
      </c>
      <c r="M152" s="835">
        <v>1800</v>
      </c>
      <c r="N152" s="832">
        <v>1</v>
      </c>
      <c r="O152" s="836">
        <v>1</v>
      </c>
      <c r="P152" s="835">
        <v>1800</v>
      </c>
      <c r="Q152" s="837">
        <v>1</v>
      </c>
      <c r="R152" s="832">
        <v>1</v>
      </c>
      <c r="S152" s="837">
        <v>1</v>
      </c>
      <c r="T152" s="836">
        <v>1</v>
      </c>
      <c r="U152" s="838">
        <v>1</v>
      </c>
    </row>
    <row r="153" spans="1:21" ht="14.4" customHeight="1" x14ac:dyDescent="0.3">
      <c r="A153" s="831">
        <v>21</v>
      </c>
      <c r="B153" s="832" t="s">
        <v>2457</v>
      </c>
      <c r="C153" s="832" t="s">
        <v>2463</v>
      </c>
      <c r="D153" s="833" t="s">
        <v>4107</v>
      </c>
      <c r="E153" s="834" t="s">
        <v>2472</v>
      </c>
      <c r="F153" s="832" t="s">
        <v>2460</v>
      </c>
      <c r="G153" s="832" t="s">
        <v>2825</v>
      </c>
      <c r="H153" s="832" t="s">
        <v>585</v>
      </c>
      <c r="I153" s="832" t="s">
        <v>2826</v>
      </c>
      <c r="J153" s="832" t="s">
        <v>2827</v>
      </c>
      <c r="K153" s="832" t="s">
        <v>2828</v>
      </c>
      <c r="L153" s="835">
        <v>1267.1199999999999</v>
      </c>
      <c r="M153" s="835">
        <v>1267.1199999999999</v>
      </c>
      <c r="N153" s="832">
        <v>1</v>
      </c>
      <c r="O153" s="836">
        <v>1</v>
      </c>
      <c r="P153" s="835">
        <v>1267.1199999999999</v>
      </c>
      <c r="Q153" s="837">
        <v>1</v>
      </c>
      <c r="R153" s="832">
        <v>1</v>
      </c>
      <c r="S153" s="837">
        <v>1</v>
      </c>
      <c r="T153" s="836">
        <v>1</v>
      </c>
      <c r="U153" s="838">
        <v>1</v>
      </c>
    </row>
    <row r="154" spans="1:21" ht="14.4" customHeight="1" x14ac:dyDescent="0.3">
      <c r="A154" s="831">
        <v>21</v>
      </c>
      <c r="B154" s="832" t="s">
        <v>2457</v>
      </c>
      <c r="C154" s="832" t="s">
        <v>2463</v>
      </c>
      <c r="D154" s="833" t="s">
        <v>4107</v>
      </c>
      <c r="E154" s="834" t="s">
        <v>2473</v>
      </c>
      <c r="F154" s="832" t="s">
        <v>2458</v>
      </c>
      <c r="G154" s="832" t="s">
        <v>2664</v>
      </c>
      <c r="H154" s="832" t="s">
        <v>585</v>
      </c>
      <c r="I154" s="832" t="s">
        <v>2665</v>
      </c>
      <c r="J154" s="832" t="s">
        <v>869</v>
      </c>
      <c r="K154" s="832" t="s">
        <v>2666</v>
      </c>
      <c r="L154" s="835">
        <v>248.55</v>
      </c>
      <c r="M154" s="835">
        <v>497.1</v>
      </c>
      <c r="N154" s="832">
        <v>2</v>
      </c>
      <c r="O154" s="836">
        <v>2</v>
      </c>
      <c r="P154" s="835"/>
      <c r="Q154" s="837">
        <v>0</v>
      </c>
      <c r="R154" s="832"/>
      <c r="S154" s="837">
        <v>0</v>
      </c>
      <c r="T154" s="836"/>
      <c r="U154" s="838">
        <v>0</v>
      </c>
    </row>
    <row r="155" spans="1:21" ht="14.4" customHeight="1" x14ac:dyDescent="0.3">
      <c r="A155" s="831">
        <v>21</v>
      </c>
      <c r="B155" s="832" t="s">
        <v>2457</v>
      </c>
      <c r="C155" s="832" t="s">
        <v>2463</v>
      </c>
      <c r="D155" s="833" t="s">
        <v>4107</v>
      </c>
      <c r="E155" s="834" t="s">
        <v>2473</v>
      </c>
      <c r="F155" s="832" t="s">
        <v>2458</v>
      </c>
      <c r="G155" s="832" t="s">
        <v>2793</v>
      </c>
      <c r="H155" s="832" t="s">
        <v>637</v>
      </c>
      <c r="I155" s="832" t="s">
        <v>2305</v>
      </c>
      <c r="J155" s="832" t="s">
        <v>1310</v>
      </c>
      <c r="K155" s="832" t="s">
        <v>2306</v>
      </c>
      <c r="L155" s="835">
        <v>154.36000000000001</v>
      </c>
      <c r="M155" s="835">
        <v>154.36000000000001</v>
      </c>
      <c r="N155" s="832">
        <v>1</v>
      </c>
      <c r="O155" s="836">
        <v>1</v>
      </c>
      <c r="P155" s="835">
        <v>154.36000000000001</v>
      </c>
      <c r="Q155" s="837">
        <v>1</v>
      </c>
      <c r="R155" s="832">
        <v>1</v>
      </c>
      <c r="S155" s="837">
        <v>1</v>
      </c>
      <c r="T155" s="836">
        <v>1</v>
      </c>
      <c r="U155" s="838">
        <v>1</v>
      </c>
    </row>
    <row r="156" spans="1:21" ht="14.4" customHeight="1" x14ac:dyDescent="0.3">
      <c r="A156" s="831">
        <v>21</v>
      </c>
      <c r="B156" s="832" t="s">
        <v>2457</v>
      </c>
      <c r="C156" s="832" t="s">
        <v>2463</v>
      </c>
      <c r="D156" s="833" t="s">
        <v>4107</v>
      </c>
      <c r="E156" s="834" t="s">
        <v>2481</v>
      </c>
      <c r="F156" s="832" t="s">
        <v>2458</v>
      </c>
      <c r="G156" s="832" t="s">
        <v>2829</v>
      </c>
      <c r="H156" s="832" t="s">
        <v>585</v>
      </c>
      <c r="I156" s="832" t="s">
        <v>2830</v>
      </c>
      <c r="J156" s="832" t="s">
        <v>2831</v>
      </c>
      <c r="K156" s="832" t="s">
        <v>2167</v>
      </c>
      <c r="L156" s="835">
        <v>4.7</v>
      </c>
      <c r="M156" s="835">
        <v>14.100000000000001</v>
      </c>
      <c r="N156" s="832">
        <v>3</v>
      </c>
      <c r="O156" s="836">
        <v>0.5</v>
      </c>
      <c r="P156" s="835">
        <v>14.100000000000001</v>
      </c>
      <c r="Q156" s="837">
        <v>1</v>
      </c>
      <c r="R156" s="832">
        <v>3</v>
      </c>
      <c r="S156" s="837">
        <v>1</v>
      </c>
      <c r="T156" s="836">
        <v>0.5</v>
      </c>
      <c r="U156" s="838">
        <v>1</v>
      </c>
    </row>
    <row r="157" spans="1:21" ht="14.4" customHeight="1" x14ac:dyDescent="0.3">
      <c r="A157" s="831">
        <v>21</v>
      </c>
      <c r="B157" s="832" t="s">
        <v>2457</v>
      </c>
      <c r="C157" s="832" t="s">
        <v>2463</v>
      </c>
      <c r="D157" s="833" t="s">
        <v>4107</v>
      </c>
      <c r="E157" s="834" t="s">
        <v>2481</v>
      </c>
      <c r="F157" s="832" t="s">
        <v>2458</v>
      </c>
      <c r="G157" s="832" t="s">
        <v>2829</v>
      </c>
      <c r="H157" s="832" t="s">
        <v>637</v>
      </c>
      <c r="I157" s="832" t="s">
        <v>2166</v>
      </c>
      <c r="J157" s="832" t="s">
        <v>2164</v>
      </c>
      <c r="K157" s="832" t="s">
        <v>2167</v>
      </c>
      <c r="L157" s="835">
        <v>4.7</v>
      </c>
      <c r="M157" s="835">
        <v>70.5</v>
      </c>
      <c r="N157" s="832">
        <v>15</v>
      </c>
      <c r="O157" s="836">
        <v>5</v>
      </c>
      <c r="P157" s="835">
        <v>56.4</v>
      </c>
      <c r="Q157" s="837">
        <v>0.79999999999999993</v>
      </c>
      <c r="R157" s="832">
        <v>12</v>
      </c>
      <c r="S157" s="837">
        <v>0.8</v>
      </c>
      <c r="T157" s="836">
        <v>4.5</v>
      </c>
      <c r="U157" s="838">
        <v>0.9</v>
      </c>
    </row>
    <row r="158" spans="1:21" ht="14.4" customHeight="1" x14ac:dyDescent="0.3">
      <c r="A158" s="831">
        <v>21</v>
      </c>
      <c r="B158" s="832" t="s">
        <v>2457</v>
      </c>
      <c r="C158" s="832" t="s">
        <v>2463</v>
      </c>
      <c r="D158" s="833" t="s">
        <v>4107</v>
      </c>
      <c r="E158" s="834" t="s">
        <v>2481</v>
      </c>
      <c r="F158" s="832" t="s">
        <v>2458</v>
      </c>
      <c r="G158" s="832" t="s">
        <v>2525</v>
      </c>
      <c r="H158" s="832" t="s">
        <v>585</v>
      </c>
      <c r="I158" s="832" t="s">
        <v>2832</v>
      </c>
      <c r="J158" s="832" t="s">
        <v>2833</v>
      </c>
      <c r="K158" s="832" t="s">
        <v>2270</v>
      </c>
      <c r="L158" s="835">
        <v>31.09</v>
      </c>
      <c r="M158" s="835">
        <v>124.36</v>
      </c>
      <c r="N158" s="832">
        <v>4</v>
      </c>
      <c r="O158" s="836">
        <v>1</v>
      </c>
      <c r="P158" s="835">
        <v>93.27</v>
      </c>
      <c r="Q158" s="837">
        <v>0.75</v>
      </c>
      <c r="R158" s="832">
        <v>3</v>
      </c>
      <c r="S158" s="837">
        <v>0.75</v>
      </c>
      <c r="T158" s="836">
        <v>0.5</v>
      </c>
      <c r="U158" s="838">
        <v>0.5</v>
      </c>
    </row>
    <row r="159" spans="1:21" ht="14.4" customHeight="1" x14ac:dyDescent="0.3">
      <c r="A159" s="831">
        <v>21</v>
      </c>
      <c r="B159" s="832" t="s">
        <v>2457</v>
      </c>
      <c r="C159" s="832" t="s">
        <v>2463</v>
      </c>
      <c r="D159" s="833" t="s">
        <v>4107</v>
      </c>
      <c r="E159" s="834" t="s">
        <v>2481</v>
      </c>
      <c r="F159" s="832" t="s">
        <v>2458</v>
      </c>
      <c r="G159" s="832" t="s">
        <v>2527</v>
      </c>
      <c r="H159" s="832" t="s">
        <v>585</v>
      </c>
      <c r="I159" s="832" t="s">
        <v>2528</v>
      </c>
      <c r="J159" s="832" t="s">
        <v>2529</v>
      </c>
      <c r="K159" s="832" t="s">
        <v>2530</v>
      </c>
      <c r="L159" s="835">
        <v>550.39</v>
      </c>
      <c r="M159" s="835">
        <v>3302.34</v>
      </c>
      <c r="N159" s="832">
        <v>6</v>
      </c>
      <c r="O159" s="836">
        <v>1.5</v>
      </c>
      <c r="P159" s="835">
        <v>1651.17</v>
      </c>
      <c r="Q159" s="837">
        <v>0.5</v>
      </c>
      <c r="R159" s="832">
        <v>3</v>
      </c>
      <c r="S159" s="837">
        <v>0.5</v>
      </c>
      <c r="T159" s="836">
        <v>0.5</v>
      </c>
      <c r="U159" s="838">
        <v>0.33333333333333331</v>
      </c>
    </row>
    <row r="160" spans="1:21" ht="14.4" customHeight="1" x14ac:dyDescent="0.3">
      <c r="A160" s="831">
        <v>21</v>
      </c>
      <c r="B160" s="832" t="s">
        <v>2457</v>
      </c>
      <c r="C160" s="832" t="s">
        <v>2463</v>
      </c>
      <c r="D160" s="833" t="s">
        <v>4107</v>
      </c>
      <c r="E160" s="834" t="s">
        <v>2481</v>
      </c>
      <c r="F160" s="832" t="s">
        <v>2458</v>
      </c>
      <c r="G160" s="832" t="s">
        <v>2527</v>
      </c>
      <c r="H160" s="832" t="s">
        <v>585</v>
      </c>
      <c r="I160" s="832" t="s">
        <v>2834</v>
      </c>
      <c r="J160" s="832" t="s">
        <v>2835</v>
      </c>
      <c r="K160" s="832" t="s">
        <v>2530</v>
      </c>
      <c r="L160" s="835">
        <v>550.39</v>
      </c>
      <c r="M160" s="835">
        <v>1651.17</v>
      </c>
      <c r="N160" s="832">
        <v>3</v>
      </c>
      <c r="O160" s="836">
        <v>1</v>
      </c>
      <c r="P160" s="835">
        <v>1651.17</v>
      </c>
      <c r="Q160" s="837">
        <v>1</v>
      </c>
      <c r="R160" s="832">
        <v>3</v>
      </c>
      <c r="S160" s="837">
        <v>1</v>
      </c>
      <c r="T160" s="836">
        <v>1</v>
      </c>
      <c r="U160" s="838">
        <v>1</v>
      </c>
    </row>
    <row r="161" spans="1:21" ht="14.4" customHeight="1" x14ac:dyDescent="0.3">
      <c r="A161" s="831">
        <v>21</v>
      </c>
      <c r="B161" s="832" t="s">
        <v>2457</v>
      </c>
      <c r="C161" s="832" t="s">
        <v>2463</v>
      </c>
      <c r="D161" s="833" t="s">
        <v>4107</v>
      </c>
      <c r="E161" s="834" t="s">
        <v>2481</v>
      </c>
      <c r="F161" s="832" t="s">
        <v>2458</v>
      </c>
      <c r="G161" s="832" t="s">
        <v>2527</v>
      </c>
      <c r="H161" s="832" t="s">
        <v>585</v>
      </c>
      <c r="I161" s="832" t="s">
        <v>2836</v>
      </c>
      <c r="J161" s="832" t="s">
        <v>2837</v>
      </c>
      <c r="K161" s="832" t="s">
        <v>2530</v>
      </c>
      <c r="L161" s="835">
        <v>550.39</v>
      </c>
      <c r="M161" s="835">
        <v>1651.17</v>
      </c>
      <c r="N161" s="832">
        <v>3</v>
      </c>
      <c r="O161" s="836">
        <v>1</v>
      </c>
      <c r="P161" s="835"/>
      <c r="Q161" s="837">
        <v>0</v>
      </c>
      <c r="R161" s="832"/>
      <c r="S161" s="837">
        <v>0</v>
      </c>
      <c r="T161" s="836"/>
      <c r="U161" s="838">
        <v>0</v>
      </c>
    </row>
    <row r="162" spans="1:21" ht="14.4" customHeight="1" x14ac:dyDescent="0.3">
      <c r="A162" s="831">
        <v>21</v>
      </c>
      <c r="B162" s="832" t="s">
        <v>2457</v>
      </c>
      <c r="C162" s="832" t="s">
        <v>2463</v>
      </c>
      <c r="D162" s="833" t="s">
        <v>4107</v>
      </c>
      <c r="E162" s="834" t="s">
        <v>2481</v>
      </c>
      <c r="F162" s="832" t="s">
        <v>2458</v>
      </c>
      <c r="G162" s="832" t="s">
        <v>2838</v>
      </c>
      <c r="H162" s="832" t="s">
        <v>637</v>
      </c>
      <c r="I162" s="832" t="s">
        <v>1904</v>
      </c>
      <c r="J162" s="832" t="s">
        <v>1149</v>
      </c>
      <c r="K162" s="832" t="s">
        <v>1905</v>
      </c>
      <c r="L162" s="835">
        <v>0</v>
      </c>
      <c r="M162" s="835">
        <v>0</v>
      </c>
      <c r="N162" s="832">
        <v>1</v>
      </c>
      <c r="O162" s="836">
        <v>1</v>
      </c>
      <c r="P162" s="835"/>
      <c r="Q162" s="837"/>
      <c r="R162" s="832"/>
      <c r="S162" s="837">
        <v>0</v>
      </c>
      <c r="T162" s="836"/>
      <c r="U162" s="838">
        <v>0</v>
      </c>
    </row>
    <row r="163" spans="1:21" ht="14.4" customHeight="1" x14ac:dyDescent="0.3">
      <c r="A163" s="831">
        <v>21</v>
      </c>
      <c r="B163" s="832" t="s">
        <v>2457</v>
      </c>
      <c r="C163" s="832" t="s">
        <v>2463</v>
      </c>
      <c r="D163" s="833" t="s">
        <v>4107</v>
      </c>
      <c r="E163" s="834" t="s">
        <v>2481</v>
      </c>
      <c r="F163" s="832" t="s">
        <v>2458</v>
      </c>
      <c r="G163" s="832" t="s">
        <v>2839</v>
      </c>
      <c r="H163" s="832" t="s">
        <v>585</v>
      </c>
      <c r="I163" s="832" t="s">
        <v>2840</v>
      </c>
      <c r="J163" s="832" t="s">
        <v>2841</v>
      </c>
      <c r="K163" s="832" t="s">
        <v>2842</v>
      </c>
      <c r="L163" s="835">
        <v>355.82</v>
      </c>
      <c r="M163" s="835">
        <v>355.82</v>
      </c>
      <c r="N163" s="832">
        <v>1</v>
      </c>
      <c r="O163" s="836">
        <v>1</v>
      </c>
      <c r="P163" s="835"/>
      <c r="Q163" s="837">
        <v>0</v>
      </c>
      <c r="R163" s="832"/>
      <c r="S163" s="837">
        <v>0</v>
      </c>
      <c r="T163" s="836"/>
      <c r="U163" s="838">
        <v>0</v>
      </c>
    </row>
    <row r="164" spans="1:21" ht="14.4" customHeight="1" x14ac:dyDescent="0.3">
      <c r="A164" s="831">
        <v>21</v>
      </c>
      <c r="B164" s="832" t="s">
        <v>2457</v>
      </c>
      <c r="C164" s="832" t="s">
        <v>2463</v>
      </c>
      <c r="D164" s="833" t="s">
        <v>4107</v>
      </c>
      <c r="E164" s="834" t="s">
        <v>2481</v>
      </c>
      <c r="F164" s="832" t="s">
        <v>2458</v>
      </c>
      <c r="G164" s="832" t="s">
        <v>2843</v>
      </c>
      <c r="H164" s="832" t="s">
        <v>585</v>
      </c>
      <c r="I164" s="832" t="s">
        <v>2844</v>
      </c>
      <c r="J164" s="832" t="s">
        <v>2845</v>
      </c>
      <c r="K164" s="832" t="s">
        <v>2846</v>
      </c>
      <c r="L164" s="835">
        <v>46.03</v>
      </c>
      <c r="M164" s="835">
        <v>184.12</v>
      </c>
      <c r="N164" s="832">
        <v>4</v>
      </c>
      <c r="O164" s="836">
        <v>4</v>
      </c>
      <c r="P164" s="835">
        <v>184.12</v>
      </c>
      <c r="Q164" s="837">
        <v>1</v>
      </c>
      <c r="R164" s="832">
        <v>4</v>
      </c>
      <c r="S164" s="837">
        <v>1</v>
      </c>
      <c r="T164" s="836">
        <v>4</v>
      </c>
      <c r="U164" s="838">
        <v>1</v>
      </c>
    </row>
    <row r="165" spans="1:21" ht="14.4" customHeight="1" x14ac:dyDescent="0.3">
      <c r="A165" s="831">
        <v>21</v>
      </c>
      <c r="B165" s="832" t="s">
        <v>2457</v>
      </c>
      <c r="C165" s="832" t="s">
        <v>2463</v>
      </c>
      <c r="D165" s="833" t="s">
        <v>4107</v>
      </c>
      <c r="E165" s="834" t="s">
        <v>2481</v>
      </c>
      <c r="F165" s="832" t="s">
        <v>2458</v>
      </c>
      <c r="G165" s="832" t="s">
        <v>2539</v>
      </c>
      <c r="H165" s="832" t="s">
        <v>637</v>
      </c>
      <c r="I165" s="832" t="s">
        <v>2847</v>
      </c>
      <c r="J165" s="832" t="s">
        <v>2541</v>
      </c>
      <c r="K165" s="832" t="s">
        <v>2178</v>
      </c>
      <c r="L165" s="835">
        <v>206.88</v>
      </c>
      <c r="M165" s="835">
        <v>1241.28</v>
      </c>
      <c r="N165" s="832">
        <v>6</v>
      </c>
      <c r="O165" s="836">
        <v>1.5</v>
      </c>
      <c r="P165" s="835">
        <v>620.64</v>
      </c>
      <c r="Q165" s="837">
        <v>0.5</v>
      </c>
      <c r="R165" s="832">
        <v>3</v>
      </c>
      <c r="S165" s="837">
        <v>0.5</v>
      </c>
      <c r="T165" s="836">
        <v>1</v>
      </c>
      <c r="U165" s="838">
        <v>0.66666666666666663</v>
      </c>
    </row>
    <row r="166" spans="1:21" ht="14.4" customHeight="1" x14ac:dyDescent="0.3">
      <c r="A166" s="831">
        <v>21</v>
      </c>
      <c r="B166" s="832" t="s">
        <v>2457</v>
      </c>
      <c r="C166" s="832" t="s">
        <v>2463</v>
      </c>
      <c r="D166" s="833" t="s">
        <v>4107</v>
      </c>
      <c r="E166" s="834" t="s">
        <v>2481</v>
      </c>
      <c r="F166" s="832" t="s">
        <v>2458</v>
      </c>
      <c r="G166" s="832" t="s">
        <v>2539</v>
      </c>
      <c r="H166" s="832" t="s">
        <v>637</v>
      </c>
      <c r="I166" s="832" t="s">
        <v>2848</v>
      </c>
      <c r="J166" s="832" t="s">
        <v>2541</v>
      </c>
      <c r="K166" s="832" t="s">
        <v>2849</v>
      </c>
      <c r="L166" s="835">
        <v>3818.86</v>
      </c>
      <c r="M166" s="835">
        <v>3818.86</v>
      </c>
      <c r="N166" s="832">
        <v>1</v>
      </c>
      <c r="O166" s="836">
        <v>1</v>
      </c>
      <c r="P166" s="835">
        <v>3818.86</v>
      </c>
      <c r="Q166" s="837">
        <v>1</v>
      </c>
      <c r="R166" s="832">
        <v>1</v>
      </c>
      <c r="S166" s="837">
        <v>1</v>
      </c>
      <c r="T166" s="836">
        <v>1</v>
      </c>
      <c r="U166" s="838">
        <v>1</v>
      </c>
    </row>
    <row r="167" spans="1:21" ht="14.4" customHeight="1" x14ac:dyDescent="0.3">
      <c r="A167" s="831">
        <v>21</v>
      </c>
      <c r="B167" s="832" t="s">
        <v>2457</v>
      </c>
      <c r="C167" s="832" t="s">
        <v>2463</v>
      </c>
      <c r="D167" s="833" t="s">
        <v>4107</v>
      </c>
      <c r="E167" s="834" t="s">
        <v>2481</v>
      </c>
      <c r="F167" s="832" t="s">
        <v>2458</v>
      </c>
      <c r="G167" s="832" t="s">
        <v>2546</v>
      </c>
      <c r="H167" s="832" t="s">
        <v>585</v>
      </c>
      <c r="I167" s="832" t="s">
        <v>2547</v>
      </c>
      <c r="J167" s="832" t="s">
        <v>2548</v>
      </c>
      <c r="K167" s="832" t="s">
        <v>2549</v>
      </c>
      <c r="L167" s="835">
        <v>0</v>
      </c>
      <c r="M167" s="835">
        <v>0</v>
      </c>
      <c r="N167" s="832">
        <v>16</v>
      </c>
      <c r="O167" s="836">
        <v>8.5</v>
      </c>
      <c r="P167" s="835">
        <v>0</v>
      </c>
      <c r="Q167" s="837"/>
      <c r="R167" s="832">
        <v>13</v>
      </c>
      <c r="S167" s="837">
        <v>0.8125</v>
      </c>
      <c r="T167" s="836">
        <v>6.5</v>
      </c>
      <c r="U167" s="838">
        <v>0.76470588235294112</v>
      </c>
    </row>
    <row r="168" spans="1:21" ht="14.4" customHeight="1" x14ac:dyDescent="0.3">
      <c r="A168" s="831">
        <v>21</v>
      </c>
      <c r="B168" s="832" t="s">
        <v>2457</v>
      </c>
      <c r="C168" s="832" t="s">
        <v>2463</v>
      </c>
      <c r="D168" s="833" t="s">
        <v>4107</v>
      </c>
      <c r="E168" s="834" t="s">
        <v>2481</v>
      </c>
      <c r="F168" s="832" t="s">
        <v>2458</v>
      </c>
      <c r="G168" s="832" t="s">
        <v>2546</v>
      </c>
      <c r="H168" s="832" t="s">
        <v>585</v>
      </c>
      <c r="I168" s="832" t="s">
        <v>2850</v>
      </c>
      <c r="J168" s="832" t="s">
        <v>2548</v>
      </c>
      <c r="K168" s="832" t="s">
        <v>1002</v>
      </c>
      <c r="L168" s="835">
        <v>0</v>
      </c>
      <c r="M168" s="835">
        <v>0</v>
      </c>
      <c r="N168" s="832">
        <v>5</v>
      </c>
      <c r="O168" s="836">
        <v>2</v>
      </c>
      <c r="P168" s="835">
        <v>0</v>
      </c>
      <c r="Q168" s="837"/>
      <c r="R168" s="832">
        <v>4</v>
      </c>
      <c r="S168" s="837">
        <v>0.8</v>
      </c>
      <c r="T168" s="836">
        <v>1.5</v>
      </c>
      <c r="U168" s="838">
        <v>0.75</v>
      </c>
    </row>
    <row r="169" spans="1:21" ht="14.4" customHeight="1" x14ac:dyDescent="0.3">
      <c r="A169" s="831">
        <v>21</v>
      </c>
      <c r="B169" s="832" t="s">
        <v>2457</v>
      </c>
      <c r="C169" s="832" t="s">
        <v>2463</v>
      </c>
      <c r="D169" s="833" t="s">
        <v>4107</v>
      </c>
      <c r="E169" s="834" t="s">
        <v>2481</v>
      </c>
      <c r="F169" s="832" t="s">
        <v>2458</v>
      </c>
      <c r="G169" s="832" t="s">
        <v>2546</v>
      </c>
      <c r="H169" s="832" t="s">
        <v>585</v>
      </c>
      <c r="I169" s="832" t="s">
        <v>2851</v>
      </c>
      <c r="J169" s="832" t="s">
        <v>2548</v>
      </c>
      <c r="K169" s="832" t="s">
        <v>2852</v>
      </c>
      <c r="L169" s="835">
        <v>0</v>
      </c>
      <c r="M169" s="835">
        <v>0</v>
      </c>
      <c r="N169" s="832">
        <v>1</v>
      </c>
      <c r="O169" s="836">
        <v>0.5</v>
      </c>
      <c r="P169" s="835">
        <v>0</v>
      </c>
      <c r="Q169" s="837"/>
      <c r="R169" s="832">
        <v>1</v>
      </c>
      <c r="S169" s="837">
        <v>1</v>
      </c>
      <c r="T169" s="836">
        <v>0.5</v>
      </c>
      <c r="U169" s="838">
        <v>1</v>
      </c>
    </row>
    <row r="170" spans="1:21" ht="14.4" customHeight="1" x14ac:dyDescent="0.3">
      <c r="A170" s="831">
        <v>21</v>
      </c>
      <c r="B170" s="832" t="s">
        <v>2457</v>
      </c>
      <c r="C170" s="832" t="s">
        <v>2463</v>
      </c>
      <c r="D170" s="833" t="s">
        <v>4107</v>
      </c>
      <c r="E170" s="834" t="s">
        <v>2481</v>
      </c>
      <c r="F170" s="832" t="s">
        <v>2458</v>
      </c>
      <c r="G170" s="832" t="s">
        <v>2550</v>
      </c>
      <c r="H170" s="832" t="s">
        <v>585</v>
      </c>
      <c r="I170" s="832" t="s">
        <v>2132</v>
      </c>
      <c r="J170" s="832" t="s">
        <v>2133</v>
      </c>
      <c r="K170" s="832" t="s">
        <v>2134</v>
      </c>
      <c r="L170" s="835">
        <v>1131.06</v>
      </c>
      <c r="M170" s="835">
        <v>2262.12</v>
      </c>
      <c r="N170" s="832">
        <v>2</v>
      </c>
      <c r="O170" s="836">
        <v>1</v>
      </c>
      <c r="P170" s="835"/>
      <c r="Q170" s="837">
        <v>0</v>
      </c>
      <c r="R170" s="832"/>
      <c r="S170" s="837">
        <v>0</v>
      </c>
      <c r="T170" s="836"/>
      <c r="U170" s="838">
        <v>0</v>
      </c>
    </row>
    <row r="171" spans="1:21" ht="14.4" customHeight="1" x14ac:dyDescent="0.3">
      <c r="A171" s="831">
        <v>21</v>
      </c>
      <c r="B171" s="832" t="s">
        <v>2457</v>
      </c>
      <c r="C171" s="832" t="s">
        <v>2463</v>
      </c>
      <c r="D171" s="833" t="s">
        <v>4107</v>
      </c>
      <c r="E171" s="834" t="s">
        <v>2481</v>
      </c>
      <c r="F171" s="832" t="s">
        <v>2458</v>
      </c>
      <c r="G171" s="832" t="s">
        <v>2550</v>
      </c>
      <c r="H171" s="832" t="s">
        <v>585</v>
      </c>
      <c r="I171" s="832" t="s">
        <v>2853</v>
      </c>
      <c r="J171" s="832" t="s">
        <v>2854</v>
      </c>
      <c r="K171" s="832" t="s">
        <v>2855</v>
      </c>
      <c r="L171" s="835">
        <v>1508.08</v>
      </c>
      <c r="M171" s="835">
        <v>15080.8</v>
      </c>
      <c r="N171" s="832">
        <v>10</v>
      </c>
      <c r="O171" s="836">
        <v>2.5</v>
      </c>
      <c r="P171" s="835">
        <v>15080.8</v>
      </c>
      <c r="Q171" s="837">
        <v>1</v>
      </c>
      <c r="R171" s="832">
        <v>10</v>
      </c>
      <c r="S171" s="837">
        <v>1</v>
      </c>
      <c r="T171" s="836">
        <v>2.5</v>
      </c>
      <c r="U171" s="838">
        <v>1</v>
      </c>
    </row>
    <row r="172" spans="1:21" ht="14.4" customHeight="1" x14ac:dyDescent="0.3">
      <c r="A172" s="831">
        <v>21</v>
      </c>
      <c r="B172" s="832" t="s">
        <v>2457</v>
      </c>
      <c r="C172" s="832" t="s">
        <v>2463</v>
      </c>
      <c r="D172" s="833" t="s">
        <v>4107</v>
      </c>
      <c r="E172" s="834" t="s">
        <v>2481</v>
      </c>
      <c r="F172" s="832" t="s">
        <v>2458</v>
      </c>
      <c r="G172" s="832" t="s">
        <v>2555</v>
      </c>
      <c r="H172" s="832" t="s">
        <v>585</v>
      </c>
      <c r="I172" s="832" t="s">
        <v>2556</v>
      </c>
      <c r="J172" s="832" t="s">
        <v>2557</v>
      </c>
      <c r="K172" s="832" t="s">
        <v>1318</v>
      </c>
      <c r="L172" s="835">
        <v>78.33</v>
      </c>
      <c r="M172" s="835">
        <v>156.66</v>
      </c>
      <c r="N172" s="832">
        <v>2</v>
      </c>
      <c r="O172" s="836">
        <v>1</v>
      </c>
      <c r="P172" s="835">
        <v>156.66</v>
      </c>
      <c r="Q172" s="837">
        <v>1</v>
      </c>
      <c r="R172" s="832">
        <v>2</v>
      </c>
      <c r="S172" s="837">
        <v>1</v>
      </c>
      <c r="T172" s="836">
        <v>1</v>
      </c>
      <c r="U172" s="838">
        <v>1</v>
      </c>
    </row>
    <row r="173" spans="1:21" ht="14.4" customHeight="1" x14ac:dyDescent="0.3">
      <c r="A173" s="831">
        <v>21</v>
      </c>
      <c r="B173" s="832" t="s">
        <v>2457</v>
      </c>
      <c r="C173" s="832" t="s">
        <v>2463</v>
      </c>
      <c r="D173" s="833" t="s">
        <v>4107</v>
      </c>
      <c r="E173" s="834" t="s">
        <v>2481</v>
      </c>
      <c r="F173" s="832" t="s">
        <v>2458</v>
      </c>
      <c r="G173" s="832" t="s">
        <v>2558</v>
      </c>
      <c r="H173" s="832" t="s">
        <v>637</v>
      </c>
      <c r="I173" s="832" t="s">
        <v>2559</v>
      </c>
      <c r="J173" s="832" t="s">
        <v>741</v>
      </c>
      <c r="K173" s="832" t="s">
        <v>715</v>
      </c>
      <c r="L173" s="835">
        <v>65.989999999999995</v>
      </c>
      <c r="M173" s="835">
        <v>131.97999999999999</v>
      </c>
      <c r="N173" s="832">
        <v>2</v>
      </c>
      <c r="O173" s="836">
        <v>0.5</v>
      </c>
      <c r="P173" s="835">
        <v>131.97999999999999</v>
      </c>
      <c r="Q173" s="837">
        <v>1</v>
      </c>
      <c r="R173" s="832">
        <v>2</v>
      </c>
      <c r="S173" s="837">
        <v>1</v>
      </c>
      <c r="T173" s="836">
        <v>0.5</v>
      </c>
      <c r="U173" s="838">
        <v>1</v>
      </c>
    </row>
    <row r="174" spans="1:21" ht="14.4" customHeight="1" x14ac:dyDescent="0.3">
      <c r="A174" s="831">
        <v>21</v>
      </c>
      <c r="B174" s="832" t="s">
        <v>2457</v>
      </c>
      <c r="C174" s="832" t="s">
        <v>2463</v>
      </c>
      <c r="D174" s="833" t="s">
        <v>4107</v>
      </c>
      <c r="E174" s="834" t="s">
        <v>2481</v>
      </c>
      <c r="F174" s="832" t="s">
        <v>2458</v>
      </c>
      <c r="G174" s="832" t="s">
        <v>2566</v>
      </c>
      <c r="H174" s="832" t="s">
        <v>585</v>
      </c>
      <c r="I174" s="832" t="s">
        <v>2567</v>
      </c>
      <c r="J174" s="832" t="s">
        <v>867</v>
      </c>
      <c r="K174" s="832" t="s">
        <v>2568</v>
      </c>
      <c r="L174" s="835">
        <v>236.03</v>
      </c>
      <c r="M174" s="835">
        <v>18646.370000000003</v>
      </c>
      <c r="N174" s="832">
        <v>79</v>
      </c>
      <c r="O174" s="836">
        <v>49</v>
      </c>
      <c r="P174" s="835">
        <v>14633.860000000002</v>
      </c>
      <c r="Q174" s="837">
        <v>0.78481012658227844</v>
      </c>
      <c r="R174" s="832">
        <v>62</v>
      </c>
      <c r="S174" s="837">
        <v>0.78481012658227844</v>
      </c>
      <c r="T174" s="836">
        <v>36.5</v>
      </c>
      <c r="U174" s="838">
        <v>0.74489795918367352</v>
      </c>
    </row>
    <row r="175" spans="1:21" ht="14.4" customHeight="1" x14ac:dyDescent="0.3">
      <c r="A175" s="831">
        <v>21</v>
      </c>
      <c r="B175" s="832" t="s">
        <v>2457</v>
      </c>
      <c r="C175" s="832" t="s">
        <v>2463</v>
      </c>
      <c r="D175" s="833" t="s">
        <v>4107</v>
      </c>
      <c r="E175" s="834" t="s">
        <v>2481</v>
      </c>
      <c r="F175" s="832" t="s">
        <v>2458</v>
      </c>
      <c r="G175" s="832" t="s">
        <v>2566</v>
      </c>
      <c r="H175" s="832" t="s">
        <v>585</v>
      </c>
      <c r="I175" s="832" t="s">
        <v>2569</v>
      </c>
      <c r="J175" s="832" t="s">
        <v>867</v>
      </c>
      <c r="K175" s="832" t="s">
        <v>2570</v>
      </c>
      <c r="L175" s="835">
        <v>516</v>
      </c>
      <c r="M175" s="835">
        <v>4644</v>
      </c>
      <c r="N175" s="832">
        <v>9</v>
      </c>
      <c r="O175" s="836">
        <v>6</v>
      </c>
      <c r="P175" s="835">
        <v>4128</v>
      </c>
      <c r="Q175" s="837">
        <v>0.88888888888888884</v>
      </c>
      <c r="R175" s="832">
        <v>8</v>
      </c>
      <c r="S175" s="837">
        <v>0.88888888888888884</v>
      </c>
      <c r="T175" s="836">
        <v>5</v>
      </c>
      <c r="U175" s="838">
        <v>0.83333333333333337</v>
      </c>
    </row>
    <row r="176" spans="1:21" ht="14.4" customHeight="1" x14ac:dyDescent="0.3">
      <c r="A176" s="831">
        <v>21</v>
      </c>
      <c r="B176" s="832" t="s">
        <v>2457</v>
      </c>
      <c r="C176" s="832" t="s">
        <v>2463</v>
      </c>
      <c r="D176" s="833" t="s">
        <v>4107</v>
      </c>
      <c r="E176" s="834" t="s">
        <v>2481</v>
      </c>
      <c r="F176" s="832" t="s">
        <v>2458</v>
      </c>
      <c r="G176" s="832" t="s">
        <v>2856</v>
      </c>
      <c r="H176" s="832" t="s">
        <v>585</v>
      </c>
      <c r="I176" s="832" t="s">
        <v>2857</v>
      </c>
      <c r="J176" s="832" t="s">
        <v>787</v>
      </c>
      <c r="K176" s="832" t="s">
        <v>2858</v>
      </c>
      <c r="L176" s="835">
        <v>37.61</v>
      </c>
      <c r="M176" s="835">
        <v>75.22</v>
      </c>
      <c r="N176" s="832">
        <v>2</v>
      </c>
      <c r="O176" s="836">
        <v>0.5</v>
      </c>
      <c r="P176" s="835">
        <v>75.22</v>
      </c>
      <c r="Q176" s="837">
        <v>1</v>
      </c>
      <c r="R176" s="832">
        <v>2</v>
      </c>
      <c r="S176" s="837">
        <v>1</v>
      </c>
      <c r="T176" s="836">
        <v>0.5</v>
      </c>
      <c r="U176" s="838">
        <v>1</v>
      </c>
    </row>
    <row r="177" spans="1:21" ht="14.4" customHeight="1" x14ac:dyDescent="0.3">
      <c r="A177" s="831">
        <v>21</v>
      </c>
      <c r="B177" s="832" t="s">
        <v>2457</v>
      </c>
      <c r="C177" s="832" t="s">
        <v>2463</v>
      </c>
      <c r="D177" s="833" t="s">
        <v>4107</v>
      </c>
      <c r="E177" s="834" t="s">
        <v>2481</v>
      </c>
      <c r="F177" s="832" t="s">
        <v>2458</v>
      </c>
      <c r="G177" s="832" t="s">
        <v>2856</v>
      </c>
      <c r="H177" s="832" t="s">
        <v>585</v>
      </c>
      <c r="I177" s="832" t="s">
        <v>2859</v>
      </c>
      <c r="J177" s="832" t="s">
        <v>787</v>
      </c>
      <c r="K177" s="832" t="s">
        <v>2860</v>
      </c>
      <c r="L177" s="835">
        <v>37.61</v>
      </c>
      <c r="M177" s="835">
        <v>75.22</v>
      </c>
      <c r="N177" s="832">
        <v>2</v>
      </c>
      <c r="O177" s="836">
        <v>0.5</v>
      </c>
      <c r="P177" s="835">
        <v>75.22</v>
      </c>
      <c r="Q177" s="837">
        <v>1</v>
      </c>
      <c r="R177" s="832">
        <v>2</v>
      </c>
      <c r="S177" s="837">
        <v>1</v>
      </c>
      <c r="T177" s="836">
        <v>0.5</v>
      </c>
      <c r="U177" s="838">
        <v>1</v>
      </c>
    </row>
    <row r="178" spans="1:21" ht="14.4" customHeight="1" x14ac:dyDescent="0.3">
      <c r="A178" s="831">
        <v>21</v>
      </c>
      <c r="B178" s="832" t="s">
        <v>2457</v>
      </c>
      <c r="C178" s="832" t="s">
        <v>2463</v>
      </c>
      <c r="D178" s="833" t="s">
        <v>4107</v>
      </c>
      <c r="E178" s="834" t="s">
        <v>2481</v>
      </c>
      <c r="F178" s="832" t="s">
        <v>2458</v>
      </c>
      <c r="G178" s="832" t="s">
        <v>2571</v>
      </c>
      <c r="H178" s="832" t="s">
        <v>585</v>
      </c>
      <c r="I178" s="832" t="s">
        <v>2861</v>
      </c>
      <c r="J178" s="832" t="s">
        <v>2862</v>
      </c>
      <c r="K178" s="832" t="s">
        <v>2863</v>
      </c>
      <c r="L178" s="835">
        <v>117.47</v>
      </c>
      <c r="M178" s="835">
        <v>117.47</v>
      </c>
      <c r="N178" s="832">
        <v>1</v>
      </c>
      <c r="O178" s="836">
        <v>1</v>
      </c>
      <c r="P178" s="835">
        <v>117.47</v>
      </c>
      <c r="Q178" s="837">
        <v>1</v>
      </c>
      <c r="R178" s="832">
        <v>1</v>
      </c>
      <c r="S178" s="837">
        <v>1</v>
      </c>
      <c r="T178" s="836">
        <v>1</v>
      </c>
      <c r="U178" s="838">
        <v>1</v>
      </c>
    </row>
    <row r="179" spans="1:21" ht="14.4" customHeight="1" x14ac:dyDescent="0.3">
      <c r="A179" s="831">
        <v>21</v>
      </c>
      <c r="B179" s="832" t="s">
        <v>2457</v>
      </c>
      <c r="C179" s="832" t="s">
        <v>2463</v>
      </c>
      <c r="D179" s="833" t="s">
        <v>4107</v>
      </c>
      <c r="E179" s="834" t="s">
        <v>2481</v>
      </c>
      <c r="F179" s="832" t="s">
        <v>2458</v>
      </c>
      <c r="G179" s="832" t="s">
        <v>2575</v>
      </c>
      <c r="H179" s="832" t="s">
        <v>585</v>
      </c>
      <c r="I179" s="832" t="s">
        <v>2576</v>
      </c>
      <c r="J179" s="832" t="s">
        <v>776</v>
      </c>
      <c r="K179" s="832" t="s">
        <v>2577</v>
      </c>
      <c r="L179" s="835">
        <v>91.11</v>
      </c>
      <c r="M179" s="835">
        <v>273.33</v>
      </c>
      <c r="N179" s="832">
        <v>3</v>
      </c>
      <c r="O179" s="836">
        <v>2.5</v>
      </c>
      <c r="P179" s="835">
        <v>273.33</v>
      </c>
      <c r="Q179" s="837">
        <v>1</v>
      </c>
      <c r="R179" s="832">
        <v>3</v>
      </c>
      <c r="S179" s="837">
        <v>1</v>
      </c>
      <c r="T179" s="836">
        <v>2.5</v>
      </c>
      <c r="U179" s="838">
        <v>1</v>
      </c>
    </row>
    <row r="180" spans="1:21" ht="14.4" customHeight="1" x14ac:dyDescent="0.3">
      <c r="A180" s="831">
        <v>21</v>
      </c>
      <c r="B180" s="832" t="s">
        <v>2457</v>
      </c>
      <c r="C180" s="832" t="s">
        <v>2463</v>
      </c>
      <c r="D180" s="833" t="s">
        <v>4107</v>
      </c>
      <c r="E180" s="834" t="s">
        <v>2481</v>
      </c>
      <c r="F180" s="832" t="s">
        <v>2458</v>
      </c>
      <c r="G180" s="832" t="s">
        <v>2575</v>
      </c>
      <c r="H180" s="832" t="s">
        <v>585</v>
      </c>
      <c r="I180" s="832" t="s">
        <v>2864</v>
      </c>
      <c r="J180" s="832" t="s">
        <v>776</v>
      </c>
      <c r="K180" s="832" t="s">
        <v>2865</v>
      </c>
      <c r="L180" s="835">
        <v>273.33</v>
      </c>
      <c r="M180" s="835">
        <v>273.33</v>
      </c>
      <c r="N180" s="832">
        <v>1</v>
      </c>
      <c r="O180" s="836">
        <v>1</v>
      </c>
      <c r="P180" s="835">
        <v>273.33</v>
      </c>
      <c r="Q180" s="837">
        <v>1</v>
      </c>
      <c r="R180" s="832">
        <v>1</v>
      </c>
      <c r="S180" s="837">
        <v>1</v>
      </c>
      <c r="T180" s="836">
        <v>1</v>
      </c>
      <c r="U180" s="838">
        <v>1</v>
      </c>
    </row>
    <row r="181" spans="1:21" ht="14.4" customHeight="1" x14ac:dyDescent="0.3">
      <c r="A181" s="831">
        <v>21</v>
      </c>
      <c r="B181" s="832" t="s">
        <v>2457</v>
      </c>
      <c r="C181" s="832" t="s">
        <v>2463</v>
      </c>
      <c r="D181" s="833" t="s">
        <v>4107</v>
      </c>
      <c r="E181" s="834" t="s">
        <v>2481</v>
      </c>
      <c r="F181" s="832" t="s">
        <v>2458</v>
      </c>
      <c r="G181" s="832" t="s">
        <v>2578</v>
      </c>
      <c r="H181" s="832" t="s">
        <v>585</v>
      </c>
      <c r="I181" s="832" t="s">
        <v>2579</v>
      </c>
      <c r="J181" s="832" t="s">
        <v>1135</v>
      </c>
      <c r="K181" s="832" t="s">
        <v>2580</v>
      </c>
      <c r="L181" s="835">
        <v>29.13</v>
      </c>
      <c r="M181" s="835">
        <v>58.26</v>
      </c>
      <c r="N181" s="832">
        <v>2</v>
      </c>
      <c r="O181" s="836">
        <v>1</v>
      </c>
      <c r="P181" s="835"/>
      <c r="Q181" s="837">
        <v>0</v>
      </c>
      <c r="R181" s="832"/>
      <c r="S181" s="837">
        <v>0</v>
      </c>
      <c r="T181" s="836"/>
      <c r="U181" s="838">
        <v>0</v>
      </c>
    </row>
    <row r="182" spans="1:21" ht="14.4" customHeight="1" x14ac:dyDescent="0.3">
      <c r="A182" s="831">
        <v>21</v>
      </c>
      <c r="B182" s="832" t="s">
        <v>2457</v>
      </c>
      <c r="C182" s="832" t="s">
        <v>2463</v>
      </c>
      <c r="D182" s="833" t="s">
        <v>4107</v>
      </c>
      <c r="E182" s="834" t="s">
        <v>2481</v>
      </c>
      <c r="F182" s="832" t="s">
        <v>2458</v>
      </c>
      <c r="G182" s="832" t="s">
        <v>2866</v>
      </c>
      <c r="H182" s="832" t="s">
        <v>585</v>
      </c>
      <c r="I182" s="832" t="s">
        <v>2867</v>
      </c>
      <c r="J182" s="832" t="s">
        <v>2868</v>
      </c>
      <c r="K182" s="832" t="s">
        <v>2869</v>
      </c>
      <c r="L182" s="835">
        <v>88.31</v>
      </c>
      <c r="M182" s="835">
        <v>88.31</v>
      </c>
      <c r="N182" s="832">
        <v>1</v>
      </c>
      <c r="O182" s="836">
        <v>1</v>
      </c>
      <c r="P182" s="835">
        <v>88.31</v>
      </c>
      <c r="Q182" s="837">
        <v>1</v>
      </c>
      <c r="R182" s="832">
        <v>1</v>
      </c>
      <c r="S182" s="837">
        <v>1</v>
      </c>
      <c r="T182" s="836">
        <v>1</v>
      </c>
      <c r="U182" s="838">
        <v>1</v>
      </c>
    </row>
    <row r="183" spans="1:21" ht="14.4" customHeight="1" x14ac:dyDescent="0.3">
      <c r="A183" s="831">
        <v>21</v>
      </c>
      <c r="B183" s="832" t="s">
        <v>2457</v>
      </c>
      <c r="C183" s="832" t="s">
        <v>2463</v>
      </c>
      <c r="D183" s="833" t="s">
        <v>4107</v>
      </c>
      <c r="E183" s="834" t="s">
        <v>2481</v>
      </c>
      <c r="F183" s="832" t="s">
        <v>2458</v>
      </c>
      <c r="G183" s="832" t="s">
        <v>2581</v>
      </c>
      <c r="H183" s="832" t="s">
        <v>585</v>
      </c>
      <c r="I183" s="832" t="s">
        <v>2870</v>
      </c>
      <c r="J183" s="832" t="s">
        <v>1411</v>
      </c>
      <c r="K183" s="832" t="s">
        <v>2871</v>
      </c>
      <c r="L183" s="835">
        <v>159.16999999999999</v>
      </c>
      <c r="M183" s="835">
        <v>159.16999999999999</v>
      </c>
      <c r="N183" s="832">
        <v>1</v>
      </c>
      <c r="O183" s="836">
        <v>1</v>
      </c>
      <c r="P183" s="835"/>
      <c r="Q183" s="837">
        <v>0</v>
      </c>
      <c r="R183" s="832"/>
      <c r="S183" s="837">
        <v>0</v>
      </c>
      <c r="T183" s="836"/>
      <c r="U183" s="838">
        <v>0</v>
      </c>
    </row>
    <row r="184" spans="1:21" ht="14.4" customHeight="1" x14ac:dyDescent="0.3">
      <c r="A184" s="831">
        <v>21</v>
      </c>
      <c r="B184" s="832" t="s">
        <v>2457</v>
      </c>
      <c r="C184" s="832" t="s">
        <v>2463</v>
      </c>
      <c r="D184" s="833" t="s">
        <v>4107</v>
      </c>
      <c r="E184" s="834" t="s">
        <v>2481</v>
      </c>
      <c r="F184" s="832" t="s">
        <v>2458</v>
      </c>
      <c r="G184" s="832" t="s">
        <v>2587</v>
      </c>
      <c r="H184" s="832" t="s">
        <v>637</v>
      </c>
      <c r="I184" s="832" t="s">
        <v>2872</v>
      </c>
      <c r="J184" s="832" t="s">
        <v>2873</v>
      </c>
      <c r="K184" s="832" t="s">
        <v>2590</v>
      </c>
      <c r="L184" s="835">
        <v>550.39</v>
      </c>
      <c r="M184" s="835">
        <v>4953.51</v>
      </c>
      <c r="N184" s="832">
        <v>9</v>
      </c>
      <c r="O184" s="836">
        <v>3</v>
      </c>
      <c r="P184" s="835">
        <v>1651.17</v>
      </c>
      <c r="Q184" s="837">
        <v>0.33333333333333331</v>
      </c>
      <c r="R184" s="832">
        <v>3</v>
      </c>
      <c r="S184" s="837">
        <v>0.33333333333333331</v>
      </c>
      <c r="T184" s="836">
        <v>1</v>
      </c>
      <c r="U184" s="838">
        <v>0.33333333333333331</v>
      </c>
    </row>
    <row r="185" spans="1:21" ht="14.4" customHeight="1" x14ac:dyDescent="0.3">
      <c r="A185" s="831">
        <v>21</v>
      </c>
      <c r="B185" s="832" t="s">
        <v>2457</v>
      </c>
      <c r="C185" s="832" t="s">
        <v>2463</v>
      </c>
      <c r="D185" s="833" t="s">
        <v>4107</v>
      </c>
      <c r="E185" s="834" t="s">
        <v>2481</v>
      </c>
      <c r="F185" s="832" t="s">
        <v>2458</v>
      </c>
      <c r="G185" s="832" t="s">
        <v>2587</v>
      </c>
      <c r="H185" s="832" t="s">
        <v>585</v>
      </c>
      <c r="I185" s="832" t="s">
        <v>2588</v>
      </c>
      <c r="J185" s="832" t="s">
        <v>2589</v>
      </c>
      <c r="K185" s="832" t="s">
        <v>2590</v>
      </c>
      <c r="L185" s="835">
        <v>550.39</v>
      </c>
      <c r="M185" s="835">
        <v>4403.12</v>
      </c>
      <c r="N185" s="832">
        <v>8</v>
      </c>
      <c r="O185" s="836">
        <v>3</v>
      </c>
      <c r="P185" s="835">
        <v>4403.12</v>
      </c>
      <c r="Q185" s="837">
        <v>1</v>
      </c>
      <c r="R185" s="832">
        <v>8</v>
      </c>
      <c r="S185" s="837">
        <v>1</v>
      </c>
      <c r="T185" s="836">
        <v>3</v>
      </c>
      <c r="U185" s="838">
        <v>1</v>
      </c>
    </row>
    <row r="186" spans="1:21" ht="14.4" customHeight="1" x14ac:dyDescent="0.3">
      <c r="A186" s="831">
        <v>21</v>
      </c>
      <c r="B186" s="832" t="s">
        <v>2457</v>
      </c>
      <c r="C186" s="832" t="s">
        <v>2463</v>
      </c>
      <c r="D186" s="833" t="s">
        <v>4107</v>
      </c>
      <c r="E186" s="834" t="s">
        <v>2481</v>
      </c>
      <c r="F186" s="832" t="s">
        <v>2458</v>
      </c>
      <c r="G186" s="832" t="s">
        <v>2587</v>
      </c>
      <c r="H186" s="832" t="s">
        <v>585</v>
      </c>
      <c r="I186" s="832" t="s">
        <v>2591</v>
      </c>
      <c r="J186" s="832" t="s">
        <v>2589</v>
      </c>
      <c r="K186" s="832" t="s">
        <v>2590</v>
      </c>
      <c r="L186" s="835">
        <v>550.39</v>
      </c>
      <c r="M186" s="835">
        <v>1651.17</v>
      </c>
      <c r="N186" s="832">
        <v>3</v>
      </c>
      <c r="O186" s="836">
        <v>1</v>
      </c>
      <c r="P186" s="835">
        <v>1651.17</v>
      </c>
      <c r="Q186" s="837">
        <v>1</v>
      </c>
      <c r="R186" s="832">
        <v>3</v>
      </c>
      <c r="S186" s="837">
        <v>1</v>
      </c>
      <c r="T186" s="836">
        <v>1</v>
      </c>
      <c r="U186" s="838">
        <v>1</v>
      </c>
    </row>
    <row r="187" spans="1:21" ht="14.4" customHeight="1" x14ac:dyDescent="0.3">
      <c r="A187" s="831">
        <v>21</v>
      </c>
      <c r="B187" s="832" t="s">
        <v>2457</v>
      </c>
      <c r="C187" s="832" t="s">
        <v>2463</v>
      </c>
      <c r="D187" s="833" t="s">
        <v>4107</v>
      </c>
      <c r="E187" s="834" t="s">
        <v>2481</v>
      </c>
      <c r="F187" s="832" t="s">
        <v>2458</v>
      </c>
      <c r="G187" s="832" t="s">
        <v>2512</v>
      </c>
      <c r="H187" s="832" t="s">
        <v>637</v>
      </c>
      <c r="I187" s="832" t="s">
        <v>2128</v>
      </c>
      <c r="J187" s="832" t="s">
        <v>2129</v>
      </c>
      <c r="K187" s="832" t="s">
        <v>2130</v>
      </c>
      <c r="L187" s="835">
        <v>5322.08</v>
      </c>
      <c r="M187" s="835">
        <v>42576.640000000007</v>
      </c>
      <c r="N187" s="832">
        <v>8</v>
      </c>
      <c r="O187" s="836">
        <v>6</v>
      </c>
      <c r="P187" s="835">
        <v>42576.640000000007</v>
      </c>
      <c r="Q187" s="837">
        <v>1</v>
      </c>
      <c r="R187" s="832">
        <v>8</v>
      </c>
      <c r="S187" s="837">
        <v>1</v>
      </c>
      <c r="T187" s="836">
        <v>6</v>
      </c>
      <c r="U187" s="838">
        <v>1</v>
      </c>
    </row>
    <row r="188" spans="1:21" ht="14.4" customHeight="1" x14ac:dyDescent="0.3">
      <c r="A188" s="831">
        <v>21</v>
      </c>
      <c r="B188" s="832" t="s">
        <v>2457</v>
      </c>
      <c r="C188" s="832" t="s">
        <v>2463</v>
      </c>
      <c r="D188" s="833" t="s">
        <v>4107</v>
      </c>
      <c r="E188" s="834" t="s">
        <v>2481</v>
      </c>
      <c r="F188" s="832" t="s">
        <v>2458</v>
      </c>
      <c r="G188" s="832" t="s">
        <v>2512</v>
      </c>
      <c r="H188" s="832" t="s">
        <v>637</v>
      </c>
      <c r="I188" s="832" t="s">
        <v>2513</v>
      </c>
      <c r="J188" s="832" t="s">
        <v>2129</v>
      </c>
      <c r="K188" s="832" t="s">
        <v>2514</v>
      </c>
      <c r="L188" s="835">
        <v>5322.08</v>
      </c>
      <c r="M188" s="835">
        <v>37254.559999999998</v>
      </c>
      <c r="N188" s="832">
        <v>7</v>
      </c>
      <c r="O188" s="836">
        <v>2</v>
      </c>
      <c r="P188" s="835">
        <v>37254.559999999998</v>
      </c>
      <c r="Q188" s="837">
        <v>1</v>
      </c>
      <c r="R188" s="832">
        <v>7</v>
      </c>
      <c r="S188" s="837">
        <v>1</v>
      </c>
      <c r="T188" s="836">
        <v>2</v>
      </c>
      <c r="U188" s="838">
        <v>1</v>
      </c>
    </row>
    <row r="189" spans="1:21" ht="14.4" customHeight="1" x14ac:dyDescent="0.3">
      <c r="A189" s="831">
        <v>21</v>
      </c>
      <c r="B189" s="832" t="s">
        <v>2457</v>
      </c>
      <c r="C189" s="832" t="s">
        <v>2463</v>
      </c>
      <c r="D189" s="833" t="s">
        <v>4107</v>
      </c>
      <c r="E189" s="834" t="s">
        <v>2481</v>
      </c>
      <c r="F189" s="832" t="s">
        <v>2458</v>
      </c>
      <c r="G189" s="832" t="s">
        <v>2512</v>
      </c>
      <c r="H189" s="832" t="s">
        <v>637</v>
      </c>
      <c r="I189" s="832" t="s">
        <v>2124</v>
      </c>
      <c r="J189" s="832" t="s">
        <v>2120</v>
      </c>
      <c r="K189" s="832" t="s">
        <v>2125</v>
      </c>
      <c r="L189" s="835">
        <v>484.75</v>
      </c>
      <c r="M189" s="835">
        <v>11149.25</v>
      </c>
      <c r="N189" s="832">
        <v>23</v>
      </c>
      <c r="O189" s="836">
        <v>5</v>
      </c>
      <c r="P189" s="835">
        <v>9695</v>
      </c>
      <c r="Q189" s="837">
        <v>0.86956521739130432</v>
      </c>
      <c r="R189" s="832">
        <v>20</v>
      </c>
      <c r="S189" s="837">
        <v>0.86956521739130432</v>
      </c>
      <c r="T189" s="836">
        <v>4</v>
      </c>
      <c r="U189" s="838">
        <v>0.8</v>
      </c>
    </row>
    <row r="190" spans="1:21" ht="14.4" customHeight="1" x14ac:dyDescent="0.3">
      <c r="A190" s="831">
        <v>21</v>
      </c>
      <c r="B190" s="832" t="s">
        <v>2457</v>
      </c>
      <c r="C190" s="832" t="s">
        <v>2463</v>
      </c>
      <c r="D190" s="833" t="s">
        <v>4107</v>
      </c>
      <c r="E190" s="834" t="s">
        <v>2481</v>
      </c>
      <c r="F190" s="832" t="s">
        <v>2458</v>
      </c>
      <c r="G190" s="832" t="s">
        <v>2512</v>
      </c>
      <c r="H190" s="832" t="s">
        <v>637</v>
      </c>
      <c r="I190" s="832" t="s">
        <v>2874</v>
      </c>
      <c r="J190" s="832" t="s">
        <v>2129</v>
      </c>
      <c r="K190" s="832" t="s">
        <v>2875</v>
      </c>
      <c r="L190" s="835">
        <v>5322.08</v>
      </c>
      <c r="M190" s="835">
        <v>15966.24</v>
      </c>
      <c r="N190" s="832">
        <v>3</v>
      </c>
      <c r="O190" s="836">
        <v>1</v>
      </c>
      <c r="P190" s="835">
        <v>15966.24</v>
      </c>
      <c r="Q190" s="837">
        <v>1</v>
      </c>
      <c r="R190" s="832">
        <v>3</v>
      </c>
      <c r="S190" s="837">
        <v>1</v>
      </c>
      <c r="T190" s="836">
        <v>1</v>
      </c>
      <c r="U190" s="838">
        <v>1</v>
      </c>
    </row>
    <row r="191" spans="1:21" ht="14.4" customHeight="1" x14ac:dyDescent="0.3">
      <c r="A191" s="831">
        <v>21</v>
      </c>
      <c r="B191" s="832" t="s">
        <v>2457</v>
      </c>
      <c r="C191" s="832" t="s">
        <v>2463</v>
      </c>
      <c r="D191" s="833" t="s">
        <v>4107</v>
      </c>
      <c r="E191" s="834" t="s">
        <v>2481</v>
      </c>
      <c r="F191" s="832" t="s">
        <v>2458</v>
      </c>
      <c r="G191" s="832" t="s">
        <v>2512</v>
      </c>
      <c r="H191" s="832" t="s">
        <v>637</v>
      </c>
      <c r="I191" s="832" t="s">
        <v>2126</v>
      </c>
      <c r="J191" s="832" t="s">
        <v>2120</v>
      </c>
      <c r="K191" s="832" t="s">
        <v>2127</v>
      </c>
      <c r="L191" s="835">
        <v>969.48</v>
      </c>
      <c r="M191" s="835">
        <v>31992.839999999997</v>
      </c>
      <c r="N191" s="832">
        <v>33</v>
      </c>
      <c r="O191" s="836">
        <v>10.5</v>
      </c>
      <c r="P191" s="835">
        <v>26175.959999999995</v>
      </c>
      <c r="Q191" s="837">
        <v>0.81818181818181812</v>
      </c>
      <c r="R191" s="832">
        <v>27</v>
      </c>
      <c r="S191" s="837">
        <v>0.81818181818181823</v>
      </c>
      <c r="T191" s="836">
        <v>8.5</v>
      </c>
      <c r="U191" s="838">
        <v>0.80952380952380953</v>
      </c>
    </row>
    <row r="192" spans="1:21" ht="14.4" customHeight="1" x14ac:dyDescent="0.3">
      <c r="A192" s="831">
        <v>21</v>
      </c>
      <c r="B192" s="832" t="s">
        <v>2457</v>
      </c>
      <c r="C192" s="832" t="s">
        <v>2463</v>
      </c>
      <c r="D192" s="833" t="s">
        <v>4107</v>
      </c>
      <c r="E192" s="834" t="s">
        <v>2481</v>
      </c>
      <c r="F192" s="832" t="s">
        <v>2458</v>
      </c>
      <c r="G192" s="832" t="s">
        <v>2512</v>
      </c>
      <c r="H192" s="832" t="s">
        <v>637</v>
      </c>
      <c r="I192" s="832" t="s">
        <v>2876</v>
      </c>
      <c r="J192" s="832" t="s">
        <v>2120</v>
      </c>
      <c r="K192" s="832" t="s">
        <v>2877</v>
      </c>
      <c r="L192" s="835">
        <v>242.37</v>
      </c>
      <c r="M192" s="835">
        <v>6059.25</v>
      </c>
      <c r="N192" s="832">
        <v>25</v>
      </c>
      <c r="O192" s="836">
        <v>11</v>
      </c>
      <c r="P192" s="835">
        <v>6059.25</v>
      </c>
      <c r="Q192" s="837">
        <v>1</v>
      </c>
      <c r="R192" s="832">
        <v>25</v>
      </c>
      <c r="S192" s="837">
        <v>1</v>
      </c>
      <c r="T192" s="836">
        <v>11</v>
      </c>
      <c r="U192" s="838">
        <v>1</v>
      </c>
    </row>
    <row r="193" spans="1:21" ht="14.4" customHeight="1" x14ac:dyDescent="0.3">
      <c r="A193" s="831">
        <v>21</v>
      </c>
      <c r="B193" s="832" t="s">
        <v>2457</v>
      </c>
      <c r="C193" s="832" t="s">
        <v>2463</v>
      </c>
      <c r="D193" s="833" t="s">
        <v>4107</v>
      </c>
      <c r="E193" s="834" t="s">
        <v>2481</v>
      </c>
      <c r="F193" s="832" t="s">
        <v>2458</v>
      </c>
      <c r="G193" s="832" t="s">
        <v>2512</v>
      </c>
      <c r="H193" s="832" t="s">
        <v>637</v>
      </c>
      <c r="I193" s="832" t="s">
        <v>2878</v>
      </c>
      <c r="J193" s="832" t="s">
        <v>2129</v>
      </c>
      <c r="K193" s="832" t="s">
        <v>2879</v>
      </c>
      <c r="L193" s="835">
        <v>5322.08</v>
      </c>
      <c r="M193" s="835">
        <v>47898.720000000001</v>
      </c>
      <c r="N193" s="832">
        <v>9</v>
      </c>
      <c r="O193" s="836">
        <v>3.5</v>
      </c>
      <c r="P193" s="835">
        <v>47898.720000000001</v>
      </c>
      <c r="Q193" s="837">
        <v>1</v>
      </c>
      <c r="R193" s="832">
        <v>9</v>
      </c>
      <c r="S193" s="837">
        <v>1</v>
      </c>
      <c r="T193" s="836">
        <v>3.5</v>
      </c>
      <c r="U193" s="838">
        <v>1</v>
      </c>
    </row>
    <row r="194" spans="1:21" ht="14.4" customHeight="1" x14ac:dyDescent="0.3">
      <c r="A194" s="831">
        <v>21</v>
      </c>
      <c r="B194" s="832" t="s">
        <v>2457</v>
      </c>
      <c r="C194" s="832" t="s">
        <v>2463</v>
      </c>
      <c r="D194" s="833" t="s">
        <v>4107</v>
      </c>
      <c r="E194" s="834" t="s">
        <v>2481</v>
      </c>
      <c r="F194" s="832" t="s">
        <v>2458</v>
      </c>
      <c r="G194" s="832" t="s">
        <v>2512</v>
      </c>
      <c r="H194" s="832" t="s">
        <v>637</v>
      </c>
      <c r="I194" s="832" t="s">
        <v>2122</v>
      </c>
      <c r="J194" s="832" t="s">
        <v>2120</v>
      </c>
      <c r="K194" s="832" t="s">
        <v>2123</v>
      </c>
      <c r="L194" s="835">
        <v>1454.23</v>
      </c>
      <c r="M194" s="835">
        <v>14542.300000000001</v>
      </c>
      <c r="N194" s="832">
        <v>10</v>
      </c>
      <c r="O194" s="836">
        <v>3</v>
      </c>
      <c r="P194" s="835">
        <v>10179.61</v>
      </c>
      <c r="Q194" s="837">
        <v>0.7</v>
      </c>
      <c r="R194" s="832">
        <v>7</v>
      </c>
      <c r="S194" s="837">
        <v>0.7</v>
      </c>
      <c r="T194" s="836">
        <v>2</v>
      </c>
      <c r="U194" s="838">
        <v>0.66666666666666663</v>
      </c>
    </row>
    <row r="195" spans="1:21" ht="14.4" customHeight="1" x14ac:dyDescent="0.3">
      <c r="A195" s="831">
        <v>21</v>
      </c>
      <c r="B195" s="832" t="s">
        <v>2457</v>
      </c>
      <c r="C195" s="832" t="s">
        <v>2463</v>
      </c>
      <c r="D195" s="833" t="s">
        <v>4107</v>
      </c>
      <c r="E195" s="834" t="s">
        <v>2481</v>
      </c>
      <c r="F195" s="832" t="s">
        <v>2458</v>
      </c>
      <c r="G195" s="832" t="s">
        <v>2512</v>
      </c>
      <c r="H195" s="832" t="s">
        <v>585</v>
      </c>
      <c r="I195" s="832" t="s">
        <v>2880</v>
      </c>
      <c r="J195" s="832" t="s">
        <v>2881</v>
      </c>
      <c r="K195" s="832" t="s">
        <v>2882</v>
      </c>
      <c r="L195" s="835">
        <v>4967.28</v>
      </c>
      <c r="M195" s="835">
        <v>14901.84</v>
      </c>
      <c r="N195" s="832">
        <v>3</v>
      </c>
      <c r="O195" s="836">
        <v>2</v>
      </c>
      <c r="P195" s="835">
        <v>14901.84</v>
      </c>
      <c r="Q195" s="837">
        <v>1</v>
      </c>
      <c r="R195" s="832">
        <v>3</v>
      </c>
      <c r="S195" s="837">
        <v>1</v>
      </c>
      <c r="T195" s="836">
        <v>2</v>
      </c>
      <c r="U195" s="838">
        <v>1</v>
      </c>
    </row>
    <row r="196" spans="1:21" ht="14.4" customHeight="1" x14ac:dyDescent="0.3">
      <c r="A196" s="831">
        <v>21</v>
      </c>
      <c r="B196" s="832" t="s">
        <v>2457</v>
      </c>
      <c r="C196" s="832" t="s">
        <v>2463</v>
      </c>
      <c r="D196" s="833" t="s">
        <v>4107</v>
      </c>
      <c r="E196" s="834" t="s">
        <v>2481</v>
      </c>
      <c r="F196" s="832" t="s">
        <v>2458</v>
      </c>
      <c r="G196" s="832" t="s">
        <v>2883</v>
      </c>
      <c r="H196" s="832" t="s">
        <v>637</v>
      </c>
      <c r="I196" s="832" t="s">
        <v>1939</v>
      </c>
      <c r="J196" s="832" t="s">
        <v>877</v>
      </c>
      <c r="K196" s="832" t="s">
        <v>1940</v>
      </c>
      <c r="L196" s="835">
        <v>42.51</v>
      </c>
      <c r="M196" s="835">
        <v>42.51</v>
      </c>
      <c r="N196" s="832">
        <v>1</v>
      </c>
      <c r="O196" s="836">
        <v>1</v>
      </c>
      <c r="P196" s="835"/>
      <c r="Q196" s="837">
        <v>0</v>
      </c>
      <c r="R196" s="832"/>
      <c r="S196" s="837">
        <v>0</v>
      </c>
      <c r="T196" s="836"/>
      <c r="U196" s="838">
        <v>0</v>
      </c>
    </row>
    <row r="197" spans="1:21" ht="14.4" customHeight="1" x14ac:dyDescent="0.3">
      <c r="A197" s="831">
        <v>21</v>
      </c>
      <c r="B197" s="832" t="s">
        <v>2457</v>
      </c>
      <c r="C197" s="832" t="s">
        <v>2463</v>
      </c>
      <c r="D197" s="833" t="s">
        <v>4107</v>
      </c>
      <c r="E197" s="834" t="s">
        <v>2481</v>
      </c>
      <c r="F197" s="832" t="s">
        <v>2458</v>
      </c>
      <c r="G197" s="832" t="s">
        <v>2883</v>
      </c>
      <c r="H197" s="832" t="s">
        <v>585</v>
      </c>
      <c r="I197" s="832" t="s">
        <v>2884</v>
      </c>
      <c r="J197" s="832" t="s">
        <v>2885</v>
      </c>
      <c r="K197" s="832" t="s">
        <v>1940</v>
      </c>
      <c r="L197" s="835">
        <v>42.51</v>
      </c>
      <c r="M197" s="835">
        <v>42.51</v>
      </c>
      <c r="N197" s="832">
        <v>1</v>
      </c>
      <c r="O197" s="836">
        <v>0.5</v>
      </c>
      <c r="P197" s="835">
        <v>42.51</v>
      </c>
      <c r="Q197" s="837">
        <v>1</v>
      </c>
      <c r="R197" s="832">
        <v>1</v>
      </c>
      <c r="S197" s="837">
        <v>1</v>
      </c>
      <c r="T197" s="836">
        <v>0.5</v>
      </c>
      <c r="U197" s="838">
        <v>1</v>
      </c>
    </row>
    <row r="198" spans="1:21" ht="14.4" customHeight="1" x14ac:dyDescent="0.3">
      <c r="A198" s="831">
        <v>21</v>
      </c>
      <c r="B198" s="832" t="s">
        <v>2457</v>
      </c>
      <c r="C198" s="832" t="s">
        <v>2463</v>
      </c>
      <c r="D198" s="833" t="s">
        <v>4107</v>
      </c>
      <c r="E198" s="834" t="s">
        <v>2481</v>
      </c>
      <c r="F198" s="832" t="s">
        <v>2458</v>
      </c>
      <c r="G198" s="832" t="s">
        <v>2606</v>
      </c>
      <c r="H198" s="832" t="s">
        <v>585</v>
      </c>
      <c r="I198" s="832" t="s">
        <v>2607</v>
      </c>
      <c r="J198" s="832" t="s">
        <v>2608</v>
      </c>
      <c r="K198" s="832" t="s">
        <v>2609</v>
      </c>
      <c r="L198" s="835">
        <v>339.47</v>
      </c>
      <c r="M198" s="835">
        <v>1018.4100000000001</v>
      </c>
      <c r="N198" s="832">
        <v>3</v>
      </c>
      <c r="O198" s="836">
        <v>0.5</v>
      </c>
      <c r="P198" s="835">
        <v>1018.4100000000001</v>
      </c>
      <c r="Q198" s="837">
        <v>1</v>
      </c>
      <c r="R198" s="832">
        <v>3</v>
      </c>
      <c r="S198" s="837">
        <v>1</v>
      </c>
      <c r="T198" s="836">
        <v>0.5</v>
      </c>
      <c r="U198" s="838">
        <v>1</v>
      </c>
    </row>
    <row r="199" spans="1:21" ht="14.4" customHeight="1" x14ac:dyDescent="0.3">
      <c r="A199" s="831">
        <v>21</v>
      </c>
      <c r="B199" s="832" t="s">
        <v>2457</v>
      </c>
      <c r="C199" s="832" t="s">
        <v>2463</v>
      </c>
      <c r="D199" s="833" t="s">
        <v>4107</v>
      </c>
      <c r="E199" s="834" t="s">
        <v>2481</v>
      </c>
      <c r="F199" s="832" t="s">
        <v>2458</v>
      </c>
      <c r="G199" s="832" t="s">
        <v>2606</v>
      </c>
      <c r="H199" s="832" t="s">
        <v>585</v>
      </c>
      <c r="I199" s="832" t="s">
        <v>2886</v>
      </c>
      <c r="J199" s="832" t="s">
        <v>2608</v>
      </c>
      <c r="K199" s="832" t="s">
        <v>2887</v>
      </c>
      <c r="L199" s="835">
        <v>22.64</v>
      </c>
      <c r="M199" s="835">
        <v>67.92</v>
      </c>
      <c r="N199" s="832">
        <v>3</v>
      </c>
      <c r="O199" s="836">
        <v>0.5</v>
      </c>
      <c r="P199" s="835">
        <v>67.92</v>
      </c>
      <c r="Q199" s="837">
        <v>1</v>
      </c>
      <c r="R199" s="832">
        <v>3</v>
      </c>
      <c r="S199" s="837">
        <v>1</v>
      </c>
      <c r="T199" s="836">
        <v>0.5</v>
      </c>
      <c r="U199" s="838">
        <v>1</v>
      </c>
    </row>
    <row r="200" spans="1:21" ht="14.4" customHeight="1" x14ac:dyDescent="0.3">
      <c r="A200" s="831">
        <v>21</v>
      </c>
      <c r="B200" s="832" t="s">
        <v>2457</v>
      </c>
      <c r="C200" s="832" t="s">
        <v>2463</v>
      </c>
      <c r="D200" s="833" t="s">
        <v>4107</v>
      </c>
      <c r="E200" s="834" t="s">
        <v>2481</v>
      </c>
      <c r="F200" s="832" t="s">
        <v>2458</v>
      </c>
      <c r="G200" s="832" t="s">
        <v>2606</v>
      </c>
      <c r="H200" s="832" t="s">
        <v>585</v>
      </c>
      <c r="I200" s="832" t="s">
        <v>2612</v>
      </c>
      <c r="J200" s="832" t="s">
        <v>2608</v>
      </c>
      <c r="K200" s="832" t="s">
        <v>2613</v>
      </c>
      <c r="L200" s="835">
        <v>339.47</v>
      </c>
      <c r="M200" s="835">
        <v>339.47</v>
      </c>
      <c r="N200" s="832">
        <v>1</v>
      </c>
      <c r="O200" s="836">
        <v>0.5</v>
      </c>
      <c r="P200" s="835">
        <v>339.47</v>
      </c>
      <c r="Q200" s="837">
        <v>1</v>
      </c>
      <c r="R200" s="832">
        <v>1</v>
      </c>
      <c r="S200" s="837">
        <v>1</v>
      </c>
      <c r="T200" s="836">
        <v>0.5</v>
      </c>
      <c r="U200" s="838">
        <v>1</v>
      </c>
    </row>
    <row r="201" spans="1:21" ht="14.4" customHeight="1" x14ac:dyDescent="0.3">
      <c r="A201" s="831">
        <v>21</v>
      </c>
      <c r="B201" s="832" t="s">
        <v>2457</v>
      </c>
      <c r="C201" s="832" t="s">
        <v>2463</v>
      </c>
      <c r="D201" s="833" t="s">
        <v>4107</v>
      </c>
      <c r="E201" s="834" t="s">
        <v>2481</v>
      </c>
      <c r="F201" s="832" t="s">
        <v>2458</v>
      </c>
      <c r="G201" s="832" t="s">
        <v>907</v>
      </c>
      <c r="H201" s="832" t="s">
        <v>585</v>
      </c>
      <c r="I201" s="832" t="s">
        <v>2888</v>
      </c>
      <c r="J201" s="832" t="s">
        <v>2889</v>
      </c>
      <c r="K201" s="832" t="s">
        <v>2890</v>
      </c>
      <c r="L201" s="835">
        <v>13.73</v>
      </c>
      <c r="M201" s="835">
        <v>27.46</v>
      </c>
      <c r="N201" s="832">
        <v>2</v>
      </c>
      <c r="O201" s="836">
        <v>1</v>
      </c>
      <c r="P201" s="835">
        <v>27.46</v>
      </c>
      <c r="Q201" s="837">
        <v>1</v>
      </c>
      <c r="R201" s="832">
        <v>2</v>
      </c>
      <c r="S201" s="837">
        <v>1</v>
      </c>
      <c r="T201" s="836">
        <v>1</v>
      </c>
      <c r="U201" s="838">
        <v>1</v>
      </c>
    </row>
    <row r="202" spans="1:21" ht="14.4" customHeight="1" x14ac:dyDescent="0.3">
      <c r="A202" s="831">
        <v>21</v>
      </c>
      <c r="B202" s="832" t="s">
        <v>2457</v>
      </c>
      <c r="C202" s="832" t="s">
        <v>2463</v>
      </c>
      <c r="D202" s="833" t="s">
        <v>4107</v>
      </c>
      <c r="E202" s="834" t="s">
        <v>2481</v>
      </c>
      <c r="F202" s="832" t="s">
        <v>2458</v>
      </c>
      <c r="G202" s="832" t="s">
        <v>2891</v>
      </c>
      <c r="H202" s="832" t="s">
        <v>585</v>
      </c>
      <c r="I202" s="832" t="s">
        <v>2892</v>
      </c>
      <c r="J202" s="832" t="s">
        <v>2893</v>
      </c>
      <c r="K202" s="832" t="s">
        <v>2894</v>
      </c>
      <c r="L202" s="835">
        <v>0</v>
      </c>
      <c r="M202" s="835">
        <v>0</v>
      </c>
      <c r="N202" s="832">
        <v>1</v>
      </c>
      <c r="O202" s="836">
        <v>1</v>
      </c>
      <c r="P202" s="835">
        <v>0</v>
      </c>
      <c r="Q202" s="837"/>
      <c r="R202" s="832">
        <v>1</v>
      </c>
      <c r="S202" s="837">
        <v>1</v>
      </c>
      <c r="T202" s="836">
        <v>1</v>
      </c>
      <c r="U202" s="838">
        <v>1</v>
      </c>
    </row>
    <row r="203" spans="1:21" ht="14.4" customHeight="1" x14ac:dyDescent="0.3">
      <c r="A203" s="831">
        <v>21</v>
      </c>
      <c r="B203" s="832" t="s">
        <v>2457</v>
      </c>
      <c r="C203" s="832" t="s">
        <v>2463</v>
      </c>
      <c r="D203" s="833" t="s">
        <v>4107</v>
      </c>
      <c r="E203" s="834" t="s">
        <v>2481</v>
      </c>
      <c r="F203" s="832" t="s">
        <v>2458</v>
      </c>
      <c r="G203" s="832" t="s">
        <v>2895</v>
      </c>
      <c r="H203" s="832" t="s">
        <v>585</v>
      </c>
      <c r="I203" s="832" t="s">
        <v>2896</v>
      </c>
      <c r="J203" s="832" t="s">
        <v>1549</v>
      </c>
      <c r="K203" s="832" t="s">
        <v>2897</v>
      </c>
      <c r="L203" s="835">
        <v>94.7</v>
      </c>
      <c r="M203" s="835">
        <v>94.7</v>
      </c>
      <c r="N203" s="832">
        <v>1</v>
      </c>
      <c r="O203" s="836">
        <v>0.5</v>
      </c>
      <c r="P203" s="835">
        <v>94.7</v>
      </c>
      <c r="Q203" s="837">
        <v>1</v>
      </c>
      <c r="R203" s="832">
        <v>1</v>
      </c>
      <c r="S203" s="837">
        <v>1</v>
      </c>
      <c r="T203" s="836">
        <v>0.5</v>
      </c>
      <c r="U203" s="838">
        <v>1</v>
      </c>
    </row>
    <row r="204" spans="1:21" ht="14.4" customHeight="1" x14ac:dyDescent="0.3">
      <c r="A204" s="831">
        <v>21</v>
      </c>
      <c r="B204" s="832" t="s">
        <v>2457</v>
      </c>
      <c r="C204" s="832" t="s">
        <v>2463</v>
      </c>
      <c r="D204" s="833" t="s">
        <v>4107</v>
      </c>
      <c r="E204" s="834" t="s">
        <v>2481</v>
      </c>
      <c r="F204" s="832" t="s">
        <v>2458</v>
      </c>
      <c r="G204" s="832" t="s">
        <v>2631</v>
      </c>
      <c r="H204" s="832" t="s">
        <v>585</v>
      </c>
      <c r="I204" s="832" t="s">
        <v>2632</v>
      </c>
      <c r="J204" s="832" t="s">
        <v>1321</v>
      </c>
      <c r="K204" s="832" t="s">
        <v>2633</v>
      </c>
      <c r="L204" s="835">
        <v>48.09</v>
      </c>
      <c r="M204" s="835">
        <v>144.27000000000001</v>
      </c>
      <c r="N204" s="832">
        <v>3</v>
      </c>
      <c r="O204" s="836">
        <v>1</v>
      </c>
      <c r="P204" s="835">
        <v>144.27000000000001</v>
      </c>
      <c r="Q204" s="837">
        <v>1</v>
      </c>
      <c r="R204" s="832">
        <v>3</v>
      </c>
      <c r="S204" s="837">
        <v>1</v>
      </c>
      <c r="T204" s="836">
        <v>1</v>
      </c>
      <c r="U204" s="838">
        <v>1</v>
      </c>
    </row>
    <row r="205" spans="1:21" ht="14.4" customHeight="1" x14ac:dyDescent="0.3">
      <c r="A205" s="831">
        <v>21</v>
      </c>
      <c r="B205" s="832" t="s">
        <v>2457</v>
      </c>
      <c r="C205" s="832" t="s">
        <v>2463</v>
      </c>
      <c r="D205" s="833" t="s">
        <v>4107</v>
      </c>
      <c r="E205" s="834" t="s">
        <v>2481</v>
      </c>
      <c r="F205" s="832" t="s">
        <v>2458</v>
      </c>
      <c r="G205" s="832" t="s">
        <v>2631</v>
      </c>
      <c r="H205" s="832" t="s">
        <v>585</v>
      </c>
      <c r="I205" s="832" t="s">
        <v>2898</v>
      </c>
      <c r="J205" s="832" t="s">
        <v>2899</v>
      </c>
      <c r="K205" s="832" t="s">
        <v>2900</v>
      </c>
      <c r="L205" s="835">
        <v>89.91</v>
      </c>
      <c r="M205" s="835">
        <v>269.73</v>
      </c>
      <c r="N205" s="832">
        <v>3</v>
      </c>
      <c r="O205" s="836">
        <v>3</v>
      </c>
      <c r="P205" s="835">
        <v>269.73</v>
      </c>
      <c r="Q205" s="837">
        <v>1</v>
      </c>
      <c r="R205" s="832">
        <v>3</v>
      </c>
      <c r="S205" s="837">
        <v>1</v>
      </c>
      <c r="T205" s="836">
        <v>3</v>
      </c>
      <c r="U205" s="838">
        <v>1</v>
      </c>
    </row>
    <row r="206" spans="1:21" ht="14.4" customHeight="1" x14ac:dyDescent="0.3">
      <c r="A206" s="831">
        <v>21</v>
      </c>
      <c r="B206" s="832" t="s">
        <v>2457</v>
      </c>
      <c r="C206" s="832" t="s">
        <v>2463</v>
      </c>
      <c r="D206" s="833" t="s">
        <v>4107</v>
      </c>
      <c r="E206" s="834" t="s">
        <v>2481</v>
      </c>
      <c r="F206" s="832" t="s">
        <v>2458</v>
      </c>
      <c r="G206" s="832" t="s">
        <v>2634</v>
      </c>
      <c r="H206" s="832" t="s">
        <v>585</v>
      </c>
      <c r="I206" s="832" t="s">
        <v>2635</v>
      </c>
      <c r="J206" s="832" t="s">
        <v>798</v>
      </c>
      <c r="K206" s="832" t="s">
        <v>2636</v>
      </c>
      <c r="L206" s="835">
        <v>27.28</v>
      </c>
      <c r="M206" s="835">
        <v>136.4</v>
      </c>
      <c r="N206" s="832">
        <v>5</v>
      </c>
      <c r="O206" s="836">
        <v>3.5</v>
      </c>
      <c r="P206" s="835">
        <v>54.56</v>
      </c>
      <c r="Q206" s="837">
        <v>0.4</v>
      </c>
      <c r="R206" s="832">
        <v>2</v>
      </c>
      <c r="S206" s="837">
        <v>0.4</v>
      </c>
      <c r="T206" s="836">
        <v>1</v>
      </c>
      <c r="U206" s="838">
        <v>0.2857142857142857</v>
      </c>
    </row>
    <row r="207" spans="1:21" ht="14.4" customHeight="1" x14ac:dyDescent="0.3">
      <c r="A207" s="831">
        <v>21</v>
      </c>
      <c r="B207" s="832" t="s">
        <v>2457</v>
      </c>
      <c r="C207" s="832" t="s">
        <v>2463</v>
      </c>
      <c r="D207" s="833" t="s">
        <v>4107</v>
      </c>
      <c r="E207" s="834" t="s">
        <v>2481</v>
      </c>
      <c r="F207" s="832" t="s">
        <v>2458</v>
      </c>
      <c r="G207" s="832" t="s">
        <v>2639</v>
      </c>
      <c r="H207" s="832" t="s">
        <v>637</v>
      </c>
      <c r="I207" s="832" t="s">
        <v>2640</v>
      </c>
      <c r="J207" s="832" t="s">
        <v>2641</v>
      </c>
      <c r="K207" s="832" t="s">
        <v>2642</v>
      </c>
      <c r="L207" s="835">
        <v>3689.11</v>
      </c>
      <c r="M207" s="835">
        <v>11067.33</v>
      </c>
      <c r="N207" s="832">
        <v>3</v>
      </c>
      <c r="O207" s="836">
        <v>2.5</v>
      </c>
      <c r="P207" s="835">
        <v>3689.11</v>
      </c>
      <c r="Q207" s="837">
        <v>0.33333333333333337</v>
      </c>
      <c r="R207" s="832">
        <v>1</v>
      </c>
      <c r="S207" s="837">
        <v>0.33333333333333331</v>
      </c>
      <c r="T207" s="836">
        <v>0.5</v>
      </c>
      <c r="U207" s="838">
        <v>0.2</v>
      </c>
    </row>
    <row r="208" spans="1:21" ht="14.4" customHeight="1" x14ac:dyDescent="0.3">
      <c r="A208" s="831">
        <v>21</v>
      </c>
      <c r="B208" s="832" t="s">
        <v>2457</v>
      </c>
      <c r="C208" s="832" t="s">
        <v>2463</v>
      </c>
      <c r="D208" s="833" t="s">
        <v>4107</v>
      </c>
      <c r="E208" s="834" t="s">
        <v>2481</v>
      </c>
      <c r="F208" s="832" t="s">
        <v>2458</v>
      </c>
      <c r="G208" s="832" t="s">
        <v>2639</v>
      </c>
      <c r="H208" s="832" t="s">
        <v>637</v>
      </c>
      <c r="I208" s="832" t="s">
        <v>2640</v>
      </c>
      <c r="J208" s="832" t="s">
        <v>2641</v>
      </c>
      <c r="K208" s="832" t="s">
        <v>2642</v>
      </c>
      <c r="L208" s="835">
        <v>1651.16</v>
      </c>
      <c r="M208" s="835">
        <v>4953.4800000000005</v>
      </c>
      <c r="N208" s="832">
        <v>3</v>
      </c>
      <c r="O208" s="836">
        <v>2</v>
      </c>
      <c r="P208" s="835">
        <v>3302.32</v>
      </c>
      <c r="Q208" s="837">
        <v>0.66666666666666663</v>
      </c>
      <c r="R208" s="832">
        <v>2</v>
      </c>
      <c r="S208" s="837">
        <v>0.66666666666666663</v>
      </c>
      <c r="T208" s="836">
        <v>1.5</v>
      </c>
      <c r="U208" s="838">
        <v>0.75</v>
      </c>
    </row>
    <row r="209" spans="1:21" ht="14.4" customHeight="1" x14ac:dyDescent="0.3">
      <c r="A209" s="831">
        <v>21</v>
      </c>
      <c r="B209" s="832" t="s">
        <v>2457</v>
      </c>
      <c r="C209" s="832" t="s">
        <v>2463</v>
      </c>
      <c r="D209" s="833" t="s">
        <v>4107</v>
      </c>
      <c r="E209" s="834" t="s">
        <v>2481</v>
      </c>
      <c r="F209" s="832" t="s">
        <v>2458</v>
      </c>
      <c r="G209" s="832" t="s">
        <v>2901</v>
      </c>
      <c r="H209" s="832" t="s">
        <v>585</v>
      </c>
      <c r="I209" s="832" t="s">
        <v>2902</v>
      </c>
      <c r="J209" s="832" t="s">
        <v>2903</v>
      </c>
      <c r="K209" s="832" t="s">
        <v>2904</v>
      </c>
      <c r="L209" s="835">
        <v>111.72</v>
      </c>
      <c r="M209" s="835">
        <v>446.88</v>
      </c>
      <c r="N209" s="832">
        <v>4</v>
      </c>
      <c r="O209" s="836">
        <v>3</v>
      </c>
      <c r="P209" s="835">
        <v>335.15999999999997</v>
      </c>
      <c r="Q209" s="837">
        <v>0.74999999999999989</v>
      </c>
      <c r="R209" s="832">
        <v>3</v>
      </c>
      <c r="S209" s="837">
        <v>0.75</v>
      </c>
      <c r="T209" s="836">
        <v>2.5</v>
      </c>
      <c r="U209" s="838">
        <v>0.83333333333333337</v>
      </c>
    </row>
    <row r="210" spans="1:21" ht="14.4" customHeight="1" x14ac:dyDescent="0.3">
      <c r="A210" s="831">
        <v>21</v>
      </c>
      <c r="B210" s="832" t="s">
        <v>2457</v>
      </c>
      <c r="C210" s="832" t="s">
        <v>2463</v>
      </c>
      <c r="D210" s="833" t="s">
        <v>4107</v>
      </c>
      <c r="E210" s="834" t="s">
        <v>2481</v>
      </c>
      <c r="F210" s="832" t="s">
        <v>2458</v>
      </c>
      <c r="G210" s="832" t="s">
        <v>2905</v>
      </c>
      <c r="H210" s="832" t="s">
        <v>585</v>
      </c>
      <c r="I210" s="832" t="s">
        <v>2906</v>
      </c>
      <c r="J210" s="832" t="s">
        <v>2907</v>
      </c>
      <c r="K210" s="832" t="s">
        <v>2908</v>
      </c>
      <c r="L210" s="835">
        <v>0</v>
      </c>
      <c r="M210" s="835">
        <v>0</v>
      </c>
      <c r="N210" s="832">
        <v>1</v>
      </c>
      <c r="O210" s="836">
        <v>0.5</v>
      </c>
      <c r="P210" s="835">
        <v>0</v>
      </c>
      <c r="Q210" s="837"/>
      <c r="R210" s="832">
        <v>1</v>
      </c>
      <c r="S210" s="837">
        <v>1</v>
      </c>
      <c r="T210" s="836">
        <v>0.5</v>
      </c>
      <c r="U210" s="838">
        <v>1</v>
      </c>
    </row>
    <row r="211" spans="1:21" ht="14.4" customHeight="1" x14ac:dyDescent="0.3">
      <c r="A211" s="831">
        <v>21</v>
      </c>
      <c r="B211" s="832" t="s">
        <v>2457</v>
      </c>
      <c r="C211" s="832" t="s">
        <v>2463</v>
      </c>
      <c r="D211" s="833" t="s">
        <v>4107</v>
      </c>
      <c r="E211" s="834" t="s">
        <v>2481</v>
      </c>
      <c r="F211" s="832" t="s">
        <v>2458</v>
      </c>
      <c r="G211" s="832" t="s">
        <v>2909</v>
      </c>
      <c r="H211" s="832" t="s">
        <v>585</v>
      </c>
      <c r="I211" s="832" t="s">
        <v>2910</v>
      </c>
      <c r="J211" s="832" t="s">
        <v>2911</v>
      </c>
      <c r="K211" s="832" t="s">
        <v>2912</v>
      </c>
      <c r="L211" s="835">
        <v>38.5</v>
      </c>
      <c r="M211" s="835">
        <v>192.5</v>
      </c>
      <c r="N211" s="832">
        <v>5</v>
      </c>
      <c r="O211" s="836">
        <v>3</v>
      </c>
      <c r="P211" s="835">
        <v>192.5</v>
      </c>
      <c r="Q211" s="837">
        <v>1</v>
      </c>
      <c r="R211" s="832">
        <v>5</v>
      </c>
      <c r="S211" s="837">
        <v>1</v>
      </c>
      <c r="T211" s="836">
        <v>3</v>
      </c>
      <c r="U211" s="838">
        <v>1</v>
      </c>
    </row>
    <row r="212" spans="1:21" ht="14.4" customHeight="1" x14ac:dyDescent="0.3">
      <c r="A212" s="831">
        <v>21</v>
      </c>
      <c r="B212" s="832" t="s">
        <v>2457</v>
      </c>
      <c r="C212" s="832" t="s">
        <v>2463</v>
      </c>
      <c r="D212" s="833" t="s">
        <v>4107</v>
      </c>
      <c r="E212" s="834" t="s">
        <v>2481</v>
      </c>
      <c r="F212" s="832" t="s">
        <v>2458</v>
      </c>
      <c r="G212" s="832" t="s">
        <v>2909</v>
      </c>
      <c r="H212" s="832" t="s">
        <v>585</v>
      </c>
      <c r="I212" s="832" t="s">
        <v>2913</v>
      </c>
      <c r="J212" s="832" t="s">
        <v>2911</v>
      </c>
      <c r="K212" s="832" t="s">
        <v>2912</v>
      </c>
      <c r="L212" s="835">
        <v>38.5</v>
      </c>
      <c r="M212" s="835">
        <v>38.5</v>
      </c>
      <c r="N212" s="832">
        <v>1</v>
      </c>
      <c r="O212" s="836">
        <v>0.5</v>
      </c>
      <c r="P212" s="835">
        <v>38.5</v>
      </c>
      <c r="Q212" s="837">
        <v>1</v>
      </c>
      <c r="R212" s="832">
        <v>1</v>
      </c>
      <c r="S212" s="837">
        <v>1</v>
      </c>
      <c r="T212" s="836">
        <v>0.5</v>
      </c>
      <c r="U212" s="838">
        <v>1</v>
      </c>
    </row>
    <row r="213" spans="1:21" ht="14.4" customHeight="1" x14ac:dyDescent="0.3">
      <c r="A213" s="831">
        <v>21</v>
      </c>
      <c r="B213" s="832" t="s">
        <v>2457</v>
      </c>
      <c r="C213" s="832" t="s">
        <v>2463</v>
      </c>
      <c r="D213" s="833" t="s">
        <v>4107</v>
      </c>
      <c r="E213" s="834" t="s">
        <v>2481</v>
      </c>
      <c r="F213" s="832" t="s">
        <v>2458</v>
      </c>
      <c r="G213" s="832" t="s">
        <v>2643</v>
      </c>
      <c r="H213" s="832" t="s">
        <v>585</v>
      </c>
      <c r="I213" s="832" t="s">
        <v>2914</v>
      </c>
      <c r="J213" s="832" t="s">
        <v>2915</v>
      </c>
      <c r="K213" s="832" t="s">
        <v>2916</v>
      </c>
      <c r="L213" s="835">
        <v>52.75</v>
      </c>
      <c r="M213" s="835">
        <v>52.75</v>
      </c>
      <c r="N213" s="832">
        <v>1</v>
      </c>
      <c r="O213" s="836">
        <v>0.5</v>
      </c>
      <c r="P213" s="835">
        <v>52.75</v>
      </c>
      <c r="Q213" s="837">
        <v>1</v>
      </c>
      <c r="R213" s="832">
        <v>1</v>
      </c>
      <c r="S213" s="837">
        <v>1</v>
      </c>
      <c r="T213" s="836">
        <v>0.5</v>
      </c>
      <c r="U213" s="838">
        <v>1</v>
      </c>
    </row>
    <row r="214" spans="1:21" ht="14.4" customHeight="1" x14ac:dyDescent="0.3">
      <c r="A214" s="831">
        <v>21</v>
      </c>
      <c r="B214" s="832" t="s">
        <v>2457</v>
      </c>
      <c r="C214" s="832" t="s">
        <v>2463</v>
      </c>
      <c r="D214" s="833" t="s">
        <v>4107</v>
      </c>
      <c r="E214" s="834" t="s">
        <v>2481</v>
      </c>
      <c r="F214" s="832" t="s">
        <v>2458</v>
      </c>
      <c r="G214" s="832" t="s">
        <v>2917</v>
      </c>
      <c r="H214" s="832" t="s">
        <v>585</v>
      </c>
      <c r="I214" s="832" t="s">
        <v>2918</v>
      </c>
      <c r="J214" s="832" t="s">
        <v>2919</v>
      </c>
      <c r="K214" s="832" t="s">
        <v>2178</v>
      </c>
      <c r="L214" s="835">
        <v>2950.43</v>
      </c>
      <c r="M214" s="835">
        <v>8851.2899999999991</v>
      </c>
      <c r="N214" s="832">
        <v>3</v>
      </c>
      <c r="O214" s="836">
        <v>0.5</v>
      </c>
      <c r="P214" s="835">
        <v>8851.2899999999991</v>
      </c>
      <c r="Q214" s="837">
        <v>1</v>
      </c>
      <c r="R214" s="832">
        <v>3</v>
      </c>
      <c r="S214" s="837">
        <v>1</v>
      </c>
      <c r="T214" s="836">
        <v>0.5</v>
      </c>
      <c r="U214" s="838">
        <v>1</v>
      </c>
    </row>
    <row r="215" spans="1:21" ht="14.4" customHeight="1" x14ac:dyDescent="0.3">
      <c r="A215" s="831">
        <v>21</v>
      </c>
      <c r="B215" s="832" t="s">
        <v>2457</v>
      </c>
      <c r="C215" s="832" t="s">
        <v>2463</v>
      </c>
      <c r="D215" s="833" t="s">
        <v>4107</v>
      </c>
      <c r="E215" s="834" t="s">
        <v>2481</v>
      </c>
      <c r="F215" s="832" t="s">
        <v>2458</v>
      </c>
      <c r="G215" s="832" t="s">
        <v>2917</v>
      </c>
      <c r="H215" s="832" t="s">
        <v>637</v>
      </c>
      <c r="I215" s="832" t="s">
        <v>2920</v>
      </c>
      <c r="J215" s="832" t="s">
        <v>2921</v>
      </c>
      <c r="K215" s="832" t="s">
        <v>2922</v>
      </c>
      <c r="L215" s="835">
        <v>3161.18</v>
      </c>
      <c r="M215" s="835">
        <v>9483.5399999999991</v>
      </c>
      <c r="N215" s="832">
        <v>3</v>
      </c>
      <c r="O215" s="836">
        <v>1</v>
      </c>
      <c r="P215" s="835"/>
      <c r="Q215" s="837">
        <v>0</v>
      </c>
      <c r="R215" s="832"/>
      <c r="S215" s="837">
        <v>0</v>
      </c>
      <c r="T215" s="836"/>
      <c r="U215" s="838">
        <v>0</v>
      </c>
    </row>
    <row r="216" spans="1:21" ht="14.4" customHeight="1" x14ac:dyDescent="0.3">
      <c r="A216" s="831">
        <v>21</v>
      </c>
      <c r="B216" s="832" t="s">
        <v>2457</v>
      </c>
      <c r="C216" s="832" t="s">
        <v>2463</v>
      </c>
      <c r="D216" s="833" t="s">
        <v>4107</v>
      </c>
      <c r="E216" s="834" t="s">
        <v>2481</v>
      </c>
      <c r="F216" s="832" t="s">
        <v>2458</v>
      </c>
      <c r="G216" s="832" t="s">
        <v>2646</v>
      </c>
      <c r="H216" s="832" t="s">
        <v>585</v>
      </c>
      <c r="I216" s="832" t="s">
        <v>2647</v>
      </c>
      <c r="J216" s="832" t="s">
        <v>2648</v>
      </c>
      <c r="K216" s="832" t="s">
        <v>2649</v>
      </c>
      <c r="L216" s="835">
        <v>88.76</v>
      </c>
      <c r="M216" s="835">
        <v>177.52</v>
      </c>
      <c r="N216" s="832">
        <v>2</v>
      </c>
      <c r="O216" s="836">
        <v>1</v>
      </c>
      <c r="P216" s="835"/>
      <c r="Q216" s="837">
        <v>0</v>
      </c>
      <c r="R216" s="832"/>
      <c r="S216" s="837">
        <v>0</v>
      </c>
      <c r="T216" s="836"/>
      <c r="U216" s="838">
        <v>0</v>
      </c>
    </row>
    <row r="217" spans="1:21" ht="14.4" customHeight="1" x14ac:dyDescent="0.3">
      <c r="A217" s="831">
        <v>21</v>
      </c>
      <c r="B217" s="832" t="s">
        <v>2457</v>
      </c>
      <c r="C217" s="832" t="s">
        <v>2463</v>
      </c>
      <c r="D217" s="833" t="s">
        <v>4107</v>
      </c>
      <c r="E217" s="834" t="s">
        <v>2481</v>
      </c>
      <c r="F217" s="832" t="s">
        <v>2458</v>
      </c>
      <c r="G217" s="832" t="s">
        <v>2923</v>
      </c>
      <c r="H217" s="832" t="s">
        <v>637</v>
      </c>
      <c r="I217" s="832" t="s">
        <v>2924</v>
      </c>
      <c r="J217" s="832" t="s">
        <v>2925</v>
      </c>
      <c r="K217" s="832" t="s">
        <v>2926</v>
      </c>
      <c r="L217" s="835">
        <v>219.78</v>
      </c>
      <c r="M217" s="835">
        <v>439.56</v>
      </c>
      <c r="N217" s="832">
        <v>2</v>
      </c>
      <c r="O217" s="836">
        <v>2</v>
      </c>
      <c r="P217" s="835">
        <v>439.56</v>
      </c>
      <c r="Q217" s="837">
        <v>1</v>
      </c>
      <c r="R217" s="832">
        <v>2</v>
      </c>
      <c r="S217" s="837">
        <v>1</v>
      </c>
      <c r="T217" s="836">
        <v>2</v>
      </c>
      <c r="U217" s="838">
        <v>1</v>
      </c>
    </row>
    <row r="218" spans="1:21" ht="14.4" customHeight="1" x14ac:dyDescent="0.3">
      <c r="A218" s="831">
        <v>21</v>
      </c>
      <c r="B218" s="832" t="s">
        <v>2457</v>
      </c>
      <c r="C218" s="832" t="s">
        <v>2463</v>
      </c>
      <c r="D218" s="833" t="s">
        <v>4107</v>
      </c>
      <c r="E218" s="834" t="s">
        <v>2481</v>
      </c>
      <c r="F218" s="832" t="s">
        <v>2458</v>
      </c>
      <c r="G218" s="832" t="s">
        <v>2927</v>
      </c>
      <c r="H218" s="832" t="s">
        <v>585</v>
      </c>
      <c r="I218" s="832" t="s">
        <v>2928</v>
      </c>
      <c r="J218" s="832" t="s">
        <v>837</v>
      </c>
      <c r="K218" s="832" t="s">
        <v>2929</v>
      </c>
      <c r="L218" s="835">
        <v>0</v>
      </c>
      <c r="M218" s="835">
        <v>0</v>
      </c>
      <c r="N218" s="832">
        <v>1</v>
      </c>
      <c r="O218" s="836">
        <v>0.5</v>
      </c>
      <c r="P218" s="835">
        <v>0</v>
      </c>
      <c r="Q218" s="837"/>
      <c r="R218" s="832">
        <v>1</v>
      </c>
      <c r="S218" s="837">
        <v>1</v>
      </c>
      <c r="T218" s="836">
        <v>0.5</v>
      </c>
      <c r="U218" s="838">
        <v>1</v>
      </c>
    </row>
    <row r="219" spans="1:21" ht="14.4" customHeight="1" x14ac:dyDescent="0.3">
      <c r="A219" s="831">
        <v>21</v>
      </c>
      <c r="B219" s="832" t="s">
        <v>2457</v>
      </c>
      <c r="C219" s="832" t="s">
        <v>2463</v>
      </c>
      <c r="D219" s="833" t="s">
        <v>4107</v>
      </c>
      <c r="E219" s="834" t="s">
        <v>2481</v>
      </c>
      <c r="F219" s="832" t="s">
        <v>2458</v>
      </c>
      <c r="G219" s="832" t="s">
        <v>2650</v>
      </c>
      <c r="H219" s="832" t="s">
        <v>585</v>
      </c>
      <c r="I219" s="832" t="s">
        <v>2930</v>
      </c>
      <c r="J219" s="832" t="s">
        <v>2652</v>
      </c>
      <c r="K219" s="832" t="s">
        <v>1961</v>
      </c>
      <c r="L219" s="835">
        <v>550.39</v>
      </c>
      <c r="M219" s="835">
        <v>11558.19</v>
      </c>
      <c r="N219" s="832">
        <v>21</v>
      </c>
      <c r="O219" s="836">
        <v>6.5</v>
      </c>
      <c r="P219" s="835">
        <v>4953.51</v>
      </c>
      <c r="Q219" s="837">
        <v>0.42857142857142855</v>
      </c>
      <c r="R219" s="832">
        <v>9</v>
      </c>
      <c r="S219" s="837">
        <v>0.42857142857142855</v>
      </c>
      <c r="T219" s="836">
        <v>2.5</v>
      </c>
      <c r="U219" s="838">
        <v>0.38461538461538464</v>
      </c>
    </row>
    <row r="220" spans="1:21" ht="14.4" customHeight="1" x14ac:dyDescent="0.3">
      <c r="A220" s="831">
        <v>21</v>
      </c>
      <c r="B220" s="832" t="s">
        <v>2457</v>
      </c>
      <c r="C220" s="832" t="s">
        <v>2463</v>
      </c>
      <c r="D220" s="833" t="s">
        <v>4107</v>
      </c>
      <c r="E220" s="834" t="s">
        <v>2481</v>
      </c>
      <c r="F220" s="832" t="s">
        <v>2458</v>
      </c>
      <c r="G220" s="832" t="s">
        <v>2650</v>
      </c>
      <c r="H220" s="832" t="s">
        <v>637</v>
      </c>
      <c r="I220" s="832" t="s">
        <v>2654</v>
      </c>
      <c r="J220" s="832" t="s">
        <v>2655</v>
      </c>
      <c r="K220" s="832" t="s">
        <v>1961</v>
      </c>
      <c r="L220" s="835">
        <v>550.39</v>
      </c>
      <c r="M220" s="835">
        <v>144202.17999999991</v>
      </c>
      <c r="N220" s="832">
        <v>262</v>
      </c>
      <c r="O220" s="836">
        <v>89</v>
      </c>
      <c r="P220" s="835">
        <v>96868.639999999927</v>
      </c>
      <c r="Q220" s="837">
        <v>0.67175572519083959</v>
      </c>
      <c r="R220" s="832">
        <v>176</v>
      </c>
      <c r="S220" s="837">
        <v>0.6717557251908397</v>
      </c>
      <c r="T220" s="836">
        <v>61.5</v>
      </c>
      <c r="U220" s="838">
        <v>0.6910112359550562</v>
      </c>
    </row>
    <row r="221" spans="1:21" ht="14.4" customHeight="1" x14ac:dyDescent="0.3">
      <c r="A221" s="831">
        <v>21</v>
      </c>
      <c r="B221" s="832" t="s">
        <v>2457</v>
      </c>
      <c r="C221" s="832" t="s">
        <v>2463</v>
      </c>
      <c r="D221" s="833" t="s">
        <v>4107</v>
      </c>
      <c r="E221" s="834" t="s">
        <v>2481</v>
      </c>
      <c r="F221" s="832" t="s">
        <v>2458</v>
      </c>
      <c r="G221" s="832" t="s">
        <v>2931</v>
      </c>
      <c r="H221" s="832" t="s">
        <v>585</v>
      </c>
      <c r="I221" s="832" t="s">
        <v>2932</v>
      </c>
      <c r="J221" s="832" t="s">
        <v>2933</v>
      </c>
      <c r="K221" s="832" t="s">
        <v>2934</v>
      </c>
      <c r="L221" s="835">
        <v>0</v>
      </c>
      <c r="M221" s="835">
        <v>0</v>
      </c>
      <c r="N221" s="832">
        <v>1</v>
      </c>
      <c r="O221" s="836">
        <v>1</v>
      </c>
      <c r="P221" s="835">
        <v>0</v>
      </c>
      <c r="Q221" s="837"/>
      <c r="R221" s="832">
        <v>1</v>
      </c>
      <c r="S221" s="837">
        <v>1</v>
      </c>
      <c r="T221" s="836">
        <v>1</v>
      </c>
      <c r="U221" s="838">
        <v>1</v>
      </c>
    </row>
    <row r="222" spans="1:21" ht="14.4" customHeight="1" x14ac:dyDescent="0.3">
      <c r="A222" s="831">
        <v>21</v>
      </c>
      <c r="B222" s="832" t="s">
        <v>2457</v>
      </c>
      <c r="C222" s="832" t="s">
        <v>2463</v>
      </c>
      <c r="D222" s="833" t="s">
        <v>4107</v>
      </c>
      <c r="E222" s="834" t="s">
        <v>2481</v>
      </c>
      <c r="F222" s="832" t="s">
        <v>2458</v>
      </c>
      <c r="G222" s="832" t="s">
        <v>2660</v>
      </c>
      <c r="H222" s="832" t="s">
        <v>585</v>
      </c>
      <c r="I222" s="832" t="s">
        <v>2935</v>
      </c>
      <c r="J222" s="832" t="s">
        <v>1022</v>
      </c>
      <c r="K222" s="832" t="s">
        <v>2936</v>
      </c>
      <c r="L222" s="835">
        <v>0</v>
      </c>
      <c r="M222" s="835">
        <v>0</v>
      </c>
      <c r="N222" s="832">
        <v>1</v>
      </c>
      <c r="O222" s="836">
        <v>0.5</v>
      </c>
      <c r="P222" s="835">
        <v>0</v>
      </c>
      <c r="Q222" s="837"/>
      <c r="R222" s="832">
        <v>1</v>
      </c>
      <c r="S222" s="837">
        <v>1</v>
      </c>
      <c r="T222" s="836">
        <v>0.5</v>
      </c>
      <c r="U222" s="838">
        <v>1</v>
      </c>
    </row>
    <row r="223" spans="1:21" ht="14.4" customHeight="1" x14ac:dyDescent="0.3">
      <c r="A223" s="831">
        <v>21</v>
      </c>
      <c r="B223" s="832" t="s">
        <v>2457</v>
      </c>
      <c r="C223" s="832" t="s">
        <v>2463</v>
      </c>
      <c r="D223" s="833" t="s">
        <v>4107</v>
      </c>
      <c r="E223" s="834" t="s">
        <v>2481</v>
      </c>
      <c r="F223" s="832" t="s">
        <v>2458</v>
      </c>
      <c r="G223" s="832" t="s">
        <v>2937</v>
      </c>
      <c r="H223" s="832" t="s">
        <v>585</v>
      </c>
      <c r="I223" s="832" t="s">
        <v>2938</v>
      </c>
      <c r="J223" s="832" t="s">
        <v>2939</v>
      </c>
      <c r="K223" s="832" t="s">
        <v>2940</v>
      </c>
      <c r="L223" s="835">
        <v>727.03</v>
      </c>
      <c r="M223" s="835">
        <v>4362.18</v>
      </c>
      <c r="N223" s="832">
        <v>6</v>
      </c>
      <c r="O223" s="836">
        <v>2.5</v>
      </c>
      <c r="P223" s="835">
        <v>1454.06</v>
      </c>
      <c r="Q223" s="837">
        <v>0.33333333333333331</v>
      </c>
      <c r="R223" s="832">
        <v>2</v>
      </c>
      <c r="S223" s="837">
        <v>0.33333333333333331</v>
      </c>
      <c r="T223" s="836">
        <v>1.5</v>
      </c>
      <c r="U223" s="838">
        <v>0.6</v>
      </c>
    </row>
    <row r="224" spans="1:21" ht="14.4" customHeight="1" x14ac:dyDescent="0.3">
      <c r="A224" s="831">
        <v>21</v>
      </c>
      <c r="B224" s="832" t="s">
        <v>2457</v>
      </c>
      <c r="C224" s="832" t="s">
        <v>2463</v>
      </c>
      <c r="D224" s="833" t="s">
        <v>4107</v>
      </c>
      <c r="E224" s="834" t="s">
        <v>2481</v>
      </c>
      <c r="F224" s="832" t="s">
        <v>2458</v>
      </c>
      <c r="G224" s="832" t="s">
        <v>2515</v>
      </c>
      <c r="H224" s="832" t="s">
        <v>585</v>
      </c>
      <c r="I224" s="832" t="s">
        <v>2667</v>
      </c>
      <c r="J224" s="832" t="s">
        <v>769</v>
      </c>
      <c r="K224" s="832" t="s">
        <v>2668</v>
      </c>
      <c r="L224" s="835">
        <v>53.57</v>
      </c>
      <c r="M224" s="835">
        <v>1553.5300000000002</v>
      </c>
      <c r="N224" s="832">
        <v>29</v>
      </c>
      <c r="O224" s="836">
        <v>12.5</v>
      </c>
      <c r="P224" s="835">
        <v>1071.4000000000003</v>
      </c>
      <c r="Q224" s="837">
        <v>0.68965517241379326</v>
      </c>
      <c r="R224" s="832">
        <v>20</v>
      </c>
      <c r="S224" s="837">
        <v>0.68965517241379315</v>
      </c>
      <c r="T224" s="836">
        <v>7.5</v>
      </c>
      <c r="U224" s="838">
        <v>0.6</v>
      </c>
    </row>
    <row r="225" spans="1:21" ht="14.4" customHeight="1" x14ac:dyDescent="0.3">
      <c r="A225" s="831">
        <v>21</v>
      </c>
      <c r="B225" s="832" t="s">
        <v>2457</v>
      </c>
      <c r="C225" s="832" t="s">
        <v>2463</v>
      </c>
      <c r="D225" s="833" t="s">
        <v>4107</v>
      </c>
      <c r="E225" s="834" t="s">
        <v>2481</v>
      </c>
      <c r="F225" s="832" t="s">
        <v>2458</v>
      </c>
      <c r="G225" s="832" t="s">
        <v>2941</v>
      </c>
      <c r="H225" s="832" t="s">
        <v>637</v>
      </c>
      <c r="I225" s="832" t="s">
        <v>2942</v>
      </c>
      <c r="J225" s="832" t="s">
        <v>2943</v>
      </c>
      <c r="K225" s="832" t="s">
        <v>1954</v>
      </c>
      <c r="L225" s="835">
        <v>70.23</v>
      </c>
      <c r="M225" s="835">
        <v>70.23</v>
      </c>
      <c r="N225" s="832">
        <v>1</v>
      </c>
      <c r="O225" s="836">
        <v>1</v>
      </c>
      <c r="P225" s="835"/>
      <c r="Q225" s="837">
        <v>0</v>
      </c>
      <c r="R225" s="832"/>
      <c r="S225" s="837">
        <v>0</v>
      </c>
      <c r="T225" s="836"/>
      <c r="U225" s="838">
        <v>0</v>
      </c>
    </row>
    <row r="226" spans="1:21" ht="14.4" customHeight="1" x14ac:dyDescent="0.3">
      <c r="A226" s="831">
        <v>21</v>
      </c>
      <c r="B226" s="832" t="s">
        <v>2457</v>
      </c>
      <c r="C226" s="832" t="s">
        <v>2463</v>
      </c>
      <c r="D226" s="833" t="s">
        <v>4107</v>
      </c>
      <c r="E226" s="834" t="s">
        <v>2481</v>
      </c>
      <c r="F226" s="832" t="s">
        <v>2458</v>
      </c>
      <c r="G226" s="832" t="s">
        <v>2944</v>
      </c>
      <c r="H226" s="832" t="s">
        <v>637</v>
      </c>
      <c r="I226" s="832" t="s">
        <v>2169</v>
      </c>
      <c r="J226" s="832" t="s">
        <v>2170</v>
      </c>
      <c r="K226" s="832" t="s">
        <v>2171</v>
      </c>
      <c r="L226" s="835">
        <v>0</v>
      </c>
      <c r="M226" s="835">
        <v>0</v>
      </c>
      <c r="N226" s="832">
        <v>2</v>
      </c>
      <c r="O226" s="836">
        <v>0.5</v>
      </c>
      <c r="P226" s="835"/>
      <c r="Q226" s="837"/>
      <c r="R226" s="832"/>
      <c r="S226" s="837">
        <v>0</v>
      </c>
      <c r="T226" s="836"/>
      <c r="U226" s="838">
        <v>0</v>
      </c>
    </row>
    <row r="227" spans="1:21" ht="14.4" customHeight="1" x14ac:dyDescent="0.3">
      <c r="A227" s="831">
        <v>21</v>
      </c>
      <c r="B227" s="832" t="s">
        <v>2457</v>
      </c>
      <c r="C227" s="832" t="s">
        <v>2463</v>
      </c>
      <c r="D227" s="833" t="s">
        <v>4107</v>
      </c>
      <c r="E227" s="834" t="s">
        <v>2481</v>
      </c>
      <c r="F227" s="832" t="s">
        <v>2458</v>
      </c>
      <c r="G227" s="832" t="s">
        <v>2945</v>
      </c>
      <c r="H227" s="832" t="s">
        <v>637</v>
      </c>
      <c r="I227" s="832" t="s">
        <v>2180</v>
      </c>
      <c r="J227" s="832" t="s">
        <v>2181</v>
      </c>
      <c r="K227" s="832" t="s">
        <v>2182</v>
      </c>
      <c r="L227" s="835">
        <v>161.06</v>
      </c>
      <c r="M227" s="835">
        <v>322.12</v>
      </c>
      <c r="N227" s="832">
        <v>2</v>
      </c>
      <c r="O227" s="836">
        <v>1</v>
      </c>
      <c r="P227" s="835">
        <v>322.12</v>
      </c>
      <c r="Q227" s="837">
        <v>1</v>
      </c>
      <c r="R227" s="832">
        <v>2</v>
      </c>
      <c r="S227" s="837">
        <v>1</v>
      </c>
      <c r="T227" s="836">
        <v>1</v>
      </c>
      <c r="U227" s="838">
        <v>1</v>
      </c>
    </row>
    <row r="228" spans="1:21" ht="14.4" customHeight="1" x14ac:dyDescent="0.3">
      <c r="A228" s="831">
        <v>21</v>
      </c>
      <c r="B228" s="832" t="s">
        <v>2457</v>
      </c>
      <c r="C228" s="832" t="s">
        <v>2463</v>
      </c>
      <c r="D228" s="833" t="s">
        <v>4107</v>
      </c>
      <c r="E228" s="834" t="s">
        <v>2481</v>
      </c>
      <c r="F228" s="832" t="s">
        <v>2458</v>
      </c>
      <c r="G228" s="832" t="s">
        <v>2945</v>
      </c>
      <c r="H228" s="832" t="s">
        <v>585</v>
      </c>
      <c r="I228" s="832" t="s">
        <v>2946</v>
      </c>
      <c r="J228" s="832" t="s">
        <v>2947</v>
      </c>
      <c r="K228" s="832" t="s">
        <v>2182</v>
      </c>
      <c r="L228" s="835">
        <v>161.06</v>
      </c>
      <c r="M228" s="835">
        <v>161.06</v>
      </c>
      <c r="N228" s="832">
        <v>1</v>
      </c>
      <c r="O228" s="836">
        <v>1</v>
      </c>
      <c r="P228" s="835">
        <v>161.06</v>
      </c>
      <c r="Q228" s="837">
        <v>1</v>
      </c>
      <c r="R228" s="832">
        <v>1</v>
      </c>
      <c r="S228" s="837">
        <v>1</v>
      </c>
      <c r="T228" s="836">
        <v>1</v>
      </c>
      <c r="U228" s="838">
        <v>1</v>
      </c>
    </row>
    <row r="229" spans="1:21" ht="14.4" customHeight="1" x14ac:dyDescent="0.3">
      <c r="A229" s="831">
        <v>21</v>
      </c>
      <c r="B229" s="832" t="s">
        <v>2457</v>
      </c>
      <c r="C229" s="832" t="s">
        <v>2463</v>
      </c>
      <c r="D229" s="833" t="s">
        <v>4107</v>
      </c>
      <c r="E229" s="834" t="s">
        <v>2481</v>
      </c>
      <c r="F229" s="832" t="s">
        <v>2458</v>
      </c>
      <c r="G229" s="832" t="s">
        <v>2669</v>
      </c>
      <c r="H229" s="832" t="s">
        <v>637</v>
      </c>
      <c r="I229" s="832" t="s">
        <v>1922</v>
      </c>
      <c r="J229" s="832" t="s">
        <v>873</v>
      </c>
      <c r="K229" s="832" t="s">
        <v>1923</v>
      </c>
      <c r="L229" s="835">
        <v>2309.36</v>
      </c>
      <c r="M229" s="835">
        <v>6928.08</v>
      </c>
      <c r="N229" s="832">
        <v>3</v>
      </c>
      <c r="O229" s="836">
        <v>1</v>
      </c>
      <c r="P229" s="835">
        <v>6928.08</v>
      </c>
      <c r="Q229" s="837">
        <v>1</v>
      </c>
      <c r="R229" s="832">
        <v>3</v>
      </c>
      <c r="S229" s="837">
        <v>1</v>
      </c>
      <c r="T229" s="836">
        <v>1</v>
      </c>
      <c r="U229" s="838">
        <v>1</v>
      </c>
    </row>
    <row r="230" spans="1:21" ht="14.4" customHeight="1" x14ac:dyDescent="0.3">
      <c r="A230" s="831">
        <v>21</v>
      </c>
      <c r="B230" s="832" t="s">
        <v>2457</v>
      </c>
      <c r="C230" s="832" t="s">
        <v>2463</v>
      </c>
      <c r="D230" s="833" t="s">
        <v>4107</v>
      </c>
      <c r="E230" s="834" t="s">
        <v>2481</v>
      </c>
      <c r="F230" s="832" t="s">
        <v>2458</v>
      </c>
      <c r="G230" s="832" t="s">
        <v>2669</v>
      </c>
      <c r="H230" s="832" t="s">
        <v>637</v>
      </c>
      <c r="I230" s="832" t="s">
        <v>1918</v>
      </c>
      <c r="J230" s="832" t="s">
        <v>873</v>
      </c>
      <c r="K230" s="832" t="s">
        <v>1919</v>
      </c>
      <c r="L230" s="835">
        <v>1385.62</v>
      </c>
      <c r="M230" s="835">
        <v>34640.5</v>
      </c>
      <c r="N230" s="832">
        <v>25</v>
      </c>
      <c r="O230" s="836">
        <v>5.5</v>
      </c>
      <c r="P230" s="835">
        <v>30483.64</v>
      </c>
      <c r="Q230" s="837">
        <v>0.88</v>
      </c>
      <c r="R230" s="832">
        <v>22</v>
      </c>
      <c r="S230" s="837">
        <v>0.88</v>
      </c>
      <c r="T230" s="836">
        <v>4.5</v>
      </c>
      <c r="U230" s="838">
        <v>0.81818181818181823</v>
      </c>
    </row>
    <row r="231" spans="1:21" ht="14.4" customHeight="1" x14ac:dyDescent="0.3">
      <c r="A231" s="831">
        <v>21</v>
      </c>
      <c r="B231" s="832" t="s">
        <v>2457</v>
      </c>
      <c r="C231" s="832" t="s">
        <v>2463</v>
      </c>
      <c r="D231" s="833" t="s">
        <v>4107</v>
      </c>
      <c r="E231" s="834" t="s">
        <v>2481</v>
      </c>
      <c r="F231" s="832" t="s">
        <v>2458</v>
      </c>
      <c r="G231" s="832" t="s">
        <v>2669</v>
      </c>
      <c r="H231" s="832" t="s">
        <v>637</v>
      </c>
      <c r="I231" s="832" t="s">
        <v>2670</v>
      </c>
      <c r="J231" s="832" t="s">
        <v>2671</v>
      </c>
      <c r="K231" s="832" t="s">
        <v>2672</v>
      </c>
      <c r="L231" s="835">
        <v>736.33</v>
      </c>
      <c r="M231" s="835">
        <v>6626.9700000000012</v>
      </c>
      <c r="N231" s="832">
        <v>9</v>
      </c>
      <c r="O231" s="836">
        <v>2.5</v>
      </c>
      <c r="P231" s="835">
        <v>2208.9900000000002</v>
      </c>
      <c r="Q231" s="837">
        <v>0.33333333333333331</v>
      </c>
      <c r="R231" s="832">
        <v>3</v>
      </c>
      <c r="S231" s="837">
        <v>0.33333333333333331</v>
      </c>
      <c r="T231" s="836">
        <v>1</v>
      </c>
      <c r="U231" s="838">
        <v>0.4</v>
      </c>
    </row>
    <row r="232" spans="1:21" ht="14.4" customHeight="1" x14ac:dyDescent="0.3">
      <c r="A232" s="831">
        <v>21</v>
      </c>
      <c r="B232" s="832" t="s">
        <v>2457</v>
      </c>
      <c r="C232" s="832" t="s">
        <v>2463</v>
      </c>
      <c r="D232" s="833" t="s">
        <v>4107</v>
      </c>
      <c r="E232" s="834" t="s">
        <v>2481</v>
      </c>
      <c r="F232" s="832" t="s">
        <v>2458</v>
      </c>
      <c r="G232" s="832" t="s">
        <v>2669</v>
      </c>
      <c r="H232" s="832" t="s">
        <v>637</v>
      </c>
      <c r="I232" s="832" t="s">
        <v>1920</v>
      </c>
      <c r="J232" s="832" t="s">
        <v>873</v>
      </c>
      <c r="K232" s="832" t="s">
        <v>1921</v>
      </c>
      <c r="L232" s="835">
        <v>1847.49</v>
      </c>
      <c r="M232" s="835">
        <v>5542.47</v>
      </c>
      <c r="N232" s="832">
        <v>3</v>
      </c>
      <c r="O232" s="836">
        <v>1</v>
      </c>
      <c r="P232" s="835">
        <v>5542.47</v>
      </c>
      <c r="Q232" s="837">
        <v>1</v>
      </c>
      <c r="R232" s="832">
        <v>3</v>
      </c>
      <c r="S232" s="837">
        <v>1</v>
      </c>
      <c r="T232" s="836">
        <v>1</v>
      </c>
      <c r="U232" s="838">
        <v>1</v>
      </c>
    </row>
    <row r="233" spans="1:21" ht="14.4" customHeight="1" x14ac:dyDescent="0.3">
      <c r="A233" s="831">
        <v>21</v>
      </c>
      <c r="B233" s="832" t="s">
        <v>2457</v>
      </c>
      <c r="C233" s="832" t="s">
        <v>2463</v>
      </c>
      <c r="D233" s="833" t="s">
        <v>4107</v>
      </c>
      <c r="E233" s="834" t="s">
        <v>2481</v>
      </c>
      <c r="F233" s="832" t="s">
        <v>2458</v>
      </c>
      <c r="G233" s="832" t="s">
        <v>2669</v>
      </c>
      <c r="H233" s="832" t="s">
        <v>637</v>
      </c>
      <c r="I233" s="832" t="s">
        <v>2948</v>
      </c>
      <c r="J233" s="832" t="s">
        <v>2671</v>
      </c>
      <c r="K233" s="832" t="s">
        <v>2949</v>
      </c>
      <c r="L233" s="835">
        <v>1154.68</v>
      </c>
      <c r="M233" s="835">
        <v>6928.08</v>
      </c>
      <c r="N233" s="832">
        <v>6</v>
      </c>
      <c r="O233" s="836">
        <v>0.5</v>
      </c>
      <c r="P233" s="835"/>
      <c r="Q233" s="837">
        <v>0</v>
      </c>
      <c r="R233" s="832"/>
      <c r="S233" s="837">
        <v>0</v>
      </c>
      <c r="T233" s="836"/>
      <c r="U233" s="838">
        <v>0</v>
      </c>
    </row>
    <row r="234" spans="1:21" ht="14.4" customHeight="1" x14ac:dyDescent="0.3">
      <c r="A234" s="831">
        <v>21</v>
      </c>
      <c r="B234" s="832" t="s">
        <v>2457</v>
      </c>
      <c r="C234" s="832" t="s">
        <v>2463</v>
      </c>
      <c r="D234" s="833" t="s">
        <v>4107</v>
      </c>
      <c r="E234" s="834" t="s">
        <v>2481</v>
      </c>
      <c r="F234" s="832" t="s">
        <v>2458</v>
      </c>
      <c r="G234" s="832" t="s">
        <v>2669</v>
      </c>
      <c r="H234" s="832" t="s">
        <v>637</v>
      </c>
      <c r="I234" s="832" t="s">
        <v>2675</v>
      </c>
      <c r="J234" s="832" t="s">
        <v>873</v>
      </c>
      <c r="K234" s="832" t="s">
        <v>2676</v>
      </c>
      <c r="L234" s="835">
        <v>277.12</v>
      </c>
      <c r="M234" s="835">
        <v>277.12</v>
      </c>
      <c r="N234" s="832">
        <v>1</v>
      </c>
      <c r="O234" s="836">
        <v>0.5</v>
      </c>
      <c r="P234" s="835">
        <v>277.12</v>
      </c>
      <c r="Q234" s="837">
        <v>1</v>
      </c>
      <c r="R234" s="832">
        <v>1</v>
      </c>
      <c r="S234" s="837">
        <v>1</v>
      </c>
      <c r="T234" s="836">
        <v>0.5</v>
      </c>
      <c r="U234" s="838">
        <v>1</v>
      </c>
    </row>
    <row r="235" spans="1:21" ht="14.4" customHeight="1" x14ac:dyDescent="0.3">
      <c r="A235" s="831">
        <v>21</v>
      </c>
      <c r="B235" s="832" t="s">
        <v>2457</v>
      </c>
      <c r="C235" s="832" t="s">
        <v>2463</v>
      </c>
      <c r="D235" s="833" t="s">
        <v>4107</v>
      </c>
      <c r="E235" s="834" t="s">
        <v>2481</v>
      </c>
      <c r="F235" s="832" t="s">
        <v>2458</v>
      </c>
      <c r="G235" s="832" t="s">
        <v>2669</v>
      </c>
      <c r="H235" s="832" t="s">
        <v>637</v>
      </c>
      <c r="I235" s="832" t="s">
        <v>2677</v>
      </c>
      <c r="J235" s="832" t="s">
        <v>2671</v>
      </c>
      <c r="K235" s="832" t="s">
        <v>2678</v>
      </c>
      <c r="L235" s="835">
        <v>923.74</v>
      </c>
      <c r="M235" s="835">
        <v>19398.539999999997</v>
      </c>
      <c r="N235" s="832">
        <v>21</v>
      </c>
      <c r="O235" s="836">
        <v>3</v>
      </c>
      <c r="P235" s="835">
        <v>19398.539999999997</v>
      </c>
      <c r="Q235" s="837">
        <v>1</v>
      </c>
      <c r="R235" s="832">
        <v>21</v>
      </c>
      <c r="S235" s="837">
        <v>1</v>
      </c>
      <c r="T235" s="836">
        <v>3</v>
      </c>
      <c r="U235" s="838">
        <v>1</v>
      </c>
    </row>
    <row r="236" spans="1:21" ht="14.4" customHeight="1" x14ac:dyDescent="0.3">
      <c r="A236" s="831">
        <v>21</v>
      </c>
      <c r="B236" s="832" t="s">
        <v>2457</v>
      </c>
      <c r="C236" s="832" t="s">
        <v>2463</v>
      </c>
      <c r="D236" s="833" t="s">
        <v>4107</v>
      </c>
      <c r="E236" s="834" t="s">
        <v>2481</v>
      </c>
      <c r="F236" s="832" t="s">
        <v>2458</v>
      </c>
      <c r="G236" s="832" t="s">
        <v>2950</v>
      </c>
      <c r="H236" s="832" t="s">
        <v>585</v>
      </c>
      <c r="I236" s="832" t="s">
        <v>2951</v>
      </c>
      <c r="J236" s="832" t="s">
        <v>692</v>
      </c>
      <c r="K236" s="832" t="s">
        <v>1354</v>
      </c>
      <c r="L236" s="835">
        <v>35.25</v>
      </c>
      <c r="M236" s="835">
        <v>740.25</v>
      </c>
      <c r="N236" s="832">
        <v>21</v>
      </c>
      <c r="O236" s="836">
        <v>8</v>
      </c>
      <c r="P236" s="835">
        <v>458.25</v>
      </c>
      <c r="Q236" s="837">
        <v>0.61904761904761907</v>
      </c>
      <c r="R236" s="832">
        <v>13</v>
      </c>
      <c r="S236" s="837">
        <v>0.61904761904761907</v>
      </c>
      <c r="T236" s="836">
        <v>4.5</v>
      </c>
      <c r="U236" s="838">
        <v>0.5625</v>
      </c>
    </row>
    <row r="237" spans="1:21" ht="14.4" customHeight="1" x14ac:dyDescent="0.3">
      <c r="A237" s="831">
        <v>21</v>
      </c>
      <c r="B237" s="832" t="s">
        <v>2457</v>
      </c>
      <c r="C237" s="832" t="s">
        <v>2463</v>
      </c>
      <c r="D237" s="833" t="s">
        <v>4107</v>
      </c>
      <c r="E237" s="834" t="s">
        <v>2481</v>
      </c>
      <c r="F237" s="832" t="s">
        <v>2458</v>
      </c>
      <c r="G237" s="832" t="s">
        <v>2950</v>
      </c>
      <c r="H237" s="832" t="s">
        <v>585</v>
      </c>
      <c r="I237" s="832" t="s">
        <v>2952</v>
      </c>
      <c r="J237" s="832" t="s">
        <v>692</v>
      </c>
      <c r="K237" s="832" t="s">
        <v>2953</v>
      </c>
      <c r="L237" s="835">
        <v>35.25</v>
      </c>
      <c r="M237" s="835">
        <v>352.5</v>
      </c>
      <c r="N237" s="832">
        <v>10</v>
      </c>
      <c r="O237" s="836">
        <v>5.5</v>
      </c>
      <c r="P237" s="835">
        <v>246.75</v>
      </c>
      <c r="Q237" s="837">
        <v>0.7</v>
      </c>
      <c r="R237" s="832">
        <v>7</v>
      </c>
      <c r="S237" s="837">
        <v>0.7</v>
      </c>
      <c r="T237" s="836">
        <v>3.5</v>
      </c>
      <c r="U237" s="838">
        <v>0.63636363636363635</v>
      </c>
    </row>
    <row r="238" spans="1:21" ht="14.4" customHeight="1" x14ac:dyDescent="0.3">
      <c r="A238" s="831">
        <v>21</v>
      </c>
      <c r="B238" s="832" t="s">
        <v>2457</v>
      </c>
      <c r="C238" s="832" t="s">
        <v>2463</v>
      </c>
      <c r="D238" s="833" t="s">
        <v>4107</v>
      </c>
      <c r="E238" s="834" t="s">
        <v>2481</v>
      </c>
      <c r="F238" s="832" t="s">
        <v>2458</v>
      </c>
      <c r="G238" s="832" t="s">
        <v>2950</v>
      </c>
      <c r="H238" s="832" t="s">
        <v>585</v>
      </c>
      <c r="I238" s="832" t="s">
        <v>2954</v>
      </c>
      <c r="J238" s="832" t="s">
        <v>2955</v>
      </c>
      <c r="K238" s="832" t="s">
        <v>2956</v>
      </c>
      <c r="L238" s="835">
        <v>35.25</v>
      </c>
      <c r="M238" s="835">
        <v>246.75</v>
      </c>
      <c r="N238" s="832">
        <v>7</v>
      </c>
      <c r="O238" s="836">
        <v>3.5</v>
      </c>
      <c r="P238" s="835">
        <v>211.5</v>
      </c>
      <c r="Q238" s="837">
        <v>0.8571428571428571</v>
      </c>
      <c r="R238" s="832">
        <v>6</v>
      </c>
      <c r="S238" s="837">
        <v>0.8571428571428571</v>
      </c>
      <c r="T238" s="836">
        <v>3</v>
      </c>
      <c r="U238" s="838">
        <v>0.8571428571428571</v>
      </c>
    </row>
    <row r="239" spans="1:21" ht="14.4" customHeight="1" x14ac:dyDescent="0.3">
      <c r="A239" s="831">
        <v>21</v>
      </c>
      <c r="B239" s="832" t="s">
        <v>2457</v>
      </c>
      <c r="C239" s="832" t="s">
        <v>2463</v>
      </c>
      <c r="D239" s="833" t="s">
        <v>4107</v>
      </c>
      <c r="E239" s="834" t="s">
        <v>2481</v>
      </c>
      <c r="F239" s="832" t="s">
        <v>2458</v>
      </c>
      <c r="G239" s="832" t="s">
        <v>2950</v>
      </c>
      <c r="H239" s="832" t="s">
        <v>585</v>
      </c>
      <c r="I239" s="832" t="s">
        <v>2957</v>
      </c>
      <c r="J239" s="832" t="s">
        <v>692</v>
      </c>
      <c r="K239" s="832" t="s">
        <v>2958</v>
      </c>
      <c r="L239" s="835">
        <v>17.62</v>
      </c>
      <c r="M239" s="835">
        <v>17.62</v>
      </c>
      <c r="N239" s="832">
        <v>1</v>
      </c>
      <c r="O239" s="836">
        <v>1</v>
      </c>
      <c r="P239" s="835">
        <v>17.62</v>
      </c>
      <c r="Q239" s="837">
        <v>1</v>
      </c>
      <c r="R239" s="832">
        <v>1</v>
      </c>
      <c r="S239" s="837">
        <v>1</v>
      </c>
      <c r="T239" s="836">
        <v>1</v>
      </c>
      <c r="U239" s="838">
        <v>1</v>
      </c>
    </row>
    <row r="240" spans="1:21" ht="14.4" customHeight="1" x14ac:dyDescent="0.3">
      <c r="A240" s="831">
        <v>21</v>
      </c>
      <c r="B240" s="832" t="s">
        <v>2457</v>
      </c>
      <c r="C240" s="832" t="s">
        <v>2463</v>
      </c>
      <c r="D240" s="833" t="s">
        <v>4107</v>
      </c>
      <c r="E240" s="834" t="s">
        <v>2481</v>
      </c>
      <c r="F240" s="832" t="s">
        <v>2458</v>
      </c>
      <c r="G240" s="832" t="s">
        <v>2959</v>
      </c>
      <c r="H240" s="832" t="s">
        <v>585</v>
      </c>
      <c r="I240" s="832" t="s">
        <v>2960</v>
      </c>
      <c r="J240" s="832" t="s">
        <v>2961</v>
      </c>
      <c r="K240" s="832" t="s">
        <v>2962</v>
      </c>
      <c r="L240" s="835">
        <v>75.739999999999995</v>
      </c>
      <c r="M240" s="835">
        <v>75.739999999999995</v>
      </c>
      <c r="N240" s="832">
        <v>1</v>
      </c>
      <c r="O240" s="836">
        <v>1</v>
      </c>
      <c r="P240" s="835">
        <v>75.739999999999995</v>
      </c>
      <c r="Q240" s="837">
        <v>1</v>
      </c>
      <c r="R240" s="832">
        <v>1</v>
      </c>
      <c r="S240" s="837">
        <v>1</v>
      </c>
      <c r="T240" s="836">
        <v>1</v>
      </c>
      <c r="U240" s="838">
        <v>1</v>
      </c>
    </row>
    <row r="241" spans="1:21" ht="14.4" customHeight="1" x14ac:dyDescent="0.3">
      <c r="A241" s="831">
        <v>21</v>
      </c>
      <c r="B241" s="832" t="s">
        <v>2457</v>
      </c>
      <c r="C241" s="832" t="s">
        <v>2463</v>
      </c>
      <c r="D241" s="833" t="s">
        <v>4107</v>
      </c>
      <c r="E241" s="834" t="s">
        <v>2481</v>
      </c>
      <c r="F241" s="832" t="s">
        <v>2458</v>
      </c>
      <c r="G241" s="832" t="s">
        <v>2963</v>
      </c>
      <c r="H241" s="832" t="s">
        <v>585</v>
      </c>
      <c r="I241" s="832" t="s">
        <v>2964</v>
      </c>
      <c r="J241" s="832" t="s">
        <v>2965</v>
      </c>
      <c r="K241" s="832" t="s">
        <v>2966</v>
      </c>
      <c r="L241" s="835">
        <v>168.9</v>
      </c>
      <c r="M241" s="835">
        <v>337.8</v>
      </c>
      <c r="N241" s="832">
        <v>2</v>
      </c>
      <c r="O241" s="836">
        <v>1</v>
      </c>
      <c r="P241" s="835">
        <v>337.8</v>
      </c>
      <c r="Q241" s="837">
        <v>1</v>
      </c>
      <c r="R241" s="832">
        <v>2</v>
      </c>
      <c r="S241" s="837">
        <v>1</v>
      </c>
      <c r="T241" s="836">
        <v>1</v>
      </c>
      <c r="U241" s="838">
        <v>1</v>
      </c>
    </row>
    <row r="242" spans="1:21" ht="14.4" customHeight="1" x14ac:dyDescent="0.3">
      <c r="A242" s="831">
        <v>21</v>
      </c>
      <c r="B242" s="832" t="s">
        <v>2457</v>
      </c>
      <c r="C242" s="832" t="s">
        <v>2463</v>
      </c>
      <c r="D242" s="833" t="s">
        <v>4107</v>
      </c>
      <c r="E242" s="834" t="s">
        <v>2481</v>
      </c>
      <c r="F242" s="832" t="s">
        <v>2458</v>
      </c>
      <c r="G242" s="832" t="s">
        <v>2680</v>
      </c>
      <c r="H242" s="832" t="s">
        <v>585</v>
      </c>
      <c r="I242" s="832" t="s">
        <v>2967</v>
      </c>
      <c r="J242" s="832" t="s">
        <v>909</v>
      </c>
      <c r="K242" s="832" t="s">
        <v>2968</v>
      </c>
      <c r="L242" s="835">
        <v>103.67</v>
      </c>
      <c r="M242" s="835">
        <v>622.02</v>
      </c>
      <c r="N242" s="832">
        <v>6</v>
      </c>
      <c r="O242" s="836">
        <v>5</v>
      </c>
      <c r="P242" s="835">
        <v>414.68</v>
      </c>
      <c r="Q242" s="837">
        <v>0.66666666666666674</v>
      </c>
      <c r="R242" s="832">
        <v>4</v>
      </c>
      <c r="S242" s="837">
        <v>0.66666666666666663</v>
      </c>
      <c r="T242" s="836">
        <v>3</v>
      </c>
      <c r="U242" s="838">
        <v>0.6</v>
      </c>
    </row>
    <row r="243" spans="1:21" ht="14.4" customHeight="1" x14ac:dyDescent="0.3">
      <c r="A243" s="831">
        <v>21</v>
      </c>
      <c r="B243" s="832" t="s">
        <v>2457</v>
      </c>
      <c r="C243" s="832" t="s">
        <v>2463</v>
      </c>
      <c r="D243" s="833" t="s">
        <v>4107</v>
      </c>
      <c r="E243" s="834" t="s">
        <v>2481</v>
      </c>
      <c r="F243" s="832" t="s">
        <v>2458</v>
      </c>
      <c r="G243" s="832" t="s">
        <v>2680</v>
      </c>
      <c r="H243" s="832" t="s">
        <v>585</v>
      </c>
      <c r="I243" s="832" t="s">
        <v>2969</v>
      </c>
      <c r="J243" s="832" t="s">
        <v>909</v>
      </c>
      <c r="K243" s="832" t="s">
        <v>2684</v>
      </c>
      <c r="L243" s="835">
        <v>32.25</v>
      </c>
      <c r="M243" s="835">
        <v>161.25</v>
      </c>
      <c r="N243" s="832">
        <v>5</v>
      </c>
      <c r="O243" s="836">
        <v>3.5</v>
      </c>
      <c r="P243" s="835">
        <v>161.25</v>
      </c>
      <c r="Q243" s="837">
        <v>1</v>
      </c>
      <c r="R243" s="832">
        <v>5</v>
      </c>
      <c r="S243" s="837">
        <v>1</v>
      </c>
      <c r="T243" s="836">
        <v>3.5</v>
      </c>
      <c r="U243" s="838">
        <v>1</v>
      </c>
    </row>
    <row r="244" spans="1:21" ht="14.4" customHeight="1" x14ac:dyDescent="0.3">
      <c r="A244" s="831">
        <v>21</v>
      </c>
      <c r="B244" s="832" t="s">
        <v>2457</v>
      </c>
      <c r="C244" s="832" t="s">
        <v>2463</v>
      </c>
      <c r="D244" s="833" t="s">
        <v>4107</v>
      </c>
      <c r="E244" s="834" t="s">
        <v>2481</v>
      </c>
      <c r="F244" s="832" t="s">
        <v>2458</v>
      </c>
      <c r="G244" s="832" t="s">
        <v>2680</v>
      </c>
      <c r="H244" s="832" t="s">
        <v>585</v>
      </c>
      <c r="I244" s="832" t="s">
        <v>2681</v>
      </c>
      <c r="J244" s="832" t="s">
        <v>909</v>
      </c>
      <c r="K244" s="832" t="s">
        <v>2682</v>
      </c>
      <c r="L244" s="835">
        <v>103.67</v>
      </c>
      <c r="M244" s="835">
        <v>1244.04</v>
      </c>
      <c r="N244" s="832">
        <v>12</v>
      </c>
      <c r="O244" s="836">
        <v>7.5</v>
      </c>
      <c r="P244" s="835">
        <v>1140.3699999999999</v>
      </c>
      <c r="Q244" s="837">
        <v>0.91666666666666663</v>
      </c>
      <c r="R244" s="832">
        <v>11</v>
      </c>
      <c r="S244" s="837">
        <v>0.91666666666666663</v>
      </c>
      <c r="T244" s="836">
        <v>6.5</v>
      </c>
      <c r="U244" s="838">
        <v>0.8666666666666667</v>
      </c>
    </row>
    <row r="245" spans="1:21" ht="14.4" customHeight="1" x14ac:dyDescent="0.3">
      <c r="A245" s="831">
        <v>21</v>
      </c>
      <c r="B245" s="832" t="s">
        <v>2457</v>
      </c>
      <c r="C245" s="832" t="s">
        <v>2463</v>
      </c>
      <c r="D245" s="833" t="s">
        <v>4107</v>
      </c>
      <c r="E245" s="834" t="s">
        <v>2481</v>
      </c>
      <c r="F245" s="832" t="s">
        <v>2458</v>
      </c>
      <c r="G245" s="832" t="s">
        <v>2680</v>
      </c>
      <c r="H245" s="832" t="s">
        <v>585</v>
      </c>
      <c r="I245" s="832" t="s">
        <v>2970</v>
      </c>
      <c r="J245" s="832" t="s">
        <v>2971</v>
      </c>
      <c r="K245" s="832" t="s">
        <v>2687</v>
      </c>
      <c r="L245" s="835">
        <v>205.84</v>
      </c>
      <c r="M245" s="835">
        <v>205.84</v>
      </c>
      <c r="N245" s="832">
        <v>1</v>
      </c>
      <c r="O245" s="836">
        <v>1</v>
      </c>
      <c r="P245" s="835"/>
      <c r="Q245" s="837">
        <v>0</v>
      </c>
      <c r="R245" s="832"/>
      <c r="S245" s="837">
        <v>0</v>
      </c>
      <c r="T245" s="836"/>
      <c r="U245" s="838">
        <v>0</v>
      </c>
    </row>
    <row r="246" spans="1:21" ht="14.4" customHeight="1" x14ac:dyDescent="0.3">
      <c r="A246" s="831">
        <v>21</v>
      </c>
      <c r="B246" s="832" t="s">
        <v>2457</v>
      </c>
      <c r="C246" s="832" t="s">
        <v>2463</v>
      </c>
      <c r="D246" s="833" t="s">
        <v>4107</v>
      </c>
      <c r="E246" s="834" t="s">
        <v>2481</v>
      </c>
      <c r="F246" s="832" t="s">
        <v>2458</v>
      </c>
      <c r="G246" s="832" t="s">
        <v>2504</v>
      </c>
      <c r="H246" s="832" t="s">
        <v>637</v>
      </c>
      <c r="I246" s="832" t="s">
        <v>1898</v>
      </c>
      <c r="J246" s="832" t="s">
        <v>1091</v>
      </c>
      <c r="K246" s="832" t="s">
        <v>1899</v>
      </c>
      <c r="L246" s="835">
        <v>453.18</v>
      </c>
      <c r="M246" s="835">
        <v>453.18</v>
      </c>
      <c r="N246" s="832">
        <v>1</v>
      </c>
      <c r="O246" s="836">
        <v>0.5</v>
      </c>
      <c r="P246" s="835">
        <v>453.18</v>
      </c>
      <c r="Q246" s="837">
        <v>1</v>
      </c>
      <c r="R246" s="832">
        <v>1</v>
      </c>
      <c r="S246" s="837">
        <v>1</v>
      </c>
      <c r="T246" s="836">
        <v>0.5</v>
      </c>
      <c r="U246" s="838">
        <v>1</v>
      </c>
    </row>
    <row r="247" spans="1:21" ht="14.4" customHeight="1" x14ac:dyDescent="0.3">
      <c r="A247" s="831">
        <v>21</v>
      </c>
      <c r="B247" s="832" t="s">
        <v>2457</v>
      </c>
      <c r="C247" s="832" t="s">
        <v>2463</v>
      </c>
      <c r="D247" s="833" t="s">
        <v>4107</v>
      </c>
      <c r="E247" s="834" t="s">
        <v>2481</v>
      </c>
      <c r="F247" s="832" t="s">
        <v>2458</v>
      </c>
      <c r="G247" s="832" t="s">
        <v>2504</v>
      </c>
      <c r="H247" s="832" t="s">
        <v>585</v>
      </c>
      <c r="I247" s="832" t="s">
        <v>2508</v>
      </c>
      <c r="J247" s="832" t="s">
        <v>1091</v>
      </c>
      <c r="K247" s="832" t="s">
        <v>1899</v>
      </c>
      <c r="L247" s="835">
        <v>453.18</v>
      </c>
      <c r="M247" s="835">
        <v>25831.260000000006</v>
      </c>
      <c r="N247" s="832">
        <v>57</v>
      </c>
      <c r="O247" s="836">
        <v>34</v>
      </c>
      <c r="P247" s="835">
        <v>20846.280000000006</v>
      </c>
      <c r="Q247" s="837">
        <v>0.80701754385964919</v>
      </c>
      <c r="R247" s="832">
        <v>46</v>
      </c>
      <c r="S247" s="837">
        <v>0.80701754385964908</v>
      </c>
      <c r="T247" s="836">
        <v>28</v>
      </c>
      <c r="U247" s="838">
        <v>0.82352941176470584</v>
      </c>
    </row>
    <row r="248" spans="1:21" ht="14.4" customHeight="1" x14ac:dyDescent="0.3">
      <c r="A248" s="831">
        <v>21</v>
      </c>
      <c r="B248" s="832" t="s">
        <v>2457</v>
      </c>
      <c r="C248" s="832" t="s">
        <v>2463</v>
      </c>
      <c r="D248" s="833" t="s">
        <v>4107</v>
      </c>
      <c r="E248" s="834" t="s">
        <v>2481</v>
      </c>
      <c r="F248" s="832" t="s">
        <v>2458</v>
      </c>
      <c r="G248" s="832" t="s">
        <v>2504</v>
      </c>
      <c r="H248" s="832" t="s">
        <v>585</v>
      </c>
      <c r="I248" s="832" t="s">
        <v>2972</v>
      </c>
      <c r="J248" s="832" t="s">
        <v>2973</v>
      </c>
      <c r="K248" s="832" t="s">
        <v>2974</v>
      </c>
      <c r="L248" s="835">
        <v>453.18</v>
      </c>
      <c r="M248" s="835">
        <v>906.36</v>
      </c>
      <c r="N248" s="832">
        <v>2</v>
      </c>
      <c r="O248" s="836">
        <v>1</v>
      </c>
      <c r="P248" s="835"/>
      <c r="Q248" s="837">
        <v>0</v>
      </c>
      <c r="R248" s="832"/>
      <c r="S248" s="837">
        <v>0</v>
      </c>
      <c r="T248" s="836"/>
      <c r="U248" s="838">
        <v>0</v>
      </c>
    </row>
    <row r="249" spans="1:21" ht="14.4" customHeight="1" x14ac:dyDescent="0.3">
      <c r="A249" s="831">
        <v>21</v>
      </c>
      <c r="B249" s="832" t="s">
        <v>2457</v>
      </c>
      <c r="C249" s="832" t="s">
        <v>2463</v>
      </c>
      <c r="D249" s="833" t="s">
        <v>4107</v>
      </c>
      <c r="E249" s="834" t="s">
        <v>2481</v>
      </c>
      <c r="F249" s="832" t="s">
        <v>2458</v>
      </c>
      <c r="G249" s="832" t="s">
        <v>2975</v>
      </c>
      <c r="H249" s="832" t="s">
        <v>585</v>
      </c>
      <c r="I249" s="832" t="s">
        <v>2976</v>
      </c>
      <c r="J249" s="832" t="s">
        <v>2977</v>
      </c>
      <c r="K249" s="832" t="s">
        <v>2860</v>
      </c>
      <c r="L249" s="835">
        <v>18.809999999999999</v>
      </c>
      <c r="M249" s="835">
        <v>37.619999999999997</v>
      </c>
      <c r="N249" s="832">
        <v>2</v>
      </c>
      <c r="O249" s="836">
        <v>0.5</v>
      </c>
      <c r="P249" s="835"/>
      <c r="Q249" s="837">
        <v>0</v>
      </c>
      <c r="R249" s="832"/>
      <c r="S249" s="837">
        <v>0</v>
      </c>
      <c r="T249" s="836"/>
      <c r="U249" s="838">
        <v>0</v>
      </c>
    </row>
    <row r="250" spans="1:21" ht="14.4" customHeight="1" x14ac:dyDescent="0.3">
      <c r="A250" s="831">
        <v>21</v>
      </c>
      <c r="B250" s="832" t="s">
        <v>2457</v>
      </c>
      <c r="C250" s="832" t="s">
        <v>2463</v>
      </c>
      <c r="D250" s="833" t="s">
        <v>4107</v>
      </c>
      <c r="E250" s="834" t="s">
        <v>2481</v>
      </c>
      <c r="F250" s="832" t="s">
        <v>2458</v>
      </c>
      <c r="G250" s="832" t="s">
        <v>2691</v>
      </c>
      <c r="H250" s="832" t="s">
        <v>637</v>
      </c>
      <c r="I250" s="832" t="s">
        <v>2978</v>
      </c>
      <c r="J250" s="832" t="s">
        <v>2112</v>
      </c>
      <c r="K250" s="832" t="s">
        <v>2979</v>
      </c>
      <c r="L250" s="835">
        <v>2038.93</v>
      </c>
      <c r="M250" s="835">
        <v>8155.72</v>
      </c>
      <c r="N250" s="832">
        <v>4</v>
      </c>
      <c r="O250" s="836">
        <v>2</v>
      </c>
      <c r="P250" s="835">
        <v>8155.72</v>
      </c>
      <c r="Q250" s="837">
        <v>1</v>
      </c>
      <c r="R250" s="832">
        <v>4</v>
      </c>
      <c r="S250" s="837">
        <v>1</v>
      </c>
      <c r="T250" s="836">
        <v>2</v>
      </c>
      <c r="U250" s="838">
        <v>1</v>
      </c>
    </row>
    <row r="251" spans="1:21" ht="14.4" customHeight="1" x14ac:dyDescent="0.3">
      <c r="A251" s="831">
        <v>21</v>
      </c>
      <c r="B251" s="832" t="s">
        <v>2457</v>
      </c>
      <c r="C251" s="832" t="s">
        <v>2463</v>
      </c>
      <c r="D251" s="833" t="s">
        <v>4107</v>
      </c>
      <c r="E251" s="834" t="s">
        <v>2481</v>
      </c>
      <c r="F251" s="832" t="s">
        <v>2458</v>
      </c>
      <c r="G251" s="832" t="s">
        <v>2691</v>
      </c>
      <c r="H251" s="832" t="s">
        <v>637</v>
      </c>
      <c r="I251" s="832" t="s">
        <v>2111</v>
      </c>
      <c r="J251" s="832" t="s">
        <v>2112</v>
      </c>
      <c r="K251" s="832" t="s">
        <v>2113</v>
      </c>
      <c r="L251" s="835">
        <v>355.79</v>
      </c>
      <c r="M251" s="835">
        <v>4981.0600000000004</v>
      </c>
      <c r="N251" s="832">
        <v>14</v>
      </c>
      <c r="O251" s="836">
        <v>4.5</v>
      </c>
      <c r="P251" s="835">
        <v>4625.2700000000004</v>
      </c>
      <c r="Q251" s="837">
        <v>0.9285714285714286</v>
      </c>
      <c r="R251" s="832">
        <v>13</v>
      </c>
      <c r="S251" s="837">
        <v>0.9285714285714286</v>
      </c>
      <c r="T251" s="836">
        <v>3.5</v>
      </c>
      <c r="U251" s="838">
        <v>0.77777777777777779</v>
      </c>
    </row>
    <row r="252" spans="1:21" ht="14.4" customHeight="1" x14ac:dyDescent="0.3">
      <c r="A252" s="831">
        <v>21</v>
      </c>
      <c r="B252" s="832" t="s">
        <v>2457</v>
      </c>
      <c r="C252" s="832" t="s">
        <v>2463</v>
      </c>
      <c r="D252" s="833" t="s">
        <v>4107</v>
      </c>
      <c r="E252" s="834" t="s">
        <v>2481</v>
      </c>
      <c r="F252" s="832" t="s">
        <v>2458</v>
      </c>
      <c r="G252" s="832" t="s">
        <v>2691</v>
      </c>
      <c r="H252" s="832" t="s">
        <v>637</v>
      </c>
      <c r="I252" s="832" t="s">
        <v>2114</v>
      </c>
      <c r="J252" s="832" t="s">
        <v>2112</v>
      </c>
      <c r="K252" s="832" t="s">
        <v>2115</v>
      </c>
      <c r="L252" s="835">
        <v>552.64</v>
      </c>
      <c r="M252" s="835">
        <v>7184.3199999999988</v>
      </c>
      <c r="N252" s="832">
        <v>13</v>
      </c>
      <c r="O252" s="836">
        <v>4</v>
      </c>
      <c r="P252" s="835">
        <v>7184.3199999999988</v>
      </c>
      <c r="Q252" s="837">
        <v>1</v>
      </c>
      <c r="R252" s="832">
        <v>13</v>
      </c>
      <c r="S252" s="837">
        <v>1</v>
      </c>
      <c r="T252" s="836">
        <v>4</v>
      </c>
      <c r="U252" s="838">
        <v>1</v>
      </c>
    </row>
    <row r="253" spans="1:21" ht="14.4" customHeight="1" x14ac:dyDescent="0.3">
      <c r="A253" s="831">
        <v>21</v>
      </c>
      <c r="B253" s="832" t="s">
        <v>2457</v>
      </c>
      <c r="C253" s="832" t="s">
        <v>2463</v>
      </c>
      <c r="D253" s="833" t="s">
        <v>4107</v>
      </c>
      <c r="E253" s="834" t="s">
        <v>2481</v>
      </c>
      <c r="F253" s="832" t="s">
        <v>2458</v>
      </c>
      <c r="G253" s="832" t="s">
        <v>2691</v>
      </c>
      <c r="H253" s="832" t="s">
        <v>585</v>
      </c>
      <c r="I253" s="832" t="s">
        <v>2980</v>
      </c>
      <c r="J253" s="832" t="s">
        <v>2981</v>
      </c>
      <c r="K253" s="832" t="s">
        <v>2982</v>
      </c>
      <c r="L253" s="835">
        <v>355.79</v>
      </c>
      <c r="M253" s="835">
        <v>355.79</v>
      </c>
      <c r="N253" s="832">
        <v>1</v>
      </c>
      <c r="O253" s="836">
        <v>1</v>
      </c>
      <c r="P253" s="835">
        <v>355.79</v>
      </c>
      <c r="Q253" s="837">
        <v>1</v>
      </c>
      <c r="R253" s="832">
        <v>1</v>
      </c>
      <c r="S253" s="837">
        <v>1</v>
      </c>
      <c r="T253" s="836">
        <v>1</v>
      </c>
      <c r="U253" s="838">
        <v>1</v>
      </c>
    </row>
    <row r="254" spans="1:21" ht="14.4" customHeight="1" x14ac:dyDescent="0.3">
      <c r="A254" s="831">
        <v>21</v>
      </c>
      <c r="B254" s="832" t="s">
        <v>2457</v>
      </c>
      <c r="C254" s="832" t="s">
        <v>2463</v>
      </c>
      <c r="D254" s="833" t="s">
        <v>4107</v>
      </c>
      <c r="E254" s="834" t="s">
        <v>2481</v>
      </c>
      <c r="F254" s="832" t="s">
        <v>2458</v>
      </c>
      <c r="G254" s="832" t="s">
        <v>2691</v>
      </c>
      <c r="H254" s="832" t="s">
        <v>585</v>
      </c>
      <c r="I254" s="832" t="s">
        <v>2983</v>
      </c>
      <c r="J254" s="832" t="s">
        <v>2984</v>
      </c>
      <c r="K254" s="832" t="s">
        <v>2985</v>
      </c>
      <c r="L254" s="835">
        <v>177.89</v>
      </c>
      <c r="M254" s="835">
        <v>533.66999999999996</v>
      </c>
      <c r="N254" s="832">
        <v>3</v>
      </c>
      <c r="O254" s="836">
        <v>1</v>
      </c>
      <c r="P254" s="835">
        <v>533.66999999999996</v>
      </c>
      <c r="Q254" s="837">
        <v>1</v>
      </c>
      <c r="R254" s="832">
        <v>3</v>
      </c>
      <c r="S254" s="837">
        <v>1</v>
      </c>
      <c r="T254" s="836">
        <v>1</v>
      </c>
      <c r="U254" s="838">
        <v>1</v>
      </c>
    </row>
    <row r="255" spans="1:21" ht="14.4" customHeight="1" x14ac:dyDescent="0.3">
      <c r="A255" s="831">
        <v>21</v>
      </c>
      <c r="B255" s="832" t="s">
        <v>2457</v>
      </c>
      <c r="C255" s="832" t="s">
        <v>2463</v>
      </c>
      <c r="D255" s="833" t="s">
        <v>4107</v>
      </c>
      <c r="E255" s="834" t="s">
        <v>2481</v>
      </c>
      <c r="F255" s="832" t="s">
        <v>2458</v>
      </c>
      <c r="G255" s="832" t="s">
        <v>2986</v>
      </c>
      <c r="H255" s="832" t="s">
        <v>585</v>
      </c>
      <c r="I255" s="832" t="s">
        <v>2987</v>
      </c>
      <c r="J255" s="832" t="s">
        <v>2988</v>
      </c>
      <c r="K255" s="832" t="s">
        <v>2989</v>
      </c>
      <c r="L255" s="835">
        <v>453.18</v>
      </c>
      <c r="M255" s="835">
        <v>453.18</v>
      </c>
      <c r="N255" s="832">
        <v>1</v>
      </c>
      <c r="O255" s="836">
        <v>1</v>
      </c>
      <c r="P255" s="835">
        <v>453.18</v>
      </c>
      <c r="Q255" s="837">
        <v>1</v>
      </c>
      <c r="R255" s="832">
        <v>1</v>
      </c>
      <c r="S255" s="837">
        <v>1</v>
      </c>
      <c r="T255" s="836">
        <v>1</v>
      </c>
      <c r="U255" s="838">
        <v>1</v>
      </c>
    </row>
    <row r="256" spans="1:21" ht="14.4" customHeight="1" x14ac:dyDescent="0.3">
      <c r="A256" s="831">
        <v>21</v>
      </c>
      <c r="B256" s="832" t="s">
        <v>2457</v>
      </c>
      <c r="C256" s="832" t="s">
        <v>2463</v>
      </c>
      <c r="D256" s="833" t="s">
        <v>4107</v>
      </c>
      <c r="E256" s="834" t="s">
        <v>2481</v>
      </c>
      <c r="F256" s="832" t="s">
        <v>2458</v>
      </c>
      <c r="G256" s="832" t="s">
        <v>2692</v>
      </c>
      <c r="H256" s="832" t="s">
        <v>585</v>
      </c>
      <c r="I256" s="832" t="s">
        <v>2990</v>
      </c>
      <c r="J256" s="832" t="s">
        <v>2991</v>
      </c>
      <c r="K256" s="832" t="s">
        <v>2992</v>
      </c>
      <c r="L256" s="835">
        <v>32.25</v>
      </c>
      <c r="M256" s="835">
        <v>64.5</v>
      </c>
      <c r="N256" s="832">
        <v>2</v>
      </c>
      <c r="O256" s="836">
        <v>1</v>
      </c>
      <c r="P256" s="835"/>
      <c r="Q256" s="837">
        <v>0</v>
      </c>
      <c r="R256" s="832"/>
      <c r="S256" s="837">
        <v>0</v>
      </c>
      <c r="T256" s="836"/>
      <c r="U256" s="838">
        <v>0</v>
      </c>
    </row>
    <row r="257" spans="1:21" ht="14.4" customHeight="1" x14ac:dyDescent="0.3">
      <c r="A257" s="831">
        <v>21</v>
      </c>
      <c r="B257" s="832" t="s">
        <v>2457</v>
      </c>
      <c r="C257" s="832" t="s">
        <v>2463</v>
      </c>
      <c r="D257" s="833" t="s">
        <v>4107</v>
      </c>
      <c r="E257" s="834" t="s">
        <v>2481</v>
      </c>
      <c r="F257" s="832" t="s">
        <v>2458</v>
      </c>
      <c r="G257" s="832" t="s">
        <v>2692</v>
      </c>
      <c r="H257" s="832" t="s">
        <v>637</v>
      </c>
      <c r="I257" s="832" t="s">
        <v>2228</v>
      </c>
      <c r="J257" s="832" t="s">
        <v>1889</v>
      </c>
      <c r="K257" s="832" t="s">
        <v>2229</v>
      </c>
      <c r="L257" s="835">
        <v>57.6</v>
      </c>
      <c r="M257" s="835">
        <v>230.4</v>
      </c>
      <c r="N257" s="832">
        <v>4</v>
      </c>
      <c r="O257" s="836">
        <v>2</v>
      </c>
      <c r="P257" s="835">
        <v>172.8</v>
      </c>
      <c r="Q257" s="837">
        <v>0.75</v>
      </c>
      <c r="R257" s="832">
        <v>3</v>
      </c>
      <c r="S257" s="837">
        <v>0.75</v>
      </c>
      <c r="T257" s="836">
        <v>1.5</v>
      </c>
      <c r="U257" s="838">
        <v>0.75</v>
      </c>
    </row>
    <row r="258" spans="1:21" ht="14.4" customHeight="1" x14ac:dyDescent="0.3">
      <c r="A258" s="831">
        <v>21</v>
      </c>
      <c r="B258" s="832" t="s">
        <v>2457</v>
      </c>
      <c r="C258" s="832" t="s">
        <v>2463</v>
      </c>
      <c r="D258" s="833" t="s">
        <v>4107</v>
      </c>
      <c r="E258" s="834" t="s">
        <v>2481</v>
      </c>
      <c r="F258" s="832" t="s">
        <v>2458</v>
      </c>
      <c r="G258" s="832" t="s">
        <v>2692</v>
      </c>
      <c r="H258" s="832" t="s">
        <v>585</v>
      </c>
      <c r="I258" s="832" t="s">
        <v>2993</v>
      </c>
      <c r="J258" s="832" t="s">
        <v>2994</v>
      </c>
      <c r="K258" s="832" t="s">
        <v>2995</v>
      </c>
      <c r="L258" s="835">
        <v>115.18</v>
      </c>
      <c r="M258" s="835">
        <v>115.18</v>
      </c>
      <c r="N258" s="832">
        <v>1</v>
      </c>
      <c r="O258" s="836">
        <v>0.5</v>
      </c>
      <c r="P258" s="835">
        <v>115.18</v>
      </c>
      <c r="Q258" s="837">
        <v>1</v>
      </c>
      <c r="R258" s="832">
        <v>1</v>
      </c>
      <c r="S258" s="837">
        <v>1</v>
      </c>
      <c r="T258" s="836">
        <v>0.5</v>
      </c>
      <c r="U258" s="838">
        <v>1</v>
      </c>
    </row>
    <row r="259" spans="1:21" ht="14.4" customHeight="1" x14ac:dyDescent="0.3">
      <c r="A259" s="831">
        <v>21</v>
      </c>
      <c r="B259" s="832" t="s">
        <v>2457</v>
      </c>
      <c r="C259" s="832" t="s">
        <v>2463</v>
      </c>
      <c r="D259" s="833" t="s">
        <v>4107</v>
      </c>
      <c r="E259" s="834" t="s">
        <v>2481</v>
      </c>
      <c r="F259" s="832" t="s">
        <v>2458</v>
      </c>
      <c r="G259" s="832" t="s">
        <v>2692</v>
      </c>
      <c r="H259" s="832" t="s">
        <v>585</v>
      </c>
      <c r="I259" s="832" t="s">
        <v>2996</v>
      </c>
      <c r="J259" s="832" t="s">
        <v>1889</v>
      </c>
      <c r="K259" s="832" t="s">
        <v>2997</v>
      </c>
      <c r="L259" s="835">
        <v>103.67</v>
      </c>
      <c r="M259" s="835">
        <v>103.67</v>
      </c>
      <c r="N259" s="832">
        <v>1</v>
      </c>
      <c r="O259" s="836">
        <v>0.5</v>
      </c>
      <c r="P259" s="835">
        <v>103.67</v>
      </c>
      <c r="Q259" s="837">
        <v>1</v>
      </c>
      <c r="R259" s="832">
        <v>1</v>
      </c>
      <c r="S259" s="837">
        <v>1</v>
      </c>
      <c r="T259" s="836">
        <v>0.5</v>
      </c>
      <c r="U259" s="838">
        <v>1</v>
      </c>
    </row>
    <row r="260" spans="1:21" ht="14.4" customHeight="1" x14ac:dyDescent="0.3">
      <c r="A260" s="831">
        <v>21</v>
      </c>
      <c r="B260" s="832" t="s">
        <v>2457</v>
      </c>
      <c r="C260" s="832" t="s">
        <v>2463</v>
      </c>
      <c r="D260" s="833" t="s">
        <v>4107</v>
      </c>
      <c r="E260" s="834" t="s">
        <v>2481</v>
      </c>
      <c r="F260" s="832" t="s">
        <v>2458</v>
      </c>
      <c r="G260" s="832" t="s">
        <v>2998</v>
      </c>
      <c r="H260" s="832" t="s">
        <v>585</v>
      </c>
      <c r="I260" s="832" t="s">
        <v>2999</v>
      </c>
      <c r="J260" s="832" t="s">
        <v>3000</v>
      </c>
      <c r="K260" s="832" t="s">
        <v>3001</v>
      </c>
      <c r="L260" s="835">
        <v>145.72999999999999</v>
      </c>
      <c r="M260" s="835">
        <v>145.72999999999999</v>
      </c>
      <c r="N260" s="832">
        <v>1</v>
      </c>
      <c r="O260" s="836">
        <v>0.5</v>
      </c>
      <c r="P260" s="835"/>
      <c r="Q260" s="837">
        <v>0</v>
      </c>
      <c r="R260" s="832"/>
      <c r="S260" s="837">
        <v>0</v>
      </c>
      <c r="T260" s="836"/>
      <c r="U260" s="838">
        <v>0</v>
      </c>
    </row>
    <row r="261" spans="1:21" ht="14.4" customHeight="1" x14ac:dyDescent="0.3">
      <c r="A261" s="831">
        <v>21</v>
      </c>
      <c r="B261" s="832" t="s">
        <v>2457</v>
      </c>
      <c r="C261" s="832" t="s">
        <v>2463</v>
      </c>
      <c r="D261" s="833" t="s">
        <v>4107</v>
      </c>
      <c r="E261" s="834" t="s">
        <v>2481</v>
      </c>
      <c r="F261" s="832" t="s">
        <v>2458</v>
      </c>
      <c r="G261" s="832" t="s">
        <v>2701</v>
      </c>
      <c r="H261" s="832" t="s">
        <v>585</v>
      </c>
      <c r="I261" s="832" t="s">
        <v>2702</v>
      </c>
      <c r="J261" s="832" t="s">
        <v>647</v>
      </c>
      <c r="K261" s="832" t="s">
        <v>2703</v>
      </c>
      <c r="L261" s="835">
        <v>108.44</v>
      </c>
      <c r="M261" s="835">
        <v>1518.16</v>
      </c>
      <c r="N261" s="832">
        <v>14</v>
      </c>
      <c r="O261" s="836">
        <v>8</v>
      </c>
      <c r="P261" s="835">
        <v>1084.4000000000001</v>
      </c>
      <c r="Q261" s="837">
        <v>0.7142857142857143</v>
      </c>
      <c r="R261" s="832">
        <v>10</v>
      </c>
      <c r="S261" s="837">
        <v>0.7142857142857143</v>
      </c>
      <c r="T261" s="836">
        <v>4.5</v>
      </c>
      <c r="U261" s="838">
        <v>0.5625</v>
      </c>
    </row>
    <row r="262" spans="1:21" ht="14.4" customHeight="1" x14ac:dyDescent="0.3">
      <c r="A262" s="831">
        <v>21</v>
      </c>
      <c r="B262" s="832" t="s">
        <v>2457</v>
      </c>
      <c r="C262" s="832" t="s">
        <v>2463</v>
      </c>
      <c r="D262" s="833" t="s">
        <v>4107</v>
      </c>
      <c r="E262" s="834" t="s">
        <v>2481</v>
      </c>
      <c r="F262" s="832" t="s">
        <v>2458</v>
      </c>
      <c r="G262" s="832" t="s">
        <v>2701</v>
      </c>
      <c r="H262" s="832" t="s">
        <v>585</v>
      </c>
      <c r="I262" s="832" t="s">
        <v>2702</v>
      </c>
      <c r="J262" s="832" t="s">
        <v>647</v>
      </c>
      <c r="K262" s="832" t="s">
        <v>2703</v>
      </c>
      <c r="L262" s="835">
        <v>127.91</v>
      </c>
      <c r="M262" s="835">
        <v>1534.9199999999998</v>
      </c>
      <c r="N262" s="832">
        <v>12</v>
      </c>
      <c r="O262" s="836">
        <v>7</v>
      </c>
      <c r="P262" s="835">
        <v>1279.0999999999999</v>
      </c>
      <c r="Q262" s="837">
        <v>0.83333333333333337</v>
      </c>
      <c r="R262" s="832">
        <v>10</v>
      </c>
      <c r="S262" s="837">
        <v>0.83333333333333337</v>
      </c>
      <c r="T262" s="836">
        <v>6</v>
      </c>
      <c r="U262" s="838">
        <v>0.8571428571428571</v>
      </c>
    </row>
    <row r="263" spans="1:21" ht="14.4" customHeight="1" x14ac:dyDescent="0.3">
      <c r="A263" s="831">
        <v>21</v>
      </c>
      <c r="B263" s="832" t="s">
        <v>2457</v>
      </c>
      <c r="C263" s="832" t="s">
        <v>2463</v>
      </c>
      <c r="D263" s="833" t="s">
        <v>4107</v>
      </c>
      <c r="E263" s="834" t="s">
        <v>2481</v>
      </c>
      <c r="F263" s="832" t="s">
        <v>2458</v>
      </c>
      <c r="G263" s="832" t="s">
        <v>2704</v>
      </c>
      <c r="H263" s="832" t="s">
        <v>585</v>
      </c>
      <c r="I263" s="832" t="s">
        <v>2705</v>
      </c>
      <c r="J263" s="832" t="s">
        <v>2706</v>
      </c>
      <c r="K263" s="832" t="s">
        <v>2707</v>
      </c>
      <c r="L263" s="835">
        <v>21.92</v>
      </c>
      <c r="M263" s="835">
        <v>898.72</v>
      </c>
      <c r="N263" s="832">
        <v>41</v>
      </c>
      <c r="O263" s="836">
        <v>13</v>
      </c>
      <c r="P263" s="835">
        <v>263.04000000000002</v>
      </c>
      <c r="Q263" s="837">
        <v>0.29268292682926833</v>
      </c>
      <c r="R263" s="832">
        <v>12</v>
      </c>
      <c r="S263" s="837">
        <v>0.29268292682926828</v>
      </c>
      <c r="T263" s="836">
        <v>4</v>
      </c>
      <c r="U263" s="838">
        <v>0.30769230769230771</v>
      </c>
    </row>
    <row r="264" spans="1:21" ht="14.4" customHeight="1" x14ac:dyDescent="0.3">
      <c r="A264" s="831">
        <v>21</v>
      </c>
      <c r="B264" s="832" t="s">
        <v>2457</v>
      </c>
      <c r="C264" s="832" t="s">
        <v>2463</v>
      </c>
      <c r="D264" s="833" t="s">
        <v>4107</v>
      </c>
      <c r="E264" s="834" t="s">
        <v>2481</v>
      </c>
      <c r="F264" s="832" t="s">
        <v>2458</v>
      </c>
      <c r="G264" s="832" t="s">
        <v>2710</v>
      </c>
      <c r="H264" s="832" t="s">
        <v>637</v>
      </c>
      <c r="I264" s="832" t="s">
        <v>3002</v>
      </c>
      <c r="J264" s="832" t="s">
        <v>1497</v>
      </c>
      <c r="K264" s="832" t="s">
        <v>3003</v>
      </c>
      <c r="L264" s="835">
        <v>338.58</v>
      </c>
      <c r="M264" s="835">
        <v>677.16</v>
      </c>
      <c r="N264" s="832">
        <v>2</v>
      </c>
      <c r="O264" s="836">
        <v>0.5</v>
      </c>
      <c r="P264" s="835">
        <v>677.16</v>
      </c>
      <c r="Q264" s="837">
        <v>1</v>
      </c>
      <c r="R264" s="832">
        <v>2</v>
      </c>
      <c r="S264" s="837">
        <v>1</v>
      </c>
      <c r="T264" s="836">
        <v>0.5</v>
      </c>
      <c r="U264" s="838">
        <v>1</v>
      </c>
    </row>
    <row r="265" spans="1:21" ht="14.4" customHeight="1" x14ac:dyDescent="0.3">
      <c r="A265" s="831">
        <v>21</v>
      </c>
      <c r="B265" s="832" t="s">
        <v>2457</v>
      </c>
      <c r="C265" s="832" t="s">
        <v>2463</v>
      </c>
      <c r="D265" s="833" t="s">
        <v>4107</v>
      </c>
      <c r="E265" s="834" t="s">
        <v>2481</v>
      </c>
      <c r="F265" s="832" t="s">
        <v>2458</v>
      </c>
      <c r="G265" s="832" t="s">
        <v>2710</v>
      </c>
      <c r="H265" s="832" t="s">
        <v>585</v>
      </c>
      <c r="I265" s="832" t="s">
        <v>3004</v>
      </c>
      <c r="J265" s="832" t="s">
        <v>3005</v>
      </c>
      <c r="K265" s="832" t="s">
        <v>3006</v>
      </c>
      <c r="L265" s="835">
        <v>169.29</v>
      </c>
      <c r="M265" s="835">
        <v>507.87</v>
      </c>
      <c r="N265" s="832">
        <v>3</v>
      </c>
      <c r="O265" s="836">
        <v>1</v>
      </c>
      <c r="P265" s="835">
        <v>507.87</v>
      </c>
      <c r="Q265" s="837">
        <v>1</v>
      </c>
      <c r="R265" s="832">
        <v>3</v>
      </c>
      <c r="S265" s="837">
        <v>1</v>
      </c>
      <c r="T265" s="836">
        <v>1</v>
      </c>
      <c r="U265" s="838">
        <v>1</v>
      </c>
    </row>
    <row r="266" spans="1:21" ht="14.4" customHeight="1" x14ac:dyDescent="0.3">
      <c r="A266" s="831">
        <v>21</v>
      </c>
      <c r="B266" s="832" t="s">
        <v>2457</v>
      </c>
      <c r="C266" s="832" t="s">
        <v>2463</v>
      </c>
      <c r="D266" s="833" t="s">
        <v>4107</v>
      </c>
      <c r="E266" s="834" t="s">
        <v>2481</v>
      </c>
      <c r="F266" s="832" t="s">
        <v>2458</v>
      </c>
      <c r="G266" s="832" t="s">
        <v>3007</v>
      </c>
      <c r="H266" s="832" t="s">
        <v>585</v>
      </c>
      <c r="I266" s="832" t="s">
        <v>3008</v>
      </c>
      <c r="J266" s="832" t="s">
        <v>3009</v>
      </c>
      <c r="K266" s="832" t="s">
        <v>3010</v>
      </c>
      <c r="L266" s="835">
        <v>0</v>
      </c>
      <c r="M266" s="835">
        <v>0</v>
      </c>
      <c r="N266" s="832">
        <v>1</v>
      </c>
      <c r="O266" s="836">
        <v>1</v>
      </c>
      <c r="P266" s="835">
        <v>0</v>
      </c>
      <c r="Q266" s="837"/>
      <c r="R266" s="832">
        <v>1</v>
      </c>
      <c r="S266" s="837">
        <v>1</v>
      </c>
      <c r="T266" s="836">
        <v>1</v>
      </c>
      <c r="U266" s="838">
        <v>1</v>
      </c>
    </row>
    <row r="267" spans="1:21" ht="14.4" customHeight="1" x14ac:dyDescent="0.3">
      <c r="A267" s="831">
        <v>21</v>
      </c>
      <c r="B267" s="832" t="s">
        <v>2457</v>
      </c>
      <c r="C267" s="832" t="s">
        <v>2463</v>
      </c>
      <c r="D267" s="833" t="s">
        <v>4107</v>
      </c>
      <c r="E267" s="834" t="s">
        <v>2481</v>
      </c>
      <c r="F267" s="832" t="s">
        <v>2458</v>
      </c>
      <c r="G267" s="832" t="s">
        <v>2509</v>
      </c>
      <c r="H267" s="832" t="s">
        <v>637</v>
      </c>
      <c r="I267" s="832" t="s">
        <v>2141</v>
      </c>
      <c r="J267" s="832" t="s">
        <v>1087</v>
      </c>
      <c r="K267" s="832" t="s">
        <v>1089</v>
      </c>
      <c r="L267" s="835">
        <v>0</v>
      </c>
      <c r="M267" s="835">
        <v>0</v>
      </c>
      <c r="N267" s="832">
        <v>9</v>
      </c>
      <c r="O267" s="836">
        <v>3</v>
      </c>
      <c r="P267" s="835">
        <v>0</v>
      </c>
      <c r="Q267" s="837"/>
      <c r="R267" s="832">
        <v>6</v>
      </c>
      <c r="S267" s="837">
        <v>0.66666666666666663</v>
      </c>
      <c r="T267" s="836">
        <v>1.5</v>
      </c>
      <c r="U267" s="838">
        <v>0.5</v>
      </c>
    </row>
    <row r="268" spans="1:21" ht="14.4" customHeight="1" x14ac:dyDescent="0.3">
      <c r="A268" s="831">
        <v>21</v>
      </c>
      <c r="B268" s="832" t="s">
        <v>2457</v>
      </c>
      <c r="C268" s="832" t="s">
        <v>2463</v>
      </c>
      <c r="D268" s="833" t="s">
        <v>4107</v>
      </c>
      <c r="E268" s="834" t="s">
        <v>2481</v>
      </c>
      <c r="F268" s="832" t="s">
        <v>2458</v>
      </c>
      <c r="G268" s="832" t="s">
        <v>2509</v>
      </c>
      <c r="H268" s="832" t="s">
        <v>585</v>
      </c>
      <c r="I268" s="832" t="s">
        <v>2717</v>
      </c>
      <c r="J268" s="832" t="s">
        <v>1043</v>
      </c>
      <c r="K268" s="832" t="s">
        <v>2718</v>
      </c>
      <c r="L268" s="835">
        <v>227.69</v>
      </c>
      <c r="M268" s="835">
        <v>910.76</v>
      </c>
      <c r="N268" s="832">
        <v>4</v>
      </c>
      <c r="O268" s="836">
        <v>2.5</v>
      </c>
      <c r="P268" s="835">
        <v>683.06999999999994</v>
      </c>
      <c r="Q268" s="837">
        <v>0.74999999999999989</v>
      </c>
      <c r="R268" s="832">
        <v>3</v>
      </c>
      <c r="S268" s="837">
        <v>0.75</v>
      </c>
      <c r="T268" s="836">
        <v>1.5</v>
      </c>
      <c r="U268" s="838">
        <v>0.6</v>
      </c>
    </row>
    <row r="269" spans="1:21" ht="14.4" customHeight="1" x14ac:dyDescent="0.3">
      <c r="A269" s="831">
        <v>21</v>
      </c>
      <c r="B269" s="832" t="s">
        <v>2457</v>
      </c>
      <c r="C269" s="832" t="s">
        <v>2463</v>
      </c>
      <c r="D269" s="833" t="s">
        <v>4107</v>
      </c>
      <c r="E269" s="834" t="s">
        <v>2481</v>
      </c>
      <c r="F269" s="832" t="s">
        <v>2458</v>
      </c>
      <c r="G269" s="832" t="s">
        <v>2509</v>
      </c>
      <c r="H269" s="832" t="s">
        <v>585</v>
      </c>
      <c r="I269" s="832" t="s">
        <v>3011</v>
      </c>
      <c r="J269" s="832" t="s">
        <v>1043</v>
      </c>
      <c r="K269" s="832" t="s">
        <v>3012</v>
      </c>
      <c r="L269" s="835">
        <v>45.53</v>
      </c>
      <c r="M269" s="835">
        <v>136.59</v>
      </c>
      <c r="N269" s="832">
        <v>3</v>
      </c>
      <c r="O269" s="836">
        <v>0.5</v>
      </c>
      <c r="P269" s="835">
        <v>136.59</v>
      </c>
      <c r="Q269" s="837">
        <v>1</v>
      </c>
      <c r="R269" s="832">
        <v>3</v>
      </c>
      <c r="S269" s="837">
        <v>1</v>
      </c>
      <c r="T269" s="836">
        <v>0.5</v>
      </c>
      <c r="U269" s="838">
        <v>1</v>
      </c>
    </row>
    <row r="270" spans="1:21" ht="14.4" customHeight="1" x14ac:dyDescent="0.3">
      <c r="A270" s="831">
        <v>21</v>
      </c>
      <c r="B270" s="832" t="s">
        <v>2457</v>
      </c>
      <c r="C270" s="832" t="s">
        <v>2463</v>
      </c>
      <c r="D270" s="833" t="s">
        <v>4107</v>
      </c>
      <c r="E270" s="834" t="s">
        <v>2481</v>
      </c>
      <c r="F270" s="832" t="s">
        <v>2458</v>
      </c>
      <c r="G270" s="832" t="s">
        <v>2726</v>
      </c>
      <c r="H270" s="832" t="s">
        <v>637</v>
      </c>
      <c r="I270" s="832" t="s">
        <v>2727</v>
      </c>
      <c r="J270" s="832" t="s">
        <v>2728</v>
      </c>
      <c r="K270" s="832" t="s">
        <v>2729</v>
      </c>
      <c r="L270" s="835">
        <v>502.31</v>
      </c>
      <c r="M270" s="835">
        <v>38677.87000000001</v>
      </c>
      <c r="N270" s="832">
        <v>77</v>
      </c>
      <c r="O270" s="836">
        <v>72.5</v>
      </c>
      <c r="P270" s="835">
        <v>23608.570000000014</v>
      </c>
      <c r="Q270" s="837">
        <v>0.61038961038961059</v>
      </c>
      <c r="R270" s="832">
        <v>47</v>
      </c>
      <c r="S270" s="837">
        <v>0.61038961038961037</v>
      </c>
      <c r="T270" s="836">
        <v>43.5</v>
      </c>
      <c r="U270" s="838">
        <v>0.6</v>
      </c>
    </row>
    <row r="271" spans="1:21" ht="14.4" customHeight="1" x14ac:dyDescent="0.3">
      <c r="A271" s="831">
        <v>21</v>
      </c>
      <c r="B271" s="832" t="s">
        <v>2457</v>
      </c>
      <c r="C271" s="832" t="s">
        <v>2463</v>
      </c>
      <c r="D271" s="833" t="s">
        <v>4107</v>
      </c>
      <c r="E271" s="834" t="s">
        <v>2481</v>
      </c>
      <c r="F271" s="832" t="s">
        <v>2458</v>
      </c>
      <c r="G271" s="832" t="s">
        <v>2726</v>
      </c>
      <c r="H271" s="832" t="s">
        <v>585</v>
      </c>
      <c r="I271" s="832" t="s">
        <v>2730</v>
      </c>
      <c r="J271" s="832" t="s">
        <v>2726</v>
      </c>
      <c r="K271" s="832" t="s">
        <v>2731</v>
      </c>
      <c r="L271" s="835">
        <v>150.69999999999999</v>
      </c>
      <c r="M271" s="835">
        <v>150.69999999999999</v>
      </c>
      <c r="N271" s="832">
        <v>1</v>
      </c>
      <c r="O271" s="836">
        <v>1</v>
      </c>
      <c r="P271" s="835">
        <v>150.69999999999999</v>
      </c>
      <c r="Q271" s="837">
        <v>1</v>
      </c>
      <c r="R271" s="832">
        <v>1</v>
      </c>
      <c r="S271" s="837">
        <v>1</v>
      </c>
      <c r="T271" s="836">
        <v>1</v>
      </c>
      <c r="U271" s="838">
        <v>1</v>
      </c>
    </row>
    <row r="272" spans="1:21" ht="14.4" customHeight="1" x14ac:dyDescent="0.3">
      <c r="A272" s="831">
        <v>21</v>
      </c>
      <c r="B272" s="832" t="s">
        <v>2457</v>
      </c>
      <c r="C272" s="832" t="s">
        <v>2463</v>
      </c>
      <c r="D272" s="833" t="s">
        <v>4107</v>
      </c>
      <c r="E272" s="834" t="s">
        <v>2481</v>
      </c>
      <c r="F272" s="832" t="s">
        <v>2458</v>
      </c>
      <c r="G272" s="832" t="s">
        <v>2742</v>
      </c>
      <c r="H272" s="832" t="s">
        <v>585</v>
      </c>
      <c r="I272" s="832" t="s">
        <v>2745</v>
      </c>
      <c r="J272" s="832" t="s">
        <v>1208</v>
      </c>
      <c r="K272" s="832" t="s">
        <v>2746</v>
      </c>
      <c r="L272" s="835">
        <v>55.16</v>
      </c>
      <c r="M272" s="835">
        <v>165.48</v>
      </c>
      <c r="N272" s="832">
        <v>3</v>
      </c>
      <c r="O272" s="836">
        <v>2</v>
      </c>
      <c r="P272" s="835">
        <v>110.32</v>
      </c>
      <c r="Q272" s="837">
        <v>0.66666666666666663</v>
      </c>
      <c r="R272" s="832">
        <v>2</v>
      </c>
      <c r="S272" s="837">
        <v>0.66666666666666663</v>
      </c>
      <c r="T272" s="836">
        <v>1.5</v>
      </c>
      <c r="U272" s="838">
        <v>0.75</v>
      </c>
    </row>
    <row r="273" spans="1:21" ht="14.4" customHeight="1" x14ac:dyDescent="0.3">
      <c r="A273" s="831">
        <v>21</v>
      </c>
      <c r="B273" s="832" t="s">
        <v>2457</v>
      </c>
      <c r="C273" s="832" t="s">
        <v>2463</v>
      </c>
      <c r="D273" s="833" t="s">
        <v>4107</v>
      </c>
      <c r="E273" s="834" t="s">
        <v>2481</v>
      </c>
      <c r="F273" s="832" t="s">
        <v>2458</v>
      </c>
      <c r="G273" s="832" t="s">
        <v>3013</v>
      </c>
      <c r="H273" s="832" t="s">
        <v>585</v>
      </c>
      <c r="I273" s="832" t="s">
        <v>3014</v>
      </c>
      <c r="J273" s="832" t="s">
        <v>3015</v>
      </c>
      <c r="K273" s="832" t="s">
        <v>3016</v>
      </c>
      <c r="L273" s="835">
        <v>264</v>
      </c>
      <c r="M273" s="835">
        <v>264</v>
      </c>
      <c r="N273" s="832">
        <v>1</v>
      </c>
      <c r="O273" s="836">
        <v>1</v>
      </c>
      <c r="P273" s="835">
        <v>264</v>
      </c>
      <c r="Q273" s="837">
        <v>1</v>
      </c>
      <c r="R273" s="832">
        <v>1</v>
      </c>
      <c r="S273" s="837">
        <v>1</v>
      </c>
      <c r="T273" s="836">
        <v>1</v>
      </c>
      <c r="U273" s="838">
        <v>1</v>
      </c>
    </row>
    <row r="274" spans="1:21" ht="14.4" customHeight="1" x14ac:dyDescent="0.3">
      <c r="A274" s="831">
        <v>21</v>
      </c>
      <c r="B274" s="832" t="s">
        <v>2457</v>
      </c>
      <c r="C274" s="832" t="s">
        <v>2463</v>
      </c>
      <c r="D274" s="833" t="s">
        <v>4107</v>
      </c>
      <c r="E274" s="834" t="s">
        <v>2481</v>
      </c>
      <c r="F274" s="832" t="s">
        <v>2458</v>
      </c>
      <c r="G274" s="832" t="s">
        <v>3013</v>
      </c>
      <c r="H274" s="832" t="s">
        <v>585</v>
      </c>
      <c r="I274" s="832" t="s">
        <v>3017</v>
      </c>
      <c r="J274" s="832" t="s">
        <v>1541</v>
      </c>
      <c r="K274" s="832" t="s">
        <v>3018</v>
      </c>
      <c r="L274" s="835">
        <v>65.989999999999995</v>
      </c>
      <c r="M274" s="835">
        <v>131.97999999999999</v>
      </c>
      <c r="N274" s="832">
        <v>2</v>
      </c>
      <c r="O274" s="836">
        <v>1.5</v>
      </c>
      <c r="P274" s="835">
        <v>131.97999999999999</v>
      </c>
      <c r="Q274" s="837">
        <v>1</v>
      </c>
      <c r="R274" s="832">
        <v>2</v>
      </c>
      <c r="S274" s="837">
        <v>1</v>
      </c>
      <c r="T274" s="836">
        <v>1.5</v>
      </c>
      <c r="U274" s="838">
        <v>1</v>
      </c>
    </row>
    <row r="275" spans="1:21" ht="14.4" customHeight="1" x14ac:dyDescent="0.3">
      <c r="A275" s="831">
        <v>21</v>
      </c>
      <c r="B275" s="832" t="s">
        <v>2457</v>
      </c>
      <c r="C275" s="832" t="s">
        <v>2463</v>
      </c>
      <c r="D275" s="833" t="s">
        <v>4107</v>
      </c>
      <c r="E275" s="834" t="s">
        <v>2481</v>
      </c>
      <c r="F275" s="832" t="s">
        <v>2458</v>
      </c>
      <c r="G275" s="832" t="s">
        <v>3019</v>
      </c>
      <c r="H275" s="832" t="s">
        <v>585</v>
      </c>
      <c r="I275" s="832" t="s">
        <v>3020</v>
      </c>
      <c r="J275" s="832" t="s">
        <v>3021</v>
      </c>
      <c r="K275" s="832" t="s">
        <v>3022</v>
      </c>
      <c r="L275" s="835">
        <v>25.12</v>
      </c>
      <c r="M275" s="835">
        <v>25.12</v>
      </c>
      <c r="N275" s="832">
        <v>1</v>
      </c>
      <c r="O275" s="836">
        <v>0.5</v>
      </c>
      <c r="P275" s="835">
        <v>25.12</v>
      </c>
      <c r="Q275" s="837">
        <v>1</v>
      </c>
      <c r="R275" s="832">
        <v>1</v>
      </c>
      <c r="S275" s="837">
        <v>1</v>
      </c>
      <c r="T275" s="836">
        <v>0.5</v>
      </c>
      <c r="U275" s="838">
        <v>1</v>
      </c>
    </row>
    <row r="276" spans="1:21" ht="14.4" customHeight="1" x14ac:dyDescent="0.3">
      <c r="A276" s="831">
        <v>21</v>
      </c>
      <c r="B276" s="832" t="s">
        <v>2457</v>
      </c>
      <c r="C276" s="832" t="s">
        <v>2463</v>
      </c>
      <c r="D276" s="833" t="s">
        <v>4107</v>
      </c>
      <c r="E276" s="834" t="s">
        <v>2481</v>
      </c>
      <c r="F276" s="832" t="s">
        <v>2458</v>
      </c>
      <c r="G276" s="832" t="s">
        <v>2767</v>
      </c>
      <c r="H276" s="832" t="s">
        <v>585</v>
      </c>
      <c r="I276" s="832" t="s">
        <v>2768</v>
      </c>
      <c r="J276" s="832" t="s">
        <v>2769</v>
      </c>
      <c r="K276" s="832" t="s">
        <v>2770</v>
      </c>
      <c r="L276" s="835">
        <v>311.02</v>
      </c>
      <c r="M276" s="835">
        <v>1244.08</v>
      </c>
      <c r="N276" s="832">
        <v>4</v>
      </c>
      <c r="O276" s="836">
        <v>2</v>
      </c>
      <c r="P276" s="835">
        <v>933.06</v>
      </c>
      <c r="Q276" s="837">
        <v>0.75</v>
      </c>
      <c r="R276" s="832">
        <v>3</v>
      </c>
      <c r="S276" s="837">
        <v>0.75</v>
      </c>
      <c r="T276" s="836">
        <v>1.5</v>
      </c>
      <c r="U276" s="838">
        <v>0.75</v>
      </c>
    </row>
    <row r="277" spans="1:21" ht="14.4" customHeight="1" x14ac:dyDescent="0.3">
      <c r="A277" s="831">
        <v>21</v>
      </c>
      <c r="B277" s="832" t="s">
        <v>2457</v>
      </c>
      <c r="C277" s="832" t="s">
        <v>2463</v>
      </c>
      <c r="D277" s="833" t="s">
        <v>4107</v>
      </c>
      <c r="E277" s="834" t="s">
        <v>2481</v>
      </c>
      <c r="F277" s="832" t="s">
        <v>2458</v>
      </c>
      <c r="G277" s="832" t="s">
        <v>2767</v>
      </c>
      <c r="H277" s="832" t="s">
        <v>585</v>
      </c>
      <c r="I277" s="832" t="s">
        <v>3023</v>
      </c>
      <c r="J277" s="832" t="s">
        <v>3024</v>
      </c>
      <c r="K277" s="832" t="s">
        <v>3025</v>
      </c>
      <c r="L277" s="835">
        <v>177.92</v>
      </c>
      <c r="M277" s="835">
        <v>533.76</v>
      </c>
      <c r="N277" s="832">
        <v>3</v>
      </c>
      <c r="O277" s="836">
        <v>0.5</v>
      </c>
      <c r="P277" s="835">
        <v>533.76</v>
      </c>
      <c r="Q277" s="837">
        <v>1</v>
      </c>
      <c r="R277" s="832">
        <v>3</v>
      </c>
      <c r="S277" s="837">
        <v>1</v>
      </c>
      <c r="T277" s="836">
        <v>0.5</v>
      </c>
      <c r="U277" s="838">
        <v>1</v>
      </c>
    </row>
    <row r="278" spans="1:21" ht="14.4" customHeight="1" x14ac:dyDescent="0.3">
      <c r="A278" s="831">
        <v>21</v>
      </c>
      <c r="B278" s="832" t="s">
        <v>2457</v>
      </c>
      <c r="C278" s="832" t="s">
        <v>2463</v>
      </c>
      <c r="D278" s="833" t="s">
        <v>4107</v>
      </c>
      <c r="E278" s="834" t="s">
        <v>2481</v>
      </c>
      <c r="F278" s="832" t="s">
        <v>2458</v>
      </c>
      <c r="G278" s="832" t="s">
        <v>3026</v>
      </c>
      <c r="H278" s="832" t="s">
        <v>585</v>
      </c>
      <c r="I278" s="832" t="s">
        <v>3027</v>
      </c>
      <c r="J278" s="832" t="s">
        <v>3028</v>
      </c>
      <c r="K278" s="832" t="s">
        <v>3029</v>
      </c>
      <c r="L278" s="835">
        <v>510.41</v>
      </c>
      <c r="M278" s="835">
        <v>13781.069999999998</v>
      </c>
      <c r="N278" s="832">
        <v>27</v>
      </c>
      <c r="O278" s="836">
        <v>9</v>
      </c>
      <c r="P278" s="835">
        <v>13781.069999999998</v>
      </c>
      <c r="Q278" s="837">
        <v>1</v>
      </c>
      <c r="R278" s="832">
        <v>27</v>
      </c>
      <c r="S278" s="837">
        <v>1</v>
      </c>
      <c r="T278" s="836">
        <v>9</v>
      </c>
      <c r="U278" s="838">
        <v>1</v>
      </c>
    </row>
    <row r="279" spans="1:21" ht="14.4" customHeight="1" x14ac:dyDescent="0.3">
      <c r="A279" s="831">
        <v>21</v>
      </c>
      <c r="B279" s="832" t="s">
        <v>2457</v>
      </c>
      <c r="C279" s="832" t="s">
        <v>2463</v>
      </c>
      <c r="D279" s="833" t="s">
        <v>4107</v>
      </c>
      <c r="E279" s="834" t="s">
        <v>2481</v>
      </c>
      <c r="F279" s="832" t="s">
        <v>2458</v>
      </c>
      <c r="G279" s="832" t="s">
        <v>2773</v>
      </c>
      <c r="H279" s="832" t="s">
        <v>585</v>
      </c>
      <c r="I279" s="832" t="s">
        <v>2342</v>
      </c>
      <c r="J279" s="832" t="s">
        <v>1272</v>
      </c>
      <c r="K279" s="832" t="s">
        <v>2343</v>
      </c>
      <c r="L279" s="835">
        <v>0</v>
      </c>
      <c r="M279" s="835">
        <v>0</v>
      </c>
      <c r="N279" s="832">
        <v>10</v>
      </c>
      <c r="O279" s="836">
        <v>4.5</v>
      </c>
      <c r="P279" s="835">
        <v>0</v>
      </c>
      <c r="Q279" s="837"/>
      <c r="R279" s="832">
        <v>5</v>
      </c>
      <c r="S279" s="837">
        <v>0.5</v>
      </c>
      <c r="T279" s="836">
        <v>2</v>
      </c>
      <c r="U279" s="838">
        <v>0.44444444444444442</v>
      </c>
    </row>
    <row r="280" spans="1:21" ht="14.4" customHeight="1" x14ac:dyDescent="0.3">
      <c r="A280" s="831">
        <v>21</v>
      </c>
      <c r="B280" s="832" t="s">
        <v>2457</v>
      </c>
      <c r="C280" s="832" t="s">
        <v>2463</v>
      </c>
      <c r="D280" s="833" t="s">
        <v>4107</v>
      </c>
      <c r="E280" s="834" t="s">
        <v>2481</v>
      </c>
      <c r="F280" s="832" t="s">
        <v>2458</v>
      </c>
      <c r="G280" s="832" t="s">
        <v>2773</v>
      </c>
      <c r="H280" s="832" t="s">
        <v>637</v>
      </c>
      <c r="I280" s="832" t="s">
        <v>2774</v>
      </c>
      <c r="J280" s="832" t="s">
        <v>1272</v>
      </c>
      <c r="K280" s="832" t="s">
        <v>2343</v>
      </c>
      <c r="L280" s="835">
        <v>0</v>
      </c>
      <c r="M280" s="835">
        <v>0</v>
      </c>
      <c r="N280" s="832">
        <v>4</v>
      </c>
      <c r="O280" s="836">
        <v>3</v>
      </c>
      <c r="P280" s="835">
        <v>0</v>
      </c>
      <c r="Q280" s="837"/>
      <c r="R280" s="832">
        <v>4</v>
      </c>
      <c r="S280" s="837">
        <v>1</v>
      </c>
      <c r="T280" s="836">
        <v>3</v>
      </c>
      <c r="U280" s="838">
        <v>1</v>
      </c>
    </row>
    <row r="281" spans="1:21" ht="14.4" customHeight="1" x14ac:dyDescent="0.3">
      <c r="A281" s="831">
        <v>21</v>
      </c>
      <c r="B281" s="832" t="s">
        <v>2457</v>
      </c>
      <c r="C281" s="832" t="s">
        <v>2463</v>
      </c>
      <c r="D281" s="833" t="s">
        <v>4107</v>
      </c>
      <c r="E281" s="834" t="s">
        <v>2481</v>
      </c>
      <c r="F281" s="832" t="s">
        <v>2458</v>
      </c>
      <c r="G281" s="832" t="s">
        <v>2773</v>
      </c>
      <c r="H281" s="832" t="s">
        <v>637</v>
      </c>
      <c r="I281" s="832" t="s">
        <v>2173</v>
      </c>
      <c r="J281" s="832" t="s">
        <v>1272</v>
      </c>
      <c r="K281" s="832" t="s">
        <v>2174</v>
      </c>
      <c r="L281" s="835">
        <v>0</v>
      </c>
      <c r="M281" s="835">
        <v>0</v>
      </c>
      <c r="N281" s="832">
        <v>5</v>
      </c>
      <c r="O281" s="836">
        <v>4</v>
      </c>
      <c r="P281" s="835">
        <v>0</v>
      </c>
      <c r="Q281" s="837"/>
      <c r="R281" s="832">
        <v>4</v>
      </c>
      <c r="S281" s="837">
        <v>0.8</v>
      </c>
      <c r="T281" s="836">
        <v>3.5</v>
      </c>
      <c r="U281" s="838">
        <v>0.875</v>
      </c>
    </row>
    <row r="282" spans="1:21" ht="14.4" customHeight="1" x14ac:dyDescent="0.3">
      <c r="A282" s="831">
        <v>21</v>
      </c>
      <c r="B282" s="832" t="s">
        <v>2457</v>
      </c>
      <c r="C282" s="832" t="s">
        <v>2463</v>
      </c>
      <c r="D282" s="833" t="s">
        <v>4107</v>
      </c>
      <c r="E282" s="834" t="s">
        <v>2481</v>
      </c>
      <c r="F282" s="832" t="s">
        <v>2458</v>
      </c>
      <c r="G282" s="832" t="s">
        <v>2773</v>
      </c>
      <c r="H282" s="832" t="s">
        <v>585</v>
      </c>
      <c r="I282" s="832" t="s">
        <v>3030</v>
      </c>
      <c r="J282" s="832" t="s">
        <v>3031</v>
      </c>
      <c r="K282" s="832" t="s">
        <v>2343</v>
      </c>
      <c r="L282" s="835">
        <v>0</v>
      </c>
      <c r="M282" s="835">
        <v>0</v>
      </c>
      <c r="N282" s="832">
        <v>2</v>
      </c>
      <c r="O282" s="836">
        <v>0.5</v>
      </c>
      <c r="P282" s="835">
        <v>0</v>
      </c>
      <c r="Q282" s="837"/>
      <c r="R282" s="832">
        <v>2</v>
      </c>
      <c r="S282" s="837">
        <v>1</v>
      </c>
      <c r="T282" s="836">
        <v>0.5</v>
      </c>
      <c r="U282" s="838">
        <v>1</v>
      </c>
    </row>
    <row r="283" spans="1:21" ht="14.4" customHeight="1" x14ac:dyDescent="0.3">
      <c r="A283" s="831">
        <v>21</v>
      </c>
      <c r="B283" s="832" t="s">
        <v>2457</v>
      </c>
      <c r="C283" s="832" t="s">
        <v>2463</v>
      </c>
      <c r="D283" s="833" t="s">
        <v>4107</v>
      </c>
      <c r="E283" s="834" t="s">
        <v>2481</v>
      </c>
      <c r="F283" s="832" t="s">
        <v>2458</v>
      </c>
      <c r="G283" s="832" t="s">
        <v>2773</v>
      </c>
      <c r="H283" s="832" t="s">
        <v>585</v>
      </c>
      <c r="I283" s="832" t="s">
        <v>2778</v>
      </c>
      <c r="J283" s="832" t="s">
        <v>2776</v>
      </c>
      <c r="K283" s="832" t="s">
        <v>2343</v>
      </c>
      <c r="L283" s="835">
        <v>0</v>
      </c>
      <c r="M283" s="835">
        <v>0</v>
      </c>
      <c r="N283" s="832">
        <v>2</v>
      </c>
      <c r="O283" s="836">
        <v>1</v>
      </c>
      <c r="P283" s="835"/>
      <c r="Q283" s="837"/>
      <c r="R283" s="832"/>
      <c r="S283" s="837">
        <v>0</v>
      </c>
      <c r="T283" s="836"/>
      <c r="U283" s="838">
        <v>0</v>
      </c>
    </row>
    <row r="284" spans="1:21" ht="14.4" customHeight="1" x14ac:dyDescent="0.3">
      <c r="A284" s="831">
        <v>21</v>
      </c>
      <c r="B284" s="832" t="s">
        <v>2457</v>
      </c>
      <c r="C284" s="832" t="s">
        <v>2463</v>
      </c>
      <c r="D284" s="833" t="s">
        <v>4107</v>
      </c>
      <c r="E284" s="834" t="s">
        <v>2481</v>
      </c>
      <c r="F284" s="832" t="s">
        <v>2458</v>
      </c>
      <c r="G284" s="832" t="s">
        <v>2773</v>
      </c>
      <c r="H284" s="832" t="s">
        <v>585</v>
      </c>
      <c r="I284" s="832" t="s">
        <v>3032</v>
      </c>
      <c r="J284" s="832" t="s">
        <v>3033</v>
      </c>
      <c r="K284" s="832" t="s">
        <v>2343</v>
      </c>
      <c r="L284" s="835">
        <v>0</v>
      </c>
      <c r="M284" s="835">
        <v>0</v>
      </c>
      <c r="N284" s="832">
        <v>3</v>
      </c>
      <c r="O284" s="836">
        <v>1</v>
      </c>
      <c r="P284" s="835">
        <v>0</v>
      </c>
      <c r="Q284" s="837"/>
      <c r="R284" s="832">
        <v>3</v>
      </c>
      <c r="S284" s="837">
        <v>1</v>
      </c>
      <c r="T284" s="836">
        <v>1</v>
      </c>
      <c r="U284" s="838">
        <v>1</v>
      </c>
    </row>
    <row r="285" spans="1:21" ht="14.4" customHeight="1" x14ac:dyDescent="0.3">
      <c r="A285" s="831">
        <v>21</v>
      </c>
      <c r="B285" s="832" t="s">
        <v>2457</v>
      </c>
      <c r="C285" s="832" t="s">
        <v>2463</v>
      </c>
      <c r="D285" s="833" t="s">
        <v>4107</v>
      </c>
      <c r="E285" s="834" t="s">
        <v>2481</v>
      </c>
      <c r="F285" s="832" t="s">
        <v>2458</v>
      </c>
      <c r="G285" s="832" t="s">
        <v>2773</v>
      </c>
      <c r="H285" s="832" t="s">
        <v>585</v>
      </c>
      <c r="I285" s="832" t="s">
        <v>2779</v>
      </c>
      <c r="J285" s="832" t="s">
        <v>2780</v>
      </c>
      <c r="K285" s="832" t="s">
        <v>2349</v>
      </c>
      <c r="L285" s="835">
        <v>0</v>
      </c>
      <c r="M285" s="835">
        <v>0</v>
      </c>
      <c r="N285" s="832">
        <v>1</v>
      </c>
      <c r="O285" s="836">
        <v>0.5</v>
      </c>
      <c r="P285" s="835">
        <v>0</v>
      </c>
      <c r="Q285" s="837"/>
      <c r="R285" s="832">
        <v>1</v>
      </c>
      <c r="S285" s="837">
        <v>1</v>
      </c>
      <c r="T285" s="836">
        <v>0.5</v>
      </c>
      <c r="U285" s="838">
        <v>1</v>
      </c>
    </row>
    <row r="286" spans="1:21" ht="14.4" customHeight="1" x14ac:dyDescent="0.3">
      <c r="A286" s="831">
        <v>21</v>
      </c>
      <c r="B286" s="832" t="s">
        <v>2457</v>
      </c>
      <c r="C286" s="832" t="s">
        <v>2463</v>
      </c>
      <c r="D286" s="833" t="s">
        <v>4107</v>
      </c>
      <c r="E286" s="834" t="s">
        <v>2481</v>
      </c>
      <c r="F286" s="832" t="s">
        <v>2458</v>
      </c>
      <c r="G286" s="832" t="s">
        <v>3034</v>
      </c>
      <c r="H286" s="832" t="s">
        <v>585</v>
      </c>
      <c r="I286" s="832" t="s">
        <v>3035</v>
      </c>
      <c r="J286" s="832" t="s">
        <v>3036</v>
      </c>
      <c r="K286" s="832" t="s">
        <v>3037</v>
      </c>
      <c r="L286" s="835">
        <v>0</v>
      </c>
      <c r="M286" s="835">
        <v>0</v>
      </c>
      <c r="N286" s="832">
        <v>1</v>
      </c>
      <c r="O286" s="836">
        <v>0.5</v>
      </c>
      <c r="P286" s="835">
        <v>0</v>
      </c>
      <c r="Q286" s="837"/>
      <c r="R286" s="832">
        <v>1</v>
      </c>
      <c r="S286" s="837">
        <v>1</v>
      </c>
      <c r="T286" s="836">
        <v>0.5</v>
      </c>
      <c r="U286" s="838">
        <v>1</v>
      </c>
    </row>
    <row r="287" spans="1:21" ht="14.4" customHeight="1" x14ac:dyDescent="0.3">
      <c r="A287" s="831">
        <v>21</v>
      </c>
      <c r="B287" s="832" t="s">
        <v>2457</v>
      </c>
      <c r="C287" s="832" t="s">
        <v>2463</v>
      </c>
      <c r="D287" s="833" t="s">
        <v>4107</v>
      </c>
      <c r="E287" s="834" t="s">
        <v>2481</v>
      </c>
      <c r="F287" s="832" t="s">
        <v>2458</v>
      </c>
      <c r="G287" s="832" t="s">
        <v>2781</v>
      </c>
      <c r="H287" s="832" t="s">
        <v>637</v>
      </c>
      <c r="I287" s="832" t="s">
        <v>2782</v>
      </c>
      <c r="J287" s="832" t="s">
        <v>2236</v>
      </c>
      <c r="K287" s="832" t="s">
        <v>2783</v>
      </c>
      <c r="L287" s="835">
        <v>414.07</v>
      </c>
      <c r="M287" s="835">
        <v>828.14</v>
      </c>
      <c r="N287" s="832">
        <v>2</v>
      </c>
      <c r="O287" s="836">
        <v>1</v>
      </c>
      <c r="P287" s="835">
        <v>828.14</v>
      </c>
      <c r="Q287" s="837">
        <v>1</v>
      </c>
      <c r="R287" s="832">
        <v>2</v>
      </c>
      <c r="S287" s="837">
        <v>1</v>
      </c>
      <c r="T287" s="836">
        <v>1</v>
      </c>
      <c r="U287" s="838">
        <v>1</v>
      </c>
    </row>
    <row r="288" spans="1:21" ht="14.4" customHeight="1" x14ac:dyDescent="0.3">
      <c r="A288" s="831">
        <v>21</v>
      </c>
      <c r="B288" s="832" t="s">
        <v>2457</v>
      </c>
      <c r="C288" s="832" t="s">
        <v>2463</v>
      </c>
      <c r="D288" s="833" t="s">
        <v>4107</v>
      </c>
      <c r="E288" s="834" t="s">
        <v>2481</v>
      </c>
      <c r="F288" s="832" t="s">
        <v>2458</v>
      </c>
      <c r="G288" s="832" t="s">
        <v>2781</v>
      </c>
      <c r="H288" s="832" t="s">
        <v>585</v>
      </c>
      <c r="I288" s="832" t="s">
        <v>3038</v>
      </c>
      <c r="J288" s="832" t="s">
        <v>3039</v>
      </c>
      <c r="K288" s="832" t="s">
        <v>3040</v>
      </c>
      <c r="L288" s="835">
        <v>414.07</v>
      </c>
      <c r="M288" s="835">
        <v>414.07</v>
      </c>
      <c r="N288" s="832">
        <v>1</v>
      </c>
      <c r="O288" s="836">
        <v>0.5</v>
      </c>
      <c r="P288" s="835">
        <v>414.07</v>
      </c>
      <c r="Q288" s="837">
        <v>1</v>
      </c>
      <c r="R288" s="832">
        <v>1</v>
      </c>
      <c r="S288" s="837">
        <v>1</v>
      </c>
      <c r="T288" s="836">
        <v>0.5</v>
      </c>
      <c r="U288" s="838">
        <v>1</v>
      </c>
    </row>
    <row r="289" spans="1:21" ht="14.4" customHeight="1" x14ac:dyDescent="0.3">
      <c r="A289" s="831">
        <v>21</v>
      </c>
      <c r="B289" s="832" t="s">
        <v>2457</v>
      </c>
      <c r="C289" s="832" t="s">
        <v>2463</v>
      </c>
      <c r="D289" s="833" t="s">
        <v>4107</v>
      </c>
      <c r="E289" s="834" t="s">
        <v>2481</v>
      </c>
      <c r="F289" s="832" t="s">
        <v>2458</v>
      </c>
      <c r="G289" s="832" t="s">
        <v>2786</v>
      </c>
      <c r="H289" s="832" t="s">
        <v>585</v>
      </c>
      <c r="I289" s="832" t="s">
        <v>2789</v>
      </c>
      <c r="J289" s="832" t="s">
        <v>1559</v>
      </c>
      <c r="K289" s="832" t="s">
        <v>2790</v>
      </c>
      <c r="L289" s="835">
        <v>50.32</v>
      </c>
      <c r="M289" s="835">
        <v>805.12</v>
      </c>
      <c r="N289" s="832">
        <v>16</v>
      </c>
      <c r="O289" s="836">
        <v>6</v>
      </c>
      <c r="P289" s="835">
        <v>704.48</v>
      </c>
      <c r="Q289" s="837">
        <v>0.875</v>
      </c>
      <c r="R289" s="832">
        <v>14</v>
      </c>
      <c r="S289" s="837">
        <v>0.875</v>
      </c>
      <c r="T289" s="836">
        <v>4.5</v>
      </c>
      <c r="U289" s="838">
        <v>0.75</v>
      </c>
    </row>
    <row r="290" spans="1:21" ht="14.4" customHeight="1" x14ac:dyDescent="0.3">
      <c r="A290" s="831">
        <v>21</v>
      </c>
      <c r="B290" s="832" t="s">
        <v>2457</v>
      </c>
      <c r="C290" s="832" t="s">
        <v>2463</v>
      </c>
      <c r="D290" s="833" t="s">
        <v>4107</v>
      </c>
      <c r="E290" s="834" t="s">
        <v>2481</v>
      </c>
      <c r="F290" s="832" t="s">
        <v>2458</v>
      </c>
      <c r="G290" s="832" t="s">
        <v>2791</v>
      </c>
      <c r="H290" s="832" t="s">
        <v>585</v>
      </c>
      <c r="I290" s="832" t="s">
        <v>2792</v>
      </c>
      <c r="J290" s="832" t="s">
        <v>643</v>
      </c>
      <c r="K290" s="832" t="s">
        <v>644</v>
      </c>
      <c r="L290" s="835">
        <v>2086.5500000000002</v>
      </c>
      <c r="M290" s="835">
        <v>31298.25</v>
      </c>
      <c r="N290" s="832">
        <v>15</v>
      </c>
      <c r="O290" s="836">
        <v>11</v>
      </c>
      <c r="P290" s="835">
        <v>25038.6</v>
      </c>
      <c r="Q290" s="837">
        <v>0.79999999999999993</v>
      </c>
      <c r="R290" s="832">
        <v>12</v>
      </c>
      <c r="S290" s="837">
        <v>0.8</v>
      </c>
      <c r="T290" s="836">
        <v>8.5</v>
      </c>
      <c r="U290" s="838">
        <v>0.77272727272727271</v>
      </c>
    </row>
    <row r="291" spans="1:21" ht="14.4" customHeight="1" x14ac:dyDescent="0.3">
      <c r="A291" s="831">
        <v>21</v>
      </c>
      <c r="B291" s="832" t="s">
        <v>2457</v>
      </c>
      <c r="C291" s="832" t="s">
        <v>2463</v>
      </c>
      <c r="D291" s="833" t="s">
        <v>4107</v>
      </c>
      <c r="E291" s="834" t="s">
        <v>2481</v>
      </c>
      <c r="F291" s="832" t="s">
        <v>2458</v>
      </c>
      <c r="G291" s="832" t="s">
        <v>2793</v>
      </c>
      <c r="H291" s="832" t="s">
        <v>637</v>
      </c>
      <c r="I291" s="832" t="s">
        <v>2305</v>
      </c>
      <c r="J291" s="832" t="s">
        <v>1310</v>
      </c>
      <c r="K291" s="832" t="s">
        <v>2306</v>
      </c>
      <c r="L291" s="835">
        <v>154.36000000000001</v>
      </c>
      <c r="M291" s="835">
        <v>154.36000000000001</v>
      </c>
      <c r="N291" s="832">
        <v>1</v>
      </c>
      <c r="O291" s="836">
        <v>1</v>
      </c>
      <c r="P291" s="835">
        <v>154.36000000000001</v>
      </c>
      <c r="Q291" s="837">
        <v>1</v>
      </c>
      <c r="R291" s="832">
        <v>1</v>
      </c>
      <c r="S291" s="837">
        <v>1</v>
      </c>
      <c r="T291" s="836">
        <v>1</v>
      </c>
      <c r="U291" s="838">
        <v>1</v>
      </c>
    </row>
    <row r="292" spans="1:21" ht="14.4" customHeight="1" x14ac:dyDescent="0.3">
      <c r="A292" s="831">
        <v>21</v>
      </c>
      <c r="B292" s="832" t="s">
        <v>2457</v>
      </c>
      <c r="C292" s="832" t="s">
        <v>2463</v>
      </c>
      <c r="D292" s="833" t="s">
        <v>4107</v>
      </c>
      <c r="E292" s="834" t="s">
        <v>2481</v>
      </c>
      <c r="F292" s="832" t="s">
        <v>2458</v>
      </c>
      <c r="G292" s="832" t="s">
        <v>2796</v>
      </c>
      <c r="H292" s="832" t="s">
        <v>585</v>
      </c>
      <c r="I292" s="832" t="s">
        <v>3041</v>
      </c>
      <c r="J292" s="832" t="s">
        <v>3042</v>
      </c>
      <c r="K292" s="832" t="s">
        <v>3043</v>
      </c>
      <c r="L292" s="835">
        <v>240.7</v>
      </c>
      <c r="M292" s="835">
        <v>240.7</v>
      </c>
      <c r="N292" s="832">
        <v>1</v>
      </c>
      <c r="O292" s="836">
        <v>1</v>
      </c>
      <c r="P292" s="835">
        <v>240.7</v>
      </c>
      <c r="Q292" s="837">
        <v>1</v>
      </c>
      <c r="R292" s="832">
        <v>1</v>
      </c>
      <c r="S292" s="837">
        <v>1</v>
      </c>
      <c r="T292" s="836">
        <v>1</v>
      </c>
      <c r="U292" s="838">
        <v>1</v>
      </c>
    </row>
    <row r="293" spans="1:21" ht="14.4" customHeight="1" x14ac:dyDescent="0.3">
      <c r="A293" s="831">
        <v>21</v>
      </c>
      <c r="B293" s="832" t="s">
        <v>2457</v>
      </c>
      <c r="C293" s="832" t="s">
        <v>2463</v>
      </c>
      <c r="D293" s="833" t="s">
        <v>4107</v>
      </c>
      <c r="E293" s="834" t="s">
        <v>2481</v>
      </c>
      <c r="F293" s="832" t="s">
        <v>2458</v>
      </c>
      <c r="G293" s="832" t="s">
        <v>2798</v>
      </c>
      <c r="H293" s="832" t="s">
        <v>637</v>
      </c>
      <c r="I293" s="832" t="s">
        <v>3044</v>
      </c>
      <c r="J293" s="832" t="s">
        <v>2299</v>
      </c>
      <c r="K293" s="832" t="s">
        <v>3045</v>
      </c>
      <c r="L293" s="835">
        <v>74.08</v>
      </c>
      <c r="M293" s="835">
        <v>74.08</v>
      </c>
      <c r="N293" s="832">
        <v>1</v>
      </c>
      <c r="O293" s="836">
        <v>1</v>
      </c>
      <c r="P293" s="835"/>
      <c r="Q293" s="837">
        <v>0</v>
      </c>
      <c r="R293" s="832"/>
      <c r="S293" s="837">
        <v>0</v>
      </c>
      <c r="T293" s="836"/>
      <c r="U293" s="838">
        <v>0</v>
      </c>
    </row>
    <row r="294" spans="1:21" ht="14.4" customHeight="1" x14ac:dyDescent="0.3">
      <c r="A294" s="831">
        <v>21</v>
      </c>
      <c r="B294" s="832" t="s">
        <v>2457</v>
      </c>
      <c r="C294" s="832" t="s">
        <v>2463</v>
      </c>
      <c r="D294" s="833" t="s">
        <v>4107</v>
      </c>
      <c r="E294" s="834" t="s">
        <v>2481</v>
      </c>
      <c r="F294" s="832" t="s">
        <v>2458</v>
      </c>
      <c r="G294" s="832" t="s">
        <v>2798</v>
      </c>
      <c r="H294" s="832" t="s">
        <v>637</v>
      </c>
      <c r="I294" s="832" t="s">
        <v>2301</v>
      </c>
      <c r="J294" s="832" t="s">
        <v>2299</v>
      </c>
      <c r="K294" s="832" t="s">
        <v>2302</v>
      </c>
      <c r="L294" s="835">
        <v>63.14</v>
      </c>
      <c r="M294" s="835">
        <v>189.42000000000002</v>
      </c>
      <c r="N294" s="832">
        <v>3</v>
      </c>
      <c r="O294" s="836">
        <v>2</v>
      </c>
      <c r="P294" s="835">
        <v>126.28</v>
      </c>
      <c r="Q294" s="837">
        <v>0.66666666666666663</v>
      </c>
      <c r="R294" s="832">
        <v>2</v>
      </c>
      <c r="S294" s="837">
        <v>0.66666666666666663</v>
      </c>
      <c r="T294" s="836">
        <v>1</v>
      </c>
      <c r="U294" s="838">
        <v>0.5</v>
      </c>
    </row>
    <row r="295" spans="1:21" ht="14.4" customHeight="1" x14ac:dyDescent="0.3">
      <c r="A295" s="831">
        <v>21</v>
      </c>
      <c r="B295" s="832" t="s">
        <v>2457</v>
      </c>
      <c r="C295" s="832" t="s">
        <v>2463</v>
      </c>
      <c r="D295" s="833" t="s">
        <v>4107</v>
      </c>
      <c r="E295" s="834" t="s">
        <v>2481</v>
      </c>
      <c r="F295" s="832" t="s">
        <v>2458</v>
      </c>
      <c r="G295" s="832" t="s">
        <v>2798</v>
      </c>
      <c r="H295" s="832" t="s">
        <v>637</v>
      </c>
      <c r="I295" s="832" t="s">
        <v>2303</v>
      </c>
      <c r="J295" s="832" t="s">
        <v>2299</v>
      </c>
      <c r="K295" s="832" t="s">
        <v>2304</v>
      </c>
      <c r="L295" s="835">
        <v>49.08</v>
      </c>
      <c r="M295" s="835">
        <v>49.08</v>
      </c>
      <c r="N295" s="832">
        <v>1</v>
      </c>
      <c r="O295" s="836">
        <v>1</v>
      </c>
      <c r="P295" s="835">
        <v>49.08</v>
      </c>
      <c r="Q295" s="837">
        <v>1</v>
      </c>
      <c r="R295" s="832">
        <v>1</v>
      </c>
      <c r="S295" s="837">
        <v>1</v>
      </c>
      <c r="T295" s="836">
        <v>1</v>
      </c>
      <c r="U295" s="838">
        <v>1</v>
      </c>
    </row>
    <row r="296" spans="1:21" ht="14.4" customHeight="1" x14ac:dyDescent="0.3">
      <c r="A296" s="831">
        <v>21</v>
      </c>
      <c r="B296" s="832" t="s">
        <v>2457</v>
      </c>
      <c r="C296" s="832" t="s">
        <v>2463</v>
      </c>
      <c r="D296" s="833" t="s">
        <v>4107</v>
      </c>
      <c r="E296" s="834" t="s">
        <v>2481</v>
      </c>
      <c r="F296" s="832" t="s">
        <v>2458</v>
      </c>
      <c r="G296" s="832" t="s">
        <v>2798</v>
      </c>
      <c r="H296" s="832" t="s">
        <v>585</v>
      </c>
      <c r="I296" s="832" t="s">
        <v>3046</v>
      </c>
      <c r="J296" s="832" t="s">
        <v>2299</v>
      </c>
      <c r="K296" s="832" t="s">
        <v>3047</v>
      </c>
      <c r="L296" s="835">
        <v>84.18</v>
      </c>
      <c r="M296" s="835">
        <v>84.18</v>
      </c>
      <c r="N296" s="832">
        <v>1</v>
      </c>
      <c r="O296" s="836">
        <v>0.5</v>
      </c>
      <c r="P296" s="835">
        <v>84.18</v>
      </c>
      <c r="Q296" s="837">
        <v>1</v>
      </c>
      <c r="R296" s="832">
        <v>1</v>
      </c>
      <c r="S296" s="837">
        <v>1</v>
      </c>
      <c r="T296" s="836">
        <v>0.5</v>
      </c>
      <c r="U296" s="838">
        <v>1</v>
      </c>
    </row>
    <row r="297" spans="1:21" ht="14.4" customHeight="1" x14ac:dyDescent="0.3">
      <c r="A297" s="831">
        <v>21</v>
      </c>
      <c r="B297" s="832" t="s">
        <v>2457</v>
      </c>
      <c r="C297" s="832" t="s">
        <v>2463</v>
      </c>
      <c r="D297" s="833" t="s">
        <v>4107</v>
      </c>
      <c r="E297" s="834" t="s">
        <v>2481</v>
      </c>
      <c r="F297" s="832" t="s">
        <v>2458</v>
      </c>
      <c r="G297" s="832" t="s">
        <v>2799</v>
      </c>
      <c r="H297" s="832" t="s">
        <v>585</v>
      </c>
      <c r="I297" s="832" t="s">
        <v>2800</v>
      </c>
      <c r="J297" s="832" t="s">
        <v>634</v>
      </c>
      <c r="K297" s="832" t="s">
        <v>2801</v>
      </c>
      <c r="L297" s="835">
        <v>0</v>
      </c>
      <c r="M297" s="835">
        <v>0</v>
      </c>
      <c r="N297" s="832">
        <v>1</v>
      </c>
      <c r="O297" s="836">
        <v>0.5</v>
      </c>
      <c r="P297" s="835">
        <v>0</v>
      </c>
      <c r="Q297" s="837"/>
      <c r="R297" s="832">
        <v>1</v>
      </c>
      <c r="S297" s="837">
        <v>1</v>
      </c>
      <c r="T297" s="836">
        <v>0.5</v>
      </c>
      <c r="U297" s="838">
        <v>1</v>
      </c>
    </row>
    <row r="298" spans="1:21" ht="14.4" customHeight="1" x14ac:dyDescent="0.3">
      <c r="A298" s="831">
        <v>21</v>
      </c>
      <c r="B298" s="832" t="s">
        <v>2457</v>
      </c>
      <c r="C298" s="832" t="s">
        <v>2463</v>
      </c>
      <c r="D298" s="833" t="s">
        <v>4107</v>
      </c>
      <c r="E298" s="834" t="s">
        <v>2481</v>
      </c>
      <c r="F298" s="832" t="s">
        <v>2458</v>
      </c>
      <c r="G298" s="832" t="s">
        <v>3048</v>
      </c>
      <c r="H298" s="832" t="s">
        <v>585</v>
      </c>
      <c r="I298" s="832" t="s">
        <v>3049</v>
      </c>
      <c r="J298" s="832" t="s">
        <v>3050</v>
      </c>
      <c r="K298" s="832" t="s">
        <v>3051</v>
      </c>
      <c r="L298" s="835">
        <v>79.069999999999993</v>
      </c>
      <c r="M298" s="835">
        <v>79.069999999999993</v>
      </c>
      <c r="N298" s="832">
        <v>1</v>
      </c>
      <c r="O298" s="836">
        <v>1</v>
      </c>
      <c r="P298" s="835"/>
      <c r="Q298" s="837">
        <v>0</v>
      </c>
      <c r="R298" s="832"/>
      <c r="S298" s="837">
        <v>0</v>
      </c>
      <c r="T298" s="836"/>
      <c r="U298" s="838">
        <v>0</v>
      </c>
    </row>
    <row r="299" spans="1:21" ht="14.4" customHeight="1" x14ac:dyDescent="0.3">
      <c r="A299" s="831">
        <v>21</v>
      </c>
      <c r="B299" s="832" t="s">
        <v>2457</v>
      </c>
      <c r="C299" s="832" t="s">
        <v>2463</v>
      </c>
      <c r="D299" s="833" t="s">
        <v>4107</v>
      </c>
      <c r="E299" s="834" t="s">
        <v>2481</v>
      </c>
      <c r="F299" s="832" t="s">
        <v>2458</v>
      </c>
      <c r="G299" s="832" t="s">
        <v>2804</v>
      </c>
      <c r="H299" s="832" t="s">
        <v>637</v>
      </c>
      <c r="I299" s="832" t="s">
        <v>3052</v>
      </c>
      <c r="J299" s="832" t="s">
        <v>1304</v>
      </c>
      <c r="K299" s="832" t="s">
        <v>3053</v>
      </c>
      <c r="L299" s="835">
        <v>1451.04</v>
      </c>
      <c r="M299" s="835">
        <v>1451.04</v>
      </c>
      <c r="N299" s="832">
        <v>1</v>
      </c>
      <c r="O299" s="836">
        <v>1</v>
      </c>
      <c r="P299" s="835"/>
      <c r="Q299" s="837">
        <v>0</v>
      </c>
      <c r="R299" s="832"/>
      <c r="S299" s="837">
        <v>0</v>
      </c>
      <c r="T299" s="836"/>
      <c r="U299" s="838">
        <v>0</v>
      </c>
    </row>
    <row r="300" spans="1:21" ht="14.4" customHeight="1" x14ac:dyDescent="0.3">
      <c r="A300" s="831">
        <v>21</v>
      </c>
      <c r="B300" s="832" t="s">
        <v>2457</v>
      </c>
      <c r="C300" s="832" t="s">
        <v>2463</v>
      </c>
      <c r="D300" s="833" t="s">
        <v>4107</v>
      </c>
      <c r="E300" s="834" t="s">
        <v>2481</v>
      </c>
      <c r="F300" s="832" t="s">
        <v>2458</v>
      </c>
      <c r="G300" s="832" t="s">
        <v>2510</v>
      </c>
      <c r="H300" s="832" t="s">
        <v>585</v>
      </c>
      <c r="I300" s="832" t="s">
        <v>2511</v>
      </c>
      <c r="J300" s="832" t="s">
        <v>1028</v>
      </c>
      <c r="K300" s="832" t="s">
        <v>1029</v>
      </c>
      <c r="L300" s="835">
        <v>107.27</v>
      </c>
      <c r="M300" s="835">
        <v>7937.9800000000032</v>
      </c>
      <c r="N300" s="832">
        <v>74</v>
      </c>
      <c r="O300" s="836">
        <v>38.5</v>
      </c>
      <c r="P300" s="835">
        <v>6221.6600000000035</v>
      </c>
      <c r="Q300" s="837">
        <v>0.78378378378378388</v>
      </c>
      <c r="R300" s="832">
        <v>58</v>
      </c>
      <c r="S300" s="837">
        <v>0.78378378378378377</v>
      </c>
      <c r="T300" s="836">
        <v>29</v>
      </c>
      <c r="U300" s="838">
        <v>0.75324675324675328</v>
      </c>
    </row>
    <row r="301" spans="1:21" ht="14.4" customHeight="1" x14ac:dyDescent="0.3">
      <c r="A301" s="831">
        <v>21</v>
      </c>
      <c r="B301" s="832" t="s">
        <v>2457</v>
      </c>
      <c r="C301" s="832" t="s">
        <v>2463</v>
      </c>
      <c r="D301" s="833" t="s">
        <v>4107</v>
      </c>
      <c r="E301" s="834" t="s">
        <v>2481</v>
      </c>
      <c r="F301" s="832" t="s">
        <v>2459</v>
      </c>
      <c r="G301" s="832" t="s">
        <v>2519</v>
      </c>
      <c r="H301" s="832" t="s">
        <v>585</v>
      </c>
      <c r="I301" s="832" t="s">
        <v>2810</v>
      </c>
      <c r="J301" s="832" t="s">
        <v>2521</v>
      </c>
      <c r="K301" s="832"/>
      <c r="L301" s="835">
        <v>0</v>
      </c>
      <c r="M301" s="835">
        <v>0</v>
      </c>
      <c r="N301" s="832">
        <v>5</v>
      </c>
      <c r="O301" s="836">
        <v>5</v>
      </c>
      <c r="P301" s="835">
        <v>0</v>
      </c>
      <c r="Q301" s="837"/>
      <c r="R301" s="832">
        <v>5</v>
      </c>
      <c r="S301" s="837">
        <v>1</v>
      </c>
      <c r="T301" s="836">
        <v>5</v>
      </c>
      <c r="U301" s="838">
        <v>1</v>
      </c>
    </row>
    <row r="302" spans="1:21" ht="14.4" customHeight="1" x14ac:dyDescent="0.3">
      <c r="A302" s="831">
        <v>21</v>
      </c>
      <c r="B302" s="832" t="s">
        <v>2457</v>
      </c>
      <c r="C302" s="832" t="s">
        <v>2463</v>
      </c>
      <c r="D302" s="833" t="s">
        <v>4107</v>
      </c>
      <c r="E302" s="834" t="s">
        <v>2481</v>
      </c>
      <c r="F302" s="832" t="s">
        <v>2460</v>
      </c>
      <c r="G302" s="832" t="s">
        <v>2812</v>
      </c>
      <c r="H302" s="832" t="s">
        <v>585</v>
      </c>
      <c r="I302" s="832" t="s">
        <v>3054</v>
      </c>
      <c r="J302" s="832" t="s">
        <v>3055</v>
      </c>
      <c r="K302" s="832" t="s">
        <v>3056</v>
      </c>
      <c r="L302" s="835">
        <v>535.17999999999995</v>
      </c>
      <c r="M302" s="835">
        <v>1605.54</v>
      </c>
      <c r="N302" s="832">
        <v>3</v>
      </c>
      <c r="O302" s="836">
        <v>1</v>
      </c>
      <c r="P302" s="835">
        <v>1605.54</v>
      </c>
      <c r="Q302" s="837">
        <v>1</v>
      </c>
      <c r="R302" s="832">
        <v>3</v>
      </c>
      <c r="S302" s="837">
        <v>1</v>
      </c>
      <c r="T302" s="836">
        <v>1</v>
      </c>
      <c r="U302" s="838">
        <v>1</v>
      </c>
    </row>
    <row r="303" spans="1:21" ht="14.4" customHeight="1" x14ac:dyDescent="0.3">
      <c r="A303" s="831">
        <v>21</v>
      </c>
      <c r="B303" s="832" t="s">
        <v>2457</v>
      </c>
      <c r="C303" s="832" t="s">
        <v>2463</v>
      </c>
      <c r="D303" s="833" t="s">
        <v>4107</v>
      </c>
      <c r="E303" s="834" t="s">
        <v>2481</v>
      </c>
      <c r="F303" s="832" t="s">
        <v>2460</v>
      </c>
      <c r="G303" s="832" t="s">
        <v>2812</v>
      </c>
      <c r="H303" s="832" t="s">
        <v>585</v>
      </c>
      <c r="I303" s="832" t="s">
        <v>3057</v>
      </c>
      <c r="J303" s="832" t="s">
        <v>3058</v>
      </c>
      <c r="K303" s="832" t="s">
        <v>3059</v>
      </c>
      <c r="L303" s="835">
        <v>426.75</v>
      </c>
      <c r="M303" s="835">
        <v>426.75</v>
      </c>
      <c r="N303" s="832">
        <v>1</v>
      </c>
      <c r="O303" s="836">
        <v>1</v>
      </c>
      <c r="P303" s="835">
        <v>426.75</v>
      </c>
      <c r="Q303" s="837">
        <v>1</v>
      </c>
      <c r="R303" s="832">
        <v>1</v>
      </c>
      <c r="S303" s="837">
        <v>1</v>
      </c>
      <c r="T303" s="836">
        <v>1</v>
      </c>
      <c r="U303" s="838">
        <v>1</v>
      </c>
    </row>
    <row r="304" spans="1:21" ht="14.4" customHeight="1" x14ac:dyDescent="0.3">
      <c r="A304" s="831">
        <v>21</v>
      </c>
      <c r="B304" s="832" t="s">
        <v>2457</v>
      </c>
      <c r="C304" s="832" t="s">
        <v>2463</v>
      </c>
      <c r="D304" s="833" t="s">
        <v>4107</v>
      </c>
      <c r="E304" s="834" t="s">
        <v>2481</v>
      </c>
      <c r="F304" s="832" t="s">
        <v>2460</v>
      </c>
      <c r="G304" s="832" t="s">
        <v>2812</v>
      </c>
      <c r="H304" s="832" t="s">
        <v>585</v>
      </c>
      <c r="I304" s="832" t="s">
        <v>3060</v>
      </c>
      <c r="J304" s="832" t="s">
        <v>3061</v>
      </c>
      <c r="K304" s="832" t="s">
        <v>3062</v>
      </c>
      <c r="L304" s="835">
        <v>1600</v>
      </c>
      <c r="M304" s="835">
        <v>4800</v>
      </c>
      <c r="N304" s="832">
        <v>3</v>
      </c>
      <c r="O304" s="836">
        <v>1</v>
      </c>
      <c r="P304" s="835">
        <v>4800</v>
      </c>
      <c r="Q304" s="837">
        <v>1</v>
      </c>
      <c r="R304" s="832">
        <v>3</v>
      </c>
      <c r="S304" s="837">
        <v>1</v>
      </c>
      <c r="T304" s="836">
        <v>1</v>
      </c>
      <c r="U304" s="838">
        <v>1</v>
      </c>
    </row>
    <row r="305" spans="1:21" ht="14.4" customHeight="1" x14ac:dyDescent="0.3">
      <c r="A305" s="831">
        <v>21</v>
      </c>
      <c r="B305" s="832" t="s">
        <v>2457</v>
      </c>
      <c r="C305" s="832" t="s">
        <v>2463</v>
      </c>
      <c r="D305" s="833" t="s">
        <v>4107</v>
      </c>
      <c r="E305" s="834" t="s">
        <v>2481</v>
      </c>
      <c r="F305" s="832" t="s">
        <v>2460</v>
      </c>
      <c r="G305" s="832" t="s">
        <v>2812</v>
      </c>
      <c r="H305" s="832" t="s">
        <v>585</v>
      </c>
      <c r="I305" s="832" t="s">
        <v>3063</v>
      </c>
      <c r="J305" s="832" t="s">
        <v>3064</v>
      </c>
      <c r="K305" s="832" t="s">
        <v>3065</v>
      </c>
      <c r="L305" s="835">
        <v>282.75</v>
      </c>
      <c r="M305" s="835">
        <v>282.75</v>
      </c>
      <c r="N305" s="832">
        <v>1</v>
      </c>
      <c r="O305" s="836">
        <v>1</v>
      </c>
      <c r="P305" s="835">
        <v>282.75</v>
      </c>
      <c r="Q305" s="837">
        <v>1</v>
      </c>
      <c r="R305" s="832">
        <v>1</v>
      </c>
      <c r="S305" s="837">
        <v>1</v>
      </c>
      <c r="T305" s="836">
        <v>1</v>
      </c>
      <c r="U305" s="838">
        <v>1</v>
      </c>
    </row>
    <row r="306" spans="1:21" ht="14.4" customHeight="1" x14ac:dyDescent="0.3">
      <c r="A306" s="831">
        <v>21</v>
      </c>
      <c r="B306" s="832" t="s">
        <v>2457</v>
      </c>
      <c r="C306" s="832" t="s">
        <v>2463</v>
      </c>
      <c r="D306" s="833" t="s">
        <v>4107</v>
      </c>
      <c r="E306" s="834" t="s">
        <v>2481</v>
      </c>
      <c r="F306" s="832" t="s">
        <v>2460</v>
      </c>
      <c r="G306" s="832" t="s">
        <v>2818</v>
      </c>
      <c r="H306" s="832" t="s">
        <v>585</v>
      </c>
      <c r="I306" s="832" t="s">
        <v>3066</v>
      </c>
      <c r="J306" s="832" t="s">
        <v>3067</v>
      </c>
      <c r="K306" s="832" t="s">
        <v>3068</v>
      </c>
      <c r="L306" s="835">
        <v>1800</v>
      </c>
      <c r="M306" s="835">
        <v>1800</v>
      </c>
      <c r="N306" s="832">
        <v>1</v>
      </c>
      <c r="O306" s="836">
        <v>1</v>
      </c>
      <c r="P306" s="835"/>
      <c r="Q306" s="837">
        <v>0</v>
      </c>
      <c r="R306" s="832"/>
      <c r="S306" s="837">
        <v>0</v>
      </c>
      <c r="T306" s="836"/>
      <c r="U306" s="838">
        <v>0</v>
      </c>
    </row>
    <row r="307" spans="1:21" ht="14.4" customHeight="1" x14ac:dyDescent="0.3">
      <c r="A307" s="831">
        <v>21</v>
      </c>
      <c r="B307" s="832" t="s">
        <v>2457</v>
      </c>
      <c r="C307" s="832" t="s">
        <v>2463</v>
      </c>
      <c r="D307" s="833" t="s">
        <v>4107</v>
      </c>
      <c r="E307" s="834" t="s">
        <v>2481</v>
      </c>
      <c r="F307" s="832" t="s">
        <v>2460</v>
      </c>
      <c r="G307" s="832" t="s">
        <v>2818</v>
      </c>
      <c r="H307" s="832" t="s">
        <v>585</v>
      </c>
      <c r="I307" s="832" t="s">
        <v>3069</v>
      </c>
      <c r="J307" s="832" t="s">
        <v>3070</v>
      </c>
      <c r="K307" s="832" t="s">
        <v>3071</v>
      </c>
      <c r="L307" s="835">
        <v>1800</v>
      </c>
      <c r="M307" s="835">
        <v>3600</v>
      </c>
      <c r="N307" s="832">
        <v>2</v>
      </c>
      <c r="O307" s="836">
        <v>2</v>
      </c>
      <c r="P307" s="835">
        <v>1800</v>
      </c>
      <c r="Q307" s="837">
        <v>0.5</v>
      </c>
      <c r="R307" s="832">
        <v>1</v>
      </c>
      <c r="S307" s="837">
        <v>0.5</v>
      </c>
      <c r="T307" s="836">
        <v>1</v>
      </c>
      <c r="U307" s="838">
        <v>0.5</v>
      </c>
    </row>
    <row r="308" spans="1:21" ht="14.4" customHeight="1" x14ac:dyDescent="0.3">
      <c r="A308" s="831">
        <v>21</v>
      </c>
      <c r="B308" s="832" t="s">
        <v>2457</v>
      </c>
      <c r="C308" s="832" t="s">
        <v>2463</v>
      </c>
      <c r="D308" s="833" t="s">
        <v>4107</v>
      </c>
      <c r="E308" s="834" t="s">
        <v>2481</v>
      </c>
      <c r="F308" s="832" t="s">
        <v>2460</v>
      </c>
      <c r="G308" s="832" t="s">
        <v>2825</v>
      </c>
      <c r="H308" s="832" t="s">
        <v>585</v>
      </c>
      <c r="I308" s="832" t="s">
        <v>2826</v>
      </c>
      <c r="J308" s="832" t="s">
        <v>2827</v>
      </c>
      <c r="K308" s="832" t="s">
        <v>2828</v>
      </c>
      <c r="L308" s="835">
        <v>1267.1199999999999</v>
      </c>
      <c r="M308" s="835">
        <v>2534.2399999999998</v>
      </c>
      <c r="N308" s="832">
        <v>2</v>
      </c>
      <c r="O308" s="836">
        <v>2</v>
      </c>
      <c r="P308" s="835">
        <v>2534.2399999999998</v>
      </c>
      <c r="Q308" s="837">
        <v>1</v>
      </c>
      <c r="R308" s="832">
        <v>2</v>
      </c>
      <c r="S308" s="837">
        <v>1</v>
      </c>
      <c r="T308" s="836">
        <v>2</v>
      </c>
      <c r="U308" s="838">
        <v>1</v>
      </c>
    </row>
    <row r="309" spans="1:21" ht="14.4" customHeight="1" x14ac:dyDescent="0.3">
      <c r="A309" s="831">
        <v>21</v>
      </c>
      <c r="B309" s="832" t="s">
        <v>2457</v>
      </c>
      <c r="C309" s="832" t="s">
        <v>2463</v>
      </c>
      <c r="D309" s="833" t="s">
        <v>4107</v>
      </c>
      <c r="E309" s="834" t="s">
        <v>2481</v>
      </c>
      <c r="F309" s="832" t="s">
        <v>2460</v>
      </c>
      <c r="G309" s="832" t="s">
        <v>2825</v>
      </c>
      <c r="H309" s="832" t="s">
        <v>585</v>
      </c>
      <c r="I309" s="832" t="s">
        <v>3072</v>
      </c>
      <c r="J309" s="832" t="s">
        <v>3073</v>
      </c>
      <c r="K309" s="832" t="s">
        <v>3074</v>
      </c>
      <c r="L309" s="835">
        <v>1000</v>
      </c>
      <c r="M309" s="835">
        <v>7000</v>
      </c>
      <c r="N309" s="832">
        <v>7</v>
      </c>
      <c r="O309" s="836">
        <v>7</v>
      </c>
      <c r="P309" s="835"/>
      <c r="Q309" s="837">
        <v>0</v>
      </c>
      <c r="R309" s="832"/>
      <c r="S309" s="837">
        <v>0</v>
      </c>
      <c r="T309" s="836"/>
      <c r="U309" s="838">
        <v>0</v>
      </c>
    </row>
    <row r="310" spans="1:21" ht="14.4" customHeight="1" x14ac:dyDescent="0.3">
      <c r="A310" s="831">
        <v>21</v>
      </c>
      <c r="B310" s="832" t="s">
        <v>2457</v>
      </c>
      <c r="C310" s="832" t="s">
        <v>2463</v>
      </c>
      <c r="D310" s="833" t="s">
        <v>4107</v>
      </c>
      <c r="E310" s="834" t="s">
        <v>2483</v>
      </c>
      <c r="F310" s="832" t="s">
        <v>2459</v>
      </c>
      <c r="G310" s="832" t="s">
        <v>2519</v>
      </c>
      <c r="H310" s="832" t="s">
        <v>585</v>
      </c>
      <c r="I310" s="832" t="s">
        <v>2810</v>
      </c>
      <c r="J310" s="832" t="s">
        <v>2521</v>
      </c>
      <c r="K310" s="832"/>
      <c r="L310" s="835">
        <v>0</v>
      </c>
      <c r="M310" s="835">
        <v>0</v>
      </c>
      <c r="N310" s="832">
        <v>1</v>
      </c>
      <c r="O310" s="836">
        <v>1</v>
      </c>
      <c r="P310" s="835">
        <v>0</v>
      </c>
      <c r="Q310" s="837"/>
      <c r="R310" s="832">
        <v>1</v>
      </c>
      <c r="S310" s="837">
        <v>1</v>
      </c>
      <c r="T310" s="836">
        <v>1</v>
      </c>
      <c r="U310" s="838">
        <v>1</v>
      </c>
    </row>
    <row r="311" spans="1:21" ht="14.4" customHeight="1" x14ac:dyDescent="0.3">
      <c r="A311" s="831">
        <v>21</v>
      </c>
      <c r="B311" s="832" t="s">
        <v>2457</v>
      </c>
      <c r="C311" s="832" t="s">
        <v>2463</v>
      </c>
      <c r="D311" s="833" t="s">
        <v>4107</v>
      </c>
      <c r="E311" s="834" t="s">
        <v>2484</v>
      </c>
      <c r="F311" s="832" t="s">
        <v>2458</v>
      </c>
      <c r="G311" s="832" t="s">
        <v>3075</v>
      </c>
      <c r="H311" s="832" t="s">
        <v>585</v>
      </c>
      <c r="I311" s="832" t="s">
        <v>3076</v>
      </c>
      <c r="J311" s="832" t="s">
        <v>3077</v>
      </c>
      <c r="K311" s="832" t="s">
        <v>3078</v>
      </c>
      <c r="L311" s="835">
        <v>70.48</v>
      </c>
      <c r="M311" s="835">
        <v>281.92</v>
      </c>
      <c r="N311" s="832">
        <v>4</v>
      </c>
      <c r="O311" s="836">
        <v>2.5</v>
      </c>
      <c r="P311" s="835">
        <v>281.92</v>
      </c>
      <c r="Q311" s="837">
        <v>1</v>
      </c>
      <c r="R311" s="832">
        <v>4</v>
      </c>
      <c r="S311" s="837">
        <v>1</v>
      </c>
      <c r="T311" s="836">
        <v>2.5</v>
      </c>
      <c r="U311" s="838">
        <v>1</v>
      </c>
    </row>
    <row r="312" spans="1:21" ht="14.4" customHeight="1" x14ac:dyDescent="0.3">
      <c r="A312" s="831">
        <v>21</v>
      </c>
      <c r="B312" s="832" t="s">
        <v>2457</v>
      </c>
      <c r="C312" s="832" t="s">
        <v>2463</v>
      </c>
      <c r="D312" s="833" t="s">
        <v>4107</v>
      </c>
      <c r="E312" s="834" t="s">
        <v>2484</v>
      </c>
      <c r="F312" s="832" t="s">
        <v>2458</v>
      </c>
      <c r="G312" s="832" t="s">
        <v>3075</v>
      </c>
      <c r="H312" s="832" t="s">
        <v>585</v>
      </c>
      <c r="I312" s="832" t="s">
        <v>3079</v>
      </c>
      <c r="J312" s="832" t="s">
        <v>3077</v>
      </c>
      <c r="K312" s="832" t="s">
        <v>3080</v>
      </c>
      <c r="L312" s="835">
        <v>0</v>
      </c>
      <c r="M312" s="835">
        <v>0</v>
      </c>
      <c r="N312" s="832">
        <v>1</v>
      </c>
      <c r="O312" s="836">
        <v>0.5</v>
      </c>
      <c r="P312" s="835"/>
      <c r="Q312" s="837"/>
      <c r="R312" s="832"/>
      <c r="S312" s="837">
        <v>0</v>
      </c>
      <c r="T312" s="836"/>
      <c r="U312" s="838">
        <v>0</v>
      </c>
    </row>
    <row r="313" spans="1:21" ht="14.4" customHeight="1" x14ac:dyDescent="0.3">
      <c r="A313" s="831">
        <v>21</v>
      </c>
      <c r="B313" s="832" t="s">
        <v>2457</v>
      </c>
      <c r="C313" s="832" t="s">
        <v>2463</v>
      </c>
      <c r="D313" s="833" t="s">
        <v>4107</v>
      </c>
      <c r="E313" s="834" t="s">
        <v>2484</v>
      </c>
      <c r="F313" s="832" t="s">
        <v>2458</v>
      </c>
      <c r="G313" s="832" t="s">
        <v>2522</v>
      </c>
      <c r="H313" s="832" t="s">
        <v>637</v>
      </c>
      <c r="I313" s="832" t="s">
        <v>2327</v>
      </c>
      <c r="J313" s="832" t="s">
        <v>653</v>
      </c>
      <c r="K313" s="832" t="s">
        <v>650</v>
      </c>
      <c r="L313" s="835">
        <v>72.55</v>
      </c>
      <c r="M313" s="835">
        <v>145.1</v>
      </c>
      <c r="N313" s="832">
        <v>2</v>
      </c>
      <c r="O313" s="836">
        <v>1</v>
      </c>
      <c r="P313" s="835"/>
      <c r="Q313" s="837">
        <v>0</v>
      </c>
      <c r="R313" s="832"/>
      <c r="S313" s="837">
        <v>0</v>
      </c>
      <c r="T313" s="836"/>
      <c r="U313" s="838">
        <v>0</v>
      </c>
    </row>
    <row r="314" spans="1:21" ht="14.4" customHeight="1" x14ac:dyDescent="0.3">
      <c r="A314" s="831">
        <v>21</v>
      </c>
      <c r="B314" s="832" t="s">
        <v>2457</v>
      </c>
      <c r="C314" s="832" t="s">
        <v>2463</v>
      </c>
      <c r="D314" s="833" t="s">
        <v>4107</v>
      </c>
      <c r="E314" s="834" t="s">
        <v>2484</v>
      </c>
      <c r="F314" s="832" t="s">
        <v>2458</v>
      </c>
      <c r="G314" s="832" t="s">
        <v>2829</v>
      </c>
      <c r="H314" s="832" t="s">
        <v>585</v>
      </c>
      <c r="I314" s="832" t="s">
        <v>3081</v>
      </c>
      <c r="J314" s="832" t="s">
        <v>3082</v>
      </c>
      <c r="K314" s="832" t="s">
        <v>3083</v>
      </c>
      <c r="L314" s="835">
        <v>14.11</v>
      </c>
      <c r="M314" s="835">
        <v>28.22</v>
      </c>
      <c r="N314" s="832">
        <v>2</v>
      </c>
      <c r="O314" s="836">
        <v>1</v>
      </c>
      <c r="P314" s="835">
        <v>28.22</v>
      </c>
      <c r="Q314" s="837">
        <v>1</v>
      </c>
      <c r="R314" s="832">
        <v>2</v>
      </c>
      <c r="S314" s="837">
        <v>1</v>
      </c>
      <c r="T314" s="836">
        <v>1</v>
      </c>
      <c r="U314" s="838">
        <v>1</v>
      </c>
    </row>
    <row r="315" spans="1:21" ht="14.4" customHeight="1" x14ac:dyDescent="0.3">
      <c r="A315" s="831">
        <v>21</v>
      </c>
      <c r="B315" s="832" t="s">
        <v>2457</v>
      </c>
      <c r="C315" s="832" t="s">
        <v>2463</v>
      </c>
      <c r="D315" s="833" t="s">
        <v>4107</v>
      </c>
      <c r="E315" s="834" t="s">
        <v>2484</v>
      </c>
      <c r="F315" s="832" t="s">
        <v>2458</v>
      </c>
      <c r="G315" s="832" t="s">
        <v>2829</v>
      </c>
      <c r="H315" s="832" t="s">
        <v>637</v>
      </c>
      <c r="I315" s="832" t="s">
        <v>2166</v>
      </c>
      <c r="J315" s="832" t="s">
        <v>2164</v>
      </c>
      <c r="K315" s="832" t="s">
        <v>2167</v>
      </c>
      <c r="L315" s="835">
        <v>4.7</v>
      </c>
      <c r="M315" s="835">
        <v>4.7</v>
      </c>
      <c r="N315" s="832">
        <v>1</v>
      </c>
      <c r="O315" s="836">
        <v>1</v>
      </c>
      <c r="P315" s="835">
        <v>4.7</v>
      </c>
      <c r="Q315" s="837">
        <v>1</v>
      </c>
      <c r="R315" s="832">
        <v>1</v>
      </c>
      <c r="S315" s="837">
        <v>1</v>
      </c>
      <c r="T315" s="836">
        <v>1</v>
      </c>
      <c r="U315" s="838">
        <v>1</v>
      </c>
    </row>
    <row r="316" spans="1:21" ht="14.4" customHeight="1" x14ac:dyDescent="0.3">
      <c r="A316" s="831">
        <v>21</v>
      </c>
      <c r="B316" s="832" t="s">
        <v>2457</v>
      </c>
      <c r="C316" s="832" t="s">
        <v>2463</v>
      </c>
      <c r="D316" s="833" t="s">
        <v>4107</v>
      </c>
      <c r="E316" s="834" t="s">
        <v>2484</v>
      </c>
      <c r="F316" s="832" t="s">
        <v>2458</v>
      </c>
      <c r="G316" s="832" t="s">
        <v>2527</v>
      </c>
      <c r="H316" s="832" t="s">
        <v>585</v>
      </c>
      <c r="I316" s="832" t="s">
        <v>3084</v>
      </c>
      <c r="J316" s="832" t="s">
        <v>3085</v>
      </c>
      <c r="K316" s="832" t="s">
        <v>3086</v>
      </c>
      <c r="L316" s="835">
        <v>513.70000000000005</v>
      </c>
      <c r="M316" s="835">
        <v>1541.1000000000001</v>
      </c>
      <c r="N316" s="832">
        <v>3</v>
      </c>
      <c r="O316" s="836">
        <v>0.5</v>
      </c>
      <c r="P316" s="835">
        <v>1541.1000000000001</v>
      </c>
      <c r="Q316" s="837">
        <v>1</v>
      </c>
      <c r="R316" s="832">
        <v>3</v>
      </c>
      <c r="S316" s="837">
        <v>1</v>
      </c>
      <c r="T316" s="836">
        <v>0.5</v>
      </c>
      <c r="U316" s="838">
        <v>1</v>
      </c>
    </row>
    <row r="317" spans="1:21" ht="14.4" customHeight="1" x14ac:dyDescent="0.3">
      <c r="A317" s="831">
        <v>21</v>
      </c>
      <c r="B317" s="832" t="s">
        <v>2457</v>
      </c>
      <c r="C317" s="832" t="s">
        <v>2463</v>
      </c>
      <c r="D317" s="833" t="s">
        <v>4107</v>
      </c>
      <c r="E317" s="834" t="s">
        <v>2484</v>
      </c>
      <c r="F317" s="832" t="s">
        <v>2458</v>
      </c>
      <c r="G317" s="832" t="s">
        <v>2527</v>
      </c>
      <c r="H317" s="832" t="s">
        <v>585</v>
      </c>
      <c r="I317" s="832" t="s">
        <v>2528</v>
      </c>
      <c r="J317" s="832" t="s">
        <v>2529</v>
      </c>
      <c r="K317" s="832" t="s">
        <v>2530</v>
      </c>
      <c r="L317" s="835">
        <v>550.39</v>
      </c>
      <c r="M317" s="835">
        <v>4953.51</v>
      </c>
      <c r="N317" s="832">
        <v>9</v>
      </c>
      <c r="O317" s="836">
        <v>3</v>
      </c>
      <c r="P317" s="835">
        <v>4953.51</v>
      </c>
      <c r="Q317" s="837">
        <v>1</v>
      </c>
      <c r="R317" s="832">
        <v>9</v>
      </c>
      <c r="S317" s="837">
        <v>1</v>
      </c>
      <c r="T317" s="836">
        <v>3</v>
      </c>
      <c r="U317" s="838">
        <v>1</v>
      </c>
    </row>
    <row r="318" spans="1:21" ht="14.4" customHeight="1" x14ac:dyDescent="0.3">
      <c r="A318" s="831">
        <v>21</v>
      </c>
      <c r="B318" s="832" t="s">
        <v>2457</v>
      </c>
      <c r="C318" s="832" t="s">
        <v>2463</v>
      </c>
      <c r="D318" s="833" t="s">
        <v>4107</v>
      </c>
      <c r="E318" s="834" t="s">
        <v>2484</v>
      </c>
      <c r="F318" s="832" t="s">
        <v>2458</v>
      </c>
      <c r="G318" s="832" t="s">
        <v>2527</v>
      </c>
      <c r="H318" s="832" t="s">
        <v>585</v>
      </c>
      <c r="I318" s="832" t="s">
        <v>2834</v>
      </c>
      <c r="J318" s="832" t="s">
        <v>2835</v>
      </c>
      <c r="K318" s="832" t="s">
        <v>2530</v>
      </c>
      <c r="L318" s="835">
        <v>550.39</v>
      </c>
      <c r="M318" s="835">
        <v>9907.02</v>
      </c>
      <c r="N318" s="832">
        <v>18</v>
      </c>
      <c r="O318" s="836">
        <v>5.5</v>
      </c>
      <c r="P318" s="835">
        <v>8255.85</v>
      </c>
      <c r="Q318" s="837">
        <v>0.83333333333333337</v>
      </c>
      <c r="R318" s="832">
        <v>15</v>
      </c>
      <c r="S318" s="837">
        <v>0.83333333333333337</v>
      </c>
      <c r="T318" s="836">
        <v>4.5</v>
      </c>
      <c r="U318" s="838">
        <v>0.81818181818181823</v>
      </c>
    </row>
    <row r="319" spans="1:21" ht="14.4" customHeight="1" x14ac:dyDescent="0.3">
      <c r="A319" s="831">
        <v>21</v>
      </c>
      <c r="B319" s="832" t="s">
        <v>2457</v>
      </c>
      <c r="C319" s="832" t="s">
        <v>2463</v>
      </c>
      <c r="D319" s="833" t="s">
        <v>4107</v>
      </c>
      <c r="E319" s="834" t="s">
        <v>2484</v>
      </c>
      <c r="F319" s="832" t="s">
        <v>2458</v>
      </c>
      <c r="G319" s="832" t="s">
        <v>3087</v>
      </c>
      <c r="H319" s="832" t="s">
        <v>585</v>
      </c>
      <c r="I319" s="832" t="s">
        <v>3088</v>
      </c>
      <c r="J319" s="832" t="s">
        <v>2009</v>
      </c>
      <c r="K319" s="832" t="s">
        <v>2777</v>
      </c>
      <c r="L319" s="835">
        <v>196.2</v>
      </c>
      <c r="M319" s="835">
        <v>392.4</v>
      </c>
      <c r="N319" s="832">
        <v>2</v>
      </c>
      <c r="O319" s="836">
        <v>1</v>
      </c>
      <c r="P319" s="835">
        <v>392.4</v>
      </c>
      <c r="Q319" s="837">
        <v>1</v>
      </c>
      <c r="R319" s="832">
        <v>2</v>
      </c>
      <c r="S319" s="837">
        <v>1</v>
      </c>
      <c r="T319" s="836">
        <v>1</v>
      </c>
      <c r="U319" s="838">
        <v>1</v>
      </c>
    </row>
    <row r="320" spans="1:21" ht="14.4" customHeight="1" x14ac:dyDescent="0.3">
      <c r="A320" s="831">
        <v>21</v>
      </c>
      <c r="B320" s="832" t="s">
        <v>2457</v>
      </c>
      <c r="C320" s="832" t="s">
        <v>2463</v>
      </c>
      <c r="D320" s="833" t="s">
        <v>4107</v>
      </c>
      <c r="E320" s="834" t="s">
        <v>2484</v>
      </c>
      <c r="F320" s="832" t="s">
        <v>2458</v>
      </c>
      <c r="G320" s="832" t="s">
        <v>2843</v>
      </c>
      <c r="H320" s="832" t="s">
        <v>585</v>
      </c>
      <c r="I320" s="832" t="s">
        <v>2844</v>
      </c>
      <c r="J320" s="832" t="s">
        <v>2845</v>
      </c>
      <c r="K320" s="832" t="s">
        <v>2846</v>
      </c>
      <c r="L320" s="835">
        <v>46.03</v>
      </c>
      <c r="M320" s="835">
        <v>46.03</v>
      </c>
      <c r="N320" s="832">
        <v>1</v>
      </c>
      <c r="O320" s="836">
        <v>1</v>
      </c>
      <c r="P320" s="835">
        <v>46.03</v>
      </c>
      <c r="Q320" s="837">
        <v>1</v>
      </c>
      <c r="R320" s="832">
        <v>1</v>
      </c>
      <c r="S320" s="837">
        <v>1</v>
      </c>
      <c r="T320" s="836">
        <v>1</v>
      </c>
      <c r="U320" s="838">
        <v>1</v>
      </c>
    </row>
    <row r="321" spans="1:21" ht="14.4" customHeight="1" x14ac:dyDescent="0.3">
      <c r="A321" s="831">
        <v>21</v>
      </c>
      <c r="B321" s="832" t="s">
        <v>2457</v>
      </c>
      <c r="C321" s="832" t="s">
        <v>2463</v>
      </c>
      <c r="D321" s="833" t="s">
        <v>4107</v>
      </c>
      <c r="E321" s="834" t="s">
        <v>2484</v>
      </c>
      <c r="F321" s="832" t="s">
        <v>2458</v>
      </c>
      <c r="G321" s="832" t="s">
        <v>2546</v>
      </c>
      <c r="H321" s="832" t="s">
        <v>585</v>
      </c>
      <c r="I321" s="832" t="s">
        <v>2547</v>
      </c>
      <c r="J321" s="832" t="s">
        <v>2548</v>
      </c>
      <c r="K321" s="832" t="s">
        <v>2549</v>
      </c>
      <c r="L321" s="835">
        <v>0</v>
      </c>
      <c r="M321" s="835">
        <v>0</v>
      </c>
      <c r="N321" s="832">
        <v>4</v>
      </c>
      <c r="O321" s="836">
        <v>1.5</v>
      </c>
      <c r="P321" s="835">
        <v>0</v>
      </c>
      <c r="Q321" s="837"/>
      <c r="R321" s="832">
        <v>4</v>
      </c>
      <c r="S321" s="837">
        <v>1</v>
      </c>
      <c r="T321" s="836">
        <v>1.5</v>
      </c>
      <c r="U321" s="838">
        <v>1</v>
      </c>
    </row>
    <row r="322" spans="1:21" ht="14.4" customHeight="1" x14ac:dyDescent="0.3">
      <c r="A322" s="831">
        <v>21</v>
      </c>
      <c r="B322" s="832" t="s">
        <v>2457</v>
      </c>
      <c r="C322" s="832" t="s">
        <v>2463</v>
      </c>
      <c r="D322" s="833" t="s">
        <v>4107</v>
      </c>
      <c r="E322" s="834" t="s">
        <v>2484</v>
      </c>
      <c r="F322" s="832" t="s">
        <v>2458</v>
      </c>
      <c r="G322" s="832" t="s">
        <v>3089</v>
      </c>
      <c r="H322" s="832" t="s">
        <v>585</v>
      </c>
      <c r="I322" s="832" t="s">
        <v>3090</v>
      </c>
      <c r="J322" s="832" t="s">
        <v>3091</v>
      </c>
      <c r="K322" s="832" t="s">
        <v>3092</v>
      </c>
      <c r="L322" s="835">
        <v>254.37</v>
      </c>
      <c r="M322" s="835">
        <v>254.37</v>
      </c>
      <c r="N322" s="832">
        <v>1</v>
      </c>
      <c r="O322" s="836">
        <v>1</v>
      </c>
      <c r="P322" s="835">
        <v>254.37</v>
      </c>
      <c r="Q322" s="837">
        <v>1</v>
      </c>
      <c r="R322" s="832">
        <v>1</v>
      </c>
      <c r="S322" s="837">
        <v>1</v>
      </c>
      <c r="T322" s="836">
        <v>1</v>
      </c>
      <c r="U322" s="838">
        <v>1</v>
      </c>
    </row>
    <row r="323" spans="1:21" ht="14.4" customHeight="1" x14ac:dyDescent="0.3">
      <c r="A323" s="831">
        <v>21</v>
      </c>
      <c r="B323" s="832" t="s">
        <v>2457</v>
      </c>
      <c r="C323" s="832" t="s">
        <v>2463</v>
      </c>
      <c r="D323" s="833" t="s">
        <v>4107</v>
      </c>
      <c r="E323" s="834" t="s">
        <v>2484</v>
      </c>
      <c r="F323" s="832" t="s">
        <v>2458</v>
      </c>
      <c r="G323" s="832" t="s">
        <v>3093</v>
      </c>
      <c r="H323" s="832" t="s">
        <v>585</v>
      </c>
      <c r="I323" s="832" t="s">
        <v>3094</v>
      </c>
      <c r="J323" s="832" t="s">
        <v>3095</v>
      </c>
      <c r="K323" s="832" t="s">
        <v>3096</v>
      </c>
      <c r="L323" s="835">
        <v>29.39</v>
      </c>
      <c r="M323" s="835">
        <v>29.39</v>
      </c>
      <c r="N323" s="832">
        <v>1</v>
      </c>
      <c r="O323" s="836">
        <v>0.5</v>
      </c>
      <c r="P323" s="835">
        <v>29.39</v>
      </c>
      <c r="Q323" s="837">
        <v>1</v>
      </c>
      <c r="R323" s="832">
        <v>1</v>
      </c>
      <c r="S323" s="837">
        <v>1</v>
      </c>
      <c r="T323" s="836">
        <v>0.5</v>
      </c>
      <c r="U323" s="838">
        <v>1</v>
      </c>
    </row>
    <row r="324" spans="1:21" ht="14.4" customHeight="1" x14ac:dyDescent="0.3">
      <c r="A324" s="831">
        <v>21</v>
      </c>
      <c r="B324" s="832" t="s">
        <v>2457</v>
      </c>
      <c r="C324" s="832" t="s">
        <v>2463</v>
      </c>
      <c r="D324" s="833" t="s">
        <v>4107</v>
      </c>
      <c r="E324" s="834" t="s">
        <v>2484</v>
      </c>
      <c r="F324" s="832" t="s">
        <v>2458</v>
      </c>
      <c r="G324" s="832" t="s">
        <v>3097</v>
      </c>
      <c r="H324" s="832" t="s">
        <v>585</v>
      </c>
      <c r="I324" s="832" t="s">
        <v>3098</v>
      </c>
      <c r="J324" s="832" t="s">
        <v>3099</v>
      </c>
      <c r="K324" s="832" t="s">
        <v>3100</v>
      </c>
      <c r="L324" s="835">
        <v>0</v>
      </c>
      <c r="M324" s="835">
        <v>0</v>
      </c>
      <c r="N324" s="832">
        <v>1</v>
      </c>
      <c r="O324" s="836">
        <v>1</v>
      </c>
      <c r="P324" s="835">
        <v>0</v>
      </c>
      <c r="Q324" s="837"/>
      <c r="R324" s="832">
        <v>1</v>
      </c>
      <c r="S324" s="837">
        <v>1</v>
      </c>
      <c r="T324" s="836">
        <v>1</v>
      </c>
      <c r="U324" s="838">
        <v>1</v>
      </c>
    </row>
    <row r="325" spans="1:21" ht="14.4" customHeight="1" x14ac:dyDescent="0.3">
      <c r="A325" s="831">
        <v>21</v>
      </c>
      <c r="B325" s="832" t="s">
        <v>2457</v>
      </c>
      <c r="C325" s="832" t="s">
        <v>2463</v>
      </c>
      <c r="D325" s="833" t="s">
        <v>4107</v>
      </c>
      <c r="E325" s="834" t="s">
        <v>2484</v>
      </c>
      <c r="F325" s="832" t="s">
        <v>2458</v>
      </c>
      <c r="G325" s="832" t="s">
        <v>2566</v>
      </c>
      <c r="H325" s="832" t="s">
        <v>585</v>
      </c>
      <c r="I325" s="832" t="s">
        <v>2567</v>
      </c>
      <c r="J325" s="832" t="s">
        <v>867</v>
      </c>
      <c r="K325" s="832" t="s">
        <v>2568</v>
      </c>
      <c r="L325" s="835">
        <v>236.03</v>
      </c>
      <c r="M325" s="835">
        <v>944.12</v>
      </c>
      <c r="N325" s="832">
        <v>4</v>
      </c>
      <c r="O325" s="836">
        <v>3.5</v>
      </c>
      <c r="P325" s="835">
        <v>944.12</v>
      </c>
      <c r="Q325" s="837">
        <v>1</v>
      </c>
      <c r="R325" s="832">
        <v>4</v>
      </c>
      <c r="S325" s="837">
        <v>1</v>
      </c>
      <c r="T325" s="836">
        <v>3.5</v>
      </c>
      <c r="U325" s="838">
        <v>1</v>
      </c>
    </row>
    <row r="326" spans="1:21" ht="14.4" customHeight="1" x14ac:dyDescent="0.3">
      <c r="A326" s="831">
        <v>21</v>
      </c>
      <c r="B326" s="832" t="s">
        <v>2457</v>
      </c>
      <c r="C326" s="832" t="s">
        <v>2463</v>
      </c>
      <c r="D326" s="833" t="s">
        <v>4107</v>
      </c>
      <c r="E326" s="834" t="s">
        <v>2484</v>
      </c>
      <c r="F326" s="832" t="s">
        <v>2458</v>
      </c>
      <c r="G326" s="832" t="s">
        <v>2566</v>
      </c>
      <c r="H326" s="832" t="s">
        <v>585</v>
      </c>
      <c r="I326" s="832" t="s">
        <v>3101</v>
      </c>
      <c r="J326" s="832" t="s">
        <v>867</v>
      </c>
      <c r="K326" s="832" t="s">
        <v>3102</v>
      </c>
      <c r="L326" s="835">
        <v>1719.99</v>
      </c>
      <c r="M326" s="835">
        <v>1719.99</v>
      </c>
      <c r="N326" s="832">
        <v>1</v>
      </c>
      <c r="O326" s="836">
        <v>1</v>
      </c>
      <c r="P326" s="835">
        <v>1719.99</v>
      </c>
      <c r="Q326" s="837">
        <v>1</v>
      </c>
      <c r="R326" s="832">
        <v>1</v>
      </c>
      <c r="S326" s="837">
        <v>1</v>
      </c>
      <c r="T326" s="836">
        <v>1</v>
      </c>
      <c r="U326" s="838">
        <v>1</v>
      </c>
    </row>
    <row r="327" spans="1:21" ht="14.4" customHeight="1" x14ac:dyDescent="0.3">
      <c r="A327" s="831">
        <v>21</v>
      </c>
      <c r="B327" s="832" t="s">
        <v>2457</v>
      </c>
      <c r="C327" s="832" t="s">
        <v>2463</v>
      </c>
      <c r="D327" s="833" t="s">
        <v>4107</v>
      </c>
      <c r="E327" s="834" t="s">
        <v>2484</v>
      </c>
      <c r="F327" s="832" t="s">
        <v>2458</v>
      </c>
      <c r="G327" s="832" t="s">
        <v>2571</v>
      </c>
      <c r="H327" s="832" t="s">
        <v>585</v>
      </c>
      <c r="I327" s="832" t="s">
        <v>3103</v>
      </c>
      <c r="J327" s="832" t="s">
        <v>807</v>
      </c>
      <c r="K327" s="832" t="s">
        <v>3104</v>
      </c>
      <c r="L327" s="835">
        <v>46.99</v>
      </c>
      <c r="M327" s="835">
        <v>46.99</v>
      </c>
      <c r="N327" s="832">
        <v>1</v>
      </c>
      <c r="O327" s="836">
        <v>0.5</v>
      </c>
      <c r="P327" s="835">
        <v>46.99</v>
      </c>
      <c r="Q327" s="837">
        <v>1</v>
      </c>
      <c r="R327" s="832">
        <v>1</v>
      </c>
      <c r="S327" s="837">
        <v>1</v>
      </c>
      <c r="T327" s="836">
        <v>0.5</v>
      </c>
      <c r="U327" s="838">
        <v>1</v>
      </c>
    </row>
    <row r="328" spans="1:21" ht="14.4" customHeight="1" x14ac:dyDescent="0.3">
      <c r="A328" s="831">
        <v>21</v>
      </c>
      <c r="B328" s="832" t="s">
        <v>2457</v>
      </c>
      <c r="C328" s="832" t="s">
        <v>2463</v>
      </c>
      <c r="D328" s="833" t="s">
        <v>4107</v>
      </c>
      <c r="E328" s="834" t="s">
        <v>2484</v>
      </c>
      <c r="F328" s="832" t="s">
        <v>2458</v>
      </c>
      <c r="G328" s="832" t="s">
        <v>2575</v>
      </c>
      <c r="H328" s="832" t="s">
        <v>585</v>
      </c>
      <c r="I328" s="832" t="s">
        <v>2576</v>
      </c>
      <c r="J328" s="832" t="s">
        <v>776</v>
      </c>
      <c r="K328" s="832" t="s">
        <v>2577</v>
      </c>
      <c r="L328" s="835">
        <v>91.11</v>
      </c>
      <c r="M328" s="835">
        <v>182.22</v>
      </c>
      <c r="N328" s="832">
        <v>2</v>
      </c>
      <c r="O328" s="836">
        <v>1.5</v>
      </c>
      <c r="P328" s="835">
        <v>182.22</v>
      </c>
      <c r="Q328" s="837">
        <v>1</v>
      </c>
      <c r="R328" s="832">
        <v>2</v>
      </c>
      <c r="S328" s="837">
        <v>1</v>
      </c>
      <c r="T328" s="836">
        <v>1.5</v>
      </c>
      <c r="U328" s="838">
        <v>1</v>
      </c>
    </row>
    <row r="329" spans="1:21" ht="14.4" customHeight="1" x14ac:dyDescent="0.3">
      <c r="A329" s="831">
        <v>21</v>
      </c>
      <c r="B329" s="832" t="s">
        <v>2457</v>
      </c>
      <c r="C329" s="832" t="s">
        <v>2463</v>
      </c>
      <c r="D329" s="833" t="s">
        <v>4107</v>
      </c>
      <c r="E329" s="834" t="s">
        <v>2484</v>
      </c>
      <c r="F329" s="832" t="s">
        <v>2458</v>
      </c>
      <c r="G329" s="832" t="s">
        <v>2575</v>
      </c>
      <c r="H329" s="832" t="s">
        <v>585</v>
      </c>
      <c r="I329" s="832" t="s">
        <v>3105</v>
      </c>
      <c r="J329" s="832" t="s">
        <v>776</v>
      </c>
      <c r="K329" s="832" t="s">
        <v>3106</v>
      </c>
      <c r="L329" s="835">
        <v>273.33</v>
      </c>
      <c r="M329" s="835">
        <v>273.33</v>
      </c>
      <c r="N329" s="832">
        <v>1</v>
      </c>
      <c r="O329" s="836">
        <v>0.5</v>
      </c>
      <c r="P329" s="835">
        <v>273.33</v>
      </c>
      <c r="Q329" s="837">
        <v>1</v>
      </c>
      <c r="R329" s="832">
        <v>1</v>
      </c>
      <c r="S329" s="837">
        <v>1</v>
      </c>
      <c r="T329" s="836">
        <v>0.5</v>
      </c>
      <c r="U329" s="838">
        <v>1</v>
      </c>
    </row>
    <row r="330" spans="1:21" ht="14.4" customHeight="1" x14ac:dyDescent="0.3">
      <c r="A330" s="831">
        <v>21</v>
      </c>
      <c r="B330" s="832" t="s">
        <v>2457</v>
      </c>
      <c r="C330" s="832" t="s">
        <v>2463</v>
      </c>
      <c r="D330" s="833" t="s">
        <v>4107</v>
      </c>
      <c r="E330" s="834" t="s">
        <v>2484</v>
      </c>
      <c r="F330" s="832" t="s">
        <v>2458</v>
      </c>
      <c r="G330" s="832" t="s">
        <v>2587</v>
      </c>
      <c r="H330" s="832" t="s">
        <v>585</v>
      </c>
      <c r="I330" s="832" t="s">
        <v>2588</v>
      </c>
      <c r="J330" s="832" t="s">
        <v>2589</v>
      </c>
      <c r="K330" s="832" t="s">
        <v>2590</v>
      </c>
      <c r="L330" s="835">
        <v>550.39</v>
      </c>
      <c r="M330" s="835">
        <v>8255.85</v>
      </c>
      <c r="N330" s="832">
        <v>15</v>
      </c>
      <c r="O330" s="836">
        <v>5</v>
      </c>
      <c r="P330" s="835">
        <v>6604.68</v>
      </c>
      <c r="Q330" s="837">
        <v>0.8</v>
      </c>
      <c r="R330" s="832">
        <v>12</v>
      </c>
      <c r="S330" s="837">
        <v>0.8</v>
      </c>
      <c r="T330" s="836">
        <v>4</v>
      </c>
      <c r="U330" s="838">
        <v>0.8</v>
      </c>
    </row>
    <row r="331" spans="1:21" ht="14.4" customHeight="1" x14ac:dyDescent="0.3">
      <c r="A331" s="831">
        <v>21</v>
      </c>
      <c r="B331" s="832" t="s">
        <v>2457</v>
      </c>
      <c r="C331" s="832" t="s">
        <v>2463</v>
      </c>
      <c r="D331" s="833" t="s">
        <v>4107</v>
      </c>
      <c r="E331" s="834" t="s">
        <v>2484</v>
      </c>
      <c r="F331" s="832" t="s">
        <v>2458</v>
      </c>
      <c r="G331" s="832" t="s">
        <v>2512</v>
      </c>
      <c r="H331" s="832" t="s">
        <v>585</v>
      </c>
      <c r="I331" s="832" t="s">
        <v>2601</v>
      </c>
      <c r="J331" s="832" t="s">
        <v>2597</v>
      </c>
      <c r="K331" s="832" t="s">
        <v>2602</v>
      </c>
      <c r="L331" s="835">
        <v>969.48</v>
      </c>
      <c r="M331" s="835">
        <v>15511.68</v>
      </c>
      <c r="N331" s="832">
        <v>16</v>
      </c>
      <c r="O331" s="836">
        <v>4</v>
      </c>
      <c r="P331" s="835">
        <v>15511.68</v>
      </c>
      <c r="Q331" s="837">
        <v>1</v>
      </c>
      <c r="R331" s="832">
        <v>16</v>
      </c>
      <c r="S331" s="837">
        <v>1</v>
      </c>
      <c r="T331" s="836">
        <v>4</v>
      </c>
      <c r="U331" s="838">
        <v>1</v>
      </c>
    </row>
    <row r="332" spans="1:21" ht="14.4" customHeight="1" x14ac:dyDescent="0.3">
      <c r="A332" s="831">
        <v>21</v>
      </c>
      <c r="B332" s="832" t="s">
        <v>2457</v>
      </c>
      <c r="C332" s="832" t="s">
        <v>2463</v>
      </c>
      <c r="D332" s="833" t="s">
        <v>4107</v>
      </c>
      <c r="E332" s="834" t="s">
        <v>2484</v>
      </c>
      <c r="F332" s="832" t="s">
        <v>2458</v>
      </c>
      <c r="G332" s="832" t="s">
        <v>2512</v>
      </c>
      <c r="H332" s="832" t="s">
        <v>637</v>
      </c>
      <c r="I332" s="832" t="s">
        <v>2124</v>
      </c>
      <c r="J332" s="832" t="s">
        <v>2120</v>
      </c>
      <c r="K332" s="832" t="s">
        <v>2125</v>
      </c>
      <c r="L332" s="835">
        <v>484.75</v>
      </c>
      <c r="M332" s="835">
        <v>2908.5</v>
      </c>
      <c r="N332" s="832">
        <v>6</v>
      </c>
      <c r="O332" s="836">
        <v>2</v>
      </c>
      <c r="P332" s="835">
        <v>1939</v>
      </c>
      <c r="Q332" s="837">
        <v>0.66666666666666663</v>
      </c>
      <c r="R332" s="832">
        <v>4</v>
      </c>
      <c r="S332" s="837">
        <v>0.66666666666666663</v>
      </c>
      <c r="T332" s="836">
        <v>1</v>
      </c>
      <c r="U332" s="838">
        <v>0.5</v>
      </c>
    </row>
    <row r="333" spans="1:21" ht="14.4" customHeight="1" x14ac:dyDescent="0.3">
      <c r="A333" s="831">
        <v>21</v>
      </c>
      <c r="B333" s="832" t="s">
        <v>2457</v>
      </c>
      <c r="C333" s="832" t="s">
        <v>2463</v>
      </c>
      <c r="D333" s="833" t="s">
        <v>4107</v>
      </c>
      <c r="E333" s="834" t="s">
        <v>2484</v>
      </c>
      <c r="F333" s="832" t="s">
        <v>2458</v>
      </c>
      <c r="G333" s="832" t="s">
        <v>2883</v>
      </c>
      <c r="H333" s="832" t="s">
        <v>637</v>
      </c>
      <c r="I333" s="832" t="s">
        <v>1941</v>
      </c>
      <c r="J333" s="832" t="s">
        <v>877</v>
      </c>
      <c r="K333" s="832" t="s">
        <v>1942</v>
      </c>
      <c r="L333" s="835">
        <v>85.02</v>
      </c>
      <c r="M333" s="835">
        <v>85.02</v>
      </c>
      <c r="N333" s="832">
        <v>1</v>
      </c>
      <c r="O333" s="836">
        <v>0.5</v>
      </c>
      <c r="P333" s="835">
        <v>85.02</v>
      </c>
      <c r="Q333" s="837">
        <v>1</v>
      </c>
      <c r="R333" s="832">
        <v>1</v>
      </c>
      <c r="S333" s="837">
        <v>1</v>
      </c>
      <c r="T333" s="836">
        <v>0.5</v>
      </c>
      <c r="U333" s="838">
        <v>1</v>
      </c>
    </row>
    <row r="334" spans="1:21" ht="14.4" customHeight="1" x14ac:dyDescent="0.3">
      <c r="A334" s="831">
        <v>21</v>
      </c>
      <c r="B334" s="832" t="s">
        <v>2457</v>
      </c>
      <c r="C334" s="832" t="s">
        <v>2463</v>
      </c>
      <c r="D334" s="833" t="s">
        <v>4107</v>
      </c>
      <c r="E334" s="834" t="s">
        <v>2484</v>
      </c>
      <c r="F334" s="832" t="s">
        <v>2458</v>
      </c>
      <c r="G334" s="832" t="s">
        <v>2883</v>
      </c>
      <c r="H334" s="832" t="s">
        <v>637</v>
      </c>
      <c r="I334" s="832" t="s">
        <v>3107</v>
      </c>
      <c r="J334" s="832" t="s">
        <v>3108</v>
      </c>
      <c r="K334" s="832" t="s">
        <v>3109</v>
      </c>
      <c r="L334" s="835">
        <v>58.97</v>
      </c>
      <c r="M334" s="835">
        <v>58.97</v>
      </c>
      <c r="N334" s="832">
        <v>1</v>
      </c>
      <c r="O334" s="836">
        <v>1</v>
      </c>
      <c r="P334" s="835">
        <v>58.97</v>
      </c>
      <c r="Q334" s="837">
        <v>1</v>
      </c>
      <c r="R334" s="832">
        <v>1</v>
      </c>
      <c r="S334" s="837">
        <v>1</v>
      </c>
      <c r="T334" s="836">
        <v>1</v>
      </c>
      <c r="U334" s="838">
        <v>1</v>
      </c>
    </row>
    <row r="335" spans="1:21" ht="14.4" customHeight="1" x14ac:dyDescent="0.3">
      <c r="A335" s="831">
        <v>21</v>
      </c>
      <c r="B335" s="832" t="s">
        <v>2457</v>
      </c>
      <c r="C335" s="832" t="s">
        <v>2463</v>
      </c>
      <c r="D335" s="833" t="s">
        <v>4107</v>
      </c>
      <c r="E335" s="834" t="s">
        <v>2484</v>
      </c>
      <c r="F335" s="832" t="s">
        <v>2458</v>
      </c>
      <c r="G335" s="832" t="s">
        <v>2883</v>
      </c>
      <c r="H335" s="832" t="s">
        <v>637</v>
      </c>
      <c r="I335" s="832" t="s">
        <v>3110</v>
      </c>
      <c r="J335" s="832" t="s">
        <v>3108</v>
      </c>
      <c r="K335" s="832" t="s">
        <v>3111</v>
      </c>
      <c r="L335" s="835">
        <v>98.29</v>
      </c>
      <c r="M335" s="835">
        <v>98.29</v>
      </c>
      <c r="N335" s="832">
        <v>1</v>
      </c>
      <c r="O335" s="836">
        <v>1</v>
      </c>
      <c r="P335" s="835">
        <v>98.29</v>
      </c>
      <c r="Q335" s="837">
        <v>1</v>
      </c>
      <c r="R335" s="832">
        <v>1</v>
      </c>
      <c r="S335" s="837">
        <v>1</v>
      </c>
      <c r="T335" s="836">
        <v>1</v>
      </c>
      <c r="U335" s="838">
        <v>1</v>
      </c>
    </row>
    <row r="336" spans="1:21" ht="14.4" customHeight="1" x14ac:dyDescent="0.3">
      <c r="A336" s="831">
        <v>21</v>
      </c>
      <c r="B336" s="832" t="s">
        <v>2457</v>
      </c>
      <c r="C336" s="832" t="s">
        <v>2463</v>
      </c>
      <c r="D336" s="833" t="s">
        <v>4107</v>
      </c>
      <c r="E336" s="834" t="s">
        <v>2484</v>
      </c>
      <c r="F336" s="832" t="s">
        <v>2458</v>
      </c>
      <c r="G336" s="832" t="s">
        <v>2883</v>
      </c>
      <c r="H336" s="832" t="s">
        <v>637</v>
      </c>
      <c r="I336" s="832" t="s">
        <v>3112</v>
      </c>
      <c r="J336" s="832" t="s">
        <v>3108</v>
      </c>
      <c r="K336" s="832" t="s">
        <v>3113</v>
      </c>
      <c r="L336" s="835">
        <v>196.56</v>
      </c>
      <c r="M336" s="835">
        <v>196.56</v>
      </c>
      <c r="N336" s="832">
        <v>1</v>
      </c>
      <c r="O336" s="836">
        <v>1</v>
      </c>
      <c r="P336" s="835"/>
      <c r="Q336" s="837">
        <v>0</v>
      </c>
      <c r="R336" s="832"/>
      <c r="S336" s="837">
        <v>0</v>
      </c>
      <c r="T336" s="836"/>
      <c r="U336" s="838">
        <v>0</v>
      </c>
    </row>
    <row r="337" spans="1:21" ht="14.4" customHeight="1" x14ac:dyDescent="0.3">
      <c r="A337" s="831">
        <v>21</v>
      </c>
      <c r="B337" s="832" t="s">
        <v>2457</v>
      </c>
      <c r="C337" s="832" t="s">
        <v>2463</v>
      </c>
      <c r="D337" s="833" t="s">
        <v>4107</v>
      </c>
      <c r="E337" s="834" t="s">
        <v>2484</v>
      </c>
      <c r="F337" s="832" t="s">
        <v>2458</v>
      </c>
      <c r="G337" s="832" t="s">
        <v>2618</v>
      </c>
      <c r="H337" s="832" t="s">
        <v>585</v>
      </c>
      <c r="I337" s="832" t="s">
        <v>2619</v>
      </c>
      <c r="J337" s="832" t="s">
        <v>967</v>
      </c>
      <c r="K337" s="832" t="s">
        <v>2620</v>
      </c>
      <c r="L337" s="835">
        <v>45.03</v>
      </c>
      <c r="M337" s="835">
        <v>360.24</v>
      </c>
      <c r="N337" s="832">
        <v>8</v>
      </c>
      <c r="O337" s="836">
        <v>3</v>
      </c>
      <c r="P337" s="835">
        <v>135.09</v>
      </c>
      <c r="Q337" s="837">
        <v>0.375</v>
      </c>
      <c r="R337" s="832">
        <v>3</v>
      </c>
      <c r="S337" s="837">
        <v>0.375</v>
      </c>
      <c r="T337" s="836">
        <v>2</v>
      </c>
      <c r="U337" s="838">
        <v>0.66666666666666663</v>
      </c>
    </row>
    <row r="338" spans="1:21" ht="14.4" customHeight="1" x14ac:dyDescent="0.3">
      <c r="A338" s="831">
        <v>21</v>
      </c>
      <c r="B338" s="832" t="s">
        <v>2457</v>
      </c>
      <c r="C338" s="832" t="s">
        <v>2463</v>
      </c>
      <c r="D338" s="833" t="s">
        <v>4107</v>
      </c>
      <c r="E338" s="834" t="s">
        <v>2484</v>
      </c>
      <c r="F338" s="832" t="s">
        <v>2458</v>
      </c>
      <c r="G338" s="832" t="s">
        <v>2895</v>
      </c>
      <c r="H338" s="832" t="s">
        <v>585</v>
      </c>
      <c r="I338" s="832" t="s">
        <v>3114</v>
      </c>
      <c r="J338" s="832" t="s">
        <v>1549</v>
      </c>
      <c r="K338" s="832" t="s">
        <v>3115</v>
      </c>
      <c r="L338" s="835">
        <v>94.7</v>
      </c>
      <c r="M338" s="835">
        <v>568.20000000000005</v>
      </c>
      <c r="N338" s="832">
        <v>6</v>
      </c>
      <c r="O338" s="836">
        <v>4</v>
      </c>
      <c r="P338" s="835">
        <v>473.5</v>
      </c>
      <c r="Q338" s="837">
        <v>0.83333333333333326</v>
      </c>
      <c r="R338" s="832">
        <v>5</v>
      </c>
      <c r="S338" s="837">
        <v>0.83333333333333337</v>
      </c>
      <c r="T338" s="836">
        <v>3.5</v>
      </c>
      <c r="U338" s="838">
        <v>0.875</v>
      </c>
    </row>
    <row r="339" spans="1:21" ht="14.4" customHeight="1" x14ac:dyDescent="0.3">
      <c r="A339" s="831">
        <v>21</v>
      </c>
      <c r="B339" s="832" t="s">
        <v>2457</v>
      </c>
      <c r="C339" s="832" t="s">
        <v>2463</v>
      </c>
      <c r="D339" s="833" t="s">
        <v>4107</v>
      </c>
      <c r="E339" s="834" t="s">
        <v>2484</v>
      </c>
      <c r="F339" s="832" t="s">
        <v>2458</v>
      </c>
      <c r="G339" s="832" t="s">
        <v>2621</v>
      </c>
      <c r="H339" s="832" t="s">
        <v>585</v>
      </c>
      <c r="I339" s="832" t="s">
        <v>3116</v>
      </c>
      <c r="J339" s="832" t="s">
        <v>2624</v>
      </c>
      <c r="K339" s="832" t="s">
        <v>2625</v>
      </c>
      <c r="L339" s="835">
        <v>35.25</v>
      </c>
      <c r="M339" s="835">
        <v>70.5</v>
      </c>
      <c r="N339" s="832">
        <v>2</v>
      </c>
      <c r="O339" s="836">
        <v>1</v>
      </c>
      <c r="P339" s="835">
        <v>70.5</v>
      </c>
      <c r="Q339" s="837">
        <v>1</v>
      </c>
      <c r="R339" s="832">
        <v>2</v>
      </c>
      <c r="S339" s="837">
        <v>1</v>
      </c>
      <c r="T339" s="836">
        <v>1</v>
      </c>
      <c r="U339" s="838">
        <v>1</v>
      </c>
    </row>
    <row r="340" spans="1:21" ht="14.4" customHeight="1" x14ac:dyDescent="0.3">
      <c r="A340" s="831">
        <v>21</v>
      </c>
      <c r="B340" s="832" t="s">
        <v>2457</v>
      </c>
      <c r="C340" s="832" t="s">
        <v>2463</v>
      </c>
      <c r="D340" s="833" t="s">
        <v>4107</v>
      </c>
      <c r="E340" s="834" t="s">
        <v>2484</v>
      </c>
      <c r="F340" s="832" t="s">
        <v>2458</v>
      </c>
      <c r="G340" s="832" t="s">
        <v>3117</v>
      </c>
      <c r="H340" s="832" t="s">
        <v>585</v>
      </c>
      <c r="I340" s="832" t="s">
        <v>3118</v>
      </c>
      <c r="J340" s="832" t="s">
        <v>3119</v>
      </c>
      <c r="K340" s="832" t="s">
        <v>3120</v>
      </c>
      <c r="L340" s="835">
        <v>45.89</v>
      </c>
      <c r="M340" s="835">
        <v>45.89</v>
      </c>
      <c r="N340" s="832">
        <v>1</v>
      </c>
      <c r="O340" s="836">
        <v>1</v>
      </c>
      <c r="P340" s="835"/>
      <c r="Q340" s="837">
        <v>0</v>
      </c>
      <c r="R340" s="832"/>
      <c r="S340" s="837">
        <v>0</v>
      </c>
      <c r="T340" s="836"/>
      <c r="U340" s="838">
        <v>0</v>
      </c>
    </row>
    <row r="341" spans="1:21" ht="14.4" customHeight="1" x14ac:dyDescent="0.3">
      <c r="A341" s="831">
        <v>21</v>
      </c>
      <c r="B341" s="832" t="s">
        <v>2457</v>
      </c>
      <c r="C341" s="832" t="s">
        <v>2463</v>
      </c>
      <c r="D341" s="833" t="s">
        <v>4107</v>
      </c>
      <c r="E341" s="834" t="s">
        <v>2484</v>
      </c>
      <c r="F341" s="832" t="s">
        <v>2458</v>
      </c>
      <c r="G341" s="832" t="s">
        <v>3117</v>
      </c>
      <c r="H341" s="832" t="s">
        <v>585</v>
      </c>
      <c r="I341" s="832" t="s">
        <v>3121</v>
      </c>
      <c r="J341" s="832" t="s">
        <v>3119</v>
      </c>
      <c r="K341" s="832" t="s">
        <v>3122</v>
      </c>
      <c r="L341" s="835">
        <v>91.78</v>
      </c>
      <c r="M341" s="835">
        <v>91.78</v>
      </c>
      <c r="N341" s="832">
        <v>1</v>
      </c>
      <c r="O341" s="836">
        <v>1</v>
      </c>
      <c r="P341" s="835"/>
      <c r="Q341" s="837">
        <v>0</v>
      </c>
      <c r="R341" s="832"/>
      <c r="S341" s="837">
        <v>0</v>
      </c>
      <c r="T341" s="836"/>
      <c r="U341" s="838">
        <v>0</v>
      </c>
    </row>
    <row r="342" spans="1:21" ht="14.4" customHeight="1" x14ac:dyDescent="0.3">
      <c r="A342" s="831">
        <v>21</v>
      </c>
      <c r="B342" s="832" t="s">
        <v>2457</v>
      </c>
      <c r="C342" s="832" t="s">
        <v>2463</v>
      </c>
      <c r="D342" s="833" t="s">
        <v>4107</v>
      </c>
      <c r="E342" s="834" t="s">
        <v>2484</v>
      </c>
      <c r="F342" s="832" t="s">
        <v>2458</v>
      </c>
      <c r="G342" s="832" t="s">
        <v>2631</v>
      </c>
      <c r="H342" s="832" t="s">
        <v>585</v>
      </c>
      <c r="I342" s="832" t="s">
        <v>2632</v>
      </c>
      <c r="J342" s="832" t="s">
        <v>1321</v>
      </c>
      <c r="K342" s="832" t="s">
        <v>2633</v>
      </c>
      <c r="L342" s="835">
        <v>48.09</v>
      </c>
      <c r="M342" s="835">
        <v>48.09</v>
      </c>
      <c r="N342" s="832">
        <v>1</v>
      </c>
      <c r="O342" s="836">
        <v>1</v>
      </c>
      <c r="P342" s="835">
        <v>48.09</v>
      </c>
      <c r="Q342" s="837">
        <v>1</v>
      </c>
      <c r="R342" s="832">
        <v>1</v>
      </c>
      <c r="S342" s="837">
        <v>1</v>
      </c>
      <c r="T342" s="836">
        <v>1</v>
      </c>
      <c r="U342" s="838">
        <v>1</v>
      </c>
    </row>
    <row r="343" spans="1:21" ht="14.4" customHeight="1" x14ac:dyDescent="0.3">
      <c r="A343" s="831">
        <v>21</v>
      </c>
      <c r="B343" s="832" t="s">
        <v>2457</v>
      </c>
      <c r="C343" s="832" t="s">
        <v>2463</v>
      </c>
      <c r="D343" s="833" t="s">
        <v>4107</v>
      </c>
      <c r="E343" s="834" t="s">
        <v>2484</v>
      </c>
      <c r="F343" s="832" t="s">
        <v>2458</v>
      </c>
      <c r="G343" s="832" t="s">
        <v>2639</v>
      </c>
      <c r="H343" s="832" t="s">
        <v>637</v>
      </c>
      <c r="I343" s="832" t="s">
        <v>2640</v>
      </c>
      <c r="J343" s="832" t="s">
        <v>2641</v>
      </c>
      <c r="K343" s="832" t="s">
        <v>2642</v>
      </c>
      <c r="L343" s="835">
        <v>3689.11</v>
      </c>
      <c r="M343" s="835">
        <v>29512.880000000001</v>
      </c>
      <c r="N343" s="832">
        <v>8</v>
      </c>
      <c r="O343" s="836">
        <v>7</v>
      </c>
      <c r="P343" s="835">
        <v>29512.880000000001</v>
      </c>
      <c r="Q343" s="837">
        <v>1</v>
      </c>
      <c r="R343" s="832">
        <v>8</v>
      </c>
      <c r="S343" s="837">
        <v>1</v>
      </c>
      <c r="T343" s="836">
        <v>7</v>
      </c>
      <c r="U343" s="838">
        <v>1</v>
      </c>
    </row>
    <row r="344" spans="1:21" ht="14.4" customHeight="1" x14ac:dyDescent="0.3">
      <c r="A344" s="831">
        <v>21</v>
      </c>
      <c r="B344" s="832" t="s">
        <v>2457</v>
      </c>
      <c r="C344" s="832" t="s">
        <v>2463</v>
      </c>
      <c r="D344" s="833" t="s">
        <v>4107</v>
      </c>
      <c r="E344" s="834" t="s">
        <v>2484</v>
      </c>
      <c r="F344" s="832" t="s">
        <v>2458</v>
      </c>
      <c r="G344" s="832" t="s">
        <v>2639</v>
      </c>
      <c r="H344" s="832" t="s">
        <v>637</v>
      </c>
      <c r="I344" s="832" t="s">
        <v>2640</v>
      </c>
      <c r="J344" s="832" t="s">
        <v>2641</v>
      </c>
      <c r="K344" s="832" t="s">
        <v>2642</v>
      </c>
      <c r="L344" s="835">
        <v>1651.16</v>
      </c>
      <c r="M344" s="835">
        <v>8255.8000000000011</v>
      </c>
      <c r="N344" s="832">
        <v>5</v>
      </c>
      <c r="O344" s="836">
        <v>4.5</v>
      </c>
      <c r="P344" s="835">
        <v>8255.8000000000011</v>
      </c>
      <c r="Q344" s="837">
        <v>1</v>
      </c>
      <c r="R344" s="832">
        <v>5</v>
      </c>
      <c r="S344" s="837">
        <v>1</v>
      </c>
      <c r="T344" s="836">
        <v>4.5</v>
      </c>
      <c r="U344" s="838">
        <v>1</v>
      </c>
    </row>
    <row r="345" spans="1:21" ht="14.4" customHeight="1" x14ac:dyDescent="0.3">
      <c r="A345" s="831">
        <v>21</v>
      </c>
      <c r="B345" s="832" t="s">
        <v>2457</v>
      </c>
      <c r="C345" s="832" t="s">
        <v>2463</v>
      </c>
      <c r="D345" s="833" t="s">
        <v>4107</v>
      </c>
      <c r="E345" s="834" t="s">
        <v>2484</v>
      </c>
      <c r="F345" s="832" t="s">
        <v>2458</v>
      </c>
      <c r="G345" s="832" t="s">
        <v>2639</v>
      </c>
      <c r="H345" s="832" t="s">
        <v>637</v>
      </c>
      <c r="I345" s="832" t="s">
        <v>3123</v>
      </c>
      <c r="J345" s="832" t="s">
        <v>2641</v>
      </c>
      <c r="K345" s="832" t="s">
        <v>3124</v>
      </c>
      <c r="L345" s="835">
        <v>247.67</v>
      </c>
      <c r="M345" s="835">
        <v>495.34</v>
      </c>
      <c r="N345" s="832">
        <v>2</v>
      </c>
      <c r="O345" s="836">
        <v>1.5</v>
      </c>
      <c r="P345" s="835">
        <v>495.34</v>
      </c>
      <c r="Q345" s="837">
        <v>1</v>
      </c>
      <c r="R345" s="832">
        <v>2</v>
      </c>
      <c r="S345" s="837">
        <v>1</v>
      </c>
      <c r="T345" s="836">
        <v>1.5</v>
      </c>
      <c r="U345" s="838">
        <v>1</v>
      </c>
    </row>
    <row r="346" spans="1:21" ht="14.4" customHeight="1" x14ac:dyDescent="0.3">
      <c r="A346" s="831">
        <v>21</v>
      </c>
      <c r="B346" s="832" t="s">
        <v>2457</v>
      </c>
      <c r="C346" s="832" t="s">
        <v>2463</v>
      </c>
      <c r="D346" s="833" t="s">
        <v>4107</v>
      </c>
      <c r="E346" s="834" t="s">
        <v>2484</v>
      </c>
      <c r="F346" s="832" t="s">
        <v>2458</v>
      </c>
      <c r="G346" s="832" t="s">
        <v>2901</v>
      </c>
      <c r="H346" s="832" t="s">
        <v>585</v>
      </c>
      <c r="I346" s="832" t="s">
        <v>2902</v>
      </c>
      <c r="J346" s="832" t="s">
        <v>2903</v>
      </c>
      <c r="K346" s="832" t="s">
        <v>2904</v>
      </c>
      <c r="L346" s="835">
        <v>111.72</v>
      </c>
      <c r="M346" s="835">
        <v>111.72</v>
      </c>
      <c r="N346" s="832">
        <v>1</v>
      </c>
      <c r="O346" s="836">
        <v>1</v>
      </c>
      <c r="P346" s="835">
        <v>111.72</v>
      </c>
      <c r="Q346" s="837">
        <v>1</v>
      </c>
      <c r="R346" s="832">
        <v>1</v>
      </c>
      <c r="S346" s="837">
        <v>1</v>
      </c>
      <c r="T346" s="836">
        <v>1</v>
      </c>
      <c r="U346" s="838">
        <v>1</v>
      </c>
    </row>
    <row r="347" spans="1:21" ht="14.4" customHeight="1" x14ac:dyDescent="0.3">
      <c r="A347" s="831">
        <v>21</v>
      </c>
      <c r="B347" s="832" t="s">
        <v>2457</v>
      </c>
      <c r="C347" s="832" t="s">
        <v>2463</v>
      </c>
      <c r="D347" s="833" t="s">
        <v>4107</v>
      </c>
      <c r="E347" s="834" t="s">
        <v>2484</v>
      </c>
      <c r="F347" s="832" t="s">
        <v>2458</v>
      </c>
      <c r="G347" s="832" t="s">
        <v>2909</v>
      </c>
      <c r="H347" s="832" t="s">
        <v>585</v>
      </c>
      <c r="I347" s="832" t="s">
        <v>3125</v>
      </c>
      <c r="J347" s="832" t="s">
        <v>2911</v>
      </c>
      <c r="K347" s="832" t="s">
        <v>3126</v>
      </c>
      <c r="L347" s="835">
        <v>73.989999999999995</v>
      </c>
      <c r="M347" s="835">
        <v>73.989999999999995</v>
      </c>
      <c r="N347" s="832">
        <v>1</v>
      </c>
      <c r="O347" s="836">
        <v>1</v>
      </c>
      <c r="P347" s="835">
        <v>73.989999999999995</v>
      </c>
      <c r="Q347" s="837">
        <v>1</v>
      </c>
      <c r="R347" s="832">
        <v>1</v>
      </c>
      <c r="S347" s="837">
        <v>1</v>
      </c>
      <c r="T347" s="836">
        <v>1</v>
      </c>
      <c r="U347" s="838">
        <v>1</v>
      </c>
    </row>
    <row r="348" spans="1:21" ht="14.4" customHeight="1" x14ac:dyDescent="0.3">
      <c r="A348" s="831">
        <v>21</v>
      </c>
      <c r="B348" s="832" t="s">
        <v>2457</v>
      </c>
      <c r="C348" s="832" t="s">
        <v>2463</v>
      </c>
      <c r="D348" s="833" t="s">
        <v>4107</v>
      </c>
      <c r="E348" s="834" t="s">
        <v>2484</v>
      </c>
      <c r="F348" s="832" t="s">
        <v>2458</v>
      </c>
      <c r="G348" s="832" t="s">
        <v>3127</v>
      </c>
      <c r="H348" s="832" t="s">
        <v>585</v>
      </c>
      <c r="I348" s="832" t="s">
        <v>3128</v>
      </c>
      <c r="J348" s="832" t="s">
        <v>3129</v>
      </c>
      <c r="K348" s="832" t="s">
        <v>3130</v>
      </c>
      <c r="L348" s="835">
        <v>619.6</v>
      </c>
      <c r="M348" s="835">
        <v>619.6</v>
      </c>
      <c r="N348" s="832">
        <v>1</v>
      </c>
      <c r="O348" s="836">
        <v>1</v>
      </c>
      <c r="P348" s="835">
        <v>619.6</v>
      </c>
      <c r="Q348" s="837">
        <v>1</v>
      </c>
      <c r="R348" s="832">
        <v>1</v>
      </c>
      <c r="S348" s="837">
        <v>1</v>
      </c>
      <c r="T348" s="836">
        <v>1</v>
      </c>
      <c r="U348" s="838">
        <v>1</v>
      </c>
    </row>
    <row r="349" spans="1:21" ht="14.4" customHeight="1" x14ac:dyDescent="0.3">
      <c r="A349" s="831">
        <v>21</v>
      </c>
      <c r="B349" s="832" t="s">
        <v>2457</v>
      </c>
      <c r="C349" s="832" t="s">
        <v>2463</v>
      </c>
      <c r="D349" s="833" t="s">
        <v>4107</v>
      </c>
      <c r="E349" s="834" t="s">
        <v>2484</v>
      </c>
      <c r="F349" s="832" t="s">
        <v>2458</v>
      </c>
      <c r="G349" s="832" t="s">
        <v>2650</v>
      </c>
      <c r="H349" s="832" t="s">
        <v>585</v>
      </c>
      <c r="I349" s="832" t="s">
        <v>2651</v>
      </c>
      <c r="J349" s="832" t="s">
        <v>2652</v>
      </c>
      <c r="K349" s="832" t="s">
        <v>2653</v>
      </c>
      <c r="L349" s="835">
        <v>550.39</v>
      </c>
      <c r="M349" s="835">
        <v>6604.68</v>
      </c>
      <c r="N349" s="832">
        <v>12</v>
      </c>
      <c r="O349" s="836">
        <v>4</v>
      </c>
      <c r="P349" s="835">
        <v>6604.68</v>
      </c>
      <c r="Q349" s="837">
        <v>1</v>
      </c>
      <c r="R349" s="832">
        <v>12</v>
      </c>
      <c r="S349" s="837">
        <v>1</v>
      </c>
      <c r="T349" s="836">
        <v>4</v>
      </c>
      <c r="U349" s="838">
        <v>1</v>
      </c>
    </row>
    <row r="350" spans="1:21" ht="14.4" customHeight="1" x14ac:dyDescent="0.3">
      <c r="A350" s="831">
        <v>21</v>
      </c>
      <c r="B350" s="832" t="s">
        <v>2457</v>
      </c>
      <c r="C350" s="832" t="s">
        <v>2463</v>
      </c>
      <c r="D350" s="833" t="s">
        <v>4107</v>
      </c>
      <c r="E350" s="834" t="s">
        <v>2484</v>
      </c>
      <c r="F350" s="832" t="s">
        <v>2458</v>
      </c>
      <c r="G350" s="832" t="s">
        <v>2650</v>
      </c>
      <c r="H350" s="832" t="s">
        <v>585</v>
      </c>
      <c r="I350" s="832" t="s">
        <v>2930</v>
      </c>
      <c r="J350" s="832" t="s">
        <v>2652</v>
      </c>
      <c r="K350" s="832" t="s">
        <v>1961</v>
      </c>
      <c r="L350" s="835">
        <v>550.39</v>
      </c>
      <c r="M350" s="835">
        <v>3302.34</v>
      </c>
      <c r="N350" s="832">
        <v>6</v>
      </c>
      <c r="O350" s="836">
        <v>2</v>
      </c>
      <c r="P350" s="835">
        <v>3302.34</v>
      </c>
      <c r="Q350" s="837">
        <v>1</v>
      </c>
      <c r="R350" s="832">
        <v>6</v>
      </c>
      <c r="S350" s="837">
        <v>1</v>
      </c>
      <c r="T350" s="836">
        <v>2</v>
      </c>
      <c r="U350" s="838">
        <v>1</v>
      </c>
    </row>
    <row r="351" spans="1:21" ht="14.4" customHeight="1" x14ac:dyDescent="0.3">
      <c r="A351" s="831">
        <v>21</v>
      </c>
      <c r="B351" s="832" t="s">
        <v>2457</v>
      </c>
      <c r="C351" s="832" t="s">
        <v>2463</v>
      </c>
      <c r="D351" s="833" t="s">
        <v>4107</v>
      </c>
      <c r="E351" s="834" t="s">
        <v>2484</v>
      </c>
      <c r="F351" s="832" t="s">
        <v>2458</v>
      </c>
      <c r="G351" s="832" t="s">
        <v>2650</v>
      </c>
      <c r="H351" s="832" t="s">
        <v>637</v>
      </c>
      <c r="I351" s="832" t="s">
        <v>2654</v>
      </c>
      <c r="J351" s="832" t="s">
        <v>2655</v>
      </c>
      <c r="K351" s="832" t="s">
        <v>1961</v>
      </c>
      <c r="L351" s="835">
        <v>550.39</v>
      </c>
      <c r="M351" s="835">
        <v>340691.41000000085</v>
      </c>
      <c r="N351" s="832">
        <v>619</v>
      </c>
      <c r="O351" s="836">
        <v>206.5</v>
      </c>
      <c r="P351" s="835">
        <v>264187.20000000088</v>
      </c>
      <c r="Q351" s="837">
        <v>0.77544426494345786</v>
      </c>
      <c r="R351" s="832">
        <v>480</v>
      </c>
      <c r="S351" s="837">
        <v>0.7754442649434572</v>
      </c>
      <c r="T351" s="836">
        <v>160.5</v>
      </c>
      <c r="U351" s="838">
        <v>0.77723970944309928</v>
      </c>
    </row>
    <row r="352" spans="1:21" ht="14.4" customHeight="1" x14ac:dyDescent="0.3">
      <c r="A352" s="831">
        <v>21</v>
      </c>
      <c r="B352" s="832" t="s">
        <v>2457</v>
      </c>
      <c r="C352" s="832" t="s">
        <v>2463</v>
      </c>
      <c r="D352" s="833" t="s">
        <v>4107</v>
      </c>
      <c r="E352" s="834" t="s">
        <v>2484</v>
      </c>
      <c r="F352" s="832" t="s">
        <v>2458</v>
      </c>
      <c r="G352" s="832" t="s">
        <v>2937</v>
      </c>
      <c r="H352" s="832" t="s">
        <v>585</v>
      </c>
      <c r="I352" s="832" t="s">
        <v>2938</v>
      </c>
      <c r="J352" s="832" t="s">
        <v>2939</v>
      </c>
      <c r="K352" s="832" t="s">
        <v>2940</v>
      </c>
      <c r="L352" s="835">
        <v>727.03</v>
      </c>
      <c r="M352" s="835">
        <v>4362.18</v>
      </c>
      <c r="N352" s="832">
        <v>6</v>
      </c>
      <c r="O352" s="836">
        <v>3.5</v>
      </c>
      <c r="P352" s="835">
        <v>2908.12</v>
      </c>
      <c r="Q352" s="837">
        <v>0.66666666666666663</v>
      </c>
      <c r="R352" s="832">
        <v>4</v>
      </c>
      <c r="S352" s="837">
        <v>0.66666666666666663</v>
      </c>
      <c r="T352" s="836">
        <v>2.5</v>
      </c>
      <c r="U352" s="838">
        <v>0.7142857142857143</v>
      </c>
    </row>
    <row r="353" spans="1:21" ht="14.4" customHeight="1" x14ac:dyDescent="0.3">
      <c r="A353" s="831">
        <v>21</v>
      </c>
      <c r="B353" s="832" t="s">
        <v>2457</v>
      </c>
      <c r="C353" s="832" t="s">
        <v>2463</v>
      </c>
      <c r="D353" s="833" t="s">
        <v>4107</v>
      </c>
      <c r="E353" s="834" t="s">
        <v>2484</v>
      </c>
      <c r="F353" s="832" t="s">
        <v>2458</v>
      </c>
      <c r="G353" s="832" t="s">
        <v>2515</v>
      </c>
      <c r="H353" s="832" t="s">
        <v>585</v>
      </c>
      <c r="I353" s="832" t="s">
        <v>2667</v>
      </c>
      <c r="J353" s="832" t="s">
        <v>769</v>
      </c>
      <c r="K353" s="832" t="s">
        <v>2668</v>
      </c>
      <c r="L353" s="835">
        <v>53.57</v>
      </c>
      <c r="M353" s="835">
        <v>53.57</v>
      </c>
      <c r="N353" s="832">
        <v>1</v>
      </c>
      <c r="O353" s="836">
        <v>1</v>
      </c>
      <c r="P353" s="835">
        <v>53.57</v>
      </c>
      <c r="Q353" s="837">
        <v>1</v>
      </c>
      <c r="R353" s="832">
        <v>1</v>
      </c>
      <c r="S353" s="837">
        <v>1</v>
      </c>
      <c r="T353" s="836">
        <v>1</v>
      </c>
      <c r="U353" s="838">
        <v>1</v>
      </c>
    </row>
    <row r="354" spans="1:21" ht="14.4" customHeight="1" x14ac:dyDescent="0.3">
      <c r="A354" s="831">
        <v>21</v>
      </c>
      <c r="B354" s="832" t="s">
        <v>2457</v>
      </c>
      <c r="C354" s="832" t="s">
        <v>2463</v>
      </c>
      <c r="D354" s="833" t="s">
        <v>4107</v>
      </c>
      <c r="E354" s="834" t="s">
        <v>2484</v>
      </c>
      <c r="F354" s="832" t="s">
        <v>2458</v>
      </c>
      <c r="G354" s="832" t="s">
        <v>2669</v>
      </c>
      <c r="H354" s="832" t="s">
        <v>637</v>
      </c>
      <c r="I354" s="832" t="s">
        <v>1918</v>
      </c>
      <c r="J354" s="832" t="s">
        <v>873</v>
      </c>
      <c r="K354" s="832" t="s">
        <v>1919</v>
      </c>
      <c r="L354" s="835">
        <v>1385.62</v>
      </c>
      <c r="M354" s="835">
        <v>5542.48</v>
      </c>
      <c r="N354" s="832">
        <v>4</v>
      </c>
      <c r="O354" s="836">
        <v>2</v>
      </c>
      <c r="P354" s="835">
        <v>5542.48</v>
      </c>
      <c r="Q354" s="837">
        <v>1</v>
      </c>
      <c r="R354" s="832">
        <v>4</v>
      </c>
      <c r="S354" s="837">
        <v>1</v>
      </c>
      <c r="T354" s="836">
        <v>2</v>
      </c>
      <c r="U354" s="838">
        <v>1</v>
      </c>
    </row>
    <row r="355" spans="1:21" ht="14.4" customHeight="1" x14ac:dyDescent="0.3">
      <c r="A355" s="831">
        <v>21</v>
      </c>
      <c r="B355" s="832" t="s">
        <v>2457</v>
      </c>
      <c r="C355" s="832" t="s">
        <v>2463</v>
      </c>
      <c r="D355" s="833" t="s">
        <v>4107</v>
      </c>
      <c r="E355" s="834" t="s">
        <v>2484</v>
      </c>
      <c r="F355" s="832" t="s">
        <v>2458</v>
      </c>
      <c r="G355" s="832" t="s">
        <v>2950</v>
      </c>
      <c r="H355" s="832" t="s">
        <v>585</v>
      </c>
      <c r="I355" s="832" t="s">
        <v>2952</v>
      </c>
      <c r="J355" s="832" t="s">
        <v>692</v>
      </c>
      <c r="K355" s="832" t="s">
        <v>2953</v>
      </c>
      <c r="L355" s="835">
        <v>35.25</v>
      </c>
      <c r="M355" s="835">
        <v>35.25</v>
      </c>
      <c r="N355" s="832">
        <v>1</v>
      </c>
      <c r="O355" s="836">
        <v>1</v>
      </c>
      <c r="P355" s="835"/>
      <c r="Q355" s="837">
        <v>0</v>
      </c>
      <c r="R355" s="832"/>
      <c r="S355" s="837">
        <v>0</v>
      </c>
      <c r="T355" s="836"/>
      <c r="U355" s="838">
        <v>0</v>
      </c>
    </row>
    <row r="356" spans="1:21" ht="14.4" customHeight="1" x14ac:dyDescent="0.3">
      <c r="A356" s="831">
        <v>21</v>
      </c>
      <c r="B356" s="832" t="s">
        <v>2457</v>
      </c>
      <c r="C356" s="832" t="s">
        <v>2463</v>
      </c>
      <c r="D356" s="833" t="s">
        <v>4107</v>
      </c>
      <c r="E356" s="834" t="s">
        <v>2484</v>
      </c>
      <c r="F356" s="832" t="s">
        <v>2458</v>
      </c>
      <c r="G356" s="832" t="s">
        <v>3131</v>
      </c>
      <c r="H356" s="832" t="s">
        <v>585</v>
      </c>
      <c r="I356" s="832" t="s">
        <v>3132</v>
      </c>
      <c r="J356" s="832" t="s">
        <v>3133</v>
      </c>
      <c r="K356" s="832" t="s">
        <v>3134</v>
      </c>
      <c r="L356" s="835">
        <v>78.33</v>
      </c>
      <c r="M356" s="835">
        <v>78.33</v>
      </c>
      <c r="N356" s="832">
        <v>1</v>
      </c>
      <c r="O356" s="836">
        <v>1</v>
      </c>
      <c r="P356" s="835">
        <v>78.33</v>
      </c>
      <c r="Q356" s="837">
        <v>1</v>
      </c>
      <c r="R356" s="832">
        <v>1</v>
      </c>
      <c r="S356" s="837">
        <v>1</v>
      </c>
      <c r="T356" s="836">
        <v>1</v>
      </c>
      <c r="U356" s="838">
        <v>1</v>
      </c>
    </row>
    <row r="357" spans="1:21" ht="14.4" customHeight="1" x14ac:dyDescent="0.3">
      <c r="A357" s="831">
        <v>21</v>
      </c>
      <c r="B357" s="832" t="s">
        <v>2457</v>
      </c>
      <c r="C357" s="832" t="s">
        <v>2463</v>
      </c>
      <c r="D357" s="833" t="s">
        <v>4107</v>
      </c>
      <c r="E357" s="834" t="s">
        <v>2484</v>
      </c>
      <c r="F357" s="832" t="s">
        <v>2458</v>
      </c>
      <c r="G357" s="832" t="s">
        <v>2680</v>
      </c>
      <c r="H357" s="832" t="s">
        <v>585</v>
      </c>
      <c r="I357" s="832" t="s">
        <v>2681</v>
      </c>
      <c r="J357" s="832" t="s">
        <v>909</v>
      </c>
      <c r="K357" s="832" t="s">
        <v>2682</v>
      </c>
      <c r="L357" s="835">
        <v>103.67</v>
      </c>
      <c r="M357" s="835">
        <v>103.67</v>
      </c>
      <c r="N357" s="832">
        <v>1</v>
      </c>
      <c r="O357" s="836">
        <v>1</v>
      </c>
      <c r="P357" s="835">
        <v>103.67</v>
      </c>
      <c r="Q357" s="837">
        <v>1</v>
      </c>
      <c r="R357" s="832">
        <v>1</v>
      </c>
      <c r="S357" s="837">
        <v>1</v>
      </c>
      <c r="T357" s="836">
        <v>1</v>
      </c>
      <c r="U357" s="838">
        <v>1</v>
      </c>
    </row>
    <row r="358" spans="1:21" ht="14.4" customHeight="1" x14ac:dyDescent="0.3">
      <c r="A358" s="831">
        <v>21</v>
      </c>
      <c r="B358" s="832" t="s">
        <v>2457</v>
      </c>
      <c r="C358" s="832" t="s">
        <v>2463</v>
      </c>
      <c r="D358" s="833" t="s">
        <v>4107</v>
      </c>
      <c r="E358" s="834" t="s">
        <v>2484</v>
      </c>
      <c r="F358" s="832" t="s">
        <v>2458</v>
      </c>
      <c r="G358" s="832" t="s">
        <v>2504</v>
      </c>
      <c r="H358" s="832" t="s">
        <v>637</v>
      </c>
      <c r="I358" s="832" t="s">
        <v>2505</v>
      </c>
      <c r="J358" s="832" t="s">
        <v>2506</v>
      </c>
      <c r="K358" s="832" t="s">
        <v>2507</v>
      </c>
      <c r="L358" s="835">
        <v>453.18</v>
      </c>
      <c r="M358" s="835">
        <v>453.18</v>
      </c>
      <c r="N358" s="832">
        <v>1</v>
      </c>
      <c r="O358" s="836">
        <v>0.5</v>
      </c>
      <c r="P358" s="835">
        <v>453.18</v>
      </c>
      <c r="Q358" s="837">
        <v>1</v>
      </c>
      <c r="R358" s="832">
        <v>1</v>
      </c>
      <c r="S358" s="837">
        <v>1</v>
      </c>
      <c r="T358" s="836">
        <v>0.5</v>
      </c>
      <c r="U358" s="838">
        <v>1</v>
      </c>
    </row>
    <row r="359" spans="1:21" ht="14.4" customHeight="1" x14ac:dyDescent="0.3">
      <c r="A359" s="831">
        <v>21</v>
      </c>
      <c r="B359" s="832" t="s">
        <v>2457</v>
      </c>
      <c r="C359" s="832" t="s">
        <v>2463</v>
      </c>
      <c r="D359" s="833" t="s">
        <v>4107</v>
      </c>
      <c r="E359" s="834" t="s">
        <v>2484</v>
      </c>
      <c r="F359" s="832" t="s">
        <v>2458</v>
      </c>
      <c r="G359" s="832" t="s">
        <v>2504</v>
      </c>
      <c r="H359" s="832" t="s">
        <v>585</v>
      </c>
      <c r="I359" s="832" t="s">
        <v>2508</v>
      </c>
      <c r="J359" s="832" t="s">
        <v>1091</v>
      </c>
      <c r="K359" s="832" t="s">
        <v>1899</v>
      </c>
      <c r="L359" s="835">
        <v>453.18</v>
      </c>
      <c r="M359" s="835">
        <v>3172.2599999999998</v>
      </c>
      <c r="N359" s="832">
        <v>7</v>
      </c>
      <c r="O359" s="836">
        <v>3.5</v>
      </c>
      <c r="P359" s="835">
        <v>2719.08</v>
      </c>
      <c r="Q359" s="837">
        <v>0.85714285714285721</v>
      </c>
      <c r="R359" s="832">
        <v>6</v>
      </c>
      <c r="S359" s="837">
        <v>0.8571428571428571</v>
      </c>
      <c r="T359" s="836">
        <v>2.5</v>
      </c>
      <c r="U359" s="838">
        <v>0.7142857142857143</v>
      </c>
    </row>
    <row r="360" spans="1:21" ht="14.4" customHeight="1" x14ac:dyDescent="0.3">
      <c r="A360" s="831">
        <v>21</v>
      </c>
      <c r="B360" s="832" t="s">
        <v>2457</v>
      </c>
      <c r="C360" s="832" t="s">
        <v>2463</v>
      </c>
      <c r="D360" s="833" t="s">
        <v>4107</v>
      </c>
      <c r="E360" s="834" t="s">
        <v>2484</v>
      </c>
      <c r="F360" s="832" t="s">
        <v>2458</v>
      </c>
      <c r="G360" s="832" t="s">
        <v>3135</v>
      </c>
      <c r="H360" s="832" t="s">
        <v>637</v>
      </c>
      <c r="I360" s="832" t="s">
        <v>1946</v>
      </c>
      <c r="J360" s="832" t="s">
        <v>917</v>
      </c>
      <c r="K360" s="832" t="s">
        <v>1947</v>
      </c>
      <c r="L360" s="835">
        <v>0</v>
      </c>
      <c r="M360" s="835">
        <v>0</v>
      </c>
      <c r="N360" s="832">
        <v>1</v>
      </c>
      <c r="O360" s="836">
        <v>1</v>
      </c>
      <c r="P360" s="835"/>
      <c r="Q360" s="837"/>
      <c r="R360" s="832"/>
      <c r="S360" s="837">
        <v>0</v>
      </c>
      <c r="T360" s="836"/>
      <c r="U360" s="838">
        <v>0</v>
      </c>
    </row>
    <row r="361" spans="1:21" ht="14.4" customHeight="1" x14ac:dyDescent="0.3">
      <c r="A361" s="831">
        <v>21</v>
      </c>
      <c r="B361" s="832" t="s">
        <v>2457</v>
      </c>
      <c r="C361" s="832" t="s">
        <v>2463</v>
      </c>
      <c r="D361" s="833" t="s">
        <v>4107</v>
      </c>
      <c r="E361" s="834" t="s">
        <v>2484</v>
      </c>
      <c r="F361" s="832" t="s">
        <v>2458</v>
      </c>
      <c r="G361" s="832" t="s">
        <v>3135</v>
      </c>
      <c r="H361" s="832" t="s">
        <v>637</v>
      </c>
      <c r="I361" s="832" t="s">
        <v>1944</v>
      </c>
      <c r="J361" s="832" t="s">
        <v>917</v>
      </c>
      <c r="K361" s="832" t="s">
        <v>1945</v>
      </c>
      <c r="L361" s="835">
        <v>0</v>
      </c>
      <c r="M361" s="835">
        <v>0</v>
      </c>
      <c r="N361" s="832">
        <v>1</v>
      </c>
      <c r="O361" s="836">
        <v>1</v>
      </c>
      <c r="P361" s="835"/>
      <c r="Q361" s="837"/>
      <c r="R361" s="832"/>
      <c r="S361" s="837">
        <v>0</v>
      </c>
      <c r="T361" s="836"/>
      <c r="U361" s="838">
        <v>0</v>
      </c>
    </row>
    <row r="362" spans="1:21" ht="14.4" customHeight="1" x14ac:dyDescent="0.3">
      <c r="A362" s="831">
        <v>21</v>
      </c>
      <c r="B362" s="832" t="s">
        <v>2457</v>
      </c>
      <c r="C362" s="832" t="s">
        <v>2463</v>
      </c>
      <c r="D362" s="833" t="s">
        <v>4107</v>
      </c>
      <c r="E362" s="834" t="s">
        <v>2484</v>
      </c>
      <c r="F362" s="832" t="s">
        <v>2458</v>
      </c>
      <c r="G362" s="832" t="s">
        <v>3136</v>
      </c>
      <c r="H362" s="832" t="s">
        <v>637</v>
      </c>
      <c r="I362" s="832" t="s">
        <v>3137</v>
      </c>
      <c r="J362" s="832" t="s">
        <v>2273</v>
      </c>
      <c r="K362" s="832" t="s">
        <v>3138</v>
      </c>
      <c r="L362" s="835">
        <v>236.36</v>
      </c>
      <c r="M362" s="835">
        <v>236.36</v>
      </c>
      <c r="N362" s="832">
        <v>1</v>
      </c>
      <c r="O362" s="836">
        <v>1</v>
      </c>
      <c r="P362" s="835">
        <v>236.36</v>
      </c>
      <c r="Q362" s="837">
        <v>1</v>
      </c>
      <c r="R362" s="832">
        <v>1</v>
      </c>
      <c r="S362" s="837">
        <v>1</v>
      </c>
      <c r="T362" s="836">
        <v>1</v>
      </c>
      <c r="U362" s="838">
        <v>1</v>
      </c>
    </row>
    <row r="363" spans="1:21" ht="14.4" customHeight="1" x14ac:dyDescent="0.3">
      <c r="A363" s="831">
        <v>21</v>
      </c>
      <c r="B363" s="832" t="s">
        <v>2457</v>
      </c>
      <c r="C363" s="832" t="s">
        <v>2463</v>
      </c>
      <c r="D363" s="833" t="s">
        <v>4107</v>
      </c>
      <c r="E363" s="834" t="s">
        <v>2484</v>
      </c>
      <c r="F363" s="832" t="s">
        <v>2458</v>
      </c>
      <c r="G363" s="832" t="s">
        <v>2704</v>
      </c>
      <c r="H363" s="832" t="s">
        <v>585</v>
      </c>
      <c r="I363" s="832" t="s">
        <v>2705</v>
      </c>
      <c r="J363" s="832" t="s">
        <v>2706</v>
      </c>
      <c r="K363" s="832" t="s">
        <v>2707</v>
      </c>
      <c r="L363" s="835">
        <v>21.92</v>
      </c>
      <c r="M363" s="835">
        <v>87.68</v>
      </c>
      <c r="N363" s="832">
        <v>4</v>
      </c>
      <c r="O363" s="836">
        <v>2</v>
      </c>
      <c r="P363" s="835"/>
      <c r="Q363" s="837">
        <v>0</v>
      </c>
      <c r="R363" s="832"/>
      <c r="S363" s="837">
        <v>0</v>
      </c>
      <c r="T363" s="836"/>
      <c r="U363" s="838">
        <v>0</v>
      </c>
    </row>
    <row r="364" spans="1:21" ht="14.4" customHeight="1" x14ac:dyDescent="0.3">
      <c r="A364" s="831">
        <v>21</v>
      </c>
      <c r="B364" s="832" t="s">
        <v>2457</v>
      </c>
      <c r="C364" s="832" t="s">
        <v>2463</v>
      </c>
      <c r="D364" s="833" t="s">
        <v>4107</v>
      </c>
      <c r="E364" s="834" t="s">
        <v>2484</v>
      </c>
      <c r="F364" s="832" t="s">
        <v>2458</v>
      </c>
      <c r="G364" s="832" t="s">
        <v>3139</v>
      </c>
      <c r="H364" s="832" t="s">
        <v>585</v>
      </c>
      <c r="I364" s="832" t="s">
        <v>3140</v>
      </c>
      <c r="J364" s="832" t="s">
        <v>1175</v>
      </c>
      <c r="K364" s="832" t="s">
        <v>3141</v>
      </c>
      <c r="L364" s="835">
        <v>128.69999999999999</v>
      </c>
      <c r="M364" s="835">
        <v>257.39999999999998</v>
      </c>
      <c r="N364" s="832">
        <v>2</v>
      </c>
      <c r="O364" s="836">
        <v>1.5</v>
      </c>
      <c r="P364" s="835">
        <v>128.69999999999999</v>
      </c>
      <c r="Q364" s="837">
        <v>0.5</v>
      </c>
      <c r="R364" s="832">
        <v>1</v>
      </c>
      <c r="S364" s="837">
        <v>0.5</v>
      </c>
      <c r="T364" s="836">
        <v>0.5</v>
      </c>
      <c r="U364" s="838">
        <v>0.33333333333333331</v>
      </c>
    </row>
    <row r="365" spans="1:21" ht="14.4" customHeight="1" x14ac:dyDescent="0.3">
      <c r="A365" s="831">
        <v>21</v>
      </c>
      <c r="B365" s="832" t="s">
        <v>2457</v>
      </c>
      <c r="C365" s="832" t="s">
        <v>2463</v>
      </c>
      <c r="D365" s="833" t="s">
        <v>4107</v>
      </c>
      <c r="E365" s="834" t="s">
        <v>2484</v>
      </c>
      <c r="F365" s="832" t="s">
        <v>2458</v>
      </c>
      <c r="G365" s="832" t="s">
        <v>3139</v>
      </c>
      <c r="H365" s="832" t="s">
        <v>585</v>
      </c>
      <c r="I365" s="832" t="s">
        <v>3142</v>
      </c>
      <c r="J365" s="832" t="s">
        <v>1175</v>
      </c>
      <c r="K365" s="832" t="s">
        <v>3143</v>
      </c>
      <c r="L365" s="835">
        <v>64.349999999999994</v>
      </c>
      <c r="M365" s="835">
        <v>64.349999999999994</v>
      </c>
      <c r="N365" s="832">
        <v>1</v>
      </c>
      <c r="O365" s="836">
        <v>0.5</v>
      </c>
      <c r="P365" s="835">
        <v>64.349999999999994</v>
      </c>
      <c r="Q365" s="837">
        <v>1</v>
      </c>
      <c r="R365" s="832">
        <v>1</v>
      </c>
      <c r="S365" s="837">
        <v>1</v>
      </c>
      <c r="T365" s="836">
        <v>0.5</v>
      </c>
      <c r="U365" s="838">
        <v>1</v>
      </c>
    </row>
    <row r="366" spans="1:21" ht="14.4" customHeight="1" x14ac:dyDescent="0.3">
      <c r="A366" s="831">
        <v>21</v>
      </c>
      <c r="B366" s="832" t="s">
        <v>2457</v>
      </c>
      <c r="C366" s="832" t="s">
        <v>2463</v>
      </c>
      <c r="D366" s="833" t="s">
        <v>4107</v>
      </c>
      <c r="E366" s="834" t="s">
        <v>2484</v>
      </c>
      <c r="F366" s="832" t="s">
        <v>2458</v>
      </c>
      <c r="G366" s="832" t="s">
        <v>2509</v>
      </c>
      <c r="H366" s="832" t="s">
        <v>637</v>
      </c>
      <c r="I366" s="832" t="s">
        <v>2141</v>
      </c>
      <c r="J366" s="832" t="s">
        <v>1087</v>
      </c>
      <c r="K366" s="832" t="s">
        <v>1089</v>
      </c>
      <c r="L366" s="835">
        <v>0</v>
      </c>
      <c r="M366" s="835">
        <v>0</v>
      </c>
      <c r="N366" s="832">
        <v>4</v>
      </c>
      <c r="O366" s="836">
        <v>2</v>
      </c>
      <c r="P366" s="835">
        <v>0</v>
      </c>
      <c r="Q366" s="837"/>
      <c r="R366" s="832">
        <v>2</v>
      </c>
      <c r="S366" s="837">
        <v>0.5</v>
      </c>
      <c r="T366" s="836">
        <v>1</v>
      </c>
      <c r="U366" s="838">
        <v>0.5</v>
      </c>
    </row>
    <row r="367" spans="1:21" ht="14.4" customHeight="1" x14ac:dyDescent="0.3">
      <c r="A367" s="831">
        <v>21</v>
      </c>
      <c r="B367" s="832" t="s">
        <v>2457</v>
      </c>
      <c r="C367" s="832" t="s">
        <v>2463</v>
      </c>
      <c r="D367" s="833" t="s">
        <v>4107</v>
      </c>
      <c r="E367" s="834" t="s">
        <v>2484</v>
      </c>
      <c r="F367" s="832" t="s">
        <v>2458</v>
      </c>
      <c r="G367" s="832" t="s">
        <v>2726</v>
      </c>
      <c r="H367" s="832" t="s">
        <v>637</v>
      </c>
      <c r="I367" s="832" t="s">
        <v>2727</v>
      </c>
      <c r="J367" s="832" t="s">
        <v>2728</v>
      </c>
      <c r="K367" s="832" t="s">
        <v>2729</v>
      </c>
      <c r="L367" s="835">
        <v>502.31</v>
      </c>
      <c r="M367" s="835">
        <v>72834.95</v>
      </c>
      <c r="N367" s="832">
        <v>145</v>
      </c>
      <c r="O367" s="836">
        <v>144</v>
      </c>
      <c r="P367" s="835">
        <v>46714.829999999973</v>
      </c>
      <c r="Q367" s="837">
        <v>0.6413793103448272</v>
      </c>
      <c r="R367" s="832">
        <v>93</v>
      </c>
      <c r="S367" s="837">
        <v>0.64137931034482754</v>
      </c>
      <c r="T367" s="836">
        <v>92.5</v>
      </c>
      <c r="U367" s="838">
        <v>0.64236111111111116</v>
      </c>
    </row>
    <row r="368" spans="1:21" ht="14.4" customHeight="1" x14ac:dyDescent="0.3">
      <c r="A368" s="831">
        <v>21</v>
      </c>
      <c r="B368" s="832" t="s">
        <v>2457</v>
      </c>
      <c r="C368" s="832" t="s">
        <v>2463</v>
      </c>
      <c r="D368" s="833" t="s">
        <v>4107</v>
      </c>
      <c r="E368" s="834" t="s">
        <v>2484</v>
      </c>
      <c r="F368" s="832" t="s">
        <v>2458</v>
      </c>
      <c r="G368" s="832" t="s">
        <v>2767</v>
      </c>
      <c r="H368" s="832" t="s">
        <v>585</v>
      </c>
      <c r="I368" s="832" t="s">
        <v>2768</v>
      </c>
      <c r="J368" s="832" t="s">
        <v>2769</v>
      </c>
      <c r="K368" s="832" t="s">
        <v>2770</v>
      </c>
      <c r="L368" s="835">
        <v>311.02</v>
      </c>
      <c r="M368" s="835">
        <v>16173.040000000008</v>
      </c>
      <c r="N368" s="832">
        <v>52</v>
      </c>
      <c r="O368" s="836">
        <v>49</v>
      </c>
      <c r="P368" s="835">
        <v>11507.740000000009</v>
      </c>
      <c r="Q368" s="837">
        <v>0.71153846153846168</v>
      </c>
      <c r="R368" s="832">
        <v>37</v>
      </c>
      <c r="S368" s="837">
        <v>0.71153846153846156</v>
      </c>
      <c r="T368" s="836">
        <v>35</v>
      </c>
      <c r="U368" s="838">
        <v>0.7142857142857143</v>
      </c>
    </row>
    <row r="369" spans="1:21" ht="14.4" customHeight="1" x14ac:dyDescent="0.3">
      <c r="A369" s="831">
        <v>21</v>
      </c>
      <c r="B369" s="832" t="s">
        <v>2457</v>
      </c>
      <c r="C369" s="832" t="s">
        <v>2463</v>
      </c>
      <c r="D369" s="833" t="s">
        <v>4107</v>
      </c>
      <c r="E369" s="834" t="s">
        <v>2484</v>
      </c>
      <c r="F369" s="832" t="s">
        <v>2458</v>
      </c>
      <c r="G369" s="832" t="s">
        <v>2767</v>
      </c>
      <c r="H369" s="832" t="s">
        <v>585</v>
      </c>
      <c r="I369" s="832" t="s">
        <v>3023</v>
      </c>
      <c r="J369" s="832" t="s">
        <v>3024</v>
      </c>
      <c r="K369" s="832" t="s">
        <v>3025</v>
      </c>
      <c r="L369" s="835">
        <v>177.92</v>
      </c>
      <c r="M369" s="835">
        <v>6760.9600000000009</v>
      </c>
      <c r="N369" s="832">
        <v>38</v>
      </c>
      <c r="O369" s="836">
        <v>32</v>
      </c>
      <c r="P369" s="835">
        <v>4448.0000000000009</v>
      </c>
      <c r="Q369" s="837">
        <v>0.65789473684210531</v>
      </c>
      <c r="R369" s="832">
        <v>25</v>
      </c>
      <c r="S369" s="837">
        <v>0.65789473684210531</v>
      </c>
      <c r="T369" s="836">
        <v>22</v>
      </c>
      <c r="U369" s="838">
        <v>0.6875</v>
      </c>
    </row>
    <row r="370" spans="1:21" ht="14.4" customHeight="1" x14ac:dyDescent="0.3">
      <c r="A370" s="831">
        <v>21</v>
      </c>
      <c r="B370" s="832" t="s">
        <v>2457</v>
      </c>
      <c r="C370" s="832" t="s">
        <v>2463</v>
      </c>
      <c r="D370" s="833" t="s">
        <v>4107</v>
      </c>
      <c r="E370" s="834" t="s">
        <v>2484</v>
      </c>
      <c r="F370" s="832" t="s">
        <v>2458</v>
      </c>
      <c r="G370" s="832" t="s">
        <v>3026</v>
      </c>
      <c r="H370" s="832" t="s">
        <v>585</v>
      </c>
      <c r="I370" s="832" t="s">
        <v>3027</v>
      </c>
      <c r="J370" s="832" t="s">
        <v>3028</v>
      </c>
      <c r="K370" s="832" t="s">
        <v>3029</v>
      </c>
      <c r="L370" s="835">
        <v>510.41</v>
      </c>
      <c r="M370" s="835">
        <v>9187.380000000001</v>
      </c>
      <c r="N370" s="832">
        <v>18</v>
      </c>
      <c r="O370" s="836">
        <v>4</v>
      </c>
      <c r="P370" s="835">
        <v>9187.380000000001</v>
      </c>
      <c r="Q370" s="837">
        <v>1</v>
      </c>
      <c r="R370" s="832">
        <v>18</v>
      </c>
      <c r="S370" s="837">
        <v>1</v>
      </c>
      <c r="T370" s="836">
        <v>4</v>
      </c>
      <c r="U370" s="838">
        <v>1</v>
      </c>
    </row>
    <row r="371" spans="1:21" ht="14.4" customHeight="1" x14ac:dyDescent="0.3">
      <c r="A371" s="831">
        <v>21</v>
      </c>
      <c r="B371" s="832" t="s">
        <v>2457</v>
      </c>
      <c r="C371" s="832" t="s">
        <v>2463</v>
      </c>
      <c r="D371" s="833" t="s">
        <v>4107</v>
      </c>
      <c r="E371" s="834" t="s">
        <v>2484</v>
      </c>
      <c r="F371" s="832" t="s">
        <v>2458</v>
      </c>
      <c r="G371" s="832" t="s">
        <v>3144</v>
      </c>
      <c r="H371" s="832" t="s">
        <v>637</v>
      </c>
      <c r="I371" s="832" t="s">
        <v>3145</v>
      </c>
      <c r="J371" s="832" t="s">
        <v>738</v>
      </c>
      <c r="K371" s="832" t="s">
        <v>1974</v>
      </c>
      <c r="L371" s="835">
        <v>0</v>
      </c>
      <c r="M371" s="835">
        <v>0</v>
      </c>
      <c r="N371" s="832">
        <v>8</v>
      </c>
      <c r="O371" s="836">
        <v>7.5</v>
      </c>
      <c r="P371" s="835">
        <v>0</v>
      </c>
      <c r="Q371" s="837"/>
      <c r="R371" s="832">
        <v>4</v>
      </c>
      <c r="S371" s="837">
        <v>0.5</v>
      </c>
      <c r="T371" s="836">
        <v>3.5</v>
      </c>
      <c r="U371" s="838">
        <v>0.46666666666666667</v>
      </c>
    </row>
    <row r="372" spans="1:21" ht="14.4" customHeight="1" x14ac:dyDescent="0.3">
      <c r="A372" s="831">
        <v>21</v>
      </c>
      <c r="B372" s="832" t="s">
        <v>2457</v>
      </c>
      <c r="C372" s="832" t="s">
        <v>2463</v>
      </c>
      <c r="D372" s="833" t="s">
        <v>4107</v>
      </c>
      <c r="E372" s="834" t="s">
        <v>2484</v>
      </c>
      <c r="F372" s="832" t="s">
        <v>2458</v>
      </c>
      <c r="G372" s="832" t="s">
        <v>3144</v>
      </c>
      <c r="H372" s="832" t="s">
        <v>585</v>
      </c>
      <c r="I372" s="832" t="s">
        <v>3146</v>
      </c>
      <c r="J372" s="832" t="s">
        <v>738</v>
      </c>
      <c r="K372" s="832" t="s">
        <v>1974</v>
      </c>
      <c r="L372" s="835">
        <v>0</v>
      </c>
      <c r="M372" s="835">
        <v>0</v>
      </c>
      <c r="N372" s="832">
        <v>1</v>
      </c>
      <c r="O372" s="836">
        <v>0.5</v>
      </c>
      <c r="P372" s="835"/>
      <c r="Q372" s="837"/>
      <c r="R372" s="832"/>
      <c r="S372" s="837">
        <v>0</v>
      </c>
      <c r="T372" s="836"/>
      <c r="U372" s="838">
        <v>0</v>
      </c>
    </row>
    <row r="373" spans="1:21" ht="14.4" customHeight="1" x14ac:dyDescent="0.3">
      <c r="A373" s="831">
        <v>21</v>
      </c>
      <c r="B373" s="832" t="s">
        <v>2457</v>
      </c>
      <c r="C373" s="832" t="s">
        <v>2463</v>
      </c>
      <c r="D373" s="833" t="s">
        <v>4107</v>
      </c>
      <c r="E373" s="834" t="s">
        <v>2484</v>
      </c>
      <c r="F373" s="832" t="s">
        <v>2458</v>
      </c>
      <c r="G373" s="832" t="s">
        <v>2773</v>
      </c>
      <c r="H373" s="832" t="s">
        <v>637</v>
      </c>
      <c r="I373" s="832" t="s">
        <v>2774</v>
      </c>
      <c r="J373" s="832" t="s">
        <v>1272</v>
      </c>
      <c r="K373" s="832" t="s">
        <v>2343</v>
      </c>
      <c r="L373" s="835">
        <v>0</v>
      </c>
      <c r="M373" s="835">
        <v>0</v>
      </c>
      <c r="N373" s="832">
        <v>2</v>
      </c>
      <c r="O373" s="836">
        <v>2</v>
      </c>
      <c r="P373" s="835">
        <v>0</v>
      </c>
      <c r="Q373" s="837"/>
      <c r="R373" s="832">
        <v>2</v>
      </c>
      <c r="S373" s="837">
        <v>1</v>
      </c>
      <c r="T373" s="836">
        <v>2</v>
      </c>
      <c r="U373" s="838">
        <v>1</v>
      </c>
    </row>
    <row r="374" spans="1:21" ht="14.4" customHeight="1" x14ac:dyDescent="0.3">
      <c r="A374" s="831">
        <v>21</v>
      </c>
      <c r="B374" s="832" t="s">
        <v>2457</v>
      </c>
      <c r="C374" s="832" t="s">
        <v>2463</v>
      </c>
      <c r="D374" s="833" t="s">
        <v>4107</v>
      </c>
      <c r="E374" s="834" t="s">
        <v>2484</v>
      </c>
      <c r="F374" s="832" t="s">
        <v>2458</v>
      </c>
      <c r="G374" s="832" t="s">
        <v>2773</v>
      </c>
      <c r="H374" s="832" t="s">
        <v>637</v>
      </c>
      <c r="I374" s="832" t="s">
        <v>2173</v>
      </c>
      <c r="J374" s="832" t="s">
        <v>1272</v>
      </c>
      <c r="K374" s="832" t="s">
        <v>2174</v>
      </c>
      <c r="L374" s="835">
        <v>0</v>
      </c>
      <c r="M374" s="835">
        <v>0</v>
      </c>
      <c r="N374" s="832">
        <v>8</v>
      </c>
      <c r="O374" s="836">
        <v>7</v>
      </c>
      <c r="P374" s="835">
        <v>0</v>
      </c>
      <c r="Q374" s="837"/>
      <c r="R374" s="832">
        <v>7</v>
      </c>
      <c r="S374" s="837">
        <v>0.875</v>
      </c>
      <c r="T374" s="836">
        <v>6</v>
      </c>
      <c r="U374" s="838">
        <v>0.8571428571428571</v>
      </c>
    </row>
    <row r="375" spans="1:21" ht="14.4" customHeight="1" x14ac:dyDescent="0.3">
      <c r="A375" s="831">
        <v>21</v>
      </c>
      <c r="B375" s="832" t="s">
        <v>2457</v>
      </c>
      <c r="C375" s="832" t="s">
        <v>2463</v>
      </c>
      <c r="D375" s="833" t="s">
        <v>4107</v>
      </c>
      <c r="E375" s="834" t="s">
        <v>2484</v>
      </c>
      <c r="F375" s="832" t="s">
        <v>2458</v>
      </c>
      <c r="G375" s="832" t="s">
        <v>2773</v>
      </c>
      <c r="H375" s="832" t="s">
        <v>585</v>
      </c>
      <c r="I375" s="832" t="s">
        <v>2779</v>
      </c>
      <c r="J375" s="832" t="s">
        <v>2780</v>
      </c>
      <c r="K375" s="832" t="s">
        <v>2349</v>
      </c>
      <c r="L375" s="835">
        <v>0</v>
      </c>
      <c r="M375" s="835">
        <v>0</v>
      </c>
      <c r="N375" s="832">
        <v>1</v>
      </c>
      <c r="O375" s="836">
        <v>1</v>
      </c>
      <c r="P375" s="835"/>
      <c r="Q375" s="837"/>
      <c r="R375" s="832"/>
      <c r="S375" s="837">
        <v>0</v>
      </c>
      <c r="T375" s="836"/>
      <c r="U375" s="838">
        <v>0</v>
      </c>
    </row>
    <row r="376" spans="1:21" ht="14.4" customHeight="1" x14ac:dyDescent="0.3">
      <c r="A376" s="831">
        <v>21</v>
      </c>
      <c r="B376" s="832" t="s">
        <v>2457</v>
      </c>
      <c r="C376" s="832" t="s">
        <v>2463</v>
      </c>
      <c r="D376" s="833" t="s">
        <v>4107</v>
      </c>
      <c r="E376" s="834" t="s">
        <v>2484</v>
      </c>
      <c r="F376" s="832" t="s">
        <v>2458</v>
      </c>
      <c r="G376" s="832" t="s">
        <v>3147</v>
      </c>
      <c r="H376" s="832" t="s">
        <v>585</v>
      </c>
      <c r="I376" s="832" t="s">
        <v>3148</v>
      </c>
      <c r="J376" s="832" t="s">
        <v>3149</v>
      </c>
      <c r="K376" s="832" t="s">
        <v>3150</v>
      </c>
      <c r="L376" s="835">
        <v>55.54</v>
      </c>
      <c r="M376" s="835">
        <v>55.54</v>
      </c>
      <c r="N376" s="832">
        <v>1</v>
      </c>
      <c r="O376" s="836">
        <v>1</v>
      </c>
      <c r="P376" s="835">
        <v>55.54</v>
      </c>
      <c r="Q376" s="837">
        <v>1</v>
      </c>
      <c r="R376" s="832">
        <v>1</v>
      </c>
      <c r="S376" s="837">
        <v>1</v>
      </c>
      <c r="T376" s="836">
        <v>1</v>
      </c>
      <c r="U376" s="838">
        <v>1</v>
      </c>
    </row>
    <row r="377" spans="1:21" ht="14.4" customHeight="1" x14ac:dyDescent="0.3">
      <c r="A377" s="831">
        <v>21</v>
      </c>
      <c r="B377" s="832" t="s">
        <v>2457</v>
      </c>
      <c r="C377" s="832" t="s">
        <v>2463</v>
      </c>
      <c r="D377" s="833" t="s">
        <v>4107</v>
      </c>
      <c r="E377" s="834" t="s">
        <v>2484</v>
      </c>
      <c r="F377" s="832" t="s">
        <v>2458</v>
      </c>
      <c r="G377" s="832" t="s">
        <v>2786</v>
      </c>
      <c r="H377" s="832" t="s">
        <v>585</v>
      </c>
      <c r="I377" s="832" t="s">
        <v>3151</v>
      </c>
      <c r="J377" s="832" t="s">
        <v>3152</v>
      </c>
      <c r="K377" s="832" t="s">
        <v>3153</v>
      </c>
      <c r="L377" s="835">
        <v>299.83999999999997</v>
      </c>
      <c r="M377" s="835">
        <v>299.83999999999997</v>
      </c>
      <c r="N377" s="832">
        <v>1</v>
      </c>
      <c r="O377" s="836">
        <v>1</v>
      </c>
      <c r="P377" s="835"/>
      <c r="Q377" s="837">
        <v>0</v>
      </c>
      <c r="R377" s="832"/>
      <c r="S377" s="837">
        <v>0</v>
      </c>
      <c r="T377" s="836"/>
      <c r="U377" s="838">
        <v>0</v>
      </c>
    </row>
    <row r="378" spans="1:21" ht="14.4" customHeight="1" x14ac:dyDescent="0.3">
      <c r="A378" s="831">
        <v>21</v>
      </c>
      <c r="B378" s="832" t="s">
        <v>2457</v>
      </c>
      <c r="C378" s="832" t="s">
        <v>2463</v>
      </c>
      <c r="D378" s="833" t="s">
        <v>4107</v>
      </c>
      <c r="E378" s="834" t="s">
        <v>2484</v>
      </c>
      <c r="F378" s="832" t="s">
        <v>2458</v>
      </c>
      <c r="G378" s="832" t="s">
        <v>2793</v>
      </c>
      <c r="H378" s="832" t="s">
        <v>637</v>
      </c>
      <c r="I378" s="832" t="s">
        <v>2305</v>
      </c>
      <c r="J378" s="832" t="s">
        <v>1310</v>
      </c>
      <c r="K378" s="832" t="s">
        <v>2306</v>
      </c>
      <c r="L378" s="835">
        <v>154.36000000000001</v>
      </c>
      <c r="M378" s="835">
        <v>154.36000000000001</v>
      </c>
      <c r="N378" s="832">
        <v>1</v>
      </c>
      <c r="O378" s="836">
        <v>1</v>
      </c>
      <c r="P378" s="835">
        <v>154.36000000000001</v>
      </c>
      <c r="Q378" s="837">
        <v>1</v>
      </c>
      <c r="R378" s="832">
        <v>1</v>
      </c>
      <c r="S378" s="837">
        <v>1</v>
      </c>
      <c r="T378" s="836">
        <v>1</v>
      </c>
      <c r="U378" s="838">
        <v>1</v>
      </c>
    </row>
    <row r="379" spans="1:21" ht="14.4" customHeight="1" x14ac:dyDescent="0.3">
      <c r="A379" s="831">
        <v>21</v>
      </c>
      <c r="B379" s="832" t="s">
        <v>2457</v>
      </c>
      <c r="C379" s="832" t="s">
        <v>2463</v>
      </c>
      <c r="D379" s="833" t="s">
        <v>4107</v>
      </c>
      <c r="E379" s="834" t="s">
        <v>2484</v>
      </c>
      <c r="F379" s="832" t="s">
        <v>2458</v>
      </c>
      <c r="G379" s="832" t="s">
        <v>2510</v>
      </c>
      <c r="H379" s="832" t="s">
        <v>585</v>
      </c>
      <c r="I379" s="832" t="s">
        <v>2511</v>
      </c>
      <c r="J379" s="832" t="s">
        <v>1028</v>
      </c>
      <c r="K379" s="832" t="s">
        <v>1029</v>
      </c>
      <c r="L379" s="835">
        <v>107.27</v>
      </c>
      <c r="M379" s="835">
        <v>4183.53</v>
      </c>
      <c r="N379" s="832">
        <v>39</v>
      </c>
      <c r="O379" s="836">
        <v>24.5</v>
      </c>
      <c r="P379" s="835">
        <v>3003.56</v>
      </c>
      <c r="Q379" s="837">
        <v>0.71794871794871795</v>
      </c>
      <c r="R379" s="832">
        <v>28</v>
      </c>
      <c r="S379" s="837">
        <v>0.71794871794871795</v>
      </c>
      <c r="T379" s="836">
        <v>15.5</v>
      </c>
      <c r="U379" s="838">
        <v>0.63265306122448983</v>
      </c>
    </row>
    <row r="380" spans="1:21" ht="14.4" customHeight="1" x14ac:dyDescent="0.3">
      <c r="A380" s="831">
        <v>21</v>
      </c>
      <c r="B380" s="832" t="s">
        <v>2457</v>
      </c>
      <c r="C380" s="832" t="s">
        <v>2463</v>
      </c>
      <c r="D380" s="833" t="s">
        <v>4107</v>
      </c>
      <c r="E380" s="834" t="s">
        <v>2484</v>
      </c>
      <c r="F380" s="832" t="s">
        <v>2459</v>
      </c>
      <c r="G380" s="832" t="s">
        <v>2519</v>
      </c>
      <c r="H380" s="832" t="s">
        <v>585</v>
      </c>
      <c r="I380" s="832" t="s">
        <v>3154</v>
      </c>
      <c r="J380" s="832" t="s">
        <v>2521</v>
      </c>
      <c r="K380" s="832"/>
      <c r="L380" s="835">
        <v>0</v>
      </c>
      <c r="M380" s="835">
        <v>0</v>
      </c>
      <c r="N380" s="832">
        <v>35</v>
      </c>
      <c r="O380" s="836">
        <v>35</v>
      </c>
      <c r="P380" s="835">
        <v>0</v>
      </c>
      <c r="Q380" s="837"/>
      <c r="R380" s="832">
        <v>32</v>
      </c>
      <c r="S380" s="837">
        <v>0.91428571428571426</v>
      </c>
      <c r="T380" s="836">
        <v>32</v>
      </c>
      <c r="U380" s="838">
        <v>0.91428571428571426</v>
      </c>
    </row>
    <row r="381" spans="1:21" ht="14.4" customHeight="1" x14ac:dyDescent="0.3">
      <c r="A381" s="831">
        <v>21</v>
      </c>
      <c r="B381" s="832" t="s">
        <v>2457</v>
      </c>
      <c r="C381" s="832" t="s">
        <v>2463</v>
      </c>
      <c r="D381" s="833" t="s">
        <v>4107</v>
      </c>
      <c r="E381" s="834" t="s">
        <v>2484</v>
      </c>
      <c r="F381" s="832" t="s">
        <v>2460</v>
      </c>
      <c r="G381" s="832" t="s">
        <v>2818</v>
      </c>
      <c r="H381" s="832" t="s">
        <v>585</v>
      </c>
      <c r="I381" s="832" t="s">
        <v>2819</v>
      </c>
      <c r="J381" s="832" t="s">
        <v>2820</v>
      </c>
      <c r="K381" s="832" t="s">
        <v>2821</v>
      </c>
      <c r="L381" s="835">
        <v>1800</v>
      </c>
      <c r="M381" s="835">
        <v>70200</v>
      </c>
      <c r="N381" s="832">
        <v>39</v>
      </c>
      <c r="O381" s="836">
        <v>38</v>
      </c>
      <c r="P381" s="835">
        <v>34200</v>
      </c>
      <c r="Q381" s="837">
        <v>0.48717948717948717</v>
      </c>
      <c r="R381" s="832">
        <v>19</v>
      </c>
      <c r="S381" s="837">
        <v>0.48717948717948717</v>
      </c>
      <c r="T381" s="836">
        <v>19</v>
      </c>
      <c r="U381" s="838">
        <v>0.5</v>
      </c>
    </row>
    <row r="382" spans="1:21" ht="14.4" customHeight="1" x14ac:dyDescent="0.3">
      <c r="A382" s="831">
        <v>21</v>
      </c>
      <c r="B382" s="832" t="s">
        <v>2457</v>
      </c>
      <c r="C382" s="832" t="s">
        <v>2463</v>
      </c>
      <c r="D382" s="833" t="s">
        <v>4107</v>
      </c>
      <c r="E382" s="834" t="s">
        <v>2484</v>
      </c>
      <c r="F382" s="832" t="s">
        <v>2460</v>
      </c>
      <c r="G382" s="832" t="s">
        <v>2818</v>
      </c>
      <c r="H382" s="832" t="s">
        <v>585</v>
      </c>
      <c r="I382" s="832" t="s">
        <v>3155</v>
      </c>
      <c r="J382" s="832" t="s">
        <v>3156</v>
      </c>
      <c r="K382" s="832" t="s">
        <v>3157</v>
      </c>
      <c r="L382" s="835">
        <v>3000</v>
      </c>
      <c r="M382" s="835">
        <v>3000</v>
      </c>
      <c r="N382" s="832">
        <v>1</v>
      </c>
      <c r="O382" s="836">
        <v>1</v>
      </c>
      <c r="P382" s="835">
        <v>3000</v>
      </c>
      <c r="Q382" s="837">
        <v>1</v>
      </c>
      <c r="R382" s="832">
        <v>1</v>
      </c>
      <c r="S382" s="837">
        <v>1</v>
      </c>
      <c r="T382" s="836">
        <v>1</v>
      </c>
      <c r="U382" s="838">
        <v>1</v>
      </c>
    </row>
    <row r="383" spans="1:21" ht="14.4" customHeight="1" x14ac:dyDescent="0.3">
      <c r="A383" s="831">
        <v>21</v>
      </c>
      <c r="B383" s="832" t="s">
        <v>2457</v>
      </c>
      <c r="C383" s="832" t="s">
        <v>2463</v>
      </c>
      <c r="D383" s="833" t="s">
        <v>4107</v>
      </c>
      <c r="E383" s="834" t="s">
        <v>2484</v>
      </c>
      <c r="F383" s="832" t="s">
        <v>2460</v>
      </c>
      <c r="G383" s="832" t="s">
        <v>2825</v>
      </c>
      <c r="H383" s="832" t="s">
        <v>585</v>
      </c>
      <c r="I383" s="832" t="s">
        <v>3072</v>
      </c>
      <c r="J383" s="832" t="s">
        <v>3073</v>
      </c>
      <c r="K383" s="832" t="s">
        <v>3074</v>
      </c>
      <c r="L383" s="835">
        <v>1000</v>
      </c>
      <c r="M383" s="835">
        <v>1000</v>
      </c>
      <c r="N383" s="832">
        <v>1</v>
      </c>
      <c r="O383" s="836">
        <v>1</v>
      </c>
      <c r="P383" s="835"/>
      <c r="Q383" s="837">
        <v>0</v>
      </c>
      <c r="R383" s="832"/>
      <c r="S383" s="837">
        <v>0</v>
      </c>
      <c r="T383" s="836"/>
      <c r="U383" s="838">
        <v>0</v>
      </c>
    </row>
    <row r="384" spans="1:21" ht="14.4" customHeight="1" x14ac:dyDescent="0.3">
      <c r="A384" s="831">
        <v>21</v>
      </c>
      <c r="B384" s="832" t="s">
        <v>2457</v>
      </c>
      <c r="C384" s="832" t="s">
        <v>2463</v>
      </c>
      <c r="D384" s="833" t="s">
        <v>4107</v>
      </c>
      <c r="E384" s="834" t="s">
        <v>2485</v>
      </c>
      <c r="F384" s="832" t="s">
        <v>2458</v>
      </c>
      <c r="G384" s="832" t="s">
        <v>3075</v>
      </c>
      <c r="H384" s="832" t="s">
        <v>585</v>
      </c>
      <c r="I384" s="832" t="s">
        <v>3158</v>
      </c>
      <c r="J384" s="832" t="s">
        <v>3077</v>
      </c>
      <c r="K384" s="832" t="s">
        <v>3159</v>
      </c>
      <c r="L384" s="835">
        <v>23.49</v>
      </c>
      <c r="M384" s="835">
        <v>23.49</v>
      </c>
      <c r="N384" s="832">
        <v>1</v>
      </c>
      <c r="O384" s="836">
        <v>0.5</v>
      </c>
      <c r="P384" s="835">
        <v>23.49</v>
      </c>
      <c r="Q384" s="837">
        <v>1</v>
      </c>
      <c r="R384" s="832">
        <v>1</v>
      </c>
      <c r="S384" s="837">
        <v>1</v>
      </c>
      <c r="T384" s="836">
        <v>0.5</v>
      </c>
      <c r="U384" s="838">
        <v>1</v>
      </c>
    </row>
    <row r="385" spans="1:21" ht="14.4" customHeight="1" x14ac:dyDescent="0.3">
      <c r="A385" s="831">
        <v>21</v>
      </c>
      <c r="B385" s="832" t="s">
        <v>2457</v>
      </c>
      <c r="C385" s="832" t="s">
        <v>2463</v>
      </c>
      <c r="D385" s="833" t="s">
        <v>4107</v>
      </c>
      <c r="E385" s="834" t="s">
        <v>2485</v>
      </c>
      <c r="F385" s="832" t="s">
        <v>2458</v>
      </c>
      <c r="G385" s="832" t="s">
        <v>3075</v>
      </c>
      <c r="H385" s="832" t="s">
        <v>585</v>
      </c>
      <c r="I385" s="832" t="s">
        <v>3076</v>
      </c>
      <c r="J385" s="832" t="s">
        <v>3077</v>
      </c>
      <c r="K385" s="832" t="s">
        <v>3078</v>
      </c>
      <c r="L385" s="835">
        <v>70.48</v>
      </c>
      <c r="M385" s="835">
        <v>140.96</v>
      </c>
      <c r="N385" s="832">
        <v>2</v>
      </c>
      <c r="O385" s="836">
        <v>0.5</v>
      </c>
      <c r="P385" s="835">
        <v>140.96</v>
      </c>
      <c r="Q385" s="837">
        <v>1</v>
      </c>
      <c r="R385" s="832">
        <v>2</v>
      </c>
      <c r="S385" s="837">
        <v>1</v>
      </c>
      <c r="T385" s="836">
        <v>0.5</v>
      </c>
      <c r="U385" s="838">
        <v>1</v>
      </c>
    </row>
    <row r="386" spans="1:21" ht="14.4" customHeight="1" x14ac:dyDescent="0.3">
      <c r="A386" s="831">
        <v>21</v>
      </c>
      <c r="B386" s="832" t="s">
        <v>2457</v>
      </c>
      <c r="C386" s="832" t="s">
        <v>2463</v>
      </c>
      <c r="D386" s="833" t="s">
        <v>4107</v>
      </c>
      <c r="E386" s="834" t="s">
        <v>2485</v>
      </c>
      <c r="F386" s="832" t="s">
        <v>2458</v>
      </c>
      <c r="G386" s="832" t="s">
        <v>2522</v>
      </c>
      <c r="H386" s="832" t="s">
        <v>585</v>
      </c>
      <c r="I386" s="832" t="s">
        <v>3160</v>
      </c>
      <c r="J386" s="832" t="s">
        <v>3161</v>
      </c>
      <c r="K386" s="832" t="s">
        <v>3162</v>
      </c>
      <c r="L386" s="835">
        <v>121.75</v>
      </c>
      <c r="M386" s="835">
        <v>121.75</v>
      </c>
      <c r="N386" s="832">
        <v>1</v>
      </c>
      <c r="O386" s="836">
        <v>0.5</v>
      </c>
      <c r="P386" s="835"/>
      <c r="Q386" s="837">
        <v>0</v>
      </c>
      <c r="R386" s="832"/>
      <c r="S386" s="837">
        <v>0</v>
      </c>
      <c r="T386" s="836"/>
      <c r="U386" s="838">
        <v>0</v>
      </c>
    </row>
    <row r="387" spans="1:21" ht="14.4" customHeight="1" x14ac:dyDescent="0.3">
      <c r="A387" s="831">
        <v>21</v>
      </c>
      <c r="B387" s="832" t="s">
        <v>2457</v>
      </c>
      <c r="C387" s="832" t="s">
        <v>2463</v>
      </c>
      <c r="D387" s="833" t="s">
        <v>4107</v>
      </c>
      <c r="E387" s="834" t="s">
        <v>2485</v>
      </c>
      <c r="F387" s="832" t="s">
        <v>2458</v>
      </c>
      <c r="G387" s="832" t="s">
        <v>2522</v>
      </c>
      <c r="H387" s="832" t="s">
        <v>637</v>
      </c>
      <c r="I387" s="832" t="s">
        <v>2327</v>
      </c>
      <c r="J387" s="832" t="s">
        <v>653</v>
      </c>
      <c r="K387" s="832" t="s">
        <v>650</v>
      </c>
      <c r="L387" s="835">
        <v>72.55</v>
      </c>
      <c r="M387" s="835">
        <v>290.2</v>
      </c>
      <c r="N387" s="832">
        <v>4</v>
      </c>
      <c r="O387" s="836">
        <v>3</v>
      </c>
      <c r="P387" s="835">
        <v>217.64999999999998</v>
      </c>
      <c r="Q387" s="837">
        <v>0.75</v>
      </c>
      <c r="R387" s="832">
        <v>3</v>
      </c>
      <c r="S387" s="837">
        <v>0.75</v>
      </c>
      <c r="T387" s="836">
        <v>2.5</v>
      </c>
      <c r="U387" s="838">
        <v>0.83333333333333337</v>
      </c>
    </row>
    <row r="388" spans="1:21" ht="14.4" customHeight="1" x14ac:dyDescent="0.3">
      <c r="A388" s="831">
        <v>21</v>
      </c>
      <c r="B388" s="832" t="s">
        <v>2457</v>
      </c>
      <c r="C388" s="832" t="s">
        <v>2463</v>
      </c>
      <c r="D388" s="833" t="s">
        <v>4107</v>
      </c>
      <c r="E388" s="834" t="s">
        <v>2485</v>
      </c>
      <c r="F388" s="832" t="s">
        <v>2458</v>
      </c>
      <c r="G388" s="832" t="s">
        <v>2522</v>
      </c>
      <c r="H388" s="832" t="s">
        <v>637</v>
      </c>
      <c r="I388" s="832" t="s">
        <v>2326</v>
      </c>
      <c r="J388" s="832" t="s">
        <v>653</v>
      </c>
      <c r="K388" s="832" t="s">
        <v>1354</v>
      </c>
      <c r="L388" s="835">
        <v>21.76</v>
      </c>
      <c r="M388" s="835">
        <v>43.52</v>
      </c>
      <c r="N388" s="832">
        <v>2</v>
      </c>
      <c r="O388" s="836">
        <v>1.5</v>
      </c>
      <c r="P388" s="835">
        <v>43.52</v>
      </c>
      <c r="Q388" s="837">
        <v>1</v>
      </c>
      <c r="R388" s="832">
        <v>2</v>
      </c>
      <c r="S388" s="837">
        <v>1</v>
      </c>
      <c r="T388" s="836">
        <v>1.5</v>
      </c>
      <c r="U388" s="838">
        <v>1</v>
      </c>
    </row>
    <row r="389" spans="1:21" ht="14.4" customHeight="1" x14ac:dyDescent="0.3">
      <c r="A389" s="831">
        <v>21</v>
      </c>
      <c r="B389" s="832" t="s">
        <v>2457</v>
      </c>
      <c r="C389" s="832" t="s">
        <v>2463</v>
      </c>
      <c r="D389" s="833" t="s">
        <v>4107</v>
      </c>
      <c r="E389" s="834" t="s">
        <v>2485</v>
      </c>
      <c r="F389" s="832" t="s">
        <v>2458</v>
      </c>
      <c r="G389" s="832" t="s">
        <v>2522</v>
      </c>
      <c r="H389" s="832" t="s">
        <v>637</v>
      </c>
      <c r="I389" s="832" t="s">
        <v>2104</v>
      </c>
      <c r="J389" s="832" t="s">
        <v>653</v>
      </c>
      <c r="K389" s="832" t="s">
        <v>654</v>
      </c>
      <c r="L389" s="835">
        <v>65.28</v>
      </c>
      <c r="M389" s="835">
        <v>587.52</v>
      </c>
      <c r="N389" s="832">
        <v>9</v>
      </c>
      <c r="O389" s="836">
        <v>3.5</v>
      </c>
      <c r="P389" s="835">
        <v>587.52</v>
      </c>
      <c r="Q389" s="837">
        <v>1</v>
      </c>
      <c r="R389" s="832">
        <v>9</v>
      </c>
      <c r="S389" s="837">
        <v>1</v>
      </c>
      <c r="T389" s="836">
        <v>3.5</v>
      </c>
      <c r="U389" s="838">
        <v>1</v>
      </c>
    </row>
    <row r="390" spans="1:21" ht="14.4" customHeight="1" x14ac:dyDescent="0.3">
      <c r="A390" s="831">
        <v>21</v>
      </c>
      <c r="B390" s="832" t="s">
        <v>2457</v>
      </c>
      <c r="C390" s="832" t="s">
        <v>2463</v>
      </c>
      <c r="D390" s="833" t="s">
        <v>4107</v>
      </c>
      <c r="E390" s="834" t="s">
        <v>2485</v>
      </c>
      <c r="F390" s="832" t="s">
        <v>2458</v>
      </c>
      <c r="G390" s="832" t="s">
        <v>2525</v>
      </c>
      <c r="H390" s="832" t="s">
        <v>637</v>
      </c>
      <c r="I390" s="832" t="s">
        <v>2269</v>
      </c>
      <c r="J390" s="832" t="s">
        <v>1971</v>
      </c>
      <c r="K390" s="832" t="s">
        <v>2270</v>
      </c>
      <c r="L390" s="835">
        <v>31.09</v>
      </c>
      <c r="M390" s="835">
        <v>341.99</v>
      </c>
      <c r="N390" s="832">
        <v>11</v>
      </c>
      <c r="O390" s="836">
        <v>5</v>
      </c>
      <c r="P390" s="835">
        <v>155.44999999999999</v>
      </c>
      <c r="Q390" s="837">
        <v>0.45454545454545447</v>
      </c>
      <c r="R390" s="832">
        <v>5</v>
      </c>
      <c r="S390" s="837">
        <v>0.45454545454545453</v>
      </c>
      <c r="T390" s="836">
        <v>3</v>
      </c>
      <c r="U390" s="838">
        <v>0.6</v>
      </c>
    </row>
    <row r="391" spans="1:21" ht="14.4" customHeight="1" x14ac:dyDescent="0.3">
      <c r="A391" s="831">
        <v>21</v>
      </c>
      <c r="B391" s="832" t="s">
        <v>2457</v>
      </c>
      <c r="C391" s="832" t="s">
        <v>2463</v>
      </c>
      <c r="D391" s="833" t="s">
        <v>4107</v>
      </c>
      <c r="E391" s="834" t="s">
        <v>2485</v>
      </c>
      <c r="F391" s="832" t="s">
        <v>2458</v>
      </c>
      <c r="G391" s="832" t="s">
        <v>2527</v>
      </c>
      <c r="H391" s="832" t="s">
        <v>585</v>
      </c>
      <c r="I391" s="832" t="s">
        <v>3084</v>
      </c>
      <c r="J391" s="832" t="s">
        <v>3085</v>
      </c>
      <c r="K391" s="832" t="s">
        <v>3086</v>
      </c>
      <c r="L391" s="835">
        <v>513.70000000000005</v>
      </c>
      <c r="M391" s="835">
        <v>3082.2000000000003</v>
      </c>
      <c r="N391" s="832">
        <v>6</v>
      </c>
      <c r="O391" s="836">
        <v>2</v>
      </c>
      <c r="P391" s="835">
        <v>1541.1000000000001</v>
      </c>
      <c r="Q391" s="837">
        <v>0.5</v>
      </c>
      <c r="R391" s="832">
        <v>3</v>
      </c>
      <c r="S391" s="837">
        <v>0.5</v>
      </c>
      <c r="T391" s="836">
        <v>1</v>
      </c>
      <c r="U391" s="838">
        <v>0.5</v>
      </c>
    </row>
    <row r="392" spans="1:21" ht="14.4" customHeight="1" x14ac:dyDescent="0.3">
      <c r="A392" s="831">
        <v>21</v>
      </c>
      <c r="B392" s="832" t="s">
        <v>2457</v>
      </c>
      <c r="C392" s="832" t="s">
        <v>2463</v>
      </c>
      <c r="D392" s="833" t="s">
        <v>4107</v>
      </c>
      <c r="E392" s="834" t="s">
        <v>2485</v>
      </c>
      <c r="F392" s="832" t="s">
        <v>2458</v>
      </c>
      <c r="G392" s="832" t="s">
        <v>3163</v>
      </c>
      <c r="H392" s="832" t="s">
        <v>585</v>
      </c>
      <c r="I392" s="832" t="s">
        <v>3164</v>
      </c>
      <c r="J392" s="832" t="s">
        <v>1196</v>
      </c>
      <c r="K392" s="832" t="s">
        <v>1197</v>
      </c>
      <c r="L392" s="835">
        <v>0</v>
      </c>
      <c r="M392" s="835">
        <v>0</v>
      </c>
      <c r="N392" s="832">
        <v>1</v>
      </c>
      <c r="O392" s="836">
        <v>1</v>
      </c>
      <c r="P392" s="835"/>
      <c r="Q392" s="837"/>
      <c r="R392" s="832"/>
      <c r="S392" s="837">
        <v>0</v>
      </c>
      <c r="T392" s="836"/>
      <c r="U392" s="838">
        <v>0</v>
      </c>
    </row>
    <row r="393" spans="1:21" ht="14.4" customHeight="1" x14ac:dyDescent="0.3">
      <c r="A393" s="831">
        <v>21</v>
      </c>
      <c r="B393" s="832" t="s">
        <v>2457</v>
      </c>
      <c r="C393" s="832" t="s">
        <v>2463</v>
      </c>
      <c r="D393" s="833" t="s">
        <v>4107</v>
      </c>
      <c r="E393" s="834" t="s">
        <v>2485</v>
      </c>
      <c r="F393" s="832" t="s">
        <v>2458</v>
      </c>
      <c r="G393" s="832" t="s">
        <v>2843</v>
      </c>
      <c r="H393" s="832" t="s">
        <v>585</v>
      </c>
      <c r="I393" s="832" t="s">
        <v>2844</v>
      </c>
      <c r="J393" s="832" t="s">
        <v>2845</v>
      </c>
      <c r="K393" s="832" t="s">
        <v>2846</v>
      </c>
      <c r="L393" s="835">
        <v>46.03</v>
      </c>
      <c r="M393" s="835">
        <v>46.03</v>
      </c>
      <c r="N393" s="832">
        <v>1</v>
      </c>
      <c r="O393" s="836">
        <v>0.5</v>
      </c>
      <c r="P393" s="835">
        <v>46.03</v>
      </c>
      <c r="Q393" s="837">
        <v>1</v>
      </c>
      <c r="R393" s="832">
        <v>1</v>
      </c>
      <c r="S393" s="837">
        <v>1</v>
      </c>
      <c r="T393" s="836">
        <v>0.5</v>
      </c>
      <c r="U393" s="838">
        <v>1</v>
      </c>
    </row>
    <row r="394" spans="1:21" ht="14.4" customHeight="1" x14ac:dyDescent="0.3">
      <c r="A394" s="831">
        <v>21</v>
      </c>
      <c r="B394" s="832" t="s">
        <v>2457</v>
      </c>
      <c r="C394" s="832" t="s">
        <v>2463</v>
      </c>
      <c r="D394" s="833" t="s">
        <v>4107</v>
      </c>
      <c r="E394" s="834" t="s">
        <v>2485</v>
      </c>
      <c r="F394" s="832" t="s">
        <v>2458</v>
      </c>
      <c r="G394" s="832" t="s">
        <v>3165</v>
      </c>
      <c r="H394" s="832" t="s">
        <v>585</v>
      </c>
      <c r="I394" s="832" t="s">
        <v>3166</v>
      </c>
      <c r="J394" s="832" t="s">
        <v>3167</v>
      </c>
      <c r="K394" s="832" t="s">
        <v>3168</v>
      </c>
      <c r="L394" s="835">
        <v>86.02</v>
      </c>
      <c r="M394" s="835">
        <v>1204.28</v>
      </c>
      <c r="N394" s="832">
        <v>14</v>
      </c>
      <c r="O394" s="836">
        <v>8</v>
      </c>
      <c r="P394" s="835">
        <v>688.16</v>
      </c>
      <c r="Q394" s="837">
        <v>0.5714285714285714</v>
      </c>
      <c r="R394" s="832">
        <v>8</v>
      </c>
      <c r="S394" s="837">
        <v>0.5714285714285714</v>
      </c>
      <c r="T394" s="836">
        <v>5.5</v>
      </c>
      <c r="U394" s="838">
        <v>0.6875</v>
      </c>
    </row>
    <row r="395" spans="1:21" ht="14.4" customHeight="1" x14ac:dyDescent="0.3">
      <c r="A395" s="831">
        <v>21</v>
      </c>
      <c r="B395" s="832" t="s">
        <v>2457</v>
      </c>
      <c r="C395" s="832" t="s">
        <v>2463</v>
      </c>
      <c r="D395" s="833" t="s">
        <v>4107</v>
      </c>
      <c r="E395" s="834" t="s">
        <v>2485</v>
      </c>
      <c r="F395" s="832" t="s">
        <v>2458</v>
      </c>
      <c r="G395" s="832" t="s">
        <v>3165</v>
      </c>
      <c r="H395" s="832" t="s">
        <v>585</v>
      </c>
      <c r="I395" s="832" t="s">
        <v>3169</v>
      </c>
      <c r="J395" s="832" t="s">
        <v>3167</v>
      </c>
      <c r="K395" s="832" t="s">
        <v>3170</v>
      </c>
      <c r="L395" s="835">
        <v>86.02</v>
      </c>
      <c r="M395" s="835">
        <v>172.04</v>
      </c>
      <c r="N395" s="832">
        <v>2</v>
      </c>
      <c r="O395" s="836">
        <v>1</v>
      </c>
      <c r="P395" s="835">
        <v>172.04</v>
      </c>
      <c r="Q395" s="837">
        <v>1</v>
      </c>
      <c r="R395" s="832">
        <v>2</v>
      </c>
      <c r="S395" s="837">
        <v>1</v>
      </c>
      <c r="T395" s="836">
        <v>1</v>
      </c>
      <c r="U395" s="838">
        <v>1</v>
      </c>
    </row>
    <row r="396" spans="1:21" ht="14.4" customHeight="1" x14ac:dyDescent="0.3">
      <c r="A396" s="831">
        <v>21</v>
      </c>
      <c r="B396" s="832" t="s">
        <v>2457</v>
      </c>
      <c r="C396" s="832" t="s">
        <v>2463</v>
      </c>
      <c r="D396" s="833" t="s">
        <v>4107</v>
      </c>
      <c r="E396" s="834" t="s">
        <v>2485</v>
      </c>
      <c r="F396" s="832" t="s">
        <v>2458</v>
      </c>
      <c r="G396" s="832" t="s">
        <v>2546</v>
      </c>
      <c r="H396" s="832" t="s">
        <v>585</v>
      </c>
      <c r="I396" s="832" t="s">
        <v>2547</v>
      </c>
      <c r="J396" s="832" t="s">
        <v>2548</v>
      </c>
      <c r="K396" s="832" t="s">
        <v>2549</v>
      </c>
      <c r="L396" s="835">
        <v>0</v>
      </c>
      <c r="M396" s="835">
        <v>0</v>
      </c>
      <c r="N396" s="832">
        <v>11</v>
      </c>
      <c r="O396" s="836">
        <v>8.5</v>
      </c>
      <c r="P396" s="835">
        <v>0</v>
      </c>
      <c r="Q396" s="837"/>
      <c r="R396" s="832">
        <v>7</v>
      </c>
      <c r="S396" s="837">
        <v>0.63636363636363635</v>
      </c>
      <c r="T396" s="836">
        <v>5</v>
      </c>
      <c r="U396" s="838">
        <v>0.58823529411764708</v>
      </c>
    </row>
    <row r="397" spans="1:21" ht="14.4" customHeight="1" x14ac:dyDescent="0.3">
      <c r="A397" s="831">
        <v>21</v>
      </c>
      <c r="B397" s="832" t="s">
        <v>2457</v>
      </c>
      <c r="C397" s="832" t="s">
        <v>2463</v>
      </c>
      <c r="D397" s="833" t="s">
        <v>4107</v>
      </c>
      <c r="E397" s="834" t="s">
        <v>2485</v>
      </c>
      <c r="F397" s="832" t="s">
        <v>2458</v>
      </c>
      <c r="G397" s="832" t="s">
        <v>3171</v>
      </c>
      <c r="H397" s="832" t="s">
        <v>585</v>
      </c>
      <c r="I397" s="832" t="s">
        <v>3172</v>
      </c>
      <c r="J397" s="832" t="s">
        <v>3173</v>
      </c>
      <c r="K397" s="832" t="s">
        <v>3174</v>
      </c>
      <c r="L397" s="835">
        <v>4213.57</v>
      </c>
      <c r="M397" s="835">
        <v>88484.97</v>
      </c>
      <c r="N397" s="832">
        <v>21</v>
      </c>
      <c r="O397" s="836">
        <v>3.5</v>
      </c>
      <c r="P397" s="835">
        <v>50562.84</v>
      </c>
      <c r="Q397" s="837">
        <v>0.5714285714285714</v>
      </c>
      <c r="R397" s="832">
        <v>12</v>
      </c>
      <c r="S397" s="837">
        <v>0.5714285714285714</v>
      </c>
      <c r="T397" s="836">
        <v>1.5</v>
      </c>
      <c r="U397" s="838">
        <v>0.42857142857142855</v>
      </c>
    </row>
    <row r="398" spans="1:21" ht="14.4" customHeight="1" x14ac:dyDescent="0.3">
      <c r="A398" s="831">
        <v>21</v>
      </c>
      <c r="B398" s="832" t="s">
        <v>2457</v>
      </c>
      <c r="C398" s="832" t="s">
        <v>2463</v>
      </c>
      <c r="D398" s="833" t="s">
        <v>4107</v>
      </c>
      <c r="E398" s="834" t="s">
        <v>2485</v>
      </c>
      <c r="F398" s="832" t="s">
        <v>2458</v>
      </c>
      <c r="G398" s="832" t="s">
        <v>2555</v>
      </c>
      <c r="H398" s="832" t="s">
        <v>585</v>
      </c>
      <c r="I398" s="832" t="s">
        <v>3175</v>
      </c>
      <c r="J398" s="832" t="s">
        <v>3176</v>
      </c>
      <c r="K398" s="832" t="s">
        <v>3177</v>
      </c>
      <c r="L398" s="835">
        <v>39.17</v>
      </c>
      <c r="M398" s="835">
        <v>78.34</v>
      </c>
      <c r="N398" s="832">
        <v>2</v>
      </c>
      <c r="O398" s="836">
        <v>1</v>
      </c>
      <c r="P398" s="835"/>
      <c r="Q398" s="837">
        <v>0</v>
      </c>
      <c r="R398" s="832"/>
      <c r="S398" s="837">
        <v>0</v>
      </c>
      <c r="T398" s="836"/>
      <c r="U398" s="838">
        <v>0</v>
      </c>
    </row>
    <row r="399" spans="1:21" ht="14.4" customHeight="1" x14ac:dyDescent="0.3">
      <c r="A399" s="831">
        <v>21</v>
      </c>
      <c r="B399" s="832" t="s">
        <v>2457</v>
      </c>
      <c r="C399" s="832" t="s">
        <v>2463</v>
      </c>
      <c r="D399" s="833" t="s">
        <v>4107</v>
      </c>
      <c r="E399" s="834" t="s">
        <v>2485</v>
      </c>
      <c r="F399" s="832" t="s">
        <v>2458</v>
      </c>
      <c r="G399" s="832" t="s">
        <v>2558</v>
      </c>
      <c r="H399" s="832" t="s">
        <v>637</v>
      </c>
      <c r="I399" s="832" t="s">
        <v>2559</v>
      </c>
      <c r="J399" s="832" t="s">
        <v>741</v>
      </c>
      <c r="K399" s="832" t="s">
        <v>715</v>
      </c>
      <c r="L399" s="835">
        <v>65.989999999999995</v>
      </c>
      <c r="M399" s="835">
        <v>395.93999999999994</v>
      </c>
      <c r="N399" s="832">
        <v>6</v>
      </c>
      <c r="O399" s="836">
        <v>1.5</v>
      </c>
      <c r="P399" s="835">
        <v>395.93999999999994</v>
      </c>
      <c r="Q399" s="837">
        <v>1</v>
      </c>
      <c r="R399" s="832">
        <v>6</v>
      </c>
      <c r="S399" s="837">
        <v>1</v>
      </c>
      <c r="T399" s="836">
        <v>1.5</v>
      </c>
      <c r="U399" s="838">
        <v>1</v>
      </c>
    </row>
    <row r="400" spans="1:21" ht="14.4" customHeight="1" x14ac:dyDescent="0.3">
      <c r="A400" s="831">
        <v>21</v>
      </c>
      <c r="B400" s="832" t="s">
        <v>2457</v>
      </c>
      <c r="C400" s="832" t="s">
        <v>2463</v>
      </c>
      <c r="D400" s="833" t="s">
        <v>4107</v>
      </c>
      <c r="E400" s="834" t="s">
        <v>2485</v>
      </c>
      <c r="F400" s="832" t="s">
        <v>2458</v>
      </c>
      <c r="G400" s="832" t="s">
        <v>2558</v>
      </c>
      <c r="H400" s="832" t="s">
        <v>637</v>
      </c>
      <c r="I400" s="832" t="s">
        <v>3178</v>
      </c>
      <c r="J400" s="832" t="s">
        <v>742</v>
      </c>
      <c r="K400" s="832" t="s">
        <v>743</v>
      </c>
      <c r="L400" s="835">
        <v>132</v>
      </c>
      <c r="M400" s="835">
        <v>264</v>
      </c>
      <c r="N400" s="832">
        <v>2</v>
      </c>
      <c r="O400" s="836">
        <v>1</v>
      </c>
      <c r="P400" s="835"/>
      <c r="Q400" s="837">
        <v>0</v>
      </c>
      <c r="R400" s="832"/>
      <c r="S400" s="837">
        <v>0</v>
      </c>
      <c r="T400" s="836"/>
      <c r="U400" s="838">
        <v>0</v>
      </c>
    </row>
    <row r="401" spans="1:21" ht="14.4" customHeight="1" x14ac:dyDescent="0.3">
      <c r="A401" s="831">
        <v>21</v>
      </c>
      <c r="B401" s="832" t="s">
        <v>2457</v>
      </c>
      <c r="C401" s="832" t="s">
        <v>2463</v>
      </c>
      <c r="D401" s="833" t="s">
        <v>4107</v>
      </c>
      <c r="E401" s="834" t="s">
        <v>2485</v>
      </c>
      <c r="F401" s="832" t="s">
        <v>2458</v>
      </c>
      <c r="G401" s="832" t="s">
        <v>2562</v>
      </c>
      <c r="H401" s="832" t="s">
        <v>585</v>
      </c>
      <c r="I401" s="832" t="s">
        <v>2563</v>
      </c>
      <c r="J401" s="832" t="s">
        <v>2564</v>
      </c>
      <c r="K401" s="832" t="s">
        <v>2565</v>
      </c>
      <c r="L401" s="835">
        <v>0</v>
      </c>
      <c r="M401" s="835">
        <v>0</v>
      </c>
      <c r="N401" s="832">
        <v>7</v>
      </c>
      <c r="O401" s="836">
        <v>6.5</v>
      </c>
      <c r="P401" s="835">
        <v>0</v>
      </c>
      <c r="Q401" s="837"/>
      <c r="R401" s="832">
        <v>5</v>
      </c>
      <c r="S401" s="837">
        <v>0.7142857142857143</v>
      </c>
      <c r="T401" s="836">
        <v>4.5</v>
      </c>
      <c r="U401" s="838">
        <v>0.69230769230769229</v>
      </c>
    </row>
    <row r="402" spans="1:21" ht="14.4" customHeight="1" x14ac:dyDescent="0.3">
      <c r="A402" s="831">
        <v>21</v>
      </c>
      <c r="B402" s="832" t="s">
        <v>2457</v>
      </c>
      <c r="C402" s="832" t="s">
        <v>2463</v>
      </c>
      <c r="D402" s="833" t="s">
        <v>4107</v>
      </c>
      <c r="E402" s="834" t="s">
        <v>2485</v>
      </c>
      <c r="F402" s="832" t="s">
        <v>2458</v>
      </c>
      <c r="G402" s="832" t="s">
        <v>3093</v>
      </c>
      <c r="H402" s="832" t="s">
        <v>585</v>
      </c>
      <c r="I402" s="832" t="s">
        <v>3179</v>
      </c>
      <c r="J402" s="832" t="s">
        <v>3180</v>
      </c>
      <c r="K402" s="832" t="s">
        <v>1963</v>
      </c>
      <c r="L402" s="835">
        <v>58.77</v>
      </c>
      <c r="M402" s="835">
        <v>58.77</v>
      </c>
      <c r="N402" s="832">
        <v>1</v>
      </c>
      <c r="O402" s="836">
        <v>0.5</v>
      </c>
      <c r="P402" s="835">
        <v>58.77</v>
      </c>
      <c r="Q402" s="837">
        <v>1</v>
      </c>
      <c r="R402" s="832">
        <v>1</v>
      </c>
      <c r="S402" s="837">
        <v>1</v>
      </c>
      <c r="T402" s="836">
        <v>0.5</v>
      </c>
      <c r="U402" s="838">
        <v>1</v>
      </c>
    </row>
    <row r="403" spans="1:21" ht="14.4" customHeight="1" x14ac:dyDescent="0.3">
      <c r="A403" s="831">
        <v>21</v>
      </c>
      <c r="B403" s="832" t="s">
        <v>2457</v>
      </c>
      <c r="C403" s="832" t="s">
        <v>2463</v>
      </c>
      <c r="D403" s="833" t="s">
        <v>4107</v>
      </c>
      <c r="E403" s="834" t="s">
        <v>2485</v>
      </c>
      <c r="F403" s="832" t="s">
        <v>2458</v>
      </c>
      <c r="G403" s="832" t="s">
        <v>3093</v>
      </c>
      <c r="H403" s="832" t="s">
        <v>585</v>
      </c>
      <c r="I403" s="832" t="s">
        <v>3181</v>
      </c>
      <c r="J403" s="832" t="s">
        <v>3180</v>
      </c>
      <c r="K403" s="832" t="s">
        <v>3182</v>
      </c>
      <c r="L403" s="835">
        <v>176.32</v>
      </c>
      <c r="M403" s="835">
        <v>176.32</v>
      </c>
      <c r="N403" s="832">
        <v>1</v>
      </c>
      <c r="O403" s="836">
        <v>1</v>
      </c>
      <c r="P403" s="835">
        <v>176.32</v>
      </c>
      <c r="Q403" s="837">
        <v>1</v>
      </c>
      <c r="R403" s="832">
        <v>1</v>
      </c>
      <c r="S403" s="837">
        <v>1</v>
      </c>
      <c r="T403" s="836">
        <v>1</v>
      </c>
      <c r="U403" s="838">
        <v>1</v>
      </c>
    </row>
    <row r="404" spans="1:21" ht="14.4" customHeight="1" x14ac:dyDescent="0.3">
      <c r="A404" s="831">
        <v>21</v>
      </c>
      <c r="B404" s="832" t="s">
        <v>2457</v>
      </c>
      <c r="C404" s="832" t="s">
        <v>2463</v>
      </c>
      <c r="D404" s="833" t="s">
        <v>4107</v>
      </c>
      <c r="E404" s="834" t="s">
        <v>2485</v>
      </c>
      <c r="F404" s="832" t="s">
        <v>2458</v>
      </c>
      <c r="G404" s="832" t="s">
        <v>3093</v>
      </c>
      <c r="H404" s="832" t="s">
        <v>585</v>
      </c>
      <c r="I404" s="832" t="s">
        <v>3094</v>
      </c>
      <c r="J404" s="832" t="s">
        <v>3095</v>
      </c>
      <c r="K404" s="832" t="s">
        <v>3096</v>
      </c>
      <c r="L404" s="835">
        <v>29.39</v>
      </c>
      <c r="M404" s="835">
        <v>88.17</v>
      </c>
      <c r="N404" s="832">
        <v>3</v>
      </c>
      <c r="O404" s="836">
        <v>2.5</v>
      </c>
      <c r="P404" s="835">
        <v>88.17</v>
      </c>
      <c r="Q404" s="837">
        <v>1</v>
      </c>
      <c r="R404" s="832">
        <v>3</v>
      </c>
      <c r="S404" s="837">
        <v>1</v>
      </c>
      <c r="T404" s="836">
        <v>2.5</v>
      </c>
      <c r="U404" s="838">
        <v>1</v>
      </c>
    </row>
    <row r="405" spans="1:21" ht="14.4" customHeight="1" x14ac:dyDescent="0.3">
      <c r="A405" s="831">
        <v>21</v>
      </c>
      <c r="B405" s="832" t="s">
        <v>2457</v>
      </c>
      <c r="C405" s="832" t="s">
        <v>2463</v>
      </c>
      <c r="D405" s="833" t="s">
        <v>4107</v>
      </c>
      <c r="E405" s="834" t="s">
        <v>2485</v>
      </c>
      <c r="F405" s="832" t="s">
        <v>2458</v>
      </c>
      <c r="G405" s="832" t="s">
        <v>3093</v>
      </c>
      <c r="H405" s="832" t="s">
        <v>585</v>
      </c>
      <c r="I405" s="832" t="s">
        <v>3183</v>
      </c>
      <c r="J405" s="832" t="s">
        <v>3095</v>
      </c>
      <c r="K405" s="832" t="s">
        <v>3184</v>
      </c>
      <c r="L405" s="835">
        <v>58.77</v>
      </c>
      <c r="M405" s="835">
        <v>176.31</v>
      </c>
      <c r="N405" s="832">
        <v>3</v>
      </c>
      <c r="O405" s="836">
        <v>2</v>
      </c>
      <c r="P405" s="835">
        <v>58.77</v>
      </c>
      <c r="Q405" s="837">
        <v>0.33333333333333337</v>
      </c>
      <c r="R405" s="832">
        <v>1</v>
      </c>
      <c r="S405" s="837">
        <v>0.33333333333333331</v>
      </c>
      <c r="T405" s="836">
        <v>0.5</v>
      </c>
      <c r="U405" s="838">
        <v>0.25</v>
      </c>
    </row>
    <row r="406" spans="1:21" ht="14.4" customHeight="1" x14ac:dyDescent="0.3">
      <c r="A406" s="831">
        <v>21</v>
      </c>
      <c r="B406" s="832" t="s">
        <v>2457</v>
      </c>
      <c r="C406" s="832" t="s">
        <v>2463</v>
      </c>
      <c r="D406" s="833" t="s">
        <v>4107</v>
      </c>
      <c r="E406" s="834" t="s">
        <v>2485</v>
      </c>
      <c r="F406" s="832" t="s">
        <v>2458</v>
      </c>
      <c r="G406" s="832" t="s">
        <v>3093</v>
      </c>
      <c r="H406" s="832" t="s">
        <v>637</v>
      </c>
      <c r="I406" s="832" t="s">
        <v>3185</v>
      </c>
      <c r="J406" s="832" t="s">
        <v>3186</v>
      </c>
      <c r="K406" s="832" t="s">
        <v>3187</v>
      </c>
      <c r="L406" s="835">
        <v>58.77</v>
      </c>
      <c r="M406" s="835">
        <v>117.54</v>
      </c>
      <c r="N406" s="832">
        <v>2</v>
      </c>
      <c r="O406" s="836">
        <v>1.5</v>
      </c>
      <c r="P406" s="835">
        <v>58.77</v>
      </c>
      <c r="Q406" s="837">
        <v>0.5</v>
      </c>
      <c r="R406" s="832">
        <v>1</v>
      </c>
      <c r="S406" s="837">
        <v>0.5</v>
      </c>
      <c r="T406" s="836">
        <v>0.5</v>
      </c>
      <c r="U406" s="838">
        <v>0.33333333333333331</v>
      </c>
    </row>
    <row r="407" spans="1:21" ht="14.4" customHeight="1" x14ac:dyDescent="0.3">
      <c r="A407" s="831">
        <v>21</v>
      </c>
      <c r="B407" s="832" t="s">
        <v>2457</v>
      </c>
      <c r="C407" s="832" t="s">
        <v>2463</v>
      </c>
      <c r="D407" s="833" t="s">
        <v>4107</v>
      </c>
      <c r="E407" s="834" t="s">
        <v>2485</v>
      </c>
      <c r="F407" s="832" t="s">
        <v>2458</v>
      </c>
      <c r="G407" s="832" t="s">
        <v>3093</v>
      </c>
      <c r="H407" s="832" t="s">
        <v>637</v>
      </c>
      <c r="I407" s="832" t="s">
        <v>3188</v>
      </c>
      <c r="J407" s="832" t="s">
        <v>3186</v>
      </c>
      <c r="K407" s="832" t="s">
        <v>3189</v>
      </c>
      <c r="L407" s="835">
        <v>176.32</v>
      </c>
      <c r="M407" s="835">
        <v>176.32</v>
      </c>
      <c r="N407" s="832">
        <v>1</v>
      </c>
      <c r="O407" s="836">
        <v>0.5</v>
      </c>
      <c r="P407" s="835"/>
      <c r="Q407" s="837">
        <v>0</v>
      </c>
      <c r="R407" s="832"/>
      <c r="S407" s="837">
        <v>0</v>
      </c>
      <c r="T407" s="836"/>
      <c r="U407" s="838">
        <v>0</v>
      </c>
    </row>
    <row r="408" spans="1:21" ht="14.4" customHeight="1" x14ac:dyDescent="0.3">
      <c r="A408" s="831">
        <v>21</v>
      </c>
      <c r="B408" s="832" t="s">
        <v>2457</v>
      </c>
      <c r="C408" s="832" t="s">
        <v>2463</v>
      </c>
      <c r="D408" s="833" t="s">
        <v>4107</v>
      </c>
      <c r="E408" s="834" t="s">
        <v>2485</v>
      </c>
      <c r="F408" s="832" t="s">
        <v>2458</v>
      </c>
      <c r="G408" s="832" t="s">
        <v>3093</v>
      </c>
      <c r="H408" s="832" t="s">
        <v>637</v>
      </c>
      <c r="I408" s="832" t="s">
        <v>3190</v>
      </c>
      <c r="J408" s="832" t="s">
        <v>3186</v>
      </c>
      <c r="K408" s="832" t="s">
        <v>3191</v>
      </c>
      <c r="L408" s="835">
        <v>19.59</v>
      </c>
      <c r="M408" s="835">
        <v>19.59</v>
      </c>
      <c r="N408" s="832">
        <v>1</v>
      </c>
      <c r="O408" s="836">
        <v>1</v>
      </c>
      <c r="P408" s="835"/>
      <c r="Q408" s="837">
        <v>0</v>
      </c>
      <c r="R408" s="832"/>
      <c r="S408" s="837">
        <v>0</v>
      </c>
      <c r="T408" s="836"/>
      <c r="U408" s="838">
        <v>0</v>
      </c>
    </row>
    <row r="409" spans="1:21" ht="14.4" customHeight="1" x14ac:dyDescent="0.3">
      <c r="A409" s="831">
        <v>21</v>
      </c>
      <c r="B409" s="832" t="s">
        <v>2457</v>
      </c>
      <c r="C409" s="832" t="s">
        <v>2463</v>
      </c>
      <c r="D409" s="833" t="s">
        <v>4107</v>
      </c>
      <c r="E409" s="834" t="s">
        <v>2485</v>
      </c>
      <c r="F409" s="832" t="s">
        <v>2458</v>
      </c>
      <c r="G409" s="832" t="s">
        <v>2566</v>
      </c>
      <c r="H409" s="832" t="s">
        <v>585</v>
      </c>
      <c r="I409" s="832" t="s">
        <v>2567</v>
      </c>
      <c r="J409" s="832" t="s">
        <v>867</v>
      </c>
      <c r="K409" s="832" t="s">
        <v>2568</v>
      </c>
      <c r="L409" s="835">
        <v>236.03</v>
      </c>
      <c r="M409" s="835">
        <v>13217.680000000006</v>
      </c>
      <c r="N409" s="832">
        <v>56</v>
      </c>
      <c r="O409" s="836">
        <v>42</v>
      </c>
      <c r="P409" s="835">
        <v>12037.530000000006</v>
      </c>
      <c r="Q409" s="837">
        <v>0.91071428571428581</v>
      </c>
      <c r="R409" s="832">
        <v>51</v>
      </c>
      <c r="S409" s="837">
        <v>0.9107142857142857</v>
      </c>
      <c r="T409" s="836">
        <v>38</v>
      </c>
      <c r="U409" s="838">
        <v>0.90476190476190477</v>
      </c>
    </row>
    <row r="410" spans="1:21" ht="14.4" customHeight="1" x14ac:dyDescent="0.3">
      <c r="A410" s="831">
        <v>21</v>
      </c>
      <c r="B410" s="832" t="s">
        <v>2457</v>
      </c>
      <c r="C410" s="832" t="s">
        <v>2463</v>
      </c>
      <c r="D410" s="833" t="s">
        <v>4107</v>
      </c>
      <c r="E410" s="834" t="s">
        <v>2485</v>
      </c>
      <c r="F410" s="832" t="s">
        <v>2458</v>
      </c>
      <c r="G410" s="832" t="s">
        <v>2566</v>
      </c>
      <c r="H410" s="832" t="s">
        <v>585</v>
      </c>
      <c r="I410" s="832" t="s">
        <v>2569</v>
      </c>
      <c r="J410" s="832" t="s">
        <v>867</v>
      </c>
      <c r="K410" s="832" t="s">
        <v>2570</v>
      </c>
      <c r="L410" s="835">
        <v>516</v>
      </c>
      <c r="M410" s="835">
        <v>1548</v>
      </c>
      <c r="N410" s="832">
        <v>3</v>
      </c>
      <c r="O410" s="836">
        <v>2.5</v>
      </c>
      <c r="P410" s="835">
        <v>1548</v>
      </c>
      <c r="Q410" s="837">
        <v>1</v>
      </c>
      <c r="R410" s="832">
        <v>3</v>
      </c>
      <c r="S410" s="837">
        <v>1</v>
      </c>
      <c r="T410" s="836">
        <v>2.5</v>
      </c>
      <c r="U410" s="838">
        <v>1</v>
      </c>
    </row>
    <row r="411" spans="1:21" ht="14.4" customHeight="1" x14ac:dyDescent="0.3">
      <c r="A411" s="831">
        <v>21</v>
      </c>
      <c r="B411" s="832" t="s">
        <v>2457</v>
      </c>
      <c r="C411" s="832" t="s">
        <v>2463</v>
      </c>
      <c r="D411" s="833" t="s">
        <v>4107</v>
      </c>
      <c r="E411" s="834" t="s">
        <v>2485</v>
      </c>
      <c r="F411" s="832" t="s">
        <v>2458</v>
      </c>
      <c r="G411" s="832" t="s">
        <v>2571</v>
      </c>
      <c r="H411" s="832" t="s">
        <v>585</v>
      </c>
      <c r="I411" s="832" t="s">
        <v>2572</v>
      </c>
      <c r="J411" s="832" t="s">
        <v>2573</v>
      </c>
      <c r="K411" s="832" t="s">
        <v>2574</v>
      </c>
      <c r="L411" s="835">
        <v>58.74</v>
      </c>
      <c r="M411" s="835">
        <v>117.48</v>
      </c>
      <c r="N411" s="832">
        <v>2</v>
      </c>
      <c r="O411" s="836">
        <v>0.5</v>
      </c>
      <c r="P411" s="835">
        <v>117.48</v>
      </c>
      <c r="Q411" s="837">
        <v>1</v>
      </c>
      <c r="R411" s="832">
        <v>2</v>
      </c>
      <c r="S411" s="837">
        <v>1</v>
      </c>
      <c r="T411" s="836">
        <v>0.5</v>
      </c>
      <c r="U411" s="838">
        <v>1</v>
      </c>
    </row>
    <row r="412" spans="1:21" ht="14.4" customHeight="1" x14ac:dyDescent="0.3">
      <c r="A412" s="831">
        <v>21</v>
      </c>
      <c r="B412" s="832" t="s">
        <v>2457</v>
      </c>
      <c r="C412" s="832" t="s">
        <v>2463</v>
      </c>
      <c r="D412" s="833" t="s">
        <v>4107</v>
      </c>
      <c r="E412" s="834" t="s">
        <v>2485</v>
      </c>
      <c r="F412" s="832" t="s">
        <v>2458</v>
      </c>
      <c r="G412" s="832" t="s">
        <v>2571</v>
      </c>
      <c r="H412" s="832" t="s">
        <v>585</v>
      </c>
      <c r="I412" s="832" t="s">
        <v>3192</v>
      </c>
      <c r="J412" s="832" t="s">
        <v>2573</v>
      </c>
      <c r="K412" s="832" t="s">
        <v>3193</v>
      </c>
      <c r="L412" s="835">
        <v>117.47</v>
      </c>
      <c r="M412" s="835">
        <v>117.47</v>
      </c>
      <c r="N412" s="832">
        <v>1</v>
      </c>
      <c r="O412" s="836">
        <v>0.5</v>
      </c>
      <c r="P412" s="835">
        <v>117.47</v>
      </c>
      <c r="Q412" s="837">
        <v>1</v>
      </c>
      <c r="R412" s="832">
        <v>1</v>
      </c>
      <c r="S412" s="837">
        <v>1</v>
      </c>
      <c r="T412" s="836">
        <v>0.5</v>
      </c>
      <c r="U412" s="838">
        <v>1</v>
      </c>
    </row>
    <row r="413" spans="1:21" ht="14.4" customHeight="1" x14ac:dyDescent="0.3">
      <c r="A413" s="831">
        <v>21</v>
      </c>
      <c r="B413" s="832" t="s">
        <v>2457</v>
      </c>
      <c r="C413" s="832" t="s">
        <v>2463</v>
      </c>
      <c r="D413" s="833" t="s">
        <v>4107</v>
      </c>
      <c r="E413" s="834" t="s">
        <v>2485</v>
      </c>
      <c r="F413" s="832" t="s">
        <v>2458</v>
      </c>
      <c r="G413" s="832" t="s">
        <v>2575</v>
      </c>
      <c r="H413" s="832" t="s">
        <v>585</v>
      </c>
      <c r="I413" s="832" t="s">
        <v>2576</v>
      </c>
      <c r="J413" s="832" t="s">
        <v>776</v>
      </c>
      <c r="K413" s="832" t="s">
        <v>2577</v>
      </c>
      <c r="L413" s="835">
        <v>91.11</v>
      </c>
      <c r="M413" s="835">
        <v>1366.6499999999999</v>
      </c>
      <c r="N413" s="832">
        <v>15</v>
      </c>
      <c r="O413" s="836">
        <v>7</v>
      </c>
      <c r="P413" s="835">
        <v>819.9899999999999</v>
      </c>
      <c r="Q413" s="837">
        <v>0.6</v>
      </c>
      <c r="R413" s="832">
        <v>9</v>
      </c>
      <c r="S413" s="837">
        <v>0.6</v>
      </c>
      <c r="T413" s="836">
        <v>4.5</v>
      </c>
      <c r="U413" s="838">
        <v>0.6428571428571429</v>
      </c>
    </row>
    <row r="414" spans="1:21" ht="14.4" customHeight="1" x14ac:dyDescent="0.3">
      <c r="A414" s="831">
        <v>21</v>
      </c>
      <c r="B414" s="832" t="s">
        <v>2457</v>
      </c>
      <c r="C414" s="832" t="s">
        <v>2463</v>
      </c>
      <c r="D414" s="833" t="s">
        <v>4107</v>
      </c>
      <c r="E414" s="834" t="s">
        <v>2485</v>
      </c>
      <c r="F414" s="832" t="s">
        <v>2458</v>
      </c>
      <c r="G414" s="832" t="s">
        <v>3194</v>
      </c>
      <c r="H414" s="832" t="s">
        <v>585</v>
      </c>
      <c r="I414" s="832" t="s">
        <v>3195</v>
      </c>
      <c r="J414" s="832" t="s">
        <v>3196</v>
      </c>
      <c r="K414" s="832" t="s">
        <v>3197</v>
      </c>
      <c r="L414" s="835">
        <v>93.49</v>
      </c>
      <c r="M414" s="835">
        <v>4861.4799999999987</v>
      </c>
      <c r="N414" s="832">
        <v>52</v>
      </c>
      <c r="O414" s="836">
        <v>13.5</v>
      </c>
      <c r="P414" s="835">
        <v>3926.579999999999</v>
      </c>
      <c r="Q414" s="837">
        <v>0.80769230769230771</v>
      </c>
      <c r="R414" s="832">
        <v>42</v>
      </c>
      <c r="S414" s="837">
        <v>0.80769230769230771</v>
      </c>
      <c r="T414" s="836">
        <v>10.5</v>
      </c>
      <c r="U414" s="838">
        <v>0.77777777777777779</v>
      </c>
    </row>
    <row r="415" spans="1:21" ht="14.4" customHeight="1" x14ac:dyDescent="0.3">
      <c r="A415" s="831">
        <v>21</v>
      </c>
      <c r="B415" s="832" t="s">
        <v>2457</v>
      </c>
      <c r="C415" s="832" t="s">
        <v>2463</v>
      </c>
      <c r="D415" s="833" t="s">
        <v>4107</v>
      </c>
      <c r="E415" s="834" t="s">
        <v>2485</v>
      </c>
      <c r="F415" s="832" t="s">
        <v>2458</v>
      </c>
      <c r="G415" s="832" t="s">
        <v>3198</v>
      </c>
      <c r="H415" s="832" t="s">
        <v>585</v>
      </c>
      <c r="I415" s="832" t="s">
        <v>3199</v>
      </c>
      <c r="J415" s="832" t="s">
        <v>3200</v>
      </c>
      <c r="K415" s="832" t="s">
        <v>3201</v>
      </c>
      <c r="L415" s="835">
        <v>2.44</v>
      </c>
      <c r="M415" s="835">
        <v>7.32</v>
      </c>
      <c r="N415" s="832">
        <v>3</v>
      </c>
      <c r="O415" s="836">
        <v>1</v>
      </c>
      <c r="P415" s="835"/>
      <c r="Q415" s="837">
        <v>0</v>
      </c>
      <c r="R415" s="832"/>
      <c r="S415" s="837">
        <v>0</v>
      </c>
      <c r="T415" s="836"/>
      <c r="U415" s="838">
        <v>0</v>
      </c>
    </row>
    <row r="416" spans="1:21" ht="14.4" customHeight="1" x14ac:dyDescent="0.3">
      <c r="A416" s="831">
        <v>21</v>
      </c>
      <c r="B416" s="832" t="s">
        <v>2457</v>
      </c>
      <c r="C416" s="832" t="s">
        <v>2463</v>
      </c>
      <c r="D416" s="833" t="s">
        <v>4107</v>
      </c>
      <c r="E416" s="834" t="s">
        <v>2485</v>
      </c>
      <c r="F416" s="832" t="s">
        <v>2458</v>
      </c>
      <c r="G416" s="832" t="s">
        <v>2581</v>
      </c>
      <c r="H416" s="832" t="s">
        <v>585</v>
      </c>
      <c r="I416" s="832" t="s">
        <v>2870</v>
      </c>
      <c r="J416" s="832" t="s">
        <v>1411</v>
      </c>
      <c r="K416" s="832" t="s">
        <v>2871</v>
      </c>
      <c r="L416" s="835">
        <v>159.16999999999999</v>
      </c>
      <c r="M416" s="835">
        <v>159.16999999999999</v>
      </c>
      <c r="N416" s="832">
        <v>1</v>
      </c>
      <c r="O416" s="836">
        <v>0.5</v>
      </c>
      <c r="P416" s="835">
        <v>159.16999999999999</v>
      </c>
      <c r="Q416" s="837">
        <v>1</v>
      </c>
      <c r="R416" s="832">
        <v>1</v>
      </c>
      <c r="S416" s="837">
        <v>1</v>
      </c>
      <c r="T416" s="836">
        <v>0.5</v>
      </c>
      <c r="U416" s="838">
        <v>1</v>
      </c>
    </row>
    <row r="417" spans="1:21" ht="14.4" customHeight="1" x14ac:dyDescent="0.3">
      <c r="A417" s="831">
        <v>21</v>
      </c>
      <c r="B417" s="832" t="s">
        <v>2457</v>
      </c>
      <c r="C417" s="832" t="s">
        <v>2463</v>
      </c>
      <c r="D417" s="833" t="s">
        <v>4107</v>
      </c>
      <c r="E417" s="834" t="s">
        <v>2485</v>
      </c>
      <c r="F417" s="832" t="s">
        <v>2458</v>
      </c>
      <c r="G417" s="832" t="s">
        <v>2587</v>
      </c>
      <c r="H417" s="832" t="s">
        <v>637</v>
      </c>
      <c r="I417" s="832" t="s">
        <v>2872</v>
      </c>
      <c r="J417" s="832" t="s">
        <v>2873</v>
      </c>
      <c r="K417" s="832" t="s">
        <v>2590</v>
      </c>
      <c r="L417" s="835">
        <v>550.39</v>
      </c>
      <c r="M417" s="835">
        <v>1651.17</v>
      </c>
      <c r="N417" s="832">
        <v>3</v>
      </c>
      <c r="O417" s="836">
        <v>1</v>
      </c>
      <c r="P417" s="835">
        <v>1651.17</v>
      </c>
      <c r="Q417" s="837">
        <v>1</v>
      </c>
      <c r="R417" s="832">
        <v>3</v>
      </c>
      <c r="S417" s="837">
        <v>1</v>
      </c>
      <c r="T417" s="836">
        <v>1</v>
      </c>
      <c r="U417" s="838">
        <v>1</v>
      </c>
    </row>
    <row r="418" spans="1:21" ht="14.4" customHeight="1" x14ac:dyDescent="0.3">
      <c r="A418" s="831">
        <v>21</v>
      </c>
      <c r="B418" s="832" t="s">
        <v>2457</v>
      </c>
      <c r="C418" s="832" t="s">
        <v>2463</v>
      </c>
      <c r="D418" s="833" t="s">
        <v>4107</v>
      </c>
      <c r="E418" s="834" t="s">
        <v>2485</v>
      </c>
      <c r="F418" s="832" t="s">
        <v>2458</v>
      </c>
      <c r="G418" s="832" t="s">
        <v>2587</v>
      </c>
      <c r="H418" s="832" t="s">
        <v>585</v>
      </c>
      <c r="I418" s="832" t="s">
        <v>3202</v>
      </c>
      <c r="J418" s="832" t="s">
        <v>3203</v>
      </c>
      <c r="K418" s="832" t="s">
        <v>2590</v>
      </c>
      <c r="L418" s="835">
        <v>550.39</v>
      </c>
      <c r="M418" s="835">
        <v>1651.17</v>
      </c>
      <c r="N418" s="832">
        <v>3</v>
      </c>
      <c r="O418" s="836">
        <v>0.5</v>
      </c>
      <c r="P418" s="835">
        <v>1651.17</v>
      </c>
      <c r="Q418" s="837">
        <v>1</v>
      </c>
      <c r="R418" s="832">
        <v>3</v>
      </c>
      <c r="S418" s="837">
        <v>1</v>
      </c>
      <c r="T418" s="836">
        <v>0.5</v>
      </c>
      <c r="U418" s="838">
        <v>1</v>
      </c>
    </row>
    <row r="419" spans="1:21" ht="14.4" customHeight="1" x14ac:dyDescent="0.3">
      <c r="A419" s="831">
        <v>21</v>
      </c>
      <c r="B419" s="832" t="s">
        <v>2457</v>
      </c>
      <c r="C419" s="832" t="s">
        <v>2463</v>
      </c>
      <c r="D419" s="833" t="s">
        <v>4107</v>
      </c>
      <c r="E419" s="834" t="s">
        <v>2485</v>
      </c>
      <c r="F419" s="832" t="s">
        <v>2458</v>
      </c>
      <c r="G419" s="832" t="s">
        <v>2883</v>
      </c>
      <c r="H419" s="832" t="s">
        <v>637</v>
      </c>
      <c r="I419" s="832" t="s">
        <v>1939</v>
      </c>
      <c r="J419" s="832" t="s">
        <v>877</v>
      </c>
      <c r="K419" s="832" t="s">
        <v>1940</v>
      </c>
      <c r="L419" s="835">
        <v>42.51</v>
      </c>
      <c r="M419" s="835">
        <v>212.55</v>
      </c>
      <c r="N419" s="832">
        <v>5</v>
      </c>
      <c r="O419" s="836">
        <v>3.5</v>
      </c>
      <c r="P419" s="835">
        <v>127.53</v>
      </c>
      <c r="Q419" s="837">
        <v>0.6</v>
      </c>
      <c r="R419" s="832">
        <v>3</v>
      </c>
      <c r="S419" s="837">
        <v>0.6</v>
      </c>
      <c r="T419" s="836">
        <v>1.5</v>
      </c>
      <c r="U419" s="838">
        <v>0.42857142857142855</v>
      </c>
    </row>
    <row r="420" spans="1:21" ht="14.4" customHeight="1" x14ac:dyDescent="0.3">
      <c r="A420" s="831">
        <v>21</v>
      </c>
      <c r="B420" s="832" t="s">
        <v>2457</v>
      </c>
      <c r="C420" s="832" t="s">
        <v>2463</v>
      </c>
      <c r="D420" s="833" t="s">
        <v>4107</v>
      </c>
      <c r="E420" s="834" t="s">
        <v>2485</v>
      </c>
      <c r="F420" s="832" t="s">
        <v>2458</v>
      </c>
      <c r="G420" s="832" t="s">
        <v>3204</v>
      </c>
      <c r="H420" s="832" t="s">
        <v>585</v>
      </c>
      <c r="I420" s="832" t="s">
        <v>3205</v>
      </c>
      <c r="J420" s="832" t="s">
        <v>969</v>
      </c>
      <c r="K420" s="832" t="s">
        <v>970</v>
      </c>
      <c r="L420" s="835">
        <v>105.63</v>
      </c>
      <c r="M420" s="835">
        <v>105.63</v>
      </c>
      <c r="N420" s="832">
        <v>1</v>
      </c>
      <c r="O420" s="836">
        <v>0.5</v>
      </c>
      <c r="P420" s="835">
        <v>105.63</v>
      </c>
      <c r="Q420" s="837">
        <v>1</v>
      </c>
      <c r="R420" s="832">
        <v>1</v>
      </c>
      <c r="S420" s="837">
        <v>1</v>
      </c>
      <c r="T420" s="836">
        <v>0.5</v>
      </c>
      <c r="U420" s="838">
        <v>1</v>
      </c>
    </row>
    <row r="421" spans="1:21" ht="14.4" customHeight="1" x14ac:dyDescent="0.3">
      <c r="A421" s="831">
        <v>21</v>
      </c>
      <c r="B421" s="832" t="s">
        <v>2457</v>
      </c>
      <c r="C421" s="832" t="s">
        <v>2463</v>
      </c>
      <c r="D421" s="833" t="s">
        <v>4107</v>
      </c>
      <c r="E421" s="834" t="s">
        <v>2485</v>
      </c>
      <c r="F421" s="832" t="s">
        <v>2458</v>
      </c>
      <c r="G421" s="832" t="s">
        <v>3206</v>
      </c>
      <c r="H421" s="832" t="s">
        <v>585</v>
      </c>
      <c r="I421" s="832" t="s">
        <v>3207</v>
      </c>
      <c r="J421" s="832" t="s">
        <v>3208</v>
      </c>
      <c r="K421" s="832" t="s">
        <v>2860</v>
      </c>
      <c r="L421" s="835">
        <v>140.72</v>
      </c>
      <c r="M421" s="835">
        <v>140.72</v>
      </c>
      <c r="N421" s="832">
        <v>1</v>
      </c>
      <c r="O421" s="836">
        <v>1</v>
      </c>
      <c r="P421" s="835">
        <v>140.72</v>
      </c>
      <c r="Q421" s="837">
        <v>1</v>
      </c>
      <c r="R421" s="832">
        <v>1</v>
      </c>
      <c r="S421" s="837">
        <v>1</v>
      </c>
      <c r="T421" s="836">
        <v>1</v>
      </c>
      <c r="U421" s="838">
        <v>1</v>
      </c>
    </row>
    <row r="422" spans="1:21" ht="14.4" customHeight="1" x14ac:dyDescent="0.3">
      <c r="A422" s="831">
        <v>21</v>
      </c>
      <c r="B422" s="832" t="s">
        <v>2457</v>
      </c>
      <c r="C422" s="832" t="s">
        <v>2463</v>
      </c>
      <c r="D422" s="833" t="s">
        <v>4107</v>
      </c>
      <c r="E422" s="834" t="s">
        <v>2485</v>
      </c>
      <c r="F422" s="832" t="s">
        <v>2458</v>
      </c>
      <c r="G422" s="832" t="s">
        <v>3206</v>
      </c>
      <c r="H422" s="832" t="s">
        <v>585</v>
      </c>
      <c r="I422" s="832" t="s">
        <v>3209</v>
      </c>
      <c r="J422" s="832" t="s">
        <v>3210</v>
      </c>
      <c r="K422" s="832" t="s">
        <v>3211</v>
      </c>
      <c r="L422" s="835">
        <v>0</v>
      </c>
      <c r="M422" s="835">
        <v>0</v>
      </c>
      <c r="N422" s="832">
        <v>10</v>
      </c>
      <c r="O422" s="836">
        <v>3.5</v>
      </c>
      <c r="P422" s="835">
        <v>0</v>
      </c>
      <c r="Q422" s="837"/>
      <c r="R422" s="832">
        <v>6</v>
      </c>
      <c r="S422" s="837">
        <v>0.6</v>
      </c>
      <c r="T422" s="836">
        <v>2</v>
      </c>
      <c r="U422" s="838">
        <v>0.5714285714285714</v>
      </c>
    </row>
    <row r="423" spans="1:21" ht="14.4" customHeight="1" x14ac:dyDescent="0.3">
      <c r="A423" s="831">
        <v>21</v>
      </c>
      <c r="B423" s="832" t="s">
        <v>2457</v>
      </c>
      <c r="C423" s="832" t="s">
        <v>2463</v>
      </c>
      <c r="D423" s="833" t="s">
        <v>4107</v>
      </c>
      <c r="E423" s="834" t="s">
        <v>2485</v>
      </c>
      <c r="F423" s="832" t="s">
        <v>2458</v>
      </c>
      <c r="G423" s="832" t="s">
        <v>2618</v>
      </c>
      <c r="H423" s="832" t="s">
        <v>585</v>
      </c>
      <c r="I423" s="832" t="s">
        <v>3212</v>
      </c>
      <c r="J423" s="832" t="s">
        <v>1434</v>
      </c>
      <c r="K423" s="832" t="s">
        <v>3213</v>
      </c>
      <c r="L423" s="835">
        <v>75.05</v>
      </c>
      <c r="M423" s="835">
        <v>75.05</v>
      </c>
      <c r="N423" s="832">
        <v>1</v>
      </c>
      <c r="O423" s="836">
        <v>1</v>
      </c>
      <c r="P423" s="835">
        <v>75.05</v>
      </c>
      <c r="Q423" s="837">
        <v>1</v>
      </c>
      <c r="R423" s="832">
        <v>1</v>
      </c>
      <c r="S423" s="837">
        <v>1</v>
      </c>
      <c r="T423" s="836">
        <v>1</v>
      </c>
      <c r="U423" s="838">
        <v>1</v>
      </c>
    </row>
    <row r="424" spans="1:21" ht="14.4" customHeight="1" x14ac:dyDescent="0.3">
      <c r="A424" s="831">
        <v>21</v>
      </c>
      <c r="B424" s="832" t="s">
        <v>2457</v>
      </c>
      <c r="C424" s="832" t="s">
        <v>2463</v>
      </c>
      <c r="D424" s="833" t="s">
        <v>4107</v>
      </c>
      <c r="E424" s="834" t="s">
        <v>2485</v>
      </c>
      <c r="F424" s="832" t="s">
        <v>2458</v>
      </c>
      <c r="G424" s="832" t="s">
        <v>2626</v>
      </c>
      <c r="H424" s="832" t="s">
        <v>585</v>
      </c>
      <c r="I424" s="832" t="s">
        <v>2627</v>
      </c>
      <c r="J424" s="832" t="s">
        <v>2628</v>
      </c>
      <c r="K424" s="832" t="s">
        <v>2629</v>
      </c>
      <c r="L424" s="835">
        <v>2615.92</v>
      </c>
      <c r="M424" s="835">
        <v>20927.36</v>
      </c>
      <c r="N424" s="832">
        <v>8</v>
      </c>
      <c r="O424" s="836">
        <v>2.5</v>
      </c>
      <c r="P424" s="835">
        <v>5231.84</v>
      </c>
      <c r="Q424" s="837">
        <v>0.25</v>
      </c>
      <c r="R424" s="832">
        <v>2</v>
      </c>
      <c r="S424" s="837">
        <v>0.25</v>
      </c>
      <c r="T424" s="836">
        <v>0.5</v>
      </c>
      <c r="U424" s="838">
        <v>0.2</v>
      </c>
    </row>
    <row r="425" spans="1:21" ht="14.4" customHeight="1" x14ac:dyDescent="0.3">
      <c r="A425" s="831">
        <v>21</v>
      </c>
      <c r="B425" s="832" t="s">
        <v>2457</v>
      </c>
      <c r="C425" s="832" t="s">
        <v>2463</v>
      </c>
      <c r="D425" s="833" t="s">
        <v>4107</v>
      </c>
      <c r="E425" s="834" t="s">
        <v>2485</v>
      </c>
      <c r="F425" s="832" t="s">
        <v>2458</v>
      </c>
      <c r="G425" s="832" t="s">
        <v>2626</v>
      </c>
      <c r="H425" s="832" t="s">
        <v>585</v>
      </c>
      <c r="I425" s="832" t="s">
        <v>3214</v>
      </c>
      <c r="J425" s="832" t="s">
        <v>2628</v>
      </c>
      <c r="K425" s="832" t="s">
        <v>3215</v>
      </c>
      <c r="L425" s="835">
        <v>3633.21</v>
      </c>
      <c r="M425" s="835">
        <v>7266.42</v>
      </c>
      <c r="N425" s="832">
        <v>2</v>
      </c>
      <c r="O425" s="836">
        <v>1</v>
      </c>
      <c r="P425" s="835"/>
      <c r="Q425" s="837">
        <v>0</v>
      </c>
      <c r="R425" s="832"/>
      <c r="S425" s="837">
        <v>0</v>
      </c>
      <c r="T425" s="836"/>
      <c r="U425" s="838">
        <v>0</v>
      </c>
    </row>
    <row r="426" spans="1:21" ht="14.4" customHeight="1" x14ac:dyDescent="0.3">
      <c r="A426" s="831">
        <v>21</v>
      </c>
      <c r="B426" s="832" t="s">
        <v>2457</v>
      </c>
      <c r="C426" s="832" t="s">
        <v>2463</v>
      </c>
      <c r="D426" s="833" t="s">
        <v>4107</v>
      </c>
      <c r="E426" s="834" t="s">
        <v>2485</v>
      </c>
      <c r="F426" s="832" t="s">
        <v>2458</v>
      </c>
      <c r="G426" s="832" t="s">
        <v>2519</v>
      </c>
      <c r="H426" s="832" t="s">
        <v>585</v>
      </c>
      <c r="I426" s="832" t="s">
        <v>3216</v>
      </c>
      <c r="J426" s="832" t="s">
        <v>2521</v>
      </c>
      <c r="K426" s="832"/>
      <c r="L426" s="835">
        <v>0</v>
      </c>
      <c r="M426" s="835">
        <v>0</v>
      </c>
      <c r="N426" s="832">
        <v>4</v>
      </c>
      <c r="O426" s="836">
        <v>2</v>
      </c>
      <c r="P426" s="835"/>
      <c r="Q426" s="837"/>
      <c r="R426" s="832"/>
      <c r="S426" s="837">
        <v>0</v>
      </c>
      <c r="T426" s="836"/>
      <c r="U426" s="838">
        <v>0</v>
      </c>
    </row>
    <row r="427" spans="1:21" ht="14.4" customHeight="1" x14ac:dyDescent="0.3">
      <c r="A427" s="831">
        <v>21</v>
      </c>
      <c r="B427" s="832" t="s">
        <v>2457</v>
      </c>
      <c r="C427" s="832" t="s">
        <v>2463</v>
      </c>
      <c r="D427" s="833" t="s">
        <v>4107</v>
      </c>
      <c r="E427" s="834" t="s">
        <v>2485</v>
      </c>
      <c r="F427" s="832" t="s">
        <v>2458</v>
      </c>
      <c r="G427" s="832" t="s">
        <v>2631</v>
      </c>
      <c r="H427" s="832" t="s">
        <v>585</v>
      </c>
      <c r="I427" s="832" t="s">
        <v>2632</v>
      </c>
      <c r="J427" s="832" t="s">
        <v>1321</v>
      </c>
      <c r="K427" s="832" t="s">
        <v>2633</v>
      </c>
      <c r="L427" s="835">
        <v>48.09</v>
      </c>
      <c r="M427" s="835">
        <v>48.09</v>
      </c>
      <c r="N427" s="832">
        <v>1</v>
      </c>
      <c r="O427" s="836">
        <v>1</v>
      </c>
      <c r="P427" s="835">
        <v>48.09</v>
      </c>
      <c r="Q427" s="837">
        <v>1</v>
      </c>
      <c r="R427" s="832">
        <v>1</v>
      </c>
      <c r="S427" s="837">
        <v>1</v>
      </c>
      <c r="T427" s="836">
        <v>1</v>
      </c>
      <c r="U427" s="838">
        <v>1</v>
      </c>
    </row>
    <row r="428" spans="1:21" ht="14.4" customHeight="1" x14ac:dyDescent="0.3">
      <c r="A428" s="831">
        <v>21</v>
      </c>
      <c r="B428" s="832" t="s">
        <v>2457</v>
      </c>
      <c r="C428" s="832" t="s">
        <v>2463</v>
      </c>
      <c r="D428" s="833" t="s">
        <v>4107</v>
      </c>
      <c r="E428" s="834" t="s">
        <v>2485</v>
      </c>
      <c r="F428" s="832" t="s">
        <v>2458</v>
      </c>
      <c r="G428" s="832" t="s">
        <v>2631</v>
      </c>
      <c r="H428" s="832" t="s">
        <v>585</v>
      </c>
      <c r="I428" s="832" t="s">
        <v>2632</v>
      </c>
      <c r="J428" s="832" t="s">
        <v>1321</v>
      </c>
      <c r="K428" s="832" t="s">
        <v>2633</v>
      </c>
      <c r="L428" s="835">
        <v>42.14</v>
      </c>
      <c r="M428" s="835">
        <v>42.14</v>
      </c>
      <c r="N428" s="832">
        <v>1</v>
      </c>
      <c r="O428" s="836">
        <v>1</v>
      </c>
      <c r="P428" s="835">
        <v>42.14</v>
      </c>
      <c r="Q428" s="837">
        <v>1</v>
      </c>
      <c r="R428" s="832">
        <v>1</v>
      </c>
      <c r="S428" s="837">
        <v>1</v>
      </c>
      <c r="T428" s="836">
        <v>1</v>
      </c>
      <c r="U428" s="838">
        <v>1</v>
      </c>
    </row>
    <row r="429" spans="1:21" ht="14.4" customHeight="1" x14ac:dyDescent="0.3">
      <c r="A429" s="831">
        <v>21</v>
      </c>
      <c r="B429" s="832" t="s">
        <v>2457</v>
      </c>
      <c r="C429" s="832" t="s">
        <v>2463</v>
      </c>
      <c r="D429" s="833" t="s">
        <v>4107</v>
      </c>
      <c r="E429" s="834" t="s">
        <v>2485</v>
      </c>
      <c r="F429" s="832" t="s">
        <v>2458</v>
      </c>
      <c r="G429" s="832" t="s">
        <v>2631</v>
      </c>
      <c r="H429" s="832" t="s">
        <v>585</v>
      </c>
      <c r="I429" s="832" t="s">
        <v>3217</v>
      </c>
      <c r="J429" s="832" t="s">
        <v>1321</v>
      </c>
      <c r="K429" s="832" t="s">
        <v>3218</v>
      </c>
      <c r="L429" s="835">
        <v>64.36</v>
      </c>
      <c r="M429" s="835">
        <v>128.72</v>
      </c>
      <c r="N429" s="832">
        <v>2</v>
      </c>
      <c r="O429" s="836">
        <v>0.5</v>
      </c>
      <c r="P429" s="835">
        <v>128.72</v>
      </c>
      <c r="Q429" s="837">
        <v>1</v>
      </c>
      <c r="R429" s="832">
        <v>2</v>
      </c>
      <c r="S429" s="837">
        <v>1</v>
      </c>
      <c r="T429" s="836">
        <v>0.5</v>
      </c>
      <c r="U429" s="838">
        <v>1</v>
      </c>
    </row>
    <row r="430" spans="1:21" ht="14.4" customHeight="1" x14ac:dyDescent="0.3">
      <c r="A430" s="831">
        <v>21</v>
      </c>
      <c r="B430" s="832" t="s">
        <v>2457</v>
      </c>
      <c r="C430" s="832" t="s">
        <v>2463</v>
      </c>
      <c r="D430" s="833" t="s">
        <v>4107</v>
      </c>
      <c r="E430" s="834" t="s">
        <v>2485</v>
      </c>
      <c r="F430" s="832" t="s">
        <v>2458</v>
      </c>
      <c r="G430" s="832" t="s">
        <v>2639</v>
      </c>
      <c r="H430" s="832" t="s">
        <v>637</v>
      </c>
      <c r="I430" s="832" t="s">
        <v>2640</v>
      </c>
      <c r="J430" s="832" t="s">
        <v>2641</v>
      </c>
      <c r="K430" s="832" t="s">
        <v>2642</v>
      </c>
      <c r="L430" s="835">
        <v>3689.11</v>
      </c>
      <c r="M430" s="835">
        <v>66403.98</v>
      </c>
      <c r="N430" s="832">
        <v>18</v>
      </c>
      <c r="O430" s="836">
        <v>13.5</v>
      </c>
      <c r="P430" s="835">
        <v>51647.54</v>
      </c>
      <c r="Q430" s="837">
        <v>0.77777777777777779</v>
      </c>
      <c r="R430" s="832">
        <v>14</v>
      </c>
      <c r="S430" s="837">
        <v>0.77777777777777779</v>
      </c>
      <c r="T430" s="836">
        <v>10.5</v>
      </c>
      <c r="U430" s="838">
        <v>0.77777777777777779</v>
      </c>
    </row>
    <row r="431" spans="1:21" ht="14.4" customHeight="1" x14ac:dyDescent="0.3">
      <c r="A431" s="831">
        <v>21</v>
      </c>
      <c r="B431" s="832" t="s">
        <v>2457</v>
      </c>
      <c r="C431" s="832" t="s">
        <v>2463</v>
      </c>
      <c r="D431" s="833" t="s">
        <v>4107</v>
      </c>
      <c r="E431" s="834" t="s">
        <v>2485</v>
      </c>
      <c r="F431" s="832" t="s">
        <v>2458</v>
      </c>
      <c r="G431" s="832" t="s">
        <v>2639</v>
      </c>
      <c r="H431" s="832" t="s">
        <v>637</v>
      </c>
      <c r="I431" s="832" t="s">
        <v>2640</v>
      </c>
      <c r="J431" s="832" t="s">
        <v>2641</v>
      </c>
      <c r="K431" s="832" t="s">
        <v>2642</v>
      </c>
      <c r="L431" s="835">
        <v>1651.16</v>
      </c>
      <c r="M431" s="835">
        <v>24767.4</v>
      </c>
      <c r="N431" s="832">
        <v>15</v>
      </c>
      <c r="O431" s="836">
        <v>11.5</v>
      </c>
      <c r="P431" s="835">
        <v>18162.760000000002</v>
      </c>
      <c r="Q431" s="837">
        <v>0.73333333333333339</v>
      </c>
      <c r="R431" s="832">
        <v>11</v>
      </c>
      <c r="S431" s="837">
        <v>0.73333333333333328</v>
      </c>
      <c r="T431" s="836">
        <v>7.5</v>
      </c>
      <c r="U431" s="838">
        <v>0.65217391304347827</v>
      </c>
    </row>
    <row r="432" spans="1:21" ht="14.4" customHeight="1" x14ac:dyDescent="0.3">
      <c r="A432" s="831">
        <v>21</v>
      </c>
      <c r="B432" s="832" t="s">
        <v>2457</v>
      </c>
      <c r="C432" s="832" t="s">
        <v>2463</v>
      </c>
      <c r="D432" s="833" t="s">
        <v>4107</v>
      </c>
      <c r="E432" s="834" t="s">
        <v>2485</v>
      </c>
      <c r="F432" s="832" t="s">
        <v>2458</v>
      </c>
      <c r="G432" s="832" t="s">
        <v>2901</v>
      </c>
      <c r="H432" s="832" t="s">
        <v>585</v>
      </c>
      <c r="I432" s="832" t="s">
        <v>3219</v>
      </c>
      <c r="J432" s="832" t="s">
        <v>2903</v>
      </c>
      <c r="K432" s="832" t="s">
        <v>2904</v>
      </c>
      <c r="L432" s="835">
        <v>111.72</v>
      </c>
      <c r="M432" s="835">
        <v>223.44</v>
      </c>
      <c r="N432" s="832">
        <v>2</v>
      </c>
      <c r="O432" s="836">
        <v>0.5</v>
      </c>
      <c r="P432" s="835">
        <v>223.44</v>
      </c>
      <c r="Q432" s="837">
        <v>1</v>
      </c>
      <c r="R432" s="832">
        <v>2</v>
      </c>
      <c r="S432" s="837">
        <v>1</v>
      </c>
      <c r="T432" s="836">
        <v>0.5</v>
      </c>
      <c r="U432" s="838">
        <v>1</v>
      </c>
    </row>
    <row r="433" spans="1:21" ht="14.4" customHeight="1" x14ac:dyDescent="0.3">
      <c r="A433" s="831">
        <v>21</v>
      </c>
      <c r="B433" s="832" t="s">
        <v>2457</v>
      </c>
      <c r="C433" s="832" t="s">
        <v>2463</v>
      </c>
      <c r="D433" s="833" t="s">
        <v>4107</v>
      </c>
      <c r="E433" s="834" t="s">
        <v>2485</v>
      </c>
      <c r="F433" s="832" t="s">
        <v>2458</v>
      </c>
      <c r="G433" s="832" t="s">
        <v>2909</v>
      </c>
      <c r="H433" s="832" t="s">
        <v>585</v>
      </c>
      <c r="I433" s="832" t="s">
        <v>2910</v>
      </c>
      <c r="J433" s="832" t="s">
        <v>2911</v>
      </c>
      <c r="K433" s="832" t="s">
        <v>2912</v>
      </c>
      <c r="L433" s="835">
        <v>38.5</v>
      </c>
      <c r="M433" s="835">
        <v>77</v>
      </c>
      <c r="N433" s="832">
        <v>2</v>
      </c>
      <c r="O433" s="836">
        <v>0.5</v>
      </c>
      <c r="P433" s="835"/>
      <c r="Q433" s="837">
        <v>0</v>
      </c>
      <c r="R433" s="832"/>
      <c r="S433" s="837">
        <v>0</v>
      </c>
      <c r="T433" s="836"/>
      <c r="U433" s="838">
        <v>0</v>
      </c>
    </row>
    <row r="434" spans="1:21" ht="14.4" customHeight="1" x14ac:dyDescent="0.3">
      <c r="A434" s="831">
        <v>21</v>
      </c>
      <c r="B434" s="832" t="s">
        <v>2457</v>
      </c>
      <c r="C434" s="832" t="s">
        <v>2463</v>
      </c>
      <c r="D434" s="833" t="s">
        <v>4107</v>
      </c>
      <c r="E434" s="834" t="s">
        <v>2485</v>
      </c>
      <c r="F434" s="832" t="s">
        <v>2458</v>
      </c>
      <c r="G434" s="832" t="s">
        <v>2909</v>
      </c>
      <c r="H434" s="832" t="s">
        <v>585</v>
      </c>
      <c r="I434" s="832" t="s">
        <v>2913</v>
      </c>
      <c r="J434" s="832" t="s">
        <v>2911</v>
      </c>
      <c r="K434" s="832" t="s">
        <v>2912</v>
      </c>
      <c r="L434" s="835">
        <v>38.5</v>
      </c>
      <c r="M434" s="835">
        <v>269.5</v>
      </c>
      <c r="N434" s="832">
        <v>7</v>
      </c>
      <c r="O434" s="836">
        <v>3.5</v>
      </c>
      <c r="P434" s="835">
        <v>154</v>
      </c>
      <c r="Q434" s="837">
        <v>0.5714285714285714</v>
      </c>
      <c r="R434" s="832">
        <v>4</v>
      </c>
      <c r="S434" s="837">
        <v>0.5714285714285714</v>
      </c>
      <c r="T434" s="836">
        <v>1.5</v>
      </c>
      <c r="U434" s="838">
        <v>0.42857142857142855</v>
      </c>
    </row>
    <row r="435" spans="1:21" ht="14.4" customHeight="1" x14ac:dyDescent="0.3">
      <c r="A435" s="831">
        <v>21</v>
      </c>
      <c r="B435" s="832" t="s">
        <v>2457</v>
      </c>
      <c r="C435" s="832" t="s">
        <v>2463</v>
      </c>
      <c r="D435" s="833" t="s">
        <v>4107</v>
      </c>
      <c r="E435" s="834" t="s">
        <v>2485</v>
      </c>
      <c r="F435" s="832" t="s">
        <v>2458</v>
      </c>
      <c r="G435" s="832" t="s">
        <v>2646</v>
      </c>
      <c r="H435" s="832" t="s">
        <v>585</v>
      </c>
      <c r="I435" s="832" t="s">
        <v>2647</v>
      </c>
      <c r="J435" s="832" t="s">
        <v>2648</v>
      </c>
      <c r="K435" s="832" t="s">
        <v>2649</v>
      </c>
      <c r="L435" s="835">
        <v>73.150000000000006</v>
      </c>
      <c r="M435" s="835">
        <v>219.45000000000002</v>
      </c>
      <c r="N435" s="832">
        <v>3</v>
      </c>
      <c r="O435" s="836">
        <v>1</v>
      </c>
      <c r="P435" s="835">
        <v>73.150000000000006</v>
      </c>
      <c r="Q435" s="837">
        <v>0.33333333333333331</v>
      </c>
      <c r="R435" s="832">
        <v>1</v>
      </c>
      <c r="S435" s="837">
        <v>0.33333333333333331</v>
      </c>
      <c r="T435" s="836">
        <v>0.5</v>
      </c>
      <c r="U435" s="838">
        <v>0.5</v>
      </c>
    </row>
    <row r="436" spans="1:21" ht="14.4" customHeight="1" x14ac:dyDescent="0.3">
      <c r="A436" s="831">
        <v>21</v>
      </c>
      <c r="B436" s="832" t="s">
        <v>2457</v>
      </c>
      <c r="C436" s="832" t="s">
        <v>2463</v>
      </c>
      <c r="D436" s="833" t="s">
        <v>4107</v>
      </c>
      <c r="E436" s="834" t="s">
        <v>2485</v>
      </c>
      <c r="F436" s="832" t="s">
        <v>2458</v>
      </c>
      <c r="G436" s="832" t="s">
        <v>2927</v>
      </c>
      <c r="H436" s="832" t="s">
        <v>585</v>
      </c>
      <c r="I436" s="832" t="s">
        <v>3220</v>
      </c>
      <c r="J436" s="832" t="s">
        <v>837</v>
      </c>
      <c r="K436" s="832" t="s">
        <v>2613</v>
      </c>
      <c r="L436" s="835">
        <v>0</v>
      </c>
      <c r="M436" s="835">
        <v>0</v>
      </c>
      <c r="N436" s="832">
        <v>1</v>
      </c>
      <c r="O436" s="836">
        <v>0.5</v>
      </c>
      <c r="P436" s="835">
        <v>0</v>
      </c>
      <c r="Q436" s="837"/>
      <c r="R436" s="832">
        <v>1</v>
      </c>
      <c r="S436" s="837">
        <v>1</v>
      </c>
      <c r="T436" s="836">
        <v>0.5</v>
      </c>
      <c r="U436" s="838">
        <v>1</v>
      </c>
    </row>
    <row r="437" spans="1:21" ht="14.4" customHeight="1" x14ac:dyDescent="0.3">
      <c r="A437" s="831">
        <v>21</v>
      </c>
      <c r="B437" s="832" t="s">
        <v>2457</v>
      </c>
      <c r="C437" s="832" t="s">
        <v>2463</v>
      </c>
      <c r="D437" s="833" t="s">
        <v>4107</v>
      </c>
      <c r="E437" s="834" t="s">
        <v>2485</v>
      </c>
      <c r="F437" s="832" t="s">
        <v>2458</v>
      </c>
      <c r="G437" s="832" t="s">
        <v>2650</v>
      </c>
      <c r="H437" s="832" t="s">
        <v>585</v>
      </c>
      <c r="I437" s="832" t="s">
        <v>2651</v>
      </c>
      <c r="J437" s="832" t="s">
        <v>2652</v>
      </c>
      <c r="K437" s="832" t="s">
        <v>2653</v>
      </c>
      <c r="L437" s="835">
        <v>550.39</v>
      </c>
      <c r="M437" s="835">
        <v>4953.51</v>
      </c>
      <c r="N437" s="832">
        <v>9</v>
      </c>
      <c r="O437" s="836">
        <v>3</v>
      </c>
      <c r="P437" s="835">
        <v>4953.51</v>
      </c>
      <c r="Q437" s="837">
        <v>1</v>
      </c>
      <c r="R437" s="832">
        <v>9</v>
      </c>
      <c r="S437" s="837">
        <v>1</v>
      </c>
      <c r="T437" s="836">
        <v>3</v>
      </c>
      <c r="U437" s="838">
        <v>1</v>
      </c>
    </row>
    <row r="438" spans="1:21" ht="14.4" customHeight="1" x14ac:dyDescent="0.3">
      <c r="A438" s="831">
        <v>21</v>
      </c>
      <c r="B438" s="832" t="s">
        <v>2457</v>
      </c>
      <c r="C438" s="832" t="s">
        <v>2463</v>
      </c>
      <c r="D438" s="833" t="s">
        <v>4107</v>
      </c>
      <c r="E438" s="834" t="s">
        <v>2485</v>
      </c>
      <c r="F438" s="832" t="s">
        <v>2458</v>
      </c>
      <c r="G438" s="832" t="s">
        <v>2650</v>
      </c>
      <c r="H438" s="832" t="s">
        <v>585</v>
      </c>
      <c r="I438" s="832" t="s">
        <v>2930</v>
      </c>
      <c r="J438" s="832" t="s">
        <v>2652</v>
      </c>
      <c r="K438" s="832" t="s">
        <v>1961</v>
      </c>
      <c r="L438" s="835">
        <v>550.39</v>
      </c>
      <c r="M438" s="835">
        <v>3302.34</v>
      </c>
      <c r="N438" s="832">
        <v>6</v>
      </c>
      <c r="O438" s="836">
        <v>2</v>
      </c>
      <c r="P438" s="835">
        <v>1651.17</v>
      </c>
      <c r="Q438" s="837">
        <v>0.5</v>
      </c>
      <c r="R438" s="832">
        <v>3</v>
      </c>
      <c r="S438" s="837">
        <v>0.5</v>
      </c>
      <c r="T438" s="836">
        <v>1</v>
      </c>
      <c r="U438" s="838">
        <v>0.5</v>
      </c>
    </row>
    <row r="439" spans="1:21" ht="14.4" customHeight="1" x14ac:dyDescent="0.3">
      <c r="A439" s="831">
        <v>21</v>
      </c>
      <c r="B439" s="832" t="s">
        <v>2457</v>
      </c>
      <c r="C439" s="832" t="s">
        <v>2463</v>
      </c>
      <c r="D439" s="833" t="s">
        <v>4107</v>
      </c>
      <c r="E439" s="834" t="s">
        <v>2485</v>
      </c>
      <c r="F439" s="832" t="s">
        <v>2458</v>
      </c>
      <c r="G439" s="832" t="s">
        <v>2650</v>
      </c>
      <c r="H439" s="832" t="s">
        <v>637</v>
      </c>
      <c r="I439" s="832" t="s">
        <v>2654</v>
      </c>
      <c r="J439" s="832" t="s">
        <v>2655</v>
      </c>
      <c r="K439" s="832" t="s">
        <v>1961</v>
      </c>
      <c r="L439" s="835">
        <v>550.39</v>
      </c>
      <c r="M439" s="835">
        <v>61643.679999999971</v>
      </c>
      <c r="N439" s="832">
        <v>112</v>
      </c>
      <c r="O439" s="836">
        <v>35.5</v>
      </c>
      <c r="P439" s="835">
        <v>50085.489999999969</v>
      </c>
      <c r="Q439" s="837">
        <v>0.81249999999999989</v>
      </c>
      <c r="R439" s="832">
        <v>91</v>
      </c>
      <c r="S439" s="837">
        <v>0.8125</v>
      </c>
      <c r="T439" s="836">
        <v>29.5</v>
      </c>
      <c r="U439" s="838">
        <v>0.83098591549295775</v>
      </c>
    </row>
    <row r="440" spans="1:21" ht="14.4" customHeight="1" x14ac:dyDescent="0.3">
      <c r="A440" s="831">
        <v>21</v>
      </c>
      <c r="B440" s="832" t="s">
        <v>2457</v>
      </c>
      <c r="C440" s="832" t="s">
        <v>2463</v>
      </c>
      <c r="D440" s="833" t="s">
        <v>4107</v>
      </c>
      <c r="E440" s="834" t="s">
        <v>2485</v>
      </c>
      <c r="F440" s="832" t="s">
        <v>2458</v>
      </c>
      <c r="G440" s="832" t="s">
        <v>2650</v>
      </c>
      <c r="H440" s="832" t="s">
        <v>585</v>
      </c>
      <c r="I440" s="832" t="s">
        <v>3221</v>
      </c>
      <c r="J440" s="832" t="s">
        <v>3222</v>
      </c>
      <c r="K440" s="832" t="s">
        <v>1961</v>
      </c>
      <c r="L440" s="835">
        <v>550.39</v>
      </c>
      <c r="M440" s="835">
        <v>1651.17</v>
      </c>
      <c r="N440" s="832">
        <v>3</v>
      </c>
      <c r="O440" s="836">
        <v>1</v>
      </c>
      <c r="P440" s="835"/>
      <c r="Q440" s="837">
        <v>0</v>
      </c>
      <c r="R440" s="832"/>
      <c r="S440" s="837">
        <v>0</v>
      </c>
      <c r="T440" s="836"/>
      <c r="U440" s="838">
        <v>0</v>
      </c>
    </row>
    <row r="441" spans="1:21" ht="14.4" customHeight="1" x14ac:dyDescent="0.3">
      <c r="A441" s="831">
        <v>21</v>
      </c>
      <c r="B441" s="832" t="s">
        <v>2457</v>
      </c>
      <c r="C441" s="832" t="s">
        <v>2463</v>
      </c>
      <c r="D441" s="833" t="s">
        <v>4107</v>
      </c>
      <c r="E441" s="834" t="s">
        <v>2485</v>
      </c>
      <c r="F441" s="832" t="s">
        <v>2458</v>
      </c>
      <c r="G441" s="832" t="s">
        <v>2931</v>
      </c>
      <c r="H441" s="832" t="s">
        <v>585</v>
      </c>
      <c r="I441" s="832" t="s">
        <v>2932</v>
      </c>
      <c r="J441" s="832" t="s">
        <v>2933</v>
      </c>
      <c r="K441" s="832" t="s">
        <v>2934</v>
      </c>
      <c r="L441" s="835">
        <v>0</v>
      </c>
      <c r="M441" s="835">
        <v>0</v>
      </c>
      <c r="N441" s="832">
        <v>1</v>
      </c>
      <c r="O441" s="836">
        <v>0.5</v>
      </c>
      <c r="P441" s="835">
        <v>0</v>
      </c>
      <c r="Q441" s="837"/>
      <c r="R441" s="832">
        <v>1</v>
      </c>
      <c r="S441" s="837">
        <v>1</v>
      </c>
      <c r="T441" s="836">
        <v>0.5</v>
      </c>
      <c r="U441" s="838">
        <v>1</v>
      </c>
    </row>
    <row r="442" spans="1:21" ht="14.4" customHeight="1" x14ac:dyDescent="0.3">
      <c r="A442" s="831">
        <v>21</v>
      </c>
      <c r="B442" s="832" t="s">
        <v>2457</v>
      </c>
      <c r="C442" s="832" t="s">
        <v>2463</v>
      </c>
      <c r="D442" s="833" t="s">
        <v>4107</v>
      </c>
      <c r="E442" s="834" t="s">
        <v>2485</v>
      </c>
      <c r="F442" s="832" t="s">
        <v>2458</v>
      </c>
      <c r="G442" s="832" t="s">
        <v>2664</v>
      </c>
      <c r="H442" s="832" t="s">
        <v>585</v>
      </c>
      <c r="I442" s="832" t="s">
        <v>2665</v>
      </c>
      <c r="J442" s="832" t="s">
        <v>869</v>
      </c>
      <c r="K442" s="832" t="s">
        <v>2666</v>
      </c>
      <c r="L442" s="835">
        <v>248.55</v>
      </c>
      <c r="M442" s="835">
        <v>994.2</v>
      </c>
      <c r="N442" s="832">
        <v>4</v>
      </c>
      <c r="O442" s="836">
        <v>3.5</v>
      </c>
      <c r="P442" s="835">
        <v>497.1</v>
      </c>
      <c r="Q442" s="837">
        <v>0.5</v>
      </c>
      <c r="R442" s="832">
        <v>2</v>
      </c>
      <c r="S442" s="837">
        <v>0.5</v>
      </c>
      <c r="T442" s="836">
        <v>2</v>
      </c>
      <c r="U442" s="838">
        <v>0.5714285714285714</v>
      </c>
    </row>
    <row r="443" spans="1:21" ht="14.4" customHeight="1" x14ac:dyDescent="0.3">
      <c r="A443" s="831">
        <v>21</v>
      </c>
      <c r="B443" s="832" t="s">
        <v>2457</v>
      </c>
      <c r="C443" s="832" t="s">
        <v>2463</v>
      </c>
      <c r="D443" s="833" t="s">
        <v>4107</v>
      </c>
      <c r="E443" s="834" t="s">
        <v>2485</v>
      </c>
      <c r="F443" s="832" t="s">
        <v>2458</v>
      </c>
      <c r="G443" s="832" t="s">
        <v>2937</v>
      </c>
      <c r="H443" s="832" t="s">
        <v>585</v>
      </c>
      <c r="I443" s="832" t="s">
        <v>2938</v>
      </c>
      <c r="J443" s="832" t="s">
        <v>2939</v>
      </c>
      <c r="K443" s="832" t="s">
        <v>2940</v>
      </c>
      <c r="L443" s="835">
        <v>727.03</v>
      </c>
      <c r="M443" s="835">
        <v>5089.21</v>
      </c>
      <c r="N443" s="832">
        <v>7</v>
      </c>
      <c r="O443" s="836">
        <v>3</v>
      </c>
      <c r="P443" s="835">
        <v>2908.12</v>
      </c>
      <c r="Q443" s="837">
        <v>0.5714285714285714</v>
      </c>
      <c r="R443" s="832">
        <v>4</v>
      </c>
      <c r="S443" s="837">
        <v>0.5714285714285714</v>
      </c>
      <c r="T443" s="836">
        <v>2</v>
      </c>
      <c r="U443" s="838">
        <v>0.66666666666666663</v>
      </c>
    </row>
    <row r="444" spans="1:21" ht="14.4" customHeight="1" x14ac:dyDescent="0.3">
      <c r="A444" s="831">
        <v>21</v>
      </c>
      <c r="B444" s="832" t="s">
        <v>2457</v>
      </c>
      <c r="C444" s="832" t="s">
        <v>2463</v>
      </c>
      <c r="D444" s="833" t="s">
        <v>4107</v>
      </c>
      <c r="E444" s="834" t="s">
        <v>2485</v>
      </c>
      <c r="F444" s="832" t="s">
        <v>2458</v>
      </c>
      <c r="G444" s="832" t="s">
        <v>2937</v>
      </c>
      <c r="H444" s="832" t="s">
        <v>585</v>
      </c>
      <c r="I444" s="832" t="s">
        <v>3223</v>
      </c>
      <c r="J444" s="832" t="s">
        <v>2939</v>
      </c>
      <c r="K444" s="832" t="s">
        <v>3224</v>
      </c>
      <c r="L444" s="835">
        <v>1454.05</v>
      </c>
      <c r="M444" s="835">
        <v>2908.1</v>
      </c>
      <c r="N444" s="832">
        <v>2</v>
      </c>
      <c r="O444" s="836">
        <v>0.5</v>
      </c>
      <c r="P444" s="835">
        <v>2908.1</v>
      </c>
      <c r="Q444" s="837">
        <v>1</v>
      </c>
      <c r="R444" s="832">
        <v>2</v>
      </c>
      <c r="S444" s="837">
        <v>1</v>
      </c>
      <c r="T444" s="836">
        <v>0.5</v>
      </c>
      <c r="U444" s="838">
        <v>1</v>
      </c>
    </row>
    <row r="445" spans="1:21" ht="14.4" customHeight="1" x14ac:dyDescent="0.3">
      <c r="A445" s="831">
        <v>21</v>
      </c>
      <c r="B445" s="832" t="s">
        <v>2457</v>
      </c>
      <c r="C445" s="832" t="s">
        <v>2463</v>
      </c>
      <c r="D445" s="833" t="s">
        <v>4107</v>
      </c>
      <c r="E445" s="834" t="s">
        <v>2485</v>
      </c>
      <c r="F445" s="832" t="s">
        <v>2458</v>
      </c>
      <c r="G445" s="832" t="s">
        <v>3225</v>
      </c>
      <c r="H445" s="832" t="s">
        <v>585</v>
      </c>
      <c r="I445" s="832" t="s">
        <v>3226</v>
      </c>
      <c r="J445" s="832" t="s">
        <v>3227</v>
      </c>
      <c r="K445" s="832" t="s">
        <v>1004</v>
      </c>
      <c r="L445" s="835">
        <v>0</v>
      </c>
      <c r="M445" s="835">
        <v>0</v>
      </c>
      <c r="N445" s="832">
        <v>1</v>
      </c>
      <c r="O445" s="836">
        <v>0.5</v>
      </c>
      <c r="P445" s="835">
        <v>0</v>
      </c>
      <c r="Q445" s="837"/>
      <c r="R445" s="832">
        <v>1</v>
      </c>
      <c r="S445" s="837">
        <v>1</v>
      </c>
      <c r="T445" s="836">
        <v>0.5</v>
      </c>
      <c r="U445" s="838">
        <v>1</v>
      </c>
    </row>
    <row r="446" spans="1:21" ht="14.4" customHeight="1" x14ac:dyDescent="0.3">
      <c r="A446" s="831">
        <v>21</v>
      </c>
      <c r="B446" s="832" t="s">
        <v>2457</v>
      </c>
      <c r="C446" s="832" t="s">
        <v>2463</v>
      </c>
      <c r="D446" s="833" t="s">
        <v>4107</v>
      </c>
      <c r="E446" s="834" t="s">
        <v>2485</v>
      </c>
      <c r="F446" s="832" t="s">
        <v>2458</v>
      </c>
      <c r="G446" s="832" t="s">
        <v>3225</v>
      </c>
      <c r="H446" s="832" t="s">
        <v>585</v>
      </c>
      <c r="I446" s="832" t="s">
        <v>3228</v>
      </c>
      <c r="J446" s="832" t="s">
        <v>3227</v>
      </c>
      <c r="K446" s="832" t="s">
        <v>3229</v>
      </c>
      <c r="L446" s="835">
        <v>0</v>
      </c>
      <c r="M446" s="835">
        <v>0</v>
      </c>
      <c r="N446" s="832">
        <v>5</v>
      </c>
      <c r="O446" s="836">
        <v>3.5</v>
      </c>
      <c r="P446" s="835">
        <v>0</v>
      </c>
      <c r="Q446" s="837"/>
      <c r="R446" s="832">
        <v>5</v>
      </c>
      <c r="S446" s="837">
        <v>1</v>
      </c>
      <c r="T446" s="836">
        <v>3.5</v>
      </c>
      <c r="U446" s="838">
        <v>1</v>
      </c>
    </row>
    <row r="447" spans="1:21" ht="14.4" customHeight="1" x14ac:dyDescent="0.3">
      <c r="A447" s="831">
        <v>21</v>
      </c>
      <c r="B447" s="832" t="s">
        <v>2457</v>
      </c>
      <c r="C447" s="832" t="s">
        <v>2463</v>
      </c>
      <c r="D447" s="833" t="s">
        <v>4107</v>
      </c>
      <c r="E447" s="834" t="s">
        <v>2485</v>
      </c>
      <c r="F447" s="832" t="s">
        <v>2458</v>
      </c>
      <c r="G447" s="832" t="s">
        <v>2515</v>
      </c>
      <c r="H447" s="832" t="s">
        <v>585</v>
      </c>
      <c r="I447" s="832" t="s">
        <v>2516</v>
      </c>
      <c r="J447" s="832" t="s">
        <v>2517</v>
      </c>
      <c r="K447" s="832" t="s">
        <v>2518</v>
      </c>
      <c r="L447" s="835">
        <v>66.97</v>
      </c>
      <c r="M447" s="835">
        <v>133.94</v>
      </c>
      <c r="N447" s="832">
        <v>2</v>
      </c>
      <c r="O447" s="836">
        <v>0.5</v>
      </c>
      <c r="P447" s="835">
        <v>133.94</v>
      </c>
      <c r="Q447" s="837">
        <v>1</v>
      </c>
      <c r="R447" s="832">
        <v>2</v>
      </c>
      <c r="S447" s="837">
        <v>1</v>
      </c>
      <c r="T447" s="836">
        <v>0.5</v>
      </c>
      <c r="U447" s="838">
        <v>1</v>
      </c>
    </row>
    <row r="448" spans="1:21" ht="14.4" customHeight="1" x14ac:dyDescent="0.3">
      <c r="A448" s="831">
        <v>21</v>
      </c>
      <c r="B448" s="832" t="s">
        <v>2457</v>
      </c>
      <c r="C448" s="832" t="s">
        <v>2463</v>
      </c>
      <c r="D448" s="833" t="s">
        <v>4107</v>
      </c>
      <c r="E448" s="834" t="s">
        <v>2485</v>
      </c>
      <c r="F448" s="832" t="s">
        <v>2458</v>
      </c>
      <c r="G448" s="832" t="s">
        <v>2515</v>
      </c>
      <c r="H448" s="832" t="s">
        <v>585</v>
      </c>
      <c r="I448" s="832" t="s">
        <v>2667</v>
      </c>
      <c r="J448" s="832" t="s">
        <v>769</v>
      </c>
      <c r="K448" s="832" t="s">
        <v>2668</v>
      </c>
      <c r="L448" s="835">
        <v>53.57</v>
      </c>
      <c r="M448" s="835">
        <v>4232.0300000000025</v>
      </c>
      <c r="N448" s="832">
        <v>79</v>
      </c>
      <c r="O448" s="836">
        <v>35</v>
      </c>
      <c r="P448" s="835">
        <v>3482.050000000002</v>
      </c>
      <c r="Q448" s="837">
        <v>0.82278481012658222</v>
      </c>
      <c r="R448" s="832">
        <v>65</v>
      </c>
      <c r="S448" s="837">
        <v>0.82278481012658233</v>
      </c>
      <c r="T448" s="836">
        <v>28</v>
      </c>
      <c r="U448" s="838">
        <v>0.8</v>
      </c>
    </row>
    <row r="449" spans="1:21" ht="14.4" customHeight="1" x14ac:dyDescent="0.3">
      <c r="A449" s="831">
        <v>21</v>
      </c>
      <c r="B449" s="832" t="s">
        <v>2457</v>
      </c>
      <c r="C449" s="832" t="s">
        <v>2463</v>
      </c>
      <c r="D449" s="833" t="s">
        <v>4107</v>
      </c>
      <c r="E449" s="834" t="s">
        <v>2485</v>
      </c>
      <c r="F449" s="832" t="s">
        <v>2458</v>
      </c>
      <c r="G449" s="832" t="s">
        <v>2941</v>
      </c>
      <c r="H449" s="832" t="s">
        <v>637</v>
      </c>
      <c r="I449" s="832" t="s">
        <v>3230</v>
      </c>
      <c r="J449" s="832" t="s">
        <v>3231</v>
      </c>
      <c r="K449" s="832" t="s">
        <v>3232</v>
      </c>
      <c r="L449" s="835">
        <v>41.32</v>
      </c>
      <c r="M449" s="835">
        <v>123.96000000000001</v>
      </c>
      <c r="N449" s="832">
        <v>3</v>
      </c>
      <c r="O449" s="836">
        <v>1.5</v>
      </c>
      <c r="P449" s="835">
        <v>123.96000000000001</v>
      </c>
      <c r="Q449" s="837">
        <v>1</v>
      </c>
      <c r="R449" s="832">
        <v>3</v>
      </c>
      <c r="S449" s="837">
        <v>1</v>
      </c>
      <c r="T449" s="836">
        <v>1.5</v>
      </c>
      <c r="U449" s="838">
        <v>1</v>
      </c>
    </row>
    <row r="450" spans="1:21" ht="14.4" customHeight="1" x14ac:dyDescent="0.3">
      <c r="A450" s="831">
        <v>21</v>
      </c>
      <c r="B450" s="832" t="s">
        <v>2457</v>
      </c>
      <c r="C450" s="832" t="s">
        <v>2463</v>
      </c>
      <c r="D450" s="833" t="s">
        <v>4107</v>
      </c>
      <c r="E450" s="834" t="s">
        <v>2485</v>
      </c>
      <c r="F450" s="832" t="s">
        <v>2458</v>
      </c>
      <c r="G450" s="832" t="s">
        <v>2944</v>
      </c>
      <c r="H450" s="832" t="s">
        <v>637</v>
      </c>
      <c r="I450" s="832" t="s">
        <v>2169</v>
      </c>
      <c r="J450" s="832" t="s">
        <v>2170</v>
      </c>
      <c r="K450" s="832" t="s">
        <v>2171</v>
      </c>
      <c r="L450" s="835">
        <v>0</v>
      </c>
      <c r="M450" s="835">
        <v>0</v>
      </c>
      <c r="N450" s="832">
        <v>3</v>
      </c>
      <c r="O450" s="836">
        <v>1</v>
      </c>
      <c r="P450" s="835">
        <v>0</v>
      </c>
      <c r="Q450" s="837"/>
      <c r="R450" s="832">
        <v>3</v>
      </c>
      <c r="S450" s="837">
        <v>1</v>
      </c>
      <c r="T450" s="836">
        <v>1</v>
      </c>
      <c r="U450" s="838">
        <v>1</v>
      </c>
    </row>
    <row r="451" spans="1:21" ht="14.4" customHeight="1" x14ac:dyDescent="0.3">
      <c r="A451" s="831">
        <v>21</v>
      </c>
      <c r="B451" s="832" t="s">
        <v>2457</v>
      </c>
      <c r="C451" s="832" t="s">
        <v>2463</v>
      </c>
      <c r="D451" s="833" t="s">
        <v>4107</v>
      </c>
      <c r="E451" s="834" t="s">
        <v>2485</v>
      </c>
      <c r="F451" s="832" t="s">
        <v>2458</v>
      </c>
      <c r="G451" s="832" t="s">
        <v>2945</v>
      </c>
      <c r="H451" s="832" t="s">
        <v>585</v>
      </c>
      <c r="I451" s="832" t="s">
        <v>3233</v>
      </c>
      <c r="J451" s="832" t="s">
        <v>3234</v>
      </c>
      <c r="K451" s="832" t="s">
        <v>3235</v>
      </c>
      <c r="L451" s="835">
        <v>80.53</v>
      </c>
      <c r="M451" s="835">
        <v>724.77</v>
      </c>
      <c r="N451" s="832">
        <v>9</v>
      </c>
      <c r="O451" s="836">
        <v>2.5</v>
      </c>
      <c r="P451" s="835">
        <v>483.17999999999995</v>
      </c>
      <c r="Q451" s="837">
        <v>0.66666666666666663</v>
      </c>
      <c r="R451" s="832">
        <v>6</v>
      </c>
      <c r="S451" s="837">
        <v>0.66666666666666663</v>
      </c>
      <c r="T451" s="836">
        <v>2</v>
      </c>
      <c r="U451" s="838">
        <v>0.8</v>
      </c>
    </row>
    <row r="452" spans="1:21" ht="14.4" customHeight="1" x14ac:dyDescent="0.3">
      <c r="A452" s="831">
        <v>21</v>
      </c>
      <c r="B452" s="832" t="s">
        <v>2457</v>
      </c>
      <c r="C452" s="832" t="s">
        <v>2463</v>
      </c>
      <c r="D452" s="833" t="s">
        <v>4107</v>
      </c>
      <c r="E452" s="834" t="s">
        <v>2485</v>
      </c>
      <c r="F452" s="832" t="s">
        <v>2458</v>
      </c>
      <c r="G452" s="832" t="s">
        <v>2669</v>
      </c>
      <c r="H452" s="832" t="s">
        <v>637</v>
      </c>
      <c r="I452" s="832" t="s">
        <v>1922</v>
      </c>
      <c r="J452" s="832" t="s">
        <v>873</v>
      </c>
      <c r="K452" s="832" t="s">
        <v>1923</v>
      </c>
      <c r="L452" s="835">
        <v>2309.36</v>
      </c>
      <c r="M452" s="835">
        <v>20784.239999999998</v>
      </c>
      <c r="N452" s="832">
        <v>9</v>
      </c>
      <c r="O452" s="836">
        <v>2</v>
      </c>
      <c r="P452" s="835">
        <v>20784.239999999998</v>
      </c>
      <c r="Q452" s="837">
        <v>1</v>
      </c>
      <c r="R452" s="832">
        <v>9</v>
      </c>
      <c r="S452" s="837">
        <v>1</v>
      </c>
      <c r="T452" s="836">
        <v>2</v>
      </c>
      <c r="U452" s="838">
        <v>1</v>
      </c>
    </row>
    <row r="453" spans="1:21" ht="14.4" customHeight="1" x14ac:dyDescent="0.3">
      <c r="A453" s="831">
        <v>21</v>
      </c>
      <c r="B453" s="832" t="s">
        <v>2457</v>
      </c>
      <c r="C453" s="832" t="s">
        <v>2463</v>
      </c>
      <c r="D453" s="833" t="s">
        <v>4107</v>
      </c>
      <c r="E453" s="834" t="s">
        <v>2485</v>
      </c>
      <c r="F453" s="832" t="s">
        <v>2458</v>
      </c>
      <c r="G453" s="832" t="s">
        <v>2669</v>
      </c>
      <c r="H453" s="832" t="s">
        <v>637</v>
      </c>
      <c r="I453" s="832" t="s">
        <v>1918</v>
      </c>
      <c r="J453" s="832" t="s">
        <v>873</v>
      </c>
      <c r="K453" s="832" t="s">
        <v>1919</v>
      </c>
      <c r="L453" s="835">
        <v>1385.62</v>
      </c>
      <c r="M453" s="835">
        <v>23555.54</v>
      </c>
      <c r="N453" s="832">
        <v>17</v>
      </c>
      <c r="O453" s="836">
        <v>3.5</v>
      </c>
      <c r="P453" s="835">
        <v>23555.54</v>
      </c>
      <c r="Q453" s="837">
        <v>1</v>
      </c>
      <c r="R453" s="832">
        <v>17</v>
      </c>
      <c r="S453" s="837">
        <v>1</v>
      </c>
      <c r="T453" s="836">
        <v>3.5</v>
      </c>
      <c r="U453" s="838">
        <v>1</v>
      </c>
    </row>
    <row r="454" spans="1:21" ht="14.4" customHeight="1" x14ac:dyDescent="0.3">
      <c r="A454" s="831">
        <v>21</v>
      </c>
      <c r="B454" s="832" t="s">
        <v>2457</v>
      </c>
      <c r="C454" s="832" t="s">
        <v>2463</v>
      </c>
      <c r="D454" s="833" t="s">
        <v>4107</v>
      </c>
      <c r="E454" s="834" t="s">
        <v>2485</v>
      </c>
      <c r="F454" s="832" t="s">
        <v>2458</v>
      </c>
      <c r="G454" s="832" t="s">
        <v>2669</v>
      </c>
      <c r="H454" s="832" t="s">
        <v>637</v>
      </c>
      <c r="I454" s="832" t="s">
        <v>2673</v>
      </c>
      <c r="J454" s="832" t="s">
        <v>2671</v>
      </c>
      <c r="K454" s="832" t="s">
        <v>2674</v>
      </c>
      <c r="L454" s="835">
        <v>490.89</v>
      </c>
      <c r="M454" s="835">
        <v>22090.05</v>
      </c>
      <c r="N454" s="832">
        <v>45</v>
      </c>
      <c r="O454" s="836">
        <v>11.5</v>
      </c>
      <c r="P454" s="835">
        <v>14726.699999999999</v>
      </c>
      <c r="Q454" s="837">
        <v>0.66666666666666663</v>
      </c>
      <c r="R454" s="832">
        <v>30</v>
      </c>
      <c r="S454" s="837">
        <v>0.66666666666666663</v>
      </c>
      <c r="T454" s="836">
        <v>8</v>
      </c>
      <c r="U454" s="838">
        <v>0.69565217391304346</v>
      </c>
    </row>
    <row r="455" spans="1:21" ht="14.4" customHeight="1" x14ac:dyDescent="0.3">
      <c r="A455" s="831">
        <v>21</v>
      </c>
      <c r="B455" s="832" t="s">
        <v>2457</v>
      </c>
      <c r="C455" s="832" t="s">
        <v>2463</v>
      </c>
      <c r="D455" s="833" t="s">
        <v>4107</v>
      </c>
      <c r="E455" s="834" t="s">
        <v>2485</v>
      </c>
      <c r="F455" s="832" t="s">
        <v>2458</v>
      </c>
      <c r="G455" s="832" t="s">
        <v>2669</v>
      </c>
      <c r="H455" s="832" t="s">
        <v>637</v>
      </c>
      <c r="I455" s="832" t="s">
        <v>1920</v>
      </c>
      <c r="J455" s="832" t="s">
        <v>873</v>
      </c>
      <c r="K455" s="832" t="s">
        <v>1921</v>
      </c>
      <c r="L455" s="835">
        <v>1847.49</v>
      </c>
      <c r="M455" s="835">
        <v>40644.78</v>
      </c>
      <c r="N455" s="832">
        <v>22</v>
      </c>
      <c r="O455" s="836">
        <v>5</v>
      </c>
      <c r="P455" s="835">
        <v>38797.29</v>
      </c>
      <c r="Q455" s="837">
        <v>0.95454545454545459</v>
      </c>
      <c r="R455" s="832">
        <v>21</v>
      </c>
      <c r="S455" s="837">
        <v>0.95454545454545459</v>
      </c>
      <c r="T455" s="836">
        <v>4.5</v>
      </c>
      <c r="U455" s="838">
        <v>0.9</v>
      </c>
    </row>
    <row r="456" spans="1:21" ht="14.4" customHeight="1" x14ac:dyDescent="0.3">
      <c r="A456" s="831">
        <v>21</v>
      </c>
      <c r="B456" s="832" t="s">
        <v>2457</v>
      </c>
      <c r="C456" s="832" t="s">
        <v>2463</v>
      </c>
      <c r="D456" s="833" t="s">
        <v>4107</v>
      </c>
      <c r="E456" s="834" t="s">
        <v>2485</v>
      </c>
      <c r="F456" s="832" t="s">
        <v>2458</v>
      </c>
      <c r="G456" s="832" t="s">
        <v>2963</v>
      </c>
      <c r="H456" s="832" t="s">
        <v>585</v>
      </c>
      <c r="I456" s="832" t="s">
        <v>3236</v>
      </c>
      <c r="J456" s="832" t="s">
        <v>2965</v>
      </c>
      <c r="K456" s="832" t="s">
        <v>3237</v>
      </c>
      <c r="L456" s="835">
        <v>168.9</v>
      </c>
      <c r="M456" s="835">
        <v>168.9</v>
      </c>
      <c r="N456" s="832">
        <v>1</v>
      </c>
      <c r="O456" s="836">
        <v>1</v>
      </c>
      <c r="P456" s="835"/>
      <c r="Q456" s="837">
        <v>0</v>
      </c>
      <c r="R456" s="832"/>
      <c r="S456" s="837">
        <v>0</v>
      </c>
      <c r="T456" s="836"/>
      <c r="U456" s="838">
        <v>0</v>
      </c>
    </row>
    <row r="457" spans="1:21" ht="14.4" customHeight="1" x14ac:dyDescent="0.3">
      <c r="A457" s="831">
        <v>21</v>
      </c>
      <c r="B457" s="832" t="s">
        <v>2457</v>
      </c>
      <c r="C457" s="832" t="s">
        <v>2463</v>
      </c>
      <c r="D457" s="833" t="s">
        <v>4107</v>
      </c>
      <c r="E457" s="834" t="s">
        <v>2485</v>
      </c>
      <c r="F457" s="832" t="s">
        <v>2458</v>
      </c>
      <c r="G457" s="832" t="s">
        <v>2680</v>
      </c>
      <c r="H457" s="832" t="s">
        <v>585</v>
      </c>
      <c r="I457" s="832" t="s">
        <v>2967</v>
      </c>
      <c r="J457" s="832" t="s">
        <v>909</v>
      </c>
      <c r="K457" s="832" t="s">
        <v>2968</v>
      </c>
      <c r="L457" s="835">
        <v>103.67</v>
      </c>
      <c r="M457" s="835">
        <v>103.67</v>
      </c>
      <c r="N457" s="832">
        <v>1</v>
      </c>
      <c r="O457" s="836">
        <v>1</v>
      </c>
      <c r="P457" s="835">
        <v>103.67</v>
      </c>
      <c r="Q457" s="837">
        <v>1</v>
      </c>
      <c r="R457" s="832">
        <v>1</v>
      </c>
      <c r="S457" s="837">
        <v>1</v>
      </c>
      <c r="T457" s="836">
        <v>1</v>
      </c>
      <c r="U457" s="838">
        <v>1</v>
      </c>
    </row>
    <row r="458" spans="1:21" ht="14.4" customHeight="1" x14ac:dyDescent="0.3">
      <c r="A458" s="831">
        <v>21</v>
      </c>
      <c r="B458" s="832" t="s">
        <v>2457</v>
      </c>
      <c r="C458" s="832" t="s">
        <v>2463</v>
      </c>
      <c r="D458" s="833" t="s">
        <v>4107</v>
      </c>
      <c r="E458" s="834" t="s">
        <v>2485</v>
      </c>
      <c r="F458" s="832" t="s">
        <v>2458</v>
      </c>
      <c r="G458" s="832" t="s">
        <v>2680</v>
      </c>
      <c r="H458" s="832" t="s">
        <v>585</v>
      </c>
      <c r="I458" s="832" t="s">
        <v>3238</v>
      </c>
      <c r="J458" s="832" t="s">
        <v>674</v>
      </c>
      <c r="K458" s="832" t="s">
        <v>2687</v>
      </c>
      <c r="L458" s="835">
        <v>115.18</v>
      </c>
      <c r="M458" s="835">
        <v>115.18</v>
      </c>
      <c r="N458" s="832">
        <v>1</v>
      </c>
      <c r="O458" s="836">
        <v>0.5</v>
      </c>
      <c r="P458" s="835">
        <v>115.18</v>
      </c>
      <c r="Q458" s="837">
        <v>1</v>
      </c>
      <c r="R458" s="832">
        <v>1</v>
      </c>
      <c r="S458" s="837">
        <v>1</v>
      </c>
      <c r="T458" s="836">
        <v>0.5</v>
      </c>
      <c r="U458" s="838">
        <v>1</v>
      </c>
    </row>
    <row r="459" spans="1:21" ht="14.4" customHeight="1" x14ac:dyDescent="0.3">
      <c r="A459" s="831">
        <v>21</v>
      </c>
      <c r="B459" s="832" t="s">
        <v>2457</v>
      </c>
      <c r="C459" s="832" t="s">
        <v>2463</v>
      </c>
      <c r="D459" s="833" t="s">
        <v>4107</v>
      </c>
      <c r="E459" s="834" t="s">
        <v>2485</v>
      </c>
      <c r="F459" s="832" t="s">
        <v>2458</v>
      </c>
      <c r="G459" s="832" t="s">
        <v>2680</v>
      </c>
      <c r="H459" s="832" t="s">
        <v>585</v>
      </c>
      <c r="I459" s="832" t="s">
        <v>2969</v>
      </c>
      <c r="J459" s="832" t="s">
        <v>909</v>
      </c>
      <c r="K459" s="832" t="s">
        <v>2684</v>
      </c>
      <c r="L459" s="835">
        <v>32.25</v>
      </c>
      <c r="M459" s="835">
        <v>64.5</v>
      </c>
      <c r="N459" s="832">
        <v>2</v>
      </c>
      <c r="O459" s="836">
        <v>1</v>
      </c>
      <c r="P459" s="835">
        <v>64.5</v>
      </c>
      <c r="Q459" s="837">
        <v>1</v>
      </c>
      <c r="R459" s="832">
        <v>2</v>
      </c>
      <c r="S459" s="837">
        <v>1</v>
      </c>
      <c r="T459" s="836">
        <v>1</v>
      </c>
      <c r="U459" s="838">
        <v>1</v>
      </c>
    </row>
    <row r="460" spans="1:21" ht="14.4" customHeight="1" x14ac:dyDescent="0.3">
      <c r="A460" s="831">
        <v>21</v>
      </c>
      <c r="B460" s="832" t="s">
        <v>2457</v>
      </c>
      <c r="C460" s="832" t="s">
        <v>2463</v>
      </c>
      <c r="D460" s="833" t="s">
        <v>4107</v>
      </c>
      <c r="E460" s="834" t="s">
        <v>2485</v>
      </c>
      <c r="F460" s="832" t="s">
        <v>2458</v>
      </c>
      <c r="G460" s="832" t="s">
        <v>2680</v>
      </c>
      <c r="H460" s="832" t="s">
        <v>585</v>
      </c>
      <c r="I460" s="832" t="s">
        <v>2681</v>
      </c>
      <c r="J460" s="832" t="s">
        <v>909</v>
      </c>
      <c r="K460" s="832" t="s">
        <v>2682</v>
      </c>
      <c r="L460" s="835">
        <v>103.67</v>
      </c>
      <c r="M460" s="835">
        <v>207.34</v>
      </c>
      <c r="N460" s="832">
        <v>2</v>
      </c>
      <c r="O460" s="836">
        <v>2</v>
      </c>
      <c r="P460" s="835">
        <v>103.67</v>
      </c>
      <c r="Q460" s="837">
        <v>0.5</v>
      </c>
      <c r="R460" s="832">
        <v>1</v>
      </c>
      <c r="S460" s="837">
        <v>0.5</v>
      </c>
      <c r="T460" s="836">
        <v>1</v>
      </c>
      <c r="U460" s="838">
        <v>0.5</v>
      </c>
    </row>
    <row r="461" spans="1:21" ht="14.4" customHeight="1" x14ac:dyDescent="0.3">
      <c r="A461" s="831">
        <v>21</v>
      </c>
      <c r="B461" s="832" t="s">
        <v>2457</v>
      </c>
      <c r="C461" s="832" t="s">
        <v>2463</v>
      </c>
      <c r="D461" s="833" t="s">
        <v>4107</v>
      </c>
      <c r="E461" s="834" t="s">
        <v>2485</v>
      </c>
      <c r="F461" s="832" t="s">
        <v>2458</v>
      </c>
      <c r="G461" s="832" t="s">
        <v>2680</v>
      </c>
      <c r="H461" s="832" t="s">
        <v>585</v>
      </c>
      <c r="I461" s="832" t="s">
        <v>3239</v>
      </c>
      <c r="J461" s="832" t="s">
        <v>3240</v>
      </c>
      <c r="K461" s="832" t="s">
        <v>3241</v>
      </c>
      <c r="L461" s="835">
        <v>64.5</v>
      </c>
      <c r="M461" s="835">
        <v>64.5</v>
      </c>
      <c r="N461" s="832">
        <v>1</v>
      </c>
      <c r="O461" s="836">
        <v>0.5</v>
      </c>
      <c r="P461" s="835"/>
      <c r="Q461" s="837">
        <v>0</v>
      </c>
      <c r="R461" s="832"/>
      <c r="S461" s="837">
        <v>0</v>
      </c>
      <c r="T461" s="836"/>
      <c r="U461" s="838">
        <v>0</v>
      </c>
    </row>
    <row r="462" spans="1:21" ht="14.4" customHeight="1" x14ac:dyDescent="0.3">
      <c r="A462" s="831">
        <v>21</v>
      </c>
      <c r="B462" s="832" t="s">
        <v>2457</v>
      </c>
      <c r="C462" s="832" t="s">
        <v>2463</v>
      </c>
      <c r="D462" s="833" t="s">
        <v>4107</v>
      </c>
      <c r="E462" s="834" t="s">
        <v>2485</v>
      </c>
      <c r="F462" s="832" t="s">
        <v>2458</v>
      </c>
      <c r="G462" s="832" t="s">
        <v>2680</v>
      </c>
      <c r="H462" s="832" t="s">
        <v>585</v>
      </c>
      <c r="I462" s="832" t="s">
        <v>3242</v>
      </c>
      <c r="J462" s="832" t="s">
        <v>909</v>
      </c>
      <c r="K462" s="832" t="s">
        <v>2682</v>
      </c>
      <c r="L462" s="835">
        <v>103.67</v>
      </c>
      <c r="M462" s="835">
        <v>1244.04</v>
      </c>
      <c r="N462" s="832">
        <v>12</v>
      </c>
      <c r="O462" s="836">
        <v>8</v>
      </c>
      <c r="P462" s="835">
        <v>829.3599999999999</v>
      </c>
      <c r="Q462" s="837">
        <v>0.66666666666666663</v>
      </c>
      <c r="R462" s="832">
        <v>8</v>
      </c>
      <c r="S462" s="837">
        <v>0.66666666666666663</v>
      </c>
      <c r="T462" s="836">
        <v>5.5</v>
      </c>
      <c r="U462" s="838">
        <v>0.6875</v>
      </c>
    </row>
    <row r="463" spans="1:21" ht="14.4" customHeight="1" x14ac:dyDescent="0.3">
      <c r="A463" s="831">
        <v>21</v>
      </c>
      <c r="B463" s="832" t="s">
        <v>2457</v>
      </c>
      <c r="C463" s="832" t="s">
        <v>2463</v>
      </c>
      <c r="D463" s="833" t="s">
        <v>4107</v>
      </c>
      <c r="E463" s="834" t="s">
        <v>2485</v>
      </c>
      <c r="F463" s="832" t="s">
        <v>2458</v>
      </c>
      <c r="G463" s="832" t="s">
        <v>2680</v>
      </c>
      <c r="H463" s="832" t="s">
        <v>585</v>
      </c>
      <c r="I463" s="832" t="s">
        <v>2683</v>
      </c>
      <c r="J463" s="832" t="s">
        <v>909</v>
      </c>
      <c r="K463" s="832" t="s">
        <v>2684</v>
      </c>
      <c r="L463" s="835">
        <v>32.25</v>
      </c>
      <c r="M463" s="835">
        <v>32.25</v>
      </c>
      <c r="N463" s="832">
        <v>1</v>
      </c>
      <c r="O463" s="836">
        <v>0.5</v>
      </c>
      <c r="P463" s="835"/>
      <c r="Q463" s="837">
        <v>0</v>
      </c>
      <c r="R463" s="832"/>
      <c r="S463" s="837">
        <v>0</v>
      </c>
      <c r="T463" s="836"/>
      <c r="U463" s="838">
        <v>0</v>
      </c>
    </row>
    <row r="464" spans="1:21" ht="14.4" customHeight="1" x14ac:dyDescent="0.3">
      <c r="A464" s="831">
        <v>21</v>
      </c>
      <c r="B464" s="832" t="s">
        <v>2457</v>
      </c>
      <c r="C464" s="832" t="s">
        <v>2463</v>
      </c>
      <c r="D464" s="833" t="s">
        <v>4107</v>
      </c>
      <c r="E464" s="834" t="s">
        <v>2485</v>
      </c>
      <c r="F464" s="832" t="s">
        <v>2458</v>
      </c>
      <c r="G464" s="832" t="s">
        <v>2680</v>
      </c>
      <c r="H464" s="832" t="s">
        <v>585</v>
      </c>
      <c r="I464" s="832" t="s">
        <v>3243</v>
      </c>
      <c r="J464" s="832" t="s">
        <v>3244</v>
      </c>
      <c r="K464" s="832" t="s">
        <v>2687</v>
      </c>
      <c r="L464" s="835">
        <v>115.18</v>
      </c>
      <c r="M464" s="835">
        <v>115.18</v>
      </c>
      <c r="N464" s="832">
        <v>1</v>
      </c>
      <c r="O464" s="836">
        <v>0.5</v>
      </c>
      <c r="P464" s="835">
        <v>115.18</v>
      </c>
      <c r="Q464" s="837">
        <v>1</v>
      </c>
      <c r="R464" s="832">
        <v>1</v>
      </c>
      <c r="S464" s="837">
        <v>1</v>
      </c>
      <c r="T464" s="836">
        <v>0.5</v>
      </c>
      <c r="U464" s="838">
        <v>1</v>
      </c>
    </row>
    <row r="465" spans="1:21" ht="14.4" customHeight="1" x14ac:dyDescent="0.3">
      <c r="A465" s="831">
        <v>21</v>
      </c>
      <c r="B465" s="832" t="s">
        <v>2457</v>
      </c>
      <c r="C465" s="832" t="s">
        <v>2463</v>
      </c>
      <c r="D465" s="833" t="s">
        <v>4107</v>
      </c>
      <c r="E465" s="834" t="s">
        <v>2485</v>
      </c>
      <c r="F465" s="832" t="s">
        <v>2458</v>
      </c>
      <c r="G465" s="832" t="s">
        <v>2504</v>
      </c>
      <c r="H465" s="832" t="s">
        <v>637</v>
      </c>
      <c r="I465" s="832" t="s">
        <v>1898</v>
      </c>
      <c r="J465" s="832" t="s">
        <v>1091</v>
      </c>
      <c r="K465" s="832" t="s">
        <v>1899</v>
      </c>
      <c r="L465" s="835">
        <v>453.18</v>
      </c>
      <c r="M465" s="835">
        <v>453.18</v>
      </c>
      <c r="N465" s="832">
        <v>1</v>
      </c>
      <c r="O465" s="836">
        <v>1</v>
      </c>
      <c r="P465" s="835">
        <v>453.18</v>
      </c>
      <c r="Q465" s="837">
        <v>1</v>
      </c>
      <c r="R465" s="832">
        <v>1</v>
      </c>
      <c r="S465" s="837">
        <v>1</v>
      </c>
      <c r="T465" s="836">
        <v>1</v>
      </c>
      <c r="U465" s="838">
        <v>1</v>
      </c>
    </row>
    <row r="466" spans="1:21" ht="14.4" customHeight="1" x14ac:dyDescent="0.3">
      <c r="A466" s="831">
        <v>21</v>
      </c>
      <c r="B466" s="832" t="s">
        <v>2457</v>
      </c>
      <c r="C466" s="832" t="s">
        <v>2463</v>
      </c>
      <c r="D466" s="833" t="s">
        <v>4107</v>
      </c>
      <c r="E466" s="834" t="s">
        <v>2485</v>
      </c>
      <c r="F466" s="832" t="s">
        <v>2458</v>
      </c>
      <c r="G466" s="832" t="s">
        <v>2504</v>
      </c>
      <c r="H466" s="832" t="s">
        <v>585</v>
      </c>
      <c r="I466" s="832" t="s">
        <v>2508</v>
      </c>
      <c r="J466" s="832" t="s">
        <v>1091</v>
      </c>
      <c r="K466" s="832" t="s">
        <v>1899</v>
      </c>
      <c r="L466" s="835">
        <v>453.18</v>
      </c>
      <c r="M466" s="835">
        <v>11329.500000000002</v>
      </c>
      <c r="N466" s="832">
        <v>25</v>
      </c>
      <c r="O466" s="836">
        <v>15.5</v>
      </c>
      <c r="P466" s="835">
        <v>9063.6000000000022</v>
      </c>
      <c r="Q466" s="837">
        <v>0.8</v>
      </c>
      <c r="R466" s="832">
        <v>20</v>
      </c>
      <c r="S466" s="837">
        <v>0.8</v>
      </c>
      <c r="T466" s="836">
        <v>13.5</v>
      </c>
      <c r="U466" s="838">
        <v>0.87096774193548387</v>
      </c>
    </row>
    <row r="467" spans="1:21" ht="14.4" customHeight="1" x14ac:dyDescent="0.3">
      <c r="A467" s="831">
        <v>21</v>
      </c>
      <c r="B467" s="832" t="s">
        <v>2457</v>
      </c>
      <c r="C467" s="832" t="s">
        <v>2463</v>
      </c>
      <c r="D467" s="833" t="s">
        <v>4107</v>
      </c>
      <c r="E467" s="834" t="s">
        <v>2485</v>
      </c>
      <c r="F467" s="832" t="s">
        <v>2458</v>
      </c>
      <c r="G467" s="832" t="s">
        <v>2986</v>
      </c>
      <c r="H467" s="832" t="s">
        <v>585</v>
      </c>
      <c r="I467" s="832" t="s">
        <v>2987</v>
      </c>
      <c r="J467" s="832" t="s">
        <v>2988</v>
      </c>
      <c r="K467" s="832" t="s">
        <v>2989</v>
      </c>
      <c r="L467" s="835">
        <v>453.18</v>
      </c>
      <c r="M467" s="835">
        <v>32175.780000000006</v>
      </c>
      <c r="N467" s="832">
        <v>71</v>
      </c>
      <c r="O467" s="836">
        <v>17.5</v>
      </c>
      <c r="P467" s="835">
        <v>32175.780000000006</v>
      </c>
      <c r="Q467" s="837">
        <v>1</v>
      </c>
      <c r="R467" s="832">
        <v>71</v>
      </c>
      <c r="S467" s="837">
        <v>1</v>
      </c>
      <c r="T467" s="836">
        <v>17.5</v>
      </c>
      <c r="U467" s="838">
        <v>1</v>
      </c>
    </row>
    <row r="468" spans="1:21" ht="14.4" customHeight="1" x14ac:dyDescent="0.3">
      <c r="A468" s="831">
        <v>21</v>
      </c>
      <c r="B468" s="832" t="s">
        <v>2457</v>
      </c>
      <c r="C468" s="832" t="s">
        <v>2463</v>
      </c>
      <c r="D468" s="833" t="s">
        <v>4107</v>
      </c>
      <c r="E468" s="834" t="s">
        <v>2485</v>
      </c>
      <c r="F468" s="832" t="s">
        <v>2458</v>
      </c>
      <c r="G468" s="832" t="s">
        <v>2692</v>
      </c>
      <c r="H468" s="832" t="s">
        <v>637</v>
      </c>
      <c r="I468" s="832" t="s">
        <v>2228</v>
      </c>
      <c r="J468" s="832" t="s">
        <v>1889</v>
      </c>
      <c r="K468" s="832" t="s">
        <v>2229</v>
      </c>
      <c r="L468" s="835">
        <v>57.6</v>
      </c>
      <c r="M468" s="835">
        <v>57.6</v>
      </c>
      <c r="N468" s="832">
        <v>1</v>
      </c>
      <c r="O468" s="836">
        <v>0.5</v>
      </c>
      <c r="P468" s="835">
        <v>57.6</v>
      </c>
      <c r="Q468" s="837">
        <v>1</v>
      </c>
      <c r="R468" s="832">
        <v>1</v>
      </c>
      <c r="S468" s="837">
        <v>1</v>
      </c>
      <c r="T468" s="836">
        <v>0.5</v>
      </c>
      <c r="U468" s="838">
        <v>1</v>
      </c>
    </row>
    <row r="469" spans="1:21" ht="14.4" customHeight="1" x14ac:dyDescent="0.3">
      <c r="A469" s="831">
        <v>21</v>
      </c>
      <c r="B469" s="832" t="s">
        <v>2457</v>
      </c>
      <c r="C469" s="832" t="s">
        <v>2463</v>
      </c>
      <c r="D469" s="833" t="s">
        <v>4107</v>
      </c>
      <c r="E469" s="834" t="s">
        <v>2485</v>
      </c>
      <c r="F469" s="832" t="s">
        <v>2458</v>
      </c>
      <c r="G469" s="832" t="s">
        <v>2692</v>
      </c>
      <c r="H469" s="832" t="s">
        <v>637</v>
      </c>
      <c r="I469" s="832" t="s">
        <v>3245</v>
      </c>
      <c r="J469" s="832" t="s">
        <v>1889</v>
      </c>
      <c r="K469" s="832" t="s">
        <v>3246</v>
      </c>
      <c r="L469" s="835">
        <v>115.18</v>
      </c>
      <c r="M469" s="835">
        <v>230.36</v>
      </c>
      <c r="N469" s="832">
        <v>2</v>
      </c>
      <c r="O469" s="836">
        <v>1</v>
      </c>
      <c r="P469" s="835">
        <v>230.36</v>
      </c>
      <c r="Q469" s="837">
        <v>1</v>
      </c>
      <c r="R469" s="832">
        <v>2</v>
      </c>
      <c r="S469" s="837">
        <v>1</v>
      </c>
      <c r="T469" s="836">
        <v>1</v>
      </c>
      <c r="U469" s="838">
        <v>1</v>
      </c>
    </row>
    <row r="470" spans="1:21" ht="14.4" customHeight="1" x14ac:dyDescent="0.3">
      <c r="A470" s="831">
        <v>21</v>
      </c>
      <c r="B470" s="832" t="s">
        <v>2457</v>
      </c>
      <c r="C470" s="832" t="s">
        <v>2463</v>
      </c>
      <c r="D470" s="833" t="s">
        <v>4107</v>
      </c>
      <c r="E470" s="834" t="s">
        <v>2485</v>
      </c>
      <c r="F470" s="832" t="s">
        <v>2458</v>
      </c>
      <c r="G470" s="832" t="s">
        <v>2692</v>
      </c>
      <c r="H470" s="832" t="s">
        <v>637</v>
      </c>
      <c r="I470" s="832" t="s">
        <v>1888</v>
      </c>
      <c r="J470" s="832" t="s">
        <v>1889</v>
      </c>
      <c r="K470" s="832" t="s">
        <v>1890</v>
      </c>
      <c r="L470" s="835">
        <v>16.12</v>
      </c>
      <c r="M470" s="835">
        <v>48.36</v>
      </c>
      <c r="N470" s="832">
        <v>3</v>
      </c>
      <c r="O470" s="836">
        <v>0.5</v>
      </c>
      <c r="P470" s="835">
        <v>48.36</v>
      </c>
      <c r="Q470" s="837">
        <v>1</v>
      </c>
      <c r="R470" s="832">
        <v>3</v>
      </c>
      <c r="S470" s="837">
        <v>1</v>
      </c>
      <c r="T470" s="836">
        <v>0.5</v>
      </c>
      <c r="U470" s="838">
        <v>1</v>
      </c>
    </row>
    <row r="471" spans="1:21" ht="14.4" customHeight="1" x14ac:dyDescent="0.3">
      <c r="A471" s="831">
        <v>21</v>
      </c>
      <c r="B471" s="832" t="s">
        <v>2457</v>
      </c>
      <c r="C471" s="832" t="s">
        <v>2463</v>
      </c>
      <c r="D471" s="833" t="s">
        <v>4107</v>
      </c>
      <c r="E471" s="834" t="s">
        <v>2485</v>
      </c>
      <c r="F471" s="832" t="s">
        <v>2458</v>
      </c>
      <c r="G471" s="832" t="s">
        <v>2698</v>
      </c>
      <c r="H471" s="832" t="s">
        <v>585</v>
      </c>
      <c r="I471" s="832" t="s">
        <v>3247</v>
      </c>
      <c r="J471" s="832" t="s">
        <v>3248</v>
      </c>
      <c r="K471" s="832" t="s">
        <v>2570</v>
      </c>
      <c r="L471" s="835">
        <v>47.7</v>
      </c>
      <c r="M471" s="835">
        <v>47.7</v>
      </c>
      <c r="N471" s="832">
        <v>1</v>
      </c>
      <c r="O471" s="836">
        <v>1</v>
      </c>
      <c r="P471" s="835"/>
      <c r="Q471" s="837">
        <v>0</v>
      </c>
      <c r="R471" s="832"/>
      <c r="S471" s="837">
        <v>0</v>
      </c>
      <c r="T471" s="836"/>
      <c r="U471" s="838">
        <v>0</v>
      </c>
    </row>
    <row r="472" spans="1:21" ht="14.4" customHeight="1" x14ac:dyDescent="0.3">
      <c r="A472" s="831">
        <v>21</v>
      </c>
      <c r="B472" s="832" t="s">
        <v>2457</v>
      </c>
      <c r="C472" s="832" t="s">
        <v>2463</v>
      </c>
      <c r="D472" s="833" t="s">
        <v>4107</v>
      </c>
      <c r="E472" s="834" t="s">
        <v>2485</v>
      </c>
      <c r="F472" s="832" t="s">
        <v>2458</v>
      </c>
      <c r="G472" s="832" t="s">
        <v>3136</v>
      </c>
      <c r="H472" s="832" t="s">
        <v>637</v>
      </c>
      <c r="I472" s="832" t="s">
        <v>3249</v>
      </c>
      <c r="J472" s="832" t="s">
        <v>1995</v>
      </c>
      <c r="K472" s="832" t="s">
        <v>3250</v>
      </c>
      <c r="L472" s="835">
        <v>614.48</v>
      </c>
      <c r="M472" s="835">
        <v>614.48</v>
      </c>
      <c r="N472" s="832">
        <v>1</v>
      </c>
      <c r="O472" s="836">
        <v>1</v>
      </c>
      <c r="P472" s="835"/>
      <c r="Q472" s="837">
        <v>0</v>
      </c>
      <c r="R472" s="832"/>
      <c r="S472" s="837">
        <v>0</v>
      </c>
      <c r="T472" s="836"/>
      <c r="U472" s="838">
        <v>0</v>
      </c>
    </row>
    <row r="473" spans="1:21" ht="14.4" customHeight="1" x14ac:dyDescent="0.3">
      <c r="A473" s="831">
        <v>21</v>
      </c>
      <c r="B473" s="832" t="s">
        <v>2457</v>
      </c>
      <c r="C473" s="832" t="s">
        <v>2463</v>
      </c>
      <c r="D473" s="833" t="s">
        <v>4107</v>
      </c>
      <c r="E473" s="834" t="s">
        <v>2485</v>
      </c>
      <c r="F473" s="832" t="s">
        <v>2458</v>
      </c>
      <c r="G473" s="832" t="s">
        <v>2701</v>
      </c>
      <c r="H473" s="832" t="s">
        <v>585</v>
      </c>
      <c r="I473" s="832" t="s">
        <v>2702</v>
      </c>
      <c r="J473" s="832" t="s">
        <v>647</v>
      </c>
      <c r="K473" s="832" t="s">
        <v>2703</v>
      </c>
      <c r="L473" s="835">
        <v>108.44</v>
      </c>
      <c r="M473" s="835">
        <v>650.64</v>
      </c>
      <c r="N473" s="832">
        <v>6</v>
      </c>
      <c r="O473" s="836">
        <v>2</v>
      </c>
      <c r="P473" s="835"/>
      <c r="Q473" s="837">
        <v>0</v>
      </c>
      <c r="R473" s="832"/>
      <c r="S473" s="837">
        <v>0</v>
      </c>
      <c r="T473" s="836"/>
      <c r="U473" s="838">
        <v>0</v>
      </c>
    </row>
    <row r="474" spans="1:21" ht="14.4" customHeight="1" x14ac:dyDescent="0.3">
      <c r="A474" s="831">
        <v>21</v>
      </c>
      <c r="B474" s="832" t="s">
        <v>2457</v>
      </c>
      <c r="C474" s="832" t="s">
        <v>2463</v>
      </c>
      <c r="D474" s="833" t="s">
        <v>4107</v>
      </c>
      <c r="E474" s="834" t="s">
        <v>2485</v>
      </c>
      <c r="F474" s="832" t="s">
        <v>2458</v>
      </c>
      <c r="G474" s="832" t="s">
        <v>2701</v>
      </c>
      <c r="H474" s="832" t="s">
        <v>585</v>
      </c>
      <c r="I474" s="832" t="s">
        <v>2702</v>
      </c>
      <c r="J474" s="832" t="s">
        <v>647</v>
      </c>
      <c r="K474" s="832" t="s">
        <v>2703</v>
      </c>
      <c r="L474" s="835">
        <v>127.91</v>
      </c>
      <c r="M474" s="835">
        <v>1407.01</v>
      </c>
      <c r="N474" s="832">
        <v>11</v>
      </c>
      <c r="O474" s="836">
        <v>4.5</v>
      </c>
      <c r="P474" s="835">
        <v>383.73</v>
      </c>
      <c r="Q474" s="837">
        <v>0.27272727272727276</v>
      </c>
      <c r="R474" s="832">
        <v>3</v>
      </c>
      <c r="S474" s="837">
        <v>0.27272727272727271</v>
      </c>
      <c r="T474" s="836">
        <v>1.5</v>
      </c>
      <c r="U474" s="838">
        <v>0.33333333333333331</v>
      </c>
    </row>
    <row r="475" spans="1:21" ht="14.4" customHeight="1" x14ac:dyDescent="0.3">
      <c r="A475" s="831">
        <v>21</v>
      </c>
      <c r="B475" s="832" t="s">
        <v>2457</v>
      </c>
      <c r="C475" s="832" t="s">
        <v>2463</v>
      </c>
      <c r="D475" s="833" t="s">
        <v>4107</v>
      </c>
      <c r="E475" s="834" t="s">
        <v>2485</v>
      </c>
      <c r="F475" s="832" t="s">
        <v>2458</v>
      </c>
      <c r="G475" s="832" t="s">
        <v>2701</v>
      </c>
      <c r="H475" s="832" t="s">
        <v>585</v>
      </c>
      <c r="I475" s="832" t="s">
        <v>3251</v>
      </c>
      <c r="J475" s="832" t="s">
        <v>647</v>
      </c>
      <c r="K475" s="832" t="s">
        <v>3252</v>
      </c>
      <c r="L475" s="835">
        <v>52.61</v>
      </c>
      <c r="M475" s="835">
        <v>105.22</v>
      </c>
      <c r="N475" s="832">
        <v>2</v>
      </c>
      <c r="O475" s="836">
        <v>2</v>
      </c>
      <c r="P475" s="835"/>
      <c r="Q475" s="837">
        <v>0</v>
      </c>
      <c r="R475" s="832"/>
      <c r="S475" s="837">
        <v>0</v>
      </c>
      <c r="T475" s="836"/>
      <c r="U475" s="838">
        <v>0</v>
      </c>
    </row>
    <row r="476" spans="1:21" ht="14.4" customHeight="1" x14ac:dyDescent="0.3">
      <c r="A476" s="831">
        <v>21</v>
      </c>
      <c r="B476" s="832" t="s">
        <v>2457</v>
      </c>
      <c r="C476" s="832" t="s">
        <v>2463</v>
      </c>
      <c r="D476" s="833" t="s">
        <v>4107</v>
      </c>
      <c r="E476" s="834" t="s">
        <v>2485</v>
      </c>
      <c r="F476" s="832" t="s">
        <v>2458</v>
      </c>
      <c r="G476" s="832" t="s">
        <v>2704</v>
      </c>
      <c r="H476" s="832" t="s">
        <v>585</v>
      </c>
      <c r="I476" s="832" t="s">
        <v>2705</v>
      </c>
      <c r="J476" s="832" t="s">
        <v>2706</v>
      </c>
      <c r="K476" s="832" t="s">
        <v>2707</v>
      </c>
      <c r="L476" s="835">
        <v>21.92</v>
      </c>
      <c r="M476" s="835">
        <v>263.04000000000002</v>
      </c>
      <c r="N476" s="832">
        <v>12</v>
      </c>
      <c r="O476" s="836">
        <v>3.5</v>
      </c>
      <c r="P476" s="835"/>
      <c r="Q476" s="837">
        <v>0</v>
      </c>
      <c r="R476" s="832"/>
      <c r="S476" s="837">
        <v>0</v>
      </c>
      <c r="T476" s="836"/>
      <c r="U476" s="838">
        <v>0</v>
      </c>
    </row>
    <row r="477" spans="1:21" ht="14.4" customHeight="1" x14ac:dyDescent="0.3">
      <c r="A477" s="831">
        <v>21</v>
      </c>
      <c r="B477" s="832" t="s">
        <v>2457</v>
      </c>
      <c r="C477" s="832" t="s">
        <v>2463</v>
      </c>
      <c r="D477" s="833" t="s">
        <v>4107</v>
      </c>
      <c r="E477" s="834" t="s">
        <v>2485</v>
      </c>
      <c r="F477" s="832" t="s">
        <v>2458</v>
      </c>
      <c r="G477" s="832" t="s">
        <v>2704</v>
      </c>
      <c r="H477" s="832" t="s">
        <v>585</v>
      </c>
      <c r="I477" s="832" t="s">
        <v>2708</v>
      </c>
      <c r="J477" s="832" t="s">
        <v>2706</v>
      </c>
      <c r="K477" s="832" t="s">
        <v>2709</v>
      </c>
      <c r="L477" s="835">
        <v>87.67</v>
      </c>
      <c r="M477" s="835">
        <v>350.68</v>
      </c>
      <c r="N477" s="832">
        <v>4</v>
      </c>
      <c r="O477" s="836">
        <v>3.5</v>
      </c>
      <c r="P477" s="835">
        <v>87.67</v>
      </c>
      <c r="Q477" s="837">
        <v>0.25</v>
      </c>
      <c r="R477" s="832">
        <v>1</v>
      </c>
      <c r="S477" s="837">
        <v>0.25</v>
      </c>
      <c r="T477" s="836">
        <v>1</v>
      </c>
      <c r="U477" s="838">
        <v>0.2857142857142857</v>
      </c>
    </row>
    <row r="478" spans="1:21" ht="14.4" customHeight="1" x14ac:dyDescent="0.3">
      <c r="A478" s="831">
        <v>21</v>
      </c>
      <c r="B478" s="832" t="s">
        <v>2457</v>
      </c>
      <c r="C478" s="832" t="s">
        <v>2463</v>
      </c>
      <c r="D478" s="833" t="s">
        <v>4107</v>
      </c>
      <c r="E478" s="834" t="s">
        <v>2485</v>
      </c>
      <c r="F478" s="832" t="s">
        <v>2458</v>
      </c>
      <c r="G478" s="832" t="s">
        <v>3139</v>
      </c>
      <c r="H478" s="832" t="s">
        <v>585</v>
      </c>
      <c r="I478" s="832" t="s">
        <v>3140</v>
      </c>
      <c r="J478" s="832" t="s">
        <v>1175</v>
      </c>
      <c r="K478" s="832" t="s">
        <v>3141</v>
      </c>
      <c r="L478" s="835">
        <v>128.69999999999999</v>
      </c>
      <c r="M478" s="835">
        <v>514.79999999999995</v>
      </c>
      <c r="N478" s="832">
        <v>4</v>
      </c>
      <c r="O478" s="836">
        <v>3.5</v>
      </c>
      <c r="P478" s="835">
        <v>514.79999999999995</v>
      </c>
      <c r="Q478" s="837">
        <v>1</v>
      </c>
      <c r="R478" s="832">
        <v>4</v>
      </c>
      <c r="S478" s="837">
        <v>1</v>
      </c>
      <c r="T478" s="836">
        <v>3.5</v>
      </c>
      <c r="U478" s="838">
        <v>1</v>
      </c>
    </row>
    <row r="479" spans="1:21" ht="14.4" customHeight="1" x14ac:dyDescent="0.3">
      <c r="A479" s="831">
        <v>21</v>
      </c>
      <c r="B479" s="832" t="s">
        <v>2457</v>
      </c>
      <c r="C479" s="832" t="s">
        <v>2463</v>
      </c>
      <c r="D479" s="833" t="s">
        <v>4107</v>
      </c>
      <c r="E479" s="834" t="s">
        <v>2485</v>
      </c>
      <c r="F479" s="832" t="s">
        <v>2458</v>
      </c>
      <c r="G479" s="832" t="s">
        <v>3139</v>
      </c>
      <c r="H479" s="832" t="s">
        <v>585</v>
      </c>
      <c r="I479" s="832" t="s">
        <v>3142</v>
      </c>
      <c r="J479" s="832" t="s">
        <v>1175</v>
      </c>
      <c r="K479" s="832" t="s">
        <v>3143</v>
      </c>
      <c r="L479" s="835">
        <v>64.349999999999994</v>
      </c>
      <c r="M479" s="835">
        <v>64.349999999999994</v>
      </c>
      <c r="N479" s="832">
        <v>1</v>
      </c>
      <c r="O479" s="836">
        <v>0.5</v>
      </c>
      <c r="P479" s="835">
        <v>64.349999999999994</v>
      </c>
      <c r="Q479" s="837">
        <v>1</v>
      </c>
      <c r="R479" s="832">
        <v>1</v>
      </c>
      <c r="S479" s="837">
        <v>1</v>
      </c>
      <c r="T479" s="836">
        <v>0.5</v>
      </c>
      <c r="U479" s="838">
        <v>1</v>
      </c>
    </row>
    <row r="480" spans="1:21" ht="14.4" customHeight="1" x14ac:dyDescent="0.3">
      <c r="A480" s="831">
        <v>21</v>
      </c>
      <c r="B480" s="832" t="s">
        <v>2457</v>
      </c>
      <c r="C480" s="832" t="s">
        <v>2463</v>
      </c>
      <c r="D480" s="833" t="s">
        <v>4107</v>
      </c>
      <c r="E480" s="834" t="s">
        <v>2485</v>
      </c>
      <c r="F480" s="832" t="s">
        <v>2458</v>
      </c>
      <c r="G480" s="832" t="s">
        <v>2509</v>
      </c>
      <c r="H480" s="832" t="s">
        <v>637</v>
      </c>
      <c r="I480" s="832" t="s">
        <v>2141</v>
      </c>
      <c r="J480" s="832" t="s">
        <v>1087</v>
      </c>
      <c r="K480" s="832" t="s">
        <v>1089</v>
      </c>
      <c r="L480" s="835">
        <v>0</v>
      </c>
      <c r="M480" s="835">
        <v>0</v>
      </c>
      <c r="N480" s="832">
        <v>26</v>
      </c>
      <c r="O480" s="836">
        <v>9.5</v>
      </c>
      <c r="P480" s="835">
        <v>0</v>
      </c>
      <c r="Q480" s="837"/>
      <c r="R480" s="832">
        <v>20</v>
      </c>
      <c r="S480" s="837">
        <v>0.76923076923076927</v>
      </c>
      <c r="T480" s="836">
        <v>6.5</v>
      </c>
      <c r="U480" s="838">
        <v>0.68421052631578949</v>
      </c>
    </row>
    <row r="481" spans="1:21" ht="14.4" customHeight="1" x14ac:dyDescent="0.3">
      <c r="A481" s="831">
        <v>21</v>
      </c>
      <c r="B481" s="832" t="s">
        <v>2457</v>
      </c>
      <c r="C481" s="832" t="s">
        <v>2463</v>
      </c>
      <c r="D481" s="833" t="s">
        <v>4107</v>
      </c>
      <c r="E481" s="834" t="s">
        <v>2485</v>
      </c>
      <c r="F481" s="832" t="s">
        <v>2458</v>
      </c>
      <c r="G481" s="832" t="s">
        <v>3253</v>
      </c>
      <c r="H481" s="832" t="s">
        <v>585</v>
      </c>
      <c r="I481" s="832" t="s">
        <v>3254</v>
      </c>
      <c r="J481" s="832" t="s">
        <v>1249</v>
      </c>
      <c r="K481" s="832" t="s">
        <v>2536</v>
      </c>
      <c r="L481" s="835">
        <v>210.38</v>
      </c>
      <c r="M481" s="835">
        <v>631.14</v>
      </c>
      <c r="N481" s="832">
        <v>3</v>
      </c>
      <c r="O481" s="836">
        <v>1</v>
      </c>
      <c r="P481" s="835">
        <v>631.14</v>
      </c>
      <c r="Q481" s="837">
        <v>1</v>
      </c>
      <c r="R481" s="832">
        <v>3</v>
      </c>
      <c r="S481" s="837">
        <v>1</v>
      </c>
      <c r="T481" s="836">
        <v>1</v>
      </c>
      <c r="U481" s="838">
        <v>1</v>
      </c>
    </row>
    <row r="482" spans="1:21" ht="14.4" customHeight="1" x14ac:dyDescent="0.3">
      <c r="A482" s="831">
        <v>21</v>
      </c>
      <c r="B482" s="832" t="s">
        <v>2457</v>
      </c>
      <c r="C482" s="832" t="s">
        <v>2463</v>
      </c>
      <c r="D482" s="833" t="s">
        <v>4107</v>
      </c>
      <c r="E482" s="834" t="s">
        <v>2485</v>
      </c>
      <c r="F482" s="832" t="s">
        <v>2458</v>
      </c>
      <c r="G482" s="832" t="s">
        <v>3253</v>
      </c>
      <c r="H482" s="832" t="s">
        <v>585</v>
      </c>
      <c r="I482" s="832" t="s">
        <v>3255</v>
      </c>
      <c r="J482" s="832" t="s">
        <v>1249</v>
      </c>
      <c r="K482" s="832" t="s">
        <v>3256</v>
      </c>
      <c r="L482" s="835">
        <v>42.08</v>
      </c>
      <c r="M482" s="835">
        <v>126.24</v>
      </c>
      <c r="N482" s="832">
        <v>3</v>
      </c>
      <c r="O482" s="836">
        <v>0.5</v>
      </c>
      <c r="P482" s="835">
        <v>126.24</v>
      </c>
      <c r="Q482" s="837">
        <v>1</v>
      </c>
      <c r="R482" s="832">
        <v>3</v>
      </c>
      <c r="S482" s="837">
        <v>1</v>
      </c>
      <c r="T482" s="836">
        <v>0.5</v>
      </c>
      <c r="U482" s="838">
        <v>1</v>
      </c>
    </row>
    <row r="483" spans="1:21" ht="14.4" customHeight="1" x14ac:dyDescent="0.3">
      <c r="A483" s="831">
        <v>21</v>
      </c>
      <c r="B483" s="832" t="s">
        <v>2457</v>
      </c>
      <c r="C483" s="832" t="s">
        <v>2463</v>
      </c>
      <c r="D483" s="833" t="s">
        <v>4107</v>
      </c>
      <c r="E483" s="834" t="s">
        <v>2485</v>
      </c>
      <c r="F483" s="832" t="s">
        <v>2458</v>
      </c>
      <c r="G483" s="832" t="s">
        <v>2726</v>
      </c>
      <c r="H483" s="832" t="s">
        <v>637</v>
      </c>
      <c r="I483" s="832" t="s">
        <v>3257</v>
      </c>
      <c r="J483" s="832" t="s">
        <v>2728</v>
      </c>
      <c r="K483" s="832" t="s">
        <v>3258</v>
      </c>
      <c r="L483" s="835">
        <v>251.16</v>
      </c>
      <c r="M483" s="835">
        <v>251.16</v>
      </c>
      <c r="N483" s="832">
        <v>1</v>
      </c>
      <c r="O483" s="836">
        <v>1</v>
      </c>
      <c r="P483" s="835"/>
      <c r="Q483" s="837">
        <v>0</v>
      </c>
      <c r="R483" s="832"/>
      <c r="S483" s="837">
        <v>0</v>
      </c>
      <c r="T483" s="836"/>
      <c r="U483" s="838">
        <v>0</v>
      </c>
    </row>
    <row r="484" spans="1:21" ht="14.4" customHeight="1" x14ac:dyDescent="0.3">
      <c r="A484" s="831">
        <v>21</v>
      </c>
      <c r="B484" s="832" t="s">
        <v>2457</v>
      </c>
      <c r="C484" s="832" t="s">
        <v>2463</v>
      </c>
      <c r="D484" s="833" t="s">
        <v>4107</v>
      </c>
      <c r="E484" s="834" t="s">
        <v>2485</v>
      </c>
      <c r="F484" s="832" t="s">
        <v>2458</v>
      </c>
      <c r="G484" s="832" t="s">
        <v>2726</v>
      </c>
      <c r="H484" s="832" t="s">
        <v>637</v>
      </c>
      <c r="I484" s="832" t="s">
        <v>2727</v>
      </c>
      <c r="J484" s="832" t="s">
        <v>2728</v>
      </c>
      <c r="K484" s="832" t="s">
        <v>2729</v>
      </c>
      <c r="L484" s="835">
        <v>502.31</v>
      </c>
      <c r="M484" s="835">
        <v>17580.849999999999</v>
      </c>
      <c r="N484" s="832">
        <v>35</v>
      </c>
      <c r="O484" s="836">
        <v>30</v>
      </c>
      <c r="P484" s="835">
        <v>11553.13</v>
      </c>
      <c r="Q484" s="837">
        <v>0.65714285714285714</v>
      </c>
      <c r="R484" s="832">
        <v>23</v>
      </c>
      <c r="S484" s="837">
        <v>0.65714285714285714</v>
      </c>
      <c r="T484" s="836">
        <v>19.5</v>
      </c>
      <c r="U484" s="838">
        <v>0.65</v>
      </c>
    </row>
    <row r="485" spans="1:21" ht="14.4" customHeight="1" x14ac:dyDescent="0.3">
      <c r="A485" s="831">
        <v>21</v>
      </c>
      <c r="B485" s="832" t="s">
        <v>2457</v>
      </c>
      <c r="C485" s="832" t="s">
        <v>2463</v>
      </c>
      <c r="D485" s="833" t="s">
        <v>4107</v>
      </c>
      <c r="E485" s="834" t="s">
        <v>2485</v>
      </c>
      <c r="F485" s="832" t="s">
        <v>2458</v>
      </c>
      <c r="G485" s="832" t="s">
        <v>2742</v>
      </c>
      <c r="H485" s="832" t="s">
        <v>585</v>
      </c>
      <c r="I485" s="832" t="s">
        <v>2745</v>
      </c>
      <c r="J485" s="832" t="s">
        <v>1208</v>
      </c>
      <c r="K485" s="832" t="s">
        <v>2746</v>
      </c>
      <c r="L485" s="835">
        <v>55.16</v>
      </c>
      <c r="M485" s="835">
        <v>110.32</v>
      </c>
      <c r="N485" s="832">
        <v>2</v>
      </c>
      <c r="O485" s="836">
        <v>2</v>
      </c>
      <c r="P485" s="835"/>
      <c r="Q485" s="837">
        <v>0</v>
      </c>
      <c r="R485" s="832"/>
      <c r="S485" s="837">
        <v>0</v>
      </c>
      <c r="T485" s="836"/>
      <c r="U485" s="838">
        <v>0</v>
      </c>
    </row>
    <row r="486" spans="1:21" ht="14.4" customHeight="1" x14ac:dyDescent="0.3">
      <c r="A486" s="831">
        <v>21</v>
      </c>
      <c r="B486" s="832" t="s">
        <v>2457</v>
      </c>
      <c r="C486" s="832" t="s">
        <v>2463</v>
      </c>
      <c r="D486" s="833" t="s">
        <v>4107</v>
      </c>
      <c r="E486" s="834" t="s">
        <v>2485</v>
      </c>
      <c r="F486" s="832" t="s">
        <v>2458</v>
      </c>
      <c r="G486" s="832" t="s">
        <v>3259</v>
      </c>
      <c r="H486" s="832" t="s">
        <v>585</v>
      </c>
      <c r="I486" s="832" t="s">
        <v>3260</v>
      </c>
      <c r="J486" s="832" t="s">
        <v>3261</v>
      </c>
      <c r="K486" s="832" t="s">
        <v>1882</v>
      </c>
      <c r="L486" s="835">
        <v>77.13</v>
      </c>
      <c r="M486" s="835">
        <v>77.13</v>
      </c>
      <c r="N486" s="832">
        <v>1</v>
      </c>
      <c r="O486" s="836">
        <v>0.5</v>
      </c>
      <c r="P486" s="835">
        <v>77.13</v>
      </c>
      <c r="Q486" s="837">
        <v>1</v>
      </c>
      <c r="R486" s="832">
        <v>1</v>
      </c>
      <c r="S486" s="837">
        <v>1</v>
      </c>
      <c r="T486" s="836">
        <v>0.5</v>
      </c>
      <c r="U486" s="838">
        <v>1</v>
      </c>
    </row>
    <row r="487" spans="1:21" ht="14.4" customHeight="1" x14ac:dyDescent="0.3">
      <c r="A487" s="831">
        <v>21</v>
      </c>
      <c r="B487" s="832" t="s">
        <v>2457</v>
      </c>
      <c r="C487" s="832" t="s">
        <v>2463</v>
      </c>
      <c r="D487" s="833" t="s">
        <v>4107</v>
      </c>
      <c r="E487" s="834" t="s">
        <v>2485</v>
      </c>
      <c r="F487" s="832" t="s">
        <v>2458</v>
      </c>
      <c r="G487" s="832" t="s">
        <v>3019</v>
      </c>
      <c r="H487" s="832" t="s">
        <v>585</v>
      </c>
      <c r="I487" s="832" t="s">
        <v>3020</v>
      </c>
      <c r="J487" s="832" t="s">
        <v>3021</v>
      </c>
      <c r="K487" s="832" t="s">
        <v>3022</v>
      </c>
      <c r="L487" s="835">
        <v>25.12</v>
      </c>
      <c r="M487" s="835">
        <v>25.12</v>
      </c>
      <c r="N487" s="832">
        <v>1</v>
      </c>
      <c r="O487" s="836">
        <v>0.5</v>
      </c>
      <c r="P487" s="835"/>
      <c r="Q487" s="837">
        <v>0</v>
      </c>
      <c r="R487" s="832"/>
      <c r="S487" s="837">
        <v>0</v>
      </c>
      <c r="T487" s="836"/>
      <c r="U487" s="838">
        <v>0</v>
      </c>
    </row>
    <row r="488" spans="1:21" ht="14.4" customHeight="1" x14ac:dyDescent="0.3">
      <c r="A488" s="831">
        <v>21</v>
      </c>
      <c r="B488" s="832" t="s">
        <v>2457</v>
      </c>
      <c r="C488" s="832" t="s">
        <v>2463</v>
      </c>
      <c r="D488" s="833" t="s">
        <v>4107</v>
      </c>
      <c r="E488" s="834" t="s">
        <v>2485</v>
      </c>
      <c r="F488" s="832" t="s">
        <v>2458</v>
      </c>
      <c r="G488" s="832" t="s">
        <v>3262</v>
      </c>
      <c r="H488" s="832" t="s">
        <v>585</v>
      </c>
      <c r="I488" s="832" t="s">
        <v>3263</v>
      </c>
      <c r="J488" s="832" t="s">
        <v>3264</v>
      </c>
      <c r="K488" s="832" t="s">
        <v>3265</v>
      </c>
      <c r="L488" s="835">
        <v>43.94</v>
      </c>
      <c r="M488" s="835">
        <v>43.94</v>
      </c>
      <c r="N488" s="832">
        <v>1</v>
      </c>
      <c r="O488" s="836">
        <v>1</v>
      </c>
      <c r="P488" s="835">
        <v>43.94</v>
      </c>
      <c r="Q488" s="837">
        <v>1</v>
      </c>
      <c r="R488" s="832">
        <v>1</v>
      </c>
      <c r="S488" s="837">
        <v>1</v>
      </c>
      <c r="T488" s="836">
        <v>1</v>
      </c>
      <c r="U488" s="838">
        <v>1</v>
      </c>
    </row>
    <row r="489" spans="1:21" ht="14.4" customHeight="1" x14ac:dyDescent="0.3">
      <c r="A489" s="831">
        <v>21</v>
      </c>
      <c r="B489" s="832" t="s">
        <v>2457</v>
      </c>
      <c r="C489" s="832" t="s">
        <v>2463</v>
      </c>
      <c r="D489" s="833" t="s">
        <v>4107</v>
      </c>
      <c r="E489" s="834" t="s">
        <v>2485</v>
      </c>
      <c r="F489" s="832" t="s">
        <v>2458</v>
      </c>
      <c r="G489" s="832" t="s">
        <v>2767</v>
      </c>
      <c r="H489" s="832" t="s">
        <v>585</v>
      </c>
      <c r="I489" s="832" t="s">
        <v>2768</v>
      </c>
      <c r="J489" s="832" t="s">
        <v>2769</v>
      </c>
      <c r="K489" s="832" t="s">
        <v>2770</v>
      </c>
      <c r="L489" s="835">
        <v>311.02</v>
      </c>
      <c r="M489" s="835">
        <v>3732.24</v>
      </c>
      <c r="N489" s="832">
        <v>12</v>
      </c>
      <c r="O489" s="836">
        <v>6.5</v>
      </c>
      <c r="P489" s="835">
        <v>2799.18</v>
      </c>
      <c r="Q489" s="837">
        <v>0.75</v>
      </c>
      <c r="R489" s="832">
        <v>9</v>
      </c>
      <c r="S489" s="837">
        <v>0.75</v>
      </c>
      <c r="T489" s="836">
        <v>4.5</v>
      </c>
      <c r="U489" s="838">
        <v>0.69230769230769229</v>
      </c>
    </row>
    <row r="490" spans="1:21" ht="14.4" customHeight="1" x14ac:dyDescent="0.3">
      <c r="A490" s="831">
        <v>21</v>
      </c>
      <c r="B490" s="832" t="s">
        <v>2457</v>
      </c>
      <c r="C490" s="832" t="s">
        <v>2463</v>
      </c>
      <c r="D490" s="833" t="s">
        <v>4107</v>
      </c>
      <c r="E490" s="834" t="s">
        <v>2485</v>
      </c>
      <c r="F490" s="832" t="s">
        <v>2458</v>
      </c>
      <c r="G490" s="832" t="s">
        <v>2767</v>
      </c>
      <c r="H490" s="832" t="s">
        <v>585</v>
      </c>
      <c r="I490" s="832" t="s">
        <v>3023</v>
      </c>
      <c r="J490" s="832" t="s">
        <v>3024</v>
      </c>
      <c r="K490" s="832" t="s">
        <v>3025</v>
      </c>
      <c r="L490" s="835">
        <v>177.92</v>
      </c>
      <c r="M490" s="835">
        <v>2490.88</v>
      </c>
      <c r="N490" s="832">
        <v>14</v>
      </c>
      <c r="O490" s="836">
        <v>2.5</v>
      </c>
      <c r="P490" s="835">
        <v>1423.36</v>
      </c>
      <c r="Q490" s="837">
        <v>0.5714285714285714</v>
      </c>
      <c r="R490" s="832">
        <v>8</v>
      </c>
      <c r="S490" s="837">
        <v>0.5714285714285714</v>
      </c>
      <c r="T490" s="836">
        <v>1.5</v>
      </c>
      <c r="U490" s="838">
        <v>0.6</v>
      </c>
    </row>
    <row r="491" spans="1:21" ht="14.4" customHeight="1" x14ac:dyDescent="0.3">
      <c r="A491" s="831">
        <v>21</v>
      </c>
      <c r="B491" s="832" t="s">
        <v>2457</v>
      </c>
      <c r="C491" s="832" t="s">
        <v>2463</v>
      </c>
      <c r="D491" s="833" t="s">
        <v>4107</v>
      </c>
      <c r="E491" s="834" t="s">
        <v>2485</v>
      </c>
      <c r="F491" s="832" t="s">
        <v>2458</v>
      </c>
      <c r="G491" s="832" t="s">
        <v>2767</v>
      </c>
      <c r="H491" s="832" t="s">
        <v>585</v>
      </c>
      <c r="I491" s="832" t="s">
        <v>3266</v>
      </c>
      <c r="J491" s="832" t="s">
        <v>3267</v>
      </c>
      <c r="K491" s="832" t="s">
        <v>3025</v>
      </c>
      <c r="L491" s="835">
        <v>177.92</v>
      </c>
      <c r="M491" s="835">
        <v>533.76</v>
      </c>
      <c r="N491" s="832">
        <v>3</v>
      </c>
      <c r="O491" s="836">
        <v>1.5</v>
      </c>
      <c r="P491" s="835"/>
      <c r="Q491" s="837">
        <v>0</v>
      </c>
      <c r="R491" s="832"/>
      <c r="S491" s="837">
        <v>0</v>
      </c>
      <c r="T491" s="836"/>
      <c r="U491" s="838">
        <v>0</v>
      </c>
    </row>
    <row r="492" spans="1:21" ht="14.4" customHeight="1" x14ac:dyDescent="0.3">
      <c r="A492" s="831">
        <v>21</v>
      </c>
      <c r="B492" s="832" t="s">
        <v>2457</v>
      </c>
      <c r="C492" s="832" t="s">
        <v>2463</v>
      </c>
      <c r="D492" s="833" t="s">
        <v>4107</v>
      </c>
      <c r="E492" s="834" t="s">
        <v>2485</v>
      </c>
      <c r="F492" s="832" t="s">
        <v>2458</v>
      </c>
      <c r="G492" s="832" t="s">
        <v>1260</v>
      </c>
      <c r="H492" s="832" t="s">
        <v>637</v>
      </c>
      <c r="I492" s="832" t="s">
        <v>3268</v>
      </c>
      <c r="J492" s="832" t="s">
        <v>3269</v>
      </c>
      <c r="K492" s="832" t="s">
        <v>3270</v>
      </c>
      <c r="L492" s="835">
        <v>184.74</v>
      </c>
      <c r="M492" s="835">
        <v>184.74</v>
      </c>
      <c r="N492" s="832">
        <v>1</v>
      </c>
      <c r="O492" s="836">
        <v>0.5</v>
      </c>
      <c r="P492" s="835"/>
      <c r="Q492" s="837">
        <v>0</v>
      </c>
      <c r="R492" s="832"/>
      <c r="S492" s="837">
        <v>0</v>
      </c>
      <c r="T492" s="836"/>
      <c r="U492" s="838">
        <v>0</v>
      </c>
    </row>
    <row r="493" spans="1:21" ht="14.4" customHeight="1" x14ac:dyDescent="0.3">
      <c r="A493" s="831">
        <v>21</v>
      </c>
      <c r="B493" s="832" t="s">
        <v>2457</v>
      </c>
      <c r="C493" s="832" t="s">
        <v>2463</v>
      </c>
      <c r="D493" s="833" t="s">
        <v>4107</v>
      </c>
      <c r="E493" s="834" t="s">
        <v>2485</v>
      </c>
      <c r="F493" s="832" t="s">
        <v>2458</v>
      </c>
      <c r="G493" s="832" t="s">
        <v>2773</v>
      </c>
      <c r="H493" s="832" t="s">
        <v>637</v>
      </c>
      <c r="I493" s="832" t="s">
        <v>2774</v>
      </c>
      <c r="J493" s="832" t="s">
        <v>1272</v>
      </c>
      <c r="K493" s="832" t="s">
        <v>2343</v>
      </c>
      <c r="L493" s="835">
        <v>0</v>
      </c>
      <c r="M493" s="835">
        <v>0</v>
      </c>
      <c r="N493" s="832">
        <v>1</v>
      </c>
      <c r="O493" s="836">
        <v>1</v>
      </c>
      <c r="P493" s="835"/>
      <c r="Q493" s="837"/>
      <c r="R493" s="832"/>
      <c r="S493" s="837">
        <v>0</v>
      </c>
      <c r="T493" s="836"/>
      <c r="U493" s="838">
        <v>0</v>
      </c>
    </row>
    <row r="494" spans="1:21" ht="14.4" customHeight="1" x14ac:dyDescent="0.3">
      <c r="A494" s="831">
        <v>21</v>
      </c>
      <c r="B494" s="832" t="s">
        <v>2457</v>
      </c>
      <c r="C494" s="832" t="s">
        <v>2463</v>
      </c>
      <c r="D494" s="833" t="s">
        <v>4107</v>
      </c>
      <c r="E494" s="834" t="s">
        <v>2485</v>
      </c>
      <c r="F494" s="832" t="s">
        <v>2458</v>
      </c>
      <c r="G494" s="832" t="s">
        <v>2773</v>
      </c>
      <c r="H494" s="832" t="s">
        <v>637</v>
      </c>
      <c r="I494" s="832" t="s">
        <v>2173</v>
      </c>
      <c r="J494" s="832" t="s">
        <v>1272</v>
      </c>
      <c r="K494" s="832" t="s">
        <v>2174</v>
      </c>
      <c r="L494" s="835">
        <v>0</v>
      </c>
      <c r="M494" s="835">
        <v>0</v>
      </c>
      <c r="N494" s="832">
        <v>6</v>
      </c>
      <c r="O494" s="836">
        <v>4.5</v>
      </c>
      <c r="P494" s="835">
        <v>0</v>
      </c>
      <c r="Q494" s="837"/>
      <c r="R494" s="832">
        <v>5</v>
      </c>
      <c r="S494" s="837">
        <v>0.83333333333333337</v>
      </c>
      <c r="T494" s="836">
        <v>4</v>
      </c>
      <c r="U494" s="838">
        <v>0.88888888888888884</v>
      </c>
    </row>
    <row r="495" spans="1:21" ht="14.4" customHeight="1" x14ac:dyDescent="0.3">
      <c r="A495" s="831">
        <v>21</v>
      </c>
      <c r="B495" s="832" t="s">
        <v>2457</v>
      </c>
      <c r="C495" s="832" t="s">
        <v>2463</v>
      </c>
      <c r="D495" s="833" t="s">
        <v>4107</v>
      </c>
      <c r="E495" s="834" t="s">
        <v>2485</v>
      </c>
      <c r="F495" s="832" t="s">
        <v>2458</v>
      </c>
      <c r="G495" s="832" t="s">
        <v>2781</v>
      </c>
      <c r="H495" s="832" t="s">
        <v>637</v>
      </c>
      <c r="I495" s="832" t="s">
        <v>2235</v>
      </c>
      <c r="J495" s="832" t="s">
        <v>2236</v>
      </c>
      <c r="K495" s="832" t="s">
        <v>2237</v>
      </c>
      <c r="L495" s="835">
        <v>165.63</v>
      </c>
      <c r="M495" s="835">
        <v>331.26</v>
      </c>
      <c r="N495" s="832">
        <v>2</v>
      </c>
      <c r="O495" s="836">
        <v>0.5</v>
      </c>
      <c r="P495" s="835"/>
      <c r="Q495" s="837">
        <v>0</v>
      </c>
      <c r="R495" s="832"/>
      <c r="S495" s="837">
        <v>0</v>
      </c>
      <c r="T495" s="836"/>
      <c r="U495" s="838">
        <v>0</v>
      </c>
    </row>
    <row r="496" spans="1:21" ht="14.4" customHeight="1" x14ac:dyDescent="0.3">
      <c r="A496" s="831">
        <v>21</v>
      </c>
      <c r="B496" s="832" t="s">
        <v>2457</v>
      </c>
      <c r="C496" s="832" t="s">
        <v>2463</v>
      </c>
      <c r="D496" s="833" t="s">
        <v>4107</v>
      </c>
      <c r="E496" s="834" t="s">
        <v>2485</v>
      </c>
      <c r="F496" s="832" t="s">
        <v>2458</v>
      </c>
      <c r="G496" s="832" t="s">
        <v>2786</v>
      </c>
      <c r="H496" s="832" t="s">
        <v>585</v>
      </c>
      <c r="I496" s="832" t="s">
        <v>3151</v>
      </c>
      <c r="J496" s="832" t="s">
        <v>3152</v>
      </c>
      <c r="K496" s="832" t="s">
        <v>3153</v>
      </c>
      <c r="L496" s="835">
        <v>299.83999999999997</v>
      </c>
      <c r="M496" s="835">
        <v>2398.7200000000003</v>
      </c>
      <c r="N496" s="832">
        <v>8</v>
      </c>
      <c r="O496" s="836">
        <v>4.5</v>
      </c>
      <c r="P496" s="835">
        <v>2098.88</v>
      </c>
      <c r="Q496" s="837">
        <v>0.875</v>
      </c>
      <c r="R496" s="832">
        <v>7</v>
      </c>
      <c r="S496" s="837">
        <v>0.875</v>
      </c>
      <c r="T496" s="836">
        <v>4</v>
      </c>
      <c r="U496" s="838">
        <v>0.88888888888888884</v>
      </c>
    </row>
    <row r="497" spans="1:21" ht="14.4" customHeight="1" x14ac:dyDescent="0.3">
      <c r="A497" s="831">
        <v>21</v>
      </c>
      <c r="B497" s="832" t="s">
        <v>2457</v>
      </c>
      <c r="C497" s="832" t="s">
        <v>2463</v>
      </c>
      <c r="D497" s="833" t="s">
        <v>4107</v>
      </c>
      <c r="E497" s="834" t="s">
        <v>2485</v>
      </c>
      <c r="F497" s="832" t="s">
        <v>2458</v>
      </c>
      <c r="G497" s="832" t="s">
        <v>2786</v>
      </c>
      <c r="H497" s="832" t="s">
        <v>585</v>
      </c>
      <c r="I497" s="832" t="s">
        <v>2789</v>
      </c>
      <c r="J497" s="832" t="s">
        <v>1559</v>
      </c>
      <c r="K497" s="832" t="s">
        <v>2790</v>
      </c>
      <c r="L497" s="835">
        <v>50.32</v>
      </c>
      <c r="M497" s="835">
        <v>1408.96</v>
      </c>
      <c r="N497" s="832">
        <v>28</v>
      </c>
      <c r="O497" s="836">
        <v>9</v>
      </c>
      <c r="P497" s="835">
        <v>1157.3600000000001</v>
      </c>
      <c r="Q497" s="837">
        <v>0.82142857142857151</v>
      </c>
      <c r="R497" s="832">
        <v>23</v>
      </c>
      <c r="S497" s="837">
        <v>0.8214285714285714</v>
      </c>
      <c r="T497" s="836">
        <v>7.5</v>
      </c>
      <c r="U497" s="838">
        <v>0.83333333333333337</v>
      </c>
    </row>
    <row r="498" spans="1:21" ht="14.4" customHeight="1" x14ac:dyDescent="0.3">
      <c r="A498" s="831">
        <v>21</v>
      </c>
      <c r="B498" s="832" t="s">
        <v>2457</v>
      </c>
      <c r="C498" s="832" t="s">
        <v>2463</v>
      </c>
      <c r="D498" s="833" t="s">
        <v>4107</v>
      </c>
      <c r="E498" s="834" t="s">
        <v>2485</v>
      </c>
      <c r="F498" s="832" t="s">
        <v>2458</v>
      </c>
      <c r="G498" s="832" t="s">
        <v>2786</v>
      </c>
      <c r="H498" s="832" t="s">
        <v>585</v>
      </c>
      <c r="I498" s="832" t="s">
        <v>3271</v>
      </c>
      <c r="J498" s="832" t="s">
        <v>1559</v>
      </c>
      <c r="K498" s="832" t="s">
        <v>3272</v>
      </c>
      <c r="L498" s="835">
        <v>33.549999999999997</v>
      </c>
      <c r="M498" s="835">
        <v>100.64999999999999</v>
      </c>
      <c r="N498" s="832">
        <v>3</v>
      </c>
      <c r="O498" s="836">
        <v>1</v>
      </c>
      <c r="P498" s="835">
        <v>100.64999999999999</v>
      </c>
      <c r="Q498" s="837">
        <v>1</v>
      </c>
      <c r="R498" s="832">
        <v>3</v>
      </c>
      <c r="S498" s="837">
        <v>1</v>
      </c>
      <c r="T498" s="836">
        <v>1</v>
      </c>
      <c r="U498" s="838">
        <v>1</v>
      </c>
    </row>
    <row r="499" spans="1:21" ht="14.4" customHeight="1" x14ac:dyDescent="0.3">
      <c r="A499" s="831">
        <v>21</v>
      </c>
      <c r="B499" s="832" t="s">
        <v>2457</v>
      </c>
      <c r="C499" s="832" t="s">
        <v>2463</v>
      </c>
      <c r="D499" s="833" t="s">
        <v>4107</v>
      </c>
      <c r="E499" s="834" t="s">
        <v>2485</v>
      </c>
      <c r="F499" s="832" t="s">
        <v>2458</v>
      </c>
      <c r="G499" s="832" t="s">
        <v>2791</v>
      </c>
      <c r="H499" s="832" t="s">
        <v>585</v>
      </c>
      <c r="I499" s="832" t="s">
        <v>2792</v>
      </c>
      <c r="J499" s="832" t="s">
        <v>643</v>
      </c>
      <c r="K499" s="832" t="s">
        <v>644</v>
      </c>
      <c r="L499" s="835">
        <v>2086.5500000000002</v>
      </c>
      <c r="M499" s="835">
        <v>116846.8</v>
      </c>
      <c r="N499" s="832">
        <v>56</v>
      </c>
      <c r="O499" s="836">
        <v>14.5</v>
      </c>
      <c r="P499" s="835">
        <v>116846.8</v>
      </c>
      <c r="Q499" s="837">
        <v>1</v>
      </c>
      <c r="R499" s="832">
        <v>56</v>
      </c>
      <c r="S499" s="837">
        <v>1</v>
      </c>
      <c r="T499" s="836">
        <v>14.5</v>
      </c>
      <c r="U499" s="838">
        <v>1</v>
      </c>
    </row>
    <row r="500" spans="1:21" ht="14.4" customHeight="1" x14ac:dyDescent="0.3">
      <c r="A500" s="831">
        <v>21</v>
      </c>
      <c r="B500" s="832" t="s">
        <v>2457</v>
      </c>
      <c r="C500" s="832" t="s">
        <v>2463</v>
      </c>
      <c r="D500" s="833" t="s">
        <v>4107</v>
      </c>
      <c r="E500" s="834" t="s">
        <v>2485</v>
      </c>
      <c r="F500" s="832" t="s">
        <v>2458</v>
      </c>
      <c r="G500" s="832" t="s">
        <v>2793</v>
      </c>
      <c r="H500" s="832" t="s">
        <v>637</v>
      </c>
      <c r="I500" s="832" t="s">
        <v>2305</v>
      </c>
      <c r="J500" s="832" t="s">
        <v>1310</v>
      </c>
      <c r="K500" s="832" t="s">
        <v>2306</v>
      </c>
      <c r="L500" s="835">
        <v>154.36000000000001</v>
      </c>
      <c r="M500" s="835">
        <v>3395.92</v>
      </c>
      <c r="N500" s="832">
        <v>22</v>
      </c>
      <c r="O500" s="836">
        <v>9.5</v>
      </c>
      <c r="P500" s="835">
        <v>2469.7600000000002</v>
      </c>
      <c r="Q500" s="837">
        <v>0.72727272727272729</v>
      </c>
      <c r="R500" s="832">
        <v>16</v>
      </c>
      <c r="S500" s="837">
        <v>0.72727272727272729</v>
      </c>
      <c r="T500" s="836">
        <v>6.5</v>
      </c>
      <c r="U500" s="838">
        <v>0.68421052631578949</v>
      </c>
    </row>
    <row r="501" spans="1:21" ht="14.4" customHeight="1" x14ac:dyDescent="0.3">
      <c r="A501" s="831">
        <v>21</v>
      </c>
      <c r="B501" s="832" t="s">
        <v>2457</v>
      </c>
      <c r="C501" s="832" t="s">
        <v>2463</v>
      </c>
      <c r="D501" s="833" t="s">
        <v>4107</v>
      </c>
      <c r="E501" s="834" t="s">
        <v>2485</v>
      </c>
      <c r="F501" s="832" t="s">
        <v>2458</v>
      </c>
      <c r="G501" s="832" t="s">
        <v>2793</v>
      </c>
      <c r="H501" s="832" t="s">
        <v>585</v>
      </c>
      <c r="I501" s="832" t="s">
        <v>2795</v>
      </c>
      <c r="J501" s="832" t="s">
        <v>1310</v>
      </c>
      <c r="K501" s="832" t="s">
        <v>2306</v>
      </c>
      <c r="L501" s="835">
        <v>154.36000000000001</v>
      </c>
      <c r="M501" s="835">
        <v>308.72000000000003</v>
      </c>
      <c r="N501" s="832">
        <v>2</v>
      </c>
      <c r="O501" s="836">
        <v>0.5</v>
      </c>
      <c r="P501" s="835"/>
      <c r="Q501" s="837">
        <v>0</v>
      </c>
      <c r="R501" s="832"/>
      <c r="S501" s="837">
        <v>0</v>
      </c>
      <c r="T501" s="836"/>
      <c r="U501" s="838">
        <v>0</v>
      </c>
    </row>
    <row r="502" spans="1:21" ht="14.4" customHeight="1" x14ac:dyDescent="0.3">
      <c r="A502" s="831">
        <v>21</v>
      </c>
      <c r="B502" s="832" t="s">
        <v>2457</v>
      </c>
      <c r="C502" s="832" t="s">
        <v>2463</v>
      </c>
      <c r="D502" s="833" t="s">
        <v>4107</v>
      </c>
      <c r="E502" s="834" t="s">
        <v>2485</v>
      </c>
      <c r="F502" s="832" t="s">
        <v>2458</v>
      </c>
      <c r="G502" s="832" t="s">
        <v>2796</v>
      </c>
      <c r="H502" s="832" t="s">
        <v>585</v>
      </c>
      <c r="I502" s="832" t="s">
        <v>2797</v>
      </c>
      <c r="J502" s="832" t="s">
        <v>982</v>
      </c>
      <c r="K502" s="832" t="s">
        <v>983</v>
      </c>
      <c r="L502" s="835">
        <v>374.79</v>
      </c>
      <c r="M502" s="835">
        <v>33731.100000000006</v>
      </c>
      <c r="N502" s="832">
        <v>90</v>
      </c>
      <c r="O502" s="836">
        <v>9.5</v>
      </c>
      <c r="P502" s="835">
        <v>33731.100000000006</v>
      </c>
      <c r="Q502" s="837">
        <v>1</v>
      </c>
      <c r="R502" s="832">
        <v>90</v>
      </c>
      <c r="S502" s="837">
        <v>1</v>
      </c>
      <c r="T502" s="836">
        <v>9.5</v>
      </c>
      <c r="U502" s="838">
        <v>1</v>
      </c>
    </row>
    <row r="503" spans="1:21" ht="14.4" customHeight="1" x14ac:dyDescent="0.3">
      <c r="A503" s="831">
        <v>21</v>
      </c>
      <c r="B503" s="832" t="s">
        <v>2457</v>
      </c>
      <c r="C503" s="832" t="s">
        <v>2463</v>
      </c>
      <c r="D503" s="833" t="s">
        <v>4107</v>
      </c>
      <c r="E503" s="834" t="s">
        <v>2485</v>
      </c>
      <c r="F503" s="832" t="s">
        <v>2458</v>
      </c>
      <c r="G503" s="832" t="s">
        <v>2796</v>
      </c>
      <c r="H503" s="832" t="s">
        <v>585</v>
      </c>
      <c r="I503" s="832" t="s">
        <v>3273</v>
      </c>
      <c r="J503" s="832" t="s">
        <v>982</v>
      </c>
      <c r="K503" s="832" t="s">
        <v>983</v>
      </c>
      <c r="L503" s="835">
        <v>374.79</v>
      </c>
      <c r="M503" s="835">
        <v>10868.91</v>
      </c>
      <c r="N503" s="832">
        <v>29</v>
      </c>
      <c r="O503" s="836">
        <v>4.5</v>
      </c>
      <c r="P503" s="835">
        <v>8620.17</v>
      </c>
      <c r="Q503" s="837">
        <v>0.7931034482758621</v>
      </c>
      <c r="R503" s="832">
        <v>23</v>
      </c>
      <c r="S503" s="837">
        <v>0.7931034482758621</v>
      </c>
      <c r="T503" s="836">
        <v>4</v>
      </c>
      <c r="U503" s="838">
        <v>0.88888888888888884</v>
      </c>
    </row>
    <row r="504" spans="1:21" ht="14.4" customHeight="1" x14ac:dyDescent="0.3">
      <c r="A504" s="831">
        <v>21</v>
      </c>
      <c r="B504" s="832" t="s">
        <v>2457</v>
      </c>
      <c r="C504" s="832" t="s">
        <v>2463</v>
      </c>
      <c r="D504" s="833" t="s">
        <v>4107</v>
      </c>
      <c r="E504" s="834" t="s">
        <v>2485</v>
      </c>
      <c r="F504" s="832" t="s">
        <v>2458</v>
      </c>
      <c r="G504" s="832" t="s">
        <v>3274</v>
      </c>
      <c r="H504" s="832" t="s">
        <v>637</v>
      </c>
      <c r="I504" s="832" t="s">
        <v>3275</v>
      </c>
      <c r="J504" s="832" t="s">
        <v>821</v>
      </c>
      <c r="K504" s="832" t="s">
        <v>3276</v>
      </c>
      <c r="L504" s="835">
        <v>0</v>
      </c>
      <c r="M504" s="835">
        <v>0</v>
      </c>
      <c r="N504" s="832">
        <v>1</v>
      </c>
      <c r="O504" s="836">
        <v>0.5</v>
      </c>
      <c r="P504" s="835">
        <v>0</v>
      </c>
      <c r="Q504" s="837"/>
      <c r="R504" s="832">
        <v>1</v>
      </c>
      <c r="S504" s="837">
        <v>1</v>
      </c>
      <c r="T504" s="836">
        <v>0.5</v>
      </c>
      <c r="U504" s="838">
        <v>1</v>
      </c>
    </row>
    <row r="505" spans="1:21" ht="14.4" customHeight="1" x14ac:dyDescent="0.3">
      <c r="A505" s="831">
        <v>21</v>
      </c>
      <c r="B505" s="832" t="s">
        <v>2457</v>
      </c>
      <c r="C505" s="832" t="s">
        <v>2463</v>
      </c>
      <c r="D505" s="833" t="s">
        <v>4107</v>
      </c>
      <c r="E505" s="834" t="s">
        <v>2485</v>
      </c>
      <c r="F505" s="832" t="s">
        <v>2458</v>
      </c>
      <c r="G505" s="832" t="s">
        <v>2798</v>
      </c>
      <c r="H505" s="832" t="s">
        <v>637</v>
      </c>
      <c r="I505" s="832" t="s">
        <v>2303</v>
      </c>
      <c r="J505" s="832" t="s">
        <v>2299</v>
      </c>
      <c r="K505" s="832" t="s">
        <v>2304</v>
      </c>
      <c r="L505" s="835">
        <v>49.08</v>
      </c>
      <c r="M505" s="835">
        <v>49.08</v>
      </c>
      <c r="N505" s="832">
        <v>1</v>
      </c>
      <c r="O505" s="836">
        <v>0.5</v>
      </c>
      <c r="P505" s="835"/>
      <c r="Q505" s="837">
        <v>0</v>
      </c>
      <c r="R505" s="832"/>
      <c r="S505" s="837">
        <v>0</v>
      </c>
      <c r="T505" s="836"/>
      <c r="U505" s="838">
        <v>0</v>
      </c>
    </row>
    <row r="506" spans="1:21" ht="14.4" customHeight="1" x14ac:dyDescent="0.3">
      <c r="A506" s="831">
        <v>21</v>
      </c>
      <c r="B506" s="832" t="s">
        <v>2457</v>
      </c>
      <c r="C506" s="832" t="s">
        <v>2463</v>
      </c>
      <c r="D506" s="833" t="s">
        <v>4107</v>
      </c>
      <c r="E506" s="834" t="s">
        <v>2485</v>
      </c>
      <c r="F506" s="832" t="s">
        <v>2458</v>
      </c>
      <c r="G506" s="832" t="s">
        <v>3277</v>
      </c>
      <c r="H506" s="832" t="s">
        <v>585</v>
      </c>
      <c r="I506" s="832" t="s">
        <v>3278</v>
      </c>
      <c r="J506" s="832" t="s">
        <v>3279</v>
      </c>
      <c r="K506" s="832" t="s">
        <v>3280</v>
      </c>
      <c r="L506" s="835">
        <v>248.55</v>
      </c>
      <c r="M506" s="835">
        <v>2734.05</v>
      </c>
      <c r="N506" s="832">
        <v>11</v>
      </c>
      <c r="O506" s="836">
        <v>11</v>
      </c>
      <c r="P506" s="835">
        <v>1491.3</v>
      </c>
      <c r="Q506" s="837">
        <v>0.54545454545454541</v>
      </c>
      <c r="R506" s="832">
        <v>6</v>
      </c>
      <c r="S506" s="837">
        <v>0.54545454545454541</v>
      </c>
      <c r="T506" s="836">
        <v>6</v>
      </c>
      <c r="U506" s="838">
        <v>0.54545454545454541</v>
      </c>
    </row>
    <row r="507" spans="1:21" ht="14.4" customHeight="1" x14ac:dyDescent="0.3">
      <c r="A507" s="831">
        <v>21</v>
      </c>
      <c r="B507" s="832" t="s">
        <v>2457</v>
      </c>
      <c r="C507" s="832" t="s">
        <v>2463</v>
      </c>
      <c r="D507" s="833" t="s">
        <v>4107</v>
      </c>
      <c r="E507" s="834" t="s">
        <v>2485</v>
      </c>
      <c r="F507" s="832" t="s">
        <v>2458</v>
      </c>
      <c r="G507" s="832" t="s">
        <v>3281</v>
      </c>
      <c r="H507" s="832" t="s">
        <v>585</v>
      </c>
      <c r="I507" s="832" t="s">
        <v>3282</v>
      </c>
      <c r="J507" s="832" t="s">
        <v>3283</v>
      </c>
      <c r="K507" s="832" t="s">
        <v>3284</v>
      </c>
      <c r="L507" s="835">
        <v>1345.89</v>
      </c>
      <c r="M507" s="835">
        <v>1345.89</v>
      </c>
      <c r="N507" s="832">
        <v>1</v>
      </c>
      <c r="O507" s="836">
        <v>1</v>
      </c>
      <c r="P507" s="835">
        <v>1345.89</v>
      </c>
      <c r="Q507" s="837">
        <v>1</v>
      </c>
      <c r="R507" s="832">
        <v>1</v>
      </c>
      <c r="S507" s="837">
        <v>1</v>
      </c>
      <c r="T507" s="836">
        <v>1</v>
      </c>
      <c r="U507" s="838">
        <v>1</v>
      </c>
    </row>
    <row r="508" spans="1:21" ht="14.4" customHeight="1" x14ac:dyDescent="0.3">
      <c r="A508" s="831">
        <v>21</v>
      </c>
      <c r="B508" s="832" t="s">
        <v>2457</v>
      </c>
      <c r="C508" s="832" t="s">
        <v>2463</v>
      </c>
      <c r="D508" s="833" t="s">
        <v>4107</v>
      </c>
      <c r="E508" s="834" t="s">
        <v>2485</v>
      </c>
      <c r="F508" s="832" t="s">
        <v>2458</v>
      </c>
      <c r="G508" s="832" t="s">
        <v>3281</v>
      </c>
      <c r="H508" s="832" t="s">
        <v>585</v>
      </c>
      <c r="I508" s="832" t="s">
        <v>3285</v>
      </c>
      <c r="J508" s="832" t="s">
        <v>3286</v>
      </c>
      <c r="K508" s="832" t="s">
        <v>3287</v>
      </c>
      <c r="L508" s="835">
        <v>672.95</v>
      </c>
      <c r="M508" s="835">
        <v>672.95</v>
      </c>
      <c r="N508" s="832">
        <v>1</v>
      </c>
      <c r="O508" s="836">
        <v>1</v>
      </c>
      <c r="P508" s="835"/>
      <c r="Q508" s="837">
        <v>0</v>
      </c>
      <c r="R508" s="832"/>
      <c r="S508" s="837">
        <v>0</v>
      </c>
      <c r="T508" s="836"/>
      <c r="U508" s="838">
        <v>0</v>
      </c>
    </row>
    <row r="509" spans="1:21" ht="14.4" customHeight="1" x14ac:dyDescent="0.3">
      <c r="A509" s="831">
        <v>21</v>
      </c>
      <c r="B509" s="832" t="s">
        <v>2457</v>
      </c>
      <c r="C509" s="832" t="s">
        <v>2463</v>
      </c>
      <c r="D509" s="833" t="s">
        <v>4107</v>
      </c>
      <c r="E509" s="834" t="s">
        <v>2485</v>
      </c>
      <c r="F509" s="832" t="s">
        <v>2458</v>
      </c>
      <c r="G509" s="832" t="s">
        <v>2804</v>
      </c>
      <c r="H509" s="832" t="s">
        <v>637</v>
      </c>
      <c r="I509" s="832" t="s">
        <v>3288</v>
      </c>
      <c r="J509" s="832" t="s">
        <v>3289</v>
      </c>
      <c r="K509" s="832" t="s">
        <v>1288</v>
      </c>
      <c r="L509" s="835">
        <v>59.72</v>
      </c>
      <c r="M509" s="835">
        <v>119.44</v>
      </c>
      <c r="N509" s="832">
        <v>2</v>
      </c>
      <c r="O509" s="836">
        <v>0.5</v>
      </c>
      <c r="P509" s="835">
        <v>119.44</v>
      </c>
      <c r="Q509" s="837">
        <v>1</v>
      </c>
      <c r="R509" s="832">
        <v>2</v>
      </c>
      <c r="S509" s="837">
        <v>1</v>
      </c>
      <c r="T509" s="836">
        <v>0.5</v>
      </c>
      <c r="U509" s="838">
        <v>1</v>
      </c>
    </row>
    <row r="510" spans="1:21" ht="14.4" customHeight="1" x14ac:dyDescent="0.3">
      <c r="A510" s="831">
        <v>21</v>
      </c>
      <c r="B510" s="832" t="s">
        <v>2457</v>
      </c>
      <c r="C510" s="832" t="s">
        <v>2463</v>
      </c>
      <c r="D510" s="833" t="s">
        <v>4107</v>
      </c>
      <c r="E510" s="834" t="s">
        <v>2485</v>
      </c>
      <c r="F510" s="832" t="s">
        <v>2458</v>
      </c>
      <c r="G510" s="832" t="s">
        <v>2804</v>
      </c>
      <c r="H510" s="832" t="s">
        <v>637</v>
      </c>
      <c r="I510" s="832" t="s">
        <v>3290</v>
      </c>
      <c r="J510" s="832" t="s">
        <v>3291</v>
      </c>
      <c r="K510" s="832" t="s">
        <v>1288</v>
      </c>
      <c r="L510" s="835">
        <v>59.72</v>
      </c>
      <c r="M510" s="835">
        <v>895.8</v>
      </c>
      <c r="N510" s="832">
        <v>15</v>
      </c>
      <c r="O510" s="836">
        <v>2.5</v>
      </c>
      <c r="P510" s="835">
        <v>656.92</v>
      </c>
      <c r="Q510" s="837">
        <v>0.73333333333333328</v>
      </c>
      <c r="R510" s="832">
        <v>11</v>
      </c>
      <c r="S510" s="837">
        <v>0.73333333333333328</v>
      </c>
      <c r="T510" s="836">
        <v>1.5</v>
      </c>
      <c r="U510" s="838">
        <v>0.6</v>
      </c>
    </row>
    <row r="511" spans="1:21" ht="14.4" customHeight="1" x14ac:dyDescent="0.3">
      <c r="A511" s="831">
        <v>21</v>
      </c>
      <c r="B511" s="832" t="s">
        <v>2457</v>
      </c>
      <c r="C511" s="832" t="s">
        <v>2463</v>
      </c>
      <c r="D511" s="833" t="s">
        <v>4107</v>
      </c>
      <c r="E511" s="834" t="s">
        <v>2485</v>
      </c>
      <c r="F511" s="832" t="s">
        <v>2458</v>
      </c>
      <c r="G511" s="832" t="s">
        <v>2804</v>
      </c>
      <c r="H511" s="832" t="s">
        <v>637</v>
      </c>
      <c r="I511" s="832" t="s">
        <v>2363</v>
      </c>
      <c r="J511" s="832" t="s">
        <v>2364</v>
      </c>
      <c r="K511" s="832" t="s">
        <v>1574</v>
      </c>
      <c r="L511" s="835">
        <v>194.26</v>
      </c>
      <c r="M511" s="835">
        <v>25253.8</v>
      </c>
      <c r="N511" s="832">
        <v>130</v>
      </c>
      <c r="O511" s="836">
        <v>37</v>
      </c>
      <c r="P511" s="835">
        <v>18454.7</v>
      </c>
      <c r="Q511" s="837">
        <v>0.73076923076923084</v>
      </c>
      <c r="R511" s="832">
        <v>95</v>
      </c>
      <c r="S511" s="837">
        <v>0.73076923076923073</v>
      </c>
      <c r="T511" s="836">
        <v>27</v>
      </c>
      <c r="U511" s="838">
        <v>0.72972972972972971</v>
      </c>
    </row>
    <row r="512" spans="1:21" ht="14.4" customHeight="1" x14ac:dyDescent="0.3">
      <c r="A512" s="831">
        <v>21</v>
      </c>
      <c r="B512" s="832" t="s">
        <v>2457</v>
      </c>
      <c r="C512" s="832" t="s">
        <v>2463</v>
      </c>
      <c r="D512" s="833" t="s">
        <v>4107</v>
      </c>
      <c r="E512" s="834" t="s">
        <v>2485</v>
      </c>
      <c r="F512" s="832" t="s">
        <v>2458</v>
      </c>
      <c r="G512" s="832" t="s">
        <v>2804</v>
      </c>
      <c r="H512" s="832" t="s">
        <v>637</v>
      </c>
      <c r="I512" s="832" t="s">
        <v>3292</v>
      </c>
      <c r="J512" s="832" t="s">
        <v>3289</v>
      </c>
      <c r="K512" s="832" t="s">
        <v>1286</v>
      </c>
      <c r="L512" s="835">
        <v>238.89</v>
      </c>
      <c r="M512" s="835">
        <v>1433.34</v>
      </c>
      <c r="N512" s="832">
        <v>6</v>
      </c>
      <c r="O512" s="836">
        <v>1.5</v>
      </c>
      <c r="P512" s="835">
        <v>477.78</v>
      </c>
      <c r="Q512" s="837">
        <v>0.33333333333333331</v>
      </c>
      <c r="R512" s="832">
        <v>2</v>
      </c>
      <c r="S512" s="837">
        <v>0.33333333333333331</v>
      </c>
      <c r="T512" s="836">
        <v>0.5</v>
      </c>
      <c r="U512" s="838">
        <v>0.33333333333333331</v>
      </c>
    </row>
    <row r="513" spans="1:21" ht="14.4" customHeight="1" x14ac:dyDescent="0.3">
      <c r="A513" s="831">
        <v>21</v>
      </c>
      <c r="B513" s="832" t="s">
        <v>2457</v>
      </c>
      <c r="C513" s="832" t="s">
        <v>2463</v>
      </c>
      <c r="D513" s="833" t="s">
        <v>4107</v>
      </c>
      <c r="E513" s="834" t="s">
        <v>2485</v>
      </c>
      <c r="F513" s="832" t="s">
        <v>2458</v>
      </c>
      <c r="G513" s="832" t="s">
        <v>2804</v>
      </c>
      <c r="H513" s="832" t="s">
        <v>637</v>
      </c>
      <c r="I513" s="832" t="s">
        <v>3293</v>
      </c>
      <c r="J513" s="832" t="s">
        <v>3291</v>
      </c>
      <c r="K513" s="832" t="s">
        <v>1286</v>
      </c>
      <c r="L513" s="835">
        <v>238.89</v>
      </c>
      <c r="M513" s="835">
        <v>2866.6799999999994</v>
      </c>
      <c r="N513" s="832">
        <v>12</v>
      </c>
      <c r="O513" s="836">
        <v>3.5</v>
      </c>
      <c r="P513" s="835">
        <v>1672.2299999999998</v>
      </c>
      <c r="Q513" s="837">
        <v>0.58333333333333337</v>
      </c>
      <c r="R513" s="832">
        <v>7</v>
      </c>
      <c r="S513" s="837">
        <v>0.58333333333333337</v>
      </c>
      <c r="T513" s="836">
        <v>1.5</v>
      </c>
      <c r="U513" s="838">
        <v>0.42857142857142855</v>
      </c>
    </row>
    <row r="514" spans="1:21" ht="14.4" customHeight="1" x14ac:dyDescent="0.3">
      <c r="A514" s="831">
        <v>21</v>
      </c>
      <c r="B514" s="832" t="s">
        <v>2457</v>
      </c>
      <c r="C514" s="832" t="s">
        <v>2463</v>
      </c>
      <c r="D514" s="833" t="s">
        <v>4107</v>
      </c>
      <c r="E514" s="834" t="s">
        <v>2485</v>
      </c>
      <c r="F514" s="832" t="s">
        <v>2458</v>
      </c>
      <c r="G514" s="832" t="s">
        <v>2510</v>
      </c>
      <c r="H514" s="832" t="s">
        <v>585</v>
      </c>
      <c r="I514" s="832" t="s">
        <v>2511</v>
      </c>
      <c r="J514" s="832" t="s">
        <v>1028</v>
      </c>
      <c r="K514" s="832" t="s">
        <v>1029</v>
      </c>
      <c r="L514" s="835">
        <v>107.27</v>
      </c>
      <c r="M514" s="835">
        <v>2252.67</v>
      </c>
      <c r="N514" s="832">
        <v>21</v>
      </c>
      <c r="O514" s="836">
        <v>7.5</v>
      </c>
      <c r="P514" s="835">
        <v>1823.59</v>
      </c>
      <c r="Q514" s="837">
        <v>0.80952380952380942</v>
      </c>
      <c r="R514" s="832">
        <v>17</v>
      </c>
      <c r="S514" s="837">
        <v>0.80952380952380953</v>
      </c>
      <c r="T514" s="836">
        <v>6.5</v>
      </c>
      <c r="U514" s="838">
        <v>0.8666666666666667</v>
      </c>
    </row>
    <row r="515" spans="1:21" ht="14.4" customHeight="1" x14ac:dyDescent="0.3">
      <c r="A515" s="831">
        <v>21</v>
      </c>
      <c r="B515" s="832" t="s">
        <v>2457</v>
      </c>
      <c r="C515" s="832" t="s">
        <v>2463</v>
      </c>
      <c r="D515" s="833" t="s">
        <v>4107</v>
      </c>
      <c r="E515" s="834" t="s">
        <v>2485</v>
      </c>
      <c r="F515" s="832" t="s">
        <v>2459</v>
      </c>
      <c r="G515" s="832" t="s">
        <v>2519</v>
      </c>
      <c r="H515" s="832" t="s">
        <v>585</v>
      </c>
      <c r="I515" s="832" t="s">
        <v>2810</v>
      </c>
      <c r="J515" s="832" t="s">
        <v>2521</v>
      </c>
      <c r="K515" s="832"/>
      <c r="L515" s="835">
        <v>0</v>
      </c>
      <c r="M515" s="835">
        <v>0</v>
      </c>
      <c r="N515" s="832">
        <v>12</v>
      </c>
      <c r="O515" s="836">
        <v>12</v>
      </c>
      <c r="P515" s="835">
        <v>0</v>
      </c>
      <c r="Q515" s="837"/>
      <c r="R515" s="832">
        <v>11</v>
      </c>
      <c r="S515" s="837">
        <v>0.91666666666666663</v>
      </c>
      <c r="T515" s="836">
        <v>11</v>
      </c>
      <c r="U515" s="838">
        <v>0.91666666666666663</v>
      </c>
    </row>
    <row r="516" spans="1:21" ht="14.4" customHeight="1" x14ac:dyDescent="0.3">
      <c r="A516" s="831">
        <v>21</v>
      </c>
      <c r="B516" s="832" t="s">
        <v>2457</v>
      </c>
      <c r="C516" s="832" t="s">
        <v>2463</v>
      </c>
      <c r="D516" s="833" t="s">
        <v>4107</v>
      </c>
      <c r="E516" s="834" t="s">
        <v>2485</v>
      </c>
      <c r="F516" s="832" t="s">
        <v>2459</v>
      </c>
      <c r="G516" s="832" t="s">
        <v>2519</v>
      </c>
      <c r="H516" s="832" t="s">
        <v>585</v>
      </c>
      <c r="I516" s="832" t="s">
        <v>3294</v>
      </c>
      <c r="J516" s="832" t="s">
        <v>2521</v>
      </c>
      <c r="K516" s="832"/>
      <c r="L516" s="835">
        <v>0</v>
      </c>
      <c r="M516" s="835">
        <v>0</v>
      </c>
      <c r="N516" s="832">
        <v>15</v>
      </c>
      <c r="O516" s="836">
        <v>15</v>
      </c>
      <c r="P516" s="835">
        <v>0</v>
      </c>
      <c r="Q516" s="837"/>
      <c r="R516" s="832">
        <v>14</v>
      </c>
      <c r="S516" s="837">
        <v>0.93333333333333335</v>
      </c>
      <c r="T516" s="836">
        <v>14</v>
      </c>
      <c r="U516" s="838">
        <v>0.93333333333333335</v>
      </c>
    </row>
    <row r="517" spans="1:21" ht="14.4" customHeight="1" x14ac:dyDescent="0.3">
      <c r="A517" s="831">
        <v>21</v>
      </c>
      <c r="B517" s="832" t="s">
        <v>2457</v>
      </c>
      <c r="C517" s="832" t="s">
        <v>2463</v>
      </c>
      <c r="D517" s="833" t="s">
        <v>4107</v>
      </c>
      <c r="E517" s="834" t="s">
        <v>2485</v>
      </c>
      <c r="F517" s="832" t="s">
        <v>2459</v>
      </c>
      <c r="G517" s="832" t="s">
        <v>2519</v>
      </c>
      <c r="H517" s="832" t="s">
        <v>585</v>
      </c>
      <c r="I517" s="832" t="s">
        <v>3154</v>
      </c>
      <c r="J517" s="832" t="s">
        <v>2521</v>
      </c>
      <c r="K517" s="832"/>
      <c r="L517" s="835">
        <v>0</v>
      </c>
      <c r="M517" s="835">
        <v>0</v>
      </c>
      <c r="N517" s="832">
        <v>1</v>
      </c>
      <c r="O517" s="836">
        <v>1</v>
      </c>
      <c r="P517" s="835"/>
      <c r="Q517" s="837"/>
      <c r="R517" s="832"/>
      <c r="S517" s="837">
        <v>0</v>
      </c>
      <c r="T517" s="836"/>
      <c r="U517" s="838">
        <v>0</v>
      </c>
    </row>
    <row r="518" spans="1:21" ht="14.4" customHeight="1" x14ac:dyDescent="0.3">
      <c r="A518" s="831">
        <v>21</v>
      </c>
      <c r="B518" s="832" t="s">
        <v>2457</v>
      </c>
      <c r="C518" s="832" t="s">
        <v>2463</v>
      </c>
      <c r="D518" s="833" t="s">
        <v>4107</v>
      </c>
      <c r="E518" s="834" t="s">
        <v>2485</v>
      </c>
      <c r="F518" s="832" t="s">
        <v>2459</v>
      </c>
      <c r="G518" s="832" t="s">
        <v>2519</v>
      </c>
      <c r="H518" s="832" t="s">
        <v>585</v>
      </c>
      <c r="I518" s="832" t="s">
        <v>3295</v>
      </c>
      <c r="J518" s="832" t="s">
        <v>2521</v>
      </c>
      <c r="K518" s="832"/>
      <c r="L518" s="835">
        <v>0</v>
      </c>
      <c r="M518" s="835">
        <v>0</v>
      </c>
      <c r="N518" s="832">
        <v>3</v>
      </c>
      <c r="O518" s="836">
        <v>3</v>
      </c>
      <c r="P518" s="835">
        <v>0</v>
      </c>
      <c r="Q518" s="837"/>
      <c r="R518" s="832">
        <v>2</v>
      </c>
      <c r="S518" s="837">
        <v>0.66666666666666663</v>
      </c>
      <c r="T518" s="836">
        <v>2</v>
      </c>
      <c r="U518" s="838">
        <v>0.66666666666666663</v>
      </c>
    </row>
    <row r="519" spans="1:21" ht="14.4" customHeight="1" x14ac:dyDescent="0.3">
      <c r="A519" s="831">
        <v>21</v>
      </c>
      <c r="B519" s="832" t="s">
        <v>2457</v>
      </c>
      <c r="C519" s="832" t="s">
        <v>2463</v>
      </c>
      <c r="D519" s="833" t="s">
        <v>4107</v>
      </c>
      <c r="E519" s="834" t="s">
        <v>2485</v>
      </c>
      <c r="F519" s="832" t="s">
        <v>2460</v>
      </c>
      <c r="G519" s="832" t="s">
        <v>2519</v>
      </c>
      <c r="H519" s="832" t="s">
        <v>585</v>
      </c>
      <c r="I519" s="832" t="s">
        <v>3216</v>
      </c>
      <c r="J519" s="832" t="s">
        <v>2521</v>
      </c>
      <c r="K519" s="832"/>
      <c r="L519" s="835">
        <v>0</v>
      </c>
      <c r="M519" s="835">
        <v>0</v>
      </c>
      <c r="N519" s="832">
        <v>1</v>
      </c>
      <c r="O519" s="836">
        <v>1</v>
      </c>
      <c r="P519" s="835">
        <v>0</v>
      </c>
      <c r="Q519" s="837"/>
      <c r="R519" s="832">
        <v>1</v>
      </c>
      <c r="S519" s="837">
        <v>1</v>
      </c>
      <c r="T519" s="836">
        <v>1</v>
      </c>
      <c r="U519" s="838">
        <v>1</v>
      </c>
    </row>
    <row r="520" spans="1:21" ht="14.4" customHeight="1" x14ac:dyDescent="0.3">
      <c r="A520" s="831">
        <v>21</v>
      </c>
      <c r="B520" s="832" t="s">
        <v>2457</v>
      </c>
      <c r="C520" s="832" t="s">
        <v>2463</v>
      </c>
      <c r="D520" s="833" t="s">
        <v>4107</v>
      </c>
      <c r="E520" s="834" t="s">
        <v>2485</v>
      </c>
      <c r="F520" s="832" t="s">
        <v>2460</v>
      </c>
      <c r="G520" s="832" t="s">
        <v>2825</v>
      </c>
      <c r="H520" s="832" t="s">
        <v>585</v>
      </c>
      <c r="I520" s="832" t="s">
        <v>3072</v>
      </c>
      <c r="J520" s="832" t="s">
        <v>3073</v>
      </c>
      <c r="K520" s="832" t="s">
        <v>3074</v>
      </c>
      <c r="L520" s="835">
        <v>1000</v>
      </c>
      <c r="M520" s="835">
        <v>7000</v>
      </c>
      <c r="N520" s="832">
        <v>7</v>
      </c>
      <c r="O520" s="836">
        <v>7</v>
      </c>
      <c r="P520" s="835">
        <v>1000</v>
      </c>
      <c r="Q520" s="837">
        <v>0.14285714285714285</v>
      </c>
      <c r="R520" s="832">
        <v>1</v>
      </c>
      <c r="S520" s="837">
        <v>0.14285714285714285</v>
      </c>
      <c r="T520" s="836">
        <v>1</v>
      </c>
      <c r="U520" s="838">
        <v>0.14285714285714285</v>
      </c>
    </row>
    <row r="521" spans="1:21" ht="14.4" customHeight="1" x14ac:dyDescent="0.3">
      <c r="A521" s="831">
        <v>21</v>
      </c>
      <c r="B521" s="832" t="s">
        <v>2457</v>
      </c>
      <c r="C521" s="832" t="s">
        <v>2463</v>
      </c>
      <c r="D521" s="833" t="s">
        <v>4107</v>
      </c>
      <c r="E521" s="834" t="s">
        <v>2486</v>
      </c>
      <c r="F521" s="832" t="s">
        <v>2458</v>
      </c>
      <c r="G521" s="832" t="s">
        <v>2581</v>
      </c>
      <c r="H521" s="832" t="s">
        <v>585</v>
      </c>
      <c r="I521" s="832" t="s">
        <v>2870</v>
      </c>
      <c r="J521" s="832" t="s">
        <v>1411</v>
      </c>
      <c r="K521" s="832" t="s">
        <v>2871</v>
      </c>
      <c r="L521" s="835">
        <v>159.16999999999999</v>
      </c>
      <c r="M521" s="835">
        <v>159.16999999999999</v>
      </c>
      <c r="N521" s="832">
        <v>1</v>
      </c>
      <c r="O521" s="836">
        <v>1</v>
      </c>
      <c r="P521" s="835">
        <v>159.16999999999999</v>
      </c>
      <c r="Q521" s="837">
        <v>1</v>
      </c>
      <c r="R521" s="832">
        <v>1</v>
      </c>
      <c r="S521" s="837">
        <v>1</v>
      </c>
      <c r="T521" s="836">
        <v>1</v>
      </c>
      <c r="U521" s="838">
        <v>1</v>
      </c>
    </row>
    <row r="522" spans="1:21" ht="14.4" customHeight="1" x14ac:dyDescent="0.3">
      <c r="A522" s="831">
        <v>21</v>
      </c>
      <c r="B522" s="832" t="s">
        <v>2457</v>
      </c>
      <c r="C522" s="832" t="s">
        <v>2463</v>
      </c>
      <c r="D522" s="833" t="s">
        <v>4107</v>
      </c>
      <c r="E522" s="834" t="s">
        <v>2486</v>
      </c>
      <c r="F522" s="832" t="s">
        <v>2458</v>
      </c>
      <c r="G522" s="832" t="s">
        <v>3013</v>
      </c>
      <c r="H522" s="832" t="s">
        <v>585</v>
      </c>
      <c r="I522" s="832" t="s">
        <v>3017</v>
      </c>
      <c r="J522" s="832" t="s">
        <v>1541</v>
      </c>
      <c r="K522" s="832" t="s">
        <v>3018</v>
      </c>
      <c r="L522" s="835">
        <v>65.989999999999995</v>
      </c>
      <c r="M522" s="835">
        <v>131.97999999999999</v>
      </c>
      <c r="N522" s="832">
        <v>2</v>
      </c>
      <c r="O522" s="836">
        <v>2</v>
      </c>
      <c r="P522" s="835"/>
      <c r="Q522" s="837">
        <v>0</v>
      </c>
      <c r="R522" s="832"/>
      <c r="S522" s="837">
        <v>0</v>
      </c>
      <c r="T522" s="836"/>
      <c r="U522" s="838">
        <v>0</v>
      </c>
    </row>
    <row r="523" spans="1:21" ht="14.4" customHeight="1" x14ac:dyDescent="0.3">
      <c r="A523" s="831">
        <v>21</v>
      </c>
      <c r="B523" s="832" t="s">
        <v>2457</v>
      </c>
      <c r="C523" s="832" t="s">
        <v>2463</v>
      </c>
      <c r="D523" s="833" t="s">
        <v>4107</v>
      </c>
      <c r="E523" s="834" t="s">
        <v>2488</v>
      </c>
      <c r="F523" s="832" t="s">
        <v>2458</v>
      </c>
      <c r="G523" s="832" t="s">
        <v>3296</v>
      </c>
      <c r="H523" s="832" t="s">
        <v>585</v>
      </c>
      <c r="I523" s="832" t="s">
        <v>3297</v>
      </c>
      <c r="J523" s="832" t="s">
        <v>3298</v>
      </c>
      <c r="K523" s="832" t="s">
        <v>3299</v>
      </c>
      <c r="L523" s="835">
        <v>263.26</v>
      </c>
      <c r="M523" s="835">
        <v>263.26</v>
      </c>
      <c r="N523" s="832">
        <v>1</v>
      </c>
      <c r="O523" s="836">
        <v>1</v>
      </c>
      <c r="P523" s="835">
        <v>263.26</v>
      </c>
      <c r="Q523" s="837">
        <v>1</v>
      </c>
      <c r="R523" s="832">
        <v>1</v>
      </c>
      <c r="S523" s="837">
        <v>1</v>
      </c>
      <c r="T523" s="836">
        <v>1</v>
      </c>
      <c r="U523" s="838">
        <v>1</v>
      </c>
    </row>
    <row r="524" spans="1:21" ht="14.4" customHeight="1" x14ac:dyDescent="0.3">
      <c r="A524" s="831">
        <v>21</v>
      </c>
      <c r="B524" s="832" t="s">
        <v>2457</v>
      </c>
      <c r="C524" s="832" t="s">
        <v>2463</v>
      </c>
      <c r="D524" s="833" t="s">
        <v>4107</v>
      </c>
      <c r="E524" s="834" t="s">
        <v>2488</v>
      </c>
      <c r="F524" s="832" t="s">
        <v>2458</v>
      </c>
      <c r="G524" s="832" t="s">
        <v>2522</v>
      </c>
      <c r="H524" s="832" t="s">
        <v>637</v>
      </c>
      <c r="I524" s="832" t="s">
        <v>2104</v>
      </c>
      <c r="J524" s="832" t="s">
        <v>653</v>
      </c>
      <c r="K524" s="832" t="s">
        <v>654</v>
      </c>
      <c r="L524" s="835">
        <v>65.28</v>
      </c>
      <c r="M524" s="835">
        <v>652.79999999999995</v>
      </c>
      <c r="N524" s="832">
        <v>10</v>
      </c>
      <c r="O524" s="836">
        <v>3.5</v>
      </c>
      <c r="P524" s="835">
        <v>522.24</v>
      </c>
      <c r="Q524" s="837">
        <v>0.8</v>
      </c>
      <c r="R524" s="832">
        <v>8</v>
      </c>
      <c r="S524" s="837">
        <v>0.8</v>
      </c>
      <c r="T524" s="836">
        <v>2.5</v>
      </c>
      <c r="U524" s="838">
        <v>0.7142857142857143</v>
      </c>
    </row>
    <row r="525" spans="1:21" ht="14.4" customHeight="1" x14ac:dyDescent="0.3">
      <c r="A525" s="831">
        <v>21</v>
      </c>
      <c r="B525" s="832" t="s">
        <v>2457</v>
      </c>
      <c r="C525" s="832" t="s">
        <v>2463</v>
      </c>
      <c r="D525" s="833" t="s">
        <v>4107</v>
      </c>
      <c r="E525" s="834" t="s">
        <v>2488</v>
      </c>
      <c r="F525" s="832" t="s">
        <v>2458</v>
      </c>
      <c r="G525" s="832" t="s">
        <v>3300</v>
      </c>
      <c r="H525" s="832" t="s">
        <v>585</v>
      </c>
      <c r="I525" s="832" t="s">
        <v>3301</v>
      </c>
      <c r="J525" s="832" t="s">
        <v>3302</v>
      </c>
      <c r="K525" s="832" t="s">
        <v>3303</v>
      </c>
      <c r="L525" s="835">
        <v>55.77</v>
      </c>
      <c r="M525" s="835">
        <v>334.62</v>
      </c>
      <c r="N525" s="832">
        <v>6</v>
      </c>
      <c r="O525" s="836">
        <v>1.5</v>
      </c>
      <c r="P525" s="835">
        <v>334.62</v>
      </c>
      <c r="Q525" s="837">
        <v>1</v>
      </c>
      <c r="R525" s="832">
        <v>6</v>
      </c>
      <c r="S525" s="837">
        <v>1</v>
      </c>
      <c r="T525" s="836">
        <v>1.5</v>
      </c>
      <c r="U525" s="838">
        <v>1</v>
      </c>
    </row>
    <row r="526" spans="1:21" ht="14.4" customHeight="1" x14ac:dyDescent="0.3">
      <c r="A526" s="831">
        <v>21</v>
      </c>
      <c r="B526" s="832" t="s">
        <v>2457</v>
      </c>
      <c r="C526" s="832" t="s">
        <v>2463</v>
      </c>
      <c r="D526" s="833" t="s">
        <v>4107</v>
      </c>
      <c r="E526" s="834" t="s">
        <v>2488</v>
      </c>
      <c r="F526" s="832" t="s">
        <v>2458</v>
      </c>
      <c r="G526" s="832" t="s">
        <v>2527</v>
      </c>
      <c r="H526" s="832" t="s">
        <v>637</v>
      </c>
      <c r="I526" s="832" t="s">
        <v>3304</v>
      </c>
      <c r="J526" s="832" t="s">
        <v>2529</v>
      </c>
      <c r="K526" s="832" t="s">
        <v>3305</v>
      </c>
      <c r="L526" s="835">
        <v>1834.64</v>
      </c>
      <c r="M526" s="835">
        <v>1834.64</v>
      </c>
      <c r="N526" s="832">
        <v>1</v>
      </c>
      <c r="O526" s="836">
        <v>0.5</v>
      </c>
      <c r="P526" s="835">
        <v>1834.64</v>
      </c>
      <c r="Q526" s="837">
        <v>1</v>
      </c>
      <c r="R526" s="832">
        <v>1</v>
      </c>
      <c r="S526" s="837">
        <v>1</v>
      </c>
      <c r="T526" s="836">
        <v>0.5</v>
      </c>
      <c r="U526" s="838">
        <v>1</v>
      </c>
    </row>
    <row r="527" spans="1:21" ht="14.4" customHeight="1" x14ac:dyDescent="0.3">
      <c r="A527" s="831">
        <v>21</v>
      </c>
      <c r="B527" s="832" t="s">
        <v>2457</v>
      </c>
      <c r="C527" s="832" t="s">
        <v>2463</v>
      </c>
      <c r="D527" s="833" t="s">
        <v>4107</v>
      </c>
      <c r="E527" s="834" t="s">
        <v>2488</v>
      </c>
      <c r="F527" s="832" t="s">
        <v>2458</v>
      </c>
      <c r="G527" s="832" t="s">
        <v>2527</v>
      </c>
      <c r="H527" s="832" t="s">
        <v>585</v>
      </c>
      <c r="I527" s="832" t="s">
        <v>2836</v>
      </c>
      <c r="J527" s="832" t="s">
        <v>2837</v>
      </c>
      <c r="K527" s="832" t="s">
        <v>2530</v>
      </c>
      <c r="L527" s="835">
        <v>550.39</v>
      </c>
      <c r="M527" s="835">
        <v>3302.34</v>
      </c>
      <c r="N527" s="832">
        <v>6</v>
      </c>
      <c r="O527" s="836">
        <v>1</v>
      </c>
      <c r="P527" s="835">
        <v>3302.34</v>
      </c>
      <c r="Q527" s="837">
        <v>1</v>
      </c>
      <c r="R527" s="832">
        <v>6</v>
      </c>
      <c r="S527" s="837">
        <v>1</v>
      </c>
      <c r="T527" s="836">
        <v>1</v>
      </c>
      <c r="U527" s="838">
        <v>1</v>
      </c>
    </row>
    <row r="528" spans="1:21" ht="14.4" customHeight="1" x14ac:dyDescent="0.3">
      <c r="A528" s="831">
        <v>21</v>
      </c>
      <c r="B528" s="832" t="s">
        <v>2457</v>
      </c>
      <c r="C528" s="832" t="s">
        <v>2463</v>
      </c>
      <c r="D528" s="833" t="s">
        <v>4107</v>
      </c>
      <c r="E528" s="834" t="s">
        <v>2488</v>
      </c>
      <c r="F528" s="832" t="s">
        <v>2458</v>
      </c>
      <c r="G528" s="832" t="s">
        <v>3306</v>
      </c>
      <c r="H528" s="832" t="s">
        <v>585</v>
      </c>
      <c r="I528" s="832" t="s">
        <v>3307</v>
      </c>
      <c r="J528" s="832" t="s">
        <v>3308</v>
      </c>
      <c r="K528" s="832" t="s">
        <v>3309</v>
      </c>
      <c r="L528" s="835">
        <v>1561.54</v>
      </c>
      <c r="M528" s="835">
        <v>70269.3</v>
      </c>
      <c r="N528" s="832">
        <v>45</v>
      </c>
      <c r="O528" s="836">
        <v>9</v>
      </c>
      <c r="P528" s="835">
        <v>60900.060000000005</v>
      </c>
      <c r="Q528" s="837">
        <v>0.8666666666666667</v>
      </c>
      <c r="R528" s="832">
        <v>39</v>
      </c>
      <c r="S528" s="837">
        <v>0.8666666666666667</v>
      </c>
      <c r="T528" s="836">
        <v>7.5</v>
      </c>
      <c r="U528" s="838">
        <v>0.83333333333333337</v>
      </c>
    </row>
    <row r="529" spans="1:21" ht="14.4" customHeight="1" x14ac:dyDescent="0.3">
      <c r="A529" s="831">
        <v>21</v>
      </c>
      <c r="B529" s="832" t="s">
        <v>2457</v>
      </c>
      <c r="C529" s="832" t="s">
        <v>2463</v>
      </c>
      <c r="D529" s="833" t="s">
        <v>4107</v>
      </c>
      <c r="E529" s="834" t="s">
        <v>2488</v>
      </c>
      <c r="F529" s="832" t="s">
        <v>2458</v>
      </c>
      <c r="G529" s="832" t="s">
        <v>3310</v>
      </c>
      <c r="H529" s="832" t="s">
        <v>585</v>
      </c>
      <c r="I529" s="832" t="s">
        <v>3311</v>
      </c>
      <c r="J529" s="832" t="s">
        <v>3312</v>
      </c>
      <c r="K529" s="832" t="s">
        <v>3313</v>
      </c>
      <c r="L529" s="835">
        <v>0</v>
      </c>
      <c r="M529" s="835">
        <v>0</v>
      </c>
      <c r="N529" s="832">
        <v>2</v>
      </c>
      <c r="O529" s="836">
        <v>1</v>
      </c>
      <c r="P529" s="835">
        <v>0</v>
      </c>
      <c r="Q529" s="837"/>
      <c r="R529" s="832">
        <v>2</v>
      </c>
      <c r="S529" s="837">
        <v>1</v>
      </c>
      <c r="T529" s="836">
        <v>1</v>
      </c>
      <c r="U529" s="838">
        <v>1</v>
      </c>
    </row>
    <row r="530" spans="1:21" ht="14.4" customHeight="1" x14ac:dyDescent="0.3">
      <c r="A530" s="831">
        <v>21</v>
      </c>
      <c r="B530" s="832" t="s">
        <v>2457</v>
      </c>
      <c r="C530" s="832" t="s">
        <v>2463</v>
      </c>
      <c r="D530" s="833" t="s">
        <v>4107</v>
      </c>
      <c r="E530" s="834" t="s">
        <v>2488</v>
      </c>
      <c r="F530" s="832" t="s">
        <v>2458</v>
      </c>
      <c r="G530" s="832" t="s">
        <v>3310</v>
      </c>
      <c r="H530" s="832" t="s">
        <v>585</v>
      </c>
      <c r="I530" s="832" t="s">
        <v>3314</v>
      </c>
      <c r="J530" s="832" t="s">
        <v>3312</v>
      </c>
      <c r="K530" s="832" t="s">
        <v>3315</v>
      </c>
      <c r="L530" s="835">
        <v>0</v>
      </c>
      <c r="M530" s="835">
        <v>0</v>
      </c>
      <c r="N530" s="832">
        <v>2</v>
      </c>
      <c r="O530" s="836">
        <v>2</v>
      </c>
      <c r="P530" s="835">
        <v>0</v>
      </c>
      <c r="Q530" s="837"/>
      <c r="R530" s="832">
        <v>1</v>
      </c>
      <c r="S530" s="837">
        <v>0.5</v>
      </c>
      <c r="T530" s="836">
        <v>1</v>
      </c>
      <c r="U530" s="838">
        <v>0.5</v>
      </c>
    </row>
    <row r="531" spans="1:21" ht="14.4" customHeight="1" x14ac:dyDescent="0.3">
      <c r="A531" s="831">
        <v>21</v>
      </c>
      <c r="B531" s="832" t="s">
        <v>2457</v>
      </c>
      <c r="C531" s="832" t="s">
        <v>2463</v>
      </c>
      <c r="D531" s="833" t="s">
        <v>4107</v>
      </c>
      <c r="E531" s="834" t="s">
        <v>2488</v>
      </c>
      <c r="F531" s="832" t="s">
        <v>2458</v>
      </c>
      <c r="G531" s="832" t="s">
        <v>2558</v>
      </c>
      <c r="H531" s="832" t="s">
        <v>637</v>
      </c>
      <c r="I531" s="832" t="s">
        <v>3316</v>
      </c>
      <c r="J531" s="832" t="s">
        <v>742</v>
      </c>
      <c r="K531" s="832" t="s">
        <v>2561</v>
      </c>
      <c r="L531" s="835">
        <v>264</v>
      </c>
      <c r="M531" s="835">
        <v>528</v>
      </c>
      <c r="N531" s="832">
        <v>2</v>
      </c>
      <c r="O531" s="836">
        <v>1</v>
      </c>
      <c r="P531" s="835">
        <v>528</v>
      </c>
      <c r="Q531" s="837">
        <v>1</v>
      </c>
      <c r="R531" s="832">
        <v>2</v>
      </c>
      <c r="S531" s="837">
        <v>1</v>
      </c>
      <c r="T531" s="836">
        <v>1</v>
      </c>
      <c r="U531" s="838">
        <v>1</v>
      </c>
    </row>
    <row r="532" spans="1:21" ht="14.4" customHeight="1" x14ac:dyDescent="0.3">
      <c r="A532" s="831">
        <v>21</v>
      </c>
      <c r="B532" s="832" t="s">
        <v>2457</v>
      </c>
      <c r="C532" s="832" t="s">
        <v>2463</v>
      </c>
      <c r="D532" s="833" t="s">
        <v>4107</v>
      </c>
      <c r="E532" s="834" t="s">
        <v>2488</v>
      </c>
      <c r="F532" s="832" t="s">
        <v>2458</v>
      </c>
      <c r="G532" s="832" t="s">
        <v>2558</v>
      </c>
      <c r="H532" s="832" t="s">
        <v>637</v>
      </c>
      <c r="I532" s="832" t="s">
        <v>3317</v>
      </c>
      <c r="J532" s="832" t="s">
        <v>742</v>
      </c>
      <c r="K532" s="832" t="s">
        <v>2561</v>
      </c>
      <c r="L532" s="835">
        <v>264</v>
      </c>
      <c r="M532" s="835">
        <v>264</v>
      </c>
      <c r="N532" s="832">
        <v>1</v>
      </c>
      <c r="O532" s="836">
        <v>0.5</v>
      </c>
      <c r="P532" s="835"/>
      <c r="Q532" s="837">
        <v>0</v>
      </c>
      <c r="R532" s="832"/>
      <c r="S532" s="837">
        <v>0</v>
      </c>
      <c r="T532" s="836"/>
      <c r="U532" s="838">
        <v>0</v>
      </c>
    </row>
    <row r="533" spans="1:21" ht="14.4" customHeight="1" x14ac:dyDescent="0.3">
      <c r="A533" s="831">
        <v>21</v>
      </c>
      <c r="B533" s="832" t="s">
        <v>2457</v>
      </c>
      <c r="C533" s="832" t="s">
        <v>2463</v>
      </c>
      <c r="D533" s="833" t="s">
        <v>4107</v>
      </c>
      <c r="E533" s="834" t="s">
        <v>2488</v>
      </c>
      <c r="F533" s="832" t="s">
        <v>2458</v>
      </c>
      <c r="G533" s="832" t="s">
        <v>2566</v>
      </c>
      <c r="H533" s="832" t="s">
        <v>585</v>
      </c>
      <c r="I533" s="832" t="s">
        <v>2569</v>
      </c>
      <c r="J533" s="832" t="s">
        <v>867</v>
      </c>
      <c r="K533" s="832" t="s">
        <v>2570</v>
      </c>
      <c r="L533" s="835">
        <v>516</v>
      </c>
      <c r="M533" s="835">
        <v>10836</v>
      </c>
      <c r="N533" s="832">
        <v>21</v>
      </c>
      <c r="O533" s="836">
        <v>16.5</v>
      </c>
      <c r="P533" s="835">
        <v>9288</v>
      </c>
      <c r="Q533" s="837">
        <v>0.8571428571428571</v>
      </c>
      <c r="R533" s="832">
        <v>18</v>
      </c>
      <c r="S533" s="837">
        <v>0.8571428571428571</v>
      </c>
      <c r="T533" s="836">
        <v>13.5</v>
      </c>
      <c r="U533" s="838">
        <v>0.81818181818181823</v>
      </c>
    </row>
    <row r="534" spans="1:21" ht="14.4" customHeight="1" x14ac:dyDescent="0.3">
      <c r="A534" s="831">
        <v>21</v>
      </c>
      <c r="B534" s="832" t="s">
        <v>2457</v>
      </c>
      <c r="C534" s="832" t="s">
        <v>2463</v>
      </c>
      <c r="D534" s="833" t="s">
        <v>4107</v>
      </c>
      <c r="E534" s="834" t="s">
        <v>2488</v>
      </c>
      <c r="F534" s="832" t="s">
        <v>2458</v>
      </c>
      <c r="G534" s="832" t="s">
        <v>2566</v>
      </c>
      <c r="H534" s="832" t="s">
        <v>585</v>
      </c>
      <c r="I534" s="832" t="s">
        <v>3101</v>
      </c>
      <c r="J534" s="832" t="s">
        <v>867</v>
      </c>
      <c r="K534" s="832" t="s">
        <v>3102</v>
      </c>
      <c r="L534" s="835">
        <v>1719.99</v>
      </c>
      <c r="M534" s="835">
        <v>6879.96</v>
      </c>
      <c r="N534" s="832">
        <v>4</v>
      </c>
      <c r="O534" s="836">
        <v>2.5</v>
      </c>
      <c r="P534" s="835">
        <v>6879.96</v>
      </c>
      <c r="Q534" s="837">
        <v>1</v>
      </c>
      <c r="R534" s="832">
        <v>4</v>
      </c>
      <c r="S534" s="837">
        <v>1</v>
      </c>
      <c r="T534" s="836">
        <v>2.5</v>
      </c>
      <c r="U534" s="838">
        <v>1</v>
      </c>
    </row>
    <row r="535" spans="1:21" ht="14.4" customHeight="1" x14ac:dyDescent="0.3">
      <c r="A535" s="831">
        <v>21</v>
      </c>
      <c r="B535" s="832" t="s">
        <v>2457</v>
      </c>
      <c r="C535" s="832" t="s">
        <v>2463</v>
      </c>
      <c r="D535" s="833" t="s">
        <v>4107</v>
      </c>
      <c r="E535" s="834" t="s">
        <v>2488</v>
      </c>
      <c r="F535" s="832" t="s">
        <v>2458</v>
      </c>
      <c r="G535" s="832" t="s">
        <v>2575</v>
      </c>
      <c r="H535" s="832" t="s">
        <v>585</v>
      </c>
      <c r="I535" s="832" t="s">
        <v>3318</v>
      </c>
      <c r="J535" s="832" t="s">
        <v>776</v>
      </c>
      <c r="K535" s="832" t="s">
        <v>2577</v>
      </c>
      <c r="L535" s="835">
        <v>91.11</v>
      </c>
      <c r="M535" s="835">
        <v>91.11</v>
      </c>
      <c r="N535" s="832">
        <v>1</v>
      </c>
      <c r="O535" s="836">
        <v>0.5</v>
      </c>
      <c r="P535" s="835"/>
      <c r="Q535" s="837">
        <v>0</v>
      </c>
      <c r="R535" s="832"/>
      <c r="S535" s="837">
        <v>0</v>
      </c>
      <c r="T535" s="836"/>
      <c r="U535" s="838">
        <v>0</v>
      </c>
    </row>
    <row r="536" spans="1:21" ht="14.4" customHeight="1" x14ac:dyDescent="0.3">
      <c r="A536" s="831">
        <v>21</v>
      </c>
      <c r="B536" s="832" t="s">
        <v>2457</v>
      </c>
      <c r="C536" s="832" t="s">
        <v>2463</v>
      </c>
      <c r="D536" s="833" t="s">
        <v>4107</v>
      </c>
      <c r="E536" s="834" t="s">
        <v>2488</v>
      </c>
      <c r="F536" s="832" t="s">
        <v>2458</v>
      </c>
      <c r="G536" s="832" t="s">
        <v>3319</v>
      </c>
      <c r="H536" s="832" t="s">
        <v>585</v>
      </c>
      <c r="I536" s="832" t="s">
        <v>3320</v>
      </c>
      <c r="J536" s="832" t="s">
        <v>3321</v>
      </c>
      <c r="K536" s="832" t="s">
        <v>3322</v>
      </c>
      <c r="L536" s="835">
        <v>1847.49</v>
      </c>
      <c r="M536" s="835">
        <v>18474.900000000001</v>
      </c>
      <c r="N536" s="832">
        <v>10</v>
      </c>
      <c r="O536" s="836">
        <v>1</v>
      </c>
      <c r="P536" s="835">
        <v>18474.900000000001</v>
      </c>
      <c r="Q536" s="837">
        <v>1</v>
      </c>
      <c r="R536" s="832">
        <v>10</v>
      </c>
      <c r="S536" s="837">
        <v>1</v>
      </c>
      <c r="T536" s="836">
        <v>1</v>
      </c>
      <c r="U536" s="838">
        <v>1</v>
      </c>
    </row>
    <row r="537" spans="1:21" ht="14.4" customHeight="1" x14ac:dyDescent="0.3">
      <c r="A537" s="831">
        <v>21</v>
      </c>
      <c r="B537" s="832" t="s">
        <v>2457</v>
      </c>
      <c r="C537" s="832" t="s">
        <v>2463</v>
      </c>
      <c r="D537" s="833" t="s">
        <v>4107</v>
      </c>
      <c r="E537" s="834" t="s">
        <v>2488</v>
      </c>
      <c r="F537" s="832" t="s">
        <v>2458</v>
      </c>
      <c r="G537" s="832" t="s">
        <v>2587</v>
      </c>
      <c r="H537" s="832" t="s">
        <v>585</v>
      </c>
      <c r="I537" s="832" t="s">
        <v>2588</v>
      </c>
      <c r="J537" s="832" t="s">
        <v>2589</v>
      </c>
      <c r="K537" s="832" t="s">
        <v>2590</v>
      </c>
      <c r="L537" s="835">
        <v>550.39</v>
      </c>
      <c r="M537" s="835">
        <v>16511.7</v>
      </c>
      <c r="N537" s="832">
        <v>30</v>
      </c>
      <c r="O537" s="836">
        <v>8.5</v>
      </c>
      <c r="P537" s="835">
        <v>11558.19</v>
      </c>
      <c r="Q537" s="837">
        <v>0.7</v>
      </c>
      <c r="R537" s="832">
        <v>21</v>
      </c>
      <c r="S537" s="837">
        <v>0.7</v>
      </c>
      <c r="T537" s="836">
        <v>6</v>
      </c>
      <c r="U537" s="838">
        <v>0.70588235294117652</v>
      </c>
    </row>
    <row r="538" spans="1:21" ht="14.4" customHeight="1" x14ac:dyDescent="0.3">
      <c r="A538" s="831">
        <v>21</v>
      </c>
      <c r="B538" s="832" t="s">
        <v>2457</v>
      </c>
      <c r="C538" s="832" t="s">
        <v>2463</v>
      </c>
      <c r="D538" s="833" t="s">
        <v>4107</v>
      </c>
      <c r="E538" s="834" t="s">
        <v>2488</v>
      </c>
      <c r="F538" s="832" t="s">
        <v>2458</v>
      </c>
      <c r="G538" s="832" t="s">
        <v>2512</v>
      </c>
      <c r="H538" s="832" t="s">
        <v>637</v>
      </c>
      <c r="I538" s="832" t="s">
        <v>2513</v>
      </c>
      <c r="J538" s="832" t="s">
        <v>2129</v>
      </c>
      <c r="K538" s="832" t="s">
        <v>2514</v>
      </c>
      <c r="L538" s="835">
        <v>5322.08</v>
      </c>
      <c r="M538" s="835">
        <v>58542.879999999997</v>
      </c>
      <c r="N538" s="832">
        <v>11</v>
      </c>
      <c r="O538" s="836">
        <v>3</v>
      </c>
      <c r="P538" s="835"/>
      <c r="Q538" s="837">
        <v>0</v>
      </c>
      <c r="R538" s="832"/>
      <c r="S538" s="837">
        <v>0</v>
      </c>
      <c r="T538" s="836"/>
      <c r="U538" s="838">
        <v>0</v>
      </c>
    </row>
    <row r="539" spans="1:21" ht="14.4" customHeight="1" x14ac:dyDescent="0.3">
      <c r="A539" s="831">
        <v>21</v>
      </c>
      <c r="B539" s="832" t="s">
        <v>2457</v>
      </c>
      <c r="C539" s="832" t="s">
        <v>2463</v>
      </c>
      <c r="D539" s="833" t="s">
        <v>4107</v>
      </c>
      <c r="E539" s="834" t="s">
        <v>2488</v>
      </c>
      <c r="F539" s="832" t="s">
        <v>2458</v>
      </c>
      <c r="G539" s="832" t="s">
        <v>2512</v>
      </c>
      <c r="H539" s="832" t="s">
        <v>637</v>
      </c>
      <c r="I539" s="832" t="s">
        <v>2124</v>
      </c>
      <c r="J539" s="832" t="s">
        <v>2120</v>
      </c>
      <c r="K539" s="832" t="s">
        <v>2125</v>
      </c>
      <c r="L539" s="835">
        <v>484.75</v>
      </c>
      <c r="M539" s="835">
        <v>1939</v>
      </c>
      <c r="N539" s="832">
        <v>4</v>
      </c>
      <c r="O539" s="836">
        <v>1</v>
      </c>
      <c r="P539" s="835">
        <v>1939</v>
      </c>
      <c r="Q539" s="837">
        <v>1</v>
      </c>
      <c r="R539" s="832">
        <v>4</v>
      </c>
      <c r="S539" s="837">
        <v>1</v>
      </c>
      <c r="T539" s="836">
        <v>1</v>
      </c>
      <c r="U539" s="838">
        <v>1</v>
      </c>
    </row>
    <row r="540" spans="1:21" ht="14.4" customHeight="1" x14ac:dyDescent="0.3">
      <c r="A540" s="831">
        <v>21</v>
      </c>
      <c r="B540" s="832" t="s">
        <v>2457</v>
      </c>
      <c r="C540" s="832" t="s">
        <v>2463</v>
      </c>
      <c r="D540" s="833" t="s">
        <v>4107</v>
      </c>
      <c r="E540" s="834" t="s">
        <v>2488</v>
      </c>
      <c r="F540" s="832" t="s">
        <v>2458</v>
      </c>
      <c r="G540" s="832" t="s">
        <v>2512</v>
      </c>
      <c r="H540" s="832" t="s">
        <v>637</v>
      </c>
      <c r="I540" s="832" t="s">
        <v>2874</v>
      </c>
      <c r="J540" s="832" t="s">
        <v>2129</v>
      </c>
      <c r="K540" s="832" t="s">
        <v>2875</v>
      </c>
      <c r="L540" s="835">
        <v>5322.08</v>
      </c>
      <c r="M540" s="835">
        <v>31932.48</v>
      </c>
      <c r="N540" s="832">
        <v>6</v>
      </c>
      <c r="O540" s="836">
        <v>1</v>
      </c>
      <c r="P540" s="835">
        <v>31932.48</v>
      </c>
      <c r="Q540" s="837">
        <v>1</v>
      </c>
      <c r="R540" s="832">
        <v>6</v>
      </c>
      <c r="S540" s="837">
        <v>1</v>
      </c>
      <c r="T540" s="836">
        <v>1</v>
      </c>
      <c r="U540" s="838">
        <v>1</v>
      </c>
    </row>
    <row r="541" spans="1:21" ht="14.4" customHeight="1" x14ac:dyDescent="0.3">
      <c r="A541" s="831">
        <v>21</v>
      </c>
      <c r="B541" s="832" t="s">
        <v>2457</v>
      </c>
      <c r="C541" s="832" t="s">
        <v>2463</v>
      </c>
      <c r="D541" s="833" t="s">
        <v>4107</v>
      </c>
      <c r="E541" s="834" t="s">
        <v>2488</v>
      </c>
      <c r="F541" s="832" t="s">
        <v>2458</v>
      </c>
      <c r="G541" s="832" t="s">
        <v>2512</v>
      </c>
      <c r="H541" s="832" t="s">
        <v>637</v>
      </c>
      <c r="I541" s="832" t="s">
        <v>2126</v>
      </c>
      <c r="J541" s="832" t="s">
        <v>2120</v>
      </c>
      <c r="K541" s="832" t="s">
        <v>2127</v>
      </c>
      <c r="L541" s="835">
        <v>969.48</v>
      </c>
      <c r="M541" s="835">
        <v>5816.88</v>
      </c>
      <c r="N541" s="832">
        <v>6</v>
      </c>
      <c r="O541" s="836">
        <v>1</v>
      </c>
      <c r="P541" s="835"/>
      <c r="Q541" s="837">
        <v>0</v>
      </c>
      <c r="R541" s="832"/>
      <c r="S541" s="837">
        <v>0</v>
      </c>
      <c r="T541" s="836"/>
      <c r="U541" s="838">
        <v>0</v>
      </c>
    </row>
    <row r="542" spans="1:21" ht="14.4" customHeight="1" x14ac:dyDescent="0.3">
      <c r="A542" s="831">
        <v>21</v>
      </c>
      <c r="B542" s="832" t="s">
        <v>2457</v>
      </c>
      <c r="C542" s="832" t="s">
        <v>2463</v>
      </c>
      <c r="D542" s="833" t="s">
        <v>4107</v>
      </c>
      <c r="E542" s="834" t="s">
        <v>2488</v>
      </c>
      <c r="F542" s="832" t="s">
        <v>2458</v>
      </c>
      <c r="G542" s="832" t="s">
        <v>2512</v>
      </c>
      <c r="H542" s="832" t="s">
        <v>585</v>
      </c>
      <c r="I542" s="832" t="s">
        <v>3323</v>
      </c>
      <c r="J542" s="832" t="s">
        <v>3324</v>
      </c>
      <c r="K542" s="832" t="s">
        <v>2125</v>
      </c>
      <c r="L542" s="835">
        <v>484.75</v>
      </c>
      <c r="M542" s="835">
        <v>6786.5</v>
      </c>
      <c r="N542" s="832">
        <v>14</v>
      </c>
      <c r="O542" s="836">
        <v>3</v>
      </c>
      <c r="P542" s="835">
        <v>6786.5</v>
      </c>
      <c r="Q542" s="837">
        <v>1</v>
      </c>
      <c r="R542" s="832">
        <v>14</v>
      </c>
      <c r="S542" s="837">
        <v>1</v>
      </c>
      <c r="T542" s="836">
        <v>3</v>
      </c>
      <c r="U542" s="838">
        <v>1</v>
      </c>
    </row>
    <row r="543" spans="1:21" ht="14.4" customHeight="1" x14ac:dyDescent="0.3">
      <c r="A543" s="831">
        <v>21</v>
      </c>
      <c r="B543" s="832" t="s">
        <v>2457</v>
      </c>
      <c r="C543" s="832" t="s">
        <v>2463</v>
      </c>
      <c r="D543" s="833" t="s">
        <v>4107</v>
      </c>
      <c r="E543" s="834" t="s">
        <v>2488</v>
      </c>
      <c r="F543" s="832" t="s">
        <v>2458</v>
      </c>
      <c r="G543" s="832" t="s">
        <v>3325</v>
      </c>
      <c r="H543" s="832" t="s">
        <v>637</v>
      </c>
      <c r="I543" s="832" t="s">
        <v>3326</v>
      </c>
      <c r="J543" s="832" t="s">
        <v>3327</v>
      </c>
      <c r="K543" s="832" t="s">
        <v>3328</v>
      </c>
      <c r="L543" s="835">
        <v>3231.81</v>
      </c>
      <c r="M543" s="835">
        <v>9695.43</v>
      </c>
      <c r="N543" s="832">
        <v>3</v>
      </c>
      <c r="O543" s="836">
        <v>3</v>
      </c>
      <c r="P543" s="835">
        <v>3231.81</v>
      </c>
      <c r="Q543" s="837">
        <v>0.33333333333333331</v>
      </c>
      <c r="R543" s="832">
        <v>1</v>
      </c>
      <c r="S543" s="837">
        <v>0.33333333333333331</v>
      </c>
      <c r="T543" s="836">
        <v>1</v>
      </c>
      <c r="U543" s="838">
        <v>0.33333333333333331</v>
      </c>
    </row>
    <row r="544" spans="1:21" ht="14.4" customHeight="1" x14ac:dyDescent="0.3">
      <c r="A544" s="831">
        <v>21</v>
      </c>
      <c r="B544" s="832" t="s">
        <v>2457</v>
      </c>
      <c r="C544" s="832" t="s">
        <v>2463</v>
      </c>
      <c r="D544" s="833" t="s">
        <v>4107</v>
      </c>
      <c r="E544" s="834" t="s">
        <v>2488</v>
      </c>
      <c r="F544" s="832" t="s">
        <v>2458</v>
      </c>
      <c r="G544" s="832" t="s">
        <v>2606</v>
      </c>
      <c r="H544" s="832" t="s">
        <v>585</v>
      </c>
      <c r="I544" s="832" t="s">
        <v>2612</v>
      </c>
      <c r="J544" s="832" t="s">
        <v>2608</v>
      </c>
      <c r="K544" s="832" t="s">
        <v>2613</v>
      </c>
      <c r="L544" s="835">
        <v>339.47</v>
      </c>
      <c r="M544" s="835">
        <v>8486.7500000000018</v>
      </c>
      <c r="N544" s="832">
        <v>25</v>
      </c>
      <c r="O544" s="836">
        <v>10</v>
      </c>
      <c r="P544" s="835">
        <v>6449.9300000000021</v>
      </c>
      <c r="Q544" s="837">
        <v>0.76000000000000012</v>
      </c>
      <c r="R544" s="832">
        <v>19</v>
      </c>
      <c r="S544" s="837">
        <v>0.76</v>
      </c>
      <c r="T544" s="836">
        <v>7.5</v>
      </c>
      <c r="U544" s="838">
        <v>0.75</v>
      </c>
    </row>
    <row r="545" spans="1:21" ht="14.4" customHeight="1" x14ac:dyDescent="0.3">
      <c r="A545" s="831">
        <v>21</v>
      </c>
      <c r="B545" s="832" t="s">
        <v>2457</v>
      </c>
      <c r="C545" s="832" t="s">
        <v>2463</v>
      </c>
      <c r="D545" s="833" t="s">
        <v>4107</v>
      </c>
      <c r="E545" s="834" t="s">
        <v>2488</v>
      </c>
      <c r="F545" s="832" t="s">
        <v>2458</v>
      </c>
      <c r="G545" s="832" t="s">
        <v>3329</v>
      </c>
      <c r="H545" s="832" t="s">
        <v>585</v>
      </c>
      <c r="I545" s="832" t="s">
        <v>3330</v>
      </c>
      <c r="J545" s="832" t="s">
        <v>3331</v>
      </c>
      <c r="K545" s="832" t="s">
        <v>3332</v>
      </c>
      <c r="L545" s="835">
        <v>453.18</v>
      </c>
      <c r="M545" s="835">
        <v>1359.54</v>
      </c>
      <c r="N545" s="832">
        <v>3</v>
      </c>
      <c r="O545" s="836">
        <v>1</v>
      </c>
      <c r="P545" s="835">
        <v>1359.54</v>
      </c>
      <c r="Q545" s="837">
        <v>1</v>
      </c>
      <c r="R545" s="832">
        <v>3</v>
      </c>
      <c r="S545" s="837">
        <v>1</v>
      </c>
      <c r="T545" s="836">
        <v>1</v>
      </c>
      <c r="U545" s="838">
        <v>1</v>
      </c>
    </row>
    <row r="546" spans="1:21" ht="14.4" customHeight="1" x14ac:dyDescent="0.3">
      <c r="A546" s="831">
        <v>21</v>
      </c>
      <c r="B546" s="832" t="s">
        <v>2457</v>
      </c>
      <c r="C546" s="832" t="s">
        <v>2463</v>
      </c>
      <c r="D546" s="833" t="s">
        <v>4107</v>
      </c>
      <c r="E546" s="834" t="s">
        <v>2488</v>
      </c>
      <c r="F546" s="832" t="s">
        <v>2458</v>
      </c>
      <c r="G546" s="832" t="s">
        <v>3206</v>
      </c>
      <c r="H546" s="832" t="s">
        <v>585</v>
      </c>
      <c r="I546" s="832" t="s">
        <v>3207</v>
      </c>
      <c r="J546" s="832" t="s">
        <v>3208</v>
      </c>
      <c r="K546" s="832" t="s">
        <v>2860</v>
      </c>
      <c r="L546" s="835">
        <v>140.72</v>
      </c>
      <c r="M546" s="835">
        <v>8443.2000000000007</v>
      </c>
      <c r="N546" s="832">
        <v>60</v>
      </c>
      <c r="O546" s="836">
        <v>4</v>
      </c>
      <c r="P546" s="835">
        <v>7598.88</v>
      </c>
      <c r="Q546" s="837">
        <v>0.89999999999999991</v>
      </c>
      <c r="R546" s="832">
        <v>54</v>
      </c>
      <c r="S546" s="837">
        <v>0.9</v>
      </c>
      <c r="T546" s="836">
        <v>3.5</v>
      </c>
      <c r="U546" s="838">
        <v>0.875</v>
      </c>
    </row>
    <row r="547" spans="1:21" ht="14.4" customHeight="1" x14ac:dyDescent="0.3">
      <c r="A547" s="831">
        <v>21</v>
      </c>
      <c r="B547" s="832" t="s">
        <v>2457</v>
      </c>
      <c r="C547" s="832" t="s">
        <v>2463</v>
      </c>
      <c r="D547" s="833" t="s">
        <v>4107</v>
      </c>
      <c r="E547" s="834" t="s">
        <v>2488</v>
      </c>
      <c r="F547" s="832" t="s">
        <v>2458</v>
      </c>
      <c r="G547" s="832" t="s">
        <v>2621</v>
      </c>
      <c r="H547" s="832" t="s">
        <v>585</v>
      </c>
      <c r="I547" s="832" t="s">
        <v>3333</v>
      </c>
      <c r="J547" s="832" t="s">
        <v>3334</v>
      </c>
      <c r="K547" s="832" t="s">
        <v>3335</v>
      </c>
      <c r="L547" s="835">
        <v>0</v>
      </c>
      <c r="M547" s="835">
        <v>0</v>
      </c>
      <c r="N547" s="832">
        <v>2</v>
      </c>
      <c r="O547" s="836">
        <v>0.5</v>
      </c>
      <c r="P547" s="835"/>
      <c r="Q547" s="837"/>
      <c r="R547" s="832"/>
      <c r="S547" s="837">
        <v>0</v>
      </c>
      <c r="T547" s="836"/>
      <c r="U547" s="838">
        <v>0</v>
      </c>
    </row>
    <row r="548" spans="1:21" ht="14.4" customHeight="1" x14ac:dyDescent="0.3">
      <c r="A548" s="831">
        <v>21</v>
      </c>
      <c r="B548" s="832" t="s">
        <v>2457</v>
      </c>
      <c r="C548" s="832" t="s">
        <v>2463</v>
      </c>
      <c r="D548" s="833" t="s">
        <v>4107</v>
      </c>
      <c r="E548" s="834" t="s">
        <v>2488</v>
      </c>
      <c r="F548" s="832" t="s">
        <v>2458</v>
      </c>
      <c r="G548" s="832" t="s">
        <v>2519</v>
      </c>
      <c r="H548" s="832" t="s">
        <v>585</v>
      </c>
      <c r="I548" s="832" t="s">
        <v>3336</v>
      </c>
      <c r="J548" s="832" t="s">
        <v>2521</v>
      </c>
      <c r="K548" s="832"/>
      <c r="L548" s="835">
        <v>318.07</v>
      </c>
      <c r="M548" s="835">
        <v>318.07</v>
      </c>
      <c r="N548" s="832">
        <v>1</v>
      </c>
      <c r="O548" s="836">
        <v>0.5</v>
      </c>
      <c r="P548" s="835">
        <v>318.07</v>
      </c>
      <c r="Q548" s="837">
        <v>1</v>
      </c>
      <c r="R548" s="832">
        <v>1</v>
      </c>
      <c r="S548" s="837">
        <v>1</v>
      </c>
      <c r="T548" s="836">
        <v>0.5</v>
      </c>
      <c r="U548" s="838">
        <v>1</v>
      </c>
    </row>
    <row r="549" spans="1:21" ht="14.4" customHeight="1" x14ac:dyDescent="0.3">
      <c r="A549" s="831">
        <v>21</v>
      </c>
      <c r="B549" s="832" t="s">
        <v>2457</v>
      </c>
      <c r="C549" s="832" t="s">
        <v>2463</v>
      </c>
      <c r="D549" s="833" t="s">
        <v>4107</v>
      </c>
      <c r="E549" s="834" t="s">
        <v>2488</v>
      </c>
      <c r="F549" s="832" t="s">
        <v>2458</v>
      </c>
      <c r="G549" s="832" t="s">
        <v>2634</v>
      </c>
      <c r="H549" s="832" t="s">
        <v>585</v>
      </c>
      <c r="I549" s="832" t="s">
        <v>2635</v>
      </c>
      <c r="J549" s="832" t="s">
        <v>798</v>
      </c>
      <c r="K549" s="832" t="s">
        <v>2636</v>
      </c>
      <c r="L549" s="835">
        <v>27.28</v>
      </c>
      <c r="M549" s="835">
        <v>27.28</v>
      </c>
      <c r="N549" s="832">
        <v>1</v>
      </c>
      <c r="O549" s="836">
        <v>0.5</v>
      </c>
      <c r="P549" s="835">
        <v>27.28</v>
      </c>
      <c r="Q549" s="837">
        <v>1</v>
      </c>
      <c r="R549" s="832">
        <v>1</v>
      </c>
      <c r="S549" s="837">
        <v>1</v>
      </c>
      <c r="T549" s="836">
        <v>0.5</v>
      </c>
      <c r="U549" s="838">
        <v>1</v>
      </c>
    </row>
    <row r="550" spans="1:21" ht="14.4" customHeight="1" x14ac:dyDescent="0.3">
      <c r="A550" s="831">
        <v>21</v>
      </c>
      <c r="B550" s="832" t="s">
        <v>2457</v>
      </c>
      <c r="C550" s="832" t="s">
        <v>2463</v>
      </c>
      <c r="D550" s="833" t="s">
        <v>4107</v>
      </c>
      <c r="E550" s="834" t="s">
        <v>2488</v>
      </c>
      <c r="F550" s="832" t="s">
        <v>2458</v>
      </c>
      <c r="G550" s="832" t="s">
        <v>2639</v>
      </c>
      <c r="H550" s="832" t="s">
        <v>637</v>
      </c>
      <c r="I550" s="832" t="s">
        <v>2640</v>
      </c>
      <c r="J550" s="832" t="s">
        <v>2641</v>
      </c>
      <c r="K550" s="832" t="s">
        <v>2642</v>
      </c>
      <c r="L550" s="835">
        <v>3689.11</v>
      </c>
      <c r="M550" s="835">
        <v>18445.55</v>
      </c>
      <c r="N550" s="832">
        <v>5</v>
      </c>
      <c r="O550" s="836">
        <v>4.5</v>
      </c>
      <c r="P550" s="835">
        <v>18445.55</v>
      </c>
      <c r="Q550" s="837">
        <v>1</v>
      </c>
      <c r="R550" s="832">
        <v>5</v>
      </c>
      <c r="S550" s="837">
        <v>1</v>
      </c>
      <c r="T550" s="836">
        <v>4.5</v>
      </c>
      <c r="U550" s="838">
        <v>1</v>
      </c>
    </row>
    <row r="551" spans="1:21" ht="14.4" customHeight="1" x14ac:dyDescent="0.3">
      <c r="A551" s="831">
        <v>21</v>
      </c>
      <c r="B551" s="832" t="s">
        <v>2457</v>
      </c>
      <c r="C551" s="832" t="s">
        <v>2463</v>
      </c>
      <c r="D551" s="833" t="s">
        <v>4107</v>
      </c>
      <c r="E551" s="834" t="s">
        <v>2488</v>
      </c>
      <c r="F551" s="832" t="s">
        <v>2458</v>
      </c>
      <c r="G551" s="832" t="s">
        <v>2639</v>
      </c>
      <c r="H551" s="832" t="s">
        <v>637</v>
      </c>
      <c r="I551" s="832" t="s">
        <v>2640</v>
      </c>
      <c r="J551" s="832" t="s">
        <v>2641</v>
      </c>
      <c r="K551" s="832" t="s">
        <v>2642</v>
      </c>
      <c r="L551" s="835">
        <v>1651.16</v>
      </c>
      <c r="M551" s="835">
        <v>8255.8000000000011</v>
      </c>
      <c r="N551" s="832">
        <v>5</v>
      </c>
      <c r="O551" s="836">
        <v>3.5</v>
      </c>
      <c r="P551" s="835">
        <v>6604.64</v>
      </c>
      <c r="Q551" s="837">
        <v>0.79999999999999993</v>
      </c>
      <c r="R551" s="832">
        <v>4</v>
      </c>
      <c r="S551" s="837">
        <v>0.8</v>
      </c>
      <c r="T551" s="836">
        <v>3</v>
      </c>
      <c r="U551" s="838">
        <v>0.8571428571428571</v>
      </c>
    </row>
    <row r="552" spans="1:21" ht="14.4" customHeight="1" x14ac:dyDescent="0.3">
      <c r="A552" s="831">
        <v>21</v>
      </c>
      <c r="B552" s="832" t="s">
        <v>2457</v>
      </c>
      <c r="C552" s="832" t="s">
        <v>2463</v>
      </c>
      <c r="D552" s="833" t="s">
        <v>4107</v>
      </c>
      <c r="E552" s="834" t="s">
        <v>2488</v>
      </c>
      <c r="F552" s="832" t="s">
        <v>2458</v>
      </c>
      <c r="G552" s="832" t="s">
        <v>2639</v>
      </c>
      <c r="H552" s="832" t="s">
        <v>637</v>
      </c>
      <c r="I552" s="832" t="s">
        <v>3123</v>
      </c>
      <c r="J552" s="832" t="s">
        <v>2641</v>
      </c>
      <c r="K552" s="832" t="s">
        <v>3124</v>
      </c>
      <c r="L552" s="835">
        <v>553.36</v>
      </c>
      <c r="M552" s="835">
        <v>1106.72</v>
      </c>
      <c r="N552" s="832">
        <v>2</v>
      </c>
      <c r="O552" s="836">
        <v>1.5</v>
      </c>
      <c r="P552" s="835">
        <v>1106.72</v>
      </c>
      <c r="Q552" s="837">
        <v>1</v>
      </c>
      <c r="R552" s="832">
        <v>2</v>
      </c>
      <c r="S552" s="837">
        <v>1</v>
      </c>
      <c r="T552" s="836">
        <v>1.5</v>
      </c>
      <c r="U552" s="838">
        <v>1</v>
      </c>
    </row>
    <row r="553" spans="1:21" ht="14.4" customHeight="1" x14ac:dyDescent="0.3">
      <c r="A553" s="831">
        <v>21</v>
      </c>
      <c r="B553" s="832" t="s">
        <v>2457</v>
      </c>
      <c r="C553" s="832" t="s">
        <v>2463</v>
      </c>
      <c r="D553" s="833" t="s">
        <v>4107</v>
      </c>
      <c r="E553" s="834" t="s">
        <v>2488</v>
      </c>
      <c r="F553" s="832" t="s">
        <v>2458</v>
      </c>
      <c r="G553" s="832" t="s">
        <v>2639</v>
      </c>
      <c r="H553" s="832" t="s">
        <v>637</v>
      </c>
      <c r="I553" s="832" t="s">
        <v>3123</v>
      </c>
      <c r="J553" s="832" t="s">
        <v>2641</v>
      </c>
      <c r="K553" s="832" t="s">
        <v>3124</v>
      </c>
      <c r="L553" s="835">
        <v>247.67</v>
      </c>
      <c r="M553" s="835">
        <v>743.01</v>
      </c>
      <c r="N553" s="832">
        <v>3</v>
      </c>
      <c r="O553" s="836">
        <v>1.5</v>
      </c>
      <c r="P553" s="835">
        <v>495.34</v>
      </c>
      <c r="Q553" s="837">
        <v>0.66666666666666663</v>
      </c>
      <c r="R553" s="832">
        <v>2</v>
      </c>
      <c r="S553" s="837">
        <v>0.66666666666666663</v>
      </c>
      <c r="T553" s="836">
        <v>1</v>
      </c>
      <c r="U553" s="838">
        <v>0.66666666666666663</v>
      </c>
    </row>
    <row r="554" spans="1:21" ht="14.4" customHeight="1" x14ac:dyDescent="0.3">
      <c r="A554" s="831">
        <v>21</v>
      </c>
      <c r="B554" s="832" t="s">
        <v>2457</v>
      </c>
      <c r="C554" s="832" t="s">
        <v>2463</v>
      </c>
      <c r="D554" s="833" t="s">
        <v>4107</v>
      </c>
      <c r="E554" s="834" t="s">
        <v>2488</v>
      </c>
      <c r="F554" s="832" t="s">
        <v>2458</v>
      </c>
      <c r="G554" s="832" t="s">
        <v>2909</v>
      </c>
      <c r="H554" s="832" t="s">
        <v>585</v>
      </c>
      <c r="I554" s="832" t="s">
        <v>2913</v>
      </c>
      <c r="J554" s="832" t="s">
        <v>2911</v>
      </c>
      <c r="K554" s="832" t="s">
        <v>2912</v>
      </c>
      <c r="L554" s="835">
        <v>38.5</v>
      </c>
      <c r="M554" s="835">
        <v>308</v>
      </c>
      <c r="N554" s="832">
        <v>8</v>
      </c>
      <c r="O554" s="836">
        <v>1.5</v>
      </c>
      <c r="P554" s="835">
        <v>154</v>
      </c>
      <c r="Q554" s="837">
        <v>0.5</v>
      </c>
      <c r="R554" s="832">
        <v>4</v>
      </c>
      <c r="S554" s="837">
        <v>0.5</v>
      </c>
      <c r="T554" s="836">
        <v>1</v>
      </c>
      <c r="U554" s="838">
        <v>0.66666666666666663</v>
      </c>
    </row>
    <row r="555" spans="1:21" ht="14.4" customHeight="1" x14ac:dyDescent="0.3">
      <c r="A555" s="831">
        <v>21</v>
      </c>
      <c r="B555" s="832" t="s">
        <v>2457</v>
      </c>
      <c r="C555" s="832" t="s">
        <v>2463</v>
      </c>
      <c r="D555" s="833" t="s">
        <v>4107</v>
      </c>
      <c r="E555" s="834" t="s">
        <v>2488</v>
      </c>
      <c r="F555" s="832" t="s">
        <v>2458</v>
      </c>
      <c r="G555" s="832" t="s">
        <v>2650</v>
      </c>
      <c r="H555" s="832" t="s">
        <v>585</v>
      </c>
      <c r="I555" s="832" t="s">
        <v>2930</v>
      </c>
      <c r="J555" s="832" t="s">
        <v>2652</v>
      </c>
      <c r="K555" s="832" t="s">
        <v>1961</v>
      </c>
      <c r="L555" s="835">
        <v>550.39</v>
      </c>
      <c r="M555" s="835">
        <v>6604.68</v>
      </c>
      <c r="N555" s="832">
        <v>12</v>
      </c>
      <c r="O555" s="836">
        <v>3.5</v>
      </c>
      <c r="P555" s="835">
        <v>4953.51</v>
      </c>
      <c r="Q555" s="837">
        <v>0.75</v>
      </c>
      <c r="R555" s="832">
        <v>9</v>
      </c>
      <c r="S555" s="837">
        <v>0.75</v>
      </c>
      <c r="T555" s="836">
        <v>2.5</v>
      </c>
      <c r="U555" s="838">
        <v>0.7142857142857143</v>
      </c>
    </row>
    <row r="556" spans="1:21" ht="14.4" customHeight="1" x14ac:dyDescent="0.3">
      <c r="A556" s="831">
        <v>21</v>
      </c>
      <c r="B556" s="832" t="s">
        <v>2457</v>
      </c>
      <c r="C556" s="832" t="s">
        <v>2463</v>
      </c>
      <c r="D556" s="833" t="s">
        <v>4107</v>
      </c>
      <c r="E556" s="834" t="s">
        <v>2488</v>
      </c>
      <c r="F556" s="832" t="s">
        <v>2458</v>
      </c>
      <c r="G556" s="832" t="s">
        <v>2650</v>
      </c>
      <c r="H556" s="832" t="s">
        <v>637</v>
      </c>
      <c r="I556" s="832" t="s">
        <v>2654</v>
      </c>
      <c r="J556" s="832" t="s">
        <v>2655</v>
      </c>
      <c r="K556" s="832" t="s">
        <v>1961</v>
      </c>
      <c r="L556" s="835">
        <v>550.39</v>
      </c>
      <c r="M556" s="835">
        <v>66597.189999999973</v>
      </c>
      <c r="N556" s="832">
        <v>121</v>
      </c>
      <c r="O556" s="836">
        <v>26.5</v>
      </c>
      <c r="P556" s="835">
        <v>43480.809999999976</v>
      </c>
      <c r="Q556" s="837">
        <v>0.65289256198347101</v>
      </c>
      <c r="R556" s="832">
        <v>79</v>
      </c>
      <c r="S556" s="837">
        <v>0.65289256198347112</v>
      </c>
      <c r="T556" s="836">
        <v>17</v>
      </c>
      <c r="U556" s="838">
        <v>0.64150943396226412</v>
      </c>
    </row>
    <row r="557" spans="1:21" ht="14.4" customHeight="1" x14ac:dyDescent="0.3">
      <c r="A557" s="831">
        <v>21</v>
      </c>
      <c r="B557" s="832" t="s">
        <v>2457</v>
      </c>
      <c r="C557" s="832" t="s">
        <v>2463</v>
      </c>
      <c r="D557" s="833" t="s">
        <v>4107</v>
      </c>
      <c r="E557" s="834" t="s">
        <v>2488</v>
      </c>
      <c r="F557" s="832" t="s">
        <v>2458</v>
      </c>
      <c r="G557" s="832" t="s">
        <v>2931</v>
      </c>
      <c r="H557" s="832" t="s">
        <v>585</v>
      </c>
      <c r="I557" s="832" t="s">
        <v>2932</v>
      </c>
      <c r="J557" s="832" t="s">
        <v>2933</v>
      </c>
      <c r="K557" s="832" t="s">
        <v>2934</v>
      </c>
      <c r="L557" s="835">
        <v>0</v>
      </c>
      <c r="M557" s="835">
        <v>0</v>
      </c>
      <c r="N557" s="832">
        <v>4</v>
      </c>
      <c r="O557" s="836">
        <v>3</v>
      </c>
      <c r="P557" s="835">
        <v>0</v>
      </c>
      <c r="Q557" s="837"/>
      <c r="R557" s="832">
        <v>1</v>
      </c>
      <c r="S557" s="837">
        <v>0.25</v>
      </c>
      <c r="T557" s="836">
        <v>1</v>
      </c>
      <c r="U557" s="838">
        <v>0.33333333333333331</v>
      </c>
    </row>
    <row r="558" spans="1:21" ht="14.4" customHeight="1" x14ac:dyDescent="0.3">
      <c r="A558" s="831">
        <v>21</v>
      </c>
      <c r="B558" s="832" t="s">
        <v>2457</v>
      </c>
      <c r="C558" s="832" t="s">
        <v>2463</v>
      </c>
      <c r="D558" s="833" t="s">
        <v>4107</v>
      </c>
      <c r="E558" s="834" t="s">
        <v>2488</v>
      </c>
      <c r="F558" s="832" t="s">
        <v>2458</v>
      </c>
      <c r="G558" s="832" t="s">
        <v>2931</v>
      </c>
      <c r="H558" s="832" t="s">
        <v>585</v>
      </c>
      <c r="I558" s="832" t="s">
        <v>3337</v>
      </c>
      <c r="J558" s="832" t="s">
        <v>3338</v>
      </c>
      <c r="K558" s="832" t="s">
        <v>2934</v>
      </c>
      <c r="L558" s="835">
        <v>0</v>
      </c>
      <c r="M558" s="835">
        <v>0</v>
      </c>
      <c r="N558" s="832">
        <v>1</v>
      </c>
      <c r="O558" s="836">
        <v>1</v>
      </c>
      <c r="P558" s="835"/>
      <c r="Q558" s="837"/>
      <c r="R558" s="832"/>
      <c r="S558" s="837">
        <v>0</v>
      </c>
      <c r="T558" s="836"/>
      <c r="U558" s="838">
        <v>0</v>
      </c>
    </row>
    <row r="559" spans="1:21" ht="14.4" customHeight="1" x14ac:dyDescent="0.3">
      <c r="A559" s="831">
        <v>21</v>
      </c>
      <c r="B559" s="832" t="s">
        <v>2457</v>
      </c>
      <c r="C559" s="832" t="s">
        <v>2463</v>
      </c>
      <c r="D559" s="833" t="s">
        <v>4107</v>
      </c>
      <c r="E559" s="834" t="s">
        <v>2488</v>
      </c>
      <c r="F559" s="832" t="s">
        <v>2458</v>
      </c>
      <c r="G559" s="832" t="s">
        <v>2664</v>
      </c>
      <c r="H559" s="832" t="s">
        <v>585</v>
      </c>
      <c r="I559" s="832" t="s">
        <v>2665</v>
      </c>
      <c r="J559" s="832" t="s">
        <v>869</v>
      </c>
      <c r="K559" s="832" t="s">
        <v>2666</v>
      </c>
      <c r="L559" s="835">
        <v>248.55</v>
      </c>
      <c r="M559" s="835">
        <v>994.2</v>
      </c>
      <c r="N559" s="832">
        <v>4</v>
      </c>
      <c r="O559" s="836">
        <v>4</v>
      </c>
      <c r="P559" s="835">
        <v>745.65000000000009</v>
      </c>
      <c r="Q559" s="837">
        <v>0.75000000000000011</v>
      </c>
      <c r="R559" s="832">
        <v>3</v>
      </c>
      <c r="S559" s="837">
        <v>0.75</v>
      </c>
      <c r="T559" s="836">
        <v>3</v>
      </c>
      <c r="U559" s="838">
        <v>0.75</v>
      </c>
    </row>
    <row r="560" spans="1:21" ht="14.4" customHeight="1" x14ac:dyDescent="0.3">
      <c r="A560" s="831">
        <v>21</v>
      </c>
      <c r="B560" s="832" t="s">
        <v>2457</v>
      </c>
      <c r="C560" s="832" t="s">
        <v>2463</v>
      </c>
      <c r="D560" s="833" t="s">
        <v>4107</v>
      </c>
      <c r="E560" s="834" t="s">
        <v>2488</v>
      </c>
      <c r="F560" s="832" t="s">
        <v>2458</v>
      </c>
      <c r="G560" s="832" t="s">
        <v>2937</v>
      </c>
      <c r="H560" s="832" t="s">
        <v>585</v>
      </c>
      <c r="I560" s="832" t="s">
        <v>2938</v>
      </c>
      <c r="J560" s="832" t="s">
        <v>2939</v>
      </c>
      <c r="K560" s="832" t="s">
        <v>2940</v>
      </c>
      <c r="L560" s="835">
        <v>727.03</v>
      </c>
      <c r="M560" s="835">
        <v>13813.57</v>
      </c>
      <c r="N560" s="832">
        <v>19</v>
      </c>
      <c r="O560" s="836">
        <v>5.5</v>
      </c>
      <c r="P560" s="835">
        <v>7270.3</v>
      </c>
      <c r="Q560" s="837">
        <v>0.52631578947368418</v>
      </c>
      <c r="R560" s="832">
        <v>10</v>
      </c>
      <c r="S560" s="837">
        <v>0.52631578947368418</v>
      </c>
      <c r="T560" s="836">
        <v>3</v>
      </c>
      <c r="U560" s="838">
        <v>0.54545454545454541</v>
      </c>
    </row>
    <row r="561" spans="1:21" ht="14.4" customHeight="1" x14ac:dyDescent="0.3">
      <c r="A561" s="831">
        <v>21</v>
      </c>
      <c r="B561" s="832" t="s">
        <v>2457</v>
      </c>
      <c r="C561" s="832" t="s">
        <v>2463</v>
      </c>
      <c r="D561" s="833" t="s">
        <v>4107</v>
      </c>
      <c r="E561" s="834" t="s">
        <v>2488</v>
      </c>
      <c r="F561" s="832" t="s">
        <v>2458</v>
      </c>
      <c r="G561" s="832" t="s">
        <v>2515</v>
      </c>
      <c r="H561" s="832" t="s">
        <v>585</v>
      </c>
      <c r="I561" s="832" t="s">
        <v>2667</v>
      </c>
      <c r="J561" s="832" t="s">
        <v>769</v>
      </c>
      <c r="K561" s="832" t="s">
        <v>2668</v>
      </c>
      <c r="L561" s="835">
        <v>53.57</v>
      </c>
      <c r="M561" s="835">
        <v>428.56</v>
      </c>
      <c r="N561" s="832">
        <v>8</v>
      </c>
      <c r="O561" s="836">
        <v>3.5</v>
      </c>
      <c r="P561" s="835">
        <v>428.56</v>
      </c>
      <c r="Q561" s="837">
        <v>1</v>
      </c>
      <c r="R561" s="832">
        <v>8</v>
      </c>
      <c r="S561" s="837">
        <v>1</v>
      </c>
      <c r="T561" s="836">
        <v>3.5</v>
      </c>
      <c r="U561" s="838">
        <v>1</v>
      </c>
    </row>
    <row r="562" spans="1:21" ht="14.4" customHeight="1" x14ac:dyDescent="0.3">
      <c r="A562" s="831">
        <v>21</v>
      </c>
      <c r="B562" s="832" t="s">
        <v>2457</v>
      </c>
      <c r="C562" s="832" t="s">
        <v>2463</v>
      </c>
      <c r="D562" s="833" t="s">
        <v>4107</v>
      </c>
      <c r="E562" s="834" t="s">
        <v>2488</v>
      </c>
      <c r="F562" s="832" t="s">
        <v>2458</v>
      </c>
      <c r="G562" s="832" t="s">
        <v>3339</v>
      </c>
      <c r="H562" s="832" t="s">
        <v>585</v>
      </c>
      <c r="I562" s="832" t="s">
        <v>3340</v>
      </c>
      <c r="J562" s="832" t="s">
        <v>3341</v>
      </c>
      <c r="K562" s="832" t="s">
        <v>743</v>
      </c>
      <c r="L562" s="835">
        <v>383.18</v>
      </c>
      <c r="M562" s="835">
        <v>4214.9799999999996</v>
      </c>
      <c r="N562" s="832">
        <v>11</v>
      </c>
      <c r="O562" s="836">
        <v>3</v>
      </c>
      <c r="P562" s="835">
        <v>3065.44</v>
      </c>
      <c r="Q562" s="837">
        <v>0.7272727272727274</v>
      </c>
      <c r="R562" s="832">
        <v>8</v>
      </c>
      <c r="S562" s="837">
        <v>0.72727272727272729</v>
      </c>
      <c r="T562" s="836">
        <v>2</v>
      </c>
      <c r="U562" s="838">
        <v>0.66666666666666663</v>
      </c>
    </row>
    <row r="563" spans="1:21" ht="14.4" customHeight="1" x14ac:dyDescent="0.3">
      <c r="A563" s="831">
        <v>21</v>
      </c>
      <c r="B563" s="832" t="s">
        <v>2457</v>
      </c>
      <c r="C563" s="832" t="s">
        <v>2463</v>
      </c>
      <c r="D563" s="833" t="s">
        <v>4107</v>
      </c>
      <c r="E563" s="834" t="s">
        <v>2488</v>
      </c>
      <c r="F563" s="832" t="s">
        <v>2458</v>
      </c>
      <c r="G563" s="832" t="s">
        <v>3339</v>
      </c>
      <c r="H563" s="832" t="s">
        <v>585</v>
      </c>
      <c r="I563" s="832" t="s">
        <v>3342</v>
      </c>
      <c r="J563" s="832" t="s">
        <v>3343</v>
      </c>
      <c r="K563" s="832" t="s">
        <v>3344</v>
      </c>
      <c r="L563" s="835">
        <v>233.95</v>
      </c>
      <c r="M563" s="835">
        <v>935.8</v>
      </c>
      <c r="N563" s="832">
        <v>4</v>
      </c>
      <c r="O563" s="836">
        <v>1</v>
      </c>
      <c r="P563" s="835">
        <v>935.8</v>
      </c>
      <c r="Q563" s="837">
        <v>1</v>
      </c>
      <c r="R563" s="832">
        <v>4</v>
      </c>
      <c r="S563" s="837">
        <v>1</v>
      </c>
      <c r="T563" s="836">
        <v>1</v>
      </c>
      <c r="U563" s="838">
        <v>1</v>
      </c>
    </row>
    <row r="564" spans="1:21" ht="14.4" customHeight="1" x14ac:dyDescent="0.3">
      <c r="A564" s="831">
        <v>21</v>
      </c>
      <c r="B564" s="832" t="s">
        <v>2457</v>
      </c>
      <c r="C564" s="832" t="s">
        <v>2463</v>
      </c>
      <c r="D564" s="833" t="s">
        <v>4107</v>
      </c>
      <c r="E564" s="834" t="s">
        <v>2488</v>
      </c>
      <c r="F564" s="832" t="s">
        <v>2458</v>
      </c>
      <c r="G564" s="832" t="s">
        <v>2669</v>
      </c>
      <c r="H564" s="832" t="s">
        <v>637</v>
      </c>
      <c r="I564" s="832" t="s">
        <v>1918</v>
      </c>
      <c r="J564" s="832" t="s">
        <v>873</v>
      </c>
      <c r="K564" s="832" t="s">
        <v>1919</v>
      </c>
      <c r="L564" s="835">
        <v>1385.62</v>
      </c>
      <c r="M564" s="835">
        <v>24941.159999999996</v>
      </c>
      <c r="N564" s="832">
        <v>18</v>
      </c>
      <c r="O564" s="836">
        <v>3.5</v>
      </c>
      <c r="P564" s="835">
        <v>12470.579999999998</v>
      </c>
      <c r="Q564" s="837">
        <v>0.5</v>
      </c>
      <c r="R564" s="832">
        <v>9</v>
      </c>
      <c r="S564" s="837">
        <v>0.5</v>
      </c>
      <c r="T564" s="836">
        <v>2</v>
      </c>
      <c r="U564" s="838">
        <v>0.5714285714285714</v>
      </c>
    </row>
    <row r="565" spans="1:21" ht="14.4" customHeight="1" x14ac:dyDescent="0.3">
      <c r="A565" s="831">
        <v>21</v>
      </c>
      <c r="B565" s="832" t="s">
        <v>2457</v>
      </c>
      <c r="C565" s="832" t="s">
        <v>2463</v>
      </c>
      <c r="D565" s="833" t="s">
        <v>4107</v>
      </c>
      <c r="E565" s="834" t="s">
        <v>2488</v>
      </c>
      <c r="F565" s="832" t="s">
        <v>2458</v>
      </c>
      <c r="G565" s="832" t="s">
        <v>2669</v>
      </c>
      <c r="H565" s="832" t="s">
        <v>637</v>
      </c>
      <c r="I565" s="832" t="s">
        <v>2670</v>
      </c>
      <c r="J565" s="832" t="s">
        <v>2671</v>
      </c>
      <c r="K565" s="832" t="s">
        <v>2672</v>
      </c>
      <c r="L565" s="835">
        <v>736.33</v>
      </c>
      <c r="M565" s="835">
        <v>2945.32</v>
      </c>
      <c r="N565" s="832">
        <v>4</v>
      </c>
      <c r="O565" s="836">
        <v>1</v>
      </c>
      <c r="P565" s="835">
        <v>2945.32</v>
      </c>
      <c r="Q565" s="837">
        <v>1</v>
      </c>
      <c r="R565" s="832">
        <v>4</v>
      </c>
      <c r="S565" s="837">
        <v>1</v>
      </c>
      <c r="T565" s="836">
        <v>1</v>
      </c>
      <c r="U565" s="838">
        <v>1</v>
      </c>
    </row>
    <row r="566" spans="1:21" ht="14.4" customHeight="1" x14ac:dyDescent="0.3">
      <c r="A566" s="831">
        <v>21</v>
      </c>
      <c r="B566" s="832" t="s">
        <v>2457</v>
      </c>
      <c r="C566" s="832" t="s">
        <v>2463</v>
      </c>
      <c r="D566" s="833" t="s">
        <v>4107</v>
      </c>
      <c r="E566" s="834" t="s">
        <v>2488</v>
      </c>
      <c r="F566" s="832" t="s">
        <v>2458</v>
      </c>
      <c r="G566" s="832" t="s">
        <v>2669</v>
      </c>
      <c r="H566" s="832" t="s">
        <v>637</v>
      </c>
      <c r="I566" s="832" t="s">
        <v>2673</v>
      </c>
      <c r="J566" s="832" t="s">
        <v>2671</v>
      </c>
      <c r="K566" s="832" t="s">
        <v>2674</v>
      </c>
      <c r="L566" s="835">
        <v>490.89</v>
      </c>
      <c r="M566" s="835">
        <v>4908.8999999999996</v>
      </c>
      <c r="N566" s="832">
        <v>10</v>
      </c>
      <c r="O566" s="836">
        <v>1.5</v>
      </c>
      <c r="P566" s="835">
        <v>4908.8999999999996</v>
      </c>
      <c r="Q566" s="837">
        <v>1</v>
      </c>
      <c r="R566" s="832">
        <v>10</v>
      </c>
      <c r="S566" s="837">
        <v>1</v>
      </c>
      <c r="T566" s="836">
        <v>1.5</v>
      </c>
      <c r="U566" s="838">
        <v>1</v>
      </c>
    </row>
    <row r="567" spans="1:21" ht="14.4" customHeight="1" x14ac:dyDescent="0.3">
      <c r="A567" s="831">
        <v>21</v>
      </c>
      <c r="B567" s="832" t="s">
        <v>2457</v>
      </c>
      <c r="C567" s="832" t="s">
        <v>2463</v>
      </c>
      <c r="D567" s="833" t="s">
        <v>4107</v>
      </c>
      <c r="E567" s="834" t="s">
        <v>2488</v>
      </c>
      <c r="F567" s="832" t="s">
        <v>2458</v>
      </c>
      <c r="G567" s="832" t="s">
        <v>2669</v>
      </c>
      <c r="H567" s="832" t="s">
        <v>637</v>
      </c>
      <c r="I567" s="832" t="s">
        <v>2675</v>
      </c>
      <c r="J567" s="832" t="s">
        <v>873</v>
      </c>
      <c r="K567" s="832" t="s">
        <v>2676</v>
      </c>
      <c r="L567" s="835">
        <v>277.12</v>
      </c>
      <c r="M567" s="835">
        <v>1108.48</v>
      </c>
      <c r="N567" s="832">
        <v>4</v>
      </c>
      <c r="O567" s="836">
        <v>1</v>
      </c>
      <c r="P567" s="835">
        <v>1108.48</v>
      </c>
      <c r="Q567" s="837">
        <v>1</v>
      </c>
      <c r="R567" s="832">
        <v>4</v>
      </c>
      <c r="S567" s="837">
        <v>1</v>
      </c>
      <c r="T567" s="836">
        <v>1</v>
      </c>
      <c r="U567" s="838">
        <v>1</v>
      </c>
    </row>
    <row r="568" spans="1:21" ht="14.4" customHeight="1" x14ac:dyDescent="0.3">
      <c r="A568" s="831">
        <v>21</v>
      </c>
      <c r="B568" s="832" t="s">
        <v>2457</v>
      </c>
      <c r="C568" s="832" t="s">
        <v>2463</v>
      </c>
      <c r="D568" s="833" t="s">
        <v>4107</v>
      </c>
      <c r="E568" s="834" t="s">
        <v>2488</v>
      </c>
      <c r="F568" s="832" t="s">
        <v>2458</v>
      </c>
      <c r="G568" s="832" t="s">
        <v>3345</v>
      </c>
      <c r="H568" s="832" t="s">
        <v>585</v>
      </c>
      <c r="I568" s="832" t="s">
        <v>3346</v>
      </c>
      <c r="J568" s="832" t="s">
        <v>3347</v>
      </c>
      <c r="K568" s="832" t="s">
        <v>3348</v>
      </c>
      <c r="L568" s="835">
        <v>113.93</v>
      </c>
      <c r="M568" s="835">
        <v>227.86</v>
      </c>
      <c r="N568" s="832">
        <v>2</v>
      </c>
      <c r="O568" s="836">
        <v>1</v>
      </c>
      <c r="P568" s="835">
        <v>227.86</v>
      </c>
      <c r="Q568" s="837">
        <v>1</v>
      </c>
      <c r="R568" s="832">
        <v>2</v>
      </c>
      <c r="S568" s="837">
        <v>1</v>
      </c>
      <c r="T568" s="836">
        <v>1</v>
      </c>
      <c r="U568" s="838">
        <v>1</v>
      </c>
    </row>
    <row r="569" spans="1:21" ht="14.4" customHeight="1" x14ac:dyDescent="0.3">
      <c r="A569" s="831">
        <v>21</v>
      </c>
      <c r="B569" s="832" t="s">
        <v>2457</v>
      </c>
      <c r="C569" s="832" t="s">
        <v>2463</v>
      </c>
      <c r="D569" s="833" t="s">
        <v>4107</v>
      </c>
      <c r="E569" s="834" t="s">
        <v>2488</v>
      </c>
      <c r="F569" s="832" t="s">
        <v>2458</v>
      </c>
      <c r="G569" s="832" t="s">
        <v>2950</v>
      </c>
      <c r="H569" s="832" t="s">
        <v>585</v>
      </c>
      <c r="I569" s="832" t="s">
        <v>2951</v>
      </c>
      <c r="J569" s="832" t="s">
        <v>692</v>
      </c>
      <c r="K569" s="832" t="s">
        <v>1354</v>
      </c>
      <c r="L569" s="835">
        <v>35.25</v>
      </c>
      <c r="M569" s="835">
        <v>387.75</v>
      </c>
      <c r="N569" s="832">
        <v>11</v>
      </c>
      <c r="O569" s="836">
        <v>3</v>
      </c>
      <c r="P569" s="835">
        <v>141</v>
      </c>
      <c r="Q569" s="837">
        <v>0.36363636363636365</v>
      </c>
      <c r="R569" s="832">
        <v>4</v>
      </c>
      <c r="S569" s="837">
        <v>0.36363636363636365</v>
      </c>
      <c r="T569" s="836">
        <v>2</v>
      </c>
      <c r="U569" s="838">
        <v>0.66666666666666663</v>
      </c>
    </row>
    <row r="570" spans="1:21" ht="14.4" customHeight="1" x14ac:dyDescent="0.3">
      <c r="A570" s="831">
        <v>21</v>
      </c>
      <c r="B570" s="832" t="s">
        <v>2457</v>
      </c>
      <c r="C570" s="832" t="s">
        <v>2463</v>
      </c>
      <c r="D570" s="833" t="s">
        <v>4107</v>
      </c>
      <c r="E570" s="834" t="s">
        <v>2488</v>
      </c>
      <c r="F570" s="832" t="s">
        <v>2458</v>
      </c>
      <c r="G570" s="832" t="s">
        <v>2950</v>
      </c>
      <c r="H570" s="832" t="s">
        <v>585</v>
      </c>
      <c r="I570" s="832" t="s">
        <v>3349</v>
      </c>
      <c r="J570" s="832" t="s">
        <v>692</v>
      </c>
      <c r="K570" s="832" t="s">
        <v>1354</v>
      </c>
      <c r="L570" s="835">
        <v>35.25</v>
      </c>
      <c r="M570" s="835">
        <v>141</v>
      </c>
      <c r="N570" s="832">
        <v>4</v>
      </c>
      <c r="O570" s="836">
        <v>0.5</v>
      </c>
      <c r="P570" s="835">
        <v>141</v>
      </c>
      <c r="Q570" s="837">
        <v>1</v>
      </c>
      <c r="R570" s="832">
        <v>4</v>
      </c>
      <c r="S570" s="837">
        <v>1</v>
      </c>
      <c r="T570" s="836">
        <v>0.5</v>
      </c>
      <c r="U570" s="838">
        <v>1</v>
      </c>
    </row>
    <row r="571" spans="1:21" ht="14.4" customHeight="1" x14ac:dyDescent="0.3">
      <c r="A571" s="831">
        <v>21</v>
      </c>
      <c r="B571" s="832" t="s">
        <v>2457</v>
      </c>
      <c r="C571" s="832" t="s">
        <v>2463</v>
      </c>
      <c r="D571" s="833" t="s">
        <v>4107</v>
      </c>
      <c r="E571" s="834" t="s">
        <v>2488</v>
      </c>
      <c r="F571" s="832" t="s">
        <v>2458</v>
      </c>
      <c r="G571" s="832" t="s">
        <v>3131</v>
      </c>
      <c r="H571" s="832" t="s">
        <v>585</v>
      </c>
      <c r="I571" s="832" t="s">
        <v>3132</v>
      </c>
      <c r="J571" s="832" t="s">
        <v>3133</v>
      </c>
      <c r="K571" s="832" t="s">
        <v>3134</v>
      </c>
      <c r="L571" s="835">
        <v>78.33</v>
      </c>
      <c r="M571" s="835">
        <v>548.30999999999995</v>
      </c>
      <c r="N571" s="832">
        <v>7</v>
      </c>
      <c r="O571" s="836">
        <v>4</v>
      </c>
      <c r="P571" s="835">
        <v>548.30999999999995</v>
      </c>
      <c r="Q571" s="837">
        <v>1</v>
      </c>
      <c r="R571" s="832">
        <v>7</v>
      </c>
      <c r="S571" s="837">
        <v>1</v>
      </c>
      <c r="T571" s="836">
        <v>4</v>
      </c>
      <c r="U571" s="838">
        <v>1</v>
      </c>
    </row>
    <row r="572" spans="1:21" ht="14.4" customHeight="1" x14ac:dyDescent="0.3">
      <c r="A572" s="831">
        <v>21</v>
      </c>
      <c r="B572" s="832" t="s">
        <v>2457</v>
      </c>
      <c r="C572" s="832" t="s">
        <v>2463</v>
      </c>
      <c r="D572" s="833" t="s">
        <v>4107</v>
      </c>
      <c r="E572" s="834" t="s">
        <v>2488</v>
      </c>
      <c r="F572" s="832" t="s">
        <v>2458</v>
      </c>
      <c r="G572" s="832" t="s">
        <v>2680</v>
      </c>
      <c r="H572" s="832" t="s">
        <v>585</v>
      </c>
      <c r="I572" s="832" t="s">
        <v>2967</v>
      </c>
      <c r="J572" s="832" t="s">
        <v>909</v>
      </c>
      <c r="K572" s="832" t="s">
        <v>2968</v>
      </c>
      <c r="L572" s="835">
        <v>103.67</v>
      </c>
      <c r="M572" s="835">
        <v>518.35</v>
      </c>
      <c r="N572" s="832">
        <v>5</v>
      </c>
      <c r="O572" s="836">
        <v>1.5</v>
      </c>
      <c r="P572" s="835">
        <v>518.35</v>
      </c>
      <c r="Q572" s="837">
        <v>1</v>
      </c>
      <c r="R572" s="832">
        <v>5</v>
      </c>
      <c r="S572" s="837">
        <v>1</v>
      </c>
      <c r="T572" s="836">
        <v>1.5</v>
      </c>
      <c r="U572" s="838">
        <v>1</v>
      </c>
    </row>
    <row r="573" spans="1:21" ht="14.4" customHeight="1" x14ac:dyDescent="0.3">
      <c r="A573" s="831">
        <v>21</v>
      </c>
      <c r="B573" s="832" t="s">
        <v>2457</v>
      </c>
      <c r="C573" s="832" t="s">
        <v>2463</v>
      </c>
      <c r="D573" s="833" t="s">
        <v>4107</v>
      </c>
      <c r="E573" s="834" t="s">
        <v>2488</v>
      </c>
      <c r="F573" s="832" t="s">
        <v>2458</v>
      </c>
      <c r="G573" s="832" t="s">
        <v>2680</v>
      </c>
      <c r="H573" s="832" t="s">
        <v>585</v>
      </c>
      <c r="I573" s="832" t="s">
        <v>2681</v>
      </c>
      <c r="J573" s="832" t="s">
        <v>909</v>
      </c>
      <c r="K573" s="832" t="s">
        <v>2682</v>
      </c>
      <c r="L573" s="835">
        <v>103.67</v>
      </c>
      <c r="M573" s="835">
        <v>103.67</v>
      </c>
      <c r="N573" s="832">
        <v>1</v>
      </c>
      <c r="O573" s="836">
        <v>1</v>
      </c>
      <c r="P573" s="835">
        <v>103.67</v>
      </c>
      <c r="Q573" s="837">
        <v>1</v>
      </c>
      <c r="R573" s="832">
        <v>1</v>
      </c>
      <c r="S573" s="837">
        <v>1</v>
      </c>
      <c r="T573" s="836">
        <v>1</v>
      </c>
      <c r="U573" s="838">
        <v>1</v>
      </c>
    </row>
    <row r="574" spans="1:21" ht="14.4" customHeight="1" x14ac:dyDescent="0.3">
      <c r="A574" s="831">
        <v>21</v>
      </c>
      <c r="B574" s="832" t="s">
        <v>2457</v>
      </c>
      <c r="C574" s="832" t="s">
        <v>2463</v>
      </c>
      <c r="D574" s="833" t="s">
        <v>4107</v>
      </c>
      <c r="E574" s="834" t="s">
        <v>2488</v>
      </c>
      <c r="F574" s="832" t="s">
        <v>2458</v>
      </c>
      <c r="G574" s="832" t="s">
        <v>2504</v>
      </c>
      <c r="H574" s="832" t="s">
        <v>637</v>
      </c>
      <c r="I574" s="832" t="s">
        <v>1898</v>
      </c>
      <c r="J574" s="832" t="s">
        <v>1091</v>
      </c>
      <c r="K574" s="832" t="s">
        <v>1899</v>
      </c>
      <c r="L574" s="835">
        <v>453.18</v>
      </c>
      <c r="M574" s="835">
        <v>13595.399999999998</v>
      </c>
      <c r="N574" s="832">
        <v>30</v>
      </c>
      <c r="O574" s="836">
        <v>5.5</v>
      </c>
      <c r="P574" s="835">
        <v>11782.679999999998</v>
      </c>
      <c r="Q574" s="837">
        <v>0.8666666666666667</v>
      </c>
      <c r="R574" s="832">
        <v>26</v>
      </c>
      <c r="S574" s="837">
        <v>0.8666666666666667</v>
      </c>
      <c r="T574" s="836">
        <v>4.5</v>
      </c>
      <c r="U574" s="838">
        <v>0.81818181818181823</v>
      </c>
    </row>
    <row r="575" spans="1:21" ht="14.4" customHeight="1" x14ac:dyDescent="0.3">
      <c r="A575" s="831">
        <v>21</v>
      </c>
      <c r="B575" s="832" t="s">
        <v>2457</v>
      </c>
      <c r="C575" s="832" t="s">
        <v>2463</v>
      </c>
      <c r="D575" s="833" t="s">
        <v>4107</v>
      </c>
      <c r="E575" s="834" t="s">
        <v>2488</v>
      </c>
      <c r="F575" s="832" t="s">
        <v>2458</v>
      </c>
      <c r="G575" s="832" t="s">
        <v>2504</v>
      </c>
      <c r="H575" s="832" t="s">
        <v>585</v>
      </c>
      <c r="I575" s="832" t="s">
        <v>2508</v>
      </c>
      <c r="J575" s="832" t="s">
        <v>1091</v>
      </c>
      <c r="K575" s="832" t="s">
        <v>1899</v>
      </c>
      <c r="L575" s="835">
        <v>453.18</v>
      </c>
      <c r="M575" s="835">
        <v>6344.52</v>
      </c>
      <c r="N575" s="832">
        <v>14</v>
      </c>
      <c r="O575" s="836">
        <v>3</v>
      </c>
      <c r="P575" s="835">
        <v>6344.52</v>
      </c>
      <c r="Q575" s="837">
        <v>1</v>
      </c>
      <c r="R575" s="832">
        <v>14</v>
      </c>
      <c r="S575" s="837">
        <v>1</v>
      </c>
      <c r="T575" s="836">
        <v>3</v>
      </c>
      <c r="U575" s="838">
        <v>1</v>
      </c>
    </row>
    <row r="576" spans="1:21" ht="14.4" customHeight="1" x14ac:dyDescent="0.3">
      <c r="A576" s="831">
        <v>21</v>
      </c>
      <c r="B576" s="832" t="s">
        <v>2457</v>
      </c>
      <c r="C576" s="832" t="s">
        <v>2463</v>
      </c>
      <c r="D576" s="833" t="s">
        <v>4107</v>
      </c>
      <c r="E576" s="834" t="s">
        <v>2488</v>
      </c>
      <c r="F576" s="832" t="s">
        <v>2458</v>
      </c>
      <c r="G576" s="832" t="s">
        <v>2691</v>
      </c>
      <c r="H576" s="832" t="s">
        <v>637</v>
      </c>
      <c r="I576" s="832" t="s">
        <v>2114</v>
      </c>
      <c r="J576" s="832" t="s">
        <v>2112</v>
      </c>
      <c r="K576" s="832" t="s">
        <v>2115</v>
      </c>
      <c r="L576" s="835">
        <v>552.64</v>
      </c>
      <c r="M576" s="835">
        <v>1657.92</v>
      </c>
      <c r="N576" s="832">
        <v>3</v>
      </c>
      <c r="O576" s="836">
        <v>1</v>
      </c>
      <c r="P576" s="835">
        <v>1657.92</v>
      </c>
      <c r="Q576" s="837">
        <v>1</v>
      </c>
      <c r="R576" s="832">
        <v>3</v>
      </c>
      <c r="S576" s="837">
        <v>1</v>
      </c>
      <c r="T576" s="836">
        <v>1</v>
      </c>
      <c r="U576" s="838">
        <v>1</v>
      </c>
    </row>
    <row r="577" spans="1:21" ht="14.4" customHeight="1" x14ac:dyDescent="0.3">
      <c r="A577" s="831">
        <v>21</v>
      </c>
      <c r="B577" s="832" t="s">
        <v>2457</v>
      </c>
      <c r="C577" s="832" t="s">
        <v>2463</v>
      </c>
      <c r="D577" s="833" t="s">
        <v>4107</v>
      </c>
      <c r="E577" s="834" t="s">
        <v>2488</v>
      </c>
      <c r="F577" s="832" t="s">
        <v>2458</v>
      </c>
      <c r="G577" s="832" t="s">
        <v>2692</v>
      </c>
      <c r="H577" s="832" t="s">
        <v>585</v>
      </c>
      <c r="I577" s="832" t="s">
        <v>3350</v>
      </c>
      <c r="J577" s="832" t="s">
        <v>2991</v>
      </c>
      <c r="K577" s="832" t="s">
        <v>3351</v>
      </c>
      <c r="L577" s="835">
        <v>96.75</v>
      </c>
      <c r="M577" s="835">
        <v>96.75</v>
      </c>
      <c r="N577" s="832">
        <v>1</v>
      </c>
      <c r="O577" s="836">
        <v>0.5</v>
      </c>
      <c r="P577" s="835">
        <v>96.75</v>
      </c>
      <c r="Q577" s="837">
        <v>1</v>
      </c>
      <c r="R577" s="832">
        <v>1</v>
      </c>
      <c r="S577" s="837">
        <v>1</v>
      </c>
      <c r="T577" s="836">
        <v>0.5</v>
      </c>
      <c r="U577" s="838">
        <v>1</v>
      </c>
    </row>
    <row r="578" spans="1:21" ht="14.4" customHeight="1" x14ac:dyDescent="0.3">
      <c r="A578" s="831">
        <v>21</v>
      </c>
      <c r="B578" s="832" t="s">
        <v>2457</v>
      </c>
      <c r="C578" s="832" t="s">
        <v>2463</v>
      </c>
      <c r="D578" s="833" t="s">
        <v>4107</v>
      </c>
      <c r="E578" s="834" t="s">
        <v>2488</v>
      </c>
      <c r="F578" s="832" t="s">
        <v>2458</v>
      </c>
      <c r="G578" s="832" t="s">
        <v>2692</v>
      </c>
      <c r="H578" s="832" t="s">
        <v>637</v>
      </c>
      <c r="I578" s="832" t="s">
        <v>2228</v>
      </c>
      <c r="J578" s="832" t="s">
        <v>1889</v>
      </c>
      <c r="K578" s="832" t="s">
        <v>2229</v>
      </c>
      <c r="L578" s="835">
        <v>57.6</v>
      </c>
      <c r="M578" s="835">
        <v>57.6</v>
      </c>
      <c r="N578" s="832">
        <v>1</v>
      </c>
      <c r="O578" s="836">
        <v>1</v>
      </c>
      <c r="P578" s="835"/>
      <c r="Q578" s="837">
        <v>0</v>
      </c>
      <c r="R578" s="832"/>
      <c r="S578" s="837">
        <v>0</v>
      </c>
      <c r="T578" s="836"/>
      <c r="U578" s="838">
        <v>0</v>
      </c>
    </row>
    <row r="579" spans="1:21" ht="14.4" customHeight="1" x14ac:dyDescent="0.3">
      <c r="A579" s="831">
        <v>21</v>
      </c>
      <c r="B579" s="832" t="s">
        <v>2457</v>
      </c>
      <c r="C579" s="832" t="s">
        <v>2463</v>
      </c>
      <c r="D579" s="833" t="s">
        <v>4107</v>
      </c>
      <c r="E579" s="834" t="s">
        <v>2488</v>
      </c>
      <c r="F579" s="832" t="s">
        <v>2458</v>
      </c>
      <c r="G579" s="832" t="s">
        <v>2692</v>
      </c>
      <c r="H579" s="832" t="s">
        <v>585</v>
      </c>
      <c r="I579" s="832" t="s">
        <v>3352</v>
      </c>
      <c r="J579" s="832" t="s">
        <v>1889</v>
      </c>
      <c r="K579" s="832" t="s">
        <v>3353</v>
      </c>
      <c r="L579" s="835">
        <v>51.84</v>
      </c>
      <c r="M579" s="835">
        <v>51.84</v>
      </c>
      <c r="N579" s="832">
        <v>1</v>
      </c>
      <c r="O579" s="836">
        <v>0.5</v>
      </c>
      <c r="P579" s="835">
        <v>51.84</v>
      </c>
      <c r="Q579" s="837">
        <v>1</v>
      </c>
      <c r="R579" s="832">
        <v>1</v>
      </c>
      <c r="S579" s="837">
        <v>1</v>
      </c>
      <c r="T579" s="836">
        <v>0.5</v>
      </c>
      <c r="U579" s="838">
        <v>1</v>
      </c>
    </row>
    <row r="580" spans="1:21" ht="14.4" customHeight="1" x14ac:dyDescent="0.3">
      <c r="A580" s="831">
        <v>21</v>
      </c>
      <c r="B580" s="832" t="s">
        <v>2457</v>
      </c>
      <c r="C580" s="832" t="s">
        <v>2463</v>
      </c>
      <c r="D580" s="833" t="s">
        <v>4107</v>
      </c>
      <c r="E580" s="834" t="s">
        <v>2488</v>
      </c>
      <c r="F580" s="832" t="s">
        <v>2458</v>
      </c>
      <c r="G580" s="832" t="s">
        <v>2692</v>
      </c>
      <c r="H580" s="832" t="s">
        <v>585</v>
      </c>
      <c r="I580" s="832" t="s">
        <v>2996</v>
      </c>
      <c r="J580" s="832" t="s">
        <v>1889</v>
      </c>
      <c r="K580" s="832" t="s">
        <v>2997</v>
      </c>
      <c r="L580" s="835">
        <v>0</v>
      </c>
      <c r="M580" s="835">
        <v>0</v>
      </c>
      <c r="N580" s="832">
        <v>1</v>
      </c>
      <c r="O580" s="836">
        <v>1</v>
      </c>
      <c r="P580" s="835"/>
      <c r="Q580" s="837"/>
      <c r="R580" s="832"/>
      <c r="S580" s="837">
        <v>0</v>
      </c>
      <c r="T580" s="836"/>
      <c r="U580" s="838">
        <v>0</v>
      </c>
    </row>
    <row r="581" spans="1:21" ht="14.4" customHeight="1" x14ac:dyDescent="0.3">
      <c r="A581" s="831">
        <v>21</v>
      </c>
      <c r="B581" s="832" t="s">
        <v>2457</v>
      </c>
      <c r="C581" s="832" t="s">
        <v>2463</v>
      </c>
      <c r="D581" s="833" t="s">
        <v>4107</v>
      </c>
      <c r="E581" s="834" t="s">
        <v>2488</v>
      </c>
      <c r="F581" s="832" t="s">
        <v>2458</v>
      </c>
      <c r="G581" s="832" t="s">
        <v>2692</v>
      </c>
      <c r="H581" s="832" t="s">
        <v>585</v>
      </c>
      <c r="I581" s="832" t="s">
        <v>3354</v>
      </c>
      <c r="J581" s="832" t="s">
        <v>1889</v>
      </c>
      <c r="K581" s="832" t="s">
        <v>3355</v>
      </c>
      <c r="L581" s="835">
        <v>0</v>
      </c>
      <c r="M581" s="835">
        <v>0</v>
      </c>
      <c r="N581" s="832">
        <v>2</v>
      </c>
      <c r="O581" s="836">
        <v>1</v>
      </c>
      <c r="P581" s="835"/>
      <c r="Q581" s="837"/>
      <c r="R581" s="832"/>
      <c r="S581" s="837">
        <v>0</v>
      </c>
      <c r="T581" s="836"/>
      <c r="U581" s="838">
        <v>0</v>
      </c>
    </row>
    <row r="582" spans="1:21" ht="14.4" customHeight="1" x14ac:dyDescent="0.3">
      <c r="A582" s="831">
        <v>21</v>
      </c>
      <c r="B582" s="832" t="s">
        <v>2457</v>
      </c>
      <c r="C582" s="832" t="s">
        <v>2463</v>
      </c>
      <c r="D582" s="833" t="s">
        <v>4107</v>
      </c>
      <c r="E582" s="834" t="s">
        <v>2488</v>
      </c>
      <c r="F582" s="832" t="s">
        <v>2458</v>
      </c>
      <c r="G582" s="832" t="s">
        <v>2701</v>
      </c>
      <c r="H582" s="832" t="s">
        <v>585</v>
      </c>
      <c r="I582" s="832" t="s">
        <v>2702</v>
      </c>
      <c r="J582" s="832" t="s">
        <v>647</v>
      </c>
      <c r="K582" s="832" t="s">
        <v>2703</v>
      </c>
      <c r="L582" s="835">
        <v>108.44</v>
      </c>
      <c r="M582" s="835">
        <v>1951.92</v>
      </c>
      <c r="N582" s="832">
        <v>18</v>
      </c>
      <c r="O582" s="836">
        <v>6</v>
      </c>
      <c r="P582" s="835">
        <v>975.95999999999992</v>
      </c>
      <c r="Q582" s="837">
        <v>0.49999999999999994</v>
      </c>
      <c r="R582" s="832">
        <v>9</v>
      </c>
      <c r="S582" s="837">
        <v>0.5</v>
      </c>
      <c r="T582" s="836">
        <v>3.5</v>
      </c>
      <c r="U582" s="838">
        <v>0.58333333333333337</v>
      </c>
    </row>
    <row r="583" spans="1:21" ht="14.4" customHeight="1" x14ac:dyDescent="0.3">
      <c r="A583" s="831">
        <v>21</v>
      </c>
      <c r="B583" s="832" t="s">
        <v>2457</v>
      </c>
      <c r="C583" s="832" t="s">
        <v>2463</v>
      </c>
      <c r="D583" s="833" t="s">
        <v>4107</v>
      </c>
      <c r="E583" s="834" t="s">
        <v>2488</v>
      </c>
      <c r="F583" s="832" t="s">
        <v>2458</v>
      </c>
      <c r="G583" s="832" t="s">
        <v>2701</v>
      </c>
      <c r="H583" s="832" t="s">
        <v>585</v>
      </c>
      <c r="I583" s="832" t="s">
        <v>2702</v>
      </c>
      <c r="J583" s="832" t="s">
        <v>647</v>
      </c>
      <c r="K583" s="832" t="s">
        <v>2703</v>
      </c>
      <c r="L583" s="835">
        <v>127.91</v>
      </c>
      <c r="M583" s="835">
        <v>1023.2799999999999</v>
      </c>
      <c r="N583" s="832">
        <v>8</v>
      </c>
      <c r="O583" s="836">
        <v>3</v>
      </c>
      <c r="P583" s="835">
        <v>895.36999999999989</v>
      </c>
      <c r="Q583" s="837">
        <v>0.875</v>
      </c>
      <c r="R583" s="832">
        <v>7</v>
      </c>
      <c r="S583" s="837">
        <v>0.875</v>
      </c>
      <c r="T583" s="836">
        <v>2</v>
      </c>
      <c r="U583" s="838">
        <v>0.66666666666666663</v>
      </c>
    </row>
    <row r="584" spans="1:21" ht="14.4" customHeight="1" x14ac:dyDescent="0.3">
      <c r="A584" s="831">
        <v>21</v>
      </c>
      <c r="B584" s="832" t="s">
        <v>2457</v>
      </c>
      <c r="C584" s="832" t="s">
        <v>2463</v>
      </c>
      <c r="D584" s="833" t="s">
        <v>4107</v>
      </c>
      <c r="E584" s="834" t="s">
        <v>2488</v>
      </c>
      <c r="F584" s="832" t="s">
        <v>2458</v>
      </c>
      <c r="G584" s="832" t="s">
        <v>2704</v>
      </c>
      <c r="H584" s="832" t="s">
        <v>585</v>
      </c>
      <c r="I584" s="832" t="s">
        <v>2708</v>
      </c>
      <c r="J584" s="832" t="s">
        <v>2706</v>
      </c>
      <c r="K584" s="832" t="s">
        <v>2709</v>
      </c>
      <c r="L584" s="835">
        <v>87.67</v>
      </c>
      <c r="M584" s="835">
        <v>350.68</v>
      </c>
      <c r="N584" s="832">
        <v>4</v>
      </c>
      <c r="O584" s="836">
        <v>2.5</v>
      </c>
      <c r="P584" s="835">
        <v>87.67</v>
      </c>
      <c r="Q584" s="837">
        <v>0.25</v>
      </c>
      <c r="R584" s="832">
        <v>1</v>
      </c>
      <c r="S584" s="837">
        <v>0.25</v>
      </c>
      <c r="T584" s="836">
        <v>0.5</v>
      </c>
      <c r="U584" s="838">
        <v>0.2</v>
      </c>
    </row>
    <row r="585" spans="1:21" ht="14.4" customHeight="1" x14ac:dyDescent="0.3">
      <c r="A585" s="831">
        <v>21</v>
      </c>
      <c r="B585" s="832" t="s">
        <v>2457</v>
      </c>
      <c r="C585" s="832" t="s">
        <v>2463</v>
      </c>
      <c r="D585" s="833" t="s">
        <v>4107</v>
      </c>
      <c r="E585" s="834" t="s">
        <v>2488</v>
      </c>
      <c r="F585" s="832" t="s">
        <v>2458</v>
      </c>
      <c r="G585" s="832" t="s">
        <v>2710</v>
      </c>
      <c r="H585" s="832" t="s">
        <v>637</v>
      </c>
      <c r="I585" s="832" t="s">
        <v>2340</v>
      </c>
      <c r="J585" s="832" t="s">
        <v>1497</v>
      </c>
      <c r="K585" s="832" t="s">
        <v>1498</v>
      </c>
      <c r="L585" s="835">
        <v>1286.6199999999999</v>
      </c>
      <c r="M585" s="835">
        <v>2573.2399999999998</v>
      </c>
      <c r="N585" s="832">
        <v>2</v>
      </c>
      <c r="O585" s="836">
        <v>1</v>
      </c>
      <c r="P585" s="835"/>
      <c r="Q585" s="837">
        <v>0</v>
      </c>
      <c r="R585" s="832"/>
      <c r="S585" s="837">
        <v>0</v>
      </c>
      <c r="T585" s="836"/>
      <c r="U585" s="838">
        <v>0</v>
      </c>
    </row>
    <row r="586" spans="1:21" ht="14.4" customHeight="1" x14ac:dyDescent="0.3">
      <c r="A586" s="831">
        <v>21</v>
      </c>
      <c r="B586" s="832" t="s">
        <v>2457</v>
      </c>
      <c r="C586" s="832" t="s">
        <v>2463</v>
      </c>
      <c r="D586" s="833" t="s">
        <v>4107</v>
      </c>
      <c r="E586" s="834" t="s">
        <v>2488</v>
      </c>
      <c r="F586" s="832" t="s">
        <v>2458</v>
      </c>
      <c r="G586" s="832" t="s">
        <v>3356</v>
      </c>
      <c r="H586" s="832" t="s">
        <v>585</v>
      </c>
      <c r="I586" s="832" t="s">
        <v>3357</v>
      </c>
      <c r="J586" s="832" t="s">
        <v>3358</v>
      </c>
      <c r="K586" s="832" t="s">
        <v>3359</v>
      </c>
      <c r="L586" s="835">
        <v>0</v>
      </c>
      <c r="M586" s="835">
        <v>0</v>
      </c>
      <c r="N586" s="832">
        <v>2</v>
      </c>
      <c r="O586" s="836">
        <v>1</v>
      </c>
      <c r="P586" s="835">
        <v>0</v>
      </c>
      <c r="Q586" s="837"/>
      <c r="R586" s="832">
        <v>2</v>
      </c>
      <c r="S586" s="837">
        <v>1</v>
      </c>
      <c r="T586" s="836">
        <v>1</v>
      </c>
      <c r="U586" s="838">
        <v>1</v>
      </c>
    </row>
    <row r="587" spans="1:21" ht="14.4" customHeight="1" x14ac:dyDescent="0.3">
      <c r="A587" s="831">
        <v>21</v>
      </c>
      <c r="B587" s="832" t="s">
        <v>2457</v>
      </c>
      <c r="C587" s="832" t="s">
        <v>2463</v>
      </c>
      <c r="D587" s="833" t="s">
        <v>4107</v>
      </c>
      <c r="E587" s="834" t="s">
        <v>2488</v>
      </c>
      <c r="F587" s="832" t="s">
        <v>2458</v>
      </c>
      <c r="G587" s="832" t="s">
        <v>3253</v>
      </c>
      <c r="H587" s="832" t="s">
        <v>585</v>
      </c>
      <c r="I587" s="832" t="s">
        <v>3254</v>
      </c>
      <c r="J587" s="832" t="s">
        <v>1249</v>
      </c>
      <c r="K587" s="832" t="s">
        <v>2536</v>
      </c>
      <c r="L587" s="835">
        <v>210.38</v>
      </c>
      <c r="M587" s="835">
        <v>210.38</v>
      </c>
      <c r="N587" s="832">
        <v>1</v>
      </c>
      <c r="O587" s="836">
        <v>1</v>
      </c>
      <c r="P587" s="835"/>
      <c r="Q587" s="837">
        <v>0</v>
      </c>
      <c r="R587" s="832"/>
      <c r="S587" s="837">
        <v>0</v>
      </c>
      <c r="T587" s="836"/>
      <c r="U587" s="838">
        <v>0</v>
      </c>
    </row>
    <row r="588" spans="1:21" ht="14.4" customHeight="1" x14ac:dyDescent="0.3">
      <c r="A588" s="831">
        <v>21</v>
      </c>
      <c r="B588" s="832" t="s">
        <v>2457</v>
      </c>
      <c r="C588" s="832" t="s">
        <v>2463</v>
      </c>
      <c r="D588" s="833" t="s">
        <v>4107</v>
      </c>
      <c r="E588" s="834" t="s">
        <v>2488</v>
      </c>
      <c r="F588" s="832" t="s">
        <v>2458</v>
      </c>
      <c r="G588" s="832" t="s">
        <v>2726</v>
      </c>
      <c r="H588" s="832" t="s">
        <v>637</v>
      </c>
      <c r="I588" s="832" t="s">
        <v>2727</v>
      </c>
      <c r="J588" s="832" t="s">
        <v>2728</v>
      </c>
      <c r="K588" s="832" t="s">
        <v>2729</v>
      </c>
      <c r="L588" s="835">
        <v>502.31</v>
      </c>
      <c r="M588" s="835">
        <v>17580.850000000002</v>
      </c>
      <c r="N588" s="832">
        <v>35</v>
      </c>
      <c r="O588" s="836">
        <v>34</v>
      </c>
      <c r="P588" s="835">
        <v>6530.0300000000016</v>
      </c>
      <c r="Q588" s="837">
        <v>0.3714285714285715</v>
      </c>
      <c r="R588" s="832">
        <v>13</v>
      </c>
      <c r="S588" s="837">
        <v>0.37142857142857144</v>
      </c>
      <c r="T588" s="836">
        <v>12.5</v>
      </c>
      <c r="U588" s="838">
        <v>0.36764705882352944</v>
      </c>
    </row>
    <row r="589" spans="1:21" ht="14.4" customHeight="1" x14ac:dyDescent="0.3">
      <c r="A589" s="831">
        <v>21</v>
      </c>
      <c r="B589" s="832" t="s">
        <v>2457</v>
      </c>
      <c r="C589" s="832" t="s">
        <v>2463</v>
      </c>
      <c r="D589" s="833" t="s">
        <v>4107</v>
      </c>
      <c r="E589" s="834" t="s">
        <v>2488</v>
      </c>
      <c r="F589" s="832" t="s">
        <v>2458</v>
      </c>
      <c r="G589" s="832" t="s">
        <v>3360</v>
      </c>
      <c r="H589" s="832" t="s">
        <v>637</v>
      </c>
      <c r="I589" s="832" t="s">
        <v>2005</v>
      </c>
      <c r="J589" s="832" t="s">
        <v>2003</v>
      </c>
      <c r="K589" s="832" t="s">
        <v>2006</v>
      </c>
      <c r="L589" s="835">
        <v>263.68</v>
      </c>
      <c r="M589" s="835">
        <v>263.68</v>
      </c>
      <c r="N589" s="832">
        <v>1</v>
      </c>
      <c r="O589" s="836">
        <v>0.5</v>
      </c>
      <c r="P589" s="835"/>
      <c r="Q589" s="837">
        <v>0</v>
      </c>
      <c r="R589" s="832"/>
      <c r="S589" s="837">
        <v>0</v>
      </c>
      <c r="T589" s="836"/>
      <c r="U589" s="838">
        <v>0</v>
      </c>
    </row>
    <row r="590" spans="1:21" ht="14.4" customHeight="1" x14ac:dyDescent="0.3">
      <c r="A590" s="831">
        <v>21</v>
      </c>
      <c r="B590" s="832" t="s">
        <v>2457</v>
      </c>
      <c r="C590" s="832" t="s">
        <v>2463</v>
      </c>
      <c r="D590" s="833" t="s">
        <v>4107</v>
      </c>
      <c r="E590" s="834" t="s">
        <v>2488</v>
      </c>
      <c r="F590" s="832" t="s">
        <v>2458</v>
      </c>
      <c r="G590" s="832" t="s">
        <v>2767</v>
      </c>
      <c r="H590" s="832" t="s">
        <v>585</v>
      </c>
      <c r="I590" s="832" t="s">
        <v>2768</v>
      </c>
      <c r="J590" s="832" t="s">
        <v>2769</v>
      </c>
      <c r="K590" s="832" t="s">
        <v>2770</v>
      </c>
      <c r="L590" s="835">
        <v>311.02</v>
      </c>
      <c r="M590" s="835">
        <v>933.06</v>
      </c>
      <c r="N590" s="832">
        <v>3</v>
      </c>
      <c r="O590" s="836">
        <v>1.5</v>
      </c>
      <c r="P590" s="835">
        <v>933.06</v>
      </c>
      <c r="Q590" s="837">
        <v>1</v>
      </c>
      <c r="R590" s="832">
        <v>3</v>
      </c>
      <c r="S590" s="837">
        <v>1</v>
      </c>
      <c r="T590" s="836">
        <v>1.5</v>
      </c>
      <c r="U590" s="838">
        <v>1</v>
      </c>
    </row>
    <row r="591" spans="1:21" ht="14.4" customHeight="1" x14ac:dyDescent="0.3">
      <c r="A591" s="831">
        <v>21</v>
      </c>
      <c r="B591" s="832" t="s">
        <v>2457</v>
      </c>
      <c r="C591" s="832" t="s">
        <v>2463</v>
      </c>
      <c r="D591" s="833" t="s">
        <v>4107</v>
      </c>
      <c r="E591" s="834" t="s">
        <v>2488</v>
      </c>
      <c r="F591" s="832" t="s">
        <v>2458</v>
      </c>
      <c r="G591" s="832" t="s">
        <v>2767</v>
      </c>
      <c r="H591" s="832" t="s">
        <v>585</v>
      </c>
      <c r="I591" s="832" t="s">
        <v>3023</v>
      </c>
      <c r="J591" s="832" t="s">
        <v>3024</v>
      </c>
      <c r="K591" s="832" t="s">
        <v>3025</v>
      </c>
      <c r="L591" s="835">
        <v>177.92</v>
      </c>
      <c r="M591" s="835">
        <v>7116.8000000000011</v>
      </c>
      <c r="N591" s="832">
        <v>40</v>
      </c>
      <c r="O591" s="836">
        <v>23.5</v>
      </c>
      <c r="P591" s="835">
        <v>4625.920000000001</v>
      </c>
      <c r="Q591" s="837">
        <v>0.65</v>
      </c>
      <c r="R591" s="832">
        <v>26</v>
      </c>
      <c r="S591" s="837">
        <v>0.65</v>
      </c>
      <c r="T591" s="836">
        <v>14.5</v>
      </c>
      <c r="U591" s="838">
        <v>0.61702127659574468</v>
      </c>
    </row>
    <row r="592" spans="1:21" ht="14.4" customHeight="1" x14ac:dyDescent="0.3">
      <c r="A592" s="831">
        <v>21</v>
      </c>
      <c r="B592" s="832" t="s">
        <v>2457</v>
      </c>
      <c r="C592" s="832" t="s">
        <v>2463</v>
      </c>
      <c r="D592" s="833" t="s">
        <v>4107</v>
      </c>
      <c r="E592" s="834" t="s">
        <v>2488</v>
      </c>
      <c r="F592" s="832" t="s">
        <v>2458</v>
      </c>
      <c r="G592" s="832" t="s">
        <v>3026</v>
      </c>
      <c r="H592" s="832" t="s">
        <v>585</v>
      </c>
      <c r="I592" s="832" t="s">
        <v>3361</v>
      </c>
      <c r="J592" s="832" t="s">
        <v>3028</v>
      </c>
      <c r="K592" s="832" t="s">
        <v>3362</v>
      </c>
      <c r="L592" s="835">
        <v>340.27</v>
      </c>
      <c r="M592" s="835">
        <v>3402.7</v>
      </c>
      <c r="N592" s="832">
        <v>10</v>
      </c>
      <c r="O592" s="836">
        <v>1</v>
      </c>
      <c r="P592" s="835">
        <v>3402.7</v>
      </c>
      <c r="Q592" s="837">
        <v>1</v>
      </c>
      <c r="R592" s="832">
        <v>10</v>
      </c>
      <c r="S592" s="837">
        <v>1</v>
      </c>
      <c r="T592" s="836">
        <v>1</v>
      </c>
      <c r="U592" s="838">
        <v>1</v>
      </c>
    </row>
    <row r="593" spans="1:21" ht="14.4" customHeight="1" x14ac:dyDescent="0.3">
      <c r="A593" s="831">
        <v>21</v>
      </c>
      <c r="B593" s="832" t="s">
        <v>2457</v>
      </c>
      <c r="C593" s="832" t="s">
        <v>2463</v>
      </c>
      <c r="D593" s="833" t="s">
        <v>4107</v>
      </c>
      <c r="E593" s="834" t="s">
        <v>2488</v>
      </c>
      <c r="F593" s="832" t="s">
        <v>2458</v>
      </c>
      <c r="G593" s="832" t="s">
        <v>2773</v>
      </c>
      <c r="H593" s="832" t="s">
        <v>637</v>
      </c>
      <c r="I593" s="832" t="s">
        <v>2774</v>
      </c>
      <c r="J593" s="832" t="s">
        <v>1272</v>
      </c>
      <c r="K593" s="832" t="s">
        <v>2343</v>
      </c>
      <c r="L593" s="835">
        <v>0</v>
      </c>
      <c r="M593" s="835">
        <v>0</v>
      </c>
      <c r="N593" s="832">
        <v>4</v>
      </c>
      <c r="O593" s="836">
        <v>1</v>
      </c>
      <c r="P593" s="835"/>
      <c r="Q593" s="837"/>
      <c r="R593" s="832"/>
      <c r="S593" s="837">
        <v>0</v>
      </c>
      <c r="T593" s="836"/>
      <c r="U593" s="838">
        <v>0</v>
      </c>
    </row>
    <row r="594" spans="1:21" ht="14.4" customHeight="1" x14ac:dyDescent="0.3">
      <c r="A594" s="831">
        <v>21</v>
      </c>
      <c r="B594" s="832" t="s">
        <v>2457</v>
      </c>
      <c r="C594" s="832" t="s">
        <v>2463</v>
      </c>
      <c r="D594" s="833" t="s">
        <v>4107</v>
      </c>
      <c r="E594" s="834" t="s">
        <v>2488</v>
      </c>
      <c r="F594" s="832" t="s">
        <v>2458</v>
      </c>
      <c r="G594" s="832" t="s">
        <v>2773</v>
      </c>
      <c r="H594" s="832" t="s">
        <v>637</v>
      </c>
      <c r="I594" s="832" t="s">
        <v>2173</v>
      </c>
      <c r="J594" s="832" t="s">
        <v>1272</v>
      </c>
      <c r="K594" s="832" t="s">
        <v>2174</v>
      </c>
      <c r="L594" s="835">
        <v>0</v>
      </c>
      <c r="M594" s="835">
        <v>0</v>
      </c>
      <c r="N594" s="832">
        <v>10</v>
      </c>
      <c r="O594" s="836">
        <v>8.5</v>
      </c>
      <c r="P594" s="835">
        <v>0</v>
      </c>
      <c r="Q594" s="837"/>
      <c r="R594" s="832">
        <v>6</v>
      </c>
      <c r="S594" s="837">
        <v>0.6</v>
      </c>
      <c r="T594" s="836">
        <v>5.5</v>
      </c>
      <c r="U594" s="838">
        <v>0.6470588235294118</v>
      </c>
    </row>
    <row r="595" spans="1:21" ht="14.4" customHeight="1" x14ac:dyDescent="0.3">
      <c r="A595" s="831">
        <v>21</v>
      </c>
      <c r="B595" s="832" t="s">
        <v>2457</v>
      </c>
      <c r="C595" s="832" t="s">
        <v>2463</v>
      </c>
      <c r="D595" s="833" t="s">
        <v>4107</v>
      </c>
      <c r="E595" s="834" t="s">
        <v>2488</v>
      </c>
      <c r="F595" s="832" t="s">
        <v>2458</v>
      </c>
      <c r="G595" s="832" t="s">
        <v>2786</v>
      </c>
      <c r="H595" s="832" t="s">
        <v>585</v>
      </c>
      <c r="I595" s="832" t="s">
        <v>2787</v>
      </c>
      <c r="J595" s="832" t="s">
        <v>1559</v>
      </c>
      <c r="K595" s="832" t="s">
        <v>2788</v>
      </c>
      <c r="L595" s="835">
        <v>50.32</v>
      </c>
      <c r="M595" s="835">
        <v>1811.52</v>
      </c>
      <c r="N595" s="832">
        <v>36</v>
      </c>
      <c r="O595" s="836">
        <v>5.5</v>
      </c>
      <c r="P595" s="835">
        <v>805.12</v>
      </c>
      <c r="Q595" s="837">
        <v>0.44444444444444448</v>
      </c>
      <c r="R595" s="832">
        <v>16</v>
      </c>
      <c r="S595" s="837">
        <v>0.44444444444444442</v>
      </c>
      <c r="T595" s="836">
        <v>3</v>
      </c>
      <c r="U595" s="838">
        <v>0.54545454545454541</v>
      </c>
    </row>
    <row r="596" spans="1:21" ht="14.4" customHeight="1" x14ac:dyDescent="0.3">
      <c r="A596" s="831">
        <v>21</v>
      </c>
      <c r="B596" s="832" t="s">
        <v>2457</v>
      </c>
      <c r="C596" s="832" t="s">
        <v>2463</v>
      </c>
      <c r="D596" s="833" t="s">
        <v>4107</v>
      </c>
      <c r="E596" s="834" t="s">
        <v>2488</v>
      </c>
      <c r="F596" s="832" t="s">
        <v>2458</v>
      </c>
      <c r="G596" s="832" t="s">
        <v>2786</v>
      </c>
      <c r="H596" s="832" t="s">
        <v>585</v>
      </c>
      <c r="I596" s="832" t="s">
        <v>2789</v>
      </c>
      <c r="J596" s="832" t="s">
        <v>1559</v>
      </c>
      <c r="K596" s="832" t="s">
        <v>2790</v>
      </c>
      <c r="L596" s="835">
        <v>50.32</v>
      </c>
      <c r="M596" s="835">
        <v>201.28</v>
      </c>
      <c r="N596" s="832">
        <v>4</v>
      </c>
      <c r="O596" s="836">
        <v>1</v>
      </c>
      <c r="P596" s="835"/>
      <c r="Q596" s="837">
        <v>0</v>
      </c>
      <c r="R596" s="832"/>
      <c r="S596" s="837">
        <v>0</v>
      </c>
      <c r="T596" s="836"/>
      <c r="U596" s="838">
        <v>0</v>
      </c>
    </row>
    <row r="597" spans="1:21" ht="14.4" customHeight="1" x14ac:dyDescent="0.3">
      <c r="A597" s="831">
        <v>21</v>
      </c>
      <c r="B597" s="832" t="s">
        <v>2457</v>
      </c>
      <c r="C597" s="832" t="s">
        <v>2463</v>
      </c>
      <c r="D597" s="833" t="s">
        <v>4107</v>
      </c>
      <c r="E597" s="834" t="s">
        <v>2488</v>
      </c>
      <c r="F597" s="832" t="s">
        <v>2458</v>
      </c>
      <c r="G597" s="832" t="s">
        <v>3363</v>
      </c>
      <c r="H597" s="832" t="s">
        <v>585</v>
      </c>
      <c r="I597" s="832" t="s">
        <v>3364</v>
      </c>
      <c r="J597" s="832" t="s">
        <v>3365</v>
      </c>
      <c r="K597" s="832" t="s">
        <v>3366</v>
      </c>
      <c r="L597" s="835">
        <v>12989.11</v>
      </c>
      <c r="M597" s="835">
        <v>116901.99</v>
      </c>
      <c r="N597" s="832">
        <v>9</v>
      </c>
      <c r="O597" s="836">
        <v>3</v>
      </c>
      <c r="P597" s="835">
        <v>116901.99</v>
      </c>
      <c r="Q597" s="837">
        <v>1</v>
      </c>
      <c r="R597" s="832">
        <v>9</v>
      </c>
      <c r="S597" s="837">
        <v>1</v>
      </c>
      <c r="T597" s="836">
        <v>3</v>
      </c>
      <c r="U597" s="838">
        <v>1</v>
      </c>
    </row>
    <row r="598" spans="1:21" ht="14.4" customHeight="1" x14ac:dyDescent="0.3">
      <c r="A598" s="831">
        <v>21</v>
      </c>
      <c r="B598" s="832" t="s">
        <v>2457</v>
      </c>
      <c r="C598" s="832" t="s">
        <v>2463</v>
      </c>
      <c r="D598" s="833" t="s">
        <v>4107</v>
      </c>
      <c r="E598" s="834" t="s">
        <v>2488</v>
      </c>
      <c r="F598" s="832" t="s">
        <v>2458</v>
      </c>
      <c r="G598" s="832" t="s">
        <v>2793</v>
      </c>
      <c r="H598" s="832" t="s">
        <v>585</v>
      </c>
      <c r="I598" s="832" t="s">
        <v>3367</v>
      </c>
      <c r="J598" s="832" t="s">
        <v>1310</v>
      </c>
      <c r="K598" s="832" t="s">
        <v>2306</v>
      </c>
      <c r="L598" s="835">
        <v>154.36000000000001</v>
      </c>
      <c r="M598" s="835">
        <v>308.72000000000003</v>
      </c>
      <c r="N598" s="832">
        <v>2</v>
      </c>
      <c r="O598" s="836">
        <v>1</v>
      </c>
      <c r="P598" s="835"/>
      <c r="Q598" s="837">
        <v>0</v>
      </c>
      <c r="R598" s="832"/>
      <c r="S598" s="837">
        <v>0</v>
      </c>
      <c r="T598" s="836"/>
      <c r="U598" s="838">
        <v>0</v>
      </c>
    </row>
    <row r="599" spans="1:21" ht="14.4" customHeight="1" x14ac:dyDescent="0.3">
      <c r="A599" s="831">
        <v>21</v>
      </c>
      <c r="B599" s="832" t="s">
        <v>2457</v>
      </c>
      <c r="C599" s="832" t="s">
        <v>2463</v>
      </c>
      <c r="D599" s="833" t="s">
        <v>4107</v>
      </c>
      <c r="E599" s="834" t="s">
        <v>2488</v>
      </c>
      <c r="F599" s="832" t="s">
        <v>2458</v>
      </c>
      <c r="G599" s="832" t="s">
        <v>2798</v>
      </c>
      <c r="H599" s="832" t="s">
        <v>637</v>
      </c>
      <c r="I599" s="832" t="s">
        <v>2050</v>
      </c>
      <c r="J599" s="832" t="s">
        <v>2048</v>
      </c>
      <c r="K599" s="832" t="s">
        <v>2051</v>
      </c>
      <c r="L599" s="835">
        <v>63.14</v>
      </c>
      <c r="M599" s="835">
        <v>126.28</v>
      </c>
      <c r="N599" s="832">
        <v>2</v>
      </c>
      <c r="O599" s="836">
        <v>2</v>
      </c>
      <c r="P599" s="835">
        <v>63.14</v>
      </c>
      <c r="Q599" s="837">
        <v>0.5</v>
      </c>
      <c r="R599" s="832">
        <v>1</v>
      </c>
      <c r="S599" s="837">
        <v>0.5</v>
      </c>
      <c r="T599" s="836">
        <v>1</v>
      </c>
      <c r="U599" s="838">
        <v>0.5</v>
      </c>
    </row>
    <row r="600" spans="1:21" ht="14.4" customHeight="1" x14ac:dyDescent="0.3">
      <c r="A600" s="831">
        <v>21</v>
      </c>
      <c r="B600" s="832" t="s">
        <v>2457</v>
      </c>
      <c r="C600" s="832" t="s">
        <v>2463</v>
      </c>
      <c r="D600" s="833" t="s">
        <v>4107</v>
      </c>
      <c r="E600" s="834" t="s">
        <v>2488</v>
      </c>
      <c r="F600" s="832" t="s">
        <v>2458</v>
      </c>
      <c r="G600" s="832" t="s">
        <v>2798</v>
      </c>
      <c r="H600" s="832" t="s">
        <v>637</v>
      </c>
      <c r="I600" s="832" t="s">
        <v>3368</v>
      </c>
      <c r="J600" s="832" t="s">
        <v>2048</v>
      </c>
      <c r="K600" s="832" t="s">
        <v>3369</v>
      </c>
      <c r="L600" s="835">
        <v>84.18</v>
      </c>
      <c r="M600" s="835">
        <v>168.36</v>
      </c>
      <c r="N600" s="832">
        <v>2</v>
      </c>
      <c r="O600" s="836">
        <v>1</v>
      </c>
      <c r="P600" s="835">
        <v>84.18</v>
      </c>
      <c r="Q600" s="837">
        <v>0.5</v>
      </c>
      <c r="R600" s="832">
        <v>1</v>
      </c>
      <c r="S600" s="837">
        <v>0.5</v>
      </c>
      <c r="T600" s="836">
        <v>0.5</v>
      </c>
      <c r="U600" s="838">
        <v>0.5</v>
      </c>
    </row>
    <row r="601" spans="1:21" ht="14.4" customHeight="1" x14ac:dyDescent="0.3">
      <c r="A601" s="831">
        <v>21</v>
      </c>
      <c r="B601" s="832" t="s">
        <v>2457</v>
      </c>
      <c r="C601" s="832" t="s">
        <v>2463</v>
      </c>
      <c r="D601" s="833" t="s">
        <v>4107</v>
      </c>
      <c r="E601" s="834" t="s">
        <v>2488</v>
      </c>
      <c r="F601" s="832" t="s">
        <v>2458</v>
      </c>
      <c r="G601" s="832" t="s">
        <v>2798</v>
      </c>
      <c r="H601" s="832" t="s">
        <v>637</v>
      </c>
      <c r="I601" s="832" t="s">
        <v>2303</v>
      </c>
      <c r="J601" s="832" t="s">
        <v>2299</v>
      </c>
      <c r="K601" s="832" t="s">
        <v>2304</v>
      </c>
      <c r="L601" s="835">
        <v>49.08</v>
      </c>
      <c r="M601" s="835">
        <v>49.08</v>
      </c>
      <c r="N601" s="832">
        <v>1</v>
      </c>
      <c r="O601" s="836">
        <v>1</v>
      </c>
      <c r="P601" s="835">
        <v>49.08</v>
      </c>
      <c r="Q601" s="837">
        <v>1</v>
      </c>
      <c r="R601" s="832">
        <v>1</v>
      </c>
      <c r="S601" s="837">
        <v>1</v>
      </c>
      <c r="T601" s="836">
        <v>1</v>
      </c>
      <c r="U601" s="838">
        <v>1</v>
      </c>
    </row>
    <row r="602" spans="1:21" ht="14.4" customHeight="1" x14ac:dyDescent="0.3">
      <c r="A602" s="831">
        <v>21</v>
      </c>
      <c r="B602" s="832" t="s">
        <v>2457</v>
      </c>
      <c r="C602" s="832" t="s">
        <v>2463</v>
      </c>
      <c r="D602" s="833" t="s">
        <v>4107</v>
      </c>
      <c r="E602" s="834" t="s">
        <v>2488</v>
      </c>
      <c r="F602" s="832" t="s">
        <v>2458</v>
      </c>
      <c r="G602" s="832" t="s">
        <v>2798</v>
      </c>
      <c r="H602" s="832" t="s">
        <v>637</v>
      </c>
      <c r="I602" s="832" t="s">
        <v>3370</v>
      </c>
      <c r="J602" s="832" t="s">
        <v>2048</v>
      </c>
      <c r="K602" s="832" t="s">
        <v>3371</v>
      </c>
      <c r="L602" s="835">
        <v>49.08</v>
      </c>
      <c r="M602" s="835">
        <v>196.32</v>
      </c>
      <c r="N602" s="832">
        <v>4</v>
      </c>
      <c r="O602" s="836">
        <v>4</v>
      </c>
      <c r="P602" s="835">
        <v>98.16</v>
      </c>
      <c r="Q602" s="837">
        <v>0.5</v>
      </c>
      <c r="R602" s="832">
        <v>2</v>
      </c>
      <c r="S602" s="837">
        <v>0.5</v>
      </c>
      <c r="T602" s="836">
        <v>2</v>
      </c>
      <c r="U602" s="838">
        <v>0.5</v>
      </c>
    </row>
    <row r="603" spans="1:21" ht="14.4" customHeight="1" x14ac:dyDescent="0.3">
      <c r="A603" s="831">
        <v>21</v>
      </c>
      <c r="B603" s="832" t="s">
        <v>2457</v>
      </c>
      <c r="C603" s="832" t="s">
        <v>2463</v>
      </c>
      <c r="D603" s="833" t="s">
        <v>4107</v>
      </c>
      <c r="E603" s="834" t="s">
        <v>2488</v>
      </c>
      <c r="F603" s="832" t="s">
        <v>2458</v>
      </c>
      <c r="G603" s="832" t="s">
        <v>3048</v>
      </c>
      <c r="H603" s="832" t="s">
        <v>585</v>
      </c>
      <c r="I603" s="832" t="s">
        <v>3049</v>
      </c>
      <c r="J603" s="832" t="s">
        <v>3050</v>
      </c>
      <c r="K603" s="832" t="s">
        <v>3051</v>
      </c>
      <c r="L603" s="835">
        <v>79.069999999999993</v>
      </c>
      <c r="M603" s="835">
        <v>158.13999999999999</v>
      </c>
      <c r="N603" s="832">
        <v>2</v>
      </c>
      <c r="O603" s="836">
        <v>2</v>
      </c>
      <c r="P603" s="835">
        <v>79.069999999999993</v>
      </c>
      <c r="Q603" s="837">
        <v>0.5</v>
      </c>
      <c r="R603" s="832">
        <v>1</v>
      </c>
      <c r="S603" s="837">
        <v>0.5</v>
      </c>
      <c r="T603" s="836">
        <v>1</v>
      </c>
      <c r="U603" s="838">
        <v>0.5</v>
      </c>
    </row>
    <row r="604" spans="1:21" ht="14.4" customHeight="1" x14ac:dyDescent="0.3">
      <c r="A604" s="831">
        <v>21</v>
      </c>
      <c r="B604" s="832" t="s">
        <v>2457</v>
      </c>
      <c r="C604" s="832" t="s">
        <v>2463</v>
      </c>
      <c r="D604" s="833" t="s">
        <v>4107</v>
      </c>
      <c r="E604" s="834" t="s">
        <v>2488</v>
      </c>
      <c r="F604" s="832" t="s">
        <v>2458</v>
      </c>
      <c r="G604" s="832" t="s">
        <v>2804</v>
      </c>
      <c r="H604" s="832" t="s">
        <v>637</v>
      </c>
      <c r="I604" s="832" t="s">
        <v>2224</v>
      </c>
      <c r="J604" s="832" t="s">
        <v>1299</v>
      </c>
      <c r="K604" s="832" t="s">
        <v>1286</v>
      </c>
      <c r="L604" s="835">
        <v>131.93</v>
      </c>
      <c r="M604" s="835">
        <v>527.72</v>
      </c>
      <c r="N604" s="832">
        <v>4</v>
      </c>
      <c r="O604" s="836">
        <v>1</v>
      </c>
      <c r="P604" s="835">
        <v>527.72</v>
      </c>
      <c r="Q604" s="837">
        <v>1</v>
      </c>
      <c r="R604" s="832">
        <v>4</v>
      </c>
      <c r="S604" s="837">
        <v>1</v>
      </c>
      <c r="T604" s="836">
        <v>1</v>
      </c>
      <c r="U604" s="838">
        <v>1</v>
      </c>
    </row>
    <row r="605" spans="1:21" ht="14.4" customHeight="1" x14ac:dyDescent="0.3">
      <c r="A605" s="831">
        <v>21</v>
      </c>
      <c r="B605" s="832" t="s">
        <v>2457</v>
      </c>
      <c r="C605" s="832" t="s">
        <v>2463</v>
      </c>
      <c r="D605" s="833" t="s">
        <v>4107</v>
      </c>
      <c r="E605" s="834" t="s">
        <v>2488</v>
      </c>
      <c r="F605" s="832" t="s">
        <v>2458</v>
      </c>
      <c r="G605" s="832" t="s">
        <v>2510</v>
      </c>
      <c r="H605" s="832" t="s">
        <v>585</v>
      </c>
      <c r="I605" s="832" t="s">
        <v>2511</v>
      </c>
      <c r="J605" s="832" t="s">
        <v>1028</v>
      </c>
      <c r="K605" s="832" t="s">
        <v>1029</v>
      </c>
      <c r="L605" s="835">
        <v>107.27</v>
      </c>
      <c r="M605" s="835">
        <v>1609.0500000000002</v>
      </c>
      <c r="N605" s="832">
        <v>15</v>
      </c>
      <c r="O605" s="836">
        <v>4.5</v>
      </c>
      <c r="P605" s="835">
        <v>1072.7</v>
      </c>
      <c r="Q605" s="837">
        <v>0.66666666666666663</v>
      </c>
      <c r="R605" s="832">
        <v>10</v>
      </c>
      <c r="S605" s="837">
        <v>0.66666666666666663</v>
      </c>
      <c r="T605" s="836">
        <v>2.5</v>
      </c>
      <c r="U605" s="838">
        <v>0.55555555555555558</v>
      </c>
    </row>
    <row r="606" spans="1:21" ht="14.4" customHeight="1" x14ac:dyDescent="0.3">
      <c r="A606" s="831">
        <v>21</v>
      </c>
      <c r="B606" s="832" t="s">
        <v>2457</v>
      </c>
      <c r="C606" s="832" t="s">
        <v>2463</v>
      </c>
      <c r="D606" s="833" t="s">
        <v>4107</v>
      </c>
      <c r="E606" s="834" t="s">
        <v>2488</v>
      </c>
      <c r="F606" s="832" t="s">
        <v>2458</v>
      </c>
      <c r="G606" s="832" t="s">
        <v>2510</v>
      </c>
      <c r="H606" s="832" t="s">
        <v>585</v>
      </c>
      <c r="I606" s="832" t="s">
        <v>2809</v>
      </c>
      <c r="J606" s="832" t="s">
        <v>1028</v>
      </c>
      <c r="K606" s="832" t="s">
        <v>1029</v>
      </c>
      <c r="L606" s="835">
        <v>107.27</v>
      </c>
      <c r="M606" s="835">
        <v>2038.13</v>
      </c>
      <c r="N606" s="832">
        <v>19</v>
      </c>
      <c r="O606" s="836">
        <v>4</v>
      </c>
      <c r="P606" s="835">
        <v>858.16</v>
      </c>
      <c r="Q606" s="837">
        <v>0.42105263157894735</v>
      </c>
      <c r="R606" s="832">
        <v>8</v>
      </c>
      <c r="S606" s="837">
        <v>0.42105263157894735</v>
      </c>
      <c r="T606" s="836">
        <v>2</v>
      </c>
      <c r="U606" s="838">
        <v>0.5</v>
      </c>
    </row>
    <row r="607" spans="1:21" ht="14.4" customHeight="1" x14ac:dyDescent="0.3">
      <c r="A607" s="831">
        <v>21</v>
      </c>
      <c r="B607" s="832" t="s">
        <v>2457</v>
      </c>
      <c r="C607" s="832" t="s">
        <v>2463</v>
      </c>
      <c r="D607" s="833" t="s">
        <v>4107</v>
      </c>
      <c r="E607" s="834" t="s">
        <v>2488</v>
      </c>
      <c r="F607" s="832" t="s">
        <v>2460</v>
      </c>
      <c r="G607" s="832" t="s">
        <v>2818</v>
      </c>
      <c r="H607" s="832" t="s">
        <v>585</v>
      </c>
      <c r="I607" s="832" t="s">
        <v>2819</v>
      </c>
      <c r="J607" s="832" t="s">
        <v>2820</v>
      </c>
      <c r="K607" s="832" t="s">
        <v>2821</v>
      </c>
      <c r="L607" s="835">
        <v>1800</v>
      </c>
      <c r="M607" s="835">
        <v>1800</v>
      </c>
      <c r="N607" s="832">
        <v>1</v>
      </c>
      <c r="O607" s="836">
        <v>1</v>
      </c>
      <c r="P607" s="835"/>
      <c r="Q607" s="837">
        <v>0</v>
      </c>
      <c r="R607" s="832"/>
      <c r="S607" s="837">
        <v>0</v>
      </c>
      <c r="T607" s="836"/>
      <c r="U607" s="838">
        <v>0</v>
      </c>
    </row>
    <row r="608" spans="1:21" ht="14.4" customHeight="1" x14ac:dyDescent="0.3">
      <c r="A608" s="831">
        <v>21</v>
      </c>
      <c r="B608" s="832" t="s">
        <v>2457</v>
      </c>
      <c r="C608" s="832" t="s">
        <v>2463</v>
      </c>
      <c r="D608" s="833" t="s">
        <v>4107</v>
      </c>
      <c r="E608" s="834" t="s">
        <v>2488</v>
      </c>
      <c r="F608" s="832" t="s">
        <v>2460</v>
      </c>
      <c r="G608" s="832" t="s">
        <v>2825</v>
      </c>
      <c r="H608" s="832" t="s">
        <v>585</v>
      </c>
      <c r="I608" s="832" t="s">
        <v>3072</v>
      </c>
      <c r="J608" s="832" t="s">
        <v>3073</v>
      </c>
      <c r="K608" s="832" t="s">
        <v>3074</v>
      </c>
      <c r="L608" s="835">
        <v>1000</v>
      </c>
      <c r="M608" s="835">
        <v>5000</v>
      </c>
      <c r="N608" s="832">
        <v>5</v>
      </c>
      <c r="O608" s="836">
        <v>5</v>
      </c>
      <c r="P608" s="835">
        <v>1000</v>
      </c>
      <c r="Q608" s="837">
        <v>0.2</v>
      </c>
      <c r="R608" s="832">
        <v>1</v>
      </c>
      <c r="S608" s="837">
        <v>0.2</v>
      </c>
      <c r="T608" s="836">
        <v>1</v>
      </c>
      <c r="U608" s="838">
        <v>0.2</v>
      </c>
    </row>
    <row r="609" spans="1:21" ht="14.4" customHeight="1" x14ac:dyDescent="0.3">
      <c r="A609" s="831">
        <v>21</v>
      </c>
      <c r="B609" s="832" t="s">
        <v>2457</v>
      </c>
      <c r="C609" s="832" t="s">
        <v>2463</v>
      </c>
      <c r="D609" s="833" t="s">
        <v>4107</v>
      </c>
      <c r="E609" s="834" t="s">
        <v>2489</v>
      </c>
      <c r="F609" s="832" t="s">
        <v>2458</v>
      </c>
      <c r="G609" s="832" t="s">
        <v>2522</v>
      </c>
      <c r="H609" s="832" t="s">
        <v>637</v>
      </c>
      <c r="I609" s="832" t="s">
        <v>2326</v>
      </c>
      <c r="J609" s="832" t="s">
        <v>653</v>
      </c>
      <c r="K609" s="832" t="s">
        <v>1354</v>
      </c>
      <c r="L609" s="835">
        <v>21.76</v>
      </c>
      <c r="M609" s="835">
        <v>21.76</v>
      </c>
      <c r="N609" s="832">
        <v>1</v>
      </c>
      <c r="O609" s="836">
        <v>0.5</v>
      </c>
      <c r="P609" s="835"/>
      <c r="Q609" s="837">
        <v>0</v>
      </c>
      <c r="R609" s="832"/>
      <c r="S609" s="837">
        <v>0</v>
      </c>
      <c r="T609" s="836"/>
      <c r="U609" s="838">
        <v>0</v>
      </c>
    </row>
    <row r="610" spans="1:21" ht="14.4" customHeight="1" x14ac:dyDescent="0.3">
      <c r="A610" s="831">
        <v>21</v>
      </c>
      <c r="B610" s="832" t="s">
        <v>2457</v>
      </c>
      <c r="C610" s="832" t="s">
        <v>2463</v>
      </c>
      <c r="D610" s="833" t="s">
        <v>4107</v>
      </c>
      <c r="E610" s="834" t="s">
        <v>2489</v>
      </c>
      <c r="F610" s="832" t="s">
        <v>2458</v>
      </c>
      <c r="G610" s="832" t="s">
        <v>3372</v>
      </c>
      <c r="H610" s="832" t="s">
        <v>585</v>
      </c>
      <c r="I610" s="832" t="s">
        <v>3373</v>
      </c>
      <c r="J610" s="832" t="s">
        <v>3374</v>
      </c>
      <c r="K610" s="832" t="s">
        <v>3375</v>
      </c>
      <c r="L610" s="835">
        <v>0</v>
      </c>
      <c r="M610" s="835">
        <v>0</v>
      </c>
      <c r="N610" s="832">
        <v>1</v>
      </c>
      <c r="O610" s="836">
        <v>1</v>
      </c>
      <c r="P610" s="835"/>
      <c r="Q610" s="837"/>
      <c r="R610" s="832"/>
      <c r="S610" s="837">
        <v>0</v>
      </c>
      <c r="T610" s="836"/>
      <c r="U610" s="838">
        <v>0</v>
      </c>
    </row>
    <row r="611" spans="1:21" ht="14.4" customHeight="1" x14ac:dyDescent="0.3">
      <c r="A611" s="831">
        <v>21</v>
      </c>
      <c r="B611" s="832" t="s">
        <v>2457</v>
      </c>
      <c r="C611" s="832" t="s">
        <v>2463</v>
      </c>
      <c r="D611" s="833" t="s">
        <v>4107</v>
      </c>
      <c r="E611" s="834" t="s">
        <v>2489</v>
      </c>
      <c r="F611" s="832" t="s">
        <v>2458</v>
      </c>
      <c r="G611" s="832" t="s">
        <v>2550</v>
      </c>
      <c r="H611" s="832" t="s">
        <v>585</v>
      </c>
      <c r="I611" s="832" t="s">
        <v>2132</v>
      </c>
      <c r="J611" s="832" t="s">
        <v>2133</v>
      </c>
      <c r="K611" s="832" t="s">
        <v>2134</v>
      </c>
      <c r="L611" s="835">
        <v>1131.06</v>
      </c>
      <c r="M611" s="835">
        <v>1131.06</v>
      </c>
      <c r="N611" s="832">
        <v>1</v>
      </c>
      <c r="O611" s="836">
        <v>1</v>
      </c>
      <c r="P611" s="835">
        <v>1131.06</v>
      </c>
      <c r="Q611" s="837">
        <v>1</v>
      </c>
      <c r="R611" s="832">
        <v>1</v>
      </c>
      <c r="S611" s="837">
        <v>1</v>
      </c>
      <c r="T611" s="836">
        <v>1</v>
      </c>
      <c r="U611" s="838">
        <v>1</v>
      </c>
    </row>
    <row r="612" spans="1:21" ht="14.4" customHeight="1" x14ac:dyDescent="0.3">
      <c r="A612" s="831">
        <v>21</v>
      </c>
      <c r="B612" s="832" t="s">
        <v>2457</v>
      </c>
      <c r="C612" s="832" t="s">
        <v>2463</v>
      </c>
      <c r="D612" s="833" t="s">
        <v>4107</v>
      </c>
      <c r="E612" s="834" t="s">
        <v>2489</v>
      </c>
      <c r="F612" s="832" t="s">
        <v>2458</v>
      </c>
      <c r="G612" s="832" t="s">
        <v>2558</v>
      </c>
      <c r="H612" s="832" t="s">
        <v>637</v>
      </c>
      <c r="I612" s="832" t="s">
        <v>2559</v>
      </c>
      <c r="J612" s="832" t="s">
        <v>741</v>
      </c>
      <c r="K612" s="832" t="s">
        <v>715</v>
      </c>
      <c r="L612" s="835">
        <v>65.989999999999995</v>
      </c>
      <c r="M612" s="835">
        <v>65.989999999999995</v>
      </c>
      <c r="N612" s="832">
        <v>1</v>
      </c>
      <c r="O612" s="836">
        <v>1</v>
      </c>
      <c r="P612" s="835"/>
      <c r="Q612" s="837">
        <v>0</v>
      </c>
      <c r="R612" s="832"/>
      <c r="S612" s="837">
        <v>0</v>
      </c>
      <c r="T612" s="836"/>
      <c r="U612" s="838">
        <v>0</v>
      </c>
    </row>
    <row r="613" spans="1:21" ht="14.4" customHeight="1" x14ac:dyDescent="0.3">
      <c r="A613" s="831">
        <v>21</v>
      </c>
      <c r="B613" s="832" t="s">
        <v>2457</v>
      </c>
      <c r="C613" s="832" t="s">
        <v>2463</v>
      </c>
      <c r="D613" s="833" t="s">
        <v>4107</v>
      </c>
      <c r="E613" s="834" t="s">
        <v>2489</v>
      </c>
      <c r="F613" s="832" t="s">
        <v>2458</v>
      </c>
      <c r="G613" s="832" t="s">
        <v>2566</v>
      </c>
      <c r="H613" s="832" t="s">
        <v>585</v>
      </c>
      <c r="I613" s="832" t="s">
        <v>2567</v>
      </c>
      <c r="J613" s="832" t="s">
        <v>867</v>
      </c>
      <c r="K613" s="832" t="s">
        <v>2568</v>
      </c>
      <c r="L613" s="835">
        <v>236.03</v>
      </c>
      <c r="M613" s="835">
        <v>472.06</v>
      </c>
      <c r="N613" s="832">
        <v>2</v>
      </c>
      <c r="O613" s="836">
        <v>1</v>
      </c>
      <c r="P613" s="835">
        <v>472.06</v>
      </c>
      <c r="Q613" s="837">
        <v>1</v>
      </c>
      <c r="R613" s="832">
        <v>2</v>
      </c>
      <c r="S613" s="837">
        <v>1</v>
      </c>
      <c r="T613" s="836">
        <v>1</v>
      </c>
      <c r="U613" s="838">
        <v>1</v>
      </c>
    </row>
    <row r="614" spans="1:21" ht="14.4" customHeight="1" x14ac:dyDescent="0.3">
      <c r="A614" s="831">
        <v>21</v>
      </c>
      <c r="B614" s="832" t="s">
        <v>2457</v>
      </c>
      <c r="C614" s="832" t="s">
        <v>2463</v>
      </c>
      <c r="D614" s="833" t="s">
        <v>4107</v>
      </c>
      <c r="E614" s="834" t="s">
        <v>2489</v>
      </c>
      <c r="F614" s="832" t="s">
        <v>2458</v>
      </c>
      <c r="G614" s="832" t="s">
        <v>2566</v>
      </c>
      <c r="H614" s="832" t="s">
        <v>585</v>
      </c>
      <c r="I614" s="832" t="s">
        <v>3101</v>
      </c>
      <c r="J614" s="832" t="s">
        <v>867</v>
      </c>
      <c r="K614" s="832" t="s">
        <v>3102</v>
      </c>
      <c r="L614" s="835">
        <v>1719.99</v>
      </c>
      <c r="M614" s="835">
        <v>1719.99</v>
      </c>
      <c r="N614" s="832">
        <v>1</v>
      </c>
      <c r="O614" s="836">
        <v>1</v>
      </c>
      <c r="P614" s="835">
        <v>1719.99</v>
      </c>
      <c r="Q614" s="837">
        <v>1</v>
      </c>
      <c r="R614" s="832">
        <v>1</v>
      </c>
      <c r="S614" s="837">
        <v>1</v>
      </c>
      <c r="T614" s="836">
        <v>1</v>
      </c>
      <c r="U614" s="838">
        <v>1</v>
      </c>
    </row>
    <row r="615" spans="1:21" ht="14.4" customHeight="1" x14ac:dyDescent="0.3">
      <c r="A615" s="831">
        <v>21</v>
      </c>
      <c r="B615" s="832" t="s">
        <v>2457</v>
      </c>
      <c r="C615" s="832" t="s">
        <v>2463</v>
      </c>
      <c r="D615" s="833" t="s">
        <v>4107</v>
      </c>
      <c r="E615" s="834" t="s">
        <v>2489</v>
      </c>
      <c r="F615" s="832" t="s">
        <v>2458</v>
      </c>
      <c r="G615" s="832" t="s">
        <v>2571</v>
      </c>
      <c r="H615" s="832" t="s">
        <v>585</v>
      </c>
      <c r="I615" s="832" t="s">
        <v>3103</v>
      </c>
      <c r="J615" s="832" t="s">
        <v>807</v>
      </c>
      <c r="K615" s="832" t="s">
        <v>3104</v>
      </c>
      <c r="L615" s="835">
        <v>46.99</v>
      </c>
      <c r="M615" s="835">
        <v>46.99</v>
      </c>
      <c r="N615" s="832">
        <v>1</v>
      </c>
      <c r="O615" s="836">
        <v>0.5</v>
      </c>
      <c r="P615" s="835"/>
      <c r="Q615" s="837">
        <v>0</v>
      </c>
      <c r="R615" s="832"/>
      <c r="S615" s="837">
        <v>0</v>
      </c>
      <c r="T615" s="836"/>
      <c r="U615" s="838">
        <v>0</v>
      </c>
    </row>
    <row r="616" spans="1:21" ht="14.4" customHeight="1" x14ac:dyDescent="0.3">
      <c r="A616" s="831">
        <v>21</v>
      </c>
      <c r="B616" s="832" t="s">
        <v>2457</v>
      </c>
      <c r="C616" s="832" t="s">
        <v>2463</v>
      </c>
      <c r="D616" s="833" t="s">
        <v>4107</v>
      </c>
      <c r="E616" s="834" t="s">
        <v>2489</v>
      </c>
      <c r="F616" s="832" t="s">
        <v>2458</v>
      </c>
      <c r="G616" s="832" t="s">
        <v>2575</v>
      </c>
      <c r="H616" s="832" t="s">
        <v>585</v>
      </c>
      <c r="I616" s="832" t="s">
        <v>2576</v>
      </c>
      <c r="J616" s="832" t="s">
        <v>776</v>
      </c>
      <c r="K616" s="832" t="s">
        <v>2577</v>
      </c>
      <c r="L616" s="835">
        <v>91.11</v>
      </c>
      <c r="M616" s="835">
        <v>91.11</v>
      </c>
      <c r="N616" s="832">
        <v>1</v>
      </c>
      <c r="O616" s="836">
        <v>1</v>
      </c>
      <c r="P616" s="835">
        <v>91.11</v>
      </c>
      <c r="Q616" s="837">
        <v>1</v>
      </c>
      <c r="R616" s="832">
        <v>1</v>
      </c>
      <c r="S616" s="837">
        <v>1</v>
      </c>
      <c r="T616" s="836">
        <v>1</v>
      </c>
      <c r="U616" s="838">
        <v>1</v>
      </c>
    </row>
    <row r="617" spans="1:21" ht="14.4" customHeight="1" x14ac:dyDescent="0.3">
      <c r="A617" s="831">
        <v>21</v>
      </c>
      <c r="B617" s="832" t="s">
        <v>2457</v>
      </c>
      <c r="C617" s="832" t="s">
        <v>2463</v>
      </c>
      <c r="D617" s="833" t="s">
        <v>4107</v>
      </c>
      <c r="E617" s="834" t="s">
        <v>2489</v>
      </c>
      <c r="F617" s="832" t="s">
        <v>2458</v>
      </c>
      <c r="G617" s="832" t="s">
        <v>2584</v>
      </c>
      <c r="H617" s="832" t="s">
        <v>585</v>
      </c>
      <c r="I617" s="832" t="s">
        <v>3376</v>
      </c>
      <c r="J617" s="832" t="s">
        <v>3377</v>
      </c>
      <c r="K617" s="832" t="s">
        <v>715</v>
      </c>
      <c r="L617" s="835">
        <v>132</v>
      </c>
      <c r="M617" s="835">
        <v>132</v>
      </c>
      <c r="N617" s="832">
        <v>1</v>
      </c>
      <c r="O617" s="836">
        <v>0.5</v>
      </c>
      <c r="P617" s="835"/>
      <c r="Q617" s="837">
        <v>0</v>
      </c>
      <c r="R617" s="832"/>
      <c r="S617" s="837">
        <v>0</v>
      </c>
      <c r="T617" s="836"/>
      <c r="U617" s="838">
        <v>0</v>
      </c>
    </row>
    <row r="618" spans="1:21" ht="14.4" customHeight="1" x14ac:dyDescent="0.3">
      <c r="A618" s="831">
        <v>21</v>
      </c>
      <c r="B618" s="832" t="s">
        <v>2457</v>
      </c>
      <c r="C618" s="832" t="s">
        <v>2463</v>
      </c>
      <c r="D618" s="833" t="s">
        <v>4107</v>
      </c>
      <c r="E618" s="834" t="s">
        <v>2489</v>
      </c>
      <c r="F618" s="832" t="s">
        <v>2458</v>
      </c>
      <c r="G618" s="832" t="s">
        <v>2512</v>
      </c>
      <c r="H618" s="832" t="s">
        <v>637</v>
      </c>
      <c r="I618" s="832" t="s">
        <v>2513</v>
      </c>
      <c r="J618" s="832" t="s">
        <v>2129</v>
      </c>
      <c r="K618" s="832" t="s">
        <v>2514</v>
      </c>
      <c r="L618" s="835">
        <v>5322.08</v>
      </c>
      <c r="M618" s="835">
        <v>10644.16</v>
      </c>
      <c r="N618" s="832">
        <v>2</v>
      </c>
      <c r="O618" s="836">
        <v>1</v>
      </c>
      <c r="P618" s="835">
        <v>10644.16</v>
      </c>
      <c r="Q618" s="837">
        <v>1</v>
      </c>
      <c r="R618" s="832">
        <v>2</v>
      </c>
      <c r="S618" s="837">
        <v>1</v>
      </c>
      <c r="T618" s="836">
        <v>1</v>
      </c>
      <c r="U618" s="838">
        <v>1</v>
      </c>
    </row>
    <row r="619" spans="1:21" ht="14.4" customHeight="1" x14ac:dyDescent="0.3">
      <c r="A619" s="831">
        <v>21</v>
      </c>
      <c r="B619" s="832" t="s">
        <v>2457</v>
      </c>
      <c r="C619" s="832" t="s">
        <v>2463</v>
      </c>
      <c r="D619" s="833" t="s">
        <v>4107</v>
      </c>
      <c r="E619" s="834" t="s">
        <v>2489</v>
      </c>
      <c r="F619" s="832" t="s">
        <v>2458</v>
      </c>
      <c r="G619" s="832" t="s">
        <v>2512</v>
      </c>
      <c r="H619" s="832" t="s">
        <v>637</v>
      </c>
      <c r="I619" s="832" t="s">
        <v>2124</v>
      </c>
      <c r="J619" s="832" t="s">
        <v>2120</v>
      </c>
      <c r="K619" s="832" t="s">
        <v>2125</v>
      </c>
      <c r="L619" s="835">
        <v>484.75</v>
      </c>
      <c r="M619" s="835">
        <v>1939</v>
      </c>
      <c r="N619" s="832">
        <v>4</v>
      </c>
      <c r="O619" s="836">
        <v>4</v>
      </c>
      <c r="P619" s="835">
        <v>969.5</v>
      </c>
      <c r="Q619" s="837">
        <v>0.5</v>
      </c>
      <c r="R619" s="832">
        <v>2</v>
      </c>
      <c r="S619" s="837">
        <v>0.5</v>
      </c>
      <c r="T619" s="836">
        <v>2</v>
      </c>
      <c r="U619" s="838">
        <v>0.5</v>
      </c>
    </row>
    <row r="620" spans="1:21" ht="14.4" customHeight="1" x14ac:dyDescent="0.3">
      <c r="A620" s="831">
        <v>21</v>
      </c>
      <c r="B620" s="832" t="s">
        <v>2457</v>
      </c>
      <c r="C620" s="832" t="s">
        <v>2463</v>
      </c>
      <c r="D620" s="833" t="s">
        <v>4107</v>
      </c>
      <c r="E620" s="834" t="s">
        <v>2489</v>
      </c>
      <c r="F620" s="832" t="s">
        <v>2458</v>
      </c>
      <c r="G620" s="832" t="s">
        <v>2512</v>
      </c>
      <c r="H620" s="832" t="s">
        <v>637</v>
      </c>
      <c r="I620" s="832" t="s">
        <v>2126</v>
      </c>
      <c r="J620" s="832" t="s">
        <v>2120</v>
      </c>
      <c r="K620" s="832" t="s">
        <v>2127</v>
      </c>
      <c r="L620" s="835">
        <v>969.48</v>
      </c>
      <c r="M620" s="835">
        <v>969.48</v>
      </c>
      <c r="N620" s="832">
        <v>1</v>
      </c>
      <c r="O620" s="836">
        <v>1</v>
      </c>
      <c r="P620" s="835"/>
      <c r="Q620" s="837">
        <v>0</v>
      </c>
      <c r="R620" s="832"/>
      <c r="S620" s="837">
        <v>0</v>
      </c>
      <c r="T620" s="836"/>
      <c r="U620" s="838">
        <v>0</v>
      </c>
    </row>
    <row r="621" spans="1:21" ht="14.4" customHeight="1" x14ac:dyDescent="0.3">
      <c r="A621" s="831">
        <v>21</v>
      </c>
      <c r="B621" s="832" t="s">
        <v>2457</v>
      </c>
      <c r="C621" s="832" t="s">
        <v>2463</v>
      </c>
      <c r="D621" s="833" t="s">
        <v>4107</v>
      </c>
      <c r="E621" s="834" t="s">
        <v>2489</v>
      </c>
      <c r="F621" s="832" t="s">
        <v>2458</v>
      </c>
      <c r="G621" s="832" t="s">
        <v>2512</v>
      </c>
      <c r="H621" s="832" t="s">
        <v>637</v>
      </c>
      <c r="I621" s="832" t="s">
        <v>2119</v>
      </c>
      <c r="J621" s="832" t="s">
        <v>2120</v>
      </c>
      <c r="K621" s="832" t="s">
        <v>2121</v>
      </c>
      <c r="L621" s="835">
        <v>1938.97</v>
      </c>
      <c r="M621" s="835">
        <v>3877.94</v>
      </c>
      <c r="N621" s="832">
        <v>2</v>
      </c>
      <c r="O621" s="836">
        <v>1</v>
      </c>
      <c r="P621" s="835">
        <v>3877.94</v>
      </c>
      <c r="Q621" s="837">
        <v>1</v>
      </c>
      <c r="R621" s="832">
        <v>2</v>
      </c>
      <c r="S621" s="837">
        <v>1</v>
      </c>
      <c r="T621" s="836">
        <v>1</v>
      </c>
      <c r="U621" s="838">
        <v>1</v>
      </c>
    </row>
    <row r="622" spans="1:21" ht="14.4" customHeight="1" x14ac:dyDescent="0.3">
      <c r="A622" s="831">
        <v>21</v>
      </c>
      <c r="B622" s="832" t="s">
        <v>2457</v>
      </c>
      <c r="C622" s="832" t="s">
        <v>2463</v>
      </c>
      <c r="D622" s="833" t="s">
        <v>4107</v>
      </c>
      <c r="E622" s="834" t="s">
        <v>2489</v>
      </c>
      <c r="F622" s="832" t="s">
        <v>2458</v>
      </c>
      <c r="G622" s="832" t="s">
        <v>2512</v>
      </c>
      <c r="H622" s="832" t="s">
        <v>637</v>
      </c>
      <c r="I622" s="832" t="s">
        <v>2122</v>
      </c>
      <c r="J622" s="832" t="s">
        <v>2120</v>
      </c>
      <c r="K622" s="832" t="s">
        <v>2123</v>
      </c>
      <c r="L622" s="835">
        <v>1454.23</v>
      </c>
      <c r="M622" s="835">
        <v>1454.23</v>
      </c>
      <c r="N622" s="832">
        <v>1</v>
      </c>
      <c r="O622" s="836">
        <v>1</v>
      </c>
      <c r="P622" s="835"/>
      <c r="Q622" s="837">
        <v>0</v>
      </c>
      <c r="R622" s="832"/>
      <c r="S622" s="837">
        <v>0</v>
      </c>
      <c r="T622" s="836"/>
      <c r="U622" s="838">
        <v>0</v>
      </c>
    </row>
    <row r="623" spans="1:21" ht="14.4" customHeight="1" x14ac:dyDescent="0.3">
      <c r="A623" s="831">
        <v>21</v>
      </c>
      <c r="B623" s="832" t="s">
        <v>2457</v>
      </c>
      <c r="C623" s="832" t="s">
        <v>2463</v>
      </c>
      <c r="D623" s="833" t="s">
        <v>4107</v>
      </c>
      <c r="E623" s="834" t="s">
        <v>2489</v>
      </c>
      <c r="F623" s="832" t="s">
        <v>2458</v>
      </c>
      <c r="G623" s="832" t="s">
        <v>2883</v>
      </c>
      <c r="H623" s="832" t="s">
        <v>637</v>
      </c>
      <c r="I623" s="832" t="s">
        <v>1939</v>
      </c>
      <c r="J623" s="832" t="s">
        <v>877</v>
      </c>
      <c r="K623" s="832" t="s">
        <v>1940</v>
      </c>
      <c r="L623" s="835">
        <v>42.51</v>
      </c>
      <c r="M623" s="835">
        <v>42.51</v>
      </c>
      <c r="N623" s="832">
        <v>1</v>
      </c>
      <c r="O623" s="836">
        <v>0.5</v>
      </c>
      <c r="P623" s="835"/>
      <c r="Q623" s="837">
        <v>0</v>
      </c>
      <c r="R623" s="832"/>
      <c r="S623" s="837">
        <v>0</v>
      </c>
      <c r="T623" s="836"/>
      <c r="U623" s="838">
        <v>0</v>
      </c>
    </row>
    <row r="624" spans="1:21" ht="14.4" customHeight="1" x14ac:dyDescent="0.3">
      <c r="A624" s="831">
        <v>21</v>
      </c>
      <c r="B624" s="832" t="s">
        <v>2457</v>
      </c>
      <c r="C624" s="832" t="s">
        <v>2463</v>
      </c>
      <c r="D624" s="833" t="s">
        <v>4107</v>
      </c>
      <c r="E624" s="834" t="s">
        <v>2489</v>
      </c>
      <c r="F624" s="832" t="s">
        <v>2458</v>
      </c>
      <c r="G624" s="832" t="s">
        <v>2883</v>
      </c>
      <c r="H624" s="832" t="s">
        <v>585</v>
      </c>
      <c r="I624" s="832" t="s">
        <v>2884</v>
      </c>
      <c r="J624" s="832" t="s">
        <v>2885</v>
      </c>
      <c r="K624" s="832" t="s">
        <v>1940</v>
      </c>
      <c r="L624" s="835">
        <v>42.51</v>
      </c>
      <c r="M624" s="835">
        <v>42.51</v>
      </c>
      <c r="N624" s="832">
        <v>1</v>
      </c>
      <c r="O624" s="836">
        <v>0.5</v>
      </c>
      <c r="P624" s="835"/>
      <c r="Q624" s="837">
        <v>0</v>
      </c>
      <c r="R624" s="832"/>
      <c r="S624" s="837">
        <v>0</v>
      </c>
      <c r="T624" s="836"/>
      <c r="U624" s="838">
        <v>0</v>
      </c>
    </row>
    <row r="625" spans="1:21" ht="14.4" customHeight="1" x14ac:dyDescent="0.3">
      <c r="A625" s="831">
        <v>21</v>
      </c>
      <c r="B625" s="832" t="s">
        <v>2457</v>
      </c>
      <c r="C625" s="832" t="s">
        <v>2463</v>
      </c>
      <c r="D625" s="833" t="s">
        <v>4107</v>
      </c>
      <c r="E625" s="834" t="s">
        <v>2489</v>
      </c>
      <c r="F625" s="832" t="s">
        <v>2458</v>
      </c>
      <c r="G625" s="832" t="s">
        <v>2606</v>
      </c>
      <c r="H625" s="832" t="s">
        <v>585</v>
      </c>
      <c r="I625" s="832" t="s">
        <v>2886</v>
      </c>
      <c r="J625" s="832" t="s">
        <v>2608</v>
      </c>
      <c r="K625" s="832" t="s">
        <v>2887</v>
      </c>
      <c r="L625" s="835">
        <v>22.64</v>
      </c>
      <c r="M625" s="835">
        <v>22.64</v>
      </c>
      <c r="N625" s="832">
        <v>1</v>
      </c>
      <c r="O625" s="836">
        <v>1</v>
      </c>
      <c r="P625" s="835"/>
      <c r="Q625" s="837">
        <v>0</v>
      </c>
      <c r="R625" s="832"/>
      <c r="S625" s="837">
        <v>0</v>
      </c>
      <c r="T625" s="836"/>
      <c r="U625" s="838">
        <v>0</v>
      </c>
    </row>
    <row r="626" spans="1:21" ht="14.4" customHeight="1" x14ac:dyDescent="0.3">
      <c r="A626" s="831">
        <v>21</v>
      </c>
      <c r="B626" s="832" t="s">
        <v>2457</v>
      </c>
      <c r="C626" s="832" t="s">
        <v>2463</v>
      </c>
      <c r="D626" s="833" t="s">
        <v>4107</v>
      </c>
      <c r="E626" s="834" t="s">
        <v>2489</v>
      </c>
      <c r="F626" s="832" t="s">
        <v>2458</v>
      </c>
      <c r="G626" s="832" t="s">
        <v>2606</v>
      </c>
      <c r="H626" s="832" t="s">
        <v>585</v>
      </c>
      <c r="I626" s="832" t="s">
        <v>3378</v>
      </c>
      <c r="J626" s="832" t="s">
        <v>2608</v>
      </c>
      <c r="K626" s="832" t="s">
        <v>2929</v>
      </c>
      <c r="L626" s="835">
        <v>169.73</v>
      </c>
      <c r="M626" s="835">
        <v>169.73</v>
      </c>
      <c r="N626" s="832">
        <v>1</v>
      </c>
      <c r="O626" s="836">
        <v>1</v>
      </c>
      <c r="P626" s="835">
        <v>169.73</v>
      </c>
      <c r="Q626" s="837">
        <v>1</v>
      </c>
      <c r="R626" s="832">
        <v>1</v>
      </c>
      <c r="S626" s="837">
        <v>1</v>
      </c>
      <c r="T626" s="836">
        <v>1</v>
      </c>
      <c r="U626" s="838">
        <v>1</v>
      </c>
    </row>
    <row r="627" spans="1:21" ht="14.4" customHeight="1" x14ac:dyDescent="0.3">
      <c r="A627" s="831">
        <v>21</v>
      </c>
      <c r="B627" s="832" t="s">
        <v>2457</v>
      </c>
      <c r="C627" s="832" t="s">
        <v>2463</v>
      </c>
      <c r="D627" s="833" t="s">
        <v>4107</v>
      </c>
      <c r="E627" s="834" t="s">
        <v>2489</v>
      </c>
      <c r="F627" s="832" t="s">
        <v>2458</v>
      </c>
      <c r="G627" s="832" t="s">
        <v>907</v>
      </c>
      <c r="H627" s="832" t="s">
        <v>585</v>
      </c>
      <c r="I627" s="832" t="s">
        <v>2888</v>
      </c>
      <c r="J627" s="832" t="s">
        <v>2889</v>
      </c>
      <c r="K627" s="832" t="s">
        <v>2890</v>
      </c>
      <c r="L627" s="835">
        <v>13.73</v>
      </c>
      <c r="M627" s="835">
        <v>13.73</v>
      </c>
      <c r="N627" s="832">
        <v>1</v>
      </c>
      <c r="O627" s="836">
        <v>0.5</v>
      </c>
      <c r="P627" s="835">
        <v>13.73</v>
      </c>
      <c r="Q627" s="837">
        <v>1</v>
      </c>
      <c r="R627" s="832">
        <v>1</v>
      </c>
      <c r="S627" s="837">
        <v>1</v>
      </c>
      <c r="T627" s="836">
        <v>0.5</v>
      </c>
      <c r="U627" s="838">
        <v>1</v>
      </c>
    </row>
    <row r="628" spans="1:21" ht="14.4" customHeight="1" x14ac:dyDescent="0.3">
      <c r="A628" s="831">
        <v>21</v>
      </c>
      <c r="B628" s="832" t="s">
        <v>2457</v>
      </c>
      <c r="C628" s="832" t="s">
        <v>2463</v>
      </c>
      <c r="D628" s="833" t="s">
        <v>4107</v>
      </c>
      <c r="E628" s="834" t="s">
        <v>2489</v>
      </c>
      <c r="F628" s="832" t="s">
        <v>2458</v>
      </c>
      <c r="G628" s="832" t="s">
        <v>2618</v>
      </c>
      <c r="H628" s="832" t="s">
        <v>585</v>
      </c>
      <c r="I628" s="832" t="s">
        <v>2619</v>
      </c>
      <c r="J628" s="832" t="s">
        <v>967</v>
      </c>
      <c r="K628" s="832" t="s">
        <v>2620</v>
      </c>
      <c r="L628" s="835">
        <v>45.03</v>
      </c>
      <c r="M628" s="835">
        <v>45.03</v>
      </c>
      <c r="N628" s="832">
        <v>1</v>
      </c>
      <c r="O628" s="836">
        <v>0.5</v>
      </c>
      <c r="P628" s="835"/>
      <c r="Q628" s="837">
        <v>0</v>
      </c>
      <c r="R628" s="832"/>
      <c r="S628" s="837">
        <v>0</v>
      </c>
      <c r="T628" s="836"/>
      <c r="U628" s="838">
        <v>0</v>
      </c>
    </row>
    <row r="629" spans="1:21" ht="14.4" customHeight="1" x14ac:dyDescent="0.3">
      <c r="A629" s="831">
        <v>21</v>
      </c>
      <c r="B629" s="832" t="s">
        <v>2457</v>
      </c>
      <c r="C629" s="832" t="s">
        <v>2463</v>
      </c>
      <c r="D629" s="833" t="s">
        <v>4107</v>
      </c>
      <c r="E629" s="834" t="s">
        <v>2489</v>
      </c>
      <c r="F629" s="832" t="s">
        <v>2458</v>
      </c>
      <c r="G629" s="832" t="s">
        <v>2909</v>
      </c>
      <c r="H629" s="832" t="s">
        <v>585</v>
      </c>
      <c r="I629" s="832" t="s">
        <v>3125</v>
      </c>
      <c r="J629" s="832" t="s">
        <v>2911</v>
      </c>
      <c r="K629" s="832" t="s">
        <v>3126</v>
      </c>
      <c r="L629" s="835">
        <v>73.989999999999995</v>
      </c>
      <c r="M629" s="835">
        <v>147.97999999999999</v>
      </c>
      <c r="N629" s="832">
        <v>2</v>
      </c>
      <c r="O629" s="836">
        <v>1.5</v>
      </c>
      <c r="P629" s="835">
        <v>73.989999999999995</v>
      </c>
      <c r="Q629" s="837">
        <v>0.5</v>
      </c>
      <c r="R629" s="832">
        <v>1</v>
      </c>
      <c r="S629" s="837">
        <v>0.5</v>
      </c>
      <c r="T629" s="836">
        <v>1</v>
      </c>
      <c r="U629" s="838">
        <v>0.66666666666666663</v>
      </c>
    </row>
    <row r="630" spans="1:21" ht="14.4" customHeight="1" x14ac:dyDescent="0.3">
      <c r="A630" s="831">
        <v>21</v>
      </c>
      <c r="B630" s="832" t="s">
        <v>2457</v>
      </c>
      <c r="C630" s="832" t="s">
        <v>2463</v>
      </c>
      <c r="D630" s="833" t="s">
        <v>4107</v>
      </c>
      <c r="E630" s="834" t="s">
        <v>2489</v>
      </c>
      <c r="F630" s="832" t="s">
        <v>2458</v>
      </c>
      <c r="G630" s="832" t="s">
        <v>3379</v>
      </c>
      <c r="H630" s="832" t="s">
        <v>585</v>
      </c>
      <c r="I630" s="832" t="s">
        <v>3380</v>
      </c>
      <c r="J630" s="832" t="s">
        <v>843</v>
      </c>
      <c r="K630" s="832" t="s">
        <v>1089</v>
      </c>
      <c r="L630" s="835">
        <v>163.54</v>
      </c>
      <c r="M630" s="835">
        <v>163.54</v>
      </c>
      <c r="N630" s="832">
        <v>1</v>
      </c>
      <c r="O630" s="836">
        <v>1</v>
      </c>
      <c r="P630" s="835">
        <v>163.54</v>
      </c>
      <c r="Q630" s="837">
        <v>1</v>
      </c>
      <c r="R630" s="832">
        <v>1</v>
      </c>
      <c r="S630" s="837">
        <v>1</v>
      </c>
      <c r="T630" s="836">
        <v>1</v>
      </c>
      <c r="U630" s="838">
        <v>1</v>
      </c>
    </row>
    <row r="631" spans="1:21" ht="14.4" customHeight="1" x14ac:dyDescent="0.3">
      <c r="A631" s="831">
        <v>21</v>
      </c>
      <c r="B631" s="832" t="s">
        <v>2457</v>
      </c>
      <c r="C631" s="832" t="s">
        <v>2463</v>
      </c>
      <c r="D631" s="833" t="s">
        <v>4107</v>
      </c>
      <c r="E631" s="834" t="s">
        <v>2489</v>
      </c>
      <c r="F631" s="832" t="s">
        <v>2458</v>
      </c>
      <c r="G631" s="832" t="s">
        <v>3381</v>
      </c>
      <c r="H631" s="832" t="s">
        <v>637</v>
      </c>
      <c r="I631" s="832" t="s">
        <v>3382</v>
      </c>
      <c r="J631" s="832" t="s">
        <v>2160</v>
      </c>
      <c r="K631" s="832" t="s">
        <v>3383</v>
      </c>
      <c r="L631" s="835">
        <v>1170.93</v>
      </c>
      <c r="M631" s="835">
        <v>1170.93</v>
      </c>
      <c r="N631" s="832">
        <v>1</v>
      </c>
      <c r="O631" s="836">
        <v>1</v>
      </c>
      <c r="P631" s="835">
        <v>1170.93</v>
      </c>
      <c r="Q631" s="837">
        <v>1</v>
      </c>
      <c r="R631" s="832">
        <v>1</v>
      </c>
      <c r="S631" s="837">
        <v>1</v>
      </c>
      <c r="T631" s="836">
        <v>1</v>
      </c>
      <c r="U631" s="838">
        <v>1</v>
      </c>
    </row>
    <row r="632" spans="1:21" ht="14.4" customHeight="1" x14ac:dyDescent="0.3">
      <c r="A632" s="831">
        <v>21</v>
      </c>
      <c r="B632" s="832" t="s">
        <v>2457</v>
      </c>
      <c r="C632" s="832" t="s">
        <v>2463</v>
      </c>
      <c r="D632" s="833" t="s">
        <v>4107</v>
      </c>
      <c r="E632" s="834" t="s">
        <v>2489</v>
      </c>
      <c r="F632" s="832" t="s">
        <v>2458</v>
      </c>
      <c r="G632" s="832" t="s">
        <v>2937</v>
      </c>
      <c r="H632" s="832" t="s">
        <v>585</v>
      </c>
      <c r="I632" s="832" t="s">
        <v>2938</v>
      </c>
      <c r="J632" s="832" t="s">
        <v>2939</v>
      </c>
      <c r="K632" s="832" t="s">
        <v>2940</v>
      </c>
      <c r="L632" s="835">
        <v>727.03</v>
      </c>
      <c r="M632" s="835">
        <v>2908.12</v>
      </c>
      <c r="N632" s="832">
        <v>4</v>
      </c>
      <c r="O632" s="836">
        <v>2</v>
      </c>
      <c r="P632" s="835">
        <v>2181.09</v>
      </c>
      <c r="Q632" s="837">
        <v>0.75000000000000011</v>
      </c>
      <c r="R632" s="832">
        <v>3</v>
      </c>
      <c r="S632" s="837">
        <v>0.75</v>
      </c>
      <c r="T632" s="836">
        <v>1</v>
      </c>
      <c r="U632" s="838">
        <v>0.5</v>
      </c>
    </row>
    <row r="633" spans="1:21" ht="14.4" customHeight="1" x14ac:dyDescent="0.3">
      <c r="A633" s="831">
        <v>21</v>
      </c>
      <c r="B633" s="832" t="s">
        <v>2457</v>
      </c>
      <c r="C633" s="832" t="s">
        <v>2463</v>
      </c>
      <c r="D633" s="833" t="s">
        <v>4107</v>
      </c>
      <c r="E633" s="834" t="s">
        <v>2489</v>
      </c>
      <c r="F633" s="832" t="s">
        <v>2458</v>
      </c>
      <c r="G633" s="832" t="s">
        <v>2515</v>
      </c>
      <c r="H633" s="832" t="s">
        <v>585</v>
      </c>
      <c r="I633" s="832" t="s">
        <v>2667</v>
      </c>
      <c r="J633" s="832" t="s">
        <v>769</v>
      </c>
      <c r="K633" s="832" t="s">
        <v>2668</v>
      </c>
      <c r="L633" s="835">
        <v>53.57</v>
      </c>
      <c r="M633" s="835">
        <v>214.28</v>
      </c>
      <c r="N633" s="832">
        <v>4</v>
      </c>
      <c r="O633" s="836">
        <v>2.5</v>
      </c>
      <c r="P633" s="835">
        <v>107.14</v>
      </c>
      <c r="Q633" s="837">
        <v>0.5</v>
      </c>
      <c r="R633" s="832">
        <v>2</v>
      </c>
      <c r="S633" s="837">
        <v>0.5</v>
      </c>
      <c r="T633" s="836">
        <v>1</v>
      </c>
      <c r="U633" s="838">
        <v>0.4</v>
      </c>
    </row>
    <row r="634" spans="1:21" ht="14.4" customHeight="1" x14ac:dyDescent="0.3">
      <c r="A634" s="831">
        <v>21</v>
      </c>
      <c r="B634" s="832" t="s">
        <v>2457</v>
      </c>
      <c r="C634" s="832" t="s">
        <v>2463</v>
      </c>
      <c r="D634" s="833" t="s">
        <v>4107</v>
      </c>
      <c r="E634" s="834" t="s">
        <v>2489</v>
      </c>
      <c r="F634" s="832" t="s">
        <v>2458</v>
      </c>
      <c r="G634" s="832" t="s">
        <v>2945</v>
      </c>
      <c r="H634" s="832" t="s">
        <v>585</v>
      </c>
      <c r="I634" s="832" t="s">
        <v>2946</v>
      </c>
      <c r="J634" s="832" t="s">
        <v>2947</v>
      </c>
      <c r="K634" s="832" t="s">
        <v>2182</v>
      </c>
      <c r="L634" s="835">
        <v>161.06</v>
      </c>
      <c r="M634" s="835">
        <v>161.06</v>
      </c>
      <c r="N634" s="832">
        <v>1</v>
      </c>
      <c r="O634" s="836">
        <v>0.5</v>
      </c>
      <c r="P634" s="835">
        <v>161.06</v>
      </c>
      <c r="Q634" s="837">
        <v>1</v>
      </c>
      <c r="R634" s="832">
        <v>1</v>
      </c>
      <c r="S634" s="837">
        <v>1</v>
      </c>
      <c r="T634" s="836">
        <v>0.5</v>
      </c>
      <c r="U634" s="838">
        <v>1</v>
      </c>
    </row>
    <row r="635" spans="1:21" ht="14.4" customHeight="1" x14ac:dyDescent="0.3">
      <c r="A635" s="831">
        <v>21</v>
      </c>
      <c r="B635" s="832" t="s">
        <v>2457</v>
      </c>
      <c r="C635" s="832" t="s">
        <v>2463</v>
      </c>
      <c r="D635" s="833" t="s">
        <v>4107</v>
      </c>
      <c r="E635" s="834" t="s">
        <v>2489</v>
      </c>
      <c r="F635" s="832" t="s">
        <v>2458</v>
      </c>
      <c r="G635" s="832" t="s">
        <v>2669</v>
      </c>
      <c r="H635" s="832" t="s">
        <v>637</v>
      </c>
      <c r="I635" s="832" t="s">
        <v>1922</v>
      </c>
      <c r="J635" s="832" t="s">
        <v>873</v>
      </c>
      <c r="K635" s="832" t="s">
        <v>1923</v>
      </c>
      <c r="L635" s="835">
        <v>2309.36</v>
      </c>
      <c r="M635" s="835">
        <v>2309.36</v>
      </c>
      <c r="N635" s="832">
        <v>1</v>
      </c>
      <c r="O635" s="836">
        <v>0.5</v>
      </c>
      <c r="P635" s="835"/>
      <c r="Q635" s="837">
        <v>0</v>
      </c>
      <c r="R635" s="832"/>
      <c r="S635" s="837">
        <v>0</v>
      </c>
      <c r="T635" s="836"/>
      <c r="U635" s="838">
        <v>0</v>
      </c>
    </row>
    <row r="636" spans="1:21" ht="14.4" customHeight="1" x14ac:dyDescent="0.3">
      <c r="A636" s="831">
        <v>21</v>
      </c>
      <c r="B636" s="832" t="s">
        <v>2457</v>
      </c>
      <c r="C636" s="832" t="s">
        <v>2463</v>
      </c>
      <c r="D636" s="833" t="s">
        <v>4107</v>
      </c>
      <c r="E636" s="834" t="s">
        <v>2489</v>
      </c>
      <c r="F636" s="832" t="s">
        <v>2458</v>
      </c>
      <c r="G636" s="832" t="s">
        <v>2669</v>
      </c>
      <c r="H636" s="832" t="s">
        <v>637</v>
      </c>
      <c r="I636" s="832" t="s">
        <v>1918</v>
      </c>
      <c r="J636" s="832" t="s">
        <v>873</v>
      </c>
      <c r="K636" s="832" t="s">
        <v>1919</v>
      </c>
      <c r="L636" s="835">
        <v>1385.62</v>
      </c>
      <c r="M636" s="835">
        <v>2771.24</v>
      </c>
      <c r="N636" s="832">
        <v>2</v>
      </c>
      <c r="O636" s="836">
        <v>2</v>
      </c>
      <c r="P636" s="835"/>
      <c r="Q636" s="837">
        <v>0</v>
      </c>
      <c r="R636" s="832"/>
      <c r="S636" s="837">
        <v>0</v>
      </c>
      <c r="T636" s="836"/>
      <c r="U636" s="838">
        <v>0</v>
      </c>
    </row>
    <row r="637" spans="1:21" ht="14.4" customHeight="1" x14ac:dyDescent="0.3">
      <c r="A637" s="831">
        <v>21</v>
      </c>
      <c r="B637" s="832" t="s">
        <v>2457</v>
      </c>
      <c r="C637" s="832" t="s">
        <v>2463</v>
      </c>
      <c r="D637" s="833" t="s">
        <v>4107</v>
      </c>
      <c r="E637" s="834" t="s">
        <v>2489</v>
      </c>
      <c r="F637" s="832" t="s">
        <v>2458</v>
      </c>
      <c r="G637" s="832" t="s">
        <v>2669</v>
      </c>
      <c r="H637" s="832" t="s">
        <v>637</v>
      </c>
      <c r="I637" s="832" t="s">
        <v>2673</v>
      </c>
      <c r="J637" s="832" t="s">
        <v>2671</v>
      </c>
      <c r="K637" s="832" t="s">
        <v>2674</v>
      </c>
      <c r="L637" s="835">
        <v>490.89</v>
      </c>
      <c r="M637" s="835">
        <v>3436.23</v>
      </c>
      <c r="N637" s="832">
        <v>7</v>
      </c>
      <c r="O637" s="836">
        <v>4</v>
      </c>
      <c r="P637" s="835">
        <v>1472.67</v>
      </c>
      <c r="Q637" s="837">
        <v>0.4285714285714286</v>
      </c>
      <c r="R637" s="832">
        <v>3</v>
      </c>
      <c r="S637" s="837">
        <v>0.42857142857142855</v>
      </c>
      <c r="T637" s="836">
        <v>2</v>
      </c>
      <c r="U637" s="838">
        <v>0.5</v>
      </c>
    </row>
    <row r="638" spans="1:21" ht="14.4" customHeight="1" x14ac:dyDescent="0.3">
      <c r="A638" s="831">
        <v>21</v>
      </c>
      <c r="B638" s="832" t="s">
        <v>2457</v>
      </c>
      <c r="C638" s="832" t="s">
        <v>2463</v>
      </c>
      <c r="D638" s="833" t="s">
        <v>4107</v>
      </c>
      <c r="E638" s="834" t="s">
        <v>2489</v>
      </c>
      <c r="F638" s="832" t="s">
        <v>2458</v>
      </c>
      <c r="G638" s="832" t="s">
        <v>2669</v>
      </c>
      <c r="H638" s="832" t="s">
        <v>637</v>
      </c>
      <c r="I638" s="832" t="s">
        <v>1920</v>
      </c>
      <c r="J638" s="832" t="s">
        <v>873</v>
      </c>
      <c r="K638" s="832" t="s">
        <v>1921</v>
      </c>
      <c r="L638" s="835">
        <v>1847.49</v>
      </c>
      <c r="M638" s="835">
        <v>9237.4500000000007</v>
      </c>
      <c r="N638" s="832">
        <v>5</v>
      </c>
      <c r="O638" s="836">
        <v>2.5</v>
      </c>
      <c r="P638" s="835">
        <v>7389.96</v>
      </c>
      <c r="Q638" s="837">
        <v>0.79999999999999993</v>
      </c>
      <c r="R638" s="832">
        <v>4</v>
      </c>
      <c r="S638" s="837">
        <v>0.8</v>
      </c>
      <c r="T638" s="836">
        <v>2</v>
      </c>
      <c r="U638" s="838">
        <v>0.8</v>
      </c>
    </row>
    <row r="639" spans="1:21" ht="14.4" customHeight="1" x14ac:dyDescent="0.3">
      <c r="A639" s="831">
        <v>21</v>
      </c>
      <c r="B639" s="832" t="s">
        <v>2457</v>
      </c>
      <c r="C639" s="832" t="s">
        <v>2463</v>
      </c>
      <c r="D639" s="833" t="s">
        <v>4107</v>
      </c>
      <c r="E639" s="834" t="s">
        <v>2489</v>
      </c>
      <c r="F639" s="832" t="s">
        <v>2458</v>
      </c>
      <c r="G639" s="832" t="s">
        <v>2680</v>
      </c>
      <c r="H639" s="832" t="s">
        <v>585</v>
      </c>
      <c r="I639" s="832" t="s">
        <v>3384</v>
      </c>
      <c r="J639" s="832" t="s">
        <v>909</v>
      </c>
      <c r="K639" s="832" t="s">
        <v>3385</v>
      </c>
      <c r="L639" s="835">
        <v>32.25</v>
      </c>
      <c r="M639" s="835">
        <v>32.25</v>
      </c>
      <c r="N639" s="832">
        <v>1</v>
      </c>
      <c r="O639" s="836">
        <v>0.5</v>
      </c>
      <c r="P639" s="835">
        <v>32.25</v>
      </c>
      <c r="Q639" s="837">
        <v>1</v>
      </c>
      <c r="R639" s="832">
        <v>1</v>
      </c>
      <c r="S639" s="837">
        <v>1</v>
      </c>
      <c r="T639" s="836">
        <v>0.5</v>
      </c>
      <c r="U639" s="838">
        <v>1</v>
      </c>
    </row>
    <row r="640" spans="1:21" ht="14.4" customHeight="1" x14ac:dyDescent="0.3">
      <c r="A640" s="831">
        <v>21</v>
      </c>
      <c r="B640" s="832" t="s">
        <v>2457</v>
      </c>
      <c r="C640" s="832" t="s">
        <v>2463</v>
      </c>
      <c r="D640" s="833" t="s">
        <v>4107</v>
      </c>
      <c r="E640" s="834" t="s">
        <v>2489</v>
      </c>
      <c r="F640" s="832" t="s">
        <v>2458</v>
      </c>
      <c r="G640" s="832" t="s">
        <v>2680</v>
      </c>
      <c r="H640" s="832" t="s">
        <v>585</v>
      </c>
      <c r="I640" s="832" t="s">
        <v>2969</v>
      </c>
      <c r="J640" s="832" t="s">
        <v>909</v>
      </c>
      <c r="K640" s="832" t="s">
        <v>2684</v>
      </c>
      <c r="L640" s="835">
        <v>32.25</v>
      </c>
      <c r="M640" s="835">
        <v>96.75</v>
      </c>
      <c r="N640" s="832">
        <v>3</v>
      </c>
      <c r="O640" s="836">
        <v>2</v>
      </c>
      <c r="P640" s="835">
        <v>64.5</v>
      </c>
      <c r="Q640" s="837">
        <v>0.66666666666666663</v>
      </c>
      <c r="R640" s="832">
        <v>2</v>
      </c>
      <c r="S640" s="837">
        <v>0.66666666666666663</v>
      </c>
      <c r="T640" s="836">
        <v>1.5</v>
      </c>
      <c r="U640" s="838">
        <v>0.75</v>
      </c>
    </row>
    <row r="641" spans="1:21" ht="14.4" customHeight="1" x14ac:dyDescent="0.3">
      <c r="A641" s="831">
        <v>21</v>
      </c>
      <c r="B641" s="832" t="s">
        <v>2457</v>
      </c>
      <c r="C641" s="832" t="s">
        <v>2463</v>
      </c>
      <c r="D641" s="833" t="s">
        <v>4107</v>
      </c>
      <c r="E641" s="834" t="s">
        <v>2489</v>
      </c>
      <c r="F641" s="832" t="s">
        <v>2458</v>
      </c>
      <c r="G641" s="832" t="s">
        <v>2504</v>
      </c>
      <c r="H641" s="832" t="s">
        <v>585</v>
      </c>
      <c r="I641" s="832" t="s">
        <v>2508</v>
      </c>
      <c r="J641" s="832" t="s">
        <v>1091</v>
      </c>
      <c r="K641" s="832" t="s">
        <v>1899</v>
      </c>
      <c r="L641" s="835">
        <v>453.18</v>
      </c>
      <c r="M641" s="835">
        <v>453.18</v>
      </c>
      <c r="N641" s="832">
        <v>1</v>
      </c>
      <c r="O641" s="836">
        <v>1</v>
      </c>
      <c r="P641" s="835">
        <v>453.18</v>
      </c>
      <c r="Q641" s="837">
        <v>1</v>
      </c>
      <c r="R641" s="832">
        <v>1</v>
      </c>
      <c r="S641" s="837">
        <v>1</v>
      </c>
      <c r="T641" s="836">
        <v>1</v>
      </c>
      <c r="U641" s="838">
        <v>1</v>
      </c>
    </row>
    <row r="642" spans="1:21" ht="14.4" customHeight="1" x14ac:dyDescent="0.3">
      <c r="A642" s="831">
        <v>21</v>
      </c>
      <c r="B642" s="832" t="s">
        <v>2457</v>
      </c>
      <c r="C642" s="832" t="s">
        <v>2463</v>
      </c>
      <c r="D642" s="833" t="s">
        <v>4107</v>
      </c>
      <c r="E642" s="834" t="s">
        <v>2489</v>
      </c>
      <c r="F642" s="832" t="s">
        <v>2458</v>
      </c>
      <c r="G642" s="832" t="s">
        <v>2504</v>
      </c>
      <c r="H642" s="832" t="s">
        <v>585</v>
      </c>
      <c r="I642" s="832" t="s">
        <v>3386</v>
      </c>
      <c r="J642" s="832" t="s">
        <v>3387</v>
      </c>
      <c r="K642" s="832" t="s">
        <v>2507</v>
      </c>
      <c r="L642" s="835">
        <v>453.18</v>
      </c>
      <c r="M642" s="835">
        <v>453.18</v>
      </c>
      <c r="N642" s="832">
        <v>1</v>
      </c>
      <c r="O642" s="836">
        <v>1</v>
      </c>
      <c r="P642" s="835">
        <v>453.18</v>
      </c>
      <c r="Q642" s="837">
        <v>1</v>
      </c>
      <c r="R642" s="832">
        <v>1</v>
      </c>
      <c r="S642" s="837">
        <v>1</v>
      </c>
      <c r="T642" s="836">
        <v>1</v>
      </c>
      <c r="U642" s="838">
        <v>1</v>
      </c>
    </row>
    <row r="643" spans="1:21" ht="14.4" customHeight="1" x14ac:dyDescent="0.3">
      <c r="A643" s="831">
        <v>21</v>
      </c>
      <c r="B643" s="832" t="s">
        <v>2457</v>
      </c>
      <c r="C643" s="832" t="s">
        <v>2463</v>
      </c>
      <c r="D643" s="833" t="s">
        <v>4107</v>
      </c>
      <c r="E643" s="834" t="s">
        <v>2489</v>
      </c>
      <c r="F643" s="832" t="s">
        <v>2458</v>
      </c>
      <c r="G643" s="832" t="s">
        <v>2975</v>
      </c>
      <c r="H643" s="832" t="s">
        <v>585</v>
      </c>
      <c r="I643" s="832" t="s">
        <v>2976</v>
      </c>
      <c r="J643" s="832" t="s">
        <v>2977</v>
      </c>
      <c r="K643" s="832" t="s">
        <v>2860</v>
      </c>
      <c r="L643" s="835">
        <v>18.809999999999999</v>
      </c>
      <c r="M643" s="835">
        <v>18.809999999999999</v>
      </c>
      <c r="N643" s="832">
        <v>1</v>
      </c>
      <c r="O643" s="836">
        <v>0.5</v>
      </c>
      <c r="P643" s="835"/>
      <c r="Q643" s="837">
        <v>0</v>
      </c>
      <c r="R643" s="832"/>
      <c r="S643" s="837">
        <v>0</v>
      </c>
      <c r="T643" s="836"/>
      <c r="U643" s="838">
        <v>0</v>
      </c>
    </row>
    <row r="644" spans="1:21" ht="14.4" customHeight="1" x14ac:dyDescent="0.3">
      <c r="A644" s="831">
        <v>21</v>
      </c>
      <c r="B644" s="832" t="s">
        <v>2457</v>
      </c>
      <c r="C644" s="832" t="s">
        <v>2463</v>
      </c>
      <c r="D644" s="833" t="s">
        <v>4107</v>
      </c>
      <c r="E644" s="834" t="s">
        <v>2489</v>
      </c>
      <c r="F644" s="832" t="s">
        <v>2458</v>
      </c>
      <c r="G644" s="832" t="s">
        <v>2704</v>
      </c>
      <c r="H644" s="832" t="s">
        <v>585</v>
      </c>
      <c r="I644" s="832" t="s">
        <v>2705</v>
      </c>
      <c r="J644" s="832" t="s">
        <v>2706</v>
      </c>
      <c r="K644" s="832" t="s">
        <v>2707</v>
      </c>
      <c r="L644" s="835">
        <v>21.92</v>
      </c>
      <c r="M644" s="835">
        <v>43.84</v>
      </c>
      <c r="N644" s="832">
        <v>2</v>
      </c>
      <c r="O644" s="836">
        <v>0.5</v>
      </c>
      <c r="P644" s="835"/>
      <c r="Q644" s="837">
        <v>0</v>
      </c>
      <c r="R644" s="832"/>
      <c r="S644" s="837">
        <v>0</v>
      </c>
      <c r="T644" s="836"/>
      <c r="U644" s="838">
        <v>0</v>
      </c>
    </row>
    <row r="645" spans="1:21" ht="14.4" customHeight="1" x14ac:dyDescent="0.3">
      <c r="A645" s="831">
        <v>21</v>
      </c>
      <c r="B645" s="832" t="s">
        <v>2457</v>
      </c>
      <c r="C645" s="832" t="s">
        <v>2463</v>
      </c>
      <c r="D645" s="833" t="s">
        <v>4107</v>
      </c>
      <c r="E645" s="834" t="s">
        <v>2489</v>
      </c>
      <c r="F645" s="832" t="s">
        <v>2458</v>
      </c>
      <c r="G645" s="832" t="s">
        <v>2509</v>
      </c>
      <c r="H645" s="832" t="s">
        <v>637</v>
      </c>
      <c r="I645" s="832" t="s">
        <v>2141</v>
      </c>
      <c r="J645" s="832" t="s">
        <v>1087</v>
      </c>
      <c r="K645" s="832" t="s">
        <v>1089</v>
      </c>
      <c r="L645" s="835">
        <v>0</v>
      </c>
      <c r="M645" s="835">
        <v>0</v>
      </c>
      <c r="N645" s="832">
        <v>4</v>
      </c>
      <c r="O645" s="836">
        <v>2</v>
      </c>
      <c r="P645" s="835">
        <v>0</v>
      </c>
      <c r="Q645" s="837"/>
      <c r="R645" s="832">
        <v>3</v>
      </c>
      <c r="S645" s="837">
        <v>0.75</v>
      </c>
      <c r="T645" s="836">
        <v>1.5</v>
      </c>
      <c r="U645" s="838">
        <v>0.75</v>
      </c>
    </row>
    <row r="646" spans="1:21" ht="14.4" customHeight="1" x14ac:dyDescent="0.3">
      <c r="A646" s="831">
        <v>21</v>
      </c>
      <c r="B646" s="832" t="s">
        <v>2457</v>
      </c>
      <c r="C646" s="832" t="s">
        <v>2463</v>
      </c>
      <c r="D646" s="833" t="s">
        <v>4107</v>
      </c>
      <c r="E646" s="834" t="s">
        <v>2489</v>
      </c>
      <c r="F646" s="832" t="s">
        <v>2458</v>
      </c>
      <c r="G646" s="832" t="s">
        <v>3253</v>
      </c>
      <c r="H646" s="832" t="s">
        <v>585</v>
      </c>
      <c r="I646" s="832" t="s">
        <v>3255</v>
      </c>
      <c r="J646" s="832" t="s">
        <v>1249</v>
      </c>
      <c r="K646" s="832" t="s">
        <v>3256</v>
      </c>
      <c r="L646" s="835">
        <v>42.08</v>
      </c>
      <c r="M646" s="835">
        <v>42.08</v>
      </c>
      <c r="N646" s="832">
        <v>1</v>
      </c>
      <c r="O646" s="836">
        <v>0.5</v>
      </c>
      <c r="P646" s="835"/>
      <c r="Q646" s="837">
        <v>0</v>
      </c>
      <c r="R646" s="832"/>
      <c r="S646" s="837">
        <v>0</v>
      </c>
      <c r="T646" s="836"/>
      <c r="U646" s="838">
        <v>0</v>
      </c>
    </row>
    <row r="647" spans="1:21" ht="14.4" customHeight="1" x14ac:dyDescent="0.3">
      <c r="A647" s="831">
        <v>21</v>
      </c>
      <c r="B647" s="832" t="s">
        <v>2457</v>
      </c>
      <c r="C647" s="832" t="s">
        <v>2463</v>
      </c>
      <c r="D647" s="833" t="s">
        <v>4107</v>
      </c>
      <c r="E647" s="834" t="s">
        <v>2489</v>
      </c>
      <c r="F647" s="832" t="s">
        <v>2458</v>
      </c>
      <c r="G647" s="832" t="s">
        <v>2719</v>
      </c>
      <c r="H647" s="832" t="s">
        <v>585</v>
      </c>
      <c r="I647" s="832" t="s">
        <v>3388</v>
      </c>
      <c r="J647" s="832" t="s">
        <v>2724</v>
      </c>
      <c r="K647" s="832" t="s">
        <v>3389</v>
      </c>
      <c r="L647" s="835">
        <v>42.54</v>
      </c>
      <c r="M647" s="835">
        <v>42.54</v>
      </c>
      <c r="N647" s="832">
        <v>1</v>
      </c>
      <c r="O647" s="836">
        <v>1</v>
      </c>
      <c r="P647" s="835"/>
      <c r="Q647" s="837">
        <v>0</v>
      </c>
      <c r="R647" s="832"/>
      <c r="S647" s="837">
        <v>0</v>
      </c>
      <c r="T647" s="836"/>
      <c r="U647" s="838">
        <v>0</v>
      </c>
    </row>
    <row r="648" spans="1:21" ht="14.4" customHeight="1" x14ac:dyDescent="0.3">
      <c r="A648" s="831">
        <v>21</v>
      </c>
      <c r="B648" s="832" t="s">
        <v>2457</v>
      </c>
      <c r="C648" s="832" t="s">
        <v>2463</v>
      </c>
      <c r="D648" s="833" t="s">
        <v>4107</v>
      </c>
      <c r="E648" s="834" t="s">
        <v>2489</v>
      </c>
      <c r="F648" s="832" t="s">
        <v>2458</v>
      </c>
      <c r="G648" s="832" t="s">
        <v>2742</v>
      </c>
      <c r="H648" s="832" t="s">
        <v>585</v>
      </c>
      <c r="I648" s="832" t="s">
        <v>2745</v>
      </c>
      <c r="J648" s="832" t="s">
        <v>1208</v>
      </c>
      <c r="K648" s="832" t="s">
        <v>2746</v>
      </c>
      <c r="L648" s="835">
        <v>55.16</v>
      </c>
      <c r="M648" s="835">
        <v>55.16</v>
      </c>
      <c r="N648" s="832">
        <v>1</v>
      </c>
      <c r="O648" s="836">
        <v>1</v>
      </c>
      <c r="P648" s="835">
        <v>55.16</v>
      </c>
      <c r="Q648" s="837">
        <v>1</v>
      </c>
      <c r="R648" s="832">
        <v>1</v>
      </c>
      <c r="S648" s="837">
        <v>1</v>
      </c>
      <c r="T648" s="836">
        <v>1</v>
      </c>
      <c r="U648" s="838">
        <v>1</v>
      </c>
    </row>
    <row r="649" spans="1:21" ht="14.4" customHeight="1" x14ac:dyDescent="0.3">
      <c r="A649" s="831">
        <v>21</v>
      </c>
      <c r="B649" s="832" t="s">
        <v>2457</v>
      </c>
      <c r="C649" s="832" t="s">
        <v>2463</v>
      </c>
      <c r="D649" s="833" t="s">
        <v>4107</v>
      </c>
      <c r="E649" s="834" t="s">
        <v>2489</v>
      </c>
      <c r="F649" s="832" t="s">
        <v>2458</v>
      </c>
      <c r="G649" s="832" t="s">
        <v>3390</v>
      </c>
      <c r="H649" s="832" t="s">
        <v>637</v>
      </c>
      <c r="I649" s="832" t="s">
        <v>2391</v>
      </c>
      <c r="J649" s="832" t="s">
        <v>2101</v>
      </c>
      <c r="K649" s="832" t="s">
        <v>2392</v>
      </c>
      <c r="L649" s="835">
        <v>2767.93</v>
      </c>
      <c r="M649" s="835">
        <v>2767.93</v>
      </c>
      <c r="N649" s="832">
        <v>1</v>
      </c>
      <c r="O649" s="836">
        <v>1</v>
      </c>
      <c r="P649" s="835">
        <v>2767.93</v>
      </c>
      <c r="Q649" s="837">
        <v>1</v>
      </c>
      <c r="R649" s="832">
        <v>1</v>
      </c>
      <c r="S649" s="837">
        <v>1</v>
      </c>
      <c r="T649" s="836">
        <v>1</v>
      </c>
      <c r="U649" s="838">
        <v>1</v>
      </c>
    </row>
    <row r="650" spans="1:21" ht="14.4" customHeight="1" x14ac:dyDescent="0.3">
      <c r="A650" s="831">
        <v>21</v>
      </c>
      <c r="B650" s="832" t="s">
        <v>2457</v>
      </c>
      <c r="C650" s="832" t="s">
        <v>2463</v>
      </c>
      <c r="D650" s="833" t="s">
        <v>4107</v>
      </c>
      <c r="E650" s="834" t="s">
        <v>2489</v>
      </c>
      <c r="F650" s="832" t="s">
        <v>2458</v>
      </c>
      <c r="G650" s="832" t="s">
        <v>2786</v>
      </c>
      <c r="H650" s="832" t="s">
        <v>585</v>
      </c>
      <c r="I650" s="832" t="s">
        <v>2787</v>
      </c>
      <c r="J650" s="832" t="s">
        <v>1559</v>
      </c>
      <c r="K650" s="832" t="s">
        <v>2788</v>
      </c>
      <c r="L650" s="835">
        <v>50.32</v>
      </c>
      <c r="M650" s="835">
        <v>100.64</v>
      </c>
      <c r="N650" s="832">
        <v>2</v>
      </c>
      <c r="O650" s="836">
        <v>1</v>
      </c>
      <c r="P650" s="835"/>
      <c r="Q650" s="837">
        <v>0</v>
      </c>
      <c r="R650" s="832"/>
      <c r="S650" s="837">
        <v>0</v>
      </c>
      <c r="T650" s="836"/>
      <c r="U650" s="838">
        <v>0</v>
      </c>
    </row>
    <row r="651" spans="1:21" ht="14.4" customHeight="1" x14ac:dyDescent="0.3">
      <c r="A651" s="831">
        <v>21</v>
      </c>
      <c r="B651" s="832" t="s">
        <v>2457</v>
      </c>
      <c r="C651" s="832" t="s">
        <v>2463</v>
      </c>
      <c r="D651" s="833" t="s">
        <v>4107</v>
      </c>
      <c r="E651" s="834" t="s">
        <v>2489</v>
      </c>
      <c r="F651" s="832" t="s">
        <v>2458</v>
      </c>
      <c r="G651" s="832" t="s">
        <v>2791</v>
      </c>
      <c r="H651" s="832" t="s">
        <v>585</v>
      </c>
      <c r="I651" s="832" t="s">
        <v>2792</v>
      </c>
      <c r="J651" s="832" t="s">
        <v>643</v>
      </c>
      <c r="K651" s="832" t="s">
        <v>644</v>
      </c>
      <c r="L651" s="835">
        <v>2086.5500000000002</v>
      </c>
      <c r="M651" s="835">
        <v>2086.5500000000002</v>
      </c>
      <c r="N651" s="832">
        <v>1</v>
      </c>
      <c r="O651" s="836">
        <v>1</v>
      </c>
      <c r="P651" s="835"/>
      <c r="Q651" s="837">
        <v>0</v>
      </c>
      <c r="R651" s="832"/>
      <c r="S651" s="837">
        <v>0</v>
      </c>
      <c r="T651" s="836"/>
      <c r="U651" s="838">
        <v>0</v>
      </c>
    </row>
    <row r="652" spans="1:21" ht="14.4" customHeight="1" x14ac:dyDescent="0.3">
      <c r="A652" s="831">
        <v>21</v>
      </c>
      <c r="B652" s="832" t="s">
        <v>2457</v>
      </c>
      <c r="C652" s="832" t="s">
        <v>2463</v>
      </c>
      <c r="D652" s="833" t="s">
        <v>4107</v>
      </c>
      <c r="E652" s="834" t="s">
        <v>2489</v>
      </c>
      <c r="F652" s="832" t="s">
        <v>2458</v>
      </c>
      <c r="G652" s="832" t="s">
        <v>2793</v>
      </c>
      <c r="H652" s="832" t="s">
        <v>637</v>
      </c>
      <c r="I652" s="832" t="s">
        <v>2305</v>
      </c>
      <c r="J652" s="832" t="s">
        <v>1310</v>
      </c>
      <c r="K652" s="832" t="s">
        <v>2306</v>
      </c>
      <c r="L652" s="835">
        <v>154.36000000000001</v>
      </c>
      <c r="M652" s="835">
        <v>308.72000000000003</v>
      </c>
      <c r="N652" s="832">
        <v>2</v>
      </c>
      <c r="O652" s="836">
        <v>2</v>
      </c>
      <c r="P652" s="835"/>
      <c r="Q652" s="837">
        <v>0</v>
      </c>
      <c r="R652" s="832"/>
      <c r="S652" s="837">
        <v>0</v>
      </c>
      <c r="T652" s="836"/>
      <c r="U652" s="838">
        <v>0</v>
      </c>
    </row>
    <row r="653" spans="1:21" ht="14.4" customHeight="1" x14ac:dyDescent="0.3">
      <c r="A653" s="831">
        <v>21</v>
      </c>
      <c r="B653" s="832" t="s">
        <v>2457</v>
      </c>
      <c r="C653" s="832" t="s">
        <v>2463</v>
      </c>
      <c r="D653" s="833" t="s">
        <v>4107</v>
      </c>
      <c r="E653" s="834" t="s">
        <v>2489</v>
      </c>
      <c r="F653" s="832" t="s">
        <v>2458</v>
      </c>
      <c r="G653" s="832" t="s">
        <v>2796</v>
      </c>
      <c r="H653" s="832" t="s">
        <v>585</v>
      </c>
      <c r="I653" s="832" t="s">
        <v>2797</v>
      </c>
      <c r="J653" s="832" t="s">
        <v>982</v>
      </c>
      <c r="K653" s="832" t="s">
        <v>983</v>
      </c>
      <c r="L653" s="835">
        <v>374.79</v>
      </c>
      <c r="M653" s="835">
        <v>749.58</v>
      </c>
      <c r="N653" s="832">
        <v>2</v>
      </c>
      <c r="O653" s="836">
        <v>0.5</v>
      </c>
      <c r="P653" s="835">
        <v>749.58</v>
      </c>
      <c r="Q653" s="837">
        <v>1</v>
      </c>
      <c r="R653" s="832">
        <v>2</v>
      </c>
      <c r="S653" s="837">
        <v>1</v>
      </c>
      <c r="T653" s="836">
        <v>0.5</v>
      </c>
      <c r="U653" s="838">
        <v>1</v>
      </c>
    </row>
    <row r="654" spans="1:21" ht="14.4" customHeight="1" x14ac:dyDescent="0.3">
      <c r="A654" s="831">
        <v>21</v>
      </c>
      <c r="B654" s="832" t="s">
        <v>2457</v>
      </c>
      <c r="C654" s="832" t="s">
        <v>2463</v>
      </c>
      <c r="D654" s="833" t="s">
        <v>4107</v>
      </c>
      <c r="E654" s="834" t="s">
        <v>2489</v>
      </c>
      <c r="F654" s="832" t="s">
        <v>2458</v>
      </c>
      <c r="G654" s="832" t="s">
        <v>3274</v>
      </c>
      <c r="H654" s="832" t="s">
        <v>637</v>
      </c>
      <c r="I654" s="832" t="s">
        <v>3275</v>
      </c>
      <c r="J654" s="832" t="s">
        <v>821</v>
      </c>
      <c r="K654" s="832" t="s">
        <v>3276</v>
      </c>
      <c r="L654" s="835">
        <v>0</v>
      </c>
      <c r="M654" s="835">
        <v>0</v>
      </c>
      <c r="N654" s="832">
        <v>1</v>
      </c>
      <c r="O654" s="836">
        <v>0.5</v>
      </c>
      <c r="P654" s="835"/>
      <c r="Q654" s="837"/>
      <c r="R654" s="832"/>
      <c r="S654" s="837">
        <v>0</v>
      </c>
      <c r="T654" s="836"/>
      <c r="U654" s="838">
        <v>0</v>
      </c>
    </row>
    <row r="655" spans="1:21" ht="14.4" customHeight="1" x14ac:dyDescent="0.3">
      <c r="A655" s="831">
        <v>21</v>
      </c>
      <c r="B655" s="832" t="s">
        <v>2457</v>
      </c>
      <c r="C655" s="832" t="s">
        <v>2463</v>
      </c>
      <c r="D655" s="833" t="s">
        <v>4107</v>
      </c>
      <c r="E655" s="834" t="s">
        <v>2489</v>
      </c>
      <c r="F655" s="832" t="s">
        <v>2458</v>
      </c>
      <c r="G655" s="832" t="s">
        <v>3391</v>
      </c>
      <c r="H655" s="832" t="s">
        <v>637</v>
      </c>
      <c r="I655" s="832" t="s">
        <v>3392</v>
      </c>
      <c r="J655" s="832" t="s">
        <v>3393</v>
      </c>
      <c r="K655" s="832" t="s">
        <v>3394</v>
      </c>
      <c r="L655" s="835">
        <v>529.88</v>
      </c>
      <c r="M655" s="835">
        <v>529.88</v>
      </c>
      <c r="N655" s="832">
        <v>1</v>
      </c>
      <c r="O655" s="836">
        <v>1</v>
      </c>
      <c r="P655" s="835"/>
      <c r="Q655" s="837">
        <v>0</v>
      </c>
      <c r="R655" s="832"/>
      <c r="S655" s="837">
        <v>0</v>
      </c>
      <c r="T655" s="836"/>
      <c r="U655" s="838">
        <v>0</v>
      </c>
    </row>
    <row r="656" spans="1:21" ht="14.4" customHeight="1" x14ac:dyDescent="0.3">
      <c r="A656" s="831">
        <v>21</v>
      </c>
      <c r="B656" s="832" t="s">
        <v>2457</v>
      </c>
      <c r="C656" s="832" t="s">
        <v>2463</v>
      </c>
      <c r="D656" s="833" t="s">
        <v>4107</v>
      </c>
      <c r="E656" s="834" t="s">
        <v>2489</v>
      </c>
      <c r="F656" s="832" t="s">
        <v>2460</v>
      </c>
      <c r="G656" s="832" t="s">
        <v>2825</v>
      </c>
      <c r="H656" s="832" t="s">
        <v>585</v>
      </c>
      <c r="I656" s="832" t="s">
        <v>3072</v>
      </c>
      <c r="J656" s="832" t="s">
        <v>3073</v>
      </c>
      <c r="K656" s="832" t="s">
        <v>3074</v>
      </c>
      <c r="L656" s="835">
        <v>1000</v>
      </c>
      <c r="M656" s="835">
        <v>1000</v>
      </c>
      <c r="N656" s="832">
        <v>1</v>
      </c>
      <c r="O656" s="836">
        <v>1</v>
      </c>
      <c r="P656" s="835"/>
      <c r="Q656" s="837">
        <v>0</v>
      </c>
      <c r="R656" s="832"/>
      <c r="S656" s="837">
        <v>0</v>
      </c>
      <c r="T656" s="836"/>
      <c r="U656" s="838">
        <v>0</v>
      </c>
    </row>
    <row r="657" spans="1:21" ht="14.4" customHeight="1" x14ac:dyDescent="0.3">
      <c r="A657" s="831">
        <v>21</v>
      </c>
      <c r="B657" s="832" t="s">
        <v>2457</v>
      </c>
      <c r="C657" s="832" t="s">
        <v>2463</v>
      </c>
      <c r="D657" s="833" t="s">
        <v>4107</v>
      </c>
      <c r="E657" s="834" t="s">
        <v>2495</v>
      </c>
      <c r="F657" s="832" t="s">
        <v>2458</v>
      </c>
      <c r="G657" s="832" t="s">
        <v>2515</v>
      </c>
      <c r="H657" s="832" t="s">
        <v>585</v>
      </c>
      <c r="I657" s="832" t="s">
        <v>2667</v>
      </c>
      <c r="J657" s="832" t="s">
        <v>769</v>
      </c>
      <c r="K657" s="832" t="s">
        <v>2668</v>
      </c>
      <c r="L657" s="835">
        <v>53.57</v>
      </c>
      <c r="M657" s="835">
        <v>53.57</v>
      </c>
      <c r="N657" s="832">
        <v>1</v>
      </c>
      <c r="O657" s="836">
        <v>1</v>
      </c>
      <c r="P657" s="835">
        <v>53.57</v>
      </c>
      <c r="Q657" s="837">
        <v>1</v>
      </c>
      <c r="R657" s="832">
        <v>1</v>
      </c>
      <c r="S657" s="837">
        <v>1</v>
      </c>
      <c r="T657" s="836">
        <v>1</v>
      </c>
      <c r="U657" s="838">
        <v>1</v>
      </c>
    </row>
    <row r="658" spans="1:21" ht="14.4" customHeight="1" x14ac:dyDescent="0.3">
      <c r="A658" s="831">
        <v>21</v>
      </c>
      <c r="B658" s="832" t="s">
        <v>2457</v>
      </c>
      <c r="C658" s="832" t="s">
        <v>2463</v>
      </c>
      <c r="D658" s="833" t="s">
        <v>4107</v>
      </c>
      <c r="E658" s="834" t="s">
        <v>2497</v>
      </c>
      <c r="F658" s="832" t="s">
        <v>2458</v>
      </c>
      <c r="G658" s="832" t="s">
        <v>3395</v>
      </c>
      <c r="H658" s="832" t="s">
        <v>585</v>
      </c>
      <c r="I658" s="832" t="s">
        <v>3396</v>
      </c>
      <c r="J658" s="832" t="s">
        <v>3397</v>
      </c>
      <c r="K658" s="832" t="s">
        <v>3398</v>
      </c>
      <c r="L658" s="835">
        <v>35.11</v>
      </c>
      <c r="M658" s="835">
        <v>35.11</v>
      </c>
      <c r="N658" s="832">
        <v>1</v>
      </c>
      <c r="O658" s="836">
        <v>0.5</v>
      </c>
      <c r="P658" s="835">
        <v>35.11</v>
      </c>
      <c r="Q658" s="837">
        <v>1</v>
      </c>
      <c r="R658" s="832">
        <v>1</v>
      </c>
      <c r="S658" s="837">
        <v>1</v>
      </c>
      <c r="T658" s="836">
        <v>0.5</v>
      </c>
      <c r="U658" s="838">
        <v>1</v>
      </c>
    </row>
    <row r="659" spans="1:21" ht="14.4" customHeight="1" x14ac:dyDescent="0.3">
      <c r="A659" s="831">
        <v>21</v>
      </c>
      <c r="B659" s="832" t="s">
        <v>2457</v>
      </c>
      <c r="C659" s="832" t="s">
        <v>2463</v>
      </c>
      <c r="D659" s="833" t="s">
        <v>4107</v>
      </c>
      <c r="E659" s="834" t="s">
        <v>2497</v>
      </c>
      <c r="F659" s="832" t="s">
        <v>2458</v>
      </c>
      <c r="G659" s="832" t="s">
        <v>3075</v>
      </c>
      <c r="H659" s="832" t="s">
        <v>585</v>
      </c>
      <c r="I659" s="832" t="s">
        <v>3158</v>
      </c>
      <c r="J659" s="832" t="s">
        <v>3077</v>
      </c>
      <c r="K659" s="832" t="s">
        <v>3159</v>
      </c>
      <c r="L659" s="835">
        <v>23.49</v>
      </c>
      <c r="M659" s="835">
        <v>23.49</v>
      </c>
      <c r="N659" s="832">
        <v>1</v>
      </c>
      <c r="O659" s="836">
        <v>1</v>
      </c>
      <c r="P659" s="835">
        <v>23.49</v>
      </c>
      <c r="Q659" s="837">
        <v>1</v>
      </c>
      <c r="R659" s="832">
        <v>1</v>
      </c>
      <c r="S659" s="837">
        <v>1</v>
      </c>
      <c r="T659" s="836">
        <v>1</v>
      </c>
      <c r="U659" s="838">
        <v>1</v>
      </c>
    </row>
    <row r="660" spans="1:21" ht="14.4" customHeight="1" x14ac:dyDescent="0.3">
      <c r="A660" s="831">
        <v>21</v>
      </c>
      <c r="B660" s="832" t="s">
        <v>2457</v>
      </c>
      <c r="C660" s="832" t="s">
        <v>2463</v>
      </c>
      <c r="D660" s="833" t="s">
        <v>4107</v>
      </c>
      <c r="E660" s="834" t="s">
        <v>2497</v>
      </c>
      <c r="F660" s="832" t="s">
        <v>2458</v>
      </c>
      <c r="G660" s="832" t="s">
        <v>3075</v>
      </c>
      <c r="H660" s="832" t="s">
        <v>585</v>
      </c>
      <c r="I660" s="832" t="s">
        <v>3076</v>
      </c>
      <c r="J660" s="832" t="s">
        <v>3077</v>
      </c>
      <c r="K660" s="832" t="s">
        <v>3078</v>
      </c>
      <c r="L660" s="835">
        <v>70.48</v>
      </c>
      <c r="M660" s="835">
        <v>140.96</v>
      </c>
      <c r="N660" s="832">
        <v>2</v>
      </c>
      <c r="O660" s="836">
        <v>1</v>
      </c>
      <c r="P660" s="835">
        <v>140.96</v>
      </c>
      <c r="Q660" s="837">
        <v>1</v>
      </c>
      <c r="R660" s="832">
        <v>2</v>
      </c>
      <c r="S660" s="837">
        <v>1</v>
      </c>
      <c r="T660" s="836">
        <v>1</v>
      </c>
      <c r="U660" s="838">
        <v>1</v>
      </c>
    </row>
    <row r="661" spans="1:21" ht="14.4" customHeight="1" x14ac:dyDescent="0.3">
      <c r="A661" s="831">
        <v>21</v>
      </c>
      <c r="B661" s="832" t="s">
        <v>2457</v>
      </c>
      <c r="C661" s="832" t="s">
        <v>2463</v>
      </c>
      <c r="D661" s="833" t="s">
        <v>4107</v>
      </c>
      <c r="E661" s="834" t="s">
        <v>2497</v>
      </c>
      <c r="F661" s="832" t="s">
        <v>2458</v>
      </c>
      <c r="G661" s="832" t="s">
        <v>3075</v>
      </c>
      <c r="H661" s="832" t="s">
        <v>585</v>
      </c>
      <c r="I661" s="832" t="s">
        <v>3079</v>
      </c>
      <c r="J661" s="832" t="s">
        <v>3077</v>
      </c>
      <c r="K661" s="832" t="s">
        <v>3080</v>
      </c>
      <c r="L661" s="835">
        <v>0</v>
      </c>
      <c r="M661" s="835">
        <v>0</v>
      </c>
      <c r="N661" s="832">
        <v>1</v>
      </c>
      <c r="O661" s="836">
        <v>1</v>
      </c>
      <c r="P661" s="835">
        <v>0</v>
      </c>
      <c r="Q661" s="837"/>
      <c r="R661" s="832">
        <v>1</v>
      </c>
      <c r="S661" s="837">
        <v>1</v>
      </c>
      <c r="T661" s="836">
        <v>1</v>
      </c>
      <c r="U661" s="838">
        <v>1</v>
      </c>
    </row>
    <row r="662" spans="1:21" ht="14.4" customHeight="1" x14ac:dyDescent="0.3">
      <c r="A662" s="831">
        <v>21</v>
      </c>
      <c r="B662" s="832" t="s">
        <v>2457</v>
      </c>
      <c r="C662" s="832" t="s">
        <v>2463</v>
      </c>
      <c r="D662" s="833" t="s">
        <v>4107</v>
      </c>
      <c r="E662" s="834" t="s">
        <v>2497</v>
      </c>
      <c r="F662" s="832" t="s">
        <v>2458</v>
      </c>
      <c r="G662" s="832" t="s">
        <v>2522</v>
      </c>
      <c r="H662" s="832" t="s">
        <v>585</v>
      </c>
      <c r="I662" s="832" t="s">
        <v>3399</v>
      </c>
      <c r="J662" s="832" t="s">
        <v>3161</v>
      </c>
      <c r="K662" s="832" t="s">
        <v>2109</v>
      </c>
      <c r="L662" s="835">
        <v>36.270000000000003</v>
      </c>
      <c r="M662" s="835">
        <v>72.540000000000006</v>
      </c>
      <c r="N662" s="832">
        <v>2</v>
      </c>
      <c r="O662" s="836">
        <v>2</v>
      </c>
      <c r="P662" s="835">
        <v>36.270000000000003</v>
      </c>
      <c r="Q662" s="837">
        <v>0.5</v>
      </c>
      <c r="R662" s="832">
        <v>1</v>
      </c>
      <c r="S662" s="837">
        <v>0.5</v>
      </c>
      <c r="T662" s="836">
        <v>1</v>
      </c>
      <c r="U662" s="838">
        <v>0.5</v>
      </c>
    </row>
    <row r="663" spans="1:21" ht="14.4" customHeight="1" x14ac:dyDescent="0.3">
      <c r="A663" s="831">
        <v>21</v>
      </c>
      <c r="B663" s="832" t="s">
        <v>2457</v>
      </c>
      <c r="C663" s="832" t="s">
        <v>2463</v>
      </c>
      <c r="D663" s="833" t="s">
        <v>4107</v>
      </c>
      <c r="E663" s="834" t="s">
        <v>2497</v>
      </c>
      <c r="F663" s="832" t="s">
        <v>2458</v>
      </c>
      <c r="G663" s="832" t="s">
        <v>2522</v>
      </c>
      <c r="H663" s="832" t="s">
        <v>585</v>
      </c>
      <c r="I663" s="832" t="s">
        <v>3400</v>
      </c>
      <c r="J663" s="832" t="s">
        <v>3161</v>
      </c>
      <c r="K663" s="832" t="s">
        <v>2109</v>
      </c>
      <c r="L663" s="835">
        <v>36.270000000000003</v>
      </c>
      <c r="M663" s="835">
        <v>36.270000000000003</v>
      </c>
      <c r="N663" s="832">
        <v>1</v>
      </c>
      <c r="O663" s="836">
        <v>1</v>
      </c>
      <c r="P663" s="835"/>
      <c r="Q663" s="837">
        <v>0</v>
      </c>
      <c r="R663" s="832"/>
      <c r="S663" s="837">
        <v>0</v>
      </c>
      <c r="T663" s="836"/>
      <c r="U663" s="838">
        <v>0</v>
      </c>
    </row>
    <row r="664" spans="1:21" ht="14.4" customHeight="1" x14ac:dyDescent="0.3">
      <c r="A664" s="831">
        <v>21</v>
      </c>
      <c r="B664" s="832" t="s">
        <v>2457</v>
      </c>
      <c r="C664" s="832" t="s">
        <v>2463</v>
      </c>
      <c r="D664" s="833" t="s">
        <v>4107</v>
      </c>
      <c r="E664" s="834" t="s">
        <v>2497</v>
      </c>
      <c r="F664" s="832" t="s">
        <v>2458</v>
      </c>
      <c r="G664" s="832" t="s">
        <v>2522</v>
      </c>
      <c r="H664" s="832" t="s">
        <v>637</v>
      </c>
      <c r="I664" s="832" t="s">
        <v>2326</v>
      </c>
      <c r="J664" s="832" t="s">
        <v>653</v>
      </c>
      <c r="K664" s="832" t="s">
        <v>1354</v>
      </c>
      <c r="L664" s="835">
        <v>21.76</v>
      </c>
      <c r="M664" s="835">
        <v>21.76</v>
      </c>
      <c r="N664" s="832">
        <v>1</v>
      </c>
      <c r="O664" s="836">
        <v>1</v>
      </c>
      <c r="P664" s="835"/>
      <c r="Q664" s="837">
        <v>0</v>
      </c>
      <c r="R664" s="832"/>
      <c r="S664" s="837">
        <v>0</v>
      </c>
      <c r="T664" s="836"/>
      <c r="U664" s="838">
        <v>0</v>
      </c>
    </row>
    <row r="665" spans="1:21" ht="14.4" customHeight="1" x14ac:dyDescent="0.3">
      <c r="A665" s="831">
        <v>21</v>
      </c>
      <c r="B665" s="832" t="s">
        <v>2457</v>
      </c>
      <c r="C665" s="832" t="s">
        <v>2463</v>
      </c>
      <c r="D665" s="833" t="s">
        <v>4107</v>
      </c>
      <c r="E665" s="834" t="s">
        <v>2497</v>
      </c>
      <c r="F665" s="832" t="s">
        <v>2458</v>
      </c>
      <c r="G665" s="832" t="s">
        <v>2522</v>
      </c>
      <c r="H665" s="832" t="s">
        <v>637</v>
      </c>
      <c r="I665" s="832" t="s">
        <v>2104</v>
      </c>
      <c r="J665" s="832" t="s">
        <v>653</v>
      </c>
      <c r="K665" s="832" t="s">
        <v>654</v>
      </c>
      <c r="L665" s="835">
        <v>65.28</v>
      </c>
      <c r="M665" s="835">
        <v>65.28</v>
      </c>
      <c r="N665" s="832">
        <v>1</v>
      </c>
      <c r="O665" s="836">
        <v>1</v>
      </c>
      <c r="P665" s="835">
        <v>65.28</v>
      </c>
      <c r="Q665" s="837">
        <v>1</v>
      </c>
      <c r="R665" s="832">
        <v>1</v>
      </c>
      <c r="S665" s="837">
        <v>1</v>
      </c>
      <c r="T665" s="836">
        <v>1</v>
      </c>
      <c r="U665" s="838">
        <v>1</v>
      </c>
    </row>
    <row r="666" spans="1:21" ht="14.4" customHeight="1" x14ac:dyDescent="0.3">
      <c r="A666" s="831">
        <v>21</v>
      </c>
      <c r="B666" s="832" t="s">
        <v>2457</v>
      </c>
      <c r="C666" s="832" t="s">
        <v>2463</v>
      </c>
      <c r="D666" s="833" t="s">
        <v>4107</v>
      </c>
      <c r="E666" s="834" t="s">
        <v>2497</v>
      </c>
      <c r="F666" s="832" t="s">
        <v>2458</v>
      </c>
      <c r="G666" s="832" t="s">
        <v>2829</v>
      </c>
      <c r="H666" s="832" t="s">
        <v>637</v>
      </c>
      <c r="I666" s="832" t="s">
        <v>2163</v>
      </c>
      <c r="J666" s="832" t="s">
        <v>2164</v>
      </c>
      <c r="K666" s="832" t="s">
        <v>2165</v>
      </c>
      <c r="L666" s="835">
        <v>9.4</v>
      </c>
      <c r="M666" s="835">
        <v>9.4</v>
      </c>
      <c r="N666" s="832">
        <v>1</v>
      </c>
      <c r="O666" s="836">
        <v>0.5</v>
      </c>
      <c r="P666" s="835">
        <v>9.4</v>
      </c>
      <c r="Q666" s="837">
        <v>1</v>
      </c>
      <c r="R666" s="832">
        <v>1</v>
      </c>
      <c r="S666" s="837">
        <v>1</v>
      </c>
      <c r="T666" s="836">
        <v>0.5</v>
      </c>
      <c r="U666" s="838">
        <v>1</v>
      </c>
    </row>
    <row r="667" spans="1:21" ht="14.4" customHeight="1" x14ac:dyDescent="0.3">
      <c r="A667" s="831">
        <v>21</v>
      </c>
      <c r="B667" s="832" t="s">
        <v>2457</v>
      </c>
      <c r="C667" s="832" t="s">
        <v>2463</v>
      </c>
      <c r="D667" s="833" t="s">
        <v>4107</v>
      </c>
      <c r="E667" s="834" t="s">
        <v>2497</v>
      </c>
      <c r="F667" s="832" t="s">
        <v>2458</v>
      </c>
      <c r="G667" s="832" t="s">
        <v>2829</v>
      </c>
      <c r="H667" s="832" t="s">
        <v>637</v>
      </c>
      <c r="I667" s="832" t="s">
        <v>2166</v>
      </c>
      <c r="J667" s="832" t="s">
        <v>2164</v>
      </c>
      <c r="K667" s="832" t="s">
        <v>2167</v>
      </c>
      <c r="L667" s="835">
        <v>4.7</v>
      </c>
      <c r="M667" s="835">
        <v>9.4</v>
      </c>
      <c r="N667" s="832">
        <v>2</v>
      </c>
      <c r="O667" s="836">
        <v>0.5</v>
      </c>
      <c r="P667" s="835">
        <v>9.4</v>
      </c>
      <c r="Q667" s="837">
        <v>1</v>
      </c>
      <c r="R667" s="832">
        <v>2</v>
      </c>
      <c r="S667" s="837">
        <v>1</v>
      </c>
      <c r="T667" s="836">
        <v>0.5</v>
      </c>
      <c r="U667" s="838">
        <v>1</v>
      </c>
    </row>
    <row r="668" spans="1:21" ht="14.4" customHeight="1" x14ac:dyDescent="0.3">
      <c r="A668" s="831">
        <v>21</v>
      </c>
      <c r="B668" s="832" t="s">
        <v>2457</v>
      </c>
      <c r="C668" s="832" t="s">
        <v>2463</v>
      </c>
      <c r="D668" s="833" t="s">
        <v>4107</v>
      </c>
      <c r="E668" s="834" t="s">
        <v>2497</v>
      </c>
      <c r="F668" s="832" t="s">
        <v>2458</v>
      </c>
      <c r="G668" s="832" t="s">
        <v>3372</v>
      </c>
      <c r="H668" s="832" t="s">
        <v>585</v>
      </c>
      <c r="I668" s="832" t="s">
        <v>3401</v>
      </c>
      <c r="J668" s="832" t="s">
        <v>3402</v>
      </c>
      <c r="K668" s="832" t="s">
        <v>3403</v>
      </c>
      <c r="L668" s="835">
        <v>0</v>
      </c>
      <c r="M668" s="835">
        <v>0</v>
      </c>
      <c r="N668" s="832">
        <v>1</v>
      </c>
      <c r="O668" s="836">
        <v>0.5</v>
      </c>
      <c r="P668" s="835">
        <v>0</v>
      </c>
      <c r="Q668" s="837"/>
      <c r="R668" s="832">
        <v>1</v>
      </c>
      <c r="S668" s="837">
        <v>1</v>
      </c>
      <c r="T668" s="836">
        <v>0.5</v>
      </c>
      <c r="U668" s="838">
        <v>1</v>
      </c>
    </row>
    <row r="669" spans="1:21" ht="14.4" customHeight="1" x14ac:dyDescent="0.3">
      <c r="A669" s="831">
        <v>21</v>
      </c>
      <c r="B669" s="832" t="s">
        <v>2457</v>
      </c>
      <c r="C669" s="832" t="s">
        <v>2463</v>
      </c>
      <c r="D669" s="833" t="s">
        <v>4107</v>
      </c>
      <c r="E669" s="834" t="s">
        <v>2497</v>
      </c>
      <c r="F669" s="832" t="s">
        <v>2458</v>
      </c>
      <c r="G669" s="832" t="s">
        <v>3404</v>
      </c>
      <c r="H669" s="832" t="s">
        <v>585</v>
      </c>
      <c r="I669" s="832" t="s">
        <v>3405</v>
      </c>
      <c r="J669" s="832" t="s">
        <v>3406</v>
      </c>
      <c r="K669" s="832" t="s">
        <v>3407</v>
      </c>
      <c r="L669" s="835">
        <v>0</v>
      </c>
      <c r="M669" s="835">
        <v>0</v>
      </c>
      <c r="N669" s="832">
        <v>2</v>
      </c>
      <c r="O669" s="836">
        <v>1</v>
      </c>
      <c r="P669" s="835">
        <v>0</v>
      </c>
      <c r="Q669" s="837"/>
      <c r="R669" s="832">
        <v>2</v>
      </c>
      <c r="S669" s="837">
        <v>1</v>
      </c>
      <c r="T669" s="836">
        <v>1</v>
      </c>
      <c r="U669" s="838">
        <v>1</v>
      </c>
    </row>
    <row r="670" spans="1:21" ht="14.4" customHeight="1" x14ac:dyDescent="0.3">
      <c r="A670" s="831">
        <v>21</v>
      </c>
      <c r="B670" s="832" t="s">
        <v>2457</v>
      </c>
      <c r="C670" s="832" t="s">
        <v>2463</v>
      </c>
      <c r="D670" s="833" t="s">
        <v>4107</v>
      </c>
      <c r="E670" s="834" t="s">
        <v>2497</v>
      </c>
      <c r="F670" s="832" t="s">
        <v>2458</v>
      </c>
      <c r="G670" s="832" t="s">
        <v>2838</v>
      </c>
      <c r="H670" s="832" t="s">
        <v>637</v>
      </c>
      <c r="I670" s="832" t="s">
        <v>1904</v>
      </c>
      <c r="J670" s="832" t="s">
        <v>1149</v>
      </c>
      <c r="K670" s="832" t="s">
        <v>1905</v>
      </c>
      <c r="L670" s="835">
        <v>0</v>
      </c>
      <c r="M670" s="835">
        <v>0</v>
      </c>
      <c r="N670" s="832">
        <v>7</v>
      </c>
      <c r="O670" s="836">
        <v>5</v>
      </c>
      <c r="P670" s="835">
        <v>0</v>
      </c>
      <c r="Q670" s="837"/>
      <c r="R670" s="832">
        <v>6</v>
      </c>
      <c r="S670" s="837">
        <v>0.8571428571428571</v>
      </c>
      <c r="T670" s="836">
        <v>4</v>
      </c>
      <c r="U670" s="838">
        <v>0.8</v>
      </c>
    </row>
    <row r="671" spans="1:21" ht="14.4" customHeight="1" x14ac:dyDescent="0.3">
      <c r="A671" s="831">
        <v>21</v>
      </c>
      <c r="B671" s="832" t="s">
        <v>2457</v>
      </c>
      <c r="C671" s="832" t="s">
        <v>2463</v>
      </c>
      <c r="D671" s="833" t="s">
        <v>4107</v>
      </c>
      <c r="E671" s="834" t="s">
        <v>2497</v>
      </c>
      <c r="F671" s="832" t="s">
        <v>2458</v>
      </c>
      <c r="G671" s="832" t="s">
        <v>2546</v>
      </c>
      <c r="H671" s="832" t="s">
        <v>585</v>
      </c>
      <c r="I671" s="832" t="s">
        <v>2547</v>
      </c>
      <c r="J671" s="832" t="s">
        <v>2548</v>
      </c>
      <c r="K671" s="832" t="s">
        <v>2549</v>
      </c>
      <c r="L671" s="835">
        <v>0</v>
      </c>
      <c r="M671" s="835">
        <v>0</v>
      </c>
      <c r="N671" s="832">
        <v>4</v>
      </c>
      <c r="O671" s="836">
        <v>4</v>
      </c>
      <c r="P671" s="835">
        <v>0</v>
      </c>
      <c r="Q671" s="837"/>
      <c r="R671" s="832">
        <v>3</v>
      </c>
      <c r="S671" s="837">
        <v>0.75</v>
      </c>
      <c r="T671" s="836">
        <v>3</v>
      </c>
      <c r="U671" s="838">
        <v>0.75</v>
      </c>
    </row>
    <row r="672" spans="1:21" ht="14.4" customHeight="1" x14ac:dyDescent="0.3">
      <c r="A672" s="831">
        <v>21</v>
      </c>
      <c r="B672" s="832" t="s">
        <v>2457</v>
      </c>
      <c r="C672" s="832" t="s">
        <v>2463</v>
      </c>
      <c r="D672" s="833" t="s">
        <v>4107</v>
      </c>
      <c r="E672" s="834" t="s">
        <v>2497</v>
      </c>
      <c r="F672" s="832" t="s">
        <v>2458</v>
      </c>
      <c r="G672" s="832" t="s">
        <v>3408</v>
      </c>
      <c r="H672" s="832" t="s">
        <v>585</v>
      </c>
      <c r="I672" s="832" t="s">
        <v>3409</v>
      </c>
      <c r="J672" s="832" t="s">
        <v>3410</v>
      </c>
      <c r="K672" s="832" t="s">
        <v>3411</v>
      </c>
      <c r="L672" s="835">
        <v>0</v>
      </c>
      <c r="M672" s="835">
        <v>0</v>
      </c>
      <c r="N672" s="832">
        <v>1</v>
      </c>
      <c r="O672" s="836">
        <v>1</v>
      </c>
      <c r="P672" s="835">
        <v>0</v>
      </c>
      <c r="Q672" s="837"/>
      <c r="R672" s="832">
        <v>1</v>
      </c>
      <c r="S672" s="837">
        <v>1</v>
      </c>
      <c r="T672" s="836">
        <v>1</v>
      </c>
      <c r="U672" s="838">
        <v>1</v>
      </c>
    </row>
    <row r="673" spans="1:21" ht="14.4" customHeight="1" x14ac:dyDescent="0.3">
      <c r="A673" s="831">
        <v>21</v>
      </c>
      <c r="B673" s="832" t="s">
        <v>2457</v>
      </c>
      <c r="C673" s="832" t="s">
        <v>2463</v>
      </c>
      <c r="D673" s="833" t="s">
        <v>4107</v>
      </c>
      <c r="E673" s="834" t="s">
        <v>2497</v>
      </c>
      <c r="F673" s="832" t="s">
        <v>2458</v>
      </c>
      <c r="G673" s="832" t="s">
        <v>3412</v>
      </c>
      <c r="H673" s="832" t="s">
        <v>637</v>
      </c>
      <c r="I673" s="832" t="s">
        <v>3413</v>
      </c>
      <c r="J673" s="832" t="s">
        <v>2061</v>
      </c>
      <c r="K673" s="832" t="s">
        <v>3177</v>
      </c>
      <c r="L673" s="835">
        <v>85.27</v>
      </c>
      <c r="M673" s="835">
        <v>85.27</v>
      </c>
      <c r="N673" s="832">
        <v>1</v>
      </c>
      <c r="O673" s="836">
        <v>1</v>
      </c>
      <c r="P673" s="835">
        <v>85.27</v>
      </c>
      <c r="Q673" s="837">
        <v>1</v>
      </c>
      <c r="R673" s="832">
        <v>1</v>
      </c>
      <c r="S673" s="837">
        <v>1</v>
      </c>
      <c r="T673" s="836">
        <v>1</v>
      </c>
      <c r="U673" s="838">
        <v>1</v>
      </c>
    </row>
    <row r="674" spans="1:21" ht="14.4" customHeight="1" x14ac:dyDescent="0.3">
      <c r="A674" s="831">
        <v>21</v>
      </c>
      <c r="B674" s="832" t="s">
        <v>2457</v>
      </c>
      <c r="C674" s="832" t="s">
        <v>2463</v>
      </c>
      <c r="D674" s="833" t="s">
        <v>4107</v>
      </c>
      <c r="E674" s="834" t="s">
        <v>2497</v>
      </c>
      <c r="F674" s="832" t="s">
        <v>2458</v>
      </c>
      <c r="G674" s="832" t="s">
        <v>2554</v>
      </c>
      <c r="H674" s="832" t="s">
        <v>637</v>
      </c>
      <c r="I674" s="832" t="s">
        <v>2402</v>
      </c>
      <c r="J674" s="832" t="s">
        <v>1266</v>
      </c>
      <c r="K674" s="832" t="s">
        <v>2403</v>
      </c>
      <c r="L674" s="835">
        <v>0</v>
      </c>
      <c r="M674" s="835">
        <v>0</v>
      </c>
      <c r="N674" s="832">
        <v>1</v>
      </c>
      <c r="O674" s="836">
        <v>1</v>
      </c>
      <c r="P674" s="835">
        <v>0</v>
      </c>
      <c r="Q674" s="837"/>
      <c r="R674" s="832">
        <v>1</v>
      </c>
      <c r="S674" s="837">
        <v>1</v>
      </c>
      <c r="T674" s="836">
        <v>1</v>
      </c>
      <c r="U674" s="838">
        <v>1</v>
      </c>
    </row>
    <row r="675" spans="1:21" ht="14.4" customHeight="1" x14ac:dyDescent="0.3">
      <c r="A675" s="831">
        <v>21</v>
      </c>
      <c r="B675" s="832" t="s">
        <v>2457</v>
      </c>
      <c r="C675" s="832" t="s">
        <v>2463</v>
      </c>
      <c r="D675" s="833" t="s">
        <v>4107</v>
      </c>
      <c r="E675" s="834" t="s">
        <v>2497</v>
      </c>
      <c r="F675" s="832" t="s">
        <v>2458</v>
      </c>
      <c r="G675" s="832" t="s">
        <v>3093</v>
      </c>
      <c r="H675" s="832" t="s">
        <v>585</v>
      </c>
      <c r="I675" s="832" t="s">
        <v>3183</v>
      </c>
      <c r="J675" s="832" t="s">
        <v>3095</v>
      </c>
      <c r="K675" s="832" t="s">
        <v>3184</v>
      </c>
      <c r="L675" s="835">
        <v>58.77</v>
      </c>
      <c r="M675" s="835">
        <v>58.77</v>
      </c>
      <c r="N675" s="832">
        <v>1</v>
      </c>
      <c r="O675" s="836">
        <v>1</v>
      </c>
      <c r="P675" s="835">
        <v>58.77</v>
      </c>
      <c r="Q675" s="837">
        <v>1</v>
      </c>
      <c r="R675" s="832">
        <v>1</v>
      </c>
      <c r="S675" s="837">
        <v>1</v>
      </c>
      <c r="T675" s="836">
        <v>1</v>
      </c>
      <c r="U675" s="838">
        <v>1</v>
      </c>
    </row>
    <row r="676" spans="1:21" ht="14.4" customHeight="1" x14ac:dyDescent="0.3">
      <c r="A676" s="831">
        <v>21</v>
      </c>
      <c r="B676" s="832" t="s">
        <v>2457</v>
      </c>
      <c r="C676" s="832" t="s">
        <v>2463</v>
      </c>
      <c r="D676" s="833" t="s">
        <v>4107</v>
      </c>
      <c r="E676" s="834" t="s">
        <v>2497</v>
      </c>
      <c r="F676" s="832" t="s">
        <v>2458</v>
      </c>
      <c r="G676" s="832" t="s">
        <v>2566</v>
      </c>
      <c r="H676" s="832" t="s">
        <v>585</v>
      </c>
      <c r="I676" s="832" t="s">
        <v>2567</v>
      </c>
      <c r="J676" s="832" t="s">
        <v>867</v>
      </c>
      <c r="K676" s="832" t="s">
        <v>2568</v>
      </c>
      <c r="L676" s="835">
        <v>236.03</v>
      </c>
      <c r="M676" s="835">
        <v>1416.18</v>
      </c>
      <c r="N676" s="832">
        <v>6</v>
      </c>
      <c r="O676" s="836">
        <v>5</v>
      </c>
      <c r="P676" s="835">
        <v>1416.18</v>
      </c>
      <c r="Q676" s="837">
        <v>1</v>
      </c>
      <c r="R676" s="832">
        <v>6</v>
      </c>
      <c r="S676" s="837">
        <v>1</v>
      </c>
      <c r="T676" s="836">
        <v>5</v>
      </c>
      <c r="U676" s="838">
        <v>1</v>
      </c>
    </row>
    <row r="677" spans="1:21" ht="14.4" customHeight="1" x14ac:dyDescent="0.3">
      <c r="A677" s="831">
        <v>21</v>
      </c>
      <c r="B677" s="832" t="s">
        <v>2457</v>
      </c>
      <c r="C677" s="832" t="s">
        <v>2463</v>
      </c>
      <c r="D677" s="833" t="s">
        <v>4107</v>
      </c>
      <c r="E677" s="834" t="s">
        <v>2497</v>
      </c>
      <c r="F677" s="832" t="s">
        <v>2458</v>
      </c>
      <c r="G677" s="832" t="s">
        <v>2566</v>
      </c>
      <c r="H677" s="832" t="s">
        <v>585</v>
      </c>
      <c r="I677" s="832" t="s">
        <v>2569</v>
      </c>
      <c r="J677" s="832" t="s">
        <v>867</v>
      </c>
      <c r="K677" s="832" t="s">
        <v>2570</v>
      </c>
      <c r="L677" s="835">
        <v>516</v>
      </c>
      <c r="M677" s="835">
        <v>2064</v>
      </c>
      <c r="N677" s="832">
        <v>4</v>
      </c>
      <c r="O677" s="836">
        <v>3.5</v>
      </c>
      <c r="P677" s="835">
        <v>1548</v>
      </c>
      <c r="Q677" s="837">
        <v>0.75</v>
      </c>
      <c r="R677" s="832">
        <v>3</v>
      </c>
      <c r="S677" s="837">
        <v>0.75</v>
      </c>
      <c r="T677" s="836">
        <v>3</v>
      </c>
      <c r="U677" s="838">
        <v>0.8571428571428571</v>
      </c>
    </row>
    <row r="678" spans="1:21" ht="14.4" customHeight="1" x14ac:dyDescent="0.3">
      <c r="A678" s="831">
        <v>21</v>
      </c>
      <c r="B678" s="832" t="s">
        <v>2457</v>
      </c>
      <c r="C678" s="832" t="s">
        <v>2463</v>
      </c>
      <c r="D678" s="833" t="s">
        <v>4107</v>
      </c>
      <c r="E678" s="834" t="s">
        <v>2497</v>
      </c>
      <c r="F678" s="832" t="s">
        <v>2458</v>
      </c>
      <c r="G678" s="832" t="s">
        <v>2856</v>
      </c>
      <c r="H678" s="832" t="s">
        <v>585</v>
      </c>
      <c r="I678" s="832" t="s">
        <v>2857</v>
      </c>
      <c r="J678" s="832" t="s">
        <v>787</v>
      </c>
      <c r="K678" s="832" t="s">
        <v>2858</v>
      </c>
      <c r="L678" s="835">
        <v>37.61</v>
      </c>
      <c r="M678" s="835">
        <v>37.61</v>
      </c>
      <c r="N678" s="832">
        <v>1</v>
      </c>
      <c r="O678" s="836">
        <v>0.5</v>
      </c>
      <c r="P678" s="835">
        <v>37.61</v>
      </c>
      <c r="Q678" s="837">
        <v>1</v>
      </c>
      <c r="R678" s="832">
        <v>1</v>
      </c>
      <c r="S678" s="837">
        <v>1</v>
      </c>
      <c r="T678" s="836">
        <v>0.5</v>
      </c>
      <c r="U678" s="838">
        <v>1</v>
      </c>
    </row>
    <row r="679" spans="1:21" ht="14.4" customHeight="1" x14ac:dyDescent="0.3">
      <c r="A679" s="831">
        <v>21</v>
      </c>
      <c r="B679" s="832" t="s">
        <v>2457</v>
      </c>
      <c r="C679" s="832" t="s">
        <v>2463</v>
      </c>
      <c r="D679" s="833" t="s">
        <v>4107</v>
      </c>
      <c r="E679" s="834" t="s">
        <v>2497</v>
      </c>
      <c r="F679" s="832" t="s">
        <v>2458</v>
      </c>
      <c r="G679" s="832" t="s">
        <v>2571</v>
      </c>
      <c r="H679" s="832" t="s">
        <v>585</v>
      </c>
      <c r="I679" s="832" t="s">
        <v>3192</v>
      </c>
      <c r="J679" s="832" t="s">
        <v>2573</v>
      </c>
      <c r="K679" s="832" t="s">
        <v>3193</v>
      </c>
      <c r="L679" s="835">
        <v>117.47</v>
      </c>
      <c r="M679" s="835">
        <v>117.47</v>
      </c>
      <c r="N679" s="832">
        <v>1</v>
      </c>
      <c r="O679" s="836">
        <v>1</v>
      </c>
      <c r="P679" s="835">
        <v>117.47</v>
      </c>
      <c r="Q679" s="837">
        <v>1</v>
      </c>
      <c r="R679" s="832">
        <v>1</v>
      </c>
      <c r="S679" s="837">
        <v>1</v>
      </c>
      <c r="T679" s="836">
        <v>1</v>
      </c>
      <c r="U679" s="838">
        <v>1</v>
      </c>
    </row>
    <row r="680" spans="1:21" ht="14.4" customHeight="1" x14ac:dyDescent="0.3">
      <c r="A680" s="831">
        <v>21</v>
      </c>
      <c r="B680" s="832" t="s">
        <v>2457</v>
      </c>
      <c r="C680" s="832" t="s">
        <v>2463</v>
      </c>
      <c r="D680" s="833" t="s">
        <v>4107</v>
      </c>
      <c r="E680" s="834" t="s">
        <v>2497</v>
      </c>
      <c r="F680" s="832" t="s">
        <v>2458</v>
      </c>
      <c r="G680" s="832" t="s">
        <v>2575</v>
      </c>
      <c r="H680" s="832" t="s">
        <v>585</v>
      </c>
      <c r="I680" s="832" t="s">
        <v>2576</v>
      </c>
      <c r="J680" s="832" t="s">
        <v>776</v>
      </c>
      <c r="K680" s="832" t="s">
        <v>2577</v>
      </c>
      <c r="L680" s="835">
        <v>91.11</v>
      </c>
      <c r="M680" s="835">
        <v>455.54999999999995</v>
      </c>
      <c r="N680" s="832">
        <v>5</v>
      </c>
      <c r="O680" s="836">
        <v>3.5</v>
      </c>
      <c r="P680" s="835">
        <v>273.33</v>
      </c>
      <c r="Q680" s="837">
        <v>0.6</v>
      </c>
      <c r="R680" s="832">
        <v>3</v>
      </c>
      <c r="S680" s="837">
        <v>0.6</v>
      </c>
      <c r="T680" s="836">
        <v>1.5</v>
      </c>
      <c r="U680" s="838">
        <v>0.42857142857142855</v>
      </c>
    </row>
    <row r="681" spans="1:21" ht="14.4" customHeight="1" x14ac:dyDescent="0.3">
      <c r="A681" s="831">
        <v>21</v>
      </c>
      <c r="B681" s="832" t="s">
        <v>2457</v>
      </c>
      <c r="C681" s="832" t="s">
        <v>2463</v>
      </c>
      <c r="D681" s="833" t="s">
        <v>4107</v>
      </c>
      <c r="E681" s="834" t="s">
        <v>2497</v>
      </c>
      <c r="F681" s="832" t="s">
        <v>2458</v>
      </c>
      <c r="G681" s="832" t="s">
        <v>2575</v>
      </c>
      <c r="H681" s="832" t="s">
        <v>585</v>
      </c>
      <c r="I681" s="832" t="s">
        <v>3318</v>
      </c>
      <c r="J681" s="832" t="s">
        <v>776</v>
      </c>
      <c r="K681" s="832" t="s">
        <v>2577</v>
      </c>
      <c r="L681" s="835">
        <v>91.11</v>
      </c>
      <c r="M681" s="835">
        <v>91.11</v>
      </c>
      <c r="N681" s="832">
        <v>1</v>
      </c>
      <c r="O681" s="836">
        <v>0.5</v>
      </c>
      <c r="P681" s="835">
        <v>91.11</v>
      </c>
      <c r="Q681" s="837">
        <v>1</v>
      </c>
      <c r="R681" s="832">
        <v>1</v>
      </c>
      <c r="S681" s="837">
        <v>1</v>
      </c>
      <c r="T681" s="836">
        <v>0.5</v>
      </c>
      <c r="U681" s="838">
        <v>1</v>
      </c>
    </row>
    <row r="682" spans="1:21" ht="14.4" customHeight="1" x14ac:dyDescent="0.3">
      <c r="A682" s="831">
        <v>21</v>
      </c>
      <c r="B682" s="832" t="s">
        <v>2457</v>
      </c>
      <c r="C682" s="832" t="s">
        <v>2463</v>
      </c>
      <c r="D682" s="833" t="s">
        <v>4107</v>
      </c>
      <c r="E682" s="834" t="s">
        <v>2497</v>
      </c>
      <c r="F682" s="832" t="s">
        <v>2458</v>
      </c>
      <c r="G682" s="832" t="s">
        <v>2578</v>
      </c>
      <c r="H682" s="832" t="s">
        <v>585</v>
      </c>
      <c r="I682" s="832" t="s">
        <v>2579</v>
      </c>
      <c r="J682" s="832" t="s">
        <v>1135</v>
      </c>
      <c r="K682" s="832" t="s">
        <v>2580</v>
      </c>
      <c r="L682" s="835">
        <v>29.13</v>
      </c>
      <c r="M682" s="835">
        <v>29.13</v>
      </c>
      <c r="N682" s="832">
        <v>1</v>
      </c>
      <c r="O682" s="836">
        <v>1</v>
      </c>
      <c r="P682" s="835"/>
      <c r="Q682" s="837">
        <v>0</v>
      </c>
      <c r="R682" s="832"/>
      <c r="S682" s="837">
        <v>0</v>
      </c>
      <c r="T682" s="836"/>
      <c r="U682" s="838">
        <v>0</v>
      </c>
    </row>
    <row r="683" spans="1:21" ht="14.4" customHeight="1" x14ac:dyDescent="0.3">
      <c r="A683" s="831">
        <v>21</v>
      </c>
      <c r="B683" s="832" t="s">
        <v>2457</v>
      </c>
      <c r="C683" s="832" t="s">
        <v>2463</v>
      </c>
      <c r="D683" s="833" t="s">
        <v>4107</v>
      </c>
      <c r="E683" s="834" t="s">
        <v>2497</v>
      </c>
      <c r="F683" s="832" t="s">
        <v>2458</v>
      </c>
      <c r="G683" s="832" t="s">
        <v>2587</v>
      </c>
      <c r="H683" s="832" t="s">
        <v>585</v>
      </c>
      <c r="I683" s="832" t="s">
        <v>2588</v>
      </c>
      <c r="J683" s="832" t="s">
        <v>2589</v>
      </c>
      <c r="K683" s="832" t="s">
        <v>2590</v>
      </c>
      <c r="L683" s="835">
        <v>550.39</v>
      </c>
      <c r="M683" s="835">
        <v>550.39</v>
      </c>
      <c r="N683" s="832">
        <v>1</v>
      </c>
      <c r="O683" s="836">
        <v>1</v>
      </c>
      <c r="P683" s="835">
        <v>550.39</v>
      </c>
      <c r="Q683" s="837">
        <v>1</v>
      </c>
      <c r="R683" s="832">
        <v>1</v>
      </c>
      <c r="S683" s="837">
        <v>1</v>
      </c>
      <c r="T683" s="836">
        <v>1</v>
      </c>
      <c r="U683" s="838">
        <v>1</v>
      </c>
    </row>
    <row r="684" spans="1:21" ht="14.4" customHeight="1" x14ac:dyDescent="0.3">
      <c r="A684" s="831">
        <v>21</v>
      </c>
      <c r="B684" s="832" t="s">
        <v>2457</v>
      </c>
      <c r="C684" s="832" t="s">
        <v>2463</v>
      </c>
      <c r="D684" s="833" t="s">
        <v>4107</v>
      </c>
      <c r="E684" s="834" t="s">
        <v>2497</v>
      </c>
      <c r="F684" s="832" t="s">
        <v>2458</v>
      </c>
      <c r="G684" s="832" t="s">
        <v>2512</v>
      </c>
      <c r="H684" s="832" t="s">
        <v>637</v>
      </c>
      <c r="I684" s="832" t="s">
        <v>2119</v>
      </c>
      <c r="J684" s="832" t="s">
        <v>2120</v>
      </c>
      <c r="K684" s="832" t="s">
        <v>2121</v>
      </c>
      <c r="L684" s="835">
        <v>1938.97</v>
      </c>
      <c r="M684" s="835">
        <v>3877.94</v>
      </c>
      <c r="N684" s="832">
        <v>2</v>
      </c>
      <c r="O684" s="836">
        <v>0.5</v>
      </c>
      <c r="P684" s="835"/>
      <c r="Q684" s="837">
        <v>0</v>
      </c>
      <c r="R684" s="832"/>
      <c r="S684" s="837">
        <v>0</v>
      </c>
      <c r="T684" s="836"/>
      <c r="U684" s="838">
        <v>0</v>
      </c>
    </row>
    <row r="685" spans="1:21" ht="14.4" customHeight="1" x14ac:dyDescent="0.3">
      <c r="A685" s="831">
        <v>21</v>
      </c>
      <c r="B685" s="832" t="s">
        <v>2457</v>
      </c>
      <c r="C685" s="832" t="s">
        <v>2463</v>
      </c>
      <c r="D685" s="833" t="s">
        <v>4107</v>
      </c>
      <c r="E685" s="834" t="s">
        <v>2497</v>
      </c>
      <c r="F685" s="832" t="s">
        <v>2458</v>
      </c>
      <c r="G685" s="832" t="s">
        <v>2883</v>
      </c>
      <c r="H685" s="832" t="s">
        <v>637</v>
      </c>
      <c r="I685" s="832" t="s">
        <v>1939</v>
      </c>
      <c r="J685" s="832" t="s">
        <v>877</v>
      </c>
      <c r="K685" s="832" t="s">
        <v>1940</v>
      </c>
      <c r="L685" s="835">
        <v>42.51</v>
      </c>
      <c r="M685" s="835">
        <v>127.53</v>
      </c>
      <c r="N685" s="832">
        <v>3</v>
      </c>
      <c r="O685" s="836">
        <v>2</v>
      </c>
      <c r="P685" s="835">
        <v>85.02</v>
      </c>
      <c r="Q685" s="837">
        <v>0.66666666666666663</v>
      </c>
      <c r="R685" s="832">
        <v>2</v>
      </c>
      <c r="S685" s="837">
        <v>0.66666666666666663</v>
      </c>
      <c r="T685" s="836">
        <v>1.5</v>
      </c>
      <c r="U685" s="838">
        <v>0.75</v>
      </c>
    </row>
    <row r="686" spans="1:21" ht="14.4" customHeight="1" x14ac:dyDescent="0.3">
      <c r="A686" s="831">
        <v>21</v>
      </c>
      <c r="B686" s="832" t="s">
        <v>2457</v>
      </c>
      <c r="C686" s="832" t="s">
        <v>2463</v>
      </c>
      <c r="D686" s="833" t="s">
        <v>4107</v>
      </c>
      <c r="E686" s="834" t="s">
        <v>2497</v>
      </c>
      <c r="F686" s="832" t="s">
        <v>2458</v>
      </c>
      <c r="G686" s="832" t="s">
        <v>2883</v>
      </c>
      <c r="H686" s="832" t="s">
        <v>585</v>
      </c>
      <c r="I686" s="832" t="s">
        <v>2884</v>
      </c>
      <c r="J686" s="832" t="s">
        <v>2885</v>
      </c>
      <c r="K686" s="832" t="s">
        <v>1940</v>
      </c>
      <c r="L686" s="835">
        <v>42.51</v>
      </c>
      <c r="M686" s="835">
        <v>42.51</v>
      </c>
      <c r="N686" s="832">
        <v>1</v>
      </c>
      <c r="O686" s="836">
        <v>1</v>
      </c>
      <c r="P686" s="835">
        <v>42.51</v>
      </c>
      <c r="Q686" s="837">
        <v>1</v>
      </c>
      <c r="R686" s="832">
        <v>1</v>
      </c>
      <c r="S686" s="837">
        <v>1</v>
      </c>
      <c r="T686" s="836">
        <v>1</v>
      </c>
      <c r="U686" s="838">
        <v>1</v>
      </c>
    </row>
    <row r="687" spans="1:21" ht="14.4" customHeight="1" x14ac:dyDescent="0.3">
      <c r="A687" s="831">
        <v>21</v>
      </c>
      <c r="B687" s="832" t="s">
        <v>2457</v>
      </c>
      <c r="C687" s="832" t="s">
        <v>2463</v>
      </c>
      <c r="D687" s="833" t="s">
        <v>4107</v>
      </c>
      <c r="E687" s="834" t="s">
        <v>2497</v>
      </c>
      <c r="F687" s="832" t="s">
        <v>2458</v>
      </c>
      <c r="G687" s="832" t="s">
        <v>2606</v>
      </c>
      <c r="H687" s="832" t="s">
        <v>585</v>
      </c>
      <c r="I687" s="832" t="s">
        <v>2612</v>
      </c>
      <c r="J687" s="832" t="s">
        <v>2608</v>
      </c>
      <c r="K687" s="832" t="s">
        <v>2613</v>
      </c>
      <c r="L687" s="835">
        <v>339.47</v>
      </c>
      <c r="M687" s="835">
        <v>339.47</v>
      </c>
      <c r="N687" s="832">
        <v>1</v>
      </c>
      <c r="O687" s="836">
        <v>0.5</v>
      </c>
      <c r="P687" s="835"/>
      <c r="Q687" s="837">
        <v>0</v>
      </c>
      <c r="R687" s="832"/>
      <c r="S687" s="837">
        <v>0</v>
      </c>
      <c r="T687" s="836"/>
      <c r="U687" s="838">
        <v>0</v>
      </c>
    </row>
    <row r="688" spans="1:21" ht="14.4" customHeight="1" x14ac:dyDescent="0.3">
      <c r="A688" s="831">
        <v>21</v>
      </c>
      <c r="B688" s="832" t="s">
        <v>2457</v>
      </c>
      <c r="C688" s="832" t="s">
        <v>2463</v>
      </c>
      <c r="D688" s="833" t="s">
        <v>4107</v>
      </c>
      <c r="E688" s="834" t="s">
        <v>2497</v>
      </c>
      <c r="F688" s="832" t="s">
        <v>2458</v>
      </c>
      <c r="G688" s="832" t="s">
        <v>2618</v>
      </c>
      <c r="H688" s="832" t="s">
        <v>585</v>
      </c>
      <c r="I688" s="832" t="s">
        <v>3212</v>
      </c>
      <c r="J688" s="832" t="s">
        <v>1434</v>
      </c>
      <c r="K688" s="832" t="s">
        <v>3213</v>
      </c>
      <c r="L688" s="835">
        <v>75.05</v>
      </c>
      <c r="M688" s="835">
        <v>75.05</v>
      </c>
      <c r="N688" s="832">
        <v>1</v>
      </c>
      <c r="O688" s="836">
        <v>0.5</v>
      </c>
      <c r="P688" s="835"/>
      <c r="Q688" s="837">
        <v>0</v>
      </c>
      <c r="R688" s="832"/>
      <c r="S688" s="837">
        <v>0</v>
      </c>
      <c r="T688" s="836"/>
      <c r="U688" s="838">
        <v>0</v>
      </c>
    </row>
    <row r="689" spans="1:21" ht="14.4" customHeight="1" x14ac:dyDescent="0.3">
      <c r="A689" s="831">
        <v>21</v>
      </c>
      <c r="B689" s="832" t="s">
        <v>2457</v>
      </c>
      <c r="C689" s="832" t="s">
        <v>2463</v>
      </c>
      <c r="D689" s="833" t="s">
        <v>4107</v>
      </c>
      <c r="E689" s="834" t="s">
        <v>2497</v>
      </c>
      <c r="F689" s="832" t="s">
        <v>2458</v>
      </c>
      <c r="G689" s="832" t="s">
        <v>2618</v>
      </c>
      <c r="H689" s="832" t="s">
        <v>585</v>
      </c>
      <c r="I689" s="832" t="s">
        <v>2619</v>
      </c>
      <c r="J689" s="832" t="s">
        <v>967</v>
      </c>
      <c r="K689" s="832" t="s">
        <v>2620</v>
      </c>
      <c r="L689" s="835">
        <v>45.03</v>
      </c>
      <c r="M689" s="835">
        <v>180.12</v>
      </c>
      <c r="N689" s="832">
        <v>4</v>
      </c>
      <c r="O689" s="836">
        <v>2.5</v>
      </c>
      <c r="P689" s="835">
        <v>180.12</v>
      </c>
      <c r="Q689" s="837">
        <v>1</v>
      </c>
      <c r="R689" s="832">
        <v>4</v>
      </c>
      <c r="S689" s="837">
        <v>1</v>
      </c>
      <c r="T689" s="836">
        <v>2.5</v>
      </c>
      <c r="U689" s="838">
        <v>1</v>
      </c>
    </row>
    <row r="690" spans="1:21" ht="14.4" customHeight="1" x14ac:dyDescent="0.3">
      <c r="A690" s="831">
        <v>21</v>
      </c>
      <c r="B690" s="832" t="s">
        <v>2457</v>
      </c>
      <c r="C690" s="832" t="s">
        <v>2463</v>
      </c>
      <c r="D690" s="833" t="s">
        <v>4107</v>
      </c>
      <c r="E690" s="834" t="s">
        <v>2497</v>
      </c>
      <c r="F690" s="832" t="s">
        <v>2458</v>
      </c>
      <c r="G690" s="832" t="s">
        <v>3117</v>
      </c>
      <c r="H690" s="832" t="s">
        <v>585</v>
      </c>
      <c r="I690" s="832" t="s">
        <v>3118</v>
      </c>
      <c r="J690" s="832" t="s">
        <v>3119</v>
      </c>
      <c r="K690" s="832" t="s">
        <v>3120</v>
      </c>
      <c r="L690" s="835">
        <v>45.89</v>
      </c>
      <c r="M690" s="835">
        <v>91.78</v>
      </c>
      <c r="N690" s="832">
        <v>2</v>
      </c>
      <c r="O690" s="836">
        <v>1</v>
      </c>
      <c r="P690" s="835"/>
      <c r="Q690" s="837">
        <v>0</v>
      </c>
      <c r="R690" s="832"/>
      <c r="S690" s="837">
        <v>0</v>
      </c>
      <c r="T690" s="836"/>
      <c r="U690" s="838">
        <v>0</v>
      </c>
    </row>
    <row r="691" spans="1:21" ht="14.4" customHeight="1" x14ac:dyDescent="0.3">
      <c r="A691" s="831">
        <v>21</v>
      </c>
      <c r="B691" s="832" t="s">
        <v>2457</v>
      </c>
      <c r="C691" s="832" t="s">
        <v>2463</v>
      </c>
      <c r="D691" s="833" t="s">
        <v>4107</v>
      </c>
      <c r="E691" s="834" t="s">
        <v>2497</v>
      </c>
      <c r="F691" s="832" t="s">
        <v>2458</v>
      </c>
      <c r="G691" s="832" t="s">
        <v>3117</v>
      </c>
      <c r="H691" s="832" t="s">
        <v>585</v>
      </c>
      <c r="I691" s="832" t="s">
        <v>3121</v>
      </c>
      <c r="J691" s="832" t="s">
        <v>3119</v>
      </c>
      <c r="K691" s="832" t="s">
        <v>3122</v>
      </c>
      <c r="L691" s="835">
        <v>91.78</v>
      </c>
      <c r="M691" s="835">
        <v>91.78</v>
      </c>
      <c r="N691" s="832">
        <v>1</v>
      </c>
      <c r="O691" s="836">
        <v>1</v>
      </c>
      <c r="P691" s="835">
        <v>91.78</v>
      </c>
      <c r="Q691" s="837">
        <v>1</v>
      </c>
      <c r="R691" s="832">
        <v>1</v>
      </c>
      <c r="S691" s="837">
        <v>1</v>
      </c>
      <c r="T691" s="836">
        <v>1</v>
      </c>
      <c r="U691" s="838">
        <v>1</v>
      </c>
    </row>
    <row r="692" spans="1:21" ht="14.4" customHeight="1" x14ac:dyDescent="0.3">
      <c r="A692" s="831">
        <v>21</v>
      </c>
      <c r="B692" s="832" t="s">
        <v>2457</v>
      </c>
      <c r="C692" s="832" t="s">
        <v>2463</v>
      </c>
      <c r="D692" s="833" t="s">
        <v>4107</v>
      </c>
      <c r="E692" s="834" t="s">
        <v>2497</v>
      </c>
      <c r="F692" s="832" t="s">
        <v>2458</v>
      </c>
      <c r="G692" s="832" t="s">
        <v>2626</v>
      </c>
      <c r="H692" s="832" t="s">
        <v>585</v>
      </c>
      <c r="I692" s="832" t="s">
        <v>2627</v>
      </c>
      <c r="J692" s="832" t="s">
        <v>2628</v>
      </c>
      <c r="K692" s="832" t="s">
        <v>2629</v>
      </c>
      <c r="L692" s="835">
        <v>2615.92</v>
      </c>
      <c r="M692" s="835">
        <v>162187.03999999998</v>
      </c>
      <c r="N692" s="832">
        <v>62</v>
      </c>
      <c r="O692" s="836">
        <v>21</v>
      </c>
      <c r="P692" s="835">
        <v>102020.87999999999</v>
      </c>
      <c r="Q692" s="837">
        <v>0.62903225806451613</v>
      </c>
      <c r="R692" s="832">
        <v>39</v>
      </c>
      <c r="S692" s="837">
        <v>0.62903225806451613</v>
      </c>
      <c r="T692" s="836">
        <v>14</v>
      </c>
      <c r="U692" s="838">
        <v>0.66666666666666663</v>
      </c>
    </row>
    <row r="693" spans="1:21" ht="14.4" customHeight="1" x14ac:dyDescent="0.3">
      <c r="A693" s="831">
        <v>21</v>
      </c>
      <c r="B693" s="832" t="s">
        <v>2457</v>
      </c>
      <c r="C693" s="832" t="s">
        <v>2463</v>
      </c>
      <c r="D693" s="833" t="s">
        <v>4107</v>
      </c>
      <c r="E693" s="834" t="s">
        <v>2497</v>
      </c>
      <c r="F693" s="832" t="s">
        <v>2458</v>
      </c>
      <c r="G693" s="832" t="s">
        <v>2626</v>
      </c>
      <c r="H693" s="832" t="s">
        <v>585</v>
      </c>
      <c r="I693" s="832" t="s">
        <v>3214</v>
      </c>
      <c r="J693" s="832" t="s">
        <v>2628</v>
      </c>
      <c r="K693" s="832" t="s">
        <v>3215</v>
      </c>
      <c r="L693" s="835">
        <v>3633.21</v>
      </c>
      <c r="M693" s="835">
        <v>54498.149999999994</v>
      </c>
      <c r="N693" s="832">
        <v>15</v>
      </c>
      <c r="O693" s="836">
        <v>7</v>
      </c>
      <c r="P693" s="835">
        <v>39965.31</v>
      </c>
      <c r="Q693" s="837">
        <v>0.73333333333333339</v>
      </c>
      <c r="R693" s="832">
        <v>11</v>
      </c>
      <c r="S693" s="837">
        <v>0.73333333333333328</v>
      </c>
      <c r="T693" s="836">
        <v>5</v>
      </c>
      <c r="U693" s="838">
        <v>0.7142857142857143</v>
      </c>
    </row>
    <row r="694" spans="1:21" ht="14.4" customHeight="1" x14ac:dyDescent="0.3">
      <c r="A694" s="831">
        <v>21</v>
      </c>
      <c r="B694" s="832" t="s">
        <v>2457</v>
      </c>
      <c r="C694" s="832" t="s">
        <v>2463</v>
      </c>
      <c r="D694" s="833" t="s">
        <v>4107</v>
      </c>
      <c r="E694" s="834" t="s">
        <v>2497</v>
      </c>
      <c r="F694" s="832" t="s">
        <v>2458</v>
      </c>
      <c r="G694" s="832" t="s">
        <v>2634</v>
      </c>
      <c r="H694" s="832" t="s">
        <v>585</v>
      </c>
      <c r="I694" s="832" t="s">
        <v>2635</v>
      </c>
      <c r="J694" s="832" t="s">
        <v>798</v>
      </c>
      <c r="K694" s="832" t="s">
        <v>2636</v>
      </c>
      <c r="L694" s="835">
        <v>27.28</v>
      </c>
      <c r="M694" s="835">
        <v>54.56</v>
      </c>
      <c r="N694" s="832">
        <v>2</v>
      </c>
      <c r="O694" s="836">
        <v>2</v>
      </c>
      <c r="P694" s="835">
        <v>54.56</v>
      </c>
      <c r="Q694" s="837">
        <v>1</v>
      </c>
      <c r="R694" s="832">
        <v>2</v>
      </c>
      <c r="S694" s="837">
        <v>1</v>
      </c>
      <c r="T694" s="836">
        <v>2</v>
      </c>
      <c r="U694" s="838">
        <v>1</v>
      </c>
    </row>
    <row r="695" spans="1:21" ht="14.4" customHeight="1" x14ac:dyDescent="0.3">
      <c r="A695" s="831">
        <v>21</v>
      </c>
      <c r="B695" s="832" t="s">
        <v>2457</v>
      </c>
      <c r="C695" s="832" t="s">
        <v>2463</v>
      </c>
      <c r="D695" s="833" t="s">
        <v>4107</v>
      </c>
      <c r="E695" s="834" t="s">
        <v>2497</v>
      </c>
      <c r="F695" s="832" t="s">
        <v>2458</v>
      </c>
      <c r="G695" s="832" t="s">
        <v>2639</v>
      </c>
      <c r="H695" s="832" t="s">
        <v>637</v>
      </c>
      <c r="I695" s="832" t="s">
        <v>2640</v>
      </c>
      <c r="J695" s="832" t="s">
        <v>2641</v>
      </c>
      <c r="K695" s="832" t="s">
        <v>2642</v>
      </c>
      <c r="L695" s="835">
        <v>1651.16</v>
      </c>
      <c r="M695" s="835">
        <v>1651.16</v>
      </c>
      <c r="N695" s="832">
        <v>1</v>
      </c>
      <c r="O695" s="836">
        <v>1</v>
      </c>
      <c r="P695" s="835">
        <v>1651.16</v>
      </c>
      <c r="Q695" s="837">
        <v>1</v>
      </c>
      <c r="R695" s="832">
        <v>1</v>
      </c>
      <c r="S695" s="837">
        <v>1</v>
      </c>
      <c r="T695" s="836">
        <v>1</v>
      </c>
      <c r="U695" s="838">
        <v>1</v>
      </c>
    </row>
    <row r="696" spans="1:21" ht="14.4" customHeight="1" x14ac:dyDescent="0.3">
      <c r="A696" s="831">
        <v>21</v>
      </c>
      <c r="B696" s="832" t="s">
        <v>2457</v>
      </c>
      <c r="C696" s="832" t="s">
        <v>2463</v>
      </c>
      <c r="D696" s="833" t="s">
        <v>4107</v>
      </c>
      <c r="E696" s="834" t="s">
        <v>2497</v>
      </c>
      <c r="F696" s="832" t="s">
        <v>2458</v>
      </c>
      <c r="G696" s="832" t="s">
        <v>2901</v>
      </c>
      <c r="H696" s="832" t="s">
        <v>585</v>
      </c>
      <c r="I696" s="832" t="s">
        <v>2902</v>
      </c>
      <c r="J696" s="832" t="s">
        <v>2903</v>
      </c>
      <c r="K696" s="832" t="s">
        <v>2904</v>
      </c>
      <c r="L696" s="835">
        <v>111.72</v>
      </c>
      <c r="M696" s="835">
        <v>223.44</v>
      </c>
      <c r="N696" s="832">
        <v>2</v>
      </c>
      <c r="O696" s="836">
        <v>0.5</v>
      </c>
      <c r="P696" s="835">
        <v>223.44</v>
      </c>
      <c r="Q696" s="837">
        <v>1</v>
      </c>
      <c r="R696" s="832">
        <v>2</v>
      </c>
      <c r="S696" s="837">
        <v>1</v>
      </c>
      <c r="T696" s="836">
        <v>0.5</v>
      </c>
      <c r="U696" s="838">
        <v>1</v>
      </c>
    </row>
    <row r="697" spans="1:21" ht="14.4" customHeight="1" x14ac:dyDescent="0.3">
      <c r="A697" s="831">
        <v>21</v>
      </c>
      <c r="B697" s="832" t="s">
        <v>2457</v>
      </c>
      <c r="C697" s="832" t="s">
        <v>2463</v>
      </c>
      <c r="D697" s="833" t="s">
        <v>4107</v>
      </c>
      <c r="E697" s="834" t="s">
        <v>2497</v>
      </c>
      <c r="F697" s="832" t="s">
        <v>2458</v>
      </c>
      <c r="G697" s="832" t="s">
        <v>2905</v>
      </c>
      <c r="H697" s="832" t="s">
        <v>585</v>
      </c>
      <c r="I697" s="832" t="s">
        <v>3414</v>
      </c>
      <c r="J697" s="832" t="s">
        <v>3415</v>
      </c>
      <c r="K697" s="832" t="s">
        <v>3416</v>
      </c>
      <c r="L697" s="835">
        <v>0</v>
      </c>
      <c r="M697" s="835">
        <v>0</v>
      </c>
      <c r="N697" s="832">
        <v>3</v>
      </c>
      <c r="O697" s="836"/>
      <c r="P697" s="835">
        <v>0</v>
      </c>
      <c r="Q697" s="837"/>
      <c r="R697" s="832">
        <v>3</v>
      </c>
      <c r="S697" s="837">
        <v>1</v>
      </c>
      <c r="T697" s="836"/>
      <c r="U697" s="838"/>
    </row>
    <row r="698" spans="1:21" ht="14.4" customHeight="1" x14ac:dyDescent="0.3">
      <c r="A698" s="831">
        <v>21</v>
      </c>
      <c r="B698" s="832" t="s">
        <v>2457</v>
      </c>
      <c r="C698" s="832" t="s">
        <v>2463</v>
      </c>
      <c r="D698" s="833" t="s">
        <v>4107</v>
      </c>
      <c r="E698" s="834" t="s">
        <v>2497</v>
      </c>
      <c r="F698" s="832" t="s">
        <v>2458</v>
      </c>
      <c r="G698" s="832" t="s">
        <v>2909</v>
      </c>
      <c r="H698" s="832" t="s">
        <v>585</v>
      </c>
      <c r="I698" s="832" t="s">
        <v>2910</v>
      </c>
      <c r="J698" s="832" t="s">
        <v>2911</v>
      </c>
      <c r="K698" s="832" t="s">
        <v>2912</v>
      </c>
      <c r="L698" s="835">
        <v>38.5</v>
      </c>
      <c r="M698" s="835">
        <v>269.5</v>
      </c>
      <c r="N698" s="832">
        <v>7</v>
      </c>
      <c r="O698" s="836">
        <v>4</v>
      </c>
      <c r="P698" s="835">
        <v>192.5</v>
      </c>
      <c r="Q698" s="837">
        <v>0.7142857142857143</v>
      </c>
      <c r="R698" s="832">
        <v>5</v>
      </c>
      <c r="S698" s="837">
        <v>0.7142857142857143</v>
      </c>
      <c r="T698" s="836">
        <v>3</v>
      </c>
      <c r="U698" s="838">
        <v>0.75</v>
      </c>
    </row>
    <row r="699" spans="1:21" ht="14.4" customHeight="1" x14ac:dyDescent="0.3">
      <c r="A699" s="831">
        <v>21</v>
      </c>
      <c r="B699" s="832" t="s">
        <v>2457</v>
      </c>
      <c r="C699" s="832" t="s">
        <v>2463</v>
      </c>
      <c r="D699" s="833" t="s">
        <v>4107</v>
      </c>
      <c r="E699" s="834" t="s">
        <v>2497</v>
      </c>
      <c r="F699" s="832" t="s">
        <v>2458</v>
      </c>
      <c r="G699" s="832" t="s">
        <v>2917</v>
      </c>
      <c r="H699" s="832" t="s">
        <v>585</v>
      </c>
      <c r="I699" s="832" t="s">
        <v>2918</v>
      </c>
      <c r="J699" s="832" t="s">
        <v>2919</v>
      </c>
      <c r="K699" s="832" t="s">
        <v>2178</v>
      </c>
      <c r="L699" s="835">
        <v>2950.43</v>
      </c>
      <c r="M699" s="835">
        <v>20653.009999999998</v>
      </c>
      <c r="N699" s="832">
        <v>7</v>
      </c>
      <c r="O699" s="836">
        <v>1</v>
      </c>
      <c r="P699" s="835">
        <v>20653.009999999998</v>
      </c>
      <c r="Q699" s="837">
        <v>1</v>
      </c>
      <c r="R699" s="832">
        <v>7</v>
      </c>
      <c r="S699" s="837">
        <v>1</v>
      </c>
      <c r="T699" s="836">
        <v>1</v>
      </c>
      <c r="U699" s="838">
        <v>1</v>
      </c>
    </row>
    <row r="700" spans="1:21" ht="14.4" customHeight="1" x14ac:dyDescent="0.3">
      <c r="A700" s="831">
        <v>21</v>
      </c>
      <c r="B700" s="832" t="s">
        <v>2457</v>
      </c>
      <c r="C700" s="832" t="s">
        <v>2463</v>
      </c>
      <c r="D700" s="833" t="s">
        <v>4107</v>
      </c>
      <c r="E700" s="834" t="s">
        <v>2497</v>
      </c>
      <c r="F700" s="832" t="s">
        <v>2458</v>
      </c>
      <c r="G700" s="832" t="s">
        <v>3417</v>
      </c>
      <c r="H700" s="832" t="s">
        <v>585</v>
      </c>
      <c r="I700" s="832" t="s">
        <v>3418</v>
      </c>
      <c r="J700" s="832" t="s">
        <v>1237</v>
      </c>
      <c r="K700" s="832" t="s">
        <v>3419</v>
      </c>
      <c r="L700" s="835">
        <v>760.22</v>
      </c>
      <c r="M700" s="835">
        <v>4561.32</v>
      </c>
      <c r="N700" s="832">
        <v>6</v>
      </c>
      <c r="O700" s="836">
        <v>5.5</v>
      </c>
      <c r="P700" s="835">
        <v>1520.44</v>
      </c>
      <c r="Q700" s="837">
        <v>0.33333333333333337</v>
      </c>
      <c r="R700" s="832">
        <v>2</v>
      </c>
      <c r="S700" s="837">
        <v>0.33333333333333331</v>
      </c>
      <c r="T700" s="836">
        <v>1.5</v>
      </c>
      <c r="U700" s="838">
        <v>0.27272727272727271</v>
      </c>
    </row>
    <row r="701" spans="1:21" ht="14.4" customHeight="1" x14ac:dyDescent="0.3">
      <c r="A701" s="831">
        <v>21</v>
      </c>
      <c r="B701" s="832" t="s">
        <v>2457</v>
      </c>
      <c r="C701" s="832" t="s">
        <v>2463</v>
      </c>
      <c r="D701" s="833" t="s">
        <v>4107</v>
      </c>
      <c r="E701" s="834" t="s">
        <v>2497</v>
      </c>
      <c r="F701" s="832" t="s">
        <v>2458</v>
      </c>
      <c r="G701" s="832" t="s">
        <v>2650</v>
      </c>
      <c r="H701" s="832" t="s">
        <v>585</v>
      </c>
      <c r="I701" s="832" t="s">
        <v>2651</v>
      </c>
      <c r="J701" s="832" t="s">
        <v>2652</v>
      </c>
      <c r="K701" s="832" t="s">
        <v>2653</v>
      </c>
      <c r="L701" s="835">
        <v>550.39</v>
      </c>
      <c r="M701" s="835">
        <v>30271.45</v>
      </c>
      <c r="N701" s="832">
        <v>55</v>
      </c>
      <c r="O701" s="836">
        <v>18</v>
      </c>
      <c r="P701" s="835">
        <v>20364.43</v>
      </c>
      <c r="Q701" s="837">
        <v>0.67272727272727273</v>
      </c>
      <c r="R701" s="832">
        <v>37</v>
      </c>
      <c r="S701" s="837">
        <v>0.67272727272727273</v>
      </c>
      <c r="T701" s="836">
        <v>12</v>
      </c>
      <c r="U701" s="838">
        <v>0.66666666666666663</v>
      </c>
    </row>
    <row r="702" spans="1:21" ht="14.4" customHeight="1" x14ac:dyDescent="0.3">
      <c r="A702" s="831">
        <v>21</v>
      </c>
      <c r="B702" s="832" t="s">
        <v>2457</v>
      </c>
      <c r="C702" s="832" t="s">
        <v>2463</v>
      </c>
      <c r="D702" s="833" t="s">
        <v>4107</v>
      </c>
      <c r="E702" s="834" t="s">
        <v>2497</v>
      </c>
      <c r="F702" s="832" t="s">
        <v>2458</v>
      </c>
      <c r="G702" s="832" t="s">
        <v>2650</v>
      </c>
      <c r="H702" s="832" t="s">
        <v>637</v>
      </c>
      <c r="I702" s="832" t="s">
        <v>2654</v>
      </c>
      <c r="J702" s="832" t="s">
        <v>2655</v>
      </c>
      <c r="K702" s="832" t="s">
        <v>1961</v>
      </c>
      <c r="L702" s="835">
        <v>550.39</v>
      </c>
      <c r="M702" s="835">
        <v>20364.43</v>
      </c>
      <c r="N702" s="832">
        <v>37</v>
      </c>
      <c r="O702" s="836">
        <v>13</v>
      </c>
      <c r="P702" s="835">
        <v>15961.31</v>
      </c>
      <c r="Q702" s="837">
        <v>0.78378378378378377</v>
      </c>
      <c r="R702" s="832">
        <v>29</v>
      </c>
      <c r="S702" s="837">
        <v>0.78378378378378377</v>
      </c>
      <c r="T702" s="836">
        <v>10</v>
      </c>
      <c r="U702" s="838">
        <v>0.76923076923076927</v>
      </c>
    </row>
    <row r="703" spans="1:21" ht="14.4" customHeight="1" x14ac:dyDescent="0.3">
      <c r="A703" s="831">
        <v>21</v>
      </c>
      <c r="B703" s="832" t="s">
        <v>2457</v>
      </c>
      <c r="C703" s="832" t="s">
        <v>2463</v>
      </c>
      <c r="D703" s="833" t="s">
        <v>4107</v>
      </c>
      <c r="E703" s="834" t="s">
        <v>2497</v>
      </c>
      <c r="F703" s="832" t="s">
        <v>2458</v>
      </c>
      <c r="G703" s="832" t="s">
        <v>3420</v>
      </c>
      <c r="H703" s="832" t="s">
        <v>585</v>
      </c>
      <c r="I703" s="832" t="s">
        <v>3421</v>
      </c>
      <c r="J703" s="832" t="s">
        <v>3422</v>
      </c>
      <c r="K703" s="832" t="s">
        <v>3423</v>
      </c>
      <c r="L703" s="835">
        <v>1496.23</v>
      </c>
      <c r="M703" s="835">
        <v>2992.46</v>
      </c>
      <c r="N703" s="832">
        <v>2</v>
      </c>
      <c r="O703" s="836">
        <v>1</v>
      </c>
      <c r="P703" s="835"/>
      <c r="Q703" s="837">
        <v>0</v>
      </c>
      <c r="R703" s="832"/>
      <c r="S703" s="837">
        <v>0</v>
      </c>
      <c r="T703" s="836"/>
      <c r="U703" s="838">
        <v>0</v>
      </c>
    </row>
    <row r="704" spans="1:21" ht="14.4" customHeight="1" x14ac:dyDescent="0.3">
      <c r="A704" s="831">
        <v>21</v>
      </c>
      <c r="B704" s="832" t="s">
        <v>2457</v>
      </c>
      <c r="C704" s="832" t="s">
        <v>2463</v>
      </c>
      <c r="D704" s="833" t="s">
        <v>4107</v>
      </c>
      <c r="E704" s="834" t="s">
        <v>2497</v>
      </c>
      <c r="F704" s="832" t="s">
        <v>2458</v>
      </c>
      <c r="G704" s="832" t="s">
        <v>2937</v>
      </c>
      <c r="H704" s="832" t="s">
        <v>585</v>
      </c>
      <c r="I704" s="832" t="s">
        <v>2938</v>
      </c>
      <c r="J704" s="832" t="s">
        <v>2939</v>
      </c>
      <c r="K704" s="832" t="s">
        <v>2940</v>
      </c>
      <c r="L704" s="835">
        <v>727.03</v>
      </c>
      <c r="M704" s="835">
        <v>2181.09</v>
      </c>
      <c r="N704" s="832">
        <v>3</v>
      </c>
      <c r="O704" s="836">
        <v>2</v>
      </c>
      <c r="P704" s="835">
        <v>2181.09</v>
      </c>
      <c r="Q704" s="837">
        <v>1</v>
      </c>
      <c r="R704" s="832">
        <v>3</v>
      </c>
      <c r="S704" s="837">
        <v>1</v>
      </c>
      <c r="T704" s="836">
        <v>2</v>
      </c>
      <c r="U704" s="838">
        <v>1</v>
      </c>
    </row>
    <row r="705" spans="1:21" ht="14.4" customHeight="1" x14ac:dyDescent="0.3">
      <c r="A705" s="831">
        <v>21</v>
      </c>
      <c r="B705" s="832" t="s">
        <v>2457</v>
      </c>
      <c r="C705" s="832" t="s">
        <v>2463</v>
      </c>
      <c r="D705" s="833" t="s">
        <v>4107</v>
      </c>
      <c r="E705" s="834" t="s">
        <v>2497</v>
      </c>
      <c r="F705" s="832" t="s">
        <v>2458</v>
      </c>
      <c r="G705" s="832" t="s">
        <v>2515</v>
      </c>
      <c r="H705" s="832" t="s">
        <v>585</v>
      </c>
      <c r="I705" s="832" t="s">
        <v>2667</v>
      </c>
      <c r="J705" s="832" t="s">
        <v>769</v>
      </c>
      <c r="K705" s="832" t="s">
        <v>2668</v>
      </c>
      <c r="L705" s="835">
        <v>53.57</v>
      </c>
      <c r="M705" s="835">
        <v>589.2700000000001</v>
      </c>
      <c r="N705" s="832">
        <v>11</v>
      </c>
      <c r="O705" s="836">
        <v>8.5</v>
      </c>
      <c r="P705" s="835">
        <v>535.70000000000005</v>
      </c>
      <c r="Q705" s="837">
        <v>0.90909090909090906</v>
      </c>
      <c r="R705" s="832">
        <v>10</v>
      </c>
      <c r="S705" s="837">
        <v>0.90909090909090906</v>
      </c>
      <c r="T705" s="836">
        <v>8</v>
      </c>
      <c r="U705" s="838">
        <v>0.94117647058823528</v>
      </c>
    </row>
    <row r="706" spans="1:21" ht="14.4" customHeight="1" x14ac:dyDescent="0.3">
      <c r="A706" s="831">
        <v>21</v>
      </c>
      <c r="B706" s="832" t="s">
        <v>2457</v>
      </c>
      <c r="C706" s="832" t="s">
        <v>2463</v>
      </c>
      <c r="D706" s="833" t="s">
        <v>4107</v>
      </c>
      <c r="E706" s="834" t="s">
        <v>2497</v>
      </c>
      <c r="F706" s="832" t="s">
        <v>2458</v>
      </c>
      <c r="G706" s="832" t="s">
        <v>2945</v>
      </c>
      <c r="H706" s="832" t="s">
        <v>585</v>
      </c>
      <c r="I706" s="832" t="s">
        <v>2946</v>
      </c>
      <c r="J706" s="832" t="s">
        <v>2947</v>
      </c>
      <c r="K706" s="832" t="s">
        <v>2182</v>
      </c>
      <c r="L706" s="835">
        <v>161.06</v>
      </c>
      <c r="M706" s="835">
        <v>161.06</v>
      </c>
      <c r="N706" s="832">
        <v>1</v>
      </c>
      <c r="O706" s="836">
        <v>0.5</v>
      </c>
      <c r="P706" s="835">
        <v>161.06</v>
      </c>
      <c r="Q706" s="837">
        <v>1</v>
      </c>
      <c r="R706" s="832">
        <v>1</v>
      </c>
      <c r="S706" s="837">
        <v>1</v>
      </c>
      <c r="T706" s="836">
        <v>0.5</v>
      </c>
      <c r="U706" s="838">
        <v>1</v>
      </c>
    </row>
    <row r="707" spans="1:21" ht="14.4" customHeight="1" x14ac:dyDescent="0.3">
      <c r="A707" s="831">
        <v>21</v>
      </c>
      <c r="B707" s="832" t="s">
        <v>2457</v>
      </c>
      <c r="C707" s="832" t="s">
        <v>2463</v>
      </c>
      <c r="D707" s="833" t="s">
        <v>4107</v>
      </c>
      <c r="E707" s="834" t="s">
        <v>2497</v>
      </c>
      <c r="F707" s="832" t="s">
        <v>2458</v>
      </c>
      <c r="G707" s="832" t="s">
        <v>2669</v>
      </c>
      <c r="H707" s="832" t="s">
        <v>637</v>
      </c>
      <c r="I707" s="832" t="s">
        <v>2673</v>
      </c>
      <c r="J707" s="832" t="s">
        <v>2671</v>
      </c>
      <c r="K707" s="832" t="s">
        <v>2674</v>
      </c>
      <c r="L707" s="835">
        <v>490.89</v>
      </c>
      <c r="M707" s="835">
        <v>981.78</v>
      </c>
      <c r="N707" s="832">
        <v>2</v>
      </c>
      <c r="O707" s="836">
        <v>0.5</v>
      </c>
      <c r="P707" s="835">
        <v>981.78</v>
      </c>
      <c r="Q707" s="837">
        <v>1</v>
      </c>
      <c r="R707" s="832">
        <v>2</v>
      </c>
      <c r="S707" s="837">
        <v>1</v>
      </c>
      <c r="T707" s="836">
        <v>0.5</v>
      </c>
      <c r="U707" s="838">
        <v>1</v>
      </c>
    </row>
    <row r="708" spans="1:21" ht="14.4" customHeight="1" x14ac:dyDescent="0.3">
      <c r="A708" s="831">
        <v>21</v>
      </c>
      <c r="B708" s="832" t="s">
        <v>2457</v>
      </c>
      <c r="C708" s="832" t="s">
        <v>2463</v>
      </c>
      <c r="D708" s="833" t="s">
        <v>4107</v>
      </c>
      <c r="E708" s="834" t="s">
        <v>2497</v>
      </c>
      <c r="F708" s="832" t="s">
        <v>2458</v>
      </c>
      <c r="G708" s="832" t="s">
        <v>3424</v>
      </c>
      <c r="H708" s="832" t="s">
        <v>585</v>
      </c>
      <c r="I708" s="832" t="s">
        <v>3425</v>
      </c>
      <c r="J708" s="832" t="s">
        <v>3426</v>
      </c>
      <c r="K708" s="832" t="s">
        <v>3427</v>
      </c>
      <c r="L708" s="835">
        <v>0</v>
      </c>
      <c r="M708" s="835">
        <v>0</v>
      </c>
      <c r="N708" s="832">
        <v>1</v>
      </c>
      <c r="O708" s="836">
        <v>1</v>
      </c>
      <c r="P708" s="835">
        <v>0</v>
      </c>
      <c r="Q708" s="837"/>
      <c r="R708" s="832">
        <v>1</v>
      </c>
      <c r="S708" s="837">
        <v>1</v>
      </c>
      <c r="T708" s="836">
        <v>1</v>
      </c>
      <c r="U708" s="838">
        <v>1</v>
      </c>
    </row>
    <row r="709" spans="1:21" ht="14.4" customHeight="1" x14ac:dyDescent="0.3">
      <c r="A709" s="831">
        <v>21</v>
      </c>
      <c r="B709" s="832" t="s">
        <v>2457</v>
      </c>
      <c r="C709" s="832" t="s">
        <v>2463</v>
      </c>
      <c r="D709" s="833" t="s">
        <v>4107</v>
      </c>
      <c r="E709" s="834" t="s">
        <v>2497</v>
      </c>
      <c r="F709" s="832" t="s">
        <v>2458</v>
      </c>
      <c r="G709" s="832" t="s">
        <v>2680</v>
      </c>
      <c r="H709" s="832" t="s">
        <v>585</v>
      </c>
      <c r="I709" s="832" t="s">
        <v>3384</v>
      </c>
      <c r="J709" s="832" t="s">
        <v>909</v>
      </c>
      <c r="K709" s="832" t="s">
        <v>3385</v>
      </c>
      <c r="L709" s="835">
        <v>32.25</v>
      </c>
      <c r="M709" s="835">
        <v>32.25</v>
      </c>
      <c r="N709" s="832">
        <v>1</v>
      </c>
      <c r="O709" s="836">
        <v>0.5</v>
      </c>
      <c r="P709" s="835">
        <v>32.25</v>
      </c>
      <c r="Q709" s="837">
        <v>1</v>
      </c>
      <c r="R709" s="832">
        <v>1</v>
      </c>
      <c r="S709" s="837">
        <v>1</v>
      </c>
      <c r="T709" s="836">
        <v>0.5</v>
      </c>
      <c r="U709" s="838">
        <v>1</v>
      </c>
    </row>
    <row r="710" spans="1:21" ht="14.4" customHeight="1" x14ac:dyDescent="0.3">
      <c r="A710" s="831">
        <v>21</v>
      </c>
      <c r="B710" s="832" t="s">
        <v>2457</v>
      </c>
      <c r="C710" s="832" t="s">
        <v>2463</v>
      </c>
      <c r="D710" s="833" t="s">
        <v>4107</v>
      </c>
      <c r="E710" s="834" t="s">
        <v>2497</v>
      </c>
      <c r="F710" s="832" t="s">
        <v>2458</v>
      </c>
      <c r="G710" s="832" t="s">
        <v>2680</v>
      </c>
      <c r="H710" s="832" t="s">
        <v>585</v>
      </c>
      <c r="I710" s="832" t="s">
        <v>2967</v>
      </c>
      <c r="J710" s="832" t="s">
        <v>909</v>
      </c>
      <c r="K710" s="832" t="s">
        <v>2968</v>
      </c>
      <c r="L710" s="835">
        <v>103.67</v>
      </c>
      <c r="M710" s="835">
        <v>103.67</v>
      </c>
      <c r="N710" s="832">
        <v>1</v>
      </c>
      <c r="O710" s="836">
        <v>0.5</v>
      </c>
      <c r="P710" s="835">
        <v>103.67</v>
      </c>
      <c r="Q710" s="837">
        <v>1</v>
      </c>
      <c r="R710" s="832">
        <v>1</v>
      </c>
      <c r="S710" s="837">
        <v>1</v>
      </c>
      <c r="T710" s="836">
        <v>0.5</v>
      </c>
      <c r="U710" s="838">
        <v>1</v>
      </c>
    </row>
    <row r="711" spans="1:21" ht="14.4" customHeight="1" x14ac:dyDescent="0.3">
      <c r="A711" s="831">
        <v>21</v>
      </c>
      <c r="B711" s="832" t="s">
        <v>2457</v>
      </c>
      <c r="C711" s="832" t="s">
        <v>2463</v>
      </c>
      <c r="D711" s="833" t="s">
        <v>4107</v>
      </c>
      <c r="E711" s="834" t="s">
        <v>2497</v>
      </c>
      <c r="F711" s="832" t="s">
        <v>2458</v>
      </c>
      <c r="G711" s="832" t="s">
        <v>2680</v>
      </c>
      <c r="H711" s="832" t="s">
        <v>585</v>
      </c>
      <c r="I711" s="832" t="s">
        <v>3428</v>
      </c>
      <c r="J711" s="832" t="s">
        <v>909</v>
      </c>
      <c r="K711" s="832" t="s">
        <v>3429</v>
      </c>
      <c r="L711" s="835">
        <v>16.12</v>
      </c>
      <c r="M711" s="835">
        <v>16.12</v>
      </c>
      <c r="N711" s="832">
        <v>1</v>
      </c>
      <c r="O711" s="836">
        <v>0.5</v>
      </c>
      <c r="P711" s="835">
        <v>16.12</v>
      </c>
      <c r="Q711" s="837">
        <v>1</v>
      </c>
      <c r="R711" s="832">
        <v>1</v>
      </c>
      <c r="S711" s="837">
        <v>1</v>
      </c>
      <c r="T711" s="836">
        <v>0.5</v>
      </c>
      <c r="U711" s="838">
        <v>1</v>
      </c>
    </row>
    <row r="712" spans="1:21" ht="14.4" customHeight="1" x14ac:dyDescent="0.3">
      <c r="A712" s="831">
        <v>21</v>
      </c>
      <c r="B712" s="832" t="s">
        <v>2457</v>
      </c>
      <c r="C712" s="832" t="s">
        <v>2463</v>
      </c>
      <c r="D712" s="833" t="s">
        <v>4107</v>
      </c>
      <c r="E712" s="834" t="s">
        <v>2497</v>
      </c>
      <c r="F712" s="832" t="s">
        <v>2458</v>
      </c>
      <c r="G712" s="832" t="s">
        <v>2680</v>
      </c>
      <c r="H712" s="832" t="s">
        <v>585</v>
      </c>
      <c r="I712" s="832" t="s">
        <v>2969</v>
      </c>
      <c r="J712" s="832" t="s">
        <v>909</v>
      </c>
      <c r="K712" s="832" t="s">
        <v>2684</v>
      </c>
      <c r="L712" s="835">
        <v>32.25</v>
      </c>
      <c r="M712" s="835">
        <v>64.5</v>
      </c>
      <c r="N712" s="832">
        <v>2</v>
      </c>
      <c r="O712" s="836">
        <v>2</v>
      </c>
      <c r="P712" s="835">
        <v>32.25</v>
      </c>
      <c r="Q712" s="837">
        <v>0.5</v>
      </c>
      <c r="R712" s="832">
        <v>1</v>
      </c>
      <c r="S712" s="837">
        <v>0.5</v>
      </c>
      <c r="T712" s="836">
        <v>1</v>
      </c>
      <c r="U712" s="838">
        <v>0.5</v>
      </c>
    </row>
    <row r="713" spans="1:21" ht="14.4" customHeight="1" x14ac:dyDescent="0.3">
      <c r="A713" s="831">
        <v>21</v>
      </c>
      <c r="B713" s="832" t="s">
        <v>2457</v>
      </c>
      <c r="C713" s="832" t="s">
        <v>2463</v>
      </c>
      <c r="D713" s="833" t="s">
        <v>4107</v>
      </c>
      <c r="E713" s="834" t="s">
        <v>2497</v>
      </c>
      <c r="F713" s="832" t="s">
        <v>2458</v>
      </c>
      <c r="G713" s="832" t="s">
        <v>2680</v>
      </c>
      <c r="H713" s="832" t="s">
        <v>585</v>
      </c>
      <c r="I713" s="832" t="s">
        <v>2681</v>
      </c>
      <c r="J713" s="832" t="s">
        <v>909</v>
      </c>
      <c r="K713" s="832" t="s">
        <v>2682</v>
      </c>
      <c r="L713" s="835">
        <v>103.67</v>
      </c>
      <c r="M713" s="835">
        <v>207.34</v>
      </c>
      <c r="N713" s="832">
        <v>2</v>
      </c>
      <c r="O713" s="836">
        <v>2</v>
      </c>
      <c r="P713" s="835">
        <v>103.67</v>
      </c>
      <c r="Q713" s="837">
        <v>0.5</v>
      </c>
      <c r="R713" s="832">
        <v>1</v>
      </c>
      <c r="S713" s="837">
        <v>0.5</v>
      </c>
      <c r="T713" s="836">
        <v>1</v>
      </c>
      <c r="U713" s="838">
        <v>0.5</v>
      </c>
    </row>
    <row r="714" spans="1:21" ht="14.4" customHeight="1" x14ac:dyDescent="0.3">
      <c r="A714" s="831">
        <v>21</v>
      </c>
      <c r="B714" s="832" t="s">
        <v>2457</v>
      </c>
      <c r="C714" s="832" t="s">
        <v>2463</v>
      </c>
      <c r="D714" s="833" t="s">
        <v>4107</v>
      </c>
      <c r="E714" s="834" t="s">
        <v>2497</v>
      </c>
      <c r="F714" s="832" t="s">
        <v>2458</v>
      </c>
      <c r="G714" s="832" t="s">
        <v>2680</v>
      </c>
      <c r="H714" s="832" t="s">
        <v>585</v>
      </c>
      <c r="I714" s="832" t="s">
        <v>3239</v>
      </c>
      <c r="J714" s="832" t="s">
        <v>3240</v>
      </c>
      <c r="K714" s="832" t="s">
        <v>3241</v>
      </c>
      <c r="L714" s="835">
        <v>64.5</v>
      </c>
      <c r="M714" s="835">
        <v>64.5</v>
      </c>
      <c r="N714" s="832">
        <v>1</v>
      </c>
      <c r="O714" s="836">
        <v>0.5</v>
      </c>
      <c r="P714" s="835">
        <v>64.5</v>
      </c>
      <c r="Q714" s="837">
        <v>1</v>
      </c>
      <c r="R714" s="832">
        <v>1</v>
      </c>
      <c r="S714" s="837">
        <v>1</v>
      </c>
      <c r="T714" s="836">
        <v>0.5</v>
      </c>
      <c r="U714" s="838">
        <v>1</v>
      </c>
    </row>
    <row r="715" spans="1:21" ht="14.4" customHeight="1" x14ac:dyDescent="0.3">
      <c r="A715" s="831">
        <v>21</v>
      </c>
      <c r="B715" s="832" t="s">
        <v>2457</v>
      </c>
      <c r="C715" s="832" t="s">
        <v>2463</v>
      </c>
      <c r="D715" s="833" t="s">
        <v>4107</v>
      </c>
      <c r="E715" s="834" t="s">
        <v>2497</v>
      </c>
      <c r="F715" s="832" t="s">
        <v>2458</v>
      </c>
      <c r="G715" s="832" t="s">
        <v>2680</v>
      </c>
      <c r="H715" s="832" t="s">
        <v>585</v>
      </c>
      <c r="I715" s="832" t="s">
        <v>3430</v>
      </c>
      <c r="J715" s="832" t="s">
        <v>3240</v>
      </c>
      <c r="K715" s="832" t="s">
        <v>3431</v>
      </c>
      <c r="L715" s="835">
        <v>64.5</v>
      </c>
      <c r="M715" s="835">
        <v>64.5</v>
      </c>
      <c r="N715" s="832">
        <v>1</v>
      </c>
      <c r="O715" s="836">
        <v>0.5</v>
      </c>
      <c r="P715" s="835"/>
      <c r="Q715" s="837">
        <v>0</v>
      </c>
      <c r="R715" s="832"/>
      <c r="S715" s="837">
        <v>0</v>
      </c>
      <c r="T715" s="836"/>
      <c r="U715" s="838">
        <v>0</v>
      </c>
    </row>
    <row r="716" spans="1:21" ht="14.4" customHeight="1" x14ac:dyDescent="0.3">
      <c r="A716" s="831">
        <v>21</v>
      </c>
      <c r="B716" s="832" t="s">
        <v>2457</v>
      </c>
      <c r="C716" s="832" t="s">
        <v>2463</v>
      </c>
      <c r="D716" s="833" t="s">
        <v>4107</v>
      </c>
      <c r="E716" s="834" t="s">
        <v>2497</v>
      </c>
      <c r="F716" s="832" t="s">
        <v>2458</v>
      </c>
      <c r="G716" s="832" t="s">
        <v>2504</v>
      </c>
      <c r="H716" s="832" t="s">
        <v>585</v>
      </c>
      <c r="I716" s="832" t="s">
        <v>2508</v>
      </c>
      <c r="J716" s="832" t="s">
        <v>1091</v>
      </c>
      <c r="K716" s="832" t="s">
        <v>1899</v>
      </c>
      <c r="L716" s="835">
        <v>453.18</v>
      </c>
      <c r="M716" s="835">
        <v>8610.4200000000019</v>
      </c>
      <c r="N716" s="832">
        <v>19</v>
      </c>
      <c r="O716" s="836">
        <v>18</v>
      </c>
      <c r="P716" s="835">
        <v>7250.880000000001</v>
      </c>
      <c r="Q716" s="837">
        <v>0.84210526315789469</v>
      </c>
      <c r="R716" s="832">
        <v>16</v>
      </c>
      <c r="S716" s="837">
        <v>0.84210526315789469</v>
      </c>
      <c r="T716" s="836">
        <v>15.5</v>
      </c>
      <c r="U716" s="838">
        <v>0.86111111111111116</v>
      </c>
    </row>
    <row r="717" spans="1:21" ht="14.4" customHeight="1" x14ac:dyDescent="0.3">
      <c r="A717" s="831">
        <v>21</v>
      </c>
      <c r="B717" s="832" t="s">
        <v>2457</v>
      </c>
      <c r="C717" s="832" t="s">
        <v>2463</v>
      </c>
      <c r="D717" s="833" t="s">
        <v>4107</v>
      </c>
      <c r="E717" s="834" t="s">
        <v>2497</v>
      </c>
      <c r="F717" s="832" t="s">
        <v>2458</v>
      </c>
      <c r="G717" s="832" t="s">
        <v>2698</v>
      </c>
      <c r="H717" s="832" t="s">
        <v>637</v>
      </c>
      <c r="I717" s="832" t="s">
        <v>3432</v>
      </c>
      <c r="J717" s="832" t="s">
        <v>1130</v>
      </c>
      <c r="K717" s="832" t="s">
        <v>1963</v>
      </c>
      <c r="L717" s="835">
        <v>47.7</v>
      </c>
      <c r="M717" s="835">
        <v>47.7</v>
      </c>
      <c r="N717" s="832">
        <v>1</v>
      </c>
      <c r="O717" s="836">
        <v>1</v>
      </c>
      <c r="P717" s="835">
        <v>47.7</v>
      </c>
      <c r="Q717" s="837">
        <v>1</v>
      </c>
      <c r="R717" s="832">
        <v>1</v>
      </c>
      <c r="S717" s="837">
        <v>1</v>
      </c>
      <c r="T717" s="836">
        <v>1</v>
      </c>
      <c r="U717" s="838">
        <v>1</v>
      </c>
    </row>
    <row r="718" spans="1:21" ht="14.4" customHeight="1" x14ac:dyDescent="0.3">
      <c r="A718" s="831">
        <v>21</v>
      </c>
      <c r="B718" s="832" t="s">
        <v>2457</v>
      </c>
      <c r="C718" s="832" t="s">
        <v>2463</v>
      </c>
      <c r="D718" s="833" t="s">
        <v>4107</v>
      </c>
      <c r="E718" s="834" t="s">
        <v>2497</v>
      </c>
      <c r="F718" s="832" t="s">
        <v>2458</v>
      </c>
      <c r="G718" s="832" t="s">
        <v>2701</v>
      </c>
      <c r="H718" s="832" t="s">
        <v>585</v>
      </c>
      <c r="I718" s="832" t="s">
        <v>2702</v>
      </c>
      <c r="J718" s="832" t="s">
        <v>647</v>
      </c>
      <c r="K718" s="832" t="s">
        <v>2703</v>
      </c>
      <c r="L718" s="835">
        <v>108.44</v>
      </c>
      <c r="M718" s="835">
        <v>108.44</v>
      </c>
      <c r="N718" s="832">
        <v>1</v>
      </c>
      <c r="O718" s="836">
        <v>1</v>
      </c>
      <c r="P718" s="835">
        <v>108.44</v>
      </c>
      <c r="Q718" s="837">
        <v>1</v>
      </c>
      <c r="R718" s="832">
        <v>1</v>
      </c>
      <c r="S718" s="837">
        <v>1</v>
      </c>
      <c r="T718" s="836">
        <v>1</v>
      </c>
      <c r="U718" s="838">
        <v>1</v>
      </c>
    </row>
    <row r="719" spans="1:21" ht="14.4" customHeight="1" x14ac:dyDescent="0.3">
      <c r="A719" s="831">
        <v>21</v>
      </c>
      <c r="B719" s="832" t="s">
        <v>2457</v>
      </c>
      <c r="C719" s="832" t="s">
        <v>2463</v>
      </c>
      <c r="D719" s="833" t="s">
        <v>4107</v>
      </c>
      <c r="E719" s="834" t="s">
        <v>2497</v>
      </c>
      <c r="F719" s="832" t="s">
        <v>2458</v>
      </c>
      <c r="G719" s="832" t="s">
        <v>2701</v>
      </c>
      <c r="H719" s="832" t="s">
        <v>585</v>
      </c>
      <c r="I719" s="832" t="s">
        <v>2702</v>
      </c>
      <c r="J719" s="832" t="s">
        <v>647</v>
      </c>
      <c r="K719" s="832" t="s">
        <v>2703</v>
      </c>
      <c r="L719" s="835">
        <v>127.91</v>
      </c>
      <c r="M719" s="835">
        <v>767.46</v>
      </c>
      <c r="N719" s="832">
        <v>6</v>
      </c>
      <c r="O719" s="836">
        <v>6</v>
      </c>
      <c r="P719" s="835">
        <v>383.73</v>
      </c>
      <c r="Q719" s="837">
        <v>0.5</v>
      </c>
      <c r="R719" s="832">
        <v>3</v>
      </c>
      <c r="S719" s="837">
        <v>0.5</v>
      </c>
      <c r="T719" s="836">
        <v>3</v>
      </c>
      <c r="U719" s="838">
        <v>0.5</v>
      </c>
    </row>
    <row r="720" spans="1:21" ht="14.4" customHeight="1" x14ac:dyDescent="0.3">
      <c r="A720" s="831">
        <v>21</v>
      </c>
      <c r="B720" s="832" t="s">
        <v>2457</v>
      </c>
      <c r="C720" s="832" t="s">
        <v>2463</v>
      </c>
      <c r="D720" s="833" t="s">
        <v>4107</v>
      </c>
      <c r="E720" s="834" t="s">
        <v>2497</v>
      </c>
      <c r="F720" s="832" t="s">
        <v>2458</v>
      </c>
      <c r="G720" s="832" t="s">
        <v>2701</v>
      </c>
      <c r="H720" s="832" t="s">
        <v>585</v>
      </c>
      <c r="I720" s="832" t="s">
        <v>3251</v>
      </c>
      <c r="J720" s="832" t="s">
        <v>647</v>
      </c>
      <c r="K720" s="832" t="s">
        <v>3252</v>
      </c>
      <c r="L720" s="835">
        <v>52.61</v>
      </c>
      <c r="M720" s="835">
        <v>210.44</v>
      </c>
      <c r="N720" s="832">
        <v>4</v>
      </c>
      <c r="O720" s="836">
        <v>4</v>
      </c>
      <c r="P720" s="835">
        <v>105.22</v>
      </c>
      <c r="Q720" s="837">
        <v>0.5</v>
      </c>
      <c r="R720" s="832">
        <v>2</v>
      </c>
      <c r="S720" s="837">
        <v>0.5</v>
      </c>
      <c r="T720" s="836">
        <v>2</v>
      </c>
      <c r="U720" s="838">
        <v>0.5</v>
      </c>
    </row>
    <row r="721" spans="1:21" ht="14.4" customHeight="1" x14ac:dyDescent="0.3">
      <c r="A721" s="831">
        <v>21</v>
      </c>
      <c r="B721" s="832" t="s">
        <v>2457</v>
      </c>
      <c r="C721" s="832" t="s">
        <v>2463</v>
      </c>
      <c r="D721" s="833" t="s">
        <v>4107</v>
      </c>
      <c r="E721" s="834" t="s">
        <v>2497</v>
      </c>
      <c r="F721" s="832" t="s">
        <v>2458</v>
      </c>
      <c r="G721" s="832" t="s">
        <v>2704</v>
      </c>
      <c r="H721" s="832" t="s">
        <v>585</v>
      </c>
      <c r="I721" s="832" t="s">
        <v>2705</v>
      </c>
      <c r="J721" s="832" t="s">
        <v>2706</v>
      </c>
      <c r="K721" s="832" t="s">
        <v>2707</v>
      </c>
      <c r="L721" s="835">
        <v>21.92</v>
      </c>
      <c r="M721" s="835">
        <v>43.84</v>
      </c>
      <c r="N721" s="832">
        <v>2</v>
      </c>
      <c r="O721" s="836">
        <v>1</v>
      </c>
      <c r="P721" s="835">
        <v>21.92</v>
      </c>
      <c r="Q721" s="837">
        <v>0.5</v>
      </c>
      <c r="R721" s="832">
        <v>1</v>
      </c>
      <c r="S721" s="837">
        <v>0.5</v>
      </c>
      <c r="T721" s="836">
        <v>0.5</v>
      </c>
      <c r="U721" s="838">
        <v>0.5</v>
      </c>
    </row>
    <row r="722" spans="1:21" ht="14.4" customHeight="1" x14ac:dyDescent="0.3">
      <c r="A722" s="831">
        <v>21</v>
      </c>
      <c r="B722" s="832" t="s">
        <v>2457</v>
      </c>
      <c r="C722" s="832" t="s">
        <v>2463</v>
      </c>
      <c r="D722" s="833" t="s">
        <v>4107</v>
      </c>
      <c r="E722" s="834" t="s">
        <v>2497</v>
      </c>
      <c r="F722" s="832" t="s">
        <v>2458</v>
      </c>
      <c r="G722" s="832" t="s">
        <v>2704</v>
      </c>
      <c r="H722" s="832" t="s">
        <v>585</v>
      </c>
      <c r="I722" s="832" t="s">
        <v>2708</v>
      </c>
      <c r="J722" s="832" t="s">
        <v>2706</v>
      </c>
      <c r="K722" s="832" t="s">
        <v>2709</v>
      </c>
      <c r="L722" s="835">
        <v>87.67</v>
      </c>
      <c r="M722" s="835">
        <v>263.01</v>
      </c>
      <c r="N722" s="832">
        <v>3</v>
      </c>
      <c r="O722" s="836">
        <v>1</v>
      </c>
      <c r="P722" s="835">
        <v>87.67</v>
      </c>
      <c r="Q722" s="837">
        <v>0.33333333333333337</v>
      </c>
      <c r="R722" s="832">
        <v>1</v>
      </c>
      <c r="S722" s="837">
        <v>0.33333333333333331</v>
      </c>
      <c r="T722" s="836">
        <v>0.5</v>
      </c>
      <c r="U722" s="838">
        <v>0.5</v>
      </c>
    </row>
    <row r="723" spans="1:21" ht="14.4" customHeight="1" x14ac:dyDescent="0.3">
      <c r="A723" s="831">
        <v>21</v>
      </c>
      <c r="B723" s="832" t="s">
        <v>2457</v>
      </c>
      <c r="C723" s="832" t="s">
        <v>2463</v>
      </c>
      <c r="D723" s="833" t="s">
        <v>4107</v>
      </c>
      <c r="E723" s="834" t="s">
        <v>2497</v>
      </c>
      <c r="F723" s="832" t="s">
        <v>2458</v>
      </c>
      <c r="G723" s="832" t="s">
        <v>3433</v>
      </c>
      <c r="H723" s="832" t="s">
        <v>585</v>
      </c>
      <c r="I723" s="832" t="s">
        <v>3434</v>
      </c>
      <c r="J723" s="832" t="s">
        <v>3435</v>
      </c>
      <c r="K723" s="832" t="s">
        <v>3436</v>
      </c>
      <c r="L723" s="835">
        <v>453.79</v>
      </c>
      <c r="M723" s="835">
        <v>907.58</v>
      </c>
      <c r="N723" s="832">
        <v>2</v>
      </c>
      <c r="O723" s="836">
        <v>1</v>
      </c>
      <c r="P723" s="835">
        <v>907.58</v>
      </c>
      <c r="Q723" s="837">
        <v>1</v>
      </c>
      <c r="R723" s="832">
        <v>2</v>
      </c>
      <c r="S723" s="837">
        <v>1</v>
      </c>
      <c r="T723" s="836">
        <v>1</v>
      </c>
      <c r="U723" s="838">
        <v>1</v>
      </c>
    </row>
    <row r="724" spans="1:21" ht="14.4" customHeight="1" x14ac:dyDescent="0.3">
      <c r="A724" s="831">
        <v>21</v>
      </c>
      <c r="B724" s="832" t="s">
        <v>2457</v>
      </c>
      <c r="C724" s="832" t="s">
        <v>2463</v>
      </c>
      <c r="D724" s="833" t="s">
        <v>4107</v>
      </c>
      <c r="E724" s="834" t="s">
        <v>2497</v>
      </c>
      <c r="F724" s="832" t="s">
        <v>2458</v>
      </c>
      <c r="G724" s="832" t="s">
        <v>2713</v>
      </c>
      <c r="H724" s="832" t="s">
        <v>585</v>
      </c>
      <c r="I724" s="832" t="s">
        <v>2714</v>
      </c>
      <c r="J724" s="832" t="s">
        <v>2715</v>
      </c>
      <c r="K724" s="832" t="s">
        <v>2716</v>
      </c>
      <c r="L724" s="835">
        <v>0</v>
      </c>
      <c r="M724" s="835">
        <v>0</v>
      </c>
      <c r="N724" s="832">
        <v>1</v>
      </c>
      <c r="O724" s="836">
        <v>0.5</v>
      </c>
      <c r="P724" s="835">
        <v>0</v>
      </c>
      <c r="Q724" s="837"/>
      <c r="R724" s="832">
        <v>1</v>
      </c>
      <c r="S724" s="837">
        <v>1</v>
      </c>
      <c r="T724" s="836">
        <v>0.5</v>
      </c>
      <c r="U724" s="838">
        <v>1</v>
      </c>
    </row>
    <row r="725" spans="1:21" ht="14.4" customHeight="1" x14ac:dyDescent="0.3">
      <c r="A725" s="831">
        <v>21</v>
      </c>
      <c r="B725" s="832" t="s">
        <v>2457</v>
      </c>
      <c r="C725" s="832" t="s">
        <v>2463</v>
      </c>
      <c r="D725" s="833" t="s">
        <v>4107</v>
      </c>
      <c r="E725" s="834" t="s">
        <v>2497</v>
      </c>
      <c r="F725" s="832" t="s">
        <v>2458</v>
      </c>
      <c r="G725" s="832" t="s">
        <v>3139</v>
      </c>
      <c r="H725" s="832" t="s">
        <v>585</v>
      </c>
      <c r="I725" s="832" t="s">
        <v>3140</v>
      </c>
      <c r="J725" s="832" t="s">
        <v>1175</v>
      </c>
      <c r="K725" s="832" t="s">
        <v>3141</v>
      </c>
      <c r="L725" s="835">
        <v>128.69999999999999</v>
      </c>
      <c r="M725" s="835">
        <v>128.69999999999999</v>
      </c>
      <c r="N725" s="832">
        <v>1</v>
      </c>
      <c r="O725" s="836">
        <v>1</v>
      </c>
      <c r="P725" s="835">
        <v>128.69999999999999</v>
      </c>
      <c r="Q725" s="837">
        <v>1</v>
      </c>
      <c r="R725" s="832">
        <v>1</v>
      </c>
      <c r="S725" s="837">
        <v>1</v>
      </c>
      <c r="T725" s="836">
        <v>1</v>
      </c>
      <c r="U725" s="838">
        <v>1</v>
      </c>
    </row>
    <row r="726" spans="1:21" ht="14.4" customHeight="1" x14ac:dyDescent="0.3">
      <c r="A726" s="831">
        <v>21</v>
      </c>
      <c r="B726" s="832" t="s">
        <v>2457</v>
      </c>
      <c r="C726" s="832" t="s">
        <v>2463</v>
      </c>
      <c r="D726" s="833" t="s">
        <v>4107</v>
      </c>
      <c r="E726" s="834" t="s">
        <v>2497</v>
      </c>
      <c r="F726" s="832" t="s">
        <v>2458</v>
      </c>
      <c r="G726" s="832" t="s">
        <v>3139</v>
      </c>
      <c r="H726" s="832" t="s">
        <v>585</v>
      </c>
      <c r="I726" s="832" t="s">
        <v>3437</v>
      </c>
      <c r="J726" s="832" t="s">
        <v>1175</v>
      </c>
      <c r="K726" s="832" t="s">
        <v>3438</v>
      </c>
      <c r="L726" s="835">
        <v>181.04</v>
      </c>
      <c r="M726" s="835">
        <v>181.04</v>
      </c>
      <c r="N726" s="832">
        <v>1</v>
      </c>
      <c r="O726" s="836">
        <v>0.5</v>
      </c>
      <c r="P726" s="835"/>
      <c r="Q726" s="837">
        <v>0</v>
      </c>
      <c r="R726" s="832"/>
      <c r="S726" s="837">
        <v>0</v>
      </c>
      <c r="T726" s="836"/>
      <c r="U726" s="838">
        <v>0</v>
      </c>
    </row>
    <row r="727" spans="1:21" ht="14.4" customHeight="1" x14ac:dyDescent="0.3">
      <c r="A727" s="831">
        <v>21</v>
      </c>
      <c r="B727" s="832" t="s">
        <v>2457</v>
      </c>
      <c r="C727" s="832" t="s">
        <v>2463</v>
      </c>
      <c r="D727" s="833" t="s">
        <v>4107</v>
      </c>
      <c r="E727" s="834" t="s">
        <v>2497</v>
      </c>
      <c r="F727" s="832" t="s">
        <v>2458</v>
      </c>
      <c r="G727" s="832" t="s">
        <v>3439</v>
      </c>
      <c r="H727" s="832" t="s">
        <v>585</v>
      </c>
      <c r="I727" s="832" t="s">
        <v>3440</v>
      </c>
      <c r="J727" s="832" t="s">
        <v>1449</v>
      </c>
      <c r="K727" s="832" t="s">
        <v>3441</v>
      </c>
      <c r="L727" s="835">
        <v>0</v>
      </c>
      <c r="M727" s="835">
        <v>0</v>
      </c>
      <c r="N727" s="832">
        <v>1</v>
      </c>
      <c r="O727" s="836">
        <v>0.5</v>
      </c>
      <c r="P727" s="835">
        <v>0</v>
      </c>
      <c r="Q727" s="837"/>
      <c r="R727" s="832">
        <v>1</v>
      </c>
      <c r="S727" s="837">
        <v>1</v>
      </c>
      <c r="T727" s="836">
        <v>0.5</v>
      </c>
      <c r="U727" s="838">
        <v>1</v>
      </c>
    </row>
    <row r="728" spans="1:21" ht="14.4" customHeight="1" x14ac:dyDescent="0.3">
      <c r="A728" s="831">
        <v>21</v>
      </c>
      <c r="B728" s="832" t="s">
        <v>2457</v>
      </c>
      <c r="C728" s="832" t="s">
        <v>2463</v>
      </c>
      <c r="D728" s="833" t="s">
        <v>4107</v>
      </c>
      <c r="E728" s="834" t="s">
        <v>2497</v>
      </c>
      <c r="F728" s="832" t="s">
        <v>2458</v>
      </c>
      <c r="G728" s="832" t="s">
        <v>3442</v>
      </c>
      <c r="H728" s="832" t="s">
        <v>585</v>
      </c>
      <c r="I728" s="832" t="s">
        <v>3443</v>
      </c>
      <c r="J728" s="832" t="s">
        <v>1557</v>
      </c>
      <c r="K728" s="832" t="s">
        <v>3444</v>
      </c>
      <c r="L728" s="835">
        <v>140.97</v>
      </c>
      <c r="M728" s="835">
        <v>140.97</v>
      </c>
      <c r="N728" s="832">
        <v>1</v>
      </c>
      <c r="O728" s="836">
        <v>1</v>
      </c>
      <c r="P728" s="835">
        <v>140.97</v>
      </c>
      <c r="Q728" s="837">
        <v>1</v>
      </c>
      <c r="R728" s="832">
        <v>1</v>
      </c>
      <c r="S728" s="837">
        <v>1</v>
      </c>
      <c r="T728" s="836">
        <v>1</v>
      </c>
      <c r="U728" s="838">
        <v>1</v>
      </c>
    </row>
    <row r="729" spans="1:21" ht="14.4" customHeight="1" x14ac:dyDescent="0.3">
      <c r="A729" s="831">
        <v>21</v>
      </c>
      <c r="B729" s="832" t="s">
        <v>2457</v>
      </c>
      <c r="C729" s="832" t="s">
        <v>2463</v>
      </c>
      <c r="D729" s="833" t="s">
        <v>4107</v>
      </c>
      <c r="E729" s="834" t="s">
        <v>2497</v>
      </c>
      <c r="F729" s="832" t="s">
        <v>2458</v>
      </c>
      <c r="G729" s="832" t="s">
        <v>2509</v>
      </c>
      <c r="H729" s="832" t="s">
        <v>637</v>
      </c>
      <c r="I729" s="832" t="s">
        <v>2141</v>
      </c>
      <c r="J729" s="832" t="s">
        <v>1087</v>
      </c>
      <c r="K729" s="832" t="s">
        <v>1089</v>
      </c>
      <c r="L729" s="835">
        <v>0</v>
      </c>
      <c r="M729" s="835">
        <v>0</v>
      </c>
      <c r="N729" s="832">
        <v>17</v>
      </c>
      <c r="O729" s="836">
        <v>10</v>
      </c>
      <c r="P729" s="835">
        <v>0</v>
      </c>
      <c r="Q729" s="837"/>
      <c r="R729" s="832">
        <v>10</v>
      </c>
      <c r="S729" s="837">
        <v>0.58823529411764708</v>
      </c>
      <c r="T729" s="836">
        <v>5</v>
      </c>
      <c r="U729" s="838">
        <v>0.5</v>
      </c>
    </row>
    <row r="730" spans="1:21" ht="14.4" customHeight="1" x14ac:dyDescent="0.3">
      <c r="A730" s="831">
        <v>21</v>
      </c>
      <c r="B730" s="832" t="s">
        <v>2457</v>
      </c>
      <c r="C730" s="832" t="s">
        <v>2463</v>
      </c>
      <c r="D730" s="833" t="s">
        <v>4107</v>
      </c>
      <c r="E730" s="834" t="s">
        <v>2497</v>
      </c>
      <c r="F730" s="832" t="s">
        <v>2458</v>
      </c>
      <c r="G730" s="832" t="s">
        <v>2719</v>
      </c>
      <c r="H730" s="832" t="s">
        <v>585</v>
      </c>
      <c r="I730" s="832" t="s">
        <v>3388</v>
      </c>
      <c r="J730" s="832" t="s">
        <v>2724</v>
      </c>
      <c r="K730" s="832" t="s">
        <v>3389</v>
      </c>
      <c r="L730" s="835">
        <v>42.54</v>
      </c>
      <c r="M730" s="835">
        <v>85.08</v>
      </c>
      <c r="N730" s="832">
        <v>2</v>
      </c>
      <c r="O730" s="836">
        <v>0.5</v>
      </c>
      <c r="P730" s="835">
        <v>85.08</v>
      </c>
      <c r="Q730" s="837">
        <v>1</v>
      </c>
      <c r="R730" s="832">
        <v>2</v>
      </c>
      <c r="S730" s="837">
        <v>1</v>
      </c>
      <c r="T730" s="836">
        <v>0.5</v>
      </c>
      <c r="U730" s="838">
        <v>1</v>
      </c>
    </row>
    <row r="731" spans="1:21" ht="14.4" customHeight="1" x14ac:dyDescent="0.3">
      <c r="A731" s="831">
        <v>21</v>
      </c>
      <c r="B731" s="832" t="s">
        <v>2457</v>
      </c>
      <c r="C731" s="832" t="s">
        <v>2463</v>
      </c>
      <c r="D731" s="833" t="s">
        <v>4107</v>
      </c>
      <c r="E731" s="834" t="s">
        <v>2497</v>
      </c>
      <c r="F731" s="832" t="s">
        <v>2458</v>
      </c>
      <c r="G731" s="832" t="s">
        <v>2726</v>
      </c>
      <c r="H731" s="832" t="s">
        <v>637</v>
      </c>
      <c r="I731" s="832" t="s">
        <v>3257</v>
      </c>
      <c r="J731" s="832" t="s">
        <v>2728</v>
      </c>
      <c r="K731" s="832" t="s">
        <v>3258</v>
      </c>
      <c r="L731" s="835">
        <v>251.16</v>
      </c>
      <c r="M731" s="835">
        <v>502.32</v>
      </c>
      <c r="N731" s="832">
        <v>2</v>
      </c>
      <c r="O731" s="836">
        <v>1</v>
      </c>
      <c r="P731" s="835"/>
      <c r="Q731" s="837">
        <v>0</v>
      </c>
      <c r="R731" s="832"/>
      <c r="S731" s="837">
        <v>0</v>
      </c>
      <c r="T731" s="836"/>
      <c r="U731" s="838">
        <v>0</v>
      </c>
    </row>
    <row r="732" spans="1:21" ht="14.4" customHeight="1" x14ac:dyDescent="0.3">
      <c r="A732" s="831">
        <v>21</v>
      </c>
      <c r="B732" s="832" t="s">
        <v>2457</v>
      </c>
      <c r="C732" s="832" t="s">
        <v>2463</v>
      </c>
      <c r="D732" s="833" t="s">
        <v>4107</v>
      </c>
      <c r="E732" s="834" t="s">
        <v>2497</v>
      </c>
      <c r="F732" s="832" t="s">
        <v>2458</v>
      </c>
      <c r="G732" s="832" t="s">
        <v>2726</v>
      </c>
      <c r="H732" s="832" t="s">
        <v>637</v>
      </c>
      <c r="I732" s="832" t="s">
        <v>2727</v>
      </c>
      <c r="J732" s="832" t="s">
        <v>2728</v>
      </c>
      <c r="K732" s="832" t="s">
        <v>2729</v>
      </c>
      <c r="L732" s="835">
        <v>502.31</v>
      </c>
      <c r="M732" s="835">
        <v>6027.72</v>
      </c>
      <c r="N732" s="832">
        <v>12</v>
      </c>
      <c r="O732" s="836">
        <v>12</v>
      </c>
      <c r="P732" s="835">
        <v>4520.79</v>
      </c>
      <c r="Q732" s="837">
        <v>0.75</v>
      </c>
      <c r="R732" s="832">
        <v>9</v>
      </c>
      <c r="S732" s="837">
        <v>0.75</v>
      </c>
      <c r="T732" s="836">
        <v>9</v>
      </c>
      <c r="U732" s="838">
        <v>0.75</v>
      </c>
    </row>
    <row r="733" spans="1:21" ht="14.4" customHeight="1" x14ac:dyDescent="0.3">
      <c r="A733" s="831">
        <v>21</v>
      </c>
      <c r="B733" s="832" t="s">
        <v>2457</v>
      </c>
      <c r="C733" s="832" t="s">
        <v>2463</v>
      </c>
      <c r="D733" s="833" t="s">
        <v>4107</v>
      </c>
      <c r="E733" s="834" t="s">
        <v>2497</v>
      </c>
      <c r="F733" s="832" t="s">
        <v>2458</v>
      </c>
      <c r="G733" s="832" t="s">
        <v>2726</v>
      </c>
      <c r="H733" s="832" t="s">
        <v>585</v>
      </c>
      <c r="I733" s="832" t="s">
        <v>2730</v>
      </c>
      <c r="J733" s="832" t="s">
        <v>2726</v>
      </c>
      <c r="K733" s="832" t="s">
        <v>2731</v>
      </c>
      <c r="L733" s="835">
        <v>150.69999999999999</v>
      </c>
      <c r="M733" s="835">
        <v>150.69999999999999</v>
      </c>
      <c r="N733" s="832">
        <v>1</v>
      </c>
      <c r="O733" s="836">
        <v>1</v>
      </c>
      <c r="P733" s="835">
        <v>150.69999999999999</v>
      </c>
      <c r="Q733" s="837">
        <v>1</v>
      </c>
      <c r="R733" s="832">
        <v>1</v>
      </c>
      <c r="S733" s="837">
        <v>1</v>
      </c>
      <c r="T733" s="836">
        <v>1</v>
      </c>
      <c r="U733" s="838">
        <v>1</v>
      </c>
    </row>
    <row r="734" spans="1:21" ht="14.4" customHeight="1" x14ac:dyDescent="0.3">
      <c r="A734" s="831">
        <v>21</v>
      </c>
      <c r="B734" s="832" t="s">
        <v>2457</v>
      </c>
      <c r="C734" s="832" t="s">
        <v>2463</v>
      </c>
      <c r="D734" s="833" t="s">
        <v>4107</v>
      </c>
      <c r="E734" s="834" t="s">
        <v>2497</v>
      </c>
      <c r="F734" s="832" t="s">
        <v>2458</v>
      </c>
      <c r="G734" s="832" t="s">
        <v>3445</v>
      </c>
      <c r="H734" s="832" t="s">
        <v>585</v>
      </c>
      <c r="I734" s="832" t="s">
        <v>3446</v>
      </c>
      <c r="J734" s="832" t="s">
        <v>3447</v>
      </c>
      <c r="K734" s="832" t="s">
        <v>3448</v>
      </c>
      <c r="L734" s="835">
        <v>63.61</v>
      </c>
      <c r="M734" s="835">
        <v>63.61</v>
      </c>
      <c r="N734" s="832">
        <v>1</v>
      </c>
      <c r="O734" s="836">
        <v>0.5</v>
      </c>
      <c r="P734" s="835">
        <v>63.61</v>
      </c>
      <c r="Q734" s="837">
        <v>1</v>
      </c>
      <c r="R734" s="832">
        <v>1</v>
      </c>
      <c r="S734" s="837">
        <v>1</v>
      </c>
      <c r="T734" s="836">
        <v>0.5</v>
      </c>
      <c r="U734" s="838">
        <v>1</v>
      </c>
    </row>
    <row r="735" spans="1:21" ht="14.4" customHeight="1" x14ac:dyDescent="0.3">
      <c r="A735" s="831">
        <v>21</v>
      </c>
      <c r="B735" s="832" t="s">
        <v>2457</v>
      </c>
      <c r="C735" s="832" t="s">
        <v>2463</v>
      </c>
      <c r="D735" s="833" t="s">
        <v>4107</v>
      </c>
      <c r="E735" s="834" t="s">
        <v>2497</v>
      </c>
      <c r="F735" s="832" t="s">
        <v>2458</v>
      </c>
      <c r="G735" s="832" t="s">
        <v>2742</v>
      </c>
      <c r="H735" s="832" t="s">
        <v>585</v>
      </c>
      <c r="I735" s="832" t="s">
        <v>2743</v>
      </c>
      <c r="J735" s="832" t="s">
        <v>1208</v>
      </c>
      <c r="K735" s="832" t="s">
        <v>2744</v>
      </c>
      <c r="L735" s="835">
        <v>98.2</v>
      </c>
      <c r="M735" s="835">
        <v>491</v>
      </c>
      <c r="N735" s="832">
        <v>5</v>
      </c>
      <c r="O735" s="836">
        <v>4</v>
      </c>
      <c r="P735" s="835">
        <v>294.60000000000002</v>
      </c>
      <c r="Q735" s="837">
        <v>0.60000000000000009</v>
      </c>
      <c r="R735" s="832">
        <v>3</v>
      </c>
      <c r="S735" s="837">
        <v>0.6</v>
      </c>
      <c r="T735" s="836">
        <v>2</v>
      </c>
      <c r="U735" s="838">
        <v>0.5</v>
      </c>
    </row>
    <row r="736" spans="1:21" ht="14.4" customHeight="1" x14ac:dyDescent="0.3">
      <c r="A736" s="831">
        <v>21</v>
      </c>
      <c r="B736" s="832" t="s">
        <v>2457</v>
      </c>
      <c r="C736" s="832" t="s">
        <v>2463</v>
      </c>
      <c r="D736" s="833" t="s">
        <v>4107</v>
      </c>
      <c r="E736" s="834" t="s">
        <v>2497</v>
      </c>
      <c r="F736" s="832" t="s">
        <v>2458</v>
      </c>
      <c r="G736" s="832" t="s">
        <v>2747</v>
      </c>
      <c r="H736" s="832" t="s">
        <v>585</v>
      </c>
      <c r="I736" s="832" t="s">
        <v>3449</v>
      </c>
      <c r="J736" s="832" t="s">
        <v>1214</v>
      </c>
      <c r="K736" s="832" t="s">
        <v>3450</v>
      </c>
      <c r="L736" s="835">
        <v>31.32</v>
      </c>
      <c r="M736" s="835">
        <v>31.32</v>
      </c>
      <c r="N736" s="832">
        <v>1</v>
      </c>
      <c r="O736" s="836">
        <v>1</v>
      </c>
      <c r="P736" s="835"/>
      <c r="Q736" s="837">
        <v>0</v>
      </c>
      <c r="R736" s="832"/>
      <c r="S736" s="837">
        <v>0</v>
      </c>
      <c r="T736" s="836"/>
      <c r="U736" s="838">
        <v>0</v>
      </c>
    </row>
    <row r="737" spans="1:21" ht="14.4" customHeight="1" x14ac:dyDescent="0.3">
      <c r="A737" s="831">
        <v>21</v>
      </c>
      <c r="B737" s="832" t="s">
        <v>2457</v>
      </c>
      <c r="C737" s="832" t="s">
        <v>2463</v>
      </c>
      <c r="D737" s="833" t="s">
        <v>4107</v>
      </c>
      <c r="E737" s="834" t="s">
        <v>2497</v>
      </c>
      <c r="F737" s="832" t="s">
        <v>2458</v>
      </c>
      <c r="G737" s="832" t="s">
        <v>2747</v>
      </c>
      <c r="H737" s="832" t="s">
        <v>585</v>
      </c>
      <c r="I737" s="832" t="s">
        <v>3451</v>
      </c>
      <c r="J737" s="832" t="s">
        <v>2756</v>
      </c>
      <c r="K737" s="832" t="s">
        <v>2750</v>
      </c>
      <c r="L737" s="835">
        <v>31.32</v>
      </c>
      <c r="M737" s="835">
        <v>31.32</v>
      </c>
      <c r="N737" s="832">
        <v>1</v>
      </c>
      <c r="O737" s="836">
        <v>1</v>
      </c>
      <c r="P737" s="835">
        <v>31.32</v>
      </c>
      <c r="Q737" s="837">
        <v>1</v>
      </c>
      <c r="R737" s="832">
        <v>1</v>
      </c>
      <c r="S737" s="837">
        <v>1</v>
      </c>
      <c r="T737" s="836">
        <v>1</v>
      </c>
      <c r="U737" s="838">
        <v>1</v>
      </c>
    </row>
    <row r="738" spans="1:21" ht="14.4" customHeight="1" x14ac:dyDescent="0.3">
      <c r="A738" s="831">
        <v>21</v>
      </c>
      <c r="B738" s="832" t="s">
        <v>2457</v>
      </c>
      <c r="C738" s="832" t="s">
        <v>2463</v>
      </c>
      <c r="D738" s="833" t="s">
        <v>4107</v>
      </c>
      <c r="E738" s="834" t="s">
        <v>2497</v>
      </c>
      <c r="F738" s="832" t="s">
        <v>2458</v>
      </c>
      <c r="G738" s="832" t="s">
        <v>2767</v>
      </c>
      <c r="H738" s="832" t="s">
        <v>585</v>
      </c>
      <c r="I738" s="832" t="s">
        <v>3023</v>
      </c>
      <c r="J738" s="832" t="s">
        <v>3024</v>
      </c>
      <c r="K738" s="832" t="s">
        <v>3025</v>
      </c>
      <c r="L738" s="835">
        <v>177.92</v>
      </c>
      <c r="M738" s="835">
        <v>533.76</v>
      </c>
      <c r="N738" s="832">
        <v>3</v>
      </c>
      <c r="O738" s="836">
        <v>2.5</v>
      </c>
      <c r="P738" s="835">
        <v>355.84</v>
      </c>
      <c r="Q738" s="837">
        <v>0.66666666666666663</v>
      </c>
      <c r="R738" s="832">
        <v>2</v>
      </c>
      <c r="S738" s="837">
        <v>0.66666666666666663</v>
      </c>
      <c r="T738" s="836">
        <v>2</v>
      </c>
      <c r="U738" s="838">
        <v>0.8</v>
      </c>
    </row>
    <row r="739" spans="1:21" ht="14.4" customHeight="1" x14ac:dyDescent="0.3">
      <c r="A739" s="831">
        <v>21</v>
      </c>
      <c r="B739" s="832" t="s">
        <v>2457</v>
      </c>
      <c r="C739" s="832" t="s">
        <v>2463</v>
      </c>
      <c r="D739" s="833" t="s">
        <v>4107</v>
      </c>
      <c r="E739" s="834" t="s">
        <v>2497</v>
      </c>
      <c r="F739" s="832" t="s">
        <v>2458</v>
      </c>
      <c r="G739" s="832" t="s">
        <v>2781</v>
      </c>
      <c r="H739" s="832" t="s">
        <v>637</v>
      </c>
      <c r="I739" s="832" t="s">
        <v>2235</v>
      </c>
      <c r="J739" s="832" t="s">
        <v>2236</v>
      </c>
      <c r="K739" s="832" t="s">
        <v>2237</v>
      </c>
      <c r="L739" s="835">
        <v>165.63</v>
      </c>
      <c r="M739" s="835">
        <v>165.63</v>
      </c>
      <c r="N739" s="832">
        <v>1</v>
      </c>
      <c r="O739" s="836">
        <v>1</v>
      </c>
      <c r="P739" s="835"/>
      <c r="Q739" s="837">
        <v>0</v>
      </c>
      <c r="R739" s="832"/>
      <c r="S739" s="837">
        <v>0</v>
      </c>
      <c r="T739" s="836"/>
      <c r="U739" s="838">
        <v>0</v>
      </c>
    </row>
    <row r="740" spans="1:21" ht="14.4" customHeight="1" x14ac:dyDescent="0.3">
      <c r="A740" s="831">
        <v>21</v>
      </c>
      <c r="B740" s="832" t="s">
        <v>2457</v>
      </c>
      <c r="C740" s="832" t="s">
        <v>2463</v>
      </c>
      <c r="D740" s="833" t="s">
        <v>4107</v>
      </c>
      <c r="E740" s="834" t="s">
        <v>2497</v>
      </c>
      <c r="F740" s="832" t="s">
        <v>2458</v>
      </c>
      <c r="G740" s="832" t="s">
        <v>2786</v>
      </c>
      <c r="H740" s="832" t="s">
        <v>585</v>
      </c>
      <c r="I740" s="832" t="s">
        <v>2789</v>
      </c>
      <c r="J740" s="832" t="s">
        <v>1559</v>
      </c>
      <c r="K740" s="832" t="s">
        <v>2790</v>
      </c>
      <c r="L740" s="835">
        <v>50.32</v>
      </c>
      <c r="M740" s="835">
        <v>50.32</v>
      </c>
      <c r="N740" s="832">
        <v>1</v>
      </c>
      <c r="O740" s="836">
        <v>0.5</v>
      </c>
      <c r="P740" s="835">
        <v>50.32</v>
      </c>
      <c r="Q740" s="837">
        <v>1</v>
      </c>
      <c r="R740" s="832">
        <v>1</v>
      </c>
      <c r="S740" s="837">
        <v>1</v>
      </c>
      <c r="T740" s="836">
        <v>0.5</v>
      </c>
      <c r="U740" s="838">
        <v>1</v>
      </c>
    </row>
    <row r="741" spans="1:21" ht="14.4" customHeight="1" x14ac:dyDescent="0.3">
      <c r="A741" s="831">
        <v>21</v>
      </c>
      <c r="B741" s="832" t="s">
        <v>2457</v>
      </c>
      <c r="C741" s="832" t="s">
        <v>2463</v>
      </c>
      <c r="D741" s="833" t="s">
        <v>4107</v>
      </c>
      <c r="E741" s="834" t="s">
        <v>2497</v>
      </c>
      <c r="F741" s="832" t="s">
        <v>2458</v>
      </c>
      <c r="G741" s="832" t="s">
        <v>2793</v>
      </c>
      <c r="H741" s="832" t="s">
        <v>637</v>
      </c>
      <c r="I741" s="832" t="s">
        <v>2307</v>
      </c>
      <c r="J741" s="832" t="s">
        <v>2308</v>
      </c>
      <c r="K741" s="832" t="s">
        <v>2309</v>
      </c>
      <c r="L741" s="835">
        <v>149.52000000000001</v>
      </c>
      <c r="M741" s="835">
        <v>299.04000000000002</v>
      </c>
      <c r="N741" s="832">
        <v>2</v>
      </c>
      <c r="O741" s="836">
        <v>1</v>
      </c>
      <c r="P741" s="835">
        <v>299.04000000000002</v>
      </c>
      <c r="Q741" s="837">
        <v>1</v>
      </c>
      <c r="R741" s="832">
        <v>2</v>
      </c>
      <c r="S741" s="837">
        <v>1</v>
      </c>
      <c r="T741" s="836">
        <v>1</v>
      </c>
      <c r="U741" s="838">
        <v>1</v>
      </c>
    </row>
    <row r="742" spans="1:21" ht="14.4" customHeight="1" x14ac:dyDescent="0.3">
      <c r="A742" s="831">
        <v>21</v>
      </c>
      <c r="B742" s="832" t="s">
        <v>2457</v>
      </c>
      <c r="C742" s="832" t="s">
        <v>2463</v>
      </c>
      <c r="D742" s="833" t="s">
        <v>4107</v>
      </c>
      <c r="E742" s="834" t="s">
        <v>2497</v>
      </c>
      <c r="F742" s="832" t="s">
        <v>2458</v>
      </c>
      <c r="G742" s="832" t="s">
        <v>2793</v>
      </c>
      <c r="H742" s="832" t="s">
        <v>585</v>
      </c>
      <c r="I742" s="832" t="s">
        <v>3452</v>
      </c>
      <c r="J742" s="832" t="s">
        <v>3453</v>
      </c>
      <c r="K742" s="832" t="s">
        <v>3454</v>
      </c>
      <c r="L742" s="835">
        <v>154.36000000000001</v>
      </c>
      <c r="M742" s="835">
        <v>308.72000000000003</v>
      </c>
      <c r="N742" s="832">
        <v>2</v>
      </c>
      <c r="O742" s="836">
        <v>1</v>
      </c>
      <c r="P742" s="835">
        <v>308.72000000000003</v>
      </c>
      <c r="Q742" s="837">
        <v>1</v>
      </c>
      <c r="R742" s="832">
        <v>2</v>
      </c>
      <c r="S742" s="837">
        <v>1</v>
      </c>
      <c r="T742" s="836">
        <v>1</v>
      </c>
      <c r="U742" s="838">
        <v>1</v>
      </c>
    </row>
    <row r="743" spans="1:21" ht="14.4" customHeight="1" x14ac:dyDescent="0.3">
      <c r="A743" s="831">
        <v>21</v>
      </c>
      <c r="B743" s="832" t="s">
        <v>2457</v>
      </c>
      <c r="C743" s="832" t="s">
        <v>2463</v>
      </c>
      <c r="D743" s="833" t="s">
        <v>4107</v>
      </c>
      <c r="E743" s="834" t="s">
        <v>2497</v>
      </c>
      <c r="F743" s="832" t="s">
        <v>2458</v>
      </c>
      <c r="G743" s="832" t="s">
        <v>2796</v>
      </c>
      <c r="H743" s="832" t="s">
        <v>585</v>
      </c>
      <c r="I743" s="832" t="s">
        <v>2797</v>
      </c>
      <c r="J743" s="832" t="s">
        <v>982</v>
      </c>
      <c r="K743" s="832" t="s">
        <v>983</v>
      </c>
      <c r="L743" s="835">
        <v>374.79</v>
      </c>
      <c r="M743" s="835">
        <v>5996.64</v>
      </c>
      <c r="N743" s="832">
        <v>16</v>
      </c>
      <c r="O743" s="836">
        <v>7</v>
      </c>
      <c r="P743" s="835">
        <v>5996.64</v>
      </c>
      <c r="Q743" s="837">
        <v>1</v>
      </c>
      <c r="R743" s="832">
        <v>16</v>
      </c>
      <c r="S743" s="837">
        <v>1</v>
      </c>
      <c r="T743" s="836">
        <v>7</v>
      </c>
      <c r="U743" s="838">
        <v>1</v>
      </c>
    </row>
    <row r="744" spans="1:21" ht="14.4" customHeight="1" x14ac:dyDescent="0.3">
      <c r="A744" s="831">
        <v>21</v>
      </c>
      <c r="B744" s="832" t="s">
        <v>2457</v>
      </c>
      <c r="C744" s="832" t="s">
        <v>2463</v>
      </c>
      <c r="D744" s="833" t="s">
        <v>4107</v>
      </c>
      <c r="E744" s="834" t="s">
        <v>2497</v>
      </c>
      <c r="F744" s="832" t="s">
        <v>2458</v>
      </c>
      <c r="G744" s="832" t="s">
        <v>2796</v>
      </c>
      <c r="H744" s="832" t="s">
        <v>585</v>
      </c>
      <c r="I744" s="832" t="s">
        <v>3273</v>
      </c>
      <c r="J744" s="832" t="s">
        <v>982</v>
      </c>
      <c r="K744" s="832" t="s">
        <v>983</v>
      </c>
      <c r="L744" s="835">
        <v>374.79</v>
      </c>
      <c r="M744" s="835">
        <v>4122.6900000000005</v>
      </c>
      <c r="N744" s="832">
        <v>11</v>
      </c>
      <c r="O744" s="836">
        <v>4</v>
      </c>
      <c r="P744" s="835">
        <v>3373.1100000000006</v>
      </c>
      <c r="Q744" s="837">
        <v>0.81818181818181823</v>
      </c>
      <c r="R744" s="832">
        <v>9</v>
      </c>
      <c r="S744" s="837">
        <v>0.81818181818181823</v>
      </c>
      <c r="T744" s="836">
        <v>3</v>
      </c>
      <c r="U744" s="838">
        <v>0.75</v>
      </c>
    </row>
    <row r="745" spans="1:21" ht="14.4" customHeight="1" x14ac:dyDescent="0.3">
      <c r="A745" s="831">
        <v>21</v>
      </c>
      <c r="B745" s="832" t="s">
        <v>2457</v>
      </c>
      <c r="C745" s="832" t="s">
        <v>2463</v>
      </c>
      <c r="D745" s="833" t="s">
        <v>4107</v>
      </c>
      <c r="E745" s="834" t="s">
        <v>2497</v>
      </c>
      <c r="F745" s="832" t="s">
        <v>2458</v>
      </c>
      <c r="G745" s="832" t="s">
        <v>2798</v>
      </c>
      <c r="H745" s="832" t="s">
        <v>637</v>
      </c>
      <c r="I745" s="832" t="s">
        <v>3455</v>
      </c>
      <c r="J745" s="832" t="s">
        <v>2299</v>
      </c>
      <c r="K745" s="832" t="s">
        <v>3456</v>
      </c>
      <c r="L745" s="835">
        <v>126.27</v>
      </c>
      <c r="M745" s="835">
        <v>126.27</v>
      </c>
      <c r="N745" s="832">
        <v>1</v>
      </c>
      <c r="O745" s="836">
        <v>1</v>
      </c>
      <c r="P745" s="835">
        <v>126.27</v>
      </c>
      <c r="Q745" s="837">
        <v>1</v>
      </c>
      <c r="R745" s="832">
        <v>1</v>
      </c>
      <c r="S745" s="837">
        <v>1</v>
      </c>
      <c r="T745" s="836">
        <v>1</v>
      </c>
      <c r="U745" s="838">
        <v>1</v>
      </c>
    </row>
    <row r="746" spans="1:21" ht="14.4" customHeight="1" x14ac:dyDescent="0.3">
      <c r="A746" s="831">
        <v>21</v>
      </c>
      <c r="B746" s="832" t="s">
        <v>2457</v>
      </c>
      <c r="C746" s="832" t="s">
        <v>2463</v>
      </c>
      <c r="D746" s="833" t="s">
        <v>4107</v>
      </c>
      <c r="E746" s="834" t="s">
        <v>2497</v>
      </c>
      <c r="F746" s="832" t="s">
        <v>2458</v>
      </c>
      <c r="G746" s="832" t="s">
        <v>2804</v>
      </c>
      <c r="H746" s="832" t="s">
        <v>637</v>
      </c>
      <c r="I746" s="832" t="s">
        <v>2362</v>
      </c>
      <c r="J746" s="832" t="s">
        <v>1575</v>
      </c>
      <c r="K746" s="832" t="s">
        <v>1291</v>
      </c>
      <c r="L746" s="835">
        <v>127.34</v>
      </c>
      <c r="M746" s="835">
        <v>1910.1000000000001</v>
      </c>
      <c r="N746" s="832">
        <v>15</v>
      </c>
      <c r="O746" s="836">
        <v>1.5</v>
      </c>
      <c r="P746" s="835">
        <v>1910.1000000000001</v>
      </c>
      <c r="Q746" s="837">
        <v>1</v>
      </c>
      <c r="R746" s="832">
        <v>15</v>
      </c>
      <c r="S746" s="837">
        <v>1</v>
      </c>
      <c r="T746" s="836">
        <v>1.5</v>
      </c>
      <c r="U746" s="838">
        <v>1</v>
      </c>
    </row>
    <row r="747" spans="1:21" ht="14.4" customHeight="1" x14ac:dyDescent="0.3">
      <c r="A747" s="831">
        <v>21</v>
      </c>
      <c r="B747" s="832" t="s">
        <v>2457</v>
      </c>
      <c r="C747" s="832" t="s">
        <v>2463</v>
      </c>
      <c r="D747" s="833" t="s">
        <v>4107</v>
      </c>
      <c r="E747" s="834" t="s">
        <v>2497</v>
      </c>
      <c r="F747" s="832" t="s">
        <v>2458</v>
      </c>
      <c r="G747" s="832" t="s">
        <v>2804</v>
      </c>
      <c r="H747" s="832" t="s">
        <v>637</v>
      </c>
      <c r="I747" s="832" t="s">
        <v>2214</v>
      </c>
      <c r="J747" s="832" t="s">
        <v>1290</v>
      </c>
      <c r="K747" s="832" t="s">
        <v>1291</v>
      </c>
      <c r="L747" s="835">
        <v>127.34</v>
      </c>
      <c r="M747" s="835">
        <v>1782.7600000000002</v>
      </c>
      <c r="N747" s="832">
        <v>14</v>
      </c>
      <c r="O747" s="836">
        <v>1.5</v>
      </c>
      <c r="P747" s="835">
        <v>1782.7600000000002</v>
      </c>
      <c r="Q747" s="837">
        <v>1</v>
      </c>
      <c r="R747" s="832">
        <v>14</v>
      </c>
      <c r="S747" s="837">
        <v>1</v>
      </c>
      <c r="T747" s="836">
        <v>1.5</v>
      </c>
      <c r="U747" s="838">
        <v>1</v>
      </c>
    </row>
    <row r="748" spans="1:21" ht="14.4" customHeight="1" x14ac:dyDescent="0.3">
      <c r="A748" s="831">
        <v>21</v>
      </c>
      <c r="B748" s="832" t="s">
        <v>2457</v>
      </c>
      <c r="C748" s="832" t="s">
        <v>2463</v>
      </c>
      <c r="D748" s="833" t="s">
        <v>4107</v>
      </c>
      <c r="E748" s="834" t="s">
        <v>2497</v>
      </c>
      <c r="F748" s="832" t="s">
        <v>2458</v>
      </c>
      <c r="G748" s="832" t="s">
        <v>2804</v>
      </c>
      <c r="H748" s="832" t="s">
        <v>637</v>
      </c>
      <c r="I748" s="832" t="s">
        <v>2218</v>
      </c>
      <c r="J748" s="832" t="s">
        <v>1294</v>
      </c>
      <c r="K748" s="832" t="s">
        <v>2216</v>
      </c>
      <c r="L748" s="835">
        <v>84.89</v>
      </c>
      <c r="M748" s="835">
        <v>424.45</v>
      </c>
      <c r="N748" s="832">
        <v>5</v>
      </c>
      <c r="O748" s="836">
        <v>0.5</v>
      </c>
      <c r="P748" s="835">
        <v>424.45</v>
      </c>
      <c r="Q748" s="837">
        <v>1</v>
      </c>
      <c r="R748" s="832">
        <v>5</v>
      </c>
      <c r="S748" s="837">
        <v>1</v>
      </c>
      <c r="T748" s="836">
        <v>0.5</v>
      </c>
      <c r="U748" s="838">
        <v>1</v>
      </c>
    </row>
    <row r="749" spans="1:21" ht="14.4" customHeight="1" x14ac:dyDescent="0.3">
      <c r="A749" s="831">
        <v>21</v>
      </c>
      <c r="B749" s="832" t="s">
        <v>2457</v>
      </c>
      <c r="C749" s="832" t="s">
        <v>2463</v>
      </c>
      <c r="D749" s="833" t="s">
        <v>4107</v>
      </c>
      <c r="E749" s="834" t="s">
        <v>2497</v>
      </c>
      <c r="F749" s="832" t="s">
        <v>2458</v>
      </c>
      <c r="G749" s="832" t="s">
        <v>2804</v>
      </c>
      <c r="H749" s="832" t="s">
        <v>637</v>
      </c>
      <c r="I749" s="832" t="s">
        <v>3457</v>
      </c>
      <c r="J749" s="832" t="s">
        <v>3458</v>
      </c>
      <c r="K749" s="832" t="s">
        <v>1291</v>
      </c>
      <c r="L749" s="835">
        <v>127.34</v>
      </c>
      <c r="M749" s="835">
        <v>3310.84</v>
      </c>
      <c r="N749" s="832">
        <v>26</v>
      </c>
      <c r="O749" s="836">
        <v>3</v>
      </c>
      <c r="P749" s="835">
        <v>3056.1600000000003</v>
      </c>
      <c r="Q749" s="837">
        <v>0.92307692307692313</v>
      </c>
      <c r="R749" s="832">
        <v>24</v>
      </c>
      <c r="S749" s="837">
        <v>0.92307692307692313</v>
      </c>
      <c r="T749" s="836">
        <v>2.5</v>
      </c>
      <c r="U749" s="838">
        <v>0.83333333333333337</v>
      </c>
    </row>
    <row r="750" spans="1:21" ht="14.4" customHeight="1" x14ac:dyDescent="0.3">
      <c r="A750" s="831">
        <v>21</v>
      </c>
      <c r="B750" s="832" t="s">
        <v>2457</v>
      </c>
      <c r="C750" s="832" t="s">
        <v>2463</v>
      </c>
      <c r="D750" s="833" t="s">
        <v>4107</v>
      </c>
      <c r="E750" s="834" t="s">
        <v>2497</v>
      </c>
      <c r="F750" s="832" t="s">
        <v>2458</v>
      </c>
      <c r="G750" s="832" t="s">
        <v>2804</v>
      </c>
      <c r="H750" s="832" t="s">
        <v>637</v>
      </c>
      <c r="I750" s="832" t="s">
        <v>2217</v>
      </c>
      <c r="J750" s="832" t="s">
        <v>1297</v>
      </c>
      <c r="K750" s="832" t="s">
        <v>2216</v>
      </c>
      <c r="L750" s="835">
        <v>84.89</v>
      </c>
      <c r="M750" s="835">
        <v>848.9</v>
      </c>
      <c r="N750" s="832">
        <v>10</v>
      </c>
      <c r="O750" s="836">
        <v>1</v>
      </c>
      <c r="P750" s="835">
        <v>848.9</v>
      </c>
      <c r="Q750" s="837">
        <v>1</v>
      </c>
      <c r="R750" s="832">
        <v>10</v>
      </c>
      <c r="S750" s="837">
        <v>1</v>
      </c>
      <c r="T750" s="836">
        <v>1</v>
      </c>
      <c r="U750" s="838">
        <v>1</v>
      </c>
    </row>
    <row r="751" spans="1:21" ht="14.4" customHeight="1" x14ac:dyDescent="0.3">
      <c r="A751" s="831">
        <v>21</v>
      </c>
      <c r="B751" s="832" t="s">
        <v>2457</v>
      </c>
      <c r="C751" s="832" t="s">
        <v>2463</v>
      </c>
      <c r="D751" s="833" t="s">
        <v>4107</v>
      </c>
      <c r="E751" s="834" t="s">
        <v>2497</v>
      </c>
      <c r="F751" s="832" t="s">
        <v>2458</v>
      </c>
      <c r="G751" s="832" t="s">
        <v>2804</v>
      </c>
      <c r="H751" s="832" t="s">
        <v>637</v>
      </c>
      <c r="I751" s="832" t="s">
        <v>3459</v>
      </c>
      <c r="J751" s="832" t="s">
        <v>3460</v>
      </c>
      <c r="K751" s="832" t="s">
        <v>1291</v>
      </c>
      <c r="L751" s="835">
        <v>127.34</v>
      </c>
      <c r="M751" s="835">
        <v>891.38000000000011</v>
      </c>
      <c r="N751" s="832">
        <v>7</v>
      </c>
      <c r="O751" s="836">
        <v>1.5</v>
      </c>
      <c r="P751" s="835">
        <v>636.70000000000005</v>
      </c>
      <c r="Q751" s="837">
        <v>0.7142857142857143</v>
      </c>
      <c r="R751" s="832">
        <v>5</v>
      </c>
      <c r="S751" s="837">
        <v>0.7142857142857143</v>
      </c>
      <c r="T751" s="836">
        <v>0.5</v>
      </c>
      <c r="U751" s="838">
        <v>0.33333333333333331</v>
      </c>
    </row>
    <row r="752" spans="1:21" ht="14.4" customHeight="1" x14ac:dyDescent="0.3">
      <c r="A752" s="831">
        <v>21</v>
      </c>
      <c r="B752" s="832" t="s">
        <v>2457</v>
      </c>
      <c r="C752" s="832" t="s">
        <v>2463</v>
      </c>
      <c r="D752" s="833" t="s">
        <v>4107</v>
      </c>
      <c r="E752" s="834" t="s">
        <v>2497</v>
      </c>
      <c r="F752" s="832" t="s">
        <v>2458</v>
      </c>
      <c r="G752" s="832" t="s">
        <v>2804</v>
      </c>
      <c r="H752" s="832" t="s">
        <v>637</v>
      </c>
      <c r="I752" s="832" t="s">
        <v>3461</v>
      </c>
      <c r="J752" s="832" t="s">
        <v>3462</v>
      </c>
      <c r="K752" s="832" t="s">
        <v>1291</v>
      </c>
      <c r="L752" s="835">
        <v>176.47</v>
      </c>
      <c r="M752" s="835">
        <v>882.35</v>
      </c>
      <c r="N752" s="832">
        <v>5</v>
      </c>
      <c r="O752" s="836">
        <v>0.5</v>
      </c>
      <c r="P752" s="835">
        <v>882.35</v>
      </c>
      <c r="Q752" s="837">
        <v>1</v>
      </c>
      <c r="R752" s="832">
        <v>5</v>
      </c>
      <c r="S752" s="837">
        <v>1</v>
      </c>
      <c r="T752" s="836">
        <v>0.5</v>
      </c>
      <c r="U752" s="838">
        <v>1</v>
      </c>
    </row>
    <row r="753" spans="1:21" ht="14.4" customHeight="1" x14ac:dyDescent="0.3">
      <c r="A753" s="831">
        <v>21</v>
      </c>
      <c r="B753" s="832" t="s">
        <v>2457</v>
      </c>
      <c r="C753" s="832" t="s">
        <v>2463</v>
      </c>
      <c r="D753" s="833" t="s">
        <v>4107</v>
      </c>
      <c r="E753" s="834" t="s">
        <v>2497</v>
      </c>
      <c r="F753" s="832" t="s">
        <v>2458</v>
      </c>
      <c r="G753" s="832" t="s">
        <v>2804</v>
      </c>
      <c r="H753" s="832" t="s">
        <v>637</v>
      </c>
      <c r="I753" s="832" t="s">
        <v>3052</v>
      </c>
      <c r="J753" s="832" t="s">
        <v>1304</v>
      </c>
      <c r="K753" s="832" t="s">
        <v>3053</v>
      </c>
      <c r="L753" s="835">
        <v>1451.04</v>
      </c>
      <c r="M753" s="835">
        <v>300365.28000000003</v>
      </c>
      <c r="N753" s="832">
        <v>207</v>
      </c>
      <c r="O753" s="836">
        <v>52</v>
      </c>
      <c r="P753" s="835">
        <v>242323.68000000002</v>
      </c>
      <c r="Q753" s="837">
        <v>0.80676328502415462</v>
      </c>
      <c r="R753" s="832">
        <v>167</v>
      </c>
      <c r="S753" s="837">
        <v>0.80676328502415462</v>
      </c>
      <c r="T753" s="836">
        <v>42</v>
      </c>
      <c r="U753" s="838">
        <v>0.80769230769230771</v>
      </c>
    </row>
    <row r="754" spans="1:21" ht="14.4" customHeight="1" x14ac:dyDescent="0.3">
      <c r="A754" s="831">
        <v>21</v>
      </c>
      <c r="B754" s="832" t="s">
        <v>2457</v>
      </c>
      <c r="C754" s="832" t="s">
        <v>2463</v>
      </c>
      <c r="D754" s="833" t="s">
        <v>4107</v>
      </c>
      <c r="E754" s="834" t="s">
        <v>2497</v>
      </c>
      <c r="F754" s="832" t="s">
        <v>2458</v>
      </c>
      <c r="G754" s="832" t="s">
        <v>2804</v>
      </c>
      <c r="H754" s="832" t="s">
        <v>637</v>
      </c>
      <c r="I754" s="832" t="s">
        <v>2363</v>
      </c>
      <c r="J754" s="832" t="s">
        <v>2364</v>
      </c>
      <c r="K754" s="832" t="s">
        <v>1574</v>
      </c>
      <c r="L754" s="835">
        <v>194.26</v>
      </c>
      <c r="M754" s="835">
        <v>90330.900000000038</v>
      </c>
      <c r="N754" s="832">
        <v>465</v>
      </c>
      <c r="O754" s="836">
        <v>79.5</v>
      </c>
      <c r="P754" s="835">
        <v>70904.900000000038</v>
      </c>
      <c r="Q754" s="837">
        <v>0.78494623655913986</v>
      </c>
      <c r="R754" s="832">
        <v>365</v>
      </c>
      <c r="S754" s="837">
        <v>0.78494623655913975</v>
      </c>
      <c r="T754" s="836">
        <v>61.5</v>
      </c>
      <c r="U754" s="838">
        <v>0.77358490566037741</v>
      </c>
    </row>
    <row r="755" spans="1:21" ht="14.4" customHeight="1" x14ac:dyDescent="0.3">
      <c r="A755" s="831">
        <v>21</v>
      </c>
      <c r="B755" s="832" t="s">
        <v>2457</v>
      </c>
      <c r="C755" s="832" t="s">
        <v>2463</v>
      </c>
      <c r="D755" s="833" t="s">
        <v>4107</v>
      </c>
      <c r="E755" s="834" t="s">
        <v>2497</v>
      </c>
      <c r="F755" s="832" t="s">
        <v>2458</v>
      </c>
      <c r="G755" s="832" t="s">
        <v>2804</v>
      </c>
      <c r="H755" s="832" t="s">
        <v>637</v>
      </c>
      <c r="I755" s="832" t="s">
        <v>2221</v>
      </c>
      <c r="J755" s="832" t="s">
        <v>1285</v>
      </c>
      <c r="K755" s="832" t="s">
        <v>1286</v>
      </c>
      <c r="L755" s="835">
        <v>87.82</v>
      </c>
      <c r="M755" s="835">
        <v>439.09999999999997</v>
      </c>
      <c r="N755" s="832">
        <v>5</v>
      </c>
      <c r="O755" s="836">
        <v>1</v>
      </c>
      <c r="P755" s="835">
        <v>439.09999999999997</v>
      </c>
      <c r="Q755" s="837">
        <v>1</v>
      </c>
      <c r="R755" s="832">
        <v>5</v>
      </c>
      <c r="S755" s="837">
        <v>1</v>
      </c>
      <c r="T755" s="836">
        <v>1</v>
      </c>
      <c r="U755" s="838">
        <v>1</v>
      </c>
    </row>
    <row r="756" spans="1:21" ht="14.4" customHeight="1" x14ac:dyDescent="0.3">
      <c r="A756" s="831">
        <v>21</v>
      </c>
      <c r="B756" s="832" t="s">
        <v>2457</v>
      </c>
      <c r="C756" s="832" t="s">
        <v>2463</v>
      </c>
      <c r="D756" s="833" t="s">
        <v>4107</v>
      </c>
      <c r="E756" s="834" t="s">
        <v>2497</v>
      </c>
      <c r="F756" s="832" t="s">
        <v>2458</v>
      </c>
      <c r="G756" s="832" t="s">
        <v>2804</v>
      </c>
      <c r="H756" s="832" t="s">
        <v>637</v>
      </c>
      <c r="I756" s="832" t="s">
        <v>3463</v>
      </c>
      <c r="J756" s="832" t="s">
        <v>3464</v>
      </c>
      <c r="K756" s="832" t="s">
        <v>1291</v>
      </c>
      <c r="L756" s="835">
        <v>127.34</v>
      </c>
      <c r="M756" s="835">
        <v>1273.4000000000001</v>
      </c>
      <c r="N756" s="832">
        <v>10</v>
      </c>
      <c r="O756" s="836">
        <v>1</v>
      </c>
      <c r="P756" s="835">
        <v>1273.4000000000001</v>
      </c>
      <c r="Q756" s="837">
        <v>1</v>
      </c>
      <c r="R756" s="832">
        <v>10</v>
      </c>
      <c r="S756" s="837">
        <v>1</v>
      </c>
      <c r="T756" s="836">
        <v>1</v>
      </c>
      <c r="U756" s="838">
        <v>1</v>
      </c>
    </row>
    <row r="757" spans="1:21" ht="14.4" customHeight="1" x14ac:dyDescent="0.3">
      <c r="A757" s="831">
        <v>21</v>
      </c>
      <c r="B757" s="832" t="s">
        <v>2457</v>
      </c>
      <c r="C757" s="832" t="s">
        <v>2463</v>
      </c>
      <c r="D757" s="833" t="s">
        <v>4107</v>
      </c>
      <c r="E757" s="834" t="s">
        <v>2497</v>
      </c>
      <c r="F757" s="832" t="s">
        <v>2458</v>
      </c>
      <c r="G757" s="832" t="s">
        <v>2804</v>
      </c>
      <c r="H757" s="832" t="s">
        <v>585</v>
      </c>
      <c r="I757" s="832" t="s">
        <v>3465</v>
      </c>
      <c r="J757" s="832" t="s">
        <v>3466</v>
      </c>
      <c r="K757" s="832" t="s">
        <v>3467</v>
      </c>
      <c r="L757" s="835">
        <v>197.61</v>
      </c>
      <c r="M757" s="835">
        <v>1185.6600000000001</v>
      </c>
      <c r="N757" s="832">
        <v>6</v>
      </c>
      <c r="O757" s="836">
        <v>1</v>
      </c>
      <c r="P757" s="835">
        <v>1185.6600000000001</v>
      </c>
      <c r="Q757" s="837">
        <v>1</v>
      </c>
      <c r="R757" s="832">
        <v>6</v>
      </c>
      <c r="S757" s="837">
        <v>1</v>
      </c>
      <c r="T757" s="836">
        <v>1</v>
      </c>
      <c r="U757" s="838">
        <v>1</v>
      </c>
    </row>
    <row r="758" spans="1:21" ht="14.4" customHeight="1" x14ac:dyDescent="0.3">
      <c r="A758" s="831">
        <v>21</v>
      </c>
      <c r="B758" s="832" t="s">
        <v>2457</v>
      </c>
      <c r="C758" s="832" t="s">
        <v>2463</v>
      </c>
      <c r="D758" s="833" t="s">
        <v>4107</v>
      </c>
      <c r="E758" s="834" t="s">
        <v>2497</v>
      </c>
      <c r="F758" s="832" t="s">
        <v>2458</v>
      </c>
      <c r="G758" s="832" t="s">
        <v>2804</v>
      </c>
      <c r="H758" s="832" t="s">
        <v>637</v>
      </c>
      <c r="I758" s="832" t="s">
        <v>3468</v>
      </c>
      <c r="J758" s="832" t="s">
        <v>3469</v>
      </c>
      <c r="K758" s="832" t="s">
        <v>1291</v>
      </c>
      <c r="L758" s="835">
        <v>176.47</v>
      </c>
      <c r="M758" s="835">
        <v>882.35</v>
      </c>
      <c r="N758" s="832">
        <v>5</v>
      </c>
      <c r="O758" s="836">
        <v>0.5</v>
      </c>
      <c r="P758" s="835">
        <v>882.35</v>
      </c>
      <c r="Q758" s="837">
        <v>1</v>
      </c>
      <c r="R758" s="832">
        <v>5</v>
      </c>
      <c r="S758" s="837">
        <v>1</v>
      </c>
      <c r="T758" s="836">
        <v>0.5</v>
      </c>
      <c r="U758" s="838">
        <v>1</v>
      </c>
    </row>
    <row r="759" spans="1:21" ht="14.4" customHeight="1" x14ac:dyDescent="0.3">
      <c r="A759" s="831">
        <v>21</v>
      </c>
      <c r="B759" s="832" t="s">
        <v>2457</v>
      </c>
      <c r="C759" s="832" t="s">
        <v>2463</v>
      </c>
      <c r="D759" s="833" t="s">
        <v>4107</v>
      </c>
      <c r="E759" s="834" t="s">
        <v>2497</v>
      </c>
      <c r="F759" s="832" t="s">
        <v>2458</v>
      </c>
      <c r="G759" s="832" t="s">
        <v>2804</v>
      </c>
      <c r="H759" s="832" t="s">
        <v>585</v>
      </c>
      <c r="I759" s="832" t="s">
        <v>2805</v>
      </c>
      <c r="J759" s="832" t="s">
        <v>2806</v>
      </c>
      <c r="K759" s="832" t="s">
        <v>2216</v>
      </c>
      <c r="L759" s="835">
        <v>143.59</v>
      </c>
      <c r="M759" s="835">
        <v>1005.1300000000001</v>
      </c>
      <c r="N759" s="832">
        <v>7</v>
      </c>
      <c r="O759" s="836">
        <v>1</v>
      </c>
      <c r="P759" s="835"/>
      <c r="Q759" s="837">
        <v>0</v>
      </c>
      <c r="R759" s="832"/>
      <c r="S759" s="837">
        <v>0</v>
      </c>
      <c r="T759" s="836"/>
      <c r="U759" s="838">
        <v>0</v>
      </c>
    </row>
    <row r="760" spans="1:21" ht="14.4" customHeight="1" x14ac:dyDescent="0.3">
      <c r="A760" s="831">
        <v>21</v>
      </c>
      <c r="B760" s="832" t="s">
        <v>2457</v>
      </c>
      <c r="C760" s="832" t="s">
        <v>2463</v>
      </c>
      <c r="D760" s="833" t="s">
        <v>4107</v>
      </c>
      <c r="E760" s="834" t="s">
        <v>2497</v>
      </c>
      <c r="F760" s="832" t="s">
        <v>2458</v>
      </c>
      <c r="G760" s="832" t="s">
        <v>2804</v>
      </c>
      <c r="H760" s="832" t="s">
        <v>585</v>
      </c>
      <c r="I760" s="832" t="s">
        <v>3470</v>
      </c>
      <c r="J760" s="832" t="s">
        <v>3471</v>
      </c>
      <c r="K760" s="832" t="s">
        <v>3467</v>
      </c>
      <c r="L760" s="835">
        <v>197.61</v>
      </c>
      <c r="M760" s="835">
        <v>2371.3200000000002</v>
      </c>
      <c r="N760" s="832">
        <v>12</v>
      </c>
      <c r="O760" s="836">
        <v>2</v>
      </c>
      <c r="P760" s="835">
        <v>2371.3200000000002</v>
      </c>
      <c r="Q760" s="837">
        <v>1</v>
      </c>
      <c r="R760" s="832">
        <v>12</v>
      </c>
      <c r="S760" s="837">
        <v>1</v>
      </c>
      <c r="T760" s="836">
        <v>2</v>
      </c>
      <c r="U760" s="838">
        <v>1</v>
      </c>
    </row>
    <row r="761" spans="1:21" ht="14.4" customHeight="1" x14ac:dyDescent="0.3">
      <c r="A761" s="831">
        <v>21</v>
      </c>
      <c r="B761" s="832" t="s">
        <v>2457</v>
      </c>
      <c r="C761" s="832" t="s">
        <v>2463</v>
      </c>
      <c r="D761" s="833" t="s">
        <v>4107</v>
      </c>
      <c r="E761" s="834" t="s">
        <v>2497</v>
      </c>
      <c r="F761" s="832" t="s">
        <v>2458</v>
      </c>
      <c r="G761" s="832" t="s">
        <v>2804</v>
      </c>
      <c r="H761" s="832" t="s">
        <v>585</v>
      </c>
      <c r="I761" s="832" t="s">
        <v>3472</v>
      </c>
      <c r="J761" s="832" t="s">
        <v>3473</v>
      </c>
      <c r="K761" s="832" t="s">
        <v>1286</v>
      </c>
      <c r="L761" s="835">
        <v>172.67</v>
      </c>
      <c r="M761" s="835">
        <v>863.34999999999991</v>
      </c>
      <c r="N761" s="832">
        <v>5</v>
      </c>
      <c r="O761" s="836">
        <v>1</v>
      </c>
      <c r="P761" s="835"/>
      <c r="Q761" s="837">
        <v>0</v>
      </c>
      <c r="R761" s="832"/>
      <c r="S761" s="837">
        <v>0</v>
      </c>
      <c r="T761" s="836"/>
      <c r="U761" s="838">
        <v>0</v>
      </c>
    </row>
    <row r="762" spans="1:21" ht="14.4" customHeight="1" x14ac:dyDescent="0.3">
      <c r="A762" s="831">
        <v>21</v>
      </c>
      <c r="B762" s="832" t="s">
        <v>2457</v>
      </c>
      <c r="C762" s="832" t="s">
        <v>2463</v>
      </c>
      <c r="D762" s="833" t="s">
        <v>4107</v>
      </c>
      <c r="E762" s="834" t="s">
        <v>2497</v>
      </c>
      <c r="F762" s="832" t="s">
        <v>2458</v>
      </c>
      <c r="G762" s="832" t="s">
        <v>2804</v>
      </c>
      <c r="H762" s="832" t="s">
        <v>585</v>
      </c>
      <c r="I762" s="832" t="s">
        <v>3474</v>
      </c>
      <c r="J762" s="832" t="s">
        <v>3475</v>
      </c>
      <c r="K762" s="832" t="s">
        <v>2216</v>
      </c>
      <c r="L762" s="835">
        <v>143.59</v>
      </c>
      <c r="M762" s="835">
        <v>3015.39</v>
      </c>
      <c r="N762" s="832">
        <v>21</v>
      </c>
      <c r="O762" s="836">
        <v>3.5</v>
      </c>
      <c r="P762" s="835">
        <v>1723.08</v>
      </c>
      <c r="Q762" s="837">
        <v>0.5714285714285714</v>
      </c>
      <c r="R762" s="832">
        <v>12</v>
      </c>
      <c r="S762" s="837">
        <v>0.5714285714285714</v>
      </c>
      <c r="T762" s="836">
        <v>2</v>
      </c>
      <c r="U762" s="838">
        <v>0.5714285714285714</v>
      </c>
    </row>
    <row r="763" spans="1:21" ht="14.4" customHeight="1" x14ac:dyDescent="0.3">
      <c r="A763" s="831">
        <v>21</v>
      </c>
      <c r="B763" s="832" t="s">
        <v>2457</v>
      </c>
      <c r="C763" s="832" t="s">
        <v>2463</v>
      </c>
      <c r="D763" s="833" t="s">
        <v>4107</v>
      </c>
      <c r="E763" s="834" t="s">
        <v>2497</v>
      </c>
      <c r="F763" s="832" t="s">
        <v>2458</v>
      </c>
      <c r="G763" s="832" t="s">
        <v>2804</v>
      </c>
      <c r="H763" s="832" t="s">
        <v>585</v>
      </c>
      <c r="I763" s="832" t="s">
        <v>3476</v>
      </c>
      <c r="J763" s="832" t="s">
        <v>1569</v>
      </c>
      <c r="K763" s="832" t="s">
        <v>1286</v>
      </c>
      <c r="L763" s="835">
        <v>104.4</v>
      </c>
      <c r="M763" s="835">
        <v>522</v>
      </c>
      <c r="N763" s="832">
        <v>5</v>
      </c>
      <c r="O763" s="836">
        <v>0.5</v>
      </c>
      <c r="P763" s="835">
        <v>522</v>
      </c>
      <c r="Q763" s="837">
        <v>1</v>
      </c>
      <c r="R763" s="832">
        <v>5</v>
      </c>
      <c r="S763" s="837">
        <v>1</v>
      </c>
      <c r="T763" s="836">
        <v>0.5</v>
      </c>
      <c r="U763" s="838">
        <v>1</v>
      </c>
    </row>
    <row r="764" spans="1:21" ht="14.4" customHeight="1" x14ac:dyDescent="0.3">
      <c r="A764" s="831">
        <v>21</v>
      </c>
      <c r="B764" s="832" t="s">
        <v>2457</v>
      </c>
      <c r="C764" s="832" t="s">
        <v>2463</v>
      </c>
      <c r="D764" s="833" t="s">
        <v>4107</v>
      </c>
      <c r="E764" s="834" t="s">
        <v>2497</v>
      </c>
      <c r="F764" s="832" t="s">
        <v>2458</v>
      </c>
      <c r="G764" s="832" t="s">
        <v>2804</v>
      </c>
      <c r="H764" s="832" t="s">
        <v>637</v>
      </c>
      <c r="I764" s="832" t="s">
        <v>2357</v>
      </c>
      <c r="J764" s="832" t="s">
        <v>1570</v>
      </c>
      <c r="K764" s="832" t="s">
        <v>1286</v>
      </c>
      <c r="L764" s="835">
        <v>104.4</v>
      </c>
      <c r="M764" s="835">
        <v>522</v>
      </c>
      <c r="N764" s="832">
        <v>5</v>
      </c>
      <c r="O764" s="836">
        <v>0.5</v>
      </c>
      <c r="P764" s="835">
        <v>522</v>
      </c>
      <c r="Q764" s="837">
        <v>1</v>
      </c>
      <c r="R764" s="832">
        <v>5</v>
      </c>
      <c r="S764" s="837">
        <v>1</v>
      </c>
      <c r="T764" s="836">
        <v>0.5</v>
      </c>
      <c r="U764" s="838">
        <v>1</v>
      </c>
    </row>
    <row r="765" spans="1:21" ht="14.4" customHeight="1" x14ac:dyDescent="0.3">
      <c r="A765" s="831">
        <v>21</v>
      </c>
      <c r="B765" s="832" t="s">
        <v>2457</v>
      </c>
      <c r="C765" s="832" t="s">
        <v>2463</v>
      </c>
      <c r="D765" s="833" t="s">
        <v>4107</v>
      </c>
      <c r="E765" s="834" t="s">
        <v>2497</v>
      </c>
      <c r="F765" s="832" t="s">
        <v>2458</v>
      </c>
      <c r="G765" s="832" t="s">
        <v>2804</v>
      </c>
      <c r="H765" s="832" t="s">
        <v>585</v>
      </c>
      <c r="I765" s="832" t="s">
        <v>2807</v>
      </c>
      <c r="J765" s="832" t="s">
        <v>2808</v>
      </c>
      <c r="K765" s="832" t="s">
        <v>1286</v>
      </c>
      <c r="L765" s="835">
        <v>172.67</v>
      </c>
      <c r="M765" s="835">
        <v>2590.0499999999997</v>
      </c>
      <c r="N765" s="832">
        <v>15</v>
      </c>
      <c r="O765" s="836">
        <v>2</v>
      </c>
      <c r="P765" s="835"/>
      <c r="Q765" s="837">
        <v>0</v>
      </c>
      <c r="R765" s="832"/>
      <c r="S765" s="837">
        <v>0</v>
      </c>
      <c r="T765" s="836"/>
      <c r="U765" s="838">
        <v>0</v>
      </c>
    </row>
    <row r="766" spans="1:21" ht="14.4" customHeight="1" x14ac:dyDescent="0.3">
      <c r="A766" s="831">
        <v>21</v>
      </c>
      <c r="B766" s="832" t="s">
        <v>2457</v>
      </c>
      <c r="C766" s="832" t="s">
        <v>2463</v>
      </c>
      <c r="D766" s="833" t="s">
        <v>4107</v>
      </c>
      <c r="E766" s="834" t="s">
        <v>2497</v>
      </c>
      <c r="F766" s="832" t="s">
        <v>2458</v>
      </c>
      <c r="G766" s="832" t="s">
        <v>2804</v>
      </c>
      <c r="H766" s="832" t="s">
        <v>585</v>
      </c>
      <c r="I766" s="832" t="s">
        <v>3477</v>
      </c>
      <c r="J766" s="832" t="s">
        <v>3478</v>
      </c>
      <c r="K766" s="832" t="s">
        <v>2216</v>
      </c>
      <c r="L766" s="835">
        <v>143.59</v>
      </c>
      <c r="M766" s="835">
        <v>1723.0800000000002</v>
      </c>
      <c r="N766" s="832">
        <v>12</v>
      </c>
      <c r="O766" s="836">
        <v>1.5</v>
      </c>
      <c r="P766" s="835"/>
      <c r="Q766" s="837">
        <v>0</v>
      </c>
      <c r="R766" s="832"/>
      <c r="S766" s="837">
        <v>0</v>
      </c>
      <c r="T766" s="836"/>
      <c r="U766" s="838">
        <v>0</v>
      </c>
    </row>
    <row r="767" spans="1:21" ht="14.4" customHeight="1" x14ac:dyDescent="0.3">
      <c r="A767" s="831">
        <v>21</v>
      </c>
      <c r="B767" s="832" t="s">
        <v>2457</v>
      </c>
      <c r="C767" s="832" t="s">
        <v>2463</v>
      </c>
      <c r="D767" s="833" t="s">
        <v>4107</v>
      </c>
      <c r="E767" s="834" t="s">
        <v>2497</v>
      </c>
      <c r="F767" s="832" t="s">
        <v>2458</v>
      </c>
      <c r="G767" s="832" t="s">
        <v>2510</v>
      </c>
      <c r="H767" s="832" t="s">
        <v>585</v>
      </c>
      <c r="I767" s="832" t="s">
        <v>2511</v>
      </c>
      <c r="J767" s="832" t="s">
        <v>1028</v>
      </c>
      <c r="K767" s="832" t="s">
        <v>1029</v>
      </c>
      <c r="L767" s="835">
        <v>107.27</v>
      </c>
      <c r="M767" s="835">
        <v>429.08</v>
      </c>
      <c r="N767" s="832">
        <v>4</v>
      </c>
      <c r="O767" s="836">
        <v>2</v>
      </c>
      <c r="P767" s="835">
        <v>321.81</v>
      </c>
      <c r="Q767" s="837">
        <v>0.75</v>
      </c>
      <c r="R767" s="832">
        <v>3</v>
      </c>
      <c r="S767" s="837">
        <v>0.75</v>
      </c>
      <c r="T767" s="836">
        <v>1.5</v>
      </c>
      <c r="U767" s="838">
        <v>0.75</v>
      </c>
    </row>
    <row r="768" spans="1:21" ht="14.4" customHeight="1" x14ac:dyDescent="0.3">
      <c r="A768" s="831">
        <v>21</v>
      </c>
      <c r="B768" s="832" t="s">
        <v>2457</v>
      </c>
      <c r="C768" s="832" t="s">
        <v>2463</v>
      </c>
      <c r="D768" s="833" t="s">
        <v>4107</v>
      </c>
      <c r="E768" s="834" t="s">
        <v>2497</v>
      </c>
      <c r="F768" s="832" t="s">
        <v>2459</v>
      </c>
      <c r="G768" s="832" t="s">
        <v>2519</v>
      </c>
      <c r="H768" s="832" t="s">
        <v>585</v>
      </c>
      <c r="I768" s="832" t="s">
        <v>2810</v>
      </c>
      <c r="J768" s="832" t="s">
        <v>2521</v>
      </c>
      <c r="K768" s="832"/>
      <c r="L768" s="835">
        <v>0</v>
      </c>
      <c r="M768" s="835">
        <v>0</v>
      </c>
      <c r="N768" s="832">
        <v>30</v>
      </c>
      <c r="O768" s="836">
        <v>30</v>
      </c>
      <c r="P768" s="835">
        <v>0</v>
      </c>
      <c r="Q768" s="837"/>
      <c r="R768" s="832">
        <v>29</v>
      </c>
      <c r="S768" s="837">
        <v>0.96666666666666667</v>
      </c>
      <c r="T768" s="836">
        <v>29</v>
      </c>
      <c r="U768" s="838">
        <v>0.96666666666666667</v>
      </c>
    </row>
    <row r="769" spans="1:21" ht="14.4" customHeight="1" x14ac:dyDescent="0.3">
      <c r="A769" s="831">
        <v>21</v>
      </c>
      <c r="B769" s="832" t="s">
        <v>2457</v>
      </c>
      <c r="C769" s="832" t="s">
        <v>2463</v>
      </c>
      <c r="D769" s="833" t="s">
        <v>4107</v>
      </c>
      <c r="E769" s="834" t="s">
        <v>2497</v>
      </c>
      <c r="F769" s="832" t="s">
        <v>2459</v>
      </c>
      <c r="G769" s="832" t="s">
        <v>2519</v>
      </c>
      <c r="H769" s="832" t="s">
        <v>585</v>
      </c>
      <c r="I769" s="832" t="s">
        <v>3216</v>
      </c>
      <c r="J769" s="832" t="s">
        <v>2521</v>
      </c>
      <c r="K769" s="832"/>
      <c r="L769" s="835">
        <v>0</v>
      </c>
      <c r="M769" s="835">
        <v>0</v>
      </c>
      <c r="N769" s="832">
        <v>1</v>
      </c>
      <c r="O769" s="836">
        <v>1</v>
      </c>
      <c r="P769" s="835">
        <v>0</v>
      </c>
      <c r="Q769" s="837"/>
      <c r="R769" s="832">
        <v>1</v>
      </c>
      <c r="S769" s="837">
        <v>1</v>
      </c>
      <c r="T769" s="836">
        <v>1</v>
      </c>
      <c r="U769" s="838">
        <v>1</v>
      </c>
    </row>
    <row r="770" spans="1:21" ht="14.4" customHeight="1" x14ac:dyDescent="0.3">
      <c r="A770" s="831">
        <v>21</v>
      </c>
      <c r="B770" s="832" t="s">
        <v>2457</v>
      </c>
      <c r="C770" s="832" t="s">
        <v>2463</v>
      </c>
      <c r="D770" s="833" t="s">
        <v>4107</v>
      </c>
      <c r="E770" s="834" t="s">
        <v>2497</v>
      </c>
      <c r="F770" s="832" t="s">
        <v>2459</v>
      </c>
      <c r="G770" s="832" t="s">
        <v>2519</v>
      </c>
      <c r="H770" s="832" t="s">
        <v>585</v>
      </c>
      <c r="I770" s="832" t="s">
        <v>3479</v>
      </c>
      <c r="J770" s="832" t="s">
        <v>2521</v>
      </c>
      <c r="K770" s="832"/>
      <c r="L770" s="835">
        <v>0</v>
      </c>
      <c r="M770" s="835">
        <v>0</v>
      </c>
      <c r="N770" s="832">
        <v>1</v>
      </c>
      <c r="O770" s="836">
        <v>1</v>
      </c>
      <c r="P770" s="835">
        <v>0</v>
      </c>
      <c r="Q770" s="837"/>
      <c r="R770" s="832">
        <v>1</v>
      </c>
      <c r="S770" s="837">
        <v>1</v>
      </c>
      <c r="T770" s="836">
        <v>1</v>
      </c>
      <c r="U770" s="838">
        <v>1</v>
      </c>
    </row>
    <row r="771" spans="1:21" ht="14.4" customHeight="1" x14ac:dyDescent="0.3">
      <c r="A771" s="831">
        <v>21</v>
      </c>
      <c r="B771" s="832" t="s">
        <v>2457</v>
      </c>
      <c r="C771" s="832" t="s">
        <v>2463</v>
      </c>
      <c r="D771" s="833" t="s">
        <v>4107</v>
      </c>
      <c r="E771" s="834" t="s">
        <v>2497</v>
      </c>
      <c r="F771" s="832" t="s">
        <v>2460</v>
      </c>
      <c r="G771" s="832" t="s">
        <v>2519</v>
      </c>
      <c r="H771" s="832" t="s">
        <v>585</v>
      </c>
      <c r="I771" s="832" t="s">
        <v>3216</v>
      </c>
      <c r="J771" s="832" t="s">
        <v>2521</v>
      </c>
      <c r="K771" s="832"/>
      <c r="L771" s="835">
        <v>0</v>
      </c>
      <c r="M771" s="835">
        <v>0</v>
      </c>
      <c r="N771" s="832">
        <v>1</v>
      </c>
      <c r="O771" s="836">
        <v>1</v>
      </c>
      <c r="P771" s="835">
        <v>0</v>
      </c>
      <c r="Q771" s="837"/>
      <c r="R771" s="832">
        <v>1</v>
      </c>
      <c r="S771" s="837">
        <v>1</v>
      </c>
      <c r="T771" s="836">
        <v>1</v>
      </c>
      <c r="U771" s="838">
        <v>1</v>
      </c>
    </row>
    <row r="772" spans="1:21" ht="14.4" customHeight="1" x14ac:dyDescent="0.3">
      <c r="A772" s="831">
        <v>21</v>
      </c>
      <c r="B772" s="832" t="s">
        <v>2457</v>
      </c>
      <c r="C772" s="832" t="s">
        <v>2463</v>
      </c>
      <c r="D772" s="833" t="s">
        <v>4107</v>
      </c>
      <c r="E772" s="834" t="s">
        <v>2497</v>
      </c>
      <c r="F772" s="832" t="s">
        <v>2460</v>
      </c>
      <c r="G772" s="832" t="s">
        <v>2818</v>
      </c>
      <c r="H772" s="832" t="s">
        <v>585</v>
      </c>
      <c r="I772" s="832" t="s">
        <v>2819</v>
      </c>
      <c r="J772" s="832" t="s">
        <v>2820</v>
      </c>
      <c r="K772" s="832" t="s">
        <v>2821</v>
      </c>
      <c r="L772" s="835">
        <v>1800</v>
      </c>
      <c r="M772" s="835">
        <v>10800</v>
      </c>
      <c r="N772" s="832">
        <v>6</v>
      </c>
      <c r="O772" s="836">
        <v>5</v>
      </c>
      <c r="P772" s="835"/>
      <c r="Q772" s="837">
        <v>0</v>
      </c>
      <c r="R772" s="832"/>
      <c r="S772" s="837">
        <v>0</v>
      </c>
      <c r="T772" s="836"/>
      <c r="U772" s="838">
        <v>0</v>
      </c>
    </row>
    <row r="773" spans="1:21" ht="14.4" customHeight="1" x14ac:dyDescent="0.3">
      <c r="A773" s="831">
        <v>21</v>
      </c>
      <c r="B773" s="832" t="s">
        <v>2457</v>
      </c>
      <c r="C773" s="832" t="s">
        <v>2463</v>
      </c>
      <c r="D773" s="833" t="s">
        <v>4107</v>
      </c>
      <c r="E773" s="834" t="s">
        <v>2497</v>
      </c>
      <c r="F773" s="832" t="s">
        <v>2460</v>
      </c>
      <c r="G773" s="832" t="s">
        <v>2818</v>
      </c>
      <c r="H773" s="832" t="s">
        <v>585</v>
      </c>
      <c r="I773" s="832" t="s">
        <v>3480</v>
      </c>
      <c r="J773" s="832" t="s">
        <v>3481</v>
      </c>
      <c r="K773" s="832" t="s">
        <v>3482</v>
      </c>
      <c r="L773" s="835">
        <v>500</v>
      </c>
      <c r="M773" s="835">
        <v>500</v>
      </c>
      <c r="N773" s="832">
        <v>1</v>
      </c>
      <c r="O773" s="836">
        <v>1</v>
      </c>
      <c r="P773" s="835"/>
      <c r="Q773" s="837">
        <v>0</v>
      </c>
      <c r="R773" s="832"/>
      <c r="S773" s="837">
        <v>0</v>
      </c>
      <c r="T773" s="836"/>
      <c r="U773" s="838">
        <v>0</v>
      </c>
    </row>
    <row r="774" spans="1:21" ht="14.4" customHeight="1" x14ac:dyDescent="0.3">
      <c r="A774" s="831">
        <v>21</v>
      </c>
      <c r="B774" s="832" t="s">
        <v>2457</v>
      </c>
      <c r="C774" s="832" t="s">
        <v>2463</v>
      </c>
      <c r="D774" s="833" t="s">
        <v>4107</v>
      </c>
      <c r="E774" s="834" t="s">
        <v>2497</v>
      </c>
      <c r="F774" s="832" t="s">
        <v>2460</v>
      </c>
      <c r="G774" s="832" t="s">
        <v>2825</v>
      </c>
      <c r="H774" s="832" t="s">
        <v>585</v>
      </c>
      <c r="I774" s="832" t="s">
        <v>3072</v>
      </c>
      <c r="J774" s="832" t="s">
        <v>3073</v>
      </c>
      <c r="K774" s="832" t="s">
        <v>3074</v>
      </c>
      <c r="L774" s="835">
        <v>1000</v>
      </c>
      <c r="M774" s="835">
        <v>1000</v>
      </c>
      <c r="N774" s="832">
        <v>1</v>
      </c>
      <c r="O774" s="836">
        <v>1</v>
      </c>
      <c r="P774" s="835">
        <v>1000</v>
      </c>
      <c r="Q774" s="837">
        <v>1</v>
      </c>
      <c r="R774" s="832">
        <v>1</v>
      </c>
      <c r="S774" s="837">
        <v>1</v>
      </c>
      <c r="T774" s="836">
        <v>1</v>
      </c>
      <c r="U774" s="838">
        <v>1</v>
      </c>
    </row>
    <row r="775" spans="1:21" ht="14.4" customHeight="1" x14ac:dyDescent="0.3">
      <c r="A775" s="831">
        <v>21</v>
      </c>
      <c r="B775" s="832" t="s">
        <v>2457</v>
      </c>
      <c r="C775" s="832" t="s">
        <v>2463</v>
      </c>
      <c r="D775" s="833" t="s">
        <v>4107</v>
      </c>
      <c r="E775" s="834" t="s">
        <v>2498</v>
      </c>
      <c r="F775" s="832" t="s">
        <v>2458</v>
      </c>
      <c r="G775" s="832" t="s">
        <v>3075</v>
      </c>
      <c r="H775" s="832" t="s">
        <v>585</v>
      </c>
      <c r="I775" s="832" t="s">
        <v>3076</v>
      </c>
      <c r="J775" s="832" t="s">
        <v>3077</v>
      </c>
      <c r="K775" s="832" t="s">
        <v>3078</v>
      </c>
      <c r="L775" s="835">
        <v>70.48</v>
      </c>
      <c r="M775" s="835">
        <v>211.44</v>
      </c>
      <c r="N775" s="832">
        <v>3</v>
      </c>
      <c r="O775" s="836">
        <v>2.5</v>
      </c>
      <c r="P775" s="835">
        <v>211.44</v>
      </c>
      <c r="Q775" s="837">
        <v>1</v>
      </c>
      <c r="R775" s="832">
        <v>3</v>
      </c>
      <c r="S775" s="837">
        <v>1</v>
      </c>
      <c r="T775" s="836">
        <v>2.5</v>
      </c>
      <c r="U775" s="838">
        <v>1</v>
      </c>
    </row>
    <row r="776" spans="1:21" ht="14.4" customHeight="1" x14ac:dyDescent="0.3">
      <c r="A776" s="831">
        <v>21</v>
      </c>
      <c r="B776" s="832" t="s">
        <v>2457</v>
      </c>
      <c r="C776" s="832" t="s">
        <v>2463</v>
      </c>
      <c r="D776" s="833" t="s">
        <v>4107</v>
      </c>
      <c r="E776" s="834" t="s">
        <v>2498</v>
      </c>
      <c r="F776" s="832" t="s">
        <v>2458</v>
      </c>
      <c r="G776" s="832" t="s">
        <v>2522</v>
      </c>
      <c r="H776" s="832" t="s">
        <v>637</v>
      </c>
      <c r="I776" s="832" t="s">
        <v>2327</v>
      </c>
      <c r="J776" s="832" t="s">
        <v>653</v>
      </c>
      <c r="K776" s="832" t="s">
        <v>650</v>
      </c>
      <c r="L776" s="835">
        <v>72.55</v>
      </c>
      <c r="M776" s="835">
        <v>217.64999999999998</v>
      </c>
      <c r="N776" s="832">
        <v>3</v>
      </c>
      <c r="O776" s="836">
        <v>3</v>
      </c>
      <c r="P776" s="835">
        <v>72.55</v>
      </c>
      <c r="Q776" s="837">
        <v>0.33333333333333337</v>
      </c>
      <c r="R776" s="832">
        <v>1</v>
      </c>
      <c r="S776" s="837">
        <v>0.33333333333333331</v>
      </c>
      <c r="T776" s="836">
        <v>1</v>
      </c>
      <c r="U776" s="838">
        <v>0.33333333333333331</v>
      </c>
    </row>
    <row r="777" spans="1:21" ht="14.4" customHeight="1" x14ac:dyDescent="0.3">
      <c r="A777" s="831">
        <v>21</v>
      </c>
      <c r="B777" s="832" t="s">
        <v>2457</v>
      </c>
      <c r="C777" s="832" t="s">
        <v>2463</v>
      </c>
      <c r="D777" s="833" t="s">
        <v>4107</v>
      </c>
      <c r="E777" s="834" t="s">
        <v>2498</v>
      </c>
      <c r="F777" s="832" t="s">
        <v>2458</v>
      </c>
      <c r="G777" s="832" t="s">
        <v>2522</v>
      </c>
      <c r="H777" s="832" t="s">
        <v>637</v>
      </c>
      <c r="I777" s="832" t="s">
        <v>2104</v>
      </c>
      <c r="J777" s="832" t="s">
        <v>653</v>
      </c>
      <c r="K777" s="832" t="s">
        <v>654</v>
      </c>
      <c r="L777" s="835">
        <v>65.28</v>
      </c>
      <c r="M777" s="835">
        <v>130.56</v>
      </c>
      <c r="N777" s="832">
        <v>2</v>
      </c>
      <c r="O777" s="836">
        <v>1.5</v>
      </c>
      <c r="P777" s="835"/>
      <c r="Q777" s="837">
        <v>0</v>
      </c>
      <c r="R777" s="832"/>
      <c r="S777" s="837">
        <v>0</v>
      </c>
      <c r="T777" s="836"/>
      <c r="U777" s="838">
        <v>0</v>
      </c>
    </row>
    <row r="778" spans="1:21" ht="14.4" customHeight="1" x14ac:dyDescent="0.3">
      <c r="A778" s="831">
        <v>21</v>
      </c>
      <c r="B778" s="832" t="s">
        <v>2457</v>
      </c>
      <c r="C778" s="832" t="s">
        <v>2463</v>
      </c>
      <c r="D778" s="833" t="s">
        <v>4107</v>
      </c>
      <c r="E778" s="834" t="s">
        <v>2498</v>
      </c>
      <c r="F778" s="832" t="s">
        <v>2458</v>
      </c>
      <c r="G778" s="832" t="s">
        <v>2829</v>
      </c>
      <c r="H778" s="832" t="s">
        <v>637</v>
      </c>
      <c r="I778" s="832" t="s">
        <v>2163</v>
      </c>
      <c r="J778" s="832" t="s">
        <v>2164</v>
      </c>
      <c r="K778" s="832" t="s">
        <v>2165</v>
      </c>
      <c r="L778" s="835">
        <v>9.4</v>
      </c>
      <c r="M778" s="835">
        <v>56.4</v>
      </c>
      <c r="N778" s="832">
        <v>6</v>
      </c>
      <c r="O778" s="836">
        <v>4.5</v>
      </c>
      <c r="P778" s="835">
        <v>9.4</v>
      </c>
      <c r="Q778" s="837">
        <v>0.16666666666666669</v>
      </c>
      <c r="R778" s="832">
        <v>1</v>
      </c>
      <c r="S778" s="837">
        <v>0.16666666666666666</v>
      </c>
      <c r="T778" s="836">
        <v>1</v>
      </c>
      <c r="U778" s="838">
        <v>0.22222222222222221</v>
      </c>
    </row>
    <row r="779" spans="1:21" ht="14.4" customHeight="1" x14ac:dyDescent="0.3">
      <c r="A779" s="831">
        <v>21</v>
      </c>
      <c r="B779" s="832" t="s">
        <v>2457</v>
      </c>
      <c r="C779" s="832" t="s">
        <v>2463</v>
      </c>
      <c r="D779" s="833" t="s">
        <v>4107</v>
      </c>
      <c r="E779" s="834" t="s">
        <v>2498</v>
      </c>
      <c r="F779" s="832" t="s">
        <v>2458</v>
      </c>
      <c r="G779" s="832" t="s">
        <v>2829</v>
      </c>
      <c r="H779" s="832" t="s">
        <v>585</v>
      </c>
      <c r="I779" s="832" t="s">
        <v>3483</v>
      </c>
      <c r="J779" s="832" t="s">
        <v>2831</v>
      </c>
      <c r="K779" s="832" t="s">
        <v>2165</v>
      </c>
      <c r="L779" s="835">
        <v>9.4</v>
      </c>
      <c r="M779" s="835">
        <v>9.4</v>
      </c>
      <c r="N779" s="832">
        <v>1</v>
      </c>
      <c r="O779" s="836">
        <v>0.5</v>
      </c>
      <c r="P779" s="835">
        <v>9.4</v>
      </c>
      <c r="Q779" s="837">
        <v>1</v>
      </c>
      <c r="R779" s="832">
        <v>1</v>
      </c>
      <c r="S779" s="837">
        <v>1</v>
      </c>
      <c r="T779" s="836">
        <v>0.5</v>
      </c>
      <c r="U779" s="838">
        <v>1</v>
      </c>
    </row>
    <row r="780" spans="1:21" ht="14.4" customHeight="1" x14ac:dyDescent="0.3">
      <c r="A780" s="831">
        <v>21</v>
      </c>
      <c r="B780" s="832" t="s">
        <v>2457</v>
      </c>
      <c r="C780" s="832" t="s">
        <v>2463</v>
      </c>
      <c r="D780" s="833" t="s">
        <v>4107</v>
      </c>
      <c r="E780" s="834" t="s">
        <v>2498</v>
      </c>
      <c r="F780" s="832" t="s">
        <v>2458</v>
      </c>
      <c r="G780" s="832" t="s">
        <v>2525</v>
      </c>
      <c r="H780" s="832" t="s">
        <v>637</v>
      </c>
      <c r="I780" s="832" t="s">
        <v>1970</v>
      </c>
      <c r="J780" s="832" t="s">
        <v>1971</v>
      </c>
      <c r="K780" s="832" t="s">
        <v>1972</v>
      </c>
      <c r="L780" s="835">
        <v>93.27</v>
      </c>
      <c r="M780" s="835">
        <v>186.54</v>
      </c>
      <c r="N780" s="832">
        <v>2</v>
      </c>
      <c r="O780" s="836">
        <v>2</v>
      </c>
      <c r="P780" s="835">
        <v>93.27</v>
      </c>
      <c r="Q780" s="837">
        <v>0.5</v>
      </c>
      <c r="R780" s="832">
        <v>1</v>
      </c>
      <c r="S780" s="837">
        <v>0.5</v>
      </c>
      <c r="T780" s="836">
        <v>1</v>
      </c>
      <c r="U780" s="838">
        <v>0.5</v>
      </c>
    </row>
    <row r="781" spans="1:21" ht="14.4" customHeight="1" x14ac:dyDescent="0.3">
      <c r="A781" s="831">
        <v>21</v>
      </c>
      <c r="B781" s="832" t="s">
        <v>2457</v>
      </c>
      <c r="C781" s="832" t="s">
        <v>2463</v>
      </c>
      <c r="D781" s="833" t="s">
        <v>4107</v>
      </c>
      <c r="E781" s="834" t="s">
        <v>2498</v>
      </c>
      <c r="F781" s="832" t="s">
        <v>2458</v>
      </c>
      <c r="G781" s="832" t="s">
        <v>2525</v>
      </c>
      <c r="H781" s="832" t="s">
        <v>637</v>
      </c>
      <c r="I781" s="832" t="s">
        <v>2269</v>
      </c>
      <c r="J781" s="832" t="s">
        <v>1971</v>
      </c>
      <c r="K781" s="832" t="s">
        <v>2270</v>
      </c>
      <c r="L781" s="835">
        <v>31.09</v>
      </c>
      <c r="M781" s="835">
        <v>124.36</v>
      </c>
      <c r="N781" s="832">
        <v>4</v>
      </c>
      <c r="O781" s="836">
        <v>1</v>
      </c>
      <c r="P781" s="835"/>
      <c r="Q781" s="837">
        <v>0</v>
      </c>
      <c r="R781" s="832"/>
      <c r="S781" s="837">
        <v>0</v>
      </c>
      <c r="T781" s="836"/>
      <c r="U781" s="838">
        <v>0</v>
      </c>
    </row>
    <row r="782" spans="1:21" ht="14.4" customHeight="1" x14ac:dyDescent="0.3">
      <c r="A782" s="831">
        <v>21</v>
      </c>
      <c r="B782" s="832" t="s">
        <v>2457</v>
      </c>
      <c r="C782" s="832" t="s">
        <v>2463</v>
      </c>
      <c r="D782" s="833" t="s">
        <v>4107</v>
      </c>
      <c r="E782" s="834" t="s">
        <v>2498</v>
      </c>
      <c r="F782" s="832" t="s">
        <v>2458</v>
      </c>
      <c r="G782" s="832" t="s">
        <v>2525</v>
      </c>
      <c r="H782" s="832" t="s">
        <v>585</v>
      </c>
      <c r="I782" s="832" t="s">
        <v>2526</v>
      </c>
      <c r="J782" s="832" t="s">
        <v>1971</v>
      </c>
      <c r="K782" s="832" t="s">
        <v>1972</v>
      </c>
      <c r="L782" s="835">
        <v>93.27</v>
      </c>
      <c r="M782" s="835">
        <v>93.27</v>
      </c>
      <c r="N782" s="832">
        <v>1</v>
      </c>
      <c r="O782" s="836">
        <v>0.5</v>
      </c>
      <c r="P782" s="835"/>
      <c r="Q782" s="837">
        <v>0</v>
      </c>
      <c r="R782" s="832"/>
      <c r="S782" s="837">
        <v>0</v>
      </c>
      <c r="T782" s="836"/>
      <c r="U782" s="838">
        <v>0</v>
      </c>
    </row>
    <row r="783" spans="1:21" ht="14.4" customHeight="1" x14ac:dyDescent="0.3">
      <c r="A783" s="831">
        <v>21</v>
      </c>
      <c r="B783" s="832" t="s">
        <v>2457</v>
      </c>
      <c r="C783" s="832" t="s">
        <v>2463</v>
      </c>
      <c r="D783" s="833" t="s">
        <v>4107</v>
      </c>
      <c r="E783" s="834" t="s">
        <v>2498</v>
      </c>
      <c r="F783" s="832" t="s">
        <v>2458</v>
      </c>
      <c r="G783" s="832" t="s">
        <v>2527</v>
      </c>
      <c r="H783" s="832" t="s">
        <v>637</v>
      </c>
      <c r="I783" s="832" t="s">
        <v>3304</v>
      </c>
      <c r="J783" s="832" t="s">
        <v>2529</v>
      </c>
      <c r="K783" s="832" t="s">
        <v>3305</v>
      </c>
      <c r="L783" s="835">
        <v>1834.64</v>
      </c>
      <c r="M783" s="835">
        <v>1834.64</v>
      </c>
      <c r="N783" s="832">
        <v>1</v>
      </c>
      <c r="O783" s="836">
        <v>1</v>
      </c>
      <c r="P783" s="835"/>
      <c r="Q783" s="837">
        <v>0</v>
      </c>
      <c r="R783" s="832"/>
      <c r="S783" s="837">
        <v>0</v>
      </c>
      <c r="T783" s="836"/>
      <c r="U783" s="838">
        <v>0</v>
      </c>
    </row>
    <row r="784" spans="1:21" ht="14.4" customHeight="1" x14ac:dyDescent="0.3">
      <c r="A784" s="831">
        <v>21</v>
      </c>
      <c r="B784" s="832" t="s">
        <v>2457</v>
      </c>
      <c r="C784" s="832" t="s">
        <v>2463</v>
      </c>
      <c r="D784" s="833" t="s">
        <v>4107</v>
      </c>
      <c r="E784" s="834" t="s">
        <v>2498</v>
      </c>
      <c r="F784" s="832" t="s">
        <v>2458</v>
      </c>
      <c r="G784" s="832" t="s">
        <v>2527</v>
      </c>
      <c r="H784" s="832" t="s">
        <v>585</v>
      </c>
      <c r="I784" s="832" t="s">
        <v>2834</v>
      </c>
      <c r="J784" s="832" t="s">
        <v>2835</v>
      </c>
      <c r="K784" s="832" t="s">
        <v>2530</v>
      </c>
      <c r="L784" s="835">
        <v>550.39</v>
      </c>
      <c r="M784" s="835">
        <v>1651.17</v>
      </c>
      <c r="N784" s="832">
        <v>3</v>
      </c>
      <c r="O784" s="836">
        <v>1</v>
      </c>
      <c r="P784" s="835">
        <v>1651.17</v>
      </c>
      <c r="Q784" s="837">
        <v>1</v>
      </c>
      <c r="R784" s="832">
        <v>3</v>
      </c>
      <c r="S784" s="837">
        <v>1</v>
      </c>
      <c r="T784" s="836">
        <v>1</v>
      </c>
      <c r="U784" s="838">
        <v>1</v>
      </c>
    </row>
    <row r="785" spans="1:21" ht="14.4" customHeight="1" x14ac:dyDescent="0.3">
      <c r="A785" s="831">
        <v>21</v>
      </c>
      <c r="B785" s="832" t="s">
        <v>2457</v>
      </c>
      <c r="C785" s="832" t="s">
        <v>2463</v>
      </c>
      <c r="D785" s="833" t="s">
        <v>4107</v>
      </c>
      <c r="E785" s="834" t="s">
        <v>2498</v>
      </c>
      <c r="F785" s="832" t="s">
        <v>2458</v>
      </c>
      <c r="G785" s="832" t="s">
        <v>2838</v>
      </c>
      <c r="H785" s="832" t="s">
        <v>637</v>
      </c>
      <c r="I785" s="832" t="s">
        <v>1904</v>
      </c>
      <c r="J785" s="832" t="s">
        <v>1149</v>
      </c>
      <c r="K785" s="832" t="s">
        <v>1905</v>
      </c>
      <c r="L785" s="835">
        <v>0</v>
      </c>
      <c r="M785" s="835">
        <v>0</v>
      </c>
      <c r="N785" s="832">
        <v>12</v>
      </c>
      <c r="O785" s="836">
        <v>2.5</v>
      </c>
      <c r="P785" s="835">
        <v>0</v>
      </c>
      <c r="Q785" s="837"/>
      <c r="R785" s="832">
        <v>10</v>
      </c>
      <c r="S785" s="837">
        <v>0.83333333333333337</v>
      </c>
      <c r="T785" s="836">
        <v>2</v>
      </c>
      <c r="U785" s="838">
        <v>0.8</v>
      </c>
    </row>
    <row r="786" spans="1:21" ht="14.4" customHeight="1" x14ac:dyDescent="0.3">
      <c r="A786" s="831">
        <v>21</v>
      </c>
      <c r="B786" s="832" t="s">
        <v>2457</v>
      </c>
      <c r="C786" s="832" t="s">
        <v>2463</v>
      </c>
      <c r="D786" s="833" t="s">
        <v>4107</v>
      </c>
      <c r="E786" s="834" t="s">
        <v>2498</v>
      </c>
      <c r="F786" s="832" t="s">
        <v>2458</v>
      </c>
      <c r="G786" s="832" t="s">
        <v>3306</v>
      </c>
      <c r="H786" s="832" t="s">
        <v>585</v>
      </c>
      <c r="I786" s="832" t="s">
        <v>3307</v>
      </c>
      <c r="J786" s="832" t="s">
        <v>3308</v>
      </c>
      <c r="K786" s="832" t="s">
        <v>3309</v>
      </c>
      <c r="L786" s="835">
        <v>1561.54</v>
      </c>
      <c r="M786" s="835">
        <v>7807.7</v>
      </c>
      <c r="N786" s="832">
        <v>5</v>
      </c>
      <c r="O786" s="836">
        <v>1</v>
      </c>
      <c r="P786" s="835">
        <v>7807.7</v>
      </c>
      <c r="Q786" s="837">
        <v>1</v>
      </c>
      <c r="R786" s="832">
        <v>5</v>
      </c>
      <c r="S786" s="837">
        <v>1</v>
      </c>
      <c r="T786" s="836">
        <v>1</v>
      </c>
      <c r="U786" s="838">
        <v>1</v>
      </c>
    </row>
    <row r="787" spans="1:21" ht="14.4" customHeight="1" x14ac:dyDescent="0.3">
      <c r="A787" s="831">
        <v>21</v>
      </c>
      <c r="B787" s="832" t="s">
        <v>2457</v>
      </c>
      <c r="C787" s="832" t="s">
        <v>2463</v>
      </c>
      <c r="D787" s="833" t="s">
        <v>4107</v>
      </c>
      <c r="E787" s="834" t="s">
        <v>2498</v>
      </c>
      <c r="F787" s="832" t="s">
        <v>2458</v>
      </c>
      <c r="G787" s="832" t="s">
        <v>2843</v>
      </c>
      <c r="H787" s="832" t="s">
        <v>585</v>
      </c>
      <c r="I787" s="832" t="s">
        <v>2844</v>
      </c>
      <c r="J787" s="832" t="s">
        <v>2845</v>
      </c>
      <c r="K787" s="832" t="s">
        <v>2846</v>
      </c>
      <c r="L787" s="835">
        <v>46.03</v>
      </c>
      <c r="M787" s="835">
        <v>92.06</v>
      </c>
      <c r="N787" s="832">
        <v>2</v>
      </c>
      <c r="O787" s="836">
        <v>1</v>
      </c>
      <c r="P787" s="835">
        <v>92.06</v>
      </c>
      <c r="Q787" s="837">
        <v>1</v>
      </c>
      <c r="R787" s="832">
        <v>2</v>
      </c>
      <c r="S787" s="837">
        <v>1</v>
      </c>
      <c r="T787" s="836">
        <v>1</v>
      </c>
      <c r="U787" s="838">
        <v>1</v>
      </c>
    </row>
    <row r="788" spans="1:21" ht="14.4" customHeight="1" x14ac:dyDescent="0.3">
      <c r="A788" s="831">
        <v>21</v>
      </c>
      <c r="B788" s="832" t="s">
        <v>2457</v>
      </c>
      <c r="C788" s="832" t="s">
        <v>2463</v>
      </c>
      <c r="D788" s="833" t="s">
        <v>4107</v>
      </c>
      <c r="E788" s="834" t="s">
        <v>2498</v>
      </c>
      <c r="F788" s="832" t="s">
        <v>2458</v>
      </c>
      <c r="G788" s="832" t="s">
        <v>2843</v>
      </c>
      <c r="H788" s="832" t="s">
        <v>585</v>
      </c>
      <c r="I788" s="832" t="s">
        <v>3484</v>
      </c>
      <c r="J788" s="832" t="s">
        <v>2845</v>
      </c>
      <c r="K788" s="832" t="s">
        <v>3485</v>
      </c>
      <c r="L788" s="835">
        <v>46.03</v>
      </c>
      <c r="M788" s="835">
        <v>92.06</v>
      </c>
      <c r="N788" s="832">
        <v>2</v>
      </c>
      <c r="O788" s="836">
        <v>1.5</v>
      </c>
      <c r="P788" s="835">
        <v>92.06</v>
      </c>
      <c r="Q788" s="837">
        <v>1</v>
      </c>
      <c r="R788" s="832">
        <v>2</v>
      </c>
      <c r="S788" s="837">
        <v>1</v>
      </c>
      <c r="T788" s="836">
        <v>1.5</v>
      </c>
      <c r="U788" s="838">
        <v>1</v>
      </c>
    </row>
    <row r="789" spans="1:21" ht="14.4" customHeight="1" x14ac:dyDescent="0.3">
      <c r="A789" s="831">
        <v>21</v>
      </c>
      <c r="B789" s="832" t="s">
        <v>2457</v>
      </c>
      <c r="C789" s="832" t="s">
        <v>2463</v>
      </c>
      <c r="D789" s="833" t="s">
        <v>4107</v>
      </c>
      <c r="E789" s="834" t="s">
        <v>2498</v>
      </c>
      <c r="F789" s="832" t="s">
        <v>2458</v>
      </c>
      <c r="G789" s="832" t="s">
        <v>3165</v>
      </c>
      <c r="H789" s="832" t="s">
        <v>585</v>
      </c>
      <c r="I789" s="832" t="s">
        <v>3169</v>
      </c>
      <c r="J789" s="832" t="s">
        <v>3167</v>
      </c>
      <c r="K789" s="832" t="s">
        <v>3170</v>
      </c>
      <c r="L789" s="835">
        <v>86.02</v>
      </c>
      <c r="M789" s="835">
        <v>86.02</v>
      </c>
      <c r="N789" s="832">
        <v>1</v>
      </c>
      <c r="O789" s="836">
        <v>0.5</v>
      </c>
      <c r="P789" s="835">
        <v>86.02</v>
      </c>
      <c r="Q789" s="837">
        <v>1</v>
      </c>
      <c r="R789" s="832">
        <v>1</v>
      </c>
      <c r="S789" s="837">
        <v>1</v>
      </c>
      <c r="T789" s="836">
        <v>0.5</v>
      </c>
      <c r="U789" s="838">
        <v>1</v>
      </c>
    </row>
    <row r="790" spans="1:21" ht="14.4" customHeight="1" x14ac:dyDescent="0.3">
      <c r="A790" s="831">
        <v>21</v>
      </c>
      <c r="B790" s="832" t="s">
        <v>2457</v>
      </c>
      <c r="C790" s="832" t="s">
        <v>2463</v>
      </c>
      <c r="D790" s="833" t="s">
        <v>4107</v>
      </c>
      <c r="E790" s="834" t="s">
        <v>2498</v>
      </c>
      <c r="F790" s="832" t="s">
        <v>2458</v>
      </c>
      <c r="G790" s="832" t="s">
        <v>2539</v>
      </c>
      <c r="H790" s="832" t="s">
        <v>637</v>
      </c>
      <c r="I790" s="832" t="s">
        <v>2847</v>
      </c>
      <c r="J790" s="832" t="s">
        <v>2541</v>
      </c>
      <c r="K790" s="832" t="s">
        <v>2178</v>
      </c>
      <c r="L790" s="835">
        <v>206.88</v>
      </c>
      <c r="M790" s="835">
        <v>206.88</v>
      </c>
      <c r="N790" s="832">
        <v>1</v>
      </c>
      <c r="O790" s="836">
        <v>1</v>
      </c>
      <c r="P790" s="835"/>
      <c r="Q790" s="837">
        <v>0</v>
      </c>
      <c r="R790" s="832"/>
      <c r="S790" s="837">
        <v>0</v>
      </c>
      <c r="T790" s="836"/>
      <c r="U790" s="838">
        <v>0</v>
      </c>
    </row>
    <row r="791" spans="1:21" ht="14.4" customHeight="1" x14ac:dyDescent="0.3">
      <c r="A791" s="831">
        <v>21</v>
      </c>
      <c r="B791" s="832" t="s">
        <v>2457</v>
      </c>
      <c r="C791" s="832" t="s">
        <v>2463</v>
      </c>
      <c r="D791" s="833" t="s">
        <v>4107</v>
      </c>
      <c r="E791" s="834" t="s">
        <v>2498</v>
      </c>
      <c r="F791" s="832" t="s">
        <v>2458</v>
      </c>
      <c r="G791" s="832" t="s">
        <v>2539</v>
      </c>
      <c r="H791" s="832" t="s">
        <v>637</v>
      </c>
      <c r="I791" s="832" t="s">
        <v>2848</v>
      </c>
      <c r="J791" s="832" t="s">
        <v>2541</v>
      </c>
      <c r="K791" s="832" t="s">
        <v>2849</v>
      </c>
      <c r="L791" s="835">
        <v>3818.86</v>
      </c>
      <c r="M791" s="835">
        <v>3818.86</v>
      </c>
      <c r="N791" s="832">
        <v>1</v>
      </c>
      <c r="O791" s="836">
        <v>1</v>
      </c>
      <c r="P791" s="835"/>
      <c r="Q791" s="837">
        <v>0</v>
      </c>
      <c r="R791" s="832"/>
      <c r="S791" s="837">
        <v>0</v>
      </c>
      <c r="T791" s="836"/>
      <c r="U791" s="838">
        <v>0</v>
      </c>
    </row>
    <row r="792" spans="1:21" ht="14.4" customHeight="1" x14ac:dyDescent="0.3">
      <c r="A792" s="831">
        <v>21</v>
      </c>
      <c r="B792" s="832" t="s">
        <v>2457</v>
      </c>
      <c r="C792" s="832" t="s">
        <v>2463</v>
      </c>
      <c r="D792" s="833" t="s">
        <v>4107</v>
      </c>
      <c r="E792" s="834" t="s">
        <v>2498</v>
      </c>
      <c r="F792" s="832" t="s">
        <v>2458</v>
      </c>
      <c r="G792" s="832" t="s">
        <v>3486</v>
      </c>
      <c r="H792" s="832" t="s">
        <v>585</v>
      </c>
      <c r="I792" s="832" t="s">
        <v>3487</v>
      </c>
      <c r="J792" s="832" t="s">
        <v>3488</v>
      </c>
      <c r="K792" s="832" t="s">
        <v>3489</v>
      </c>
      <c r="L792" s="835">
        <v>97.96</v>
      </c>
      <c r="M792" s="835">
        <v>97.96</v>
      </c>
      <c r="N792" s="832">
        <v>1</v>
      </c>
      <c r="O792" s="836">
        <v>1</v>
      </c>
      <c r="P792" s="835">
        <v>97.96</v>
      </c>
      <c r="Q792" s="837">
        <v>1</v>
      </c>
      <c r="R792" s="832">
        <v>1</v>
      </c>
      <c r="S792" s="837">
        <v>1</v>
      </c>
      <c r="T792" s="836">
        <v>1</v>
      </c>
      <c r="U792" s="838">
        <v>1</v>
      </c>
    </row>
    <row r="793" spans="1:21" ht="14.4" customHeight="1" x14ac:dyDescent="0.3">
      <c r="A793" s="831">
        <v>21</v>
      </c>
      <c r="B793" s="832" t="s">
        <v>2457</v>
      </c>
      <c r="C793" s="832" t="s">
        <v>2463</v>
      </c>
      <c r="D793" s="833" t="s">
        <v>4107</v>
      </c>
      <c r="E793" s="834" t="s">
        <v>2498</v>
      </c>
      <c r="F793" s="832" t="s">
        <v>2458</v>
      </c>
      <c r="G793" s="832" t="s">
        <v>2545</v>
      </c>
      <c r="H793" s="832" t="s">
        <v>585</v>
      </c>
      <c r="I793" s="832" t="s">
        <v>3490</v>
      </c>
      <c r="J793" s="832" t="s">
        <v>3491</v>
      </c>
      <c r="K793" s="832" t="s">
        <v>3182</v>
      </c>
      <c r="L793" s="835">
        <v>105.32</v>
      </c>
      <c r="M793" s="835">
        <v>105.32</v>
      </c>
      <c r="N793" s="832">
        <v>1</v>
      </c>
      <c r="O793" s="836">
        <v>0.5</v>
      </c>
      <c r="P793" s="835">
        <v>105.32</v>
      </c>
      <c r="Q793" s="837">
        <v>1</v>
      </c>
      <c r="R793" s="832">
        <v>1</v>
      </c>
      <c r="S793" s="837">
        <v>1</v>
      </c>
      <c r="T793" s="836">
        <v>0.5</v>
      </c>
      <c r="U793" s="838">
        <v>1</v>
      </c>
    </row>
    <row r="794" spans="1:21" ht="14.4" customHeight="1" x14ac:dyDescent="0.3">
      <c r="A794" s="831">
        <v>21</v>
      </c>
      <c r="B794" s="832" t="s">
        <v>2457</v>
      </c>
      <c r="C794" s="832" t="s">
        <v>2463</v>
      </c>
      <c r="D794" s="833" t="s">
        <v>4107</v>
      </c>
      <c r="E794" s="834" t="s">
        <v>2498</v>
      </c>
      <c r="F794" s="832" t="s">
        <v>2458</v>
      </c>
      <c r="G794" s="832" t="s">
        <v>2546</v>
      </c>
      <c r="H794" s="832" t="s">
        <v>585</v>
      </c>
      <c r="I794" s="832" t="s">
        <v>2850</v>
      </c>
      <c r="J794" s="832" t="s">
        <v>2548</v>
      </c>
      <c r="K794" s="832" t="s">
        <v>1002</v>
      </c>
      <c r="L794" s="835">
        <v>0</v>
      </c>
      <c r="M794" s="835">
        <v>0</v>
      </c>
      <c r="N794" s="832">
        <v>5</v>
      </c>
      <c r="O794" s="836">
        <v>2.5</v>
      </c>
      <c r="P794" s="835">
        <v>0</v>
      </c>
      <c r="Q794" s="837"/>
      <c r="R794" s="832">
        <v>3</v>
      </c>
      <c r="S794" s="837">
        <v>0.6</v>
      </c>
      <c r="T794" s="836">
        <v>1.5</v>
      </c>
      <c r="U794" s="838">
        <v>0.6</v>
      </c>
    </row>
    <row r="795" spans="1:21" ht="14.4" customHeight="1" x14ac:dyDescent="0.3">
      <c r="A795" s="831">
        <v>21</v>
      </c>
      <c r="B795" s="832" t="s">
        <v>2457</v>
      </c>
      <c r="C795" s="832" t="s">
        <v>2463</v>
      </c>
      <c r="D795" s="833" t="s">
        <v>4107</v>
      </c>
      <c r="E795" s="834" t="s">
        <v>2498</v>
      </c>
      <c r="F795" s="832" t="s">
        <v>2458</v>
      </c>
      <c r="G795" s="832" t="s">
        <v>2550</v>
      </c>
      <c r="H795" s="832" t="s">
        <v>585</v>
      </c>
      <c r="I795" s="832" t="s">
        <v>2132</v>
      </c>
      <c r="J795" s="832" t="s">
        <v>2133</v>
      </c>
      <c r="K795" s="832" t="s">
        <v>2134</v>
      </c>
      <c r="L795" s="835">
        <v>1131.06</v>
      </c>
      <c r="M795" s="835">
        <v>3393.18</v>
      </c>
      <c r="N795" s="832">
        <v>3</v>
      </c>
      <c r="O795" s="836">
        <v>1</v>
      </c>
      <c r="P795" s="835">
        <v>3393.18</v>
      </c>
      <c r="Q795" s="837">
        <v>1</v>
      </c>
      <c r="R795" s="832">
        <v>3</v>
      </c>
      <c r="S795" s="837">
        <v>1</v>
      </c>
      <c r="T795" s="836">
        <v>1</v>
      </c>
      <c r="U795" s="838">
        <v>1</v>
      </c>
    </row>
    <row r="796" spans="1:21" ht="14.4" customHeight="1" x14ac:dyDescent="0.3">
      <c r="A796" s="831">
        <v>21</v>
      </c>
      <c r="B796" s="832" t="s">
        <v>2457</v>
      </c>
      <c r="C796" s="832" t="s">
        <v>2463</v>
      </c>
      <c r="D796" s="833" t="s">
        <v>4107</v>
      </c>
      <c r="E796" s="834" t="s">
        <v>2498</v>
      </c>
      <c r="F796" s="832" t="s">
        <v>2458</v>
      </c>
      <c r="G796" s="832" t="s">
        <v>2554</v>
      </c>
      <c r="H796" s="832" t="s">
        <v>637</v>
      </c>
      <c r="I796" s="832" t="s">
        <v>2207</v>
      </c>
      <c r="J796" s="832" t="s">
        <v>1266</v>
      </c>
      <c r="K796" s="832" t="s">
        <v>715</v>
      </c>
      <c r="L796" s="835">
        <v>58.77</v>
      </c>
      <c r="M796" s="835">
        <v>117.54</v>
      </c>
      <c r="N796" s="832">
        <v>2</v>
      </c>
      <c r="O796" s="836">
        <v>1.5</v>
      </c>
      <c r="P796" s="835">
        <v>117.54</v>
      </c>
      <c r="Q796" s="837">
        <v>1</v>
      </c>
      <c r="R796" s="832">
        <v>2</v>
      </c>
      <c r="S796" s="837">
        <v>1</v>
      </c>
      <c r="T796" s="836">
        <v>1.5</v>
      </c>
      <c r="U796" s="838">
        <v>1</v>
      </c>
    </row>
    <row r="797" spans="1:21" ht="14.4" customHeight="1" x14ac:dyDescent="0.3">
      <c r="A797" s="831">
        <v>21</v>
      </c>
      <c r="B797" s="832" t="s">
        <v>2457</v>
      </c>
      <c r="C797" s="832" t="s">
        <v>2463</v>
      </c>
      <c r="D797" s="833" t="s">
        <v>4107</v>
      </c>
      <c r="E797" s="834" t="s">
        <v>2498</v>
      </c>
      <c r="F797" s="832" t="s">
        <v>2458</v>
      </c>
      <c r="G797" s="832" t="s">
        <v>3492</v>
      </c>
      <c r="H797" s="832" t="s">
        <v>585</v>
      </c>
      <c r="I797" s="832" t="s">
        <v>3493</v>
      </c>
      <c r="J797" s="832" t="s">
        <v>3494</v>
      </c>
      <c r="K797" s="832" t="s">
        <v>2538</v>
      </c>
      <c r="L797" s="835">
        <v>0</v>
      </c>
      <c r="M797" s="835">
        <v>0</v>
      </c>
      <c r="N797" s="832">
        <v>1</v>
      </c>
      <c r="O797" s="836">
        <v>1</v>
      </c>
      <c r="P797" s="835">
        <v>0</v>
      </c>
      <c r="Q797" s="837"/>
      <c r="R797" s="832">
        <v>1</v>
      </c>
      <c r="S797" s="837">
        <v>1</v>
      </c>
      <c r="T797" s="836">
        <v>1</v>
      </c>
      <c r="U797" s="838">
        <v>1</v>
      </c>
    </row>
    <row r="798" spans="1:21" ht="14.4" customHeight="1" x14ac:dyDescent="0.3">
      <c r="A798" s="831">
        <v>21</v>
      </c>
      <c r="B798" s="832" t="s">
        <v>2457</v>
      </c>
      <c r="C798" s="832" t="s">
        <v>2463</v>
      </c>
      <c r="D798" s="833" t="s">
        <v>4107</v>
      </c>
      <c r="E798" s="834" t="s">
        <v>2498</v>
      </c>
      <c r="F798" s="832" t="s">
        <v>2458</v>
      </c>
      <c r="G798" s="832" t="s">
        <v>2558</v>
      </c>
      <c r="H798" s="832" t="s">
        <v>637</v>
      </c>
      <c r="I798" s="832" t="s">
        <v>3316</v>
      </c>
      <c r="J798" s="832" t="s">
        <v>742</v>
      </c>
      <c r="K798" s="832" t="s">
        <v>2561</v>
      </c>
      <c r="L798" s="835">
        <v>264</v>
      </c>
      <c r="M798" s="835">
        <v>264</v>
      </c>
      <c r="N798" s="832">
        <v>1</v>
      </c>
      <c r="O798" s="836">
        <v>1</v>
      </c>
      <c r="P798" s="835"/>
      <c r="Q798" s="837">
        <v>0</v>
      </c>
      <c r="R798" s="832"/>
      <c r="S798" s="837">
        <v>0</v>
      </c>
      <c r="T798" s="836"/>
      <c r="U798" s="838">
        <v>0</v>
      </c>
    </row>
    <row r="799" spans="1:21" ht="14.4" customHeight="1" x14ac:dyDescent="0.3">
      <c r="A799" s="831">
        <v>21</v>
      </c>
      <c r="B799" s="832" t="s">
        <v>2457</v>
      </c>
      <c r="C799" s="832" t="s">
        <v>2463</v>
      </c>
      <c r="D799" s="833" t="s">
        <v>4107</v>
      </c>
      <c r="E799" s="834" t="s">
        <v>2498</v>
      </c>
      <c r="F799" s="832" t="s">
        <v>2458</v>
      </c>
      <c r="G799" s="832" t="s">
        <v>2558</v>
      </c>
      <c r="H799" s="832" t="s">
        <v>585</v>
      </c>
      <c r="I799" s="832" t="s">
        <v>3495</v>
      </c>
      <c r="J799" s="832" t="s">
        <v>741</v>
      </c>
      <c r="K799" s="832" t="s">
        <v>715</v>
      </c>
      <c r="L799" s="835">
        <v>65.989999999999995</v>
      </c>
      <c r="M799" s="835">
        <v>131.97999999999999</v>
      </c>
      <c r="N799" s="832">
        <v>2</v>
      </c>
      <c r="O799" s="836">
        <v>0.5</v>
      </c>
      <c r="P799" s="835"/>
      <c r="Q799" s="837">
        <v>0</v>
      </c>
      <c r="R799" s="832"/>
      <c r="S799" s="837">
        <v>0</v>
      </c>
      <c r="T799" s="836"/>
      <c r="U799" s="838">
        <v>0</v>
      </c>
    </row>
    <row r="800" spans="1:21" ht="14.4" customHeight="1" x14ac:dyDescent="0.3">
      <c r="A800" s="831">
        <v>21</v>
      </c>
      <c r="B800" s="832" t="s">
        <v>2457</v>
      </c>
      <c r="C800" s="832" t="s">
        <v>2463</v>
      </c>
      <c r="D800" s="833" t="s">
        <v>4107</v>
      </c>
      <c r="E800" s="834" t="s">
        <v>2498</v>
      </c>
      <c r="F800" s="832" t="s">
        <v>2458</v>
      </c>
      <c r="G800" s="832" t="s">
        <v>2566</v>
      </c>
      <c r="H800" s="832" t="s">
        <v>585</v>
      </c>
      <c r="I800" s="832" t="s">
        <v>2567</v>
      </c>
      <c r="J800" s="832" t="s">
        <v>867</v>
      </c>
      <c r="K800" s="832" t="s">
        <v>2568</v>
      </c>
      <c r="L800" s="835">
        <v>236.03</v>
      </c>
      <c r="M800" s="835">
        <v>10621.350000000006</v>
      </c>
      <c r="N800" s="832">
        <v>45</v>
      </c>
      <c r="O800" s="836">
        <v>17.5</v>
      </c>
      <c r="P800" s="835">
        <v>9677.230000000005</v>
      </c>
      <c r="Q800" s="837">
        <v>0.91111111111111109</v>
      </c>
      <c r="R800" s="832">
        <v>41</v>
      </c>
      <c r="S800" s="837">
        <v>0.91111111111111109</v>
      </c>
      <c r="T800" s="836">
        <v>16</v>
      </c>
      <c r="U800" s="838">
        <v>0.91428571428571426</v>
      </c>
    </row>
    <row r="801" spans="1:21" ht="14.4" customHeight="1" x14ac:dyDescent="0.3">
      <c r="A801" s="831">
        <v>21</v>
      </c>
      <c r="B801" s="832" t="s">
        <v>2457</v>
      </c>
      <c r="C801" s="832" t="s">
        <v>2463</v>
      </c>
      <c r="D801" s="833" t="s">
        <v>4107</v>
      </c>
      <c r="E801" s="834" t="s">
        <v>2498</v>
      </c>
      <c r="F801" s="832" t="s">
        <v>2458</v>
      </c>
      <c r="G801" s="832" t="s">
        <v>2566</v>
      </c>
      <c r="H801" s="832" t="s">
        <v>585</v>
      </c>
      <c r="I801" s="832" t="s">
        <v>3496</v>
      </c>
      <c r="J801" s="832" t="s">
        <v>779</v>
      </c>
      <c r="K801" s="832" t="s">
        <v>3497</v>
      </c>
      <c r="L801" s="835">
        <v>85.15</v>
      </c>
      <c r="M801" s="835">
        <v>85.15</v>
      </c>
      <c r="N801" s="832">
        <v>1</v>
      </c>
      <c r="O801" s="836">
        <v>1</v>
      </c>
      <c r="P801" s="835"/>
      <c r="Q801" s="837">
        <v>0</v>
      </c>
      <c r="R801" s="832"/>
      <c r="S801" s="837">
        <v>0</v>
      </c>
      <c r="T801" s="836"/>
      <c r="U801" s="838">
        <v>0</v>
      </c>
    </row>
    <row r="802" spans="1:21" ht="14.4" customHeight="1" x14ac:dyDescent="0.3">
      <c r="A802" s="831">
        <v>21</v>
      </c>
      <c r="B802" s="832" t="s">
        <v>2457</v>
      </c>
      <c r="C802" s="832" t="s">
        <v>2463</v>
      </c>
      <c r="D802" s="833" t="s">
        <v>4107</v>
      </c>
      <c r="E802" s="834" t="s">
        <v>2498</v>
      </c>
      <c r="F802" s="832" t="s">
        <v>2458</v>
      </c>
      <c r="G802" s="832" t="s">
        <v>3498</v>
      </c>
      <c r="H802" s="832" t="s">
        <v>585</v>
      </c>
      <c r="I802" s="832" t="s">
        <v>3499</v>
      </c>
      <c r="J802" s="832" t="s">
        <v>3500</v>
      </c>
      <c r="K802" s="832" t="s">
        <v>3501</v>
      </c>
      <c r="L802" s="835">
        <v>0</v>
      </c>
      <c r="M802" s="835">
        <v>0</v>
      </c>
      <c r="N802" s="832">
        <v>2</v>
      </c>
      <c r="O802" s="836">
        <v>1</v>
      </c>
      <c r="P802" s="835"/>
      <c r="Q802" s="837"/>
      <c r="R802" s="832"/>
      <c r="S802" s="837">
        <v>0</v>
      </c>
      <c r="T802" s="836"/>
      <c r="U802" s="838">
        <v>0</v>
      </c>
    </row>
    <row r="803" spans="1:21" ht="14.4" customHeight="1" x14ac:dyDescent="0.3">
      <c r="A803" s="831">
        <v>21</v>
      </c>
      <c r="B803" s="832" t="s">
        <v>2457</v>
      </c>
      <c r="C803" s="832" t="s">
        <v>2463</v>
      </c>
      <c r="D803" s="833" t="s">
        <v>4107</v>
      </c>
      <c r="E803" s="834" t="s">
        <v>2498</v>
      </c>
      <c r="F803" s="832" t="s">
        <v>2458</v>
      </c>
      <c r="G803" s="832" t="s">
        <v>2856</v>
      </c>
      <c r="H803" s="832" t="s">
        <v>585</v>
      </c>
      <c r="I803" s="832" t="s">
        <v>2857</v>
      </c>
      <c r="J803" s="832" t="s">
        <v>787</v>
      </c>
      <c r="K803" s="832" t="s">
        <v>2858</v>
      </c>
      <c r="L803" s="835">
        <v>37.61</v>
      </c>
      <c r="M803" s="835">
        <v>112.83</v>
      </c>
      <c r="N803" s="832">
        <v>3</v>
      </c>
      <c r="O803" s="836">
        <v>1</v>
      </c>
      <c r="P803" s="835">
        <v>112.83</v>
      </c>
      <c r="Q803" s="837">
        <v>1</v>
      </c>
      <c r="R803" s="832">
        <v>3</v>
      </c>
      <c r="S803" s="837">
        <v>1</v>
      </c>
      <c r="T803" s="836">
        <v>1</v>
      </c>
      <c r="U803" s="838">
        <v>1</v>
      </c>
    </row>
    <row r="804" spans="1:21" ht="14.4" customHeight="1" x14ac:dyDescent="0.3">
      <c r="A804" s="831">
        <v>21</v>
      </c>
      <c r="B804" s="832" t="s">
        <v>2457</v>
      </c>
      <c r="C804" s="832" t="s">
        <v>2463</v>
      </c>
      <c r="D804" s="833" t="s">
        <v>4107</v>
      </c>
      <c r="E804" s="834" t="s">
        <v>2498</v>
      </c>
      <c r="F804" s="832" t="s">
        <v>2458</v>
      </c>
      <c r="G804" s="832" t="s">
        <v>2856</v>
      </c>
      <c r="H804" s="832" t="s">
        <v>585</v>
      </c>
      <c r="I804" s="832" t="s">
        <v>3502</v>
      </c>
      <c r="J804" s="832" t="s">
        <v>787</v>
      </c>
      <c r="K804" s="832" t="s">
        <v>3503</v>
      </c>
      <c r="L804" s="835">
        <v>37.61</v>
      </c>
      <c r="M804" s="835">
        <v>75.22</v>
      </c>
      <c r="N804" s="832">
        <v>2</v>
      </c>
      <c r="O804" s="836">
        <v>0.5</v>
      </c>
      <c r="P804" s="835">
        <v>75.22</v>
      </c>
      <c r="Q804" s="837">
        <v>1</v>
      </c>
      <c r="R804" s="832">
        <v>2</v>
      </c>
      <c r="S804" s="837">
        <v>1</v>
      </c>
      <c r="T804" s="836">
        <v>0.5</v>
      </c>
      <c r="U804" s="838">
        <v>1</v>
      </c>
    </row>
    <row r="805" spans="1:21" ht="14.4" customHeight="1" x14ac:dyDescent="0.3">
      <c r="A805" s="831">
        <v>21</v>
      </c>
      <c r="B805" s="832" t="s">
        <v>2457</v>
      </c>
      <c r="C805" s="832" t="s">
        <v>2463</v>
      </c>
      <c r="D805" s="833" t="s">
        <v>4107</v>
      </c>
      <c r="E805" s="834" t="s">
        <v>2498</v>
      </c>
      <c r="F805" s="832" t="s">
        <v>2458</v>
      </c>
      <c r="G805" s="832" t="s">
        <v>3504</v>
      </c>
      <c r="H805" s="832" t="s">
        <v>585</v>
      </c>
      <c r="I805" s="832" t="s">
        <v>3505</v>
      </c>
      <c r="J805" s="832" t="s">
        <v>3506</v>
      </c>
      <c r="K805" s="832" t="s">
        <v>3507</v>
      </c>
      <c r="L805" s="835">
        <v>140.94999999999999</v>
      </c>
      <c r="M805" s="835">
        <v>140.94999999999999</v>
      </c>
      <c r="N805" s="832">
        <v>1</v>
      </c>
      <c r="O805" s="836">
        <v>1</v>
      </c>
      <c r="P805" s="835">
        <v>140.94999999999999</v>
      </c>
      <c r="Q805" s="837">
        <v>1</v>
      </c>
      <c r="R805" s="832">
        <v>1</v>
      </c>
      <c r="S805" s="837">
        <v>1</v>
      </c>
      <c r="T805" s="836">
        <v>1</v>
      </c>
      <c r="U805" s="838">
        <v>1</v>
      </c>
    </row>
    <row r="806" spans="1:21" ht="14.4" customHeight="1" x14ac:dyDescent="0.3">
      <c r="A806" s="831">
        <v>21</v>
      </c>
      <c r="B806" s="832" t="s">
        <v>2457</v>
      </c>
      <c r="C806" s="832" t="s">
        <v>2463</v>
      </c>
      <c r="D806" s="833" t="s">
        <v>4107</v>
      </c>
      <c r="E806" s="834" t="s">
        <v>2498</v>
      </c>
      <c r="F806" s="832" t="s">
        <v>2458</v>
      </c>
      <c r="G806" s="832" t="s">
        <v>2571</v>
      </c>
      <c r="H806" s="832" t="s">
        <v>585</v>
      </c>
      <c r="I806" s="832" t="s">
        <v>3508</v>
      </c>
      <c r="J806" s="832" t="s">
        <v>3509</v>
      </c>
      <c r="K806" s="832" t="s">
        <v>3510</v>
      </c>
      <c r="L806" s="835">
        <v>52.87</v>
      </c>
      <c r="M806" s="835">
        <v>52.87</v>
      </c>
      <c r="N806" s="832">
        <v>1</v>
      </c>
      <c r="O806" s="836">
        <v>0.5</v>
      </c>
      <c r="P806" s="835">
        <v>52.87</v>
      </c>
      <c r="Q806" s="837">
        <v>1</v>
      </c>
      <c r="R806" s="832">
        <v>1</v>
      </c>
      <c r="S806" s="837">
        <v>1</v>
      </c>
      <c r="T806" s="836">
        <v>0.5</v>
      </c>
      <c r="U806" s="838">
        <v>1</v>
      </c>
    </row>
    <row r="807" spans="1:21" ht="14.4" customHeight="1" x14ac:dyDescent="0.3">
      <c r="A807" s="831">
        <v>21</v>
      </c>
      <c r="B807" s="832" t="s">
        <v>2457</v>
      </c>
      <c r="C807" s="832" t="s">
        <v>2463</v>
      </c>
      <c r="D807" s="833" t="s">
        <v>4107</v>
      </c>
      <c r="E807" s="834" t="s">
        <v>2498</v>
      </c>
      <c r="F807" s="832" t="s">
        <v>2458</v>
      </c>
      <c r="G807" s="832" t="s">
        <v>2571</v>
      </c>
      <c r="H807" s="832" t="s">
        <v>585</v>
      </c>
      <c r="I807" s="832" t="s">
        <v>3511</v>
      </c>
      <c r="J807" s="832" t="s">
        <v>809</v>
      </c>
      <c r="K807" s="832" t="s">
        <v>3512</v>
      </c>
      <c r="L807" s="835">
        <v>35.25</v>
      </c>
      <c r="M807" s="835">
        <v>35.25</v>
      </c>
      <c r="N807" s="832">
        <v>1</v>
      </c>
      <c r="O807" s="836">
        <v>1</v>
      </c>
      <c r="P807" s="835">
        <v>35.25</v>
      </c>
      <c r="Q807" s="837">
        <v>1</v>
      </c>
      <c r="R807" s="832">
        <v>1</v>
      </c>
      <c r="S807" s="837">
        <v>1</v>
      </c>
      <c r="T807" s="836">
        <v>1</v>
      </c>
      <c r="U807" s="838">
        <v>1</v>
      </c>
    </row>
    <row r="808" spans="1:21" ht="14.4" customHeight="1" x14ac:dyDescent="0.3">
      <c r="A808" s="831">
        <v>21</v>
      </c>
      <c r="B808" s="832" t="s">
        <v>2457</v>
      </c>
      <c r="C808" s="832" t="s">
        <v>2463</v>
      </c>
      <c r="D808" s="833" t="s">
        <v>4107</v>
      </c>
      <c r="E808" s="834" t="s">
        <v>2498</v>
      </c>
      <c r="F808" s="832" t="s">
        <v>2458</v>
      </c>
      <c r="G808" s="832" t="s">
        <v>2571</v>
      </c>
      <c r="H808" s="832" t="s">
        <v>585</v>
      </c>
      <c r="I808" s="832" t="s">
        <v>3103</v>
      </c>
      <c r="J808" s="832" t="s">
        <v>807</v>
      </c>
      <c r="K808" s="832" t="s">
        <v>3104</v>
      </c>
      <c r="L808" s="835">
        <v>46.99</v>
      </c>
      <c r="M808" s="835">
        <v>328.93</v>
      </c>
      <c r="N808" s="832">
        <v>7</v>
      </c>
      <c r="O808" s="836">
        <v>3</v>
      </c>
      <c r="P808" s="835">
        <v>281.94</v>
      </c>
      <c r="Q808" s="837">
        <v>0.8571428571428571</v>
      </c>
      <c r="R808" s="832">
        <v>6</v>
      </c>
      <c r="S808" s="837">
        <v>0.8571428571428571</v>
      </c>
      <c r="T808" s="836">
        <v>2.5</v>
      </c>
      <c r="U808" s="838">
        <v>0.83333333333333337</v>
      </c>
    </row>
    <row r="809" spans="1:21" ht="14.4" customHeight="1" x14ac:dyDescent="0.3">
      <c r="A809" s="831">
        <v>21</v>
      </c>
      <c r="B809" s="832" t="s">
        <v>2457</v>
      </c>
      <c r="C809" s="832" t="s">
        <v>2463</v>
      </c>
      <c r="D809" s="833" t="s">
        <v>4107</v>
      </c>
      <c r="E809" s="834" t="s">
        <v>2498</v>
      </c>
      <c r="F809" s="832" t="s">
        <v>2458</v>
      </c>
      <c r="G809" s="832" t="s">
        <v>2571</v>
      </c>
      <c r="H809" s="832" t="s">
        <v>585</v>
      </c>
      <c r="I809" s="832" t="s">
        <v>3513</v>
      </c>
      <c r="J809" s="832" t="s">
        <v>3514</v>
      </c>
      <c r="K809" s="832" t="s">
        <v>3515</v>
      </c>
      <c r="L809" s="835">
        <v>0</v>
      </c>
      <c r="M809" s="835">
        <v>0</v>
      </c>
      <c r="N809" s="832">
        <v>1</v>
      </c>
      <c r="O809" s="836">
        <v>1</v>
      </c>
      <c r="P809" s="835"/>
      <c r="Q809" s="837"/>
      <c r="R809" s="832"/>
      <c r="S809" s="837">
        <v>0</v>
      </c>
      <c r="T809" s="836"/>
      <c r="U809" s="838">
        <v>0</v>
      </c>
    </row>
    <row r="810" spans="1:21" ht="14.4" customHeight="1" x14ac:dyDescent="0.3">
      <c r="A810" s="831">
        <v>21</v>
      </c>
      <c r="B810" s="832" t="s">
        <v>2457</v>
      </c>
      <c r="C810" s="832" t="s">
        <v>2463</v>
      </c>
      <c r="D810" s="833" t="s">
        <v>4107</v>
      </c>
      <c r="E810" s="834" t="s">
        <v>2498</v>
      </c>
      <c r="F810" s="832" t="s">
        <v>2458</v>
      </c>
      <c r="G810" s="832" t="s">
        <v>2575</v>
      </c>
      <c r="H810" s="832" t="s">
        <v>585</v>
      </c>
      <c r="I810" s="832" t="s">
        <v>3516</v>
      </c>
      <c r="J810" s="832" t="s">
        <v>776</v>
      </c>
      <c r="K810" s="832" t="s">
        <v>3517</v>
      </c>
      <c r="L810" s="835">
        <v>182.22</v>
      </c>
      <c r="M810" s="835">
        <v>1093.32</v>
      </c>
      <c r="N810" s="832">
        <v>6</v>
      </c>
      <c r="O810" s="836">
        <v>4</v>
      </c>
      <c r="P810" s="835">
        <v>728.88</v>
      </c>
      <c r="Q810" s="837">
        <v>0.66666666666666674</v>
      </c>
      <c r="R810" s="832">
        <v>4</v>
      </c>
      <c r="S810" s="837">
        <v>0.66666666666666663</v>
      </c>
      <c r="T810" s="836">
        <v>2.5</v>
      </c>
      <c r="U810" s="838">
        <v>0.625</v>
      </c>
    </row>
    <row r="811" spans="1:21" ht="14.4" customHeight="1" x14ac:dyDescent="0.3">
      <c r="A811" s="831">
        <v>21</v>
      </c>
      <c r="B811" s="832" t="s">
        <v>2457</v>
      </c>
      <c r="C811" s="832" t="s">
        <v>2463</v>
      </c>
      <c r="D811" s="833" t="s">
        <v>4107</v>
      </c>
      <c r="E811" s="834" t="s">
        <v>2498</v>
      </c>
      <c r="F811" s="832" t="s">
        <v>2458</v>
      </c>
      <c r="G811" s="832" t="s">
        <v>2578</v>
      </c>
      <c r="H811" s="832" t="s">
        <v>585</v>
      </c>
      <c r="I811" s="832" t="s">
        <v>2579</v>
      </c>
      <c r="J811" s="832" t="s">
        <v>1135</v>
      </c>
      <c r="K811" s="832" t="s">
        <v>2580</v>
      </c>
      <c r="L811" s="835">
        <v>29.13</v>
      </c>
      <c r="M811" s="835">
        <v>262.17</v>
      </c>
      <c r="N811" s="832">
        <v>9</v>
      </c>
      <c r="O811" s="836">
        <v>3.5</v>
      </c>
      <c r="P811" s="835">
        <v>116.52</v>
      </c>
      <c r="Q811" s="837">
        <v>0.44444444444444442</v>
      </c>
      <c r="R811" s="832">
        <v>4</v>
      </c>
      <c r="S811" s="837">
        <v>0.44444444444444442</v>
      </c>
      <c r="T811" s="836">
        <v>1</v>
      </c>
      <c r="U811" s="838">
        <v>0.2857142857142857</v>
      </c>
    </row>
    <row r="812" spans="1:21" ht="14.4" customHeight="1" x14ac:dyDescent="0.3">
      <c r="A812" s="831">
        <v>21</v>
      </c>
      <c r="B812" s="832" t="s">
        <v>2457</v>
      </c>
      <c r="C812" s="832" t="s">
        <v>2463</v>
      </c>
      <c r="D812" s="833" t="s">
        <v>4107</v>
      </c>
      <c r="E812" s="834" t="s">
        <v>2498</v>
      </c>
      <c r="F812" s="832" t="s">
        <v>2458</v>
      </c>
      <c r="G812" s="832" t="s">
        <v>2578</v>
      </c>
      <c r="H812" s="832" t="s">
        <v>585</v>
      </c>
      <c r="I812" s="832" t="s">
        <v>2579</v>
      </c>
      <c r="J812" s="832" t="s">
        <v>1135</v>
      </c>
      <c r="K812" s="832" t="s">
        <v>2580</v>
      </c>
      <c r="L812" s="835">
        <v>24.68</v>
      </c>
      <c r="M812" s="835">
        <v>49.36</v>
      </c>
      <c r="N812" s="832">
        <v>2</v>
      </c>
      <c r="O812" s="836">
        <v>0.5</v>
      </c>
      <c r="P812" s="835"/>
      <c r="Q812" s="837">
        <v>0</v>
      </c>
      <c r="R812" s="832"/>
      <c r="S812" s="837">
        <v>0</v>
      </c>
      <c r="T812" s="836"/>
      <c r="U812" s="838">
        <v>0</v>
      </c>
    </row>
    <row r="813" spans="1:21" ht="14.4" customHeight="1" x14ac:dyDescent="0.3">
      <c r="A813" s="831">
        <v>21</v>
      </c>
      <c r="B813" s="832" t="s">
        <v>2457</v>
      </c>
      <c r="C813" s="832" t="s">
        <v>2463</v>
      </c>
      <c r="D813" s="833" t="s">
        <v>4107</v>
      </c>
      <c r="E813" s="834" t="s">
        <v>2498</v>
      </c>
      <c r="F813" s="832" t="s">
        <v>2458</v>
      </c>
      <c r="G813" s="832" t="s">
        <v>3319</v>
      </c>
      <c r="H813" s="832" t="s">
        <v>585</v>
      </c>
      <c r="I813" s="832" t="s">
        <v>3518</v>
      </c>
      <c r="J813" s="832" t="s">
        <v>3519</v>
      </c>
      <c r="K813" s="832" t="s">
        <v>3520</v>
      </c>
      <c r="L813" s="835">
        <v>923.74</v>
      </c>
      <c r="M813" s="835">
        <v>8313.66</v>
      </c>
      <c r="N813" s="832">
        <v>9</v>
      </c>
      <c r="O813" s="836">
        <v>2.5</v>
      </c>
      <c r="P813" s="835"/>
      <c r="Q813" s="837">
        <v>0</v>
      </c>
      <c r="R813" s="832"/>
      <c r="S813" s="837">
        <v>0</v>
      </c>
      <c r="T813" s="836"/>
      <c r="U813" s="838">
        <v>0</v>
      </c>
    </row>
    <row r="814" spans="1:21" ht="14.4" customHeight="1" x14ac:dyDescent="0.3">
      <c r="A814" s="831">
        <v>21</v>
      </c>
      <c r="B814" s="832" t="s">
        <v>2457</v>
      </c>
      <c r="C814" s="832" t="s">
        <v>2463</v>
      </c>
      <c r="D814" s="833" t="s">
        <v>4107</v>
      </c>
      <c r="E814" s="834" t="s">
        <v>2498</v>
      </c>
      <c r="F814" s="832" t="s">
        <v>2458</v>
      </c>
      <c r="G814" s="832" t="s">
        <v>2581</v>
      </c>
      <c r="H814" s="832" t="s">
        <v>585</v>
      </c>
      <c r="I814" s="832" t="s">
        <v>3521</v>
      </c>
      <c r="J814" s="832" t="s">
        <v>1411</v>
      </c>
      <c r="K814" s="832" t="s">
        <v>3522</v>
      </c>
      <c r="L814" s="835">
        <v>92.85</v>
      </c>
      <c r="M814" s="835">
        <v>185.7</v>
      </c>
      <c r="N814" s="832">
        <v>2</v>
      </c>
      <c r="O814" s="836">
        <v>0.5</v>
      </c>
      <c r="P814" s="835">
        <v>185.7</v>
      </c>
      <c r="Q814" s="837">
        <v>1</v>
      </c>
      <c r="R814" s="832">
        <v>2</v>
      </c>
      <c r="S814" s="837">
        <v>1</v>
      </c>
      <c r="T814" s="836">
        <v>0.5</v>
      </c>
      <c r="U814" s="838">
        <v>1</v>
      </c>
    </row>
    <row r="815" spans="1:21" ht="14.4" customHeight="1" x14ac:dyDescent="0.3">
      <c r="A815" s="831">
        <v>21</v>
      </c>
      <c r="B815" s="832" t="s">
        <v>2457</v>
      </c>
      <c r="C815" s="832" t="s">
        <v>2463</v>
      </c>
      <c r="D815" s="833" t="s">
        <v>4107</v>
      </c>
      <c r="E815" s="834" t="s">
        <v>2498</v>
      </c>
      <c r="F815" s="832" t="s">
        <v>2458</v>
      </c>
      <c r="G815" s="832" t="s">
        <v>2581</v>
      </c>
      <c r="H815" s="832" t="s">
        <v>585</v>
      </c>
      <c r="I815" s="832" t="s">
        <v>2870</v>
      </c>
      <c r="J815" s="832" t="s">
        <v>1411</v>
      </c>
      <c r="K815" s="832" t="s">
        <v>2871</v>
      </c>
      <c r="L815" s="835">
        <v>159.16999999999999</v>
      </c>
      <c r="M815" s="835">
        <v>159.16999999999999</v>
      </c>
      <c r="N815" s="832">
        <v>1</v>
      </c>
      <c r="O815" s="836">
        <v>1</v>
      </c>
      <c r="P815" s="835"/>
      <c r="Q815" s="837">
        <v>0</v>
      </c>
      <c r="R815" s="832"/>
      <c r="S815" s="837">
        <v>0</v>
      </c>
      <c r="T815" s="836"/>
      <c r="U815" s="838">
        <v>0</v>
      </c>
    </row>
    <row r="816" spans="1:21" ht="14.4" customHeight="1" x14ac:dyDescent="0.3">
      <c r="A816" s="831">
        <v>21</v>
      </c>
      <c r="B816" s="832" t="s">
        <v>2457</v>
      </c>
      <c r="C816" s="832" t="s">
        <v>2463</v>
      </c>
      <c r="D816" s="833" t="s">
        <v>4107</v>
      </c>
      <c r="E816" s="834" t="s">
        <v>2498</v>
      </c>
      <c r="F816" s="832" t="s">
        <v>2458</v>
      </c>
      <c r="G816" s="832" t="s">
        <v>2584</v>
      </c>
      <c r="H816" s="832" t="s">
        <v>585</v>
      </c>
      <c r="I816" s="832" t="s">
        <v>3523</v>
      </c>
      <c r="J816" s="832" t="s">
        <v>2348</v>
      </c>
      <c r="K816" s="832" t="s">
        <v>3524</v>
      </c>
      <c r="L816" s="835">
        <v>395.98</v>
      </c>
      <c r="M816" s="835">
        <v>395.98</v>
      </c>
      <c r="N816" s="832">
        <v>1</v>
      </c>
      <c r="O816" s="836">
        <v>0.5</v>
      </c>
      <c r="P816" s="835">
        <v>395.98</v>
      </c>
      <c r="Q816" s="837">
        <v>1</v>
      </c>
      <c r="R816" s="832">
        <v>1</v>
      </c>
      <c r="S816" s="837">
        <v>1</v>
      </c>
      <c r="T816" s="836">
        <v>0.5</v>
      </c>
      <c r="U816" s="838">
        <v>1</v>
      </c>
    </row>
    <row r="817" spans="1:21" ht="14.4" customHeight="1" x14ac:dyDescent="0.3">
      <c r="A817" s="831">
        <v>21</v>
      </c>
      <c r="B817" s="832" t="s">
        <v>2457</v>
      </c>
      <c r="C817" s="832" t="s">
        <v>2463</v>
      </c>
      <c r="D817" s="833" t="s">
        <v>4107</v>
      </c>
      <c r="E817" s="834" t="s">
        <v>2498</v>
      </c>
      <c r="F817" s="832" t="s">
        <v>2458</v>
      </c>
      <c r="G817" s="832" t="s">
        <v>2587</v>
      </c>
      <c r="H817" s="832" t="s">
        <v>637</v>
      </c>
      <c r="I817" s="832" t="s">
        <v>2872</v>
      </c>
      <c r="J817" s="832" t="s">
        <v>2873</v>
      </c>
      <c r="K817" s="832" t="s">
        <v>2590</v>
      </c>
      <c r="L817" s="835">
        <v>550.39</v>
      </c>
      <c r="M817" s="835">
        <v>2201.56</v>
      </c>
      <c r="N817" s="832">
        <v>4</v>
      </c>
      <c r="O817" s="836">
        <v>1.5</v>
      </c>
      <c r="P817" s="835">
        <v>2201.56</v>
      </c>
      <c r="Q817" s="837">
        <v>1</v>
      </c>
      <c r="R817" s="832">
        <v>4</v>
      </c>
      <c r="S817" s="837">
        <v>1</v>
      </c>
      <c r="T817" s="836">
        <v>1.5</v>
      </c>
      <c r="U817" s="838">
        <v>1</v>
      </c>
    </row>
    <row r="818" spans="1:21" ht="14.4" customHeight="1" x14ac:dyDescent="0.3">
      <c r="A818" s="831">
        <v>21</v>
      </c>
      <c r="B818" s="832" t="s">
        <v>2457</v>
      </c>
      <c r="C818" s="832" t="s">
        <v>2463</v>
      </c>
      <c r="D818" s="833" t="s">
        <v>4107</v>
      </c>
      <c r="E818" s="834" t="s">
        <v>2498</v>
      </c>
      <c r="F818" s="832" t="s">
        <v>2458</v>
      </c>
      <c r="G818" s="832" t="s">
        <v>3525</v>
      </c>
      <c r="H818" s="832" t="s">
        <v>637</v>
      </c>
      <c r="I818" s="832" t="s">
        <v>3526</v>
      </c>
      <c r="J818" s="832" t="s">
        <v>3527</v>
      </c>
      <c r="K818" s="832" t="s">
        <v>3528</v>
      </c>
      <c r="L818" s="835">
        <v>185.34</v>
      </c>
      <c r="M818" s="835">
        <v>370.68</v>
      </c>
      <c r="N818" s="832">
        <v>2</v>
      </c>
      <c r="O818" s="836">
        <v>0.5</v>
      </c>
      <c r="P818" s="835"/>
      <c r="Q818" s="837">
        <v>0</v>
      </c>
      <c r="R818" s="832"/>
      <c r="S818" s="837">
        <v>0</v>
      </c>
      <c r="T818" s="836"/>
      <c r="U818" s="838">
        <v>0</v>
      </c>
    </row>
    <row r="819" spans="1:21" ht="14.4" customHeight="1" x14ac:dyDescent="0.3">
      <c r="A819" s="831">
        <v>21</v>
      </c>
      <c r="B819" s="832" t="s">
        <v>2457</v>
      </c>
      <c r="C819" s="832" t="s">
        <v>2463</v>
      </c>
      <c r="D819" s="833" t="s">
        <v>4107</v>
      </c>
      <c r="E819" s="834" t="s">
        <v>2498</v>
      </c>
      <c r="F819" s="832" t="s">
        <v>2458</v>
      </c>
      <c r="G819" s="832" t="s">
        <v>2512</v>
      </c>
      <c r="H819" s="832" t="s">
        <v>585</v>
      </c>
      <c r="I819" s="832" t="s">
        <v>3529</v>
      </c>
      <c r="J819" s="832" t="s">
        <v>3530</v>
      </c>
      <c r="K819" s="832" t="s">
        <v>2127</v>
      </c>
      <c r="L819" s="835">
        <v>969.48</v>
      </c>
      <c r="M819" s="835">
        <v>2908.44</v>
      </c>
      <c r="N819" s="832">
        <v>3</v>
      </c>
      <c r="O819" s="836">
        <v>1</v>
      </c>
      <c r="P819" s="835">
        <v>2908.44</v>
      </c>
      <c r="Q819" s="837">
        <v>1</v>
      </c>
      <c r="R819" s="832">
        <v>3</v>
      </c>
      <c r="S819" s="837">
        <v>1</v>
      </c>
      <c r="T819" s="836">
        <v>1</v>
      </c>
      <c r="U819" s="838">
        <v>1</v>
      </c>
    </row>
    <row r="820" spans="1:21" ht="14.4" customHeight="1" x14ac:dyDescent="0.3">
      <c r="A820" s="831">
        <v>21</v>
      </c>
      <c r="B820" s="832" t="s">
        <v>2457</v>
      </c>
      <c r="C820" s="832" t="s">
        <v>2463</v>
      </c>
      <c r="D820" s="833" t="s">
        <v>4107</v>
      </c>
      <c r="E820" s="834" t="s">
        <v>2498</v>
      </c>
      <c r="F820" s="832" t="s">
        <v>2458</v>
      </c>
      <c r="G820" s="832" t="s">
        <v>2512</v>
      </c>
      <c r="H820" s="832" t="s">
        <v>585</v>
      </c>
      <c r="I820" s="832" t="s">
        <v>3531</v>
      </c>
      <c r="J820" s="832" t="s">
        <v>3530</v>
      </c>
      <c r="K820" s="832" t="s">
        <v>2121</v>
      </c>
      <c r="L820" s="835">
        <v>1938.97</v>
      </c>
      <c r="M820" s="835">
        <v>11633.82</v>
      </c>
      <c r="N820" s="832">
        <v>6</v>
      </c>
      <c r="O820" s="836">
        <v>2</v>
      </c>
      <c r="P820" s="835">
        <v>11633.82</v>
      </c>
      <c r="Q820" s="837">
        <v>1</v>
      </c>
      <c r="R820" s="832">
        <v>6</v>
      </c>
      <c r="S820" s="837">
        <v>1</v>
      </c>
      <c r="T820" s="836">
        <v>2</v>
      </c>
      <c r="U820" s="838">
        <v>1</v>
      </c>
    </row>
    <row r="821" spans="1:21" ht="14.4" customHeight="1" x14ac:dyDescent="0.3">
      <c r="A821" s="831">
        <v>21</v>
      </c>
      <c r="B821" s="832" t="s">
        <v>2457</v>
      </c>
      <c r="C821" s="832" t="s">
        <v>2463</v>
      </c>
      <c r="D821" s="833" t="s">
        <v>4107</v>
      </c>
      <c r="E821" s="834" t="s">
        <v>2498</v>
      </c>
      <c r="F821" s="832" t="s">
        <v>2458</v>
      </c>
      <c r="G821" s="832" t="s">
        <v>2512</v>
      </c>
      <c r="H821" s="832" t="s">
        <v>637</v>
      </c>
      <c r="I821" s="832" t="s">
        <v>2128</v>
      </c>
      <c r="J821" s="832" t="s">
        <v>2129</v>
      </c>
      <c r="K821" s="832" t="s">
        <v>2130</v>
      </c>
      <c r="L821" s="835">
        <v>5322.08</v>
      </c>
      <c r="M821" s="835">
        <v>5322.08</v>
      </c>
      <c r="N821" s="832">
        <v>1</v>
      </c>
      <c r="O821" s="836">
        <v>1</v>
      </c>
      <c r="P821" s="835">
        <v>5322.08</v>
      </c>
      <c r="Q821" s="837">
        <v>1</v>
      </c>
      <c r="R821" s="832">
        <v>1</v>
      </c>
      <c r="S821" s="837">
        <v>1</v>
      </c>
      <c r="T821" s="836">
        <v>1</v>
      </c>
      <c r="U821" s="838">
        <v>1</v>
      </c>
    </row>
    <row r="822" spans="1:21" ht="14.4" customHeight="1" x14ac:dyDescent="0.3">
      <c r="A822" s="831">
        <v>21</v>
      </c>
      <c r="B822" s="832" t="s">
        <v>2457</v>
      </c>
      <c r="C822" s="832" t="s">
        <v>2463</v>
      </c>
      <c r="D822" s="833" t="s">
        <v>4107</v>
      </c>
      <c r="E822" s="834" t="s">
        <v>2498</v>
      </c>
      <c r="F822" s="832" t="s">
        <v>2458</v>
      </c>
      <c r="G822" s="832" t="s">
        <v>2512</v>
      </c>
      <c r="H822" s="832" t="s">
        <v>637</v>
      </c>
      <c r="I822" s="832" t="s">
        <v>2513</v>
      </c>
      <c r="J822" s="832" t="s">
        <v>2129</v>
      </c>
      <c r="K822" s="832" t="s">
        <v>2514</v>
      </c>
      <c r="L822" s="835">
        <v>5322.08</v>
      </c>
      <c r="M822" s="835">
        <v>58542.880000000005</v>
      </c>
      <c r="N822" s="832">
        <v>11</v>
      </c>
      <c r="O822" s="836">
        <v>5</v>
      </c>
      <c r="P822" s="835">
        <v>47898.720000000001</v>
      </c>
      <c r="Q822" s="837">
        <v>0.81818181818181812</v>
      </c>
      <c r="R822" s="832">
        <v>9</v>
      </c>
      <c r="S822" s="837">
        <v>0.81818181818181823</v>
      </c>
      <c r="T822" s="836">
        <v>4</v>
      </c>
      <c r="U822" s="838">
        <v>0.8</v>
      </c>
    </row>
    <row r="823" spans="1:21" ht="14.4" customHeight="1" x14ac:dyDescent="0.3">
      <c r="A823" s="831">
        <v>21</v>
      </c>
      <c r="B823" s="832" t="s">
        <v>2457</v>
      </c>
      <c r="C823" s="832" t="s">
        <v>2463</v>
      </c>
      <c r="D823" s="833" t="s">
        <v>4107</v>
      </c>
      <c r="E823" s="834" t="s">
        <v>2498</v>
      </c>
      <c r="F823" s="832" t="s">
        <v>2458</v>
      </c>
      <c r="G823" s="832" t="s">
        <v>2512</v>
      </c>
      <c r="H823" s="832" t="s">
        <v>585</v>
      </c>
      <c r="I823" s="832" t="s">
        <v>2596</v>
      </c>
      <c r="J823" s="832" t="s">
        <v>2597</v>
      </c>
      <c r="K823" s="832" t="s">
        <v>2598</v>
      </c>
      <c r="L823" s="835">
        <v>1938.97</v>
      </c>
      <c r="M823" s="835">
        <v>27145.58</v>
      </c>
      <c r="N823" s="832">
        <v>14</v>
      </c>
      <c r="O823" s="836">
        <v>2</v>
      </c>
      <c r="P823" s="835">
        <v>27145.58</v>
      </c>
      <c r="Q823" s="837">
        <v>1</v>
      </c>
      <c r="R823" s="832">
        <v>14</v>
      </c>
      <c r="S823" s="837">
        <v>1</v>
      </c>
      <c r="T823" s="836">
        <v>2</v>
      </c>
      <c r="U823" s="838">
        <v>1</v>
      </c>
    </row>
    <row r="824" spans="1:21" ht="14.4" customHeight="1" x14ac:dyDescent="0.3">
      <c r="A824" s="831">
        <v>21</v>
      </c>
      <c r="B824" s="832" t="s">
        <v>2457</v>
      </c>
      <c r="C824" s="832" t="s">
        <v>2463</v>
      </c>
      <c r="D824" s="833" t="s">
        <v>4107</v>
      </c>
      <c r="E824" s="834" t="s">
        <v>2498</v>
      </c>
      <c r="F824" s="832" t="s">
        <v>2458</v>
      </c>
      <c r="G824" s="832" t="s">
        <v>2512</v>
      </c>
      <c r="H824" s="832" t="s">
        <v>585</v>
      </c>
      <c r="I824" s="832" t="s">
        <v>3532</v>
      </c>
      <c r="J824" s="832" t="s">
        <v>3530</v>
      </c>
      <c r="K824" s="832" t="s">
        <v>2125</v>
      </c>
      <c r="L824" s="835">
        <v>484.75</v>
      </c>
      <c r="M824" s="835">
        <v>1454.25</v>
      </c>
      <c r="N824" s="832">
        <v>3</v>
      </c>
      <c r="O824" s="836">
        <v>1</v>
      </c>
      <c r="P824" s="835">
        <v>1454.25</v>
      </c>
      <c r="Q824" s="837">
        <v>1</v>
      </c>
      <c r="R824" s="832">
        <v>3</v>
      </c>
      <c r="S824" s="837">
        <v>1</v>
      </c>
      <c r="T824" s="836">
        <v>1</v>
      </c>
      <c r="U824" s="838">
        <v>1</v>
      </c>
    </row>
    <row r="825" spans="1:21" ht="14.4" customHeight="1" x14ac:dyDescent="0.3">
      <c r="A825" s="831">
        <v>21</v>
      </c>
      <c r="B825" s="832" t="s">
        <v>2457</v>
      </c>
      <c r="C825" s="832" t="s">
        <v>2463</v>
      </c>
      <c r="D825" s="833" t="s">
        <v>4107</v>
      </c>
      <c r="E825" s="834" t="s">
        <v>2498</v>
      </c>
      <c r="F825" s="832" t="s">
        <v>2458</v>
      </c>
      <c r="G825" s="832" t="s">
        <v>2512</v>
      </c>
      <c r="H825" s="832" t="s">
        <v>637</v>
      </c>
      <c r="I825" s="832" t="s">
        <v>2124</v>
      </c>
      <c r="J825" s="832" t="s">
        <v>2120</v>
      </c>
      <c r="K825" s="832" t="s">
        <v>2125</v>
      </c>
      <c r="L825" s="835">
        <v>484.75</v>
      </c>
      <c r="M825" s="835">
        <v>4847.5</v>
      </c>
      <c r="N825" s="832">
        <v>10</v>
      </c>
      <c r="O825" s="836">
        <v>4</v>
      </c>
      <c r="P825" s="835">
        <v>4847.5</v>
      </c>
      <c r="Q825" s="837">
        <v>1</v>
      </c>
      <c r="R825" s="832">
        <v>10</v>
      </c>
      <c r="S825" s="837">
        <v>1</v>
      </c>
      <c r="T825" s="836">
        <v>4</v>
      </c>
      <c r="U825" s="838">
        <v>1</v>
      </c>
    </row>
    <row r="826" spans="1:21" ht="14.4" customHeight="1" x14ac:dyDescent="0.3">
      <c r="A826" s="831">
        <v>21</v>
      </c>
      <c r="B826" s="832" t="s">
        <v>2457</v>
      </c>
      <c r="C826" s="832" t="s">
        <v>2463</v>
      </c>
      <c r="D826" s="833" t="s">
        <v>4107</v>
      </c>
      <c r="E826" s="834" t="s">
        <v>2498</v>
      </c>
      <c r="F826" s="832" t="s">
        <v>2458</v>
      </c>
      <c r="G826" s="832" t="s">
        <v>2512</v>
      </c>
      <c r="H826" s="832" t="s">
        <v>637</v>
      </c>
      <c r="I826" s="832" t="s">
        <v>2874</v>
      </c>
      <c r="J826" s="832" t="s">
        <v>2129</v>
      </c>
      <c r="K826" s="832" t="s">
        <v>2875</v>
      </c>
      <c r="L826" s="835">
        <v>5322.08</v>
      </c>
      <c r="M826" s="835">
        <v>5322.08</v>
      </c>
      <c r="N826" s="832">
        <v>1</v>
      </c>
      <c r="O826" s="836">
        <v>1</v>
      </c>
      <c r="P826" s="835"/>
      <c r="Q826" s="837">
        <v>0</v>
      </c>
      <c r="R826" s="832"/>
      <c r="S826" s="837">
        <v>0</v>
      </c>
      <c r="T826" s="836"/>
      <c r="U826" s="838">
        <v>0</v>
      </c>
    </row>
    <row r="827" spans="1:21" ht="14.4" customHeight="1" x14ac:dyDescent="0.3">
      <c r="A827" s="831">
        <v>21</v>
      </c>
      <c r="B827" s="832" t="s">
        <v>2457</v>
      </c>
      <c r="C827" s="832" t="s">
        <v>2463</v>
      </c>
      <c r="D827" s="833" t="s">
        <v>4107</v>
      </c>
      <c r="E827" s="834" t="s">
        <v>2498</v>
      </c>
      <c r="F827" s="832" t="s">
        <v>2458</v>
      </c>
      <c r="G827" s="832" t="s">
        <v>2512</v>
      </c>
      <c r="H827" s="832" t="s">
        <v>637</v>
      </c>
      <c r="I827" s="832" t="s">
        <v>2126</v>
      </c>
      <c r="J827" s="832" t="s">
        <v>2120</v>
      </c>
      <c r="K827" s="832" t="s">
        <v>2127</v>
      </c>
      <c r="L827" s="835">
        <v>969.48</v>
      </c>
      <c r="M827" s="835">
        <v>12603.24</v>
      </c>
      <c r="N827" s="832">
        <v>13</v>
      </c>
      <c r="O827" s="836">
        <v>4</v>
      </c>
      <c r="P827" s="835">
        <v>7755.84</v>
      </c>
      <c r="Q827" s="837">
        <v>0.61538461538461542</v>
      </c>
      <c r="R827" s="832">
        <v>8</v>
      </c>
      <c r="S827" s="837">
        <v>0.61538461538461542</v>
      </c>
      <c r="T827" s="836">
        <v>3</v>
      </c>
      <c r="U827" s="838">
        <v>0.75</v>
      </c>
    </row>
    <row r="828" spans="1:21" ht="14.4" customHeight="1" x14ac:dyDescent="0.3">
      <c r="A828" s="831">
        <v>21</v>
      </c>
      <c r="B828" s="832" t="s">
        <v>2457</v>
      </c>
      <c r="C828" s="832" t="s">
        <v>2463</v>
      </c>
      <c r="D828" s="833" t="s">
        <v>4107</v>
      </c>
      <c r="E828" s="834" t="s">
        <v>2498</v>
      </c>
      <c r="F828" s="832" t="s">
        <v>2458</v>
      </c>
      <c r="G828" s="832" t="s">
        <v>2512</v>
      </c>
      <c r="H828" s="832" t="s">
        <v>637</v>
      </c>
      <c r="I828" s="832" t="s">
        <v>2119</v>
      </c>
      <c r="J828" s="832" t="s">
        <v>2120</v>
      </c>
      <c r="K828" s="832" t="s">
        <v>2121</v>
      </c>
      <c r="L828" s="835">
        <v>1938.97</v>
      </c>
      <c r="M828" s="835">
        <v>5816.91</v>
      </c>
      <c r="N828" s="832">
        <v>3</v>
      </c>
      <c r="O828" s="836">
        <v>1</v>
      </c>
      <c r="P828" s="835">
        <v>5816.91</v>
      </c>
      <c r="Q828" s="837">
        <v>1</v>
      </c>
      <c r="R828" s="832">
        <v>3</v>
      </c>
      <c r="S828" s="837">
        <v>1</v>
      </c>
      <c r="T828" s="836">
        <v>1</v>
      </c>
      <c r="U828" s="838">
        <v>1</v>
      </c>
    </row>
    <row r="829" spans="1:21" ht="14.4" customHeight="1" x14ac:dyDescent="0.3">
      <c r="A829" s="831">
        <v>21</v>
      </c>
      <c r="B829" s="832" t="s">
        <v>2457</v>
      </c>
      <c r="C829" s="832" t="s">
        <v>2463</v>
      </c>
      <c r="D829" s="833" t="s">
        <v>4107</v>
      </c>
      <c r="E829" s="834" t="s">
        <v>2498</v>
      </c>
      <c r="F829" s="832" t="s">
        <v>2458</v>
      </c>
      <c r="G829" s="832" t="s">
        <v>2512</v>
      </c>
      <c r="H829" s="832" t="s">
        <v>637</v>
      </c>
      <c r="I829" s="832" t="s">
        <v>2878</v>
      </c>
      <c r="J829" s="832" t="s">
        <v>2129</v>
      </c>
      <c r="K829" s="832" t="s">
        <v>2879</v>
      </c>
      <c r="L829" s="835">
        <v>5322.08</v>
      </c>
      <c r="M829" s="835">
        <v>10644.16</v>
      </c>
      <c r="N829" s="832">
        <v>2</v>
      </c>
      <c r="O829" s="836">
        <v>1</v>
      </c>
      <c r="P829" s="835">
        <v>10644.16</v>
      </c>
      <c r="Q829" s="837">
        <v>1</v>
      </c>
      <c r="R829" s="832">
        <v>2</v>
      </c>
      <c r="S829" s="837">
        <v>1</v>
      </c>
      <c r="T829" s="836">
        <v>1</v>
      </c>
      <c r="U829" s="838">
        <v>1</v>
      </c>
    </row>
    <row r="830" spans="1:21" ht="14.4" customHeight="1" x14ac:dyDescent="0.3">
      <c r="A830" s="831">
        <v>21</v>
      </c>
      <c r="B830" s="832" t="s">
        <v>2457</v>
      </c>
      <c r="C830" s="832" t="s">
        <v>2463</v>
      </c>
      <c r="D830" s="833" t="s">
        <v>4107</v>
      </c>
      <c r="E830" s="834" t="s">
        <v>2498</v>
      </c>
      <c r="F830" s="832" t="s">
        <v>2458</v>
      </c>
      <c r="G830" s="832" t="s">
        <v>2512</v>
      </c>
      <c r="H830" s="832" t="s">
        <v>637</v>
      </c>
      <c r="I830" s="832" t="s">
        <v>2122</v>
      </c>
      <c r="J830" s="832" t="s">
        <v>2120</v>
      </c>
      <c r="K830" s="832" t="s">
        <v>2123</v>
      </c>
      <c r="L830" s="835">
        <v>1454.23</v>
      </c>
      <c r="M830" s="835">
        <v>47989.590000000011</v>
      </c>
      <c r="N830" s="832">
        <v>33</v>
      </c>
      <c r="O830" s="836">
        <v>9</v>
      </c>
      <c r="P830" s="835">
        <v>47989.590000000011</v>
      </c>
      <c r="Q830" s="837">
        <v>1</v>
      </c>
      <c r="R830" s="832">
        <v>33</v>
      </c>
      <c r="S830" s="837">
        <v>1</v>
      </c>
      <c r="T830" s="836">
        <v>9</v>
      </c>
      <c r="U830" s="838">
        <v>1</v>
      </c>
    </row>
    <row r="831" spans="1:21" ht="14.4" customHeight="1" x14ac:dyDescent="0.3">
      <c r="A831" s="831">
        <v>21</v>
      </c>
      <c r="B831" s="832" t="s">
        <v>2457</v>
      </c>
      <c r="C831" s="832" t="s">
        <v>2463</v>
      </c>
      <c r="D831" s="833" t="s">
        <v>4107</v>
      </c>
      <c r="E831" s="834" t="s">
        <v>2498</v>
      </c>
      <c r="F831" s="832" t="s">
        <v>2458</v>
      </c>
      <c r="G831" s="832" t="s">
        <v>2512</v>
      </c>
      <c r="H831" s="832" t="s">
        <v>585</v>
      </c>
      <c r="I831" s="832" t="s">
        <v>3533</v>
      </c>
      <c r="J831" s="832" t="s">
        <v>2881</v>
      </c>
      <c r="K831" s="832" t="s">
        <v>3534</v>
      </c>
      <c r="L831" s="835">
        <v>4967.28</v>
      </c>
      <c r="M831" s="835">
        <v>9934.56</v>
      </c>
      <c r="N831" s="832">
        <v>2</v>
      </c>
      <c r="O831" s="836">
        <v>1</v>
      </c>
      <c r="P831" s="835"/>
      <c r="Q831" s="837">
        <v>0</v>
      </c>
      <c r="R831" s="832"/>
      <c r="S831" s="837">
        <v>0</v>
      </c>
      <c r="T831" s="836"/>
      <c r="U831" s="838">
        <v>0</v>
      </c>
    </row>
    <row r="832" spans="1:21" ht="14.4" customHeight="1" x14ac:dyDescent="0.3">
      <c r="A832" s="831">
        <v>21</v>
      </c>
      <c r="B832" s="832" t="s">
        <v>2457</v>
      </c>
      <c r="C832" s="832" t="s">
        <v>2463</v>
      </c>
      <c r="D832" s="833" t="s">
        <v>4107</v>
      </c>
      <c r="E832" s="834" t="s">
        <v>2498</v>
      </c>
      <c r="F832" s="832" t="s">
        <v>2458</v>
      </c>
      <c r="G832" s="832" t="s">
        <v>3325</v>
      </c>
      <c r="H832" s="832" t="s">
        <v>585</v>
      </c>
      <c r="I832" s="832" t="s">
        <v>3535</v>
      </c>
      <c r="J832" s="832" t="s">
        <v>3536</v>
      </c>
      <c r="K832" s="832" t="s">
        <v>3537</v>
      </c>
      <c r="L832" s="835">
        <v>846.47</v>
      </c>
      <c r="M832" s="835">
        <v>846.47</v>
      </c>
      <c r="N832" s="832">
        <v>1</v>
      </c>
      <c r="O832" s="836">
        <v>1</v>
      </c>
      <c r="P832" s="835"/>
      <c r="Q832" s="837">
        <v>0</v>
      </c>
      <c r="R832" s="832"/>
      <c r="S832" s="837">
        <v>0</v>
      </c>
      <c r="T832" s="836"/>
      <c r="U832" s="838">
        <v>0</v>
      </c>
    </row>
    <row r="833" spans="1:21" ht="14.4" customHeight="1" x14ac:dyDescent="0.3">
      <c r="A833" s="831">
        <v>21</v>
      </c>
      <c r="B833" s="832" t="s">
        <v>2457</v>
      </c>
      <c r="C833" s="832" t="s">
        <v>2463</v>
      </c>
      <c r="D833" s="833" t="s">
        <v>4107</v>
      </c>
      <c r="E833" s="834" t="s">
        <v>2498</v>
      </c>
      <c r="F833" s="832" t="s">
        <v>2458</v>
      </c>
      <c r="G833" s="832" t="s">
        <v>2883</v>
      </c>
      <c r="H833" s="832" t="s">
        <v>637</v>
      </c>
      <c r="I833" s="832" t="s">
        <v>1939</v>
      </c>
      <c r="J833" s="832" t="s">
        <v>877</v>
      </c>
      <c r="K833" s="832" t="s">
        <v>1940</v>
      </c>
      <c r="L833" s="835">
        <v>42.51</v>
      </c>
      <c r="M833" s="835">
        <v>42.51</v>
      </c>
      <c r="N833" s="832">
        <v>1</v>
      </c>
      <c r="O833" s="836">
        <v>0.5</v>
      </c>
      <c r="P833" s="835">
        <v>42.51</v>
      </c>
      <c r="Q833" s="837">
        <v>1</v>
      </c>
      <c r="R833" s="832">
        <v>1</v>
      </c>
      <c r="S833" s="837">
        <v>1</v>
      </c>
      <c r="T833" s="836">
        <v>0.5</v>
      </c>
      <c r="U833" s="838">
        <v>1</v>
      </c>
    </row>
    <row r="834" spans="1:21" ht="14.4" customHeight="1" x14ac:dyDescent="0.3">
      <c r="A834" s="831">
        <v>21</v>
      </c>
      <c r="B834" s="832" t="s">
        <v>2457</v>
      </c>
      <c r="C834" s="832" t="s">
        <v>2463</v>
      </c>
      <c r="D834" s="833" t="s">
        <v>4107</v>
      </c>
      <c r="E834" s="834" t="s">
        <v>2498</v>
      </c>
      <c r="F834" s="832" t="s">
        <v>2458</v>
      </c>
      <c r="G834" s="832" t="s">
        <v>2883</v>
      </c>
      <c r="H834" s="832" t="s">
        <v>637</v>
      </c>
      <c r="I834" s="832" t="s">
        <v>1941</v>
      </c>
      <c r="J834" s="832" t="s">
        <v>877</v>
      </c>
      <c r="K834" s="832" t="s">
        <v>1942</v>
      </c>
      <c r="L834" s="835">
        <v>85.02</v>
      </c>
      <c r="M834" s="835">
        <v>170.04</v>
      </c>
      <c r="N834" s="832">
        <v>2</v>
      </c>
      <c r="O834" s="836">
        <v>1</v>
      </c>
      <c r="P834" s="835">
        <v>85.02</v>
      </c>
      <c r="Q834" s="837">
        <v>0.5</v>
      </c>
      <c r="R834" s="832">
        <v>1</v>
      </c>
      <c r="S834" s="837">
        <v>0.5</v>
      </c>
      <c r="T834" s="836">
        <v>0.5</v>
      </c>
      <c r="U834" s="838">
        <v>0.5</v>
      </c>
    </row>
    <row r="835" spans="1:21" ht="14.4" customHeight="1" x14ac:dyDescent="0.3">
      <c r="A835" s="831">
        <v>21</v>
      </c>
      <c r="B835" s="832" t="s">
        <v>2457</v>
      </c>
      <c r="C835" s="832" t="s">
        <v>2463</v>
      </c>
      <c r="D835" s="833" t="s">
        <v>4107</v>
      </c>
      <c r="E835" s="834" t="s">
        <v>2498</v>
      </c>
      <c r="F835" s="832" t="s">
        <v>2458</v>
      </c>
      <c r="G835" s="832" t="s">
        <v>2606</v>
      </c>
      <c r="H835" s="832" t="s">
        <v>585</v>
      </c>
      <c r="I835" s="832" t="s">
        <v>2610</v>
      </c>
      <c r="J835" s="832" t="s">
        <v>2608</v>
      </c>
      <c r="K835" s="832" t="s">
        <v>2611</v>
      </c>
      <c r="L835" s="835">
        <v>113.16</v>
      </c>
      <c r="M835" s="835">
        <v>452.64</v>
      </c>
      <c r="N835" s="832">
        <v>4</v>
      </c>
      <c r="O835" s="836">
        <v>1</v>
      </c>
      <c r="P835" s="835"/>
      <c r="Q835" s="837">
        <v>0</v>
      </c>
      <c r="R835" s="832"/>
      <c r="S835" s="837">
        <v>0</v>
      </c>
      <c r="T835" s="836"/>
      <c r="U835" s="838">
        <v>0</v>
      </c>
    </row>
    <row r="836" spans="1:21" ht="14.4" customHeight="1" x14ac:dyDescent="0.3">
      <c r="A836" s="831">
        <v>21</v>
      </c>
      <c r="B836" s="832" t="s">
        <v>2457</v>
      </c>
      <c r="C836" s="832" t="s">
        <v>2463</v>
      </c>
      <c r="D836" s="833" t="s">
        <v>4107</v>
      </c>
      <c r="E836" s="834" t="s">
        <v>2498</v>
      </c>
      <c r="F836" s="832" t="s">
        <v>2458</v>
      </c>
      <c r="G836" s="832" t="s">
        <v>2606</v>
      </c>
      <c r="H836" s="832" t="s">
        <v>585</v>
      </c>
      <c r="I836" s="832" t="s">
        <v>2612</v>
      </c>
      <c r="J836" s="832" t="s">
        <v>2608</v>
      </c>
      <c r="K836" s="832" t="s">
        <v>2613</v>
      </c>
      <c r="L836" s="835">
        <v>339.47</v>
      </c>
      <c r="M836" s="835">
        <v>4073.6400000000003</v>
      </c>
      <c r="N836" s="832">
        <v>12</v>
      </c>
      <c r="O836" s="836">
        <v>3.5</v>
      </c>
      <c r="P836" s="835">
        <v>2715.76</v>
      </c>
      <c r="Q836" s="837">
        <v>0.66666666666666663</v>
      </c>
      <c r="R836" s="832">
        <v>8</v>
      </c>
      <c r="S836" s="837">
        <v>0.66666666666666663</v>
      </c>
      <c r="T836" s="836">
        <v>2.5</v>
      </c>
      <c r="U836" s="838">
        <v>0.7142857142857143</v>
      </c>
    </row>
    <row r="837" spans="1:21" ht="14.4" customHeight="1" x14ac:dyDescent="0.3">
      <c r="A837" s="831">
        <v>21</v>
      </c>
      <c r="B837" s="832" t="s">
        <v>2457</v>
      </c>
      <c r="C837" s="832" t="s">
        <v>2463</v>
      </c>
      <c r="D837" s="833" t="s">
        <v>4107</v>
      </c>
      <c r="E837" s="834" t="s">
        <v>2498</v>
      </c>
      <c r="F837" s="832" t="s">
        <v>2458</v>
      </c>
      <c r="G837" s="832" t="s">
        <v>3206</v>
      </c>
      <c r="H837" s="832" t="s">
        <v>585</v>
      </c>
      <c r="I837" s="832" t="s">
        <v>3209</v>
      </c>
      <c r="J837" s="832" t="s">
        <v>3210</v>
      </c>
      <c r="K837" s="832" t="s">
        <v>3211</v>
      </c>
      <c r="L837" s="835">
        <v>0</v>
      </c>
      <c r="M837" s="835">
        <v>0</v>
      </c>
      <c r="N837" s="832">
        <v>1</v>
      </c>
      <c r="O837" s="836">
        <v>0.5</v>
      </c>
      <c r="P837" s="835">
        <v>0</v>
      </c>
      <c r="Q837" s="837"/>
      <c r="R837" s="832">
        <v>1</v>
      </c>
      <c r="S837" s="837">
        <v>1</v>
      </c>
      <c r="T837" s="836">
        <v>0.5</v>
      </c>
      <c r="U837" s="838">
        <v>1</v>
      </c>
    </row>
    <row r="838" spans="1:21" ht="14.4" customHeight="1" x14ac:dyDescent="0.3">
      <c r="A838" s="831">
        <v>21</v>
      </c>
      <c r="B838" s="832" t="s">
        <v>2457</v>
      </c>
      <c r="C838" s="832" t="s">
        <v>2463</v>
      </c>
      <c r="D838" s="833" t="s">
        <v>4107</v>
      </c>
      <c r="E838" s="834" t="s">
        <v>2498</v>
      </c>
      <c r="F838" s="832" t="s">
        <v>2458</v>
      </c>
      <c r="G838" s="832" t="s">
        <v>3538</v>
      </c>
      <c r="H838" s="832" t="s">
        <v>585</v>
      </c>
      <c r="I838" s="832" t="s">
        <v>3539</v>
      </c>
      <c r="J838" s="832" t="s">
        <v>3540</v>
      </c>
      <c r="K838" s="832" t="s">
        <v>3541</v>
      </c>
      <c r="L838" s="835">
        <v>552.64</v>
      </c>
      <c r="M838" s="835">
        <v>1657.92</v>
      </c>
      <c r="N838" s="832">
        <v>3</v>
      </c>
      <c r="O838" s="836">
        <v>2</v>
      </c>
      <c r="P838" s="835">
        <v>1105.28</v>
      </c>
      <c r="Q838" s="837">
        <v>0.66666666666666663</v>
      </c>
      <c r="R838" s="832">
        <v>2</v>
      </c>
      <c r="S838" s="837">
        <v>0.66666666666666663</v>
      </c>
      <c r="T838" s="836">
        <v>1</v>
      </c>
      <c r="U838" s="838">
        <v>0.5</v>
      </c>
    </row>
    <row r="839" spans="1:21" ht="14.4" customHeight="1" x14ac:dyDescent="0.3">
      <c r="A839" s="831">
        <v>21</v>
      </c>
      <c r="B839" s="832" t="s">
        <v>2457</v>
      </c>
      <c r="C839" s="832" t="s">
        <v>2463</v>
      </c>
      <c r="D839" s="833" t="s">
        <v>4107</v>
      </c>
      <c r="E839" s="834" t="s">
        <v>2498</v>
      </c>
      <c r="F839" s="832" t="s">
        <v>2458</v>
      </c>
      <c r="G839" s="832" t="s">
        <v>2618</v>
      </c>
      <c r="H839" s="832" t="s">
        <v>585</v>
      </c>
      <c r="I839" s="832" t="s">
        <v>2619</v>
      </c>
      <c r="J839" s="832" t="s">
        <v>967</v>
      </c>
      <c r="K839" s="832" t="s">
        <v>2620</v>
      </c>
      <c r="L839" s="835">
        <v>45.03</v>
      </c>
      <c r="M839" s="835">
        <v>360.24</v>
      </c>
      <c r="N839" s="832">
        <v>8</v>
      </c>
      <c r="O839" s="836">
        <v>3</v>
      </c>
      <c r="P839" s="835">
        <v>135.09</v>
      </c>
      <c r="Q839" s="837">
        <v>0.375</v>
      </c>
      <c r="R839" s="832">
        <v>3</v>
      </c>
      <c r="S839" s="837">
        <v>0.375</v>
      </c>
      <c r="T839" s="836">
        <v>1.5</v>
      </c>
      <c r="U839" s="838">
        <v>0.5</v>
      </c>
    </row>
    <row r="840" spans="1:21" ht="14.4" customHeight="1" x14ac:dyDescent="0.3">
      <c r="A840" s="831">
        <v>21</v>
      </c>
      <c r="B840" s="832" t="s">
        <v>2457</v>
      </c>
      <c r="C840" s="832" t="s">
        <v>2463</v>
      </c>
      <c r="D840" s="833" t="s">
        <v>4107</v>
      </c>
      <c r="E840" s="834" t="s">
        <v>2498</v>
      </c>
      <c r="F840" s="832" t="s">
        <v>2458</v>
      </c>
      <c r="G840" s="832" t="s">
        <v>3542</v>
      </c>
      <c r="H840" s="832" t="s">
        <v>585</v>
      </c>
      <c r="I840" s="832" t="s">
        <v>3543</v>
      </c>
      <c r="J840" s="832" t="s">
        <v>3544</v>
      </c>
      <c r="K840" s="832" t="s">
        <v>3545</v>
      </c>
      <c r="L840" s="835">
        <v>164.01</v>
      </c>
      <c r="M840" s="835">
        <v>164.01</v>
      </c>
      <c r="N840" s="832">
        <v>1</v>
      </c>
      <c r="O840" s="836">
        <v>0.5</v>
      </c>
      <c r="P840" s="835">
        <v>164.01</v>
      </c>
      <c r="Q840" s="837">
        <v>1</v>
      </c>
      <c r="R840" s="832">
        <v>1</v>
      </c>
      <c r="S840" s="837">
        <v>1</v>
      </c>
      <c r="T840" s="836">
        <v>0.5</v>
      </c>
      <c r="U840" s="838">
        <v>1</v>
      </c>
    </row>
    <row r="841" spans="1:21" ht="14.4" customHeight="1" x14ac:dyDescent="0.3">
      <c r="A841" s="831">
        <v>21</v>
      </c>
      <c r="B841" s="832" t="s">
        <v>2457</v>
      </c>
      <c r="C841" s="832" t="s">
        <v>2463</v>
      </c>
      <c r="D841" s="833" t="s">
        <v>4107</v>
      </c>
      <c r="E841" s="834" t="s">
        <v>2498</v>
      </c>
      <c r="F841" s="832" t="s">
        <v>2458</v>
      </c>
      <c r="G841" s="832" t="s">
        <v>3117</v>
      </c>
      <c r="H841" s="832" t="s">
        <v>585</v>
      </c>
      <c r="I841" s="832" t="s">
        <v>3121</v>
      </c>
      <c r="J841" s="832" t="s">
        <v>3119</v>
      </c>
      <c r="K841" s="832" t="s">
        <v>3122</v>
      </c>
      <c r="L841" s="835">
        <v>91.78</v>
      </c>
      <c r="M841" s="835">
        <v>183.56</v>
      </c>
      <c r="N841" s="832">
        <v>2</v>
      </c>
      <c r="O841" s="836">
        <v>1</v>
      </c>
      <c r="P841" s="835">
        <v>183.56</v>
      </c>
      <c r="Q841" s="837">
        <v>1</v>
      </c>
      <c r="R841" s="832">
        <v>2</v>
      </c>
      <c r="S841" s="837">
        <v>1</v>
      </c>
      <c r="T841" s="836">
        <v>1</v>
      </c>
      <c r="U841" s="838">
        <v>1</v>
      </c>
    </row>
    <row r="842" spans="1:21" ht="14.4" customHeight="1" x14ac:dyDescent="0.3">
      <c r="A842" s="831">
        <v>21</v>
      </c>
      <c r="B842" s="832" t="s">
        <v>2457</v>
      </c>
      <c r="C842" s="832" t="s">
        <v>2463</v>
      </c>
      <c r="D842" s="833" t="s">
        <v>4107</v>
      </c>
      <c r="E842" s="834" t="s">
        <v>2498</v>
      </c>
      <c r="F842" s="832" t="s">
        <v>2458</v>
      </c>
      <c r="G842" s="832" t="s">
        <v>2626</v>
      </c>
      <c r="H842" s="832" t="s">
        <v>585</v>
      </c>
      <c r="I842" s="832" t="s">
        <v>2627</v>
      </c>
      <c r="J842" s="832" t="s">
        <v>2628</v>
      </c>
      <c r="K842" s="832" t="s">
        <v>2629</v>
      </c>
      <c r="L842" s="835">
        <v>2615.92</v>
      </c>
      <c r="M842" s="835">
        <v>2615.92</v>
      </c>
      <c r="N842" s="832">
        <v>1</v>
      </c>
      <c r="O842" s="836">
        <v>1</v>
      </c>
      <c r="P842" s="835">
        <v>2615.92</v>
      </c>
      <c r="Q842" s="837">
        <v>1</v>
      </c>
      <c r="R842" s="832">
        <v>1</v>
      </c>
      <c r="S842" s="837">
        <v>1</v>
      </c>
      <c r="T842" s="836">
        <v>1</v>
      </c>
      <c r="U842" s="838">
        <v>1</v>
      </c>
    </row>
    <row r="843" spans="1:21" ht="14.4" customHeight="1" x14ac:dyDescent="0.3">
      <c r="A843" s="831">
        <v>21</v>
      </c>
      <c r="B843" s="832" t="s">
        <v>2457</v>
      </c>
      <c r="C843" s="832" t="s">
        <v>2463</v>
      </c>
      <c r="D843" s="833" t="s">
        <v>4107</v>
      </c>
      <c r="E843" s="834" t="s">
        <v>2498</v>
      </c>
      <c r="F843" s="832" t="s">
        <v>2458</v>
      </c>
      <c r="G843" s="832" t="s">
        <v>2519</v>
      </c>
      <c r="H843" s="832" t="s">
        <v>585</v>
      </c>
      <c r="I843" s="832" t="s">
        <v>3546</v>
      </c>
      <c r="J843" s="832" t="s">
        <v>2521</v>
      </c>
      <c r="K843" s="832"/>
      <c r="L843" s="835">
        <v>318.07</v>
      </c>
      <c r="M843" s="835">
        <v>318.07</v>
      </c>
      <c r="N843" s="832">
        <v>1</v>
      </c>
      <c r="O843" s="836">
        <v>0.5</v>
      </c>
      <c r="P843" s="835">
        <v>318.07</v>
      </c>
      <c r="Q843" s="837">
        <v>1</v>
      </c>
      <c r="R843" s="832">
        <v>1</v>
      </c>
      <c r="S843" s="837">
        <v>1</v>
      </c>
      <c r="T843" s="836">
        <v>0.5</v>
      </c>
      <c r="U843" s="838">
        <v>1</v>
      </c>
    </row>
    <row r="844" spans="1:21" ht="14.4" customHeight="1" x14ac:dyDescent="0.3">
      <c r="A844" s="831">
        <v>21</v>
      </c>
      <c r="B844" s="832" t="s">
        <v>2457</v>
      </c>
      <c r="C844" s="832" t="s">
        <v>2463</v>
      </c>
      <c r="D844" s="833" t="s">
        <v>4107</v>
      </c>
      <c r="E844" s="834" t="s">
        <v>2498</v>
      </c>
      <c r="F844" s="832" t="s">
        <v>2458</v>
      </c>
      <c r="G844" s="832" t="s">
        <v>2519</v>
      </c>
      <c r="H844" s="832" t="s">
        <v>585</v>
      </c>
      <c r="I844" s="832" t="s">
        <v>3547</v>
      </c>
      <c r="J844" s="832" t="s">
        <v>2521</v>
      </c>
      <c r="K844" s="832"/>
      <c r="L844" s="835">
        <v>542.79999999999995</v>
      </c>
      <c r="M844" s="835">
        <v>542.79999999999995</v>
      </c>
      <c r="N844" s="832">
        <v>1</v>
      </c>
      <c r="O844" s="836">
        <v>1</v>
      </c>
      <c r="P844" s="835"/>
      <c r="Q844" s="837">
        <v>0</v>
      </c>
      <c r="R844" s="832"/>
      <c r="S844" s="837">
        <v>0</v>
      </c>
      <c r="T844" s="836"/>
      <c r="U844" s="838">
        <v>0</v>
      </c>
    </row>
    <row r="845" spans="1:21" ht="14.4" customHeight="1" x14ac:dyDescent="0.3">
      <c r="A845" s="831">
        <v>21</v>
      </c>
      <c r="B845" s="832" t="s">
        <v>2457</v>
      </c>
      <c r="C845" s="832" t="s">
        <v>2463</v>
      </c>
      <c r="D845" s="833" t="s">
        <v>4107</v>
      </c>
      <c r="E845" s="834" t="s">
        <v>2498</v>
      </c>
      <c r="F845" s="832" t="s">
        <v>2458</v>
      </c>
      <c r="G845" s="832" t="s">
        <v>2631</v>
      </c>
      <c r="H845" s="832" t="s">
        <v>585</v>
      </c>
      <c r="I845" s="832" t="s">
        <v>2632</v>
      </c>
      <c r="J845" s="832" t="s">
        <v>1321</v>
      </c>
      <c r="K845" s="832" t="s">
        <v>2633</v>
      </c>
      <c r="L845" s="835">
        <v>48.09</v>
      </c>
      <c r="M845" s="835">
        <v>48.09</v>
      </c>
      <c r="N845" s="832">
        <v>1</v>
      </c>
      <c r="O845" s="836">
        <v>1</v>
      </c>
      <c r="P845" s="835"/>
      <c r="Q845" s="837">
        <v>0</v>
      </c>
      <c r="R845" s="832"/>
      <c r="S845" s="837">
        <v>0</v>
      </c>
      <c r="T845" s="836"/>
      <c r="U845" s="838">
        <v>0</v>
      </c>
    </row>
    <row r="846" spans="1:21" ht="14.4" customHeight="1" x14ac:dyDescent="0.3">
      <c r="A846" s="831">
        <v>21</v>
      </c>
      <c r="B846" s="832" t="s">
        <v>2457</v>
      </c>
      <c r="C846" s="832" t="s">
        <v>2463</v>
      </c>
      <c r="D846" s="833" t="s">
        <v>4107</v>
      </c>
      <c r="E846" s="834" t="s">
        <v>2498</v>
      </c>
      <c r="F846" s="832" t="s">
        <v>2458</v>
      </c>
      <c r="G846" s="832" t="s">
        <v>2634</v>
      </c>
      <c r="H846" s="832" t="s">
        <v>585</v>
      </c>
      <c r="I846" s="832" t="s">
        <v>2635</v>
      </c>
      <c r="J846" s="832" t="s">
        <v>798</v>
      </c>
      <c r="K846" s="832" t="s">
        <v>2636</v>
      </c>
      <c r="L846" s="835">
        <v>27.28</v>
      </c>
      <c r="M846" s="835">
        <v>54.56</v>
      </c>
      <c r="N846" s="832">
        <v>2</v>
      </c>
      <c r="O846" s="836">
        <v>2</v>
      </c>
      <c r="P846" s="835">
        <v>54.56</v>
      </c>
      <c r="Q846" s="837">
        <v>1</v>
      </c>
      <c r="R846" s="832">
        <v>2</v>
      </c>
      <c r="S846" s="837">
        <v>1</v>
      </c>
      <c r="T846" s="836">
        <v>2</v>
      </c>
      <c r="U846" s="838">
        <v>1</v>
      </c>
    </row>
    <row r="847" spans="1:21" ht="14.4" customHeight="1" x14ac:dyDescent="0.3">
      <c r="A847" s="831">
        <v>21</v>
      </c>
      <c r="B847" s="832" t="s">
        <v>2457</v>
      </c>
      <c r="C847" s="832" t="s">
        <v>2463</v>
      </c>
      <c r="D847" s="833" t="s">
        <v>4107</v>
      </c>
      <c r="E847" s="834" t="s">
        <v>2498</v>
      </c>
      <c r="F847" s="832" t="s">
        <v>2458</v>
      </c>
      <c r="G847" s="832" t="s">
        <v>2639</v>
      </c>
      <c r="H847" s="832" t="s">
        <v>585</v>
      </c>
      <c r="I847" s="832" t="s">
        <v>3548</v>
      </c>
      <c r="J847" s="832" t="s">
        <v>3549</v>
      </c>
      <c r="K847" s="832" t="s">
        <v>3550</v>
      </c>
      <c r="L847" s="835">
        <v>3689.11</v>
      </c>
      <c r="M847" s="835">
        <v>7378.22</v>
      </c>
      <c r="N847" s="832">
        <v>2</v>
      </c>
      <c r="O847" s="836">
        <v>0.5</v>
      </c>
      <c r="P847" s="835">
        <v>7378.22</v>
      </c>
      <c r="Q847" s="837">
        <v>1</v>
      </c>
      <c r="R847" s="832">
        <v>2</v>
      </c>
      <c r="S847" s="837">
        <v>1</v>
      </c>
      <c r="T847" s="836">
        <v>0.5</v>
      </c>
      <c r="U847" s="838">
        <v>1</v>
      </c>
    </row>
    <row r="848" spans="1:21" ht="14.4" customHeight="1" x14ac:dyDescent="0.3">
      <c r="A848" s="831">
        <v>21</v>
      </c>
      <c r="B848" s="832" t="s">
        <v>2457</v>
      </c>
      <c r="C848" s="832" t="s">
        <v>2463</v>
      </c>
      <c r="D848" s="833" t="s">
        <v>4107</v>
      </c>
      <c r="E848" s="834" t="s">
        <v>2498</v>
      </c>
      <c r="F848" s="832" t="s">
        <v>2458</v>
      </c>
      <c r="G848" s="832" t="s">
        <v>2901</v>
      </c>
      <c r="H848" s="832" t="s">
        <v>585</v>
      </c>
      <c r="I848" s="832" t="s">
        <v>2902</v>
      </c>
      <c r="J848" s="832" t="s">
        <v>2903</v>
      </c>
      <c r="K848" s="832" t="s">
        <v>2904</v>
      </c>
      <c r="L848" s="835">
        <v>111.72</v>
      </c>
      <c r="M848" s="835">
        <v>111.72</v>
      </c>
      <c r="N848" s="832">
        <v>1</v>
      </c>
      <c r="O848" s="836">
        <v>0.5</v>
      </c>
      <c r="P848" s="835">
        <v>111.72</v>
      </c>
      <c r="Q848" s="837">
        <v>1</v>
      </c>
      <c r="R848" s="832">
        <v>1</v>
      </c>
      <c r="S848" s="837">
        <v>1</v>
      </c>
      <c r="T848" s="836">
        <v>0.5</v>
      </c>
      <c r="U848" s="838">
        <v>1</v>
      </c>
    </row>
    <row r="849" spans="1:21" ht="14.4" customHeight="1" x14ac:dyDescent="0.3">
      <c r="A849" s="831">
        <v>21</v>
      </c>
      <c r="B849" s="832" t="s">
        <v>2457</v>
      </c>
      <c r="C849" s="832" t="s">
        <v>2463</v>
      </c>
      <c r="D849" s="833" t="s">
        <v>4107</v>
      </c>
      <c r="E849" s="834" t="s">
        <v>2498</v>
      </c>
      <c r="F849" s="832" t="s">
        <v>2458</v>
      </c>
      <c r="G849" s="832" t="s">
        <v>3551</v>
      </c>
      <c r="H849" s="832" t="s">
        <v>585</v>
      </c>
      <c r="I849" s="832" t="s">
        <v>3552</v>
      </c>
      <c r="J849" s="832" t="s">
        <v>3553</v>
      </c>
      <c r="K849" s="832" t="s">
        <v>3554</v>
      </c>
      <c r="L849" s="835">
        <v>53.54</v>
      </c>
      <c r="M849" s="835">
        <v>107.08</v>
      </c>
      <c r="N849" s="832">
        <v>2</v>
      </c>
      <c r="O849" s="836">
        <v>0.5</v>
      </c>
      <c r="P849" s="835">
        <v>107.08</v>
      </c>
      <c r="Q849" s="837">
        <v>1</v>
      </c>
      <c r="R849" s="832">
        <v>2</v>
      </c>
      <c r="S849" s="837">
        <v>1</v>
      </c>
      <c r="T849" s="836">
        <v>0.5</v>
      </c>
      <c r="U849" s="838">
        <v>1</v>
      </c>
    </row>
    <row r="850" spans="1:21" ht="14.4" customHeight="1" x14ac:dyDescent="0.3">
      <c r="A850" s="831">
        <v>21</v>
      </c>
      <c r="B850" s="832" t="s">
        <v>2457</v>
      </c>
      <c r="C850" s="832" t="s">
        <v>2463</v>
      </c>
      <c r="D850" s="833" t="s">
        <v>4107</v>
      </c>
      <c r="E850" s="834" t="s">
        <v>2498</v>
      </c>
      <c r="F850" s="832" t="s">
        <v>2458</v>
      </c>
      <c r="G850" s="832" t="s">
        <v>2909</v>
      </c>
      <c r="H850" s="832" t="s">
        <v>585</v>
      </c>
      <c r="I850" s="832" t="s">
        <v>2910</v>
      </c>
      <c r="J850" s="832" t="s">
        <v>2911</v>
      </c>
      <c r="K850" s="832" t="s">
        <v>2912</v>
      </c>
      <c r="L850" s="835">
        <v>38.5</v>
      </c>
      <c r="M850" s="835">
        <v>38.5</v>
      </c>
      <c r="N850" s="832">
        <v>1</v>
      </c>
      <c r="O850" s="836">
        <v>1</v>
      </c>
      <c r="P850" s="835"/>
      <c r="Q850" s="837">
        <v>0</v>
      </c>
      <c r="R850" s="832"/>
      <c r="S850" s="837">
        <v>0</v>
      </c>
      <c r="T850" s="836"/>
      <c r="U850" s="838">
        <v>0</v>
      </c>
    </row>
    <row r="851" spans="1:21" ht="14.4" customHeight="1" x14ac:dyDescent="0.3">
      <c r="A851" s="831">
        <v>21</v>
      </c>
      <c r="B851" s="832" t="s">
        <v>2457</v>
      </c>
      <c r="C851" s="832" t="s">
        <v>2463</v>
      </c>
      <c r="D851" s="833" t="s">
        <v>4107</v>
      </c>
      <c r="E851" s="834" t="s">
        <v>2498</v>
      </c>
      <c r="F851" s="832" t="s">
        <v>2458</v>
      </c>
      <c r="G851" s="832" t="s">
        <v>2909</v>
      </c>
      <c r="H851" s="832" t="s">
        <v>585</v>
      </c>
      <c r="I851" s="832" t="s">
        <v>3125</v>
      </c>
      <c r="J851" s="832" t="s">
        <v>2911</v>
      </c>
      <c r="K851" s="832" t="s">
        <v>3126</v>
      </c>
      <c r="L851" s="835">
        <v>73.989999999999995</v>
      </c>
      <c r="M851" s="835">
        <v>887.87999999999988</v>
      </c>
      <c r="N851" s="832">
        <v>12</v>
      </c>
      <c r="O851" s="836">
        <v>3.5</v>
      </c>
      <c r="P851" s="835">
        <v>887.87999999999988</v>
      </c>
      <c r="Q851" s="837">
        <v>1</v>
      </c>
      <c r="R851" s="832">
        <v>12</v>
      </c>
      <c r="S851" s="837">
        <v>1</v>
      </c>
      <c r="T851" s="836">
        <v>3.5</v>
      </c>
      <c r="U851" s="838">
        <v>1</v>
      </c>
    </row>
    <row r="852" spans="1:21" ht="14.4" customHeight="1" x14ac:dyDescent="0.3">
      <c r="A852" s="831">
        <v>21</v>
      </c>
      <c r="B852" s="832" t="s">
        <v>2457</v>
      </c>
      <c r="C852" s="832" t="s">
        <v>2463</v>
      </c>
      <c r="D852" s="833" t="s">
        <v>4107</v>
      </c>
      <c r="E852" s="834" t="s">
        <v>2498</v>
      </c>
      <c r="F852" s="832" t="s">
        <v>2458</v>
      </c>
      <c r="G852" s="832" t="s">
        <v>2643</v>
      </c>
      <c r="H852" s="832" t="s">
        <v>585</v>
      </c>
      <c r="I852" s="832" t="s">
        <v>3555</v>
      </c>
      <c r="J852" s="832" t="s">
        <v>668</v>
      </c>
      <c r="K852" s="832" t="s">
        <v>650</v>
      </c>
      <c r="L852" s="835">
        <v>58.62</v>
      </c>
      <c r="M852" s="835">
        <v>58.62</v>
      </c>
      <c r="N852" s="832">
        <v>1</v>
      </c>
      <c r="O852" s="836">
        <v>1</v>
      </c>
      <c r="P852" s="835">
        <v>58.62</v>
      </c>
      <c r="Q852" s="837">
        <v>1</v>
      </c>
      <c r="R852" s="832">
        <v>1</v>
      </c>
      <c r="S852" s="837">
        <v>1</v>
      </c>
      <c r="T852" s="836">
        <v>1</v>
      </c>
      <c r="U852" s="838">
        <v>1</v>
      </c>
    </row>
    <row r="853" spans="1:21" ht="14.4" customHeight="1" x14ac:dyDescent="0.3">
      <c r="A853" s="831">
        <v>21</v>
      </c>
      <c r="B853" s="832" t="s">
        <v>2457</v>
      </c>
      <c r="C853" s="832" t="s">
        <v>2463</v>
      </c>
      <c r="D853" s="833" t="s">
        <v>4107</v>
      </c>
      <c r="E853" s="834" t="s">
        <v>2498</v>
      </c>
      <c r="F853" s="832" t="s">
        <v>2458</v>
      </c>
      <c r="G853" s="832" t="s">
        <v>3556</v>
      </c>
      <c r="H853" s="832" t="s">
        <v>637</v>
      </c>
      <c r="I853" s="832" t="s">
        <v>3557</v>
      </c>
      <c r="J853" s="832" t="s">
        <v>1895</v>
      </c>
      <c r="K853" s="832" t="s">
        <v>3558</v>
      </c>
      <c r="L853" s="835">
        <v>64.5</v>
      </c>
      <c r="M853" s="835">
        <v>258</v>
      </c>
      <c r="N853" s="832">
        <v>4</v>
      </c>
      <c r="O853" s="836">
        <v>2</v>
      </c>
      <c r="P853" s="835">
        <v>258</v>
      </c>
      <c r="Q853" s="837">
        <v>1</v>
      </c>
      <c r="R853" s="832">
        <v>4</v>
      </c>
      <c r="S853" s="837">
        <v>1</v>
      </c>
      <c r="T853" s="836">
        <v>2</v>
      </c>
      <c r="U853" s="838">
        <v>1</v>
      </c>
    </row>
    <row r="854" spans="1:21" ht="14.4" customHeight="1" x14ac:dyDescent="0.3">
      <c r="A854" s="831">
        <v>21</v>
      </c>
      <c r="B854" s="832" t="s">
        <v>2457</v>
      </c>
      <c r="C854" s="832" t="s">
        <v>2463</v>
      </c>
      <c r="D854" s="833" t="s">
        <v>4107</v>
      </c>
      <c r="E854" s="834" t="s">
        <v>2498</v>
      </c>
      <c r="F854" s="832" t="s">
        <v>2458</v>
      </c>
      <c r="G854" s="832" t="s">
        <v>3559</v>
      </c>
      <c r="H854" s="832" t="s">
        <v>637</v>
      </c>
      <c r="I854" s="832" t="s">
        <v>3560</v>
      </c>
      <c r="J854" s="832" t="s">
        <v>1979</v>
      </c>
      <c r="K854" s="832" t="s">
        <v>3561</v>
      </c>
      <c r="L854" s="835">
        <v>103.64</v>
      </c>
      <c r="M854" s="835">
        <v>103.64</v>
      </c>
      <c r="N854" s="832">
        <v>1</v>
      </c>
      <c r="O854" s="836">
        <v>0.5</v>
      </c>
      <c r="P854" s="835"/>
      <c r="Q854" s="837">
        <v>0</v>
      </c>
      <c r="R854" s="832"/>
      <c r="S854" s="837">
        <v>0</v>
      </c>
      <c r="T854" s="836"/>
      <c r="U854" s="838">
        <v>0</v>
      </c>
    </row>
    <row r="855" spans="1:21" ht="14.4" customHeight="1" x14ac:dyDescent="0.3">
      <c r="A855" s="831">
        <v>21</v>
      </c>
      <c r="B855" s="832" t="s">
        <v>2457</v>
      </c>
      <c r="C855" s="832" t="s">
        <v>2463</v>
      </c>
      <c r="D855" s="833" t="s">
        <v>4107</v>
      </c>
      <c r="E855" s="834" t="s">
        <v>2498</v>
      </c>
      <c r="F855" s="832" t="s">
        <v>2458</v>
      </c>
      <c r="G855" s="832" t="s">
        <v>2650</v>
      </c>
      <c r="H855" s="832" t="s">
        <v>585</v>
      </c>
      <c r="I855" s="832" t="s">
        <v>2651</v>
      </c>
      <c r="J855" s="832" t="s">
        <v>2652</v>
      </c>
      <c r="K855" s="832" t="s">
        <v>2653</v>
      </c>
      <c r="L855" s="835">
        <v>550.39</v>
      </c>
      <c r="M855" s="835">
        <v>8806.2400000000016</v>
      </c>
      <c r="N855" s="832">
        <v>16</v>
      </c>
      <c r="O855" s="836">
        <v>6</v>
      </c>
      <c r="P855" s="835">
        <v>5503.9000000000005</v>
      </c>
      <c r="Q855" s="837">
        <v>0.625</v>
      </c>
      <c r="R855" s="832">
        <v>10</v>
      </c>
      <c r="S855" s="837">
        <v>0.625</v>
      </c>
      <c r="T855" s="836">
        <v>4</v>
      </c>
      <c r="U855" s="838">
        <v>0.66666666666666663</v>
      </c>
    </row>
    <row r="856" spans="1:21" ht="14.4" customHeight="1" x14ac:dyDescent="0.3">
      <c r="A856" s="831">
        <v>21</v>
      </c>
      <c r="B856" s="832" t="s">
        <v>2457</v>
      </c>
      <c r="C856" s="832" t="s">
        <v>2463</v>
      </c>
      <c r="D856" s="833" t="s">
        <v>4107</v>
      </c>
      <c r="E856" s="834" t="s">
        <v>2498</v>
      </c>
      <c r="F856" s="832" t="s">
        <v>2458</v>
      </c>
      <c r="G856" s="832" t="s">
        <v>2650</v>
      </c>
      <c r="H856" s="832" t="s">
        <v>637</v>
      </c>
      <c r="I856" s="832" t="s">
        <v>2654</v>
      </c>
      <c r="J856" s="832" t="s">
        <v>2655</v>
      </c>
      <c r="K856" s="832" t="s">
        <v>1961</v>
      </c>
      <c r="L856" s="835">
        <v>550.39</v>
      </c>
      <c r="M856" s="835">
        <v>50085.489999999983</v>
      </c>
      <c r="N856" s="832">
        <v>91</v>
      </c>
      <c r="O856" s="836">
        <v>28.5</v>
      </c>
      <c r="P856" s="835">
        <v>38527.299999999981</v>
      </c>
      <c r="Q856" s="837">
        <v>0.76923076923076916</v>
      </c>
      <c r="R856" s="832">
        <v>70</v>
      </c>
      <c r="S856" s="837">
        <v>0.76923076923076927</v>
      </c>
      <c r="T856" s="836">
        <v>22.5</v>
      </c>
      <c r="U856" s="838">
        <v>0.78947368421052633</v>
      </c>
    </row>
    <row r="857" spans="1:21" ht="14.4" customHeight="1" x14ac:dyDescent="0.3">
      <c r="A857" s="831">
        <v>21</v>
      </c>
      <c r="B857" s="832" t="s">
        <v>2457</v>
      </c>
      <c r="C857" s="832" t="s">
        <v>2463</v>
      </c>
      <c r="D857" s="833" t="s">
        <v>4107</v>
      </c>
      <c r="E857" s="834" t="s">
        <v>2498</v>
      </c>
      <c r="F857" s="832" t="s">
        <v>2458</v>
      </c>
      <c r="G857" s="832" t="s">
        <v>2650</v>
      </c>
      <c r="H857" s="832" t="s">
        <v>585</v>
      </c>
      <c r="I857" s="832" t="s">
        <v>3562</v>
      </c>
      <c r="J857" s="832" t="s">
        <v>3563</v>
      </c>
      <c r="K857" s="832" t="s">
        <v>1961</v>
      </c>
      <c r="L857" s="835">
        <v>550.39</v>
      </c>
      <c r="M857" s="835">
        <v>1651.17</v>
      </c>
      <c r="N857" s="832">
        <v>3</v>
      </c>
      <c r="O857" s="836">
        <v>1</v>
      </c>
      <c r="P857" s="835">
        <v>1651.17</v>
      </c>
      <c r="Q857" s="837">
        <v>1</v>
      </c>
      <c r="R857" s="832">
        <v>3</v>
      </c>
      <c r="S857" s="837">
        <v>1</v>
      </c>
      <c r="T857" s="836">
        <v>1</v>
      </c>
      <c r="U857" s="838">
        <v>1</v>
      </c>
    </row>
    <row r="858" spans="1:21" ht="14.4" customHeight="1" x14ac:dyDescent="0.3">
      <c r="A858" s="831">
        <v>21</v>
      </c>
      <c r="B858" s="832" t="s">
        <v>2457</v>
      </c>
      <c r="C858" s="832" t="s">
        <v>2463</v>
      </c>
      <c r="D858" s="833" t="s">
        <v>4107</v>
      </c>
      <c r="E858" s="834" t="s">
        <v>2498</v>
      </c>
      <c r="F858" s="832" t="s">
        <v>2458</v>
      </c>
      <c r="G858" s="832" t="s">
        <v>2664</v>
      </c>
      <c r="H858" s="832" t="s">
        <v>585</v>
      </c>
      <c r="I858" s="832" t="s">
        <v>2665</v>
      </c>
      <c r="J858" s="832" t="s">
        <v>869</v>
      </c>
      <c r="K858" s="832" t="s">
        <v>2666</v>
      </c>
      <c r="L858" s="835">
        <v>248.55</v>
      </c>
      <c r="M858" s="835">
        <v>248.55</v>
      </c>
      <c r="N858" s="832">
        <v>1</v>
      </c>
      <c r="O858" s="836">
        <v>1</v>
      </c>
      <c r="P858" s="835">
        <v>248.55</v>
      </c>
      <c r="Q858" s="837">
        <v>1</v>
      </c>
      <c r="R858" s="832">
        <v>1</v>
      </c>
      <c r="S858" s="837">
        <v>1</v>
      </c>
      <c r="T858" s="836">
        <v>1</v>
      </c>
      <c r="U858" s="838">
        <v>1</v>
      </c>
    </row>
    <row r="859" spans="1:21" ht="14.4" customHeight="1" x14ac:dyDescent="0.3">
      <c r="A859" s="831">
        <v>21</v>
      </c>
      <c r="B859" s="832" t="s">
        <v>2457</v>
      </c>
      <c r="C859" s="832" t="s">
        <v>2463</v>
      </c>
      <c r="D859" s="833" t="s">
        <v>4107</v>
      </c>
      <c r="E859" s="834" t="s">
        <v>2498</v>
      </c>
      <c r="F859" s="832" t="s">
        <v>2458</v>
      </c>
      <c r="G859" s="832" t="s">
        <v>2937</v>
      </c>
      <c r="H859" s="832" t="s">
        <v>585</v>
      </c>
      <c r="I859" s="832" t="s">
        <v>2938</v>
      </c>
      <c r="J859" s="832" t="s">
        <v>2939</v>
      </c>
      <c r="K859" s="832" t="s">
        <v>2940</v>
      </c>
      <c r="L859" s="835">
        <v>727.03</v>
      </c>
      <c r="M859" s="835">
        <v>5816.24</v>
      </c>
      <c r="N859" s="832">
        <v>8</v>
      </c>
      <c r="O859" s="836">
        <v>4</v>
      </c>
      <c r="P859" s="835">
        <v>5089.21</v>
      </c>
      <c r="Q859" s="837">
        <v>0.875</v>
      </c>
      <c r="R859" s="832">
        <v>7</v>
      </c>
      <c r="S859" s="837">
        <v>0.875</v>
      </c>
      <c r="T859" s="836">
        <v>3</v>
      </c>
      <c r="U859" s="838">
        <v>0.75</v>
      </c>
    </row>
    <row r="860" spans="1:21" ht="14.4" customHeight="1" x14ac:dyDescent="0.3">
      <c r="A860" s="831">
        <v>21</v>
      </c>
      <c r="B860" s="832" t="s">
        <v>2457</v>
      </c>
      <c r="C860" s="832" t="s">
        <v>2463</v>
      </c>
      <c r="D860" s="833" t="s">
        <v>4107</v>
      </c>
      <c r="E860" s="834" t="s">
        <v>2498</v>
      </c>
      <c r="F860" s="832" t="s">
        <v>2458</v>
      </c>
      <c r="G860" s="832" t="s">
        <v>2515</v>
      </c>
      <c r="H860" s="832" t="s">
        <v>585</v>
      </c>
      <c r="I860" s="832" t="s">
        <v>2667</v>
      </c>
      <c r="J860" s="832" t="s">
        <v>769</v>
      </c>
      <c r="K860" s="832" t="s">
        <v>2668</v>
      </c>
      <c r="L860" s="835">
        <v>53.57</v>
      </c>
      <c r="M860" s="835">
        <v>1285.6800000000003</v>
      </c>
      <c r="N860" s="832">
        <v>24</v>
      </c>
      <c r="O860" s="836">
        <v>11.5</v>
      </c>
      <c r="P860" s="835">
        <v>803.5500000000003</v>
      </c>
      <c r="Q860" s="837">
        <v>0.62500000000000011</v>
      </c>
      <c r="R860" s="832">
        <v>15</v>
      </c>
      <c r="S860" s="837">
        <v>0.625</v>
      </c>
      <c r="T860" s="836">
        <v>8</v>
      </c>
      <c r="U860" s="838">
        <v>0.69565217391304346</v>
      </c>
    </row>
    <row r="861" spans="1:21" ht="14.4" customHeight="1" x14ac:dyDescent="0.3">
      <c r="A861" s="831">
        <v>21</v>
      </c>
      <c r="B861" s="832" t="s">
        <v>2457</v>
      </c>
      <c r="C861" s="832" t="s">
        <v>2463</v>
      </c>
      <c r="D861" s="833" t="s">
        <v>4107</v>
      </c>
      <c r="E861" s="834" t="s">
        <v>2498</v>
      </c>
      <c r="F861" s="832" t="s">
        <v>2458</v>
      </c>
      <c r="G861" s="832" t="s">
        <v>2945</v>
      </c>
      <c r="H861" s="832" t="s">
        <v>637</v>
      </c>
      <c r="I861" s="832" t="s">
        <v>2180</v>
      </c>
      <c r="J861" s="832" t="s">
        <v>2181</v>
      </c>
      <c r="K861" s="832" t="s">
        <v>2182</v>
      </c>
      <c r="L861" s="835">
        <v>161.06</v>
      </c>
      <c r="M861" s="835">
        <v>644.24</v>
      </c>
      <c r="N861" s="832">
        <v>4</v>
      </c>
      <c r="O861" s="836">
        <v>2</v>
      </c>
      <c r="P861" s="835"/>
      <c r="Q861" s="837">
        <v>0</v>
      </c>
      <c r="R861" s="832"/>
      <c r="S861" s="837">
        <v>0</v>
      </c>
      <c r="T861" s="836"/>
      <c r="U861" s="838">
        <v>0</v>
      </c>
    </row>
    <row r="862" spans="1:21" ht="14.4" customHeight="1" x14ac:dyDescent="0.3">
      <c r="A862" s="831">
        <v>21</v>
      </c>
      <c r="B862" s="832" t="s">
        <v>2457</v>
      </c>
      <c r="C862" s="832" t="s">
        <v>2463</v>
      </c>
      <c r="D862" s="833" t="s">
        <v>4107</v>
      </c>
      <c r="E862" s="834" t="s">
        <v>2498</v>
      </c>
      <c r="F862" s="832" t="s">
        <v>2458</v>
      </c>
      <c r="G862" s="832" t="s">
        <v>2945</v>
      </c>
      <c r="H862" s="832" t="s">
        <v>585</v>
      </c>
      <c r="I862" s="832" t="s">
        <v>2946</v>
      </c>
      <c r="J862" s="832" t="s">
        <v>2947</v>
      </c>
      <c r="K862" s="832" t="s">
        <v>2182</v>
      </c>
      <c r="L862" s="835">
        <v>161.06</v>
      </c>
      <c r="M862" s="835">
        <v>161.06</v>
      </c>
      <c r="N862" s="832">
        <v>1</v>
      </c>
      <c r="O862" s="836">
        <v>1</v>
      </c>
      <c r="P862" s="835">
        <v>161.06</v>
      </c>
      <c r="Q862" s="837">
        <v>1</v>
      </c>
      <c r="R862" s="832">
        <v>1</v>
      </c>
      <c r="S862" s="837">
        <v>1</v>
      </c>
      <c r="T862" s="836">
        <v>1</v>
      </c>
      <c r="U862" s="838">
        <v>1</v>
      </c>
    </row>
    <row r="863" spans="1:21" ht="14.4" customHeight="1" x14ac:dyDescent="0.3">
      <c r="A863" s="831">
        <v>21</v>
      </c>
      <c r="B863" s="832" t="s">
        <v>2457</v>
      </c>
      <c r="C863" s="832" t="s">
        <v>2463</v>
      </c>
      <c r="D863" s="833" t="s">
        <v>4107</v>
      </c>
      <c r="E863" s="834" t="s">
        <v>2498</v>
      </c>
      <c r="F863" s="832" t="s">
        <v>2458</v>
      </c>
      <c r="G863" s="832" t="s">
        <v>2669</v>
      </c>
      <c r="H863" s="832" t="s">
        <v>637</v>
      </c>
      <c r="I863" s="832" t="s">
        <v>1922</v>
      </c>
      <c r="J863" s="832" t="s">
        <v>873</v>
      </c>
      <c r="K863" s="832" t="s">
        <v>1923</v>
      </c>
      <c r="L863" s="835">
        <v>2309.36</v>
      </c>
      <c r="M863" s="835">
        <v>6928.08</v>
      </c>
      <c r="N863" s="832">
        <v>3</v>
      </c>
      <c r="O863" s="836">
        <v>1</v>
      </c>
      <c r="P863" s="835">
        <v>6928.08</v>
      </c>
      <c r="Q863" s="837">
        <v>1</v>
      </c>
      <c r="R863" s="832">
        <v>3</v>
      </c>
      <c r="S863" s="837">
        <v>1</v>
      </c>
      <c r="T863" s="836">
        <v>1</v>
      </c>
      <c r="U863" s="838">
        <v>1</v>
      </c>
    </row>
    <row r="864" spans="1:21" ht="14.4" customHeight="1" x14ac:dyDescent="0.3">
      <c r="A864" s="831">
        <v>21</v>
      </c>
      <c r="B864" s="832" t="s">
        <v>2457</v>
      </c>
      <c r="C864" s="832" t="s">
        <v>2463</v>
      </c>
      <c r="D864" s="833" t="s">
        <v>4107</v>
      </c>
      <c r="E864" s="834" t="s">
        <v>2498</v>
      </c>
      <c r="F864" s="832" t="s">
        <v>2458</v>
      </c>
      <c r="G864" s="832" t="s">
        <v>2669</v>
      </c>
      <c r="H864" s="832" t="s">
        <v>637</v>
      </c>
      <c r="I864" s="832" t="s">
        <v>3564</v>
      </c>
      <c r="J864" s="832" t="s">
        <v>2671</v>
      </c>
      <c r="K864" s="832" t="s">
        <v>3565</v>
      </c>
      <c r="L864" s="835">
        <v>368.16</v>
      </c>
      <c r="M864" s="835">
        <v>1104.48</v>
      </c>
      <c r="N864" s="832">
        <v>3</v>
      </c>
      <c r="O864" s="836">
        <v>1</v>
      </c>
      <c r="P864" s="835">
        <v>1104.48</v>
      </c>
      <c r="Q864" s="837">
        <v>1</v>
      </c>
      <c r="R864" s="832">
        <v>3</v>
      </c>
      <c r="S864" s="837">
        <v>1</v>
      </c>
      <c r="T864" s="836">
        <v>1</v>
      </c>
      <c r="U864" s="838">
        <v>1</v>
      </c>
    </row>
    <row r="865" spans="1:21" ht="14.4" customHeight="1" x14ac:dyDescent="0.3">
      <c r="A865" s="831">
        <v>21</v>
      </c>
      <c r="B865" s="832" t="s">
        <v>2457</v>
      </c>
      <c r="C865" s="832" t="s">
        <v>2463</v>
      </c>
      <c r="D865" s="833" t="s">
        <v>4107</v>
      </c>
      <c r="E865" s="834" t="s">
        <v>2498</v>
      </c>
      <c r="F865" s="832" t="s">
        <v>2458</v>
      </c>
      <c r="G865" s="832" t="s">
        <v>2669</v>
      </c>
      <c r="H865" s="832" t="s">
        <v>637</v>
      </c>
      <c r="I865" s="832" t="s">
        <v>1918</v>
      </c>
      <c r="J865" s="832" t="s">
        <v>873</v>
      </c>
      <c r="K865" s="832" t="s">
        <v>1919</v>
      </c>
      <c r="L865" s="835">
        <v>1385.62</v>
      </c>
      <c r="M865" s="835">
        <v>41568.6</v>
      </c>
      <c r="N865" s="832">
        <v>30</v>
      </c>
      <c r="O865" s="836">
        <v>7</v>
      </c>
      <c r="P865" s="835">
        <v>37411.74</v>
      </c>
      <c r="Q865" s="837">
        <v>0.9</v>
      </c>
      <c r="R865" s="832">
        <v>27</v>
      </c>
      <c r="S865" s="837">
        <v>0.9</v>
      </c>
      <c r="T865" s="836">
        <v>6.5</v>
      </c>
      <c r="U865" s="838">
        <v>0.9285714285714286</v>
      </c>
    </row>
    <row r="866" spans="1:21" ht="14.4" customHeight="1" x14ac:dyDescent="0.3">
      <c r="A866" s="831">
        <v>21</v>
      </c>
      <c r="B866" s="832" t="s">
        <v>2457</v>
      </c>
      <c r="C866" s="832" t="s">
        <v>2463</v>
      </c>
      <c r="D866" s="833" t="s">
        <v>4107</v>
      </c>
      <c r="E866" s="834" t="s">
        <v>2498</v>
      </c>
      <c r="F866" s="832" t="s">
        <v>2458</v>
      </c>
      <c r="G866" s="832" t="s">
        <v>2669</v>
      </c>
      <c r="H866" s="832" t="s">
        <v>637</v>
      </c>
      <c r="I866" s="832" t="s">
        <v>2670</v>
      </c>
      <c r="J866" s="832" t="s">
        <v>2671</v>
      </c>
      <c r="K866" s="832" t="s">
        <v>2672</v>
      </c>
      <c r="L866" s="835">
        <v>736.33</v>
      </c>
      <c r="M866" s="835">
        <v>736.33</v>
      </c>
      <c r="N866" s="832">
        <v>1</v>
      </c>
      <c r="O866" s="836">
        <v>0.5</v>
      </c>
      <c r="P866" s="835">
        <v>736.33</v>
      </c>
      <c r="Q866" s="837">
        <v>1</v>
      </c>
      <c r="R866" s="832">
        <v>1</v>
      </c>
      <c r="S866" s="837">
        <v>1</v>
      </c>
      <c r="T866" s="836">
        <v>0.5</v>
      </c>
      <c r="U866" s="838">
        <v>1</v>
      </c>
    </row>
    <row r="867" spans="1:21" ht="14.4" customHeight="1" x14ac:dyDescent="0.3">
      <c r="A867" s="831">
        <v>21</v>
      </c>
      <c r="B867" s="832" t="s">
        <v>2457</v>
      </c>
      <c r="C867" s="832" t="s">
        <v>2463</v>
      </c>
      <c r="D867" s="833" t="s">
        <v>4107</v>
      </c>
      <c r="E867" s="834" t="s">
        <v>2498</v>
      </c>
      <c r="F867" s="832" t="s">
        <v>2458</v>
      </c>
      <c r="G867" s="832" t="s">
        <v>2669</v>
      </c>
      <c r="H867" s="832" t="s">
        <v>637</v>
      </c>
      <c r="I867" s="832" t="s">
        <v>1920</v>
      </c>
      <c r="J867" s="832" t="s">
        <v>873</v>
      </c>
      <c r="K867" s="832" t="s">
        <v>1921</v>
      </c>
      <c r="L867" s="835">
        <v>1847.49</v>
      </c>
      <c r="M867" s="835">
        <v>11084.94</v>
      </c>
      <c r="N867" s="832">
        <v>6</v>
      </c>
      <c r="O867" s="836">
        <v>2</v>
      </c>
      <c r="P867" s="835">
        <v>5542.47</v>
      </c>
      <c r="Q867" s="837">
        <v>0.5</v>
      </c>
      <c r="R867" s="832">
        <v>3</v>
      </c>
      <c r="S867" s="837">
        <v>0.5</v>
      </c>
      <c r="T867" s="836">
        <v>1</v>
      </c>
      <c r="U867" s="838">
        <v>0.5</v>
      </c>
    </row>
    <row r="868" spans="1:21" ht="14.4" customHeight="1" x14ac:dyDescent="0.3">
      <c r="A868" s="831">
        <v>21</v>
      </c>
      <c r="B868" s="832" t="s">
        <v>2457</v>
      </c>
      <c r="C868" s="832" t="s">
        <v>2463</v>
      </c>
      <c r="D868" s="833" t="s">
        <v>4107</v>
      </c>
      <c r="E868" s="834" t="s">
        <v>2498</v>
      </c>
      <c r="F868" s="832" t="s">
        <v>2458</v>
      </c>
      <c r="G868" s="832" t="s">
        <v>2669</v>
      </c>
      <c r="H868" s="832" t="s">
        <v>637</v>
      </c>
      <c r="I868" s="832" t="s">
        <v>2677</v>
      </c>
      <c r="J868" s="832" t="s">
        <v>2671</v>
      </c>
      <c r="K868" s="832" t="s">
        <v>2678</v>
      </c>
      <c r="L868" s="835">
        <v>923.74</v>
      </c>
      <c r="M868" s="835">
        <v>10161.14</v>
      </c>
      <c r="N868" s="832">
        <v>11</v>
      </c>
      <c r="O868" s="836">
        <v>4</v>
      </c>
      <c r="P868" s="835">
        <v>10161.14</v>
      </c>
      <c r="Q868" s="837">
        <v>1</v>
      </c>
      <c r="R868" s="832">
        <v>11</v>
      </c>
      <c r="S868" s="837">
        <v>1</v>
      </c>
      <c r="T868" s="836">
        <v>4</v>
      </c>
      <c r="U868" s="838">
        <v>1</v>
      </c>
    </row>
    <row r="869" spans="1:21" ht="14.4" customHeight="1" x14ac:dyDescent="0.3">
      <c r="A869" s="831">
        <v>21</v>
      </c>
      <c r="B869" s="832" t="s">
        <v>2457</v>
      </c>
      <c r="C869" s="832" t="s">
        <v>2463</v>
      </c>
      <c r="D869" s="833" t="s">
        <v>4107</v>
      </c>
      <c r="E869" s="834" t="s">
        <v>2498</v>
      </c>
      <c r="F869" s="832" t="s">
        <v>2458</v>
      </c>
      <c r="G869" s="832" t="s">
        <v>2950</v>
      </c>
      <c r="H869" s="832" t="s">
        <v>585</v>
      </c>
      <c r="I869" s="832" t="s">
        <v>2951</v>
      </c>
      <c r="J869" s="832" t="s">
        <v>692</v>
      </c>
      <c r="K869" s="832" t="s">
        <v>1354</v>
      </c>
      <c r="L869" s="835">
        <v>35.25</v>
      </c>
      <c r="M869" s="835">
        <v>211.5</v>
      </c>
      <c r="N869" s="832">
        <v>6</v>
      </c>
      <c r="O869" s="836">
        <v>2</v>
      </c>
      <c r="P869" s="835">
        <v>105.75</v>
      </c>
      <c r="Q869" s="837">
        <v>0.5</v>
      </c>
      <c r="R869" s="832">
        <v>3</v>
      </c>
      <c r="S869" s="837">
        <v>0.5</v>
      </c>
      <c r="T869" s="836">
        <v>1</v>
      </c>
      <c r="U869" s="838">
        <v>0.5</v>
      </c>
    </row>
    <row r="870" spans="1:21" ht="14.4" customHeight="1" x14ac:dyDescent="0.3">
      <c r="A870" s="831">
        <v>21</v>
      </c>
      <c r="B870" s="832" t="s">
        <v>2457</v>
      </c>
      <c r="C870" s="832" t="s">
        <v>2463</v>
      </c>
      <c r="D870" s="833" t="s">
        <v>4107</v>
      </c>
      <c r="E870" s="834" t="s">
        <v>2498</v>
      </c>
      <c r="F870" s="832" t="s">
        <v>2458</v>
      </c>
      <c r="G870" s="832" t="s">
        <v>3131</v>
      </c>
      <c r="H870" s="832" t="s">
        <v>585</v>
      </c>
      <c r="I870" s="832" t="s">
        <v>3132</v>
      </c>
      <c r="J870" s="832" t="s">
        <v>3133</v>
      </c>
      <c r="K870" s="832" t="s">
        <v>3134</v>
      </c>
      <c r="L870" s="835">
        <v>78.33</v>
      </c>
      <c r="M870" s="835">
        <v>78.33</v>
      </c>
      <c r="N870" s="832">
        <v>1</v>
      </c>
      <c r="O870" s="836">
        <v>1</v>
      </c>
      <c r="P870" s="835">
        <v>78.33</v>
      </c>
      <c r="Q870" s="837">
        <v>1</v>
      </c>
      <c r="R870" s="832">
        <v>1</v>
      </c>
      <c r="S870" s="837">
        <v>1</v>
      </c>
      <c r="T870" s="836">
        <v>1</v>
      </c>
      <c r="U870" s="838">
        <v>1</v>
      </c>
    </row>
    <row r="871" spans="1:21" ht="14.4" customHeight="1" x14ac:dyDescent="0.3">
      <c r="A871" s="831">
        <v>21</v>
      </c>
      <c r="B871" s="832" t="s">
        <v>2457</v>
      </c>
      <c r="C871" s="832" t="s">
        <v>2463</v>
      </c>
      <c r="D871" s="833" t="s">
        <v>4107</v>
      </c>
      <c r="E871" s="834" t="s">
        <v>2498</v>
      </c>
      <c r="F871" s="832" t="s">
        <v>2458</v>
      </c>
      <c r="G871" s="832" t="s">
        <v>2680</v>
      </c>
      <c r="H871" s="832" t="s">
        <v>585</v>
      </c>
      <c r="I871" s="832" t="s">
        <v>2681</v>
      </c>
      <c r="J871" s="832" t="s">
        <v>909</v>
      </c>
      <c r="K871" s="832" t="s">
        <v>2682</v>
      </c>
      <c r="L871" s="835">
        <v>103.67</v>
      </c>
      <c r="M871" s="835">
        <v>829.36</v>
      </c>
      <c r="N871" s="832">
        <v>8</v>
      </c>
      <c r="O871" s="836">
        <v>5</v>
      </c>
      <c r="P871" s="835">
        <v>414.68</v>
      </c>
      <c r="Q871" s="837">
        <v>0.5</v>
      </c>
      <c r="R871" s="832">
        <v>4</v>
      </c>
      <c r="S871" s="837">
        <v>0.5</v>
      </c>
      <c r="T871" s="836">
        <v>2</v>
      </c>
      <c r="U871" s="838">
        <v>0.4</v>
      </c>
    </row>
    <row r="872" spans="1:21" ht="14.4" customHeight="1" x14ac:dyDescent="0.3">
      <c r="A872" s="831">
        <v>21</v>
      </c>
      <c r="B872" s="832" t="s">
        <v>2457</v>
      </c>
      <c r="C872" s="832" t="s">
        <v>2463</v>
      </c>
      <c r="D872" s="833" t="s">
        <v>4107</v>
      </c>
      <c r="E872" s="834" t="s">
        <v>2498</v>
      </c>
      <c r="F872" s="832" t="s">
        <v>2458</v>
      </c>
      <c r="G872" s="832" t="s">
        <v>2680</v>
      </c>
      <c r="H872" s="832" t="s">
        <v>585</v>
      </c>
      <c r="I872" s="832" t="s">
        <v>3242</v>
      </c>
      <c r="J872" s="832" t="s">
        <v>909</v>
      </c>
      <c r="K872" s="832" t="s">
        <v>2682</v>
      </c>
      <c r="L872" s="835">
        <v>103.67</v>
      </c>
      <c r="M872" s="835">
        <v>207.34</v>
      </c>
      <c r="N872" s="832">
        <v>2</v>
      </c>
      <c r="O872" s="836">
        <v>1</v>
      </c>
      <c r="P872" s="835">
        <v>103.67</v>
      </c>
      <c r="Q872" s="837">
        <v>0.5</v>
      </c>
      <c r="R872" s="832">
        <v>1</v>
      </c>
      <c r="S872" s="837">
        <v>0.5</v>
      </c>
      <c r="T872" s="836">
        <v>0.5</v>
      </c>
      <c r="U872" s="838">
        <v>0.5</v>
      </c>
    </row>
    <row r="873" spans="1:21" ht="14.4" customHeight="1" x14ac:dyDescent="0.3">
      <c r="A873" s="831">
        <v>21</v>
      </c>
      <c r="B873" s="832" t="s">
        <v>2457</v>
      </c>
      <c r="C873" s="832" t="s">
        <v>2463</v>
      </c>
      <c r="D873" s="833" t="s">
        <v>4107</v>
      </c>
      <c r="E873" s="834" t="s">
        <v>2498</v>
      </c>
      <c r="F873" s="832" t="s">
        <v>2458</v>
      </c>
      <c r="G873" s="832" t="s">
        <v>2504</v>
      </c>
      <c r="H873" s="832" t="s">
        <v>585</v>
      </c>
      <c r="I873" s="832" t="s">
        <v>2508</v>
      </c>
      <c r="J873" s="832" t="s">
        <v>1091</v>
      </c>
      <c r="K873" s="832" t="s">
        <v>1899</v>
      </c>
      <c r="L873" s="835">
        <v>453.18</v>
      </c>
      <c r="M873" s="835">
        <v>16314.480000000005</v>
      </c>
      <c r="N873" s="832">
        <v>36</v>
      </c>
      <c r="O873" s="836">
        <v>24</v>
      </c>
      <c r="P873" s="835">
        <v>13142.220000000005</v>
      </c>
      <c r="Q873" s="837">
        <v>0.80555555555555558</v>
      </c>
      <c r="R873" s="832">
        <v>29</v>
      </c>
      <c r="S873" s="837">
        <v>0.80555555555555558</v>
      </c>
      <c r="T873" s="836">
        <v>18.5</v>
      </c>
      <c r="U873" s="838">
        <v>0.77083333333333337</v>
      </c>
    </row>
    <row r="874" spans="1:21" ht="14.4" customHeight="1" x14ac:dyDescent="0.3">
      <c r="A874" s="831">
        <v>21</v>
      </c>
      <c r="B874" s="832" t="s">
        <v>2457</v>
      </c>
      <c r="C874" s="832" t="s">
        <v>2463</v>
      </c>
      <c r="D874" s="833" t="s">
        <v>4107</v>
      </c>
      <c r="E874" s="834" t="s">
        <v>2498</v>
      </c>
      <c r="F874" s="832" t="s">
        <v>2458</v>
      </c>
      <c r="G874" s="832" t="s">
        <v>2504</v>
      </c>
      <c r="H874" s="832" t="s">
        <v>585</v>
      </c>
      <c r="I874" s="832" t="s">
        <v>3386</v>
      </c>
      <c r="J874" s="832" t="s">
        <v>3387</v>
      </c>
      <c r="K874" s="832" t="s">
        <v>2507</v>
      </c>
      <c r="L874" s="835">
        <v>453.18</v>
      </c>
      <c r="M874" s="835">
        <v>2719.08</v>
      </c>
      <c r="N874" s="832">
        <v>6</v>
      </c>
      <c r="O874" s="836">
        <v>3</v>
      </c>
      <c r="P874" s="835">
        <v>2719.08</v>
      </c>
      <c r="Q874" s="837">
        <v>1</v>
      </c>
      <c r="R874" s="832">
        <v>6</v>
      </c>
      <c r="S874" s="837">
        <v>1</v>
      </c>
      <c r="T874" s="836">
        <v>3</v>
      </c>
      <c r="U874" s="838">
        <v>1</v>
      </c>
    </row>
    <row r="875" spans="1:21" ht="14.4" customHeight="1" x14ac:dyDescent="0.3">
      <c r="A875" s="831">
        <v>21</v>
      </c>
      <c r="B875" s="832" t="s">
        <v>2457</v>
      </c>
      <c r="C875" s="832" t="s">
        <v>2463</v>
      </c>
      <c r="D875" s="833" t="s">
        <v>4107</v>
      </c>
      <c r="E875" s="834" t="s">
        <v>2498</v>
      </c>
      <c r="F875" s="832" t="s">
        <v>2458</v>
      </c>
      <c r="G875" s="832" t="s">
        <v>2691</v>
      </c>
      <c r="H875" s="832" t="s">
        <v>637</v>
      </c>
      <c r="I875" s="832" t="s">
        <v>2978</v>
      </c>
      <c r="J875" s="832" t="s">
        <v>2112</v>
      </c>
      <c r="K875" s="832" t="s">
        <v>2979</v>
      </c>
      <c r="L875" s="835">
        <v>2038.93</v>
      </c>
      <c r="M875" s="835">
        <v>12233.58</v>
      </c>
      <c r="N875" s="832">
        <v>6</v>
      </c>
      <c r="O875" s="836">
        <v>2</v>
      </c>
      <c r="P875" s="835"/>
      <c r="Q875" s="837">
        <v>0</v>
      </c>
      <c r="R875" s="832"/>
      <c r="S875" s="837">
        <v>0</v>
      </c>
      <c r="T875" s="836"/>
      <c r="U875" s="838">
        <v>0</v>
      </c>
    </row>
    <row r="876" spans="1:21" ht="14.4" customHeight="1" x14ac:dyDescent="0.3">
      <c r="A876" s="831">
        <v>21</v>
      </c>
      <c r="B876" s="832" t="s">
        <v>2457</v>
      </c>
      <c r="C876" s="832" t="s">
        <v>2463</v>
      </c>
      <c r="D876" s="833" t="s">
        <v>4107</v>
      </c>
      <c r="E876" s="834" t="s">
        <v>2498</v>
      </c>
      <c r="F876" s="832" t="s">
        <v>2458</v>
      </c>
      <c r="G876" s="832" t="s">
        <v>2691</v>
      </c>
      <c r="H876" s="832" t="s">
        <v>637</v>
      </c>
      <c r="I876" s="832" t="s">
        <v>2111</v>
      </c>
      <c r="J876" s="832" t="s">
        <v>2112</v>
      </c>
      <c r="K876" s="832" t="s">
        <v>2113</v>
      </c>
      <c r="L876" s="835">
        <v>355.79</v>
      </c>
      <c r="M876" s="835">
        <v>711.58</v>
      </c>
      <c r="N876" s="832">
        <v>2</v>
      </c>
      <c r="O876" s="836">
        <v>1</v>
      </c>
      <c r="P876" s="835">
        <v>711.58</v>
      </c>
      <c r="Q876" s="837">
        <v>1</v>
      </c>
      <c r="R876" s="832">
        <v>2</v>
      </c>
      <c r="S876" s="837">
        <v>1</v>
      </c>
      <c r="T876" s="836">
        <v>1</v>
      </c>
      <c r="U876" s="838">
        <v>1</v>
      </c>
    </row>
    <row r="877" spans="1:21" ht="14.4" customHeight="1" x14ac:dyDescent="0.3">
      <c r="A877" s="831">
        <v>21</v>
      </c>
      <c r="B877" s="832" t="s">
        <v>2457</v>
      </c>
      <c r="C877" s="832" t="s">
        <v>2463</v>
      </c>
      <c r="D877" s="833" t="s">
        <v>4107</v>
      </c>
      <c r="E877" s="834" t="s">
        <v>2498</v>
      </c>
      <c r="F877" s="832" t="s">
        <v>2458</v>
      </c>
      <c r="G877" s="832" t="s">
        <v>2691</v>
      </c>
      <c r="H877" s="832" t="s">
        <v>637</v>
      </c>
      <c r="I877" s="832" t="s">
        <v>2114</v>
      </c>
      <c r="J877" s="832" t="s">
        <v>2112</v>
      </c>
      <c r="K877" s="832" t="s">
        <v>2115</v>
      </c>
      <c r="L877" s="835">
        <v>552.64</v>
      </c>
      <c r="M877" s="835">
        <v>3868.48</v>
      </c>
      <c r="N877" s="832">
        <v>7</v>
      </c>
      <c r="O877" s="836">
        <v>3</v>
      </c>
      <c r="P877" s="835">
        <v>3868.48</v>
      </c>
      <c r="Q877" s="837">
        <v>1</v>
      </c>
      <c r="R877" s="832">
        <v>7</v>
      </c>
      <c r="S877" s="837">
        <v>1</v>
      </c>
      <c r="T877" s="836">
        <v>3</v>
      </c>
      <c r="U877" s="838">
        <v>1</v>
      </c>
    </row>
    <row r="878" spans="1:21" ht="14.4" customHeight="1" x14ac:dyDescent="0.3">
      <c r="A878" s="831">
        <v>21</v>
      </c>
      <c r="B878" s="832" t="s">
        <v>2457</v>
      </c>
      <c r="C878" s="832" t="s">
        <v>2463</v>
      </c>
      <c r="D878" s="833" t="s">
        <v>4107</v>
      </c>
      <c r="E878" s="834" t="s">
        <v>2498</v>
      </c>
      <c r="F878" s="832" t="s">
        <v>2458</v>
      </c>
      <c r="G878" s="832" t="s">
        <v>2691</v>
      </c>
      <c r="H878" s="832" t="s">
        <v>637</v>
      </c>
      <c r="I878" s="832" t="s">
        <v>2116</v>
      </c>
      <c r="J878" s="832" t="s">
        <v>2112</v>
      </c>
      <c r="K878" s="832" t="s">
        <v>2117</v>
      </c>
      <c r="L878" s="835">
        <v>1019.46</v>
      </c>
      <c r="M878" s="835">
        <v>10194.6</v>
      </c>
      <c r="N878" s="832">
        <v>10</v>
      </c>
      <c r="O878" s="836">
        <v>5</v>
      </c>
      <c r="P878" s="835">
        <v>10194.6</v>
      </c>
      <c r="Q878" s="837">
        <v>1</v>
      </c>
      <c r="R878" s="832">
        <v>10</v>
      </c>
      <c r="S878" s="837">
        <v>1</v>
      </c>
      <c r="T878" s="836">
        <v>5</v>
      </c>
      <c r="U878" s="838">
        <v>1</v>
      </c>
    </row>
    <row r="879" spans="1:21" ht="14.4" customHeight="1" x14ac:dyDescent="0.3">
      <c r="A879" s="831">
        <v>21</v>
      </c>
      <c r="B879" s="832" t="s">
        <v>2457</v>
      </c>
      <c r="C879" s="832" t="s">
        <v>2463</v>
      </c>
      <c r="D879" s="833" t="s">
        <v>4107</v>
      </c>
      <c r="E879" s="834" t="s">
        <v>2498</v>
      </c>
      <c r="F879" s="832" t="s">
        <v>2458</v>
      </c>
      <c r="G879" s="832" t="s">
        <v>2986</v>
      </c>
      <c r="H879" s="832" t="s">
        <v>585</v>
      </c>
      <c r="I879" s="832" t="s">
        <v>2987</v>
      </c>
      <c r="J879" s="832" t="s">
        <v>2988</v>
      </c>
      <c r="K879" s="832" t="s">
        <v>2989</v>
      </c>
      <c r="L879" s="835">
        <v>453.18</v>
      </c>
      <c r="M879" s="835">
        <v>7250.8799999999992</v>
      </c>
      <c r="N879" s="832">
        <v>16</v>
      </c>
      <c r="O879" s="836">
        <v>4</v>
      </c>
      <c r="P879" s="835">
        <v>7250.8799999999992</v>
      </c>
      <c r="Q879" s="837">
        <v>1</v>
      </c>
      <c r="R879" s="832">
        <v>16</v>
      </c>
      <c r="S879" s="837">
        <v>1</v>
      </c>
      <c r="T879" s="836">
        <v>4</v>
      </c>
      <c r="U879" s="838">
        <v>1</v>
      </c>
    </row>
    <row r="880" spans="1:21" ht="14.4" customHeight="1" x14ac:dyDescent="0.3">
      <c r="A880" s="831">
        <v>21</v>
      </c>
      <c r="B880" s="832" t="s">
        <v>2457</v>
      </c>
      <c r="C880" s="832" t="s">
        <v>2463</v>
      </c>
      <c r="D880" s="833" t="s">
        <v>4107</v>
      </c>
      <c r="E880" s="834" t="s">
        <v>2498</v>
      </c>
      <c r="F880" s="832" t="s">
        <v>2458</v>
      </c>
      <c r="G880" s="832" t="s">
        <v>2692</v>
      </c>
      <c r="H880" s="832" t="s">
        <v>637</v>
      </c>
      <c r="I880" s="832" t="s">
        <v>2228</v>
      </c>
      <c r="J880" s="832" t="s">
        <v>1889</v>
      </c>
      <c r="K880" s="832" t="s">
        <v>2229</v>
      </c>
      <c r="L880" s="835">
        <v>57.6</v>
      </c>
      <c r="M880" s="835">
        <v>57.6</v>
      </c>
      <c r="N880" s="832">
        <v>1</v>
      </c>
      <c r="O880" s="836">
        <v>0.5</v>
      </c>
      <c r="P880" s="835"/>
      <c r="Q880" s="837">
        <v>0</v>
      </c>
      <c r="R880" s="832"/>
      <c r="S880" s="837">
        <v>0</v>
      </c>
      <c r="T880" s="836"/>
      <c r="U880" s="838">
        <v>0</v>
      </c>
    </row>
    <row r="881" spans="1:21" ht="14.4" customHeight="1" x14ac:dyDescent="0.3">
      <c r="A881" s="831">
        <v>21</v>
      </c>
      <c r="B881" s="832" t="s">
        <v>2457</v>
      </c>
      <c r="C881" s="832" t="s">
        <v>2463</v>
      </c>
      <c r="D881" s="833" t="s">
        <v>4107</v>
      </c>
      <c r="E881" s="834" t="s">
        <v>2498</v>
      </c>
      <c r="F881" s="832" t="s">
        <v>2458</v>
      </c>
      <c r="G881" s="832" t="s">
        <v>2692</v>
      </c>
      <c r="H881" s="832" t="s">
        <v>585</v>
      </c>
      <c r="I881" s="832" t="s">
        <v>3352</v>
      </c>
      <c r="J881" s="832" t="s">
        <v>1889</v>
      </c>
      <c r="K881" s="832" t="s">
        <v>3353</v>
      </c>
      <c r="L881" s="835">
        <v>51.84</v>
      </c>
      <c r="M881" s="835">
        <v>51.84</v>
      </c>
      <c r="N881" s="832">
        <v>1</v>
      </c>
      <c r="O881" s="836">
        <v>0.5</v>
      </c>
      <c r="P881" s="835"/>
      <c r="Q881" s="837">
        <v>0</v>
      </c>
      <c r="R881" s="832"/>
      <c r="S881" s="837">
        <v>0</v>
      </c>
      <c r="T881" s="836"/>
      <c r="U881" s="838">
        <v>0</v>
      </c>
    </row>
    <row r="882" spans="1:21" ht="14.4" customHeight="1" x14ac:dyDescent="0.3">
      <c r="A882" s="831">
        <v>21</v>
      </c>
      <c r="B882" s="832" t="s">
        <v>2457</v>
      </c>
      <c r="C882" s="832" t="s">
        <v>2463</v>
      </c>
      <c r="D882" s="833" t="s">
        <v>4107</v>
      </c>
      <c r="E882" s="834" t="s">
        <v>2498</v>
      </c>
      <c r="F882" s="832" t="s">
        <v>2458</v>
      </c>
      <c r="G882" s="832" t="s">
        <v>2698</v>
      </c>
      <c r="H882" s="832" t="s">
        <v>637</v>
      </c>
      <c r="I882" s="832" t="s">
        <v>1982</v>
      </c>
      <c r="J882" s="832" t="s">
        <v>1130</v>
      </c>
      <c r="K882" s="832" t="s">
        <v>1983</v>
      </c>
      <c r="L882" s="835">
        <v>143.09</v>
      </c>
      <c r="M882" s="835">
        <v>572.36</v>
      </c>
      <c r="N882" s="832">
        <v>4</v>
      </c>
      <c r="O882" s="836">
        <v>3</v>
      </c>
      <c r="P882" s="835">
        <v>429.27</v>
      </c>
      <c r="Q882" s="837">
        <v>0.75</v>
      </c>
      <c r="R882" s="832">
        <v>3</v>
      </c>
      <c r="S882" s="837">
        <v>0.75</v>
      </c>
      <c r="T882" s="836">
        <v>2.5</v>
      </c>
      <c r="U882" s="838">
        <v>0.83333333333333337</v>
      </c>
    </row>
    <row r="883" spans="1:21" ht="14.4" customHeight="1" x14ac:dyDescent="0.3">
      <c r="A883" s="831">
        <v>21</v>
      </c>
      <c r="B883" s="832" t="s">
        <v>2457</v>
      </c>
      <c r="C883" s="832" t="s">
        <v>2463</v>
      </c>
      <c r="D883" s="833" t="s">
        <v>4107</v>
      </c>
      <c r="E883" s="834" t="s">
        <v>2498</v>
      </c>
      <c r="F883" s="832" t="s">
        <v>2458</v>
      </c>
      <c r="G883" s="832" t="s">
        <v>2698</v>
      </c>
      <c r="H883" s="832" t="s">
        <v>637</v>
      </c>
      <c r="I883" s="832" t="s">
        <v>3566</v>
      </c>
      <c r="J883" s="832" t="s">
        <v>3567</v>
      </c>
      <c r="K883" s="832" t="s">
        <v>3568</v>
      </c>
      <c r="L883" s="835">
        <v>286.18</v>
      </c>
      <c r="M883" s="835">
        <v>572.36</v>
      </c>
      <c r="N883" s="832">
        <v>2</v>
      </c>
      <c r="O883" s="836">
        <v>1</v>
      </c>
      <c r="P883" s="835"/>
      <c r="Q883" s="837">
        <v>0</v>
      </c>
      <c r="R883" s="832"/>
      <c r="S883" s="837">
        <v>0</v>
      </c>
      <c r="T883" s="836"/>
      <c r="U883" s="838">
        <v>0</v>
      </c>
    </row>
    <row r="884" spans="1:21" ht="14.4" customHeight="1" x14ac:dyDescent="0.3">
      <c r="A884" s="831">
        <v>21</v>
      </c>
      <c r="B884" s="832" t="s">
        <v>2457</v>
      </c>
      <c r="C884" s="832" t="s">
        <v>2463</v>
      </c>
      <c r="D884" s="833" t="s">
        <v>4107</v>
      </c>
      <c r="E884" s="834" t="s">
        <v>2498</v>
      </c>
      <c r="F884" s="832" t="s">
        <v>2458</v>
      </c>
      <c r="G884" s="832" t="s">
        <v>2701</v>
      </c>
      <c r="H884" s="832" t="s">
        <v>585</v>
      </c>
      <c r="I884" s="832" t="s">
        <v>2702</v>
      </c>
      <c r="J884" s="832" t="s">
        <v>647</v>
      </c>
      <c r="K884" s="832" t="s">
        <v>2703</v>
      </c>
      <c r="L884" s="835">
        <v>108.44</v>
      </c>
      <c r="M884" s="835">
        <v>759.08</v>
      </c>
      <c r="N884" s="832">
        <v>7</v>
      </c>
      <c r="O884" s="836">
        <v>4</v>
      </c>
      <c r="P884" s="835">
        <v>216.88</v>
      </c>
      <c r="Q884" s="837">
        <v>0.2857142857142857</v>
      </c>
      <c r="R884" s="832">
        <v>2</v>
      </c>
      <c r="S884" s="837">
        <v>0.2857142857142857</v>
      </c>
      <c r="T884" s="836">
        <v>1.5</v>
      </c>
      <c r="U884" s="838">
        <v>0.375</v>
      </c>
    </row>
    <row r="885" spans="1:21" ht="14.4" customHeight="1" x14ac:dyDescent="0.3">
      <c r="A885" s="831">
        <v>21</v>
      </c>
      <c r="B885" s="832" t="s">
        <v>2457</v>
      </c>
      <c r="C885" s="832" t="s">
        <v>2463</v>
      </c>
      <c r="D885" s="833" t="s">
        <v>4107</v>
      </c>
      <c r="E885" s="834" t="s">
        <v>2498</v>
      </c>
      <c r="F885" s="832" t="s">
        <v>2458</v>
      </c>
      <c r="G885" s="832" t="s">
        <v>2701</v>
      </c>
      <c r="H885" s="832" t="s">
        <v>585</v>
      </c>
      <c r="I885" s="832" t="s">
        <v>2702</v>
      </c>
      <c r="J885" s="832" t="s">
        <v>647</v>
      </c>
      <c r="K885" s="832" t="s">
        <v>2703</v>
      </c>
      <c r="L885" s="835">
        <v>127.91</v>
      </c>
      <c r="M885" s="835">
        <v>127.91</v>
      </c>
      <c r="N885" s="832">
        <v>1</v>
      </c>
      <c r="O885" s="836">
        <v>1</v>
      </c>
      <c r="P885" s="835"/>
      <c r="Q885" s="837">
        <v>0</v>
      </c>
      <c r="R885" s="832"/>
      <c r="S885" s="837">
        <v>0</v>
      </c>
      <c r="T885" s="836"/>
      <c r="U885" s="838">
        <v>0</v>
      </c>
    </row>
    <row r="886" spans="1:21" ht="14.4" customHeight="1" x14ac:dyDescent="0.3">
      <c r="A886" s="831">
        <v>21</v>
      </c>
      <c r="B886" s="832" t="s">
        <v>2457</v>
      </c>
      <c r="C886" s="832" t="s">
        <v>2463</v>
      </c>
      <c r="D886" s="833" t="s">
        <v>4107</v>
      </c>
      <c r="E886" s="834" t="s">
        <v>2498</v>
      </c>
      <c r="F886" s="832" t="s">
        <v>2458</v>
      </c>
      <c r="G886" s="832" t="s">
        <v>2704</v>
      </c>
      <c r="H886" s="832" t="s">
        <v>585</v>
      </c>
      <c r="I886" s="832" t="s">
        <v>2705</v>
      </c>
      <c r="J886" s="832" t="s">
        <v>2706</v>
      </c>
      <c r="K886" s="832" t="s">
        <v>2707</v>
      </c>
      <c r="L886" s="835">
        <v>21.92</v>
      </c>
      <c r="M886" s="835">
        <v>3090.7199999999993</v>
      </c>
      <c r="N886" s="832">
        <v>141</v>
      </c>
      <c r="O886" s="836">
        <v>44</v>
      </c>
      <c r="P886" s="835">
        <v>1512.48</v>
      </c>
      <c r="Q886" s="837">
        <v>0.48936170212765967</v>
      </c>
      <c r="R886" s="832">
        <v>69</v>
      </c>
      <c r="S886" s="837">
        <v>0.48936170212765956</v>
      </c>
      <c r="T886" s="836">
        <v>19</v>
      </c>
      <c r="U886" s="838">
        <v>0.43181818181818182</v>
      </c>
    </row>
    <row r="887" spans="1:21" ht="14.4" customHeight="1" x14ac:dyDescent="0.3">
      <c r="A887" s="831">
        <v>21</v>
      </c>
      <c r="B887" s="832" t="s">
        <v>2457</v>
      </c>
      <c r="C887" s="832" t="s">
        <v>2463</v>
      </c>
      <c r="D887" s="833" t="s">
        <v>4107</v>
      </c>
      <c r="E887" s="834" t="s">
        <v>2498</v>
      </c>
      <c r="F887" s="832" t="s">
        <v>2458</v>
      </c>
      <c r="G887" s="832" t="s">
        <v>2704</v>
      </c>
      <c r="H887" s="832" t="s">
        <v>585</v>
      </c>
      <c r="I887" s="832" t="s">
        <v>2708</v>
      </c>
      <c r="J887" s="832" t="s">
        <v>2706</v>
      </c>
      <c r="K887" s="832" t="s">
        <v>2709</v>
      </c>
      <c r="L887" s="835">
        <v>87.67</v>
      </c>
      <c r="M887" s="835">
        <v>438.35</v>
      </c>
      <c r="N887" s="832">
        <v>5</v>
      </c>
      <c r="O887" s="836">
        <v>2</v>
      </c>
      <c r="P887" s="835">
        <v>438.35</v>
      </c>
      <c r="Q887" s="837">
        <v>1</v>
      </c>
      <c r="R887" s="832">
        <v>5</v>
      </c>
      <c r="S887" s="837">
        <v>1</v>
      </c>
      <c r="T887" s="836">
        <v>2</v>
      </c>
      <c r="U887" s="838">
        <v>1</v>
      </c>
    </row>
    <row r="888" spans="1:21" ht="14.4" customHeight="1" x14ac:dyDescent="0.3">
      <c r="A888" s="831">
        <v>21</v>
      </c>
      <c r="B888" s="832" t="s">
        <v>2457</v>
      </c>
      <c r="C888" s="832" t="s">
        <v>2463</v>
      </c>
      <c r="D888" s="833" t="s">
        <v>4107</v>
      </c>
      <c r="E888" s="834" t="s">
        <v>2498</v>
      </c>
      <c r="F888" s="832" t="s">
        <v>2458</v>
      </c>
      <c r="G888" s="832" t="s">
        <v>3007</v>
      </c>
      <c r="H888" s="832" t="s">
        <v>585</v>
      </c>
      <c r="I888" s="832" t="s">
        <v>3569</v>
      </c>
      <c r="J888" s="832" t="s">
        <v>3009</v>
      </c>
      <c r="K888" s="832" t="s">
        <v>3570</v>
      </c>
      <c r="L888" s="835">
        <v>0</v>
      </c>
      <c r="M888" s="835">
        <v>0</v>
      </c>
      <c r="N888" s="832">
        <v>1</v>
      </c>
      <c r="O888" s="836">
        <v>0.5</v>
      </c>
      <c r="P888" s="835"/>
      <c r="Q888" s="837"/>
      <c r="R888" s="832"/>
      <c r="S888" s="837">
        <v>0</v>
      </c>
      <c r="T888" s="836"/>
      <c r="U888" s="838">
        <v>0</v>
      </c>
    </row>
    <row r="889" spans="1:21" ht="14.4" customHeight="1" x14ac:dyDescent="0.3">
      <c r="A889" s="831">
        <v>21</v>
      </c>
      <c r="B889" s="832" t="s">
        <v>2457</v>
      </c>
      <c r="C889" s="832" t="s">
        <v>2463</v>
      </c>
      <c r="D889" s="833" t="s">
        <v>4107</v>
      </c>
      <c r="E889" s="834" t="s">
        <v>2498</v>
      </c>
      <c r="F889" s="832" t="s">
        <v>2458</v>
      </c>
      <c r="G889" s="832" t="s">
        <v>3571</v>
      </c>
      <c r="H889" s="832" t="s">
        <v>585</v>
      </c>
      <c r="I889" s="832" t="s">
        <v>3572</v>
      </c>
      <c r="J889" s="832" t="s">
        <v>2177</v>
      </c>
      <c r="K889" s="832" t="s">
        <v>3573</v>
      </c>
      <c r="L889" s="835">
        <v>439.14</v>
      </c>
      <c r="M889" s="835">
        <v>439.14</v>
      </c>
      <c r="N889" s="832">
        <v>1</v>
      </c>
      <c r="O889" s="836">
        <v>0.5</v>
      </c>
      <c r="P889" s="835"/>
      <c r="Q889" s="837">
        <v>0</v>
      </c>
      <c r="R889" s="832"/>
      <c r="S889" s="837">
        <v>0</v>
      </c>
      <c r="T889" s="836"/>
      <c r="U889" s="838">
        <v>0</v>
      </c>
    </row>
    <row r="890" spans="1:21" ht="14.4" customHeight="1" x14ac:dyDescent="0.3">
      <c r="A890" s="831">
        <v>21</v>
      </c>
      <c r="B890" s="832" t="s">
        <v>2457</v>
      </c>
      <c r="C890" s="832" t="s">
        <v>2463</v>
      </c>
      <c r="D890" s="833" t="s">
        <v>4107</v>
      </c>
      <c r="E890" s="834" t="s">
        <v>2498</v>
      </c>
      <c r="F890" s="832" t="s">
        <v>2458</v>
      </c>
      <c r="G890" s="832" t="s">
        <v>3571</v>
      </c>
      <c r="H890" s="832" t="s">
        <v>637</v>
      </c>
      <c r="I890" s="832" t="s">
        <v>2176</v>
      </c>
      <c r="J890" s="832" t="s">
        <v>2177</v>
      </c>
      <c r="K890" s="832" t="s">
        <v>2178</v>
      </c>
      <c r="L890" s="835">
        <v>122.96</v>
      </c>
      <c r="M890" s="835">
        <v>245.92</v>
      </c>
      <c r="N890" s="832">
        <v>2</v>
      </c>
      <c r="O890" s="836">
        <v>1.5</v>
      </c>
      <c r="P890" s="835">
        <v>245.92</v>
      </c>
      <c r="Q890" s="837">
        <v>1</v>
      </c>
      <c r="R890" s="832">
        <v>2</v>
      </c>
      <c r="S890" s="837">
        <v>1</v>
      </c>
      <c r="T890" s="836">
        <v>1.5</v>
      </c>
      <c r="U890" s="838">
        <v>1</v>
      </c>
    </row>
    <row r="891" spans="1:21" ht="14.4" customHeight="1" x14ac:dyDescent="0.3">
      <c r="A891" s="831">
        <v>21</v>
      </c>
      <c r="B891" s="832" t="s">
        <v>2457</v>
      </c>
      <c r="C891" s="832" t="s">
        <v>2463</v>
      </c>
      <c r="D891" s="833" t="s">
        <v>4107</v>
      </c>
      <c r="E891" s="834" t="s">
        <v>2498</v>
      </c>
      <c r="F891" s="832" t="s">
        <v>2458</v>
      </c>
      <c r="G891" s="832" t="s">
        <v>3571</v>
      </c>
      <c r="H891" s="832" t="s">
        <v>637</v>
      </c>
      <c r="I891" s="832" t="s">
        <v>2344</v>
      </c>
      <c r="J891" s="832" t="s">
        <v>2177</v>
      </c>
      <c r="K891" s="832" t="s">
        <v>2345</v>
      </c>
      <c r="L891" s="835">
        <v>245.91</v>
      </c>
      <c r="M891" s="835">
        <v>737.73</v>
      </c>
      <c r="N891" s="832">
        <v>3</v>
      </c>
      <c r="O891" s="836">
        <v>0.5</v>
      </c>
      <c r="P891" s="835">
        <v>737.73</v>
      </c>
      <c r="Q891" s="837">
        <v>1</v>
      </c>
      <c r="R891" s="832">
        <v>3</v>
      </c>
      <c r="S891" s="837">
        <v>1</v>
      </c>
      <c r="T891" s="836">
        <v>0.5</v>
      </c>
      <c r="U891" s="838">
        <v>1</v>
      </c>
    </row>
    <row r="892" spans="1:21" ht="14.4" customHeight="1" x14ac:dyDescent="0.3">
      <c r="A892" s="831">
        <v>21</v>
      </c>
      <c r="B892" s="832" t="s">
        <v>2457</v>
      </c>
      <c r="C892" s="832" t="s">
        <v>2463</v>
      </c>
      <c r="D892" s="833" t="s">
        <v>4107</v>
      </c>
      <c r="E892" s="834" t="s">
        <v>2498</v>
      </c>
      <c r="F892" s="832" t="s">
        <v>2458</v>
      </c>
      <c r="G892" s="832" t="s">
        <v>3571</v>
      </c>
      <c r="H892" s="832" t="s">
        <v>585</v>
      </c>
      <c r="I892" s="832" t="s">
        <v>3574</v>
      </c>
      <c r="J892" s="832" t="s">
        <v>3575</v>
      </c>
      <c r="K892" s="832" t="s">
        <v>3576</v>
      </c>
      <c r="L892" s="835">
        <v>879.97</v>
      </c>
      <c r="M892" s="835">
        <v>879.97</v>
      </c>
      <c r="N892" s="832">
        <v>1</v>
      </c>
      <c r="O892" s="836">
        <v>0.5</v>
      </c>
      <c r="P892" s="835"/>
      <c r="Q892" s="837">
        <v>0</v>
      </c>
      <c r="R892" s="832"/>
      <c r="S892" s="837">
        <v>0</v>
      </c>
      <c r="T892" s="836"/>
      <c r="U892" s="838">
        <v>0</v>
      </c>
    </row>
    <row r="893" spans="1:21" ht="14.4" customHeight="1" x14ac:dyDescent="0.3">
      <c r="A893" s="831">
        <v>21</v>
      </c>
      <c r="B893" s="832" t="s">
        <v>2457</v>
      </c>
      <c r="C893" s="832" t="s">
        <v>2463</v>
      </c>
      <c r="D893" s="833" t="s">
        <v>4107</v>
      </c>
      <c r="E893" s="834" t="s">
        <v>2498</v>
      </c>
      <c r="F893" s="832" t="s">
        <v>2458</v>
      </c>
      <c r="G893" s="832" t="s">
        <v>2509</v>
      </c>
      <c r="H893" s="832" t="s">
        <v>637</v>
      </c>
      <c r="I893" s="832" t="s">
        <v>2141</v>
      </c>
      <c r="J893" s="832" t="s">
        <v>1087</v>
      </c>
      <c r="K893" s="832" t="s">
        <v>1089</v>
      </c>
      <c r="L893" s="835">
        <v>0</v>
      </c>
      <c r="M893" s="835">
        <v>0</v>
      </c>
      <c r="N893" s="832">
        <v>49</v>
      </c>
      <c r="O893" s="836">
        <v>16</v>
      </c>
      <c r="P893" s="835">
        <v>0</v>
      </c>
      <c r="Q893" s="837"/>
      <c r="R893" s="832">
        <v>30</v>
      </c>
      <c r="S893" s="837">
        <v>0.61224489795918369</v>
      </c>
      <c r="T893" s="836">
        <v>9.5</v>
      </c>
      <c r="U893" s="838">
        <v>0.59375</v>
      </c>
    </row>
    <row r="894" spans="1:21" ht="14.4" customHeight="1" x14ac:dyDescent="0.3">
      <c r="A894" s="831">
        <v>21</v>
      </c>
      <c r="B894" s="832" t="s">
        <v>2457</v>
      </c>
      <c r="C894" s="832" t="s">
        <v>2463</v>
      </c>
      <c r="D894" s="833" t="s">
        <v>4107</v>
      </c>
      <c r="E894" s="834" t="s">
        <v>2498</v>
      </c>
      <c r="F894" s="832" t="s">
        <v>2458</v>
      </c>
      <c r="G894" s="832" t="s">
        <v>2509</v>
      </c>
      <c r="H894" s="832" t="s">
        <v>585</v>
      </c>
      <c r="I894" s="832" t="s">
        <v>3577</v>
      </c>
      <c r="J894" s="832" t="s">
        <v>1043</v>
      </c>
      <c r="K894" s="832" t="s">
        <v>1044</v>
      </c>
      <c r="L894" s="835">
        <v>0</v>
      </c>
      <c r="M894" s="835">
        <v>0</v>
      </c>
      <c r="N894" s="832">
        <v>8</v>
      </c>
      <c r="O894" s="836">
        <v>1</v>
      </c>
      <c r="P894" s="835"/>
      <c r="Q894" s="837"/>
      <c r="R894" s="832"/>
      <c r="S894" s="837">
        <v>0</v>
      </c>
      <c r="T894" s="836"/>
      <c r="U894" s="838">
        <v>0</v>
      </c>
    </row>
    <row r="895" spans="1:21" ht="14.4" customHeight="1" x14ac:dyDescent="0.3">
      <c r="A895" s="831">
        <v>21</v>
      </c>
      <c r="B895" s="832" t="s">
        <v>2457</v>
      </c>
      <c r="C895" s="832" t="s">
        <v>2463</v>
      </c>
      <c r="D895" s="833" t="s">
        <v>4107</v>
      </c>
      <c r="E895" s="834" t="s">
        <v>2498</v>
      </c>
      <c r="F895" s="832" t="s">
        <v>2458</v>
      </c>
      <c r="G895" s="832" t="s">
        <v>3253</v>
      </c>
      <c r="H895" s="832" t="s">
        <v>585</v>
      </c>
      <c r="I895" s="832" t="s">
        <v>3254</v>
      </c>
      <c r="J895" s="832" t="s">
        <v>1249</v>
      </c>
      <c r="K895" s="832" t="s">
        <v>2536</v>
      </c>
      <c r="L895" s="835">
        <v>210.38</v>
      </c>
      <c r="M895" s="835">
        <v>210.38</v>
      </c>
      <c r="N895" s="832">
        <v>1</v>
      </c>
      <c r="O895" s="836">
        <v>0.5</v>
      </c>
      <c r="P895" s="835">
        <v>210.38</v>
      </c>
      <c r="Q895" s="837">
        <v>1</v>
      </c>
      <c r="R895" s="832">
        <v>1</v>
      </c>
      <c r="S895" s="837">
        <v>1</v>
      </c>
      <c r="T895" s="836">
        <v>0.5</v>
      </c>
      <c r="U895" s="838">
        <v>1</v>
      </c>
    </row>
    <row r="896" spans="1:21" ht="14.4" customHeight="1" x14ac:dyDescent="0.3">
      <c r="A896" s="831">
        <v>21</v>
      </c>
      <c r="B896" s="832" t="s">
        <v>2457</v>
      </c>
      <c r="C896" s="832" t="s">
        <v>2463</v>
      </c>
      <c r="D896" s="833" t="s">
        <v>4107</v>
      </c>
      <c r="E896" s="834" t="s">
        <v>2498</v>
      </c>
      <c r="F896" s="832" t="s">
        <v>2458</v>
      </c>
      <c r="G896" s="832" t="s">
        <v>2719</v>
      </c>
      <c r="H896" s="832" t="s">
        <v>585</v>
      </c>
      <c r="I896" s="832" t="s">
        <v>3578</v>
      </c>
      <c r="J896" s="832" t="s">
        <v>3579</v>
      </c>
      <c r="K896" s="832" t="s">
        <v>3389</v>
      </c>
      <c r="L896" s="835">
        <v>42.54</v>
      </c>
      <c r="M896" s="835">
        <v>85.08</v>
      </c>
      <c r="N896" s="832">
        <v>2</v>
      </c>
      <c r="O896" s="836">
        <v>1</v>
      </c>
      <c r="P896" s="835">
        <v>85.08</v>
      </c>
      <c r="Q896" s="837">
        <v>1</v>
      </c>
      <c r="R896" s="832">
        <v>2</v>
      </c>
      <c r="S896" s="837">
        <v>1</v>
      </c>
      <c r="T896" s="836">
        <v>1</v>
      </c>
      <c r="U896" s="838">
        <v>1</v>
      </c>
    </row>
    <row r="897" spans="1:21" ht="14.4" customHeight="1" x14ac:dyDescent="0.3">
      <c r="A897" s="831">
        <v>21</v>
      </c>
      <c r="B897" s="832" t="s">
        <v>2457</v>
      </c>
      <c r="C897" s="832" t="s">
        <v>2463</v>
      </c>
      <c r="D897" s="833" t="s">
        <v>4107</v>
      </c>
      <c r="E897" s="834" t="s">
        <v>2498</v>
      </c>
      <c r="F897" s="832" t="s">
        <v>2458</v>
      </c>
      <c r="G897" s="832" t="s">
        <v>2726</v>
      </c>
      <c r="H897" s="832" t="s">
        <v>637</v>
      </c>
      <c r="I897" s="832" t="s">
        <v>2727</v>
      </c>
      <c r="J897" s="832" t="s">
        <v>2728</v>
      </c>
      <c r="K897" s="832" t="s">
        <v>2729</v>
      </c>
      <c r="L897" s="835">
        <v>502.31</v>
      </c>
      <c r="M897" s="835">
        <v>12055.440000000002</v>
      </c>
      <c r="N897" s="832">
        <v>24</v>
      </c>
      <c r="O897" s="836">
        <v>20.5</v>
      </c>
      <c r="P897" s="835">
        <v>6530.0300000000016</v>
      </c>
      <c r="Q897" s="837">
        <v>0.54166666666666674</v>
      </c>
      <c r="R897" s="832">
        <v>13</v>
      </c>
      <c r="S897" s="837">
        <v>0.54166666666666663</v>
      </c>
      <c r="T897" s="836">
        <v>12</v>
      </c>
      <c r="U897" s="838">
        <v>0.58536585365853655</v>
      </c>
    </row>
    <row r="898" spans="1:21" ht="14.4" customHeight="1" x14ac:dyDescent="0.3">
      <c r="A898" s="831">
        <v>21</v>
      </c>
      <c r="B898" s="832" t="s">
        <v>2457</v>
      </c>
      <c r="C898" s="832" t="s">
        <v>2463</v>
      </c>
      <c r="D898" s="833" t="s">
        <v>4107</v>
      </c>
      <c r="E898" s="834" t="s">
        <v>2498</v>
      </c>
      <c r="F898" s="832" t="s">
        <v>2458</v>
      </c>
      <c r="G898" s="832" t="s">
        <v>2742</v>
      </c>
      <c r="H898" s="832" t="s">
        <v>585</v>
      </c>
      <c r="I898" s="832" t="s">
        <v>2745</v>
      </c>
      <c r="J898" s="832" t="s">
        <v>1208</v>
      </c>
      <c r="K898" s="832" t="s">
        <v>2746</v>
      </c>
      <c r="L898" s="835">
        <v>55.16</v>
      </c>
      <c r="M898" s="835">
        <v>55.16</v>
      </c>
      <c r="N898" s="832">
        <v>1</v>
      </c>
      <c r="O898" s="836">
        <v>1</v>
      </c>
      <c r="P898" s="835"/>
      <c r="Q898" s="837">
        <v>0</v>
      </c>
      <c r="R898" s="832"/>
      <c r="S898" s="837">
        <v>0</v>
      </c>
      <c r="T898" s="836"/>
      <c r="U898" s="838">
        <v>0</v>
      </c>
    </row>
    <row r="899" spans="1:21" ht="14.4" customHeight="1" x14ac:dyDescent="0.3">
      <c r="A899" s="831">
        <v>21</v>
      </c>
      <c r="B899" s="832" t="s">
        <v>2457</v>
      </c>
      <c r="C899" s="832" t="s">
        <v>2463</v>
      </c>
      <c r="D899" s="833" t="s">
        <v>4107</v>
      </c>
      <c r="E899" s="834" t="s">
        <v>2498</v>
      </c>
      <c r="F899" s="832" t="s">
        <v>2458</v>
      </c>
      <c r="G899" s="832" t="s">
        <v>2747</v>
      </c>
      <c r="H899" s="832" t="s">
        <v>585</v>
      </c>
      <c r="I899" s="832" t="s">
        <v>3580</v>
      </c>
      <c r="J899" s="832" t="s">
        <v>3581</v>
      </c>
      <c r="K899" s="832" t="s">
        <v>3582</v>
      </c>
      <c r="L899" s="835">
        <v>119.1</v>
      </c>
      <c r="M899" s="835">
        <v>119.1</v>
      </c>
      <c r="N899" s="832">
        <v>1</v>
      </c>
      <c r="O899" s="836">
        <v>1</v>
      </c>
      <c r="P899" s="835"/>
      <c r="Q899" s="837">
        <v>0</v>
      </c>
      <c r="R899" s="832"/>
      <c r="S899" s="837">
        <v>0</v>
      </c>
      <c r="T899" s="836"/>
      <c r="U899" s="838">
        <v>0</v>
      </c>
    </row>
    <row r="900" spans="1:21" ht="14.4" customHeight="1" x14ac:dyDescent="0.3">
      <c r="A900" s="831">
        <v>21</v>
      </c>
      <c r="B900" s="832" t="s">
        <v>2457</v>
      </c>
      <c r="C900" s="832" t="s">
        <v>2463</v>
      </c>
      <c r="D900" s="833" t="s">
        <v>4107</v>
      </c>
      <c r="E900" s="834" t="s">
        <v>2498</v>
      </c>
      <c r="F900" s="832" t="s">
        <v>2458</v>
      </c>
      <c r="G900" s="832" t="s">
        <v>3583</v>
      </c>
      <c r="H900" s="832" t="s">
        <v>585</v>
      </c>
      <c r="I900" s="832" t="s">
        <v>3584</v>
      </c>
      <c r="J900" s="832" t="s">
        <v>3585</v>
      </c>
      <c r="K900" s="832" t="s">
        <v>3586</v>
      </c>
      <c r="L900" s="835">
        <v>110.74</v>
      </c>
      <c r="M900" s="835">
        <v>110.74</v>
      </c>
      <c r="N900" s="832">
        <v>1</v>
      </c>
      <c r="O900" s="836">
        <v>1</v>
      </c>
      <c r="P900" s="835"/>
      <c r="Q900" s="837">
        <v>0</v>
      </c>
      <c r="R900" s="832"/>
      <c r="S900" s="837">
        <v>0</v>
      </c>
      <c r="T900" s="836"/>
      <c r="U900" s="838">
        <v>0</v>
      </c>
    </row>
    <row r="901" spans="1:21" ht="14.4" customHeight="1" x14ac:dyDescent="0.3">
      <c r="A901" s="831">
        <v>21</v>
      </c>
      <c r="B901" s="832" t="s">
        <v>2457</v>
      </c>
      <c r="C901" s="832" t="s">
        <v>2463</v>
      </c>
      <c r="D901" s="833" t="s">
        <v>4107</v>
      </c>
      <c r="E901" s="834" t="s">
        <v>2498</v>
      </c>
      <c r="F901" s="832" t="s">
        <v>2458</v>
      </c>
      <c r="G901" s="832" t="s">
        <v>2767</v>
      </c>
      <c r="H901" s="832" t="s">
        <v>585</v>
      </c>
      <c r="I901" s="832" t="s">
        <v>2768</v>
      </c>
      <c r="J901" s="832" t="s">
        <v>2769</v>
      </c>
      <c r="K901" s="832" t="s">
        <v>2770</v>
      </c>
      <c r="L901" s="835">
        <v>311.02</v>
      </c>
      <c r="M901" s="835">
        <v>622.04</v>
      </c>
      <c r="N901" s="832">
        <v>2</v>
      </c>
      <c r="O901" s="836">
        <v>1</v>
      </c>
      <c r="P901" s="835">
        <v>622.04</v>
      </c>
      <c r="Q901" s="837">
        <v>1</v>
      </c>
      <c r="R901" s="832">
        <v>2</v>
      </c>
      <c r="S901" s="837">
        <v>1</v>
      </c>
      <c r="T901" s="836">
        <v>1</v>
      </c>
      <c r="U901" s="838">
        <v>1</v>
      </c>
    </row>
    <row r="902" spans="1:21" ht="14.4" customHeight="1" x14ac:dyDescent="0.3">
      <c r="A902" s="831">
        <v>21</v>
      </c>
      <c r="B902" s="832" t="s">
        <v>2457</v>
      </c>
      <c r="C902" s="832" t="s">
        <v>2463</v>
      </c>
      <c r="D902" s="833" t="s">
        <v>4107</v>
      </c>
      <c r="E902" s="834" t="s">
        <v>2498</v>
      </c>
      <c r="F902" s="832" t="s">
        <v>2458</v>
      </c>
      <c r="G902" s="832" t="s">
        <v>2767</v>
      </c>
      <c r="H902" s="832" t="s">
        <v>585</v>
      </c>
      <c r="I902" s="832" t="s">
        <v>3023</v>
      </c>
      <c r="J902" s="832" t="s">
        <v>3024</v>
      </c>
      <c r="K902" s="832" t="s">
        <v>3025</v>
      </c>
      <c r="L902" s="835">
        <v>177.92</v>
      </c>
      <c r="M902" s="835">
        <v>5337.6</v>
      </c>
      <c r="N902" s="832">
        <v>30</v>
      </c>
      <c r="O902" s="836">
        <v>9.5</v>
      </c>
      <c r="P902" s="835">
        <v>3558.4000000000005</v>
      </c>
      <c r="Q902" s="837">
        <v>0.66666666666666674</v>
      </c>
      <c r="R902" s="832">
        <v>20</v>
      </c>
      <c r="S902" s="837">
        <v>0.66666666666666663</v>
      </c>
      <c r="T902" s="836">
        <v>5</v>
      </c>
      <c r="U902" s="838">
        <v>0.52631578947368418</v>
      </c>
    </row>
    <row r="903" spans="1:21" ht="14.4" customHeight="1" x14ac:dyDescent="0.3">
      <c r="A903" s="831">
        <v>21</v>
      </c>
      <c r="B903" s="832" t="s">
        <v>2457</v>
      </c>
      <c r="C903" s="832" t="s">
        <v>2463</v>
      </c>
      <c r="D903" s="833" t="s">
        <v>4107</v>
      </c>
      <c r="E903" s="834" t="s">
        <v>2498</v>
      </c>
      <c r="F903" s="832" t="s">
        <v>2458</v>
      </c>
      <c r="G903" s="832" t="s">
        <v>2773</v>
      </c>
      <c r="H903" s="832" t="s">
        <v>637</v>
      </c>
      <c r="I903" s="832" t="s">
        <v>2774</v>
      </c>
      <c r="J903" s="832" t="s">
        <v>1272</v>
      </c>
      <c r="K903" s="832" t="s">
        <v>2343</v>
      </c>
      <c r="L903" s="835">
        <v>0</v>
      </c>
      <c r="M903" s="835">
        <v>0</v>
      </c>
      <c r="N903" s="832">
        <v>2</v>
      </c>
      <c r="O903" s="836">
        <v>2</v>
      </c>
      <c r="P903" s="835">
        <v>0</v>
      </c>
      <c r="Q903" s="837"/>
      <c r="R903" s="832">
        <v>1</v>
      </c>
      <c r="S903" s="837">
        <v>0.5</v>
      </c>
      <c r="T903" s="836">
        <v>1</v>
      </c>
      <c r="U903" s="838">
        <v>0.5</v>
      </c>
    </row>
    <row r="904" spans="1:21" ht="14.4" customHeight="1" x14ac:dyDescent="0.3">
      <c r="A904" s="831">
        <v>21</v>
      </c>
      <c r="B904" s="832" t="s">
        <v>2457</v>
      </c>
      <c r="C904" s="832" t="s">
        <v>2463</v>
      </c>
      <c r="D904" s="833" t="s">
        <v>4107</v>
      </c>
      <c r="E904" s="834" t="s">
        <v>2498</v>
      </c>
      <c r="F904" s="832" t="s">
        <v>2458</v>
      </c>
      <c r="G904" s="832" t="s">
        <v>2773</v>
      </c>
      <c r="H904" s="832" t="s">
        <v>637</v>
      </c>
      <c r="I904" s="832" t="s">
        <v>2173</v>
      </c>
      <c r="J904" s="832" t="s">
        <v>1272</v>
      </c>
      <c r="K904" s="832" t="s">
        <v>2174</v>
      </c>
      <c r="L904" s="835">
        <v>0</v>
      </c>
      <c r="M904" s="835">
        <v>0</v>
      </c>
      <c r="N904" s="832">
        <v>7</v>
      </c>
      <c r="O904" s="836">
        <v>5.5</v>
      </c>
      <c r="P904" s="835">
        <v>0</v>
      </c>
      <c r="Q904" s="837"/>
      <c r="R904" s="832">
        <v>2</v>
      </c>
      <c r="S904" s="837">
        <v>0.2857142857142857</v>
      </c>
      <c r="T904" s="836">
        <v>1.5</v>
      </c>
      <c r="U904" s="838">
        <v>0.27272727272727271</v>
      </c>
    </row>
    <row r="905" spans="1:21" ht="14.4" customHeight="1" x14ac:dyDescent="0.3">
      <c r="A905" s="831">
        <v>21</v>
      </c>
      <c r="B905" s="832" t="s">
        <v>2457</v>
      </c>
      <c r="C905" s="832" t="s">
        <v>2463</v>
      </c>
      <c r="D905" s="833" t="s">
        <v>4107</v>
      </c>
      <c r="E905" s="834" t="s">
        <v>2498</v>
      </c>
      <c r="F905" s="832" t="s">
        <v>2458</v>
      </c>
      <c r="G905" s="832" t="s">
        <v>2773</v>
      </c>
      <c r="H905" s="832" t="s">
        <v>585</v>
      </c>
      <c r="I905" s="832" t="s">
        <v>2779</v>
      </c>
      <c r="J905" s="832" t="s">
        <v>2780</v>
      </c>
      <c r="K905" s="832" t="s">
        <v>2349</v>
      </c>
      <c r="L905" s="835">
        <v>0</v>
      </c>
      <c r="M905" s="835">
        <v>0</v>
      </c>
      <c r="N905" s="832">
        <v>6</v>
      </c>
      <c r="O905" s="836">
        <v>4</v>
      </c>
      <c r="P905" s="835">
        <v>0</v>
      </c>
      <c r="Q905" s="837"/>
      <c r="R905" s="832">
        <v>1</v>
      </c>
      <c r="S905" s="837">
        <v>0.16666666666666666</v>
      </c>
      <c r="T905" s="836">
        <v>1</v>
      </c>
      <c r="U905" s="838">
        <v>0.25</v>
      </c>
    </row>
    <row r="906" spans="1:21" ht="14.4" customHeight="1" x14ac:dyDescent="0.3">
      <c r="A906" s="831">
        <v>21</v>
      </c>
      <c r="B906" s="832" t="s">
        <v>2457</v>
      </c>
      <c r="C906" s="832" t="s">
        <v>2463</v>
      </c>
      <c r="D906" s="833" t="s">
        <v>4107</v>
      </c>
      <c r="E906" s="834" t="s">
        <v>2498</v>
      </c>
      <c r="F906" s="832" t="s">
        <v>2458</v>
      </c>
      <c r="G906" s="832" t="s">
        <v>3587</v>
      </c>
      <c r="H906" s="832" t="s">
        <v>585</v>
      </c>
      <c r="I906" s="832" t="s">
        <v>3588</v>
      </c>
      <c r="J906" s="832" t="s">
        <v>3589</v>
      </c>
      <c r="K906" s="832" t="s">
        <v>3590</v>
      </c>
      <c r="L906" s="835">
        <v>0</v>
      </c>
      <c r="M906" s="835">
        <v>0</v>
      </c>
      <c r="N906" s="832">
        <v>1</v>
      </c>
      <c r="O906" s="836">
        <v>0.5</v>
      </c>
      <c r="P906" s="835">
        <v>0</v>
      </c>
      <c r="Q906" s="837"/>
      <c r="R906" s="832">
        <v>1</v>
      </c>
      <c r="S906" s="837">
        <v>1</v>
      </c>
      <c r="T906" s="836">
        <v>0.5</v>
      </c>
      <c r="U906" s="838">
        <v>1</v>
      </c>
    </row>
    <row r="907" spans="1:21" ht="14.4" customHeight="1" x14ac:dyDescent="0.3">
      <c r="A907" s="831">
        <v>21</v>
      </c>
      <c r="B907" s="832" t="s">
        <v>2457</v>
      </c>
      <c r="C907" s="832" t="s">
        <v>2463</v>
      </c>
      <c r="D907" s="833" t="s">
        <v>4107</v>
      </c>
      <c r="E907" s="834" t="s">
        <v>2498</v>
      </c>
      <c r="F907" s="832" t="s">
        <v>2458</v>
      </c>
      <c r="G907" s="832" t="s">
        <v>3591</v>
      </c>
      <c r="H907" s="832" t="s">
        <v>637</v>
      </c>
      <c r="I907" s="832" t="s">
        <v>3592</v>
      </c>
      <c r="J907" s="832" t="s">
        <v>3593</v>
      </c>
      <c r="K907" s="832" t="s">
        <v>3594</v>
      </c>
      <c r="L907" s="835">
        <v>786.31</v>
      </c>
      <c r="M907" s="835">
        <v>1572.62</v>
      </c>
      <c r="N907" s="832">
        <v>2</v>
      </c>
      <c r="O907" s="836">
        <v>1</v>
      </c>
      <c r="P907" s="835"/>
      <c r="Q907" s="837">
        <v>0</v>
      </c>
      <c r="R907" s="832"/>
      <c r="S907" s="837">
        <v>0</v>
      </c>
      <c r="T907" s="836"/>
      <c r="U907" s="838">
        <v>0</v>
      </c>
    </row>
    <row r="908" spans="1:21" ht="14.4" customHeight="1" x14ac:dyDescent="0.3">
      <c r="A908" s="831">
        <v>21</v>
      </c>
      <c r="B908" s="832" t="s">
        <v>2457</v>
      </c>
      <c r="C908" s="832" t="s">
        <v>2463</v>
      </c>
      <c r="D908" s="833" t="s">
        <v>4107</v>
      </c>
      <c r="E908" s="834" t="s">
        <v>2498</v>
      </c>
      <c r="F908" s="832" t="s">
        <v>2458</v>
      </c>
      <c r="G908" s="832" t="s">
        <v>2781</v>
      </c>
      <c r="H908" s="832" t="s">
        <v>637</v>
      </c>
      <c r="I908" s="832" t="s">
        <v>2235</v>
      </c>
      <c r="J908" s="832" t="s">
        <v>2236</v>
      </c>
      <c r="K908" s="832" t="s">
        <v>2237</v>
      </c>
      <c r="L908" s="835">
        <v>165.63</v>
      </c>
      <c r="M908" s="835">
        <v>165.63</v>
      </c>
      <c r="N908" s="832">
        <v>1</v>
      </c>
      <c r="O908" s="836">
        <v>1</v>
      </c>
      <c r="P908" s="835">
        <v>165.63</v>
      </c>
      <c r="Q908" s="837">
        <v>1</v>
      </c>
      <c r="R908" s="832">
        <v>1</v>
      </c>
      <c r="S908" s="837">
        <v>1</v>
      </c>
      <c r="T908" s="836">
        <v>1</v>
      </c>
      <c r="U908" s="838">
        <v>1</v>
      </c>
    </row>
    <row r="909" spans="1:21" ht="14.4" customHeight="1" x14ac:dyDescent="0.3">
      <c r="A909" s="831">
        <v>21</v>
      </c>
      <c r="B909" s="832" t="s">
        <v>2457</v>
      </c>
      <c r="C909" s="832" t="s">
        <v>2463</v>
      </c>
      <c r="D909" s="833" t="s">
        <v>4107</v>
      </c>
      <c r="E909" s="834" t="s">
        <v>2498</v>
      </c>
      <c r="F909" s="832" t="s">
        <v>2458</v>
      </c>
      <c r="G909" s="832" t="s">
        <v>3595</v>
      </c>
      <c r="H909" s="832" t="s">
        <v>637</v>
      </c>
      <c r="I909" s="832" t="s">
        <v>2372</v>
      </c>
      <c r="J909" s="832" t="s">
        <v>2373</v>
      </c>
      <c r="K909" s="832" t="s">
        <v>2374</v>
      </c>
      <c r="L909" s="835">
        <v>34337.379999999997</v>
      </c>
      <c r="M909" s="835">
        <v>686747.6</v>
      </c>
      <c r="N909" s="832">
        <v>20</v>
      </c>
      <c r="O909" s="836">
        <v>4</v>
      </c>
      <c r="P909" s="835"/>
      <c r="Q909" s="837">
        <v>0</v>
      </c>
      <c r="R909" s="832"/>
      <c r="S909" s="837">
        <v>0</v>
      </c>
      <c r="T909" s="836"/>
      <c r="U909" s="838">
        <v>0</v>
      </c>
    </row>
    <row r="910" spans="1:21" ht="14.4" customHeight="1" x14ac:dyDescent="0.3">
      <c r="A910" s="831">
        <v>21</v>
      </c>
      <c r="B910" s="832" t="s">
        <v>2457</v>
      </c>
      <c r="C910" s="832" t="s">
        <v>2463</v>
      </c>
      <c r="D910" s="833" t="s">
        <v>4107</v>
      </c>
      <c r="E910" s="834" t="s">
        <v>2498</v>
      </c>
      <c r="F910" s="832" t="s">
        <v>2458</v>
      </c>
      <c r="G910" s="832" t="s">
        <v>2786</v>
      </c>
      <c r="H910" s="832" t="s">
        <v>585</v>
      </c>
      <c r="I910" s="832" t="s">
        <v>3151</v>
      </c>
      <c r="J910" s="832" t="s">
        <v>3152</v>
      </c>
      <c r="K910" s="832" t="s">
        <v>3153</v>
      </c>
      <c r="L910" s="835">
        <v>299.83999999999997</v>
      </c>
      <c r="M910" s="835">
        <v>4197.76</v>
      </c>
      <c r="N910" s="832">
        <v>14</v>
      </c>
      <c r="O910" s="836">
        <v>5</v>
      </c>
      <c r="P910" s="835">
        <v>2398.7200000000003</v>
      </c>
      <c r="Q910" s="837">
        <v>0.57142857142857151</v>
      </c>
      <c r="R910" s="832">
        <v>8</v>
      </c>
      <c r="S910" s="837">
        <v>0.5714285714285714</v>
      </c>
      <c r="T910" s="836">
        <v>3.5</v>
      </c>
      <c r="U910" s="838">
        <v>0.7</v>
      </c>
    </row>
    <row r="911" spans="1:21" ht="14.4" customHeight="1" x14ac:dyDescent="0.3">
      <c r="A911" s="831">
        <v>21</v>
      </c>
      <c r="B911" s="832" t="s">
        <v>2457</v>
      </c>
      <c r="C911" s="832" t="s">
        <v>2463</v>
      </c>
      <c r="D911" s="833" t="s">
        <v>4107</v>
      </c>
      <c r="E911" s="834" t="s">
        <v>2498</v>
      </c>
      <c r="F911" s="832" t="s">
        <v>2458</v>
      </c>
      <c r="G911" s="832" t="s">
        <v>2786</v>
      </c>
      <c r="H911" s="832" t="s">
        <v>585</v>
      </c>
      <c r="I911" s="832" t="s">
        <v>2789</v>
      </c>
      <c r="J911" s="832" t="s">
        <v>1559</v>
      </c>
      <c r="K911" s="832" t="s">
        <v>2790</v>
      </c>
      <c r="L911" s="835">
        <v>50.32</v>
      </c>
      <c r="M911" s="835">
        <v>2163.7600000000002</v>
      </c>
      <c r="N911" s="832">
        <v>43</v>
      </c>
      <c r="O911" s="836">
        <v>10.5</v>
      </c>
      <c r="P911" s="835">
        <v>1056.72</v>
      </c>
      <c r="Q911" s="837">
        <v>0.48837209302325579</v>
      </c>
      <c r="R911" s="832">
        <v>21</v>
      </c>
      <c r="S911" s="837">
        <v>0.48837209302325579</v>
      </c>
      <c r="T911" s="836">
        <v>5.5</v>
      </c>
      <c r="U911" s="838">
        <v>0.52380952380952384</v>
      </c>
    </row>
    <row r="912" spans="1:21" ht="14.4" customHeight="1" x14ac:dyDescent="0.3">
      <c r="A912" s="831">
        <v>21</v>
      </c>
      <c r="B912" s="832" t="s">
        <v>2457</v>
      </c>
      <c r="C912" s="832" t="s">
        <v>2463</v>
      </c>
      <c r="D912" s="833" t="s">
        <v>4107</v>
      </c>
      <c r="E912" s="834" t="s">
        <v>2498</v>
      </c>
      <c r="F912" s="832" t="s">
        <v>2458</v>
      </c>
      <c r="G912" s="832" t="s">
        <v>2791</v>
      </c>
      <c r="H912" s="832" t="s">
        <v>585</v>
      </c>
      <c r="I912" s="832" t="s">
        <v>2792</v>
      </c>
      <c r="J912" s="832" t="s">
        <v>643</v>
      </c>
      <c r="K912" s="832" t="s">
        <v>644</v>
      </c>
      <c r="L912" s="835">
        <v>2086.5500000000002</v>
      </c>
      <c r="M912" s="835">
        <v>18778.949999999997</v>
      </c>
      <c r="N912" s="832">
        <v>9</v>
      </c>
      <c r="O912" s="836">
        <v>4</v>
      </c>
      <c r="P912" s="835">
        <v>14605.849999999999</v>
      </c>
      <c r="Q912" s="837">
        <v>0.77777777777777779</v>
      </c>
      <c r="R912" s="832">
        <v>7</v>
      </c>
      <c r="S912" s="837">
        <v>0.77777777777777779</v>
      </c>
      <c r="T912" s="836">
        <v>3.5</v>
      </c>
      <c r="U912" s="838">
        <v>0.875</v>
      </c>
    </row>
    <row r="913" spans="1:21" ht="14.4" customHeight="1" x14ac:dyDescent="0.3">
      <c r="A913" s="831">
        <v>21</v>
      </c>
      <c r="B913" s="832" t="s">
        <v>2457</v>
      </c>
      <c r="C913" s="832" t="s">
        <v>2463</v>
      </c>
      <c r="D913" s="833" t="s">
        <v>4107</v>
      </c>
      <c r="E913" s="834" t="s">
        <v>2498</v>
      </c>
      <c r="F913" s="832" t="s">
        <v>2458</v>
      </c>
      <c r="G913" s="832" t="s">
        <v>2793</v>
      </c>
      <c r="H913" s="832" t="s">
        <v>637</v>
      </c>
      <c r="I913" s="832" t="s">
        <v>2305</v>
      </c>
      <c r="J913" s="832" t="s">
        <v>1310</v>
      </c>
      <c r="K913" s="832" t="s">
        <v>2306</v>
      </c>
      <c r="L913" s="835">
        <v>154.36000000000001</v>
      </c>
      <c r="M913" s="835">
        <v>154.36000000000001</v>
      </c>
      <c r="N913" s="832">
        <v>1</v>
      </c>
      <c r="O913" s="836">
        <v>1</v>
      </c>
      <c r="P913" s="835"/>
      <c r="Q913" s="837">
        <v>0</v>
      </c>
      <c r="R913" s="832"/>
      <c r="S913" s="837">
        <v>0</v>
      </c>
      <c r="T913" s="836"/>
      <c r="U913" s="838">
        <v>0</v>
      </c>
    </row>
    <row r="914" spans="1:21" ht="14.4" customHeight="1" x14ac:dyDescent="0.3">
      <c r="A914" s="831">
        <v>21</v>
      </c>
      <c r="B914" s="832" t="s">
        <v>2457</v>
      </c>
      <c r="C914" s="832" t="s">
        <v>2463</v>
      </c>
      <c r="D914" s="833" t="s">
        <v>4107</v>
      </c>
      <c r="E914" s="834" t="s">
        <v>2498</v>
      </c>
      <c r="F914" s="832" t="s">
        <v>2458</v>
      </c>
      <c r="G914" s="832" t="s">
        <v>2793</v>
      </c>
      <c r="H914" s="832" t="s">
        <v>585</v>
      </c>
      <c r="I914" s="832" t="s">
        <v>2795</v>
      </c>
      <c r="J914" s="832" t="s">
        <v>1310</v>
      </c>
      <c r="K914" s="832" t="s">
        <v>2306</v>
      </c>
      <c r="L914" s="835">
        <v>154.36000000000001</v>
      </c>
      <c r="M914" s="835">
        <v>154.36000000000001</v>
      </c>
      <c r="N914" s="832">
        <v>1</v>
      </c>
      <c r="O914" s="836">
        <v>1</v>
      </c>
      <c r="P914" s="835"/>
      <c r="Q914" s="837">
        <v>0</v>
      </c>
      <c r="R914" s="832"/>
      <c r="S914" s="837">
        <v>0</v>
      </c>
      <c r="T914" s="836"/>
      <c r="U914" s="838">
        <v>0</v>
      </c>
    </row>
    <row r="915" spans="1:21" ht="14.4" customHeight="1" x14ac:dyDescent="0.3">
      <c r="A915" s="831">
        <v>21</v>
      </c>
      <c r="B915" s="832" t="s">
        <v>2457</v>
      </c>
      <c r="C915" s="832" t="s">
        <v>2463</v>
      </c>
      <c r="D915" s="833" t="s">
        <v>4107</v>
      </c>
      <c r="E915" s="834" t="s">
        <v>2498</v>
      </c>
      <c r="F915" s="832" t="s">
        <v>2458</v>
      </c>
      <c r="G915" s="832" t="s">
        <v>3596</v>
      </c>
      <c r="H915" s="832" t="s">
        <v>585</v>
      </c>
      <c r="I915" s="832" t="s">
        <v>3597</v>
      </c>
      <c r="J915" s="832" t="s">
        <v>3598</v>
      </c>
      <c r="K915" s="832" t="s">
        <v>3599</v>
      </c>
      <c r="L915" s="835">
        <v>2620.2600000000002</v>
      </c>
      <c r="M915" s="835">
        <v>15721.560000000001</v>
      </c>
      <c r="N915" s="832">
        <v>6</v>
      </c>
      <c r="O915" s="836">
        <v>3</v>
      </c>
      <c r="P915" s="835">
        <v>15721.560000000001</v>
      </c>
      <c r="Q915" s="837">
        <v>1</v>
      </c>
      <c r="R915" s="832">
        <v>6</v>
      </c>
      <c r="S915" s="837">
        <v>1</v>
      </c>
      <c r="T915" s="836">
        <v>3</v>
      </c>
      <c r="U915" s="838">
        <v>1</v>
      </c>
    </row>
    <row r="916" spans="1:21" ht="14.4" customHeight="1" x14ac:dyDescent="0.3">
      <c r="A916" s="831">
        <v>21</v>
      </c>
      <c r="B916" s="832" t="s">
        <v>2457</v>
      </c>
      <c r="C916" s="832" t="s">
        <v>2463</v>
      </c>
      <c r="D916" s="833" t="s">
        <v>4107</v>
      </c>
      <c r="E916" s="834" t="s">
        <v>2498</v>
      </c>
      <c r="F916" s="832" t="s">
        <v>2458</v>
      </c>
      <c r="G916" s="832" t="s">
        <v>2798</v>
      </c>
      <c r="H916" s="832" t="s">
        <v>637</v>
      </c>
      <c r="I916" s="832" t="s">
        <v>3600</v>
      </c>
      <c r="J916" s="832" t="s">
        <v>2048</v>
      </c>
      <c r="K916" s="832" t="s">
        <v>3601</v>
      </c>
      <c r="L916" s="835">
        <v>126.27</v>
      </c>
      <c r="M916" s="835">
        <v>252.54</v>
      </c>
      <c r="N916" s="832">
        <v>2</v>
      </c>
      <c r="O916" s="836">
        <v>1</v>
      </c>
      <c r="P916" s="835">
        <v>126.27</v>
      </c>
      <c r="Q916" s="837">
        <v>0.5</v>
      </c>
      <c r="R916" s="832">
        <v>1</v>
      </c>
      <c r="S916" s="837">
        <v>0.5</v>
      </c>
      <c r="T916" s="836">
        <v>0.5</v>
      </c>
      <c r="U916" s="838">
        <v>0.5</v>
      </c>
    </row>
    <row r="917" spans="1:21" ht="14.4" customHeight="1" x14ac:dyDescent="0.3">
      <c r="A917" s="831">
        <v>21</v>
      </c>
      <c r="B917" s="832" t="s">
        <v>2457</v>
      </c>
      <c r="C917" s="832" t="s">
        <v>2463</v>
      </c>
      <c r="D917" s="833" t="s">
        <v>4107</v>
      </c>
      <c r="E917" s="834" t="s">
        <v>2498</v>
      </c>
      <c r="F917" s="832" t="s">
        <v>2458</v>
      </c>
      <c r="G917" s="832" t="s">
        <v>2798</v>
      </c>
      <c r="H917" s="832" t="s">
        <v>637</v>
      </c>
      <c r="I917" s="832" t="s">
        <v>2050</v>
      </c>
      <c r="J917" s="832" t="s">
        <v>2048</v>
      </c>
      <c r="K917" s="832" t="s">
        <v>2051</v>
      </c>
      <c r="L917" s="835">
        <v>63.14</v>
      </c>
      <c r="M917" s="835">
        <v>63.14</v>
      </c>
      <c r="N917" s="832">
        <v>1</v>
      </c>
      <c r="O917" s="836">
        <v>0.5</v>
      </c>
      <c r="P917" s="835">
        <v>63.14</v>
      </c>
      <c r="Q917" s="837">
        <v>1</v>
      </c>
      <c r="R917" s="832">
        <v>1</v>
      </c>
      <c r="S917" s="837">
        <v>1</v>
      </c>
      <c r="T917" s="836">
        <v>0.5</v>
      </c>
      <c r="U917" s="838">
        <v>1</v>
      </c>
    </row>
    <row r="918" spans="1:21" ht="14.4" customHeight="1" x14ac:dyDescent="0.3">
      <c r="A918" s="831">
        <v>21</v>
      </c>
      <c r="B918" s="832" t="s">
        <v>2457</v>
      </c>
      <c r="C918" s="832" t="s">
        <v>2463</v>
      </c>
      <c r="D918" s="833" t="s">
        <v>4107</v>
      </c>
      <c r="E918" s="834" t="s">
        <v>2498</v>
      </c>
      <c r="F918" s="832" t="s">
        <v>2458</v>
      </c>
      <c r="G918" s="832" t="s">
        <v>2798</v>
      </c>
      <c r="H918" s="832" t="s">
        <v>637</v>
      </c>
      <c r="I918" s="832" t="s">
        <v>3368</v>
      </c>
      <c r="J918" s="832" t="s">
        <v>2048</v>
      </c>
      <c r="K918" s="832" t="s">
        <v>3369</v>
      </c>
      <c r="L918" s="835">
        <v>84.18</v>
      </c>
      <c r="M918" s="835">
        <v>420.90000000000003</v>
      </c>
      <c r="N918" s="832">
        <v>5</v>
      </c>
      <c r="O918" s="836">
        <v>3</v>
      </c>
      <c r="P918" s="835">
        <v>252.54000000000002</v>
      </c>
      <c r="Q918" s="837">
        <v>0.6</v>
      </c>
      <c r="R918" s="832">
        <v>3</v>
      </c>
      <c r="S918" s="837">
        <v>0.6</v>
      </c>
      <c r="T918" s="836">
        <v>1.5</v>
      </c>
      <c r="U918" s="838">
        <v>0.5</v>
      </c>
    </row>
    <row r="919" spans="1:21" ht="14.4" customHeight="1" x14ac:dyDescent="0.3">
      <c r="A919" s="831">
        <v>21</v>
      </c>
      <c r="B919" s="832" t="s">
        <v>2457</v>
      </c>
      <c r="C919" s="832" t="s">
        <v>2463</v>
      </c>
      <c r="D919" s="833" t="s">
        <v>4107</v>
      </c>
      <c r="E919" s="834" t="s">
        <v>2498</v>
      </c>
      <c r="F919" s="832" t="s">
        <v>2458</v>
      </c>
      <c r="G919" s="832" t="s">
        <v>2798</v>
      </c>
      <c r="H919" s="832" t="s">
        <v>637</v>
      </c>
      <c r="I919" s="832" t="s">
        <v>2301</v>
      </c>
      <c r="J919" s="832" t="s">
        <v>2299</v>
      </c>
      <c r="K919" s="832" t="s">
        <v>2302</v>
      </c>
      <c r="L919" s="835">
        <v>63.14</v>
      </c>
      <c r="M919" s="835">
        <v>126.28</v>
      </c>
      <c r="N919" s="832">
        <v>2</v>
      </c>
      <c r="O919" s="836">
        <v>2</v>
      </c>
      <c r="P919" s="835"/>
      <c r="Q919" s="837">
        <v>0</v>
      </c>
      <c r="R919" s="832"/>
      <c r="S919" s="837">
        <v>0</v>
      </c>
      <c r="T919" s="836"/>
      <c r="U919" s="838">
        <v>0</v>
      </c>
    </row>
    <row r="920" spans="1:21" ht="14.4" customHeight="1" x14ac:dyDescent="0.3">
      <c r="A920" s="831">
        <v>21</v>
      </c>
      <c r="B920" s="832" t="s">
        <v>2457</v>
      </c>
      <c r="C920" s="832" t="s">
        <v>2463</v>
      </c>
      <c r="D920" s="833" t="s">
        <v>4107</v>
      </c>
      <c r="E920" s="834" t="s">
        <v>2498</v>
      </c>
      <c r="F920" s="832" t="s">
        <v>2458</v>
      </c>
      <c r="G920" s="832" t="s">
        <v>2798</v>
      </c>
      <c r="H920" s="832" t="s">
        <v>585</v>
      </c>
      <c r="I920" s="832" t="s">
        <v>3602</v>
      </c>
      <c r="J920" s="832" t="s">
        <v>2299</v>
      </c>
      <c r="K920" s="832" t="s">
        <v>3603</v>
      </c>
      <c r="L920" s="835">
        <v>105.23</v>
      </c>
      <c r="M920" s="835">
        <v>210.46</v>
      </c>
      <c r="N920" s="832">
        <v>2</v>
      </c>
      <c r="O920" s="836">
        <v>2</v>
      </c>
      <c r="P920" s="835"/>
      <c r="Q920" s="837">
        <v>0</v>
      </c>
      <c r="R920" s="832"/>
      <c r="S920" s="837">
        <v>0</v>
      </c>
      <c r="T920" s="836"/>
      <c r="U920" s="838">
        <v>0</v>
      </c>
    </row>
    <row r="921" spans="1:21" ht="14.4" customHeight="1" x14ac:dyDescent="0.3">
      <c r="A921" s="831">
        <v>21</v>
      </c>
      <c r="B921" s="832" t="s">
        <v>2457</v>
      </c>
      <c r="C921" s="832" t="s">
        <v>2463</v>
      </c>
      <c r="D921" s="833" t="s">
        <v>4107</v>
      </c>
      <c r="E921" s="834" t="s">
        <v>2498</v>
      </c>
      <c r="F921" s="832" t="s">
        <v>2458</v>
      </c>
      <c r="G921" s="832" t="s">
        <v>2798</v>
      </c>
      <c r="H921" s="832" t="s">
        <v>637</v>
      </c>
      <c r="I921" s="832" t="s">
        <v>2303</v>
      </c>
      <c r="J921" s="832" t="s">
        <v>2299</v>
      </c>
      <c r="K921" s="832" t="s">
        <v>2304</v>
      </c>
      <c r="L921" s="835">
        <v>49.08</v>
      </c>
      <c r="M921" s="835">
        <v>539.87999999999988</v>
      </c>
      <c r="N921" s="832">
        <v>11</v>
      </c>
      <c r="O921" s="836">
        <v>8</v>
      </c>
      <c r="P921" s="835">
        <v>343.55999999999995</v>
      </c>
      <c r="Q921" s="837">
        <v>0.63636363636363635</v>
      </c>
      <c r="R921" s="832">
        <v>7</v>
      </c>
      <c r="S921" s="837">
        <v>0.63636363636363635</v>
      </c>
      <c r="T921" s="836">
        <v>5.5</v>
      </c>
      <c r="U921" s="838">
        <v>0.6875</v>
      </c>
    </row>
    <row r="922" spans="1:21" ht="14.4" customHeight="1" x14ac:dyDescent="0.3">
      <c r="A922" s="831">
        <v>21</v>
      </c>
      <c r="B922" s="832" t="s">
        <v>2457</v>
      </c>
      <c r="C922" s="832" t="s">
        <v>2463</v>
      </c>
      <c r="D922" s="833" t="s">
        <v>4107</v>
      </c>
      <c r="E922" s="834" t="s">
        <v>2498</v>
      </c>
      <c r="F922" s="832" t="s">
        <v>2458</v>
      </c>
      <c r="G922" s="832" t="s">
        <v>2798</v>
      </c>
      <c r="H922" s="832" t="s">
        <v>637</v>
      </c>
      <c r="I922" s="832" t="s">
        <v>3455</v>
      </c>
      <c r="J922" s="832" t="s">
        <v>2299</v>
      </c>
      <c r="K922" s="832" t="s">
        <v>3456</v>
      </c>
      <c r="L922" s="835">
        <v>126.27</v>
      </c>
      <c r="M922" s="835">
        <v>378.81</v>
      </c>
      <c r="N922" s="832">
        <v>3</v>
      </c>
      <c r="O922" s="836">
        <v>2</v>
      </c>
      <c r="P922" s="835">
        <v>126.27</v>
      </c>
      <c r="Q922" s="837">
        <v>0.33333333333333331</v>
      </c>
      <c r="R922" s="832">
        <v>1</v>
      </c>
      <c r="S922" s="837">
        <v>0.33333333333333331</v>
      </c>
      <c r="T922" s="836">
        <v>0.5</v>
      </c>
      <c r="U922" s="838">
        <v>0.25</v>
      </c>
    </row>
    <row r="923" spans="1:21" ht="14.4" customHeight="1" x14ac:dyDescent="0.3">
      <c r="A923" s="831">
        <v>21</v>
      </c>
      <c r="B923" s="832" t="s">
        <v>2457</v>
      </c>
      <c r="C923" s="832" t="s">
        <v>2463</v>
      </c>
      <c r="D923" s="833" t="s">
        <v>4107</v>
      </c>
      <c r="E923" s="834" t="s">
        <v>2498</v>
      </c>
      <c r="F923" s="832" t="s">
        <v>2458</v>
      </c>
      <c r="G923" s="832" t="s">
        <v>3277</v>
      </c>
      <c r="H923" s="832" t="s">
        <v>585</v>
      </c>
      <c r="I923" s="832" t="s">
        <v>3278</v>
      </c>
      <c r="J923" s="832" t="s">
        <v>3279</v>
      </c>
      <c r="K923" s="832" t="s">
        <v>3280</v>
      </c>
      <c r="L923" s="835">
        <v>248.55</v>
      </c>
      <c r="M923" s="835">
        <v>994.2</v>
      </c>
      <c r="N923" s="832">
        <v>4</v>
      </c>
      <c r="O923" s="836">
        <v>4</v>
      </c>
      <c r="P923" s="835">
        <v>745.65000000000009</v>
      </c>
      <c r="Q923" s="837">
        <v>0.75000000000000011</v>
      </c>
      <c r="R923" s="832">
        <v>3</v>
      </c>
      <c r="S923" s="837">
        <v>0.75</v>
      </c>
      <c r="T923" s="836">
        <v>3</v>
      </c>
      <c r="U923" s="838">
        <v>0.75</v>
      </c>
    </row>
    <row r="924" spans="1:21" ht="14.4" customHeight="1" x14ac:dyDescent="0.3">
      <c r="A924" s="831">
        <v>21</v>
      </c>
      <c r="B924" s="832" t="s">
        <v>2457</v>
      </c>
      <c r="C924" s="832" t="s">
        <v>2463</v>
      </c>
      <c r="D924" s="833" t="s">
        <v>4107</v>
      </c>
      <c r="E924" s="834" t="s">
        <v>2498</v>
      </c>
      <c r="F924" s="832" t="s">
        <v>2458</v>
      </c>
      <c r="G924" s="832" t="s">
        <v>3048</v>
      </c>
      <c r="H924" s="832" t="s">
        <v>585</v>
      </c>
      <c r="I924" s="832" t="s">
        <v>3049</v>
      </c>
      <c r="J924" s="832" t="s">
        <v>3050</v>
      </c>
      <c r="K924" s="832" t="s">
        <v>3051</v>
      </c>
      <c r="L924" s="835">
        <v>79.069999999999993</v>
      </c>
      <c r="M924" s="835">
        <v>79.069999999999993</v>
      </c>
      <c r="N924" s="832">
        <v>1</v>
      </c>
      <c r="O924" s="836">
        <v>1</v>
      </c>
      <c r="P924" s="835"/>
      <c r="Q924" s="837">
        <v>0</v>
      </c>
      <c r="R924" s="832"/>
      <c r="S924" s="837">
        <v>0</v>
      </c>
      <c r="T924" s="836"/>
      <c r="U924" s="838">
        <v>0</v>
      </c>
    </row>
    <row r="925" spans="1:21" ht="14.4" customHeight="1" x14ac:dyDescent="0.3">
      <c r="A925" s="831">
        <v>21</v>
      </c>
      <c r="B925" s="832" t="s">
        <v>2457</v>
      </c>
      <c r="C925" s="832" t="s">
        <v>2463</v>
      </c>
      <c r="D925" s="833" t="s">
        <v>4107</v>
      </c>
      <c r="E925" s="834" t="s">
        <v>2498</v>
      </c>
      <c r="F925" s="832" t="s">
        <v>2458</v>
      </c>
      <c r="G925" s="832" t="s">
        <v>2804</v>
      </c>
      <c r="H925" s="832" t="s">
        <v>637</v>
      </c>
      <c r="I925" s="832" t="s">
        <v>2363</v>
      </c>
      <c r="J925" s="832" t="s">
        <v>2364</v>
      </c>
      <c r="K925" s="832" t="s">
        <v>1574</v>
      </c>
      <c r="L925" s="835">
        <v>194.26</v>
      </c>
      <c r="M925" s="835">
        <v>13209.68</v>
      </c>
      <c r="N925" s="832">
        <v>68</v>
      </c>
      <c r="O925" s="836">
        <v>15.5</v>
      </c>
      <c r="P925" s="835">
        <v>10101.52</v>
      </c>
      <c r="Q925" s="837">
        <v>0.76470588235294124</v>
      </c>
      <c r="R925" s="832">
        <v>52</v>
      </c>
      <c r="S925" s="837">
        <v>0.76470588235294112</v>
      </c>
      <c r="T925" s="836">
        <v>12</v>
      </c>
      <c r="U925" s="838">
        <v>0.77419354838709675</v>
      </c>
    </row>
    <row r="926" spans="1:21" ht="14.4" customHeight="1" x14ac:dyDescent="0.3">
      <c r="A926" s="831">
        <v>21</v>
      </c>
      <c r="B926" s="832" t="s">
        <v>2457</v>
      </c>
      <c r="C926" s="832" t="s">
        <v>2463</v>
      </c>
      <c r="D926" s="833" t="s">
        <v>4107</v>
      </c>
      <c r="E926" s="834" t="s">
        <v>2498</v>
      </c>
      <c r="F926" s="832" t="s">
        <v>2458</v>
      </c>
      <c r="G926" s="832" t="s">
        <v>2510</v>
      </c>
      <c r="H926" s="832" t="s">
        <v>585</v>
      </c>
      <c r="I926" s="832" t="s">
        <v>2511</v>
      </c>
      <c r="J926" s="832" t="s">
        <v>1028</v>
      </c>
      <c r="K926" s="832" t="s">
        <v>1029</v>
      </c>
      <c r="L926" s="835">
        <v>107.27</v>
      </c>
      <c r="M926" s="835">
        <v>3539.91</v>
      </c>
      <c r="N926" s="832">
        <v>33</v>
      </c>
      <c r="O926" s="836">
        <v>12</v>
      </c>
      <c r="P926" s="835">
        <v>2252.67</v>
      </c>
      <c r="Q926" s="837">
        <v>0.63636363636363646</v>
      </c>
      <c r="R926" s="832">
        <v>21</v>
      </c>
      <c r="S926" s="837">
        <v>0.63636363636363635</v>
      </c>
      <c r="T926" s="836">
        <v>8</v>
      </c>
      <c r="U926" s="838">
        <v>0.66666666666666663</v>
      </c>
    </row>
    <row r="927" spans="1:21" ht="14.4" customHeight="1" x14ac:dyDescent="0.3">
      <c r="A927" s="831">
        <v>21</v>
      </c>
      <c r="B927" s="832" t="s">
        <v>2457</v>
      </c>
      <c r="C927" s="832" t="s">
        <v>2463</v>
      </c>
      <c r="D927" s="833" t="s">
        <v>4107</v>
      </c>
      <c r="E927" s="834" t="s">
        <v>2498</v>
      </c>
      <c r="F927" s="832" t="s">
        <v>2459</v>
      </c>
      <c r="G927" s="832" t="s">
        <v>2519</v>
      </c>
      <c r="H927" s="832" t="s">
        <v>585</v>
      </c>
      <c r="I927" s="832" t="s">
        <v>3295</v>
      </c>
      <c r="J927" s="832" t="s">
        <v>2521</v>
      </c>
      <c r="K927" s="832"/>
      <c r="L927" s="835">
        <v>0</v>
      </c>
      <c r="M927" s="835">
        <v>0</v>
      </c>
      <c r="N927" s="832">
        <v>2</v>
      </c>
      <c r="O927" s="836">
        <v>2</v>
      </c>
      <c r="P927" s="835">
        <v>0</v>
      </c>
      <c r="Q927" s="837"/>
      <c r="R927" s="832">
        <v>2</v>
      </c>
      <c r="S927" s="837">
        <v>1</v>
      </c>
      <c r="T927" s="836">
        <v>2</v>
      </c>
      <c r="U927" s="838">
        <v>1</v>
      </c>
    </row>
    <row r="928" spans="1:21" ht="14.4" customHeight="1" x14ac:dyDescent="0.3">
      <c r="A928" s="831">
        <v>21</v>
      </c>
      <c r="B928" s="832" t="s">
        <v>2457</v>
      </c>
      <c r="C928" s="832" t="s">
        <v>2463</v>
      </c>
      <c r="D928" s="833" t="s">
        <v>4107</v>
      </c>
      <c r="E928" s="834" t="s">
        <v>2498</v>
      </c>
      <c r="F928" s="832" t="s">
        <v>2460</v>
      </c>
      <c r="G928" s="832" t="s">
        <v>2818</v>
      </c>
      <c r="H928" s="832" t="s">
        <v>585</v>
      </c>
      <c r="I928" s="832" t="s">
        <v>2819</v>
      </c>
      <c r="J928" s="832" t="s">
        <v>2820</v>
      </c>
      <c r="K928" s="832" t="s">
        <v>2821</v>
      </c>
      <c r="L928" s="835">
        <v>1800</v>
      </c>
      <c r="M928" s="835">
        <v>1800</v>
      </c>
      <c r="N928" s="832">
        <v>1</v>
      </c>
      <c r="O928" s="836">
        <v>1</v>
      </c>
      <c r="P928" s="835"/>
      <c r="Q928" s="837">
        <v>0</v>
      </c>
      <c r="R928" s="832"/>
      <c r="S928" s="837">
        <v>0</v>
      </c>
      <c r="T928" s="836"/>
      <c r="U928" s="838">
        <v>0</v>
      </c>
    </row>
    <row r="929" spans="1:21" ht="14.4" customHeight="1" x14ac:dyDescent="0.3">
      <c r="A929" s="831">
        <v>21</v>
      </c>
      <c r="B929" s="832" t="s">
        <v>2457</v>
      </c>
      <c r="C929" s="832" t="s">
        <v>2463</v>
      </c>
      <c r="D929" s="833" t="s">
        <v>4107</v>
      </c>
      <c r="E929" s="834" t="s">
        <v>2498</v>
      </c>
      <c r="F929" s="832" t="s">
        <v>2460</v>
      </c>
      <c r="G929" s="832" t="s">
        <v>2818</v>
      </c>
      <c r="H929" s="832" t="s">
        <v>585</v>
      </c>
      <c r="I929" s="832" t="s">
        <v>3069</v>
      </c>
      <c r="J929" s="832" t="s">
        <v>3070</v>
      </c>
      <c r="K929" s="832" t="s">
        <v>3071</v>
      </c>
      <c r="L929" s="835">
        <v>1800</v>
      </c>
      <c r="M929" s="835">
        <v>3600</v>
      </c>
      <c r="N929" s="832">
        <v>2</v>
      </c>
      <c r="O929" s="836">
        <v>2</v>
      </c>
      <c r="P929" s="835">
        <v>1800</v>
      </c>
      <c r="Q929" s="837">
        <v>0.5</v>
      </c>
      <c r="R929" s="832">
        <v>1</v>
      </c>
      <c r="S929" s="837">
        <v>0.5</v>
      </c>
      <c r="T929" s="836">
        <v>1</v>
      </c>
      <c r="U929" s="838">
        <v>0.5</v>
      </c>
    </row>
    <row r="930" spans="1:21" ht="14.4" customHeight="1" x14ac:dyDescent="0.3">
      <c r="A930" s="831">
        <v>21</v>
      </c>
      <c r="B930" s="832" t="s">
        <v>2457</v>
      </c>
      <c r="C930" s="832" t="s">
        <v>2463</v>
      </c>
      <c r="D930" s="833" t="s">
        <v>4107</v>
      </c>
      <c r="E930" s="834" t="s">
        <v>2498</v>
      </c>
      <c r="F930" s="832" t="s">
        <v>2460</v>
      </c>
      <c r="G930" s="832" t="s">
        <v>2825</v>
      </c>
      <c r="H930" s="832" t="s">
        <v>585</v>
      </c>
      <c r="I930" s="832" t="s">
        <v>2826</v>
      </c>
      <c r="J930" s="832" t="s">
        <v>2827</v>
      </c>
      <c r="K930" s="832" t="s">
        <v>2828</v>
      </c>
      <c r="L930" s="835">
        <v>1267.1199999999999</v>
      </c>
      <c r="M930" s="835">
        <v>1267.1199999999999</v>
      </c>
      <c r="N930" s="832">
        <v>1</v>
      </c>
      <c r="O930" s="836">
        <v>1</v>
      </c>
      <c r="P930" s="835"/>
      <c r="Q930" s="837">
        <v>0</v>
      </c>
      <c r="R930" s="832"/>
      <c r="S930" s="837">
        <v>0</v>
      </c>
      <c r="T930" s="836"/>
      <c r="U930" s="838">
        <v>0</v>
      </c>
    </row>
    <row r="931" spans="1:21" ht="14.4" customHeight="1" x14ac:dyDescent="0.3">
      <c r="A931" s="831">
        <v>21</v>
      </c>
      <c r="B931" s="832" t="s">
        <v>2457</v>
      </c>
      <c r="C931" s="832" t="s">
        <v>2463</v>
      </c>
      <c r="D931" s="833" t="s">
        <v>4107</v>
      </c>
      <c r="E931" s="834" t="s">
        <v>2498</v>
      </c>
      <c r="F931" s="832" t="s">
        <v>2460</v>
      </c>
      <c r="G931" s="832" t="s">
        <v>2825</v>
      </c>
      <c r="H931" s="832" t="s">
        <v>585</v>
      </c>
      <c r="I931" s="832" t="s">
        <v>3072</v>
      </c>
      <c r="J931" s="832" t="s">
        <v>3073</v>
      </c>
      <c r="K931" s="832" t="s">
        <v>3074</v>
      </c>
      <c r="L931" s="835">
        <v>1000</v>
      </c>
      <c r="M931" s="835">
        <v>3000</v>
      </c>
      <c r="N931" s="832">
        <v>3</v>
      </c>
      <c r="O931" s="836">
        <v>3</v>
      </c>
      <c r="P931" s="835">
        <v>1000</v>
      </c>
      <c r="Q931" s="837">
        <v>0.33333333333333331</v>
      </c>
      <c r="R931" s="832">
        <v>1</v>
      </c>
      <c r="S931" s="837">
        <v>0.33333333333333331</v>
      </c>
      <c r="T931" s="836">
        <v>1</v>
      </c>
      <c r="U931" s="838">
        <v>0.33333333333333331</v>
      </c>
    </row>
    <row r="932" spans="1:21" ht="14.4" customHeight="1" x14ac:dyDescent="0.3">
      <c r="A932" s="831">
        <v>21</v>
      </c>
      <c r="B932" s="832" t="s">
        <v>2457</v>
      </c>
      <c r="C932" s="832" t="s">
        <v>2463</v>
      </c>
      <c r="D932" s="833" t="s">
        <v>4107</v>
      </c>
      <c r="E932" s="834" t="s">
        <v>2499</v>
      </c>
      <c r="F932" s="832" t="s">
        <v>2458</v>
      </c>
      <c r="G932" s="832" t="s">
        <v>2555</v>
      </c>
      <c r="H932" s="832" t="s">
        <v>585</v>
      </c>
      <c r="I932" s="832" t="s">
        <v>3604</v>
      </c>
      <c r="J932" s="832" t="s">
        <v>2557</v>
      </c>
      <c r="K932" s="832" t="s">
        <v>3177</v>
      </c>
      <c r="L932" s="835">
        <v>39.17</v>
      </c>
      <c r="M932" s="835">
        <v>39.17</v>
      </c>
      <c r="N932" s="832">
        <v>1</v>
      </c>
      <c r="O932" s="836">
        <v>0.5</v>
      </c>
      <c r="P932" s="835">
        <v>39.17</v>
      </c>
      <c r="Q932" s="837">
        <v>1</v>
      </c>
      <c r="R932" s="832">
        <v>1</v>
      </c>
      <c r="S932" s="837">
        <v>1</v>
      </c>
      <c r="T932" s="836">
        <v>0.5</v>
      </c>
      <c r="U932" s="838">
        <v>1</v>
      </c>
    </row>
    <row r="933" spans="1:21" ht="14.4" customHeight="1" x14ac:dyDescent="0.3">
      <c r="A933" s="831">
        <v>21</v>
      </c>
      <c r="B933" s="832" t="s">
        <v>2457</v>
      </c>
      <c r="C933" s="832" t="s">
        <v>2463</v>
      </c>
      <c r="D933" s="833" t="s">
        <v>4107</v>
      </c>
      <c r="E933" s="834" t="s">
        <v>2499</v>
      </c>
      <c r="F933" s="832" t="s">
        <v>2458</v>
      </c>
      <c r="G933" s="832" t="s">
        <v>2693</v>
      </c>
      <c r="H933" s="832" t="s">
        <v>585</v>
      </c>
      <c r="I933" s="832" t="s">
        <v>3605</v>
      </c>
      <c r="J933" s="832" t="s">
        <v>1537</v>
      </c>
      <c r="K933" s="832" t="s">
        <v>3606</v>
      </c>
      <c r="L933" s="835">
        <v>173.31</v>
      </c>
      <c r="M933" s="835">
        <v>173.31</v>
      </c>
      <c r="N933" s="832">
        <v>1</v>
      </c>
      <c r="O933" s="836">
        <v>1</v>
      </c>
      <c r="P933" s="835"/>
      <c r="Q933" s="837">
        <v>0</v>
      </c>
      <c r="R933" s="832"/>
      <c r="S933" s="837">
        <v>0</v>
      </c>
      <c r="T933" s="836"/>
      <c r="U933" s="838">
        <v>0</v>
      </c>
    </row>
    <row r="934" spans="1:21" ht="14.4" customHeight="1" x14ac:dyDescent="0.3">
      <c r="A934" s="831">
        <v>21</v>
      </c>
      <c r="B934" s="832" t="s">
        <v>2457</v>
      </c>
      <c r="C934" s="832" t="s">
        <v>2463</v>
      </c>
      <c r="D934" s="833" t="s">
        <v>4107</v>
      </c>
      <c r="E934" s="834" t="s">
        <v>2499</v>
      </c>
      <c r="F934" s="832" t="s">
        <v>2458</v>
      </c>
      <c r="G934" s="832" t="s">
        <v>2793</v>
      </c>
      <c r="H934" s="832" t="s">
        <v>637</v>
      </c>
      <c r="I934" s="832" t="s">
        <v>3607</v>
      </c>
      <c r="J934" s="832" t="s">
        <v>3608</v>
      </c>
      <c r="K934" s="832" t="s">
        <v>3609</v>
      </c>
      <c r="L934" s="835">
        <v>111.22</v>
      </c>
      <c r="M934" s="835">
        <v>111.22</v>
      </c>
      <c r="N934" s="832">
        <v>1</v>
      </c>
      <c r="O934" s="836">
        <v>0.5</v>
      </c>
      <c r="P934" s="835">
        <v>111.22</v>
      </c>
      <c r="Q934" s="837">
        <v>1</v>
      </c>
      <c r="R934" s="832">
        <v>1</v>
      </c>
      <c r="S934" s="837">
        <v>1</v>
      </c>
      <c r="T934" s="836">
        <v>0.5</v>
      </c>
      <c r="U934" s="838">
        <v>1</v>
      </c>
    </row>
    <row r="935" spans="1:21" ht="14.4" customHeight="1" x14ac:dyDescent="0.3">
      <c r="A935" s="831">
        <v>21</v>
      </c>
      <c r="B935" s="832" t="s">
        <v>2457</v>
      </c>
      <c r="C935" s="832" t="s">
        <v>2463</v>
      </c>
      <c r="D935" s="833" t="s">
        <v>4107</v>
      </c>
      <c r="E935" s="834" t="s">
        <v>2500</v>
      </c>
      <c r="F935" s="832" t="s">
        <v>2458</v>
      </c>
      <c r="G935" s="832" t="s">
        <v>2575</v>
      </c>
      <c r="H935" s="832" t="s">
        <v>585</v>
      </c>
      <c r="I935" s="832" t="s">
        <v>3610</v>
      </c>
      <c r="J935" s="832" t="s">
        <v>776</v>
      </c>
      <c r="K935" s="832" t="s">
        <v>3517</v>
      </c>
      <c r="L935" s="835">
        <v>182.22</v>
      </c>
      <c r="M935" s="835">
        <v>182.22</v>
      </c>
      <c r="N935" s="832">
        <v>1</v>
      </c>
      <c r="O935" s="836">
        <v>1</v>
      </c>
      <c r="P935" s="835"/>
      <c r="Q935" s="837">
        <v>0</v>
      </c>
      <c r="R935" s="832"/>
      <c r="S935" s="837">
        <v>0</v>
      </c>
      <c r="T935" s="836"/>
      <c r="U935" s="838">
        <v>0</v>
      </c>
    </row>
    <row r="936" spans="1:21" ht="14.4" customHeight="1" x14ac:dyDescent="0.3">
      <c r="A936" s="831">
        <v>21</v>
      </c>
      <c r="B936" s="832" t="s">
        <v>2457</v>
      </c>
      <c r="C936" s="832" t="s">
        <v>2463</v>
      </c>
      <c r="D936" s="833" t="s">
        <v>4107</v>
      </c>
      <c r="E936" s="834" t="s">
        <v>2502</v>
      </c>
      <c r="F936" s="832" t="s">
        <v>2458</v>
      </c>
      <c r="G936" s="832" t="s">
        <v>2522</v>
      </c>
      <c r="H936" s="832" t="s">
        <v>637</v>
      </c>
      <c r="I936" s="832" t="s">
        <v>2104</v>
      </c>
      <c r="J936" s="832" t="s">
        <v>653</v>
      </c>
      <c r="K936" s="832" t="s">
        <v>654</v>
      </c>
      <c r="L936" s="835">
        <v>65.28</v>
      </c>
      <c r="M936" s="835">
        <v>130.56</v>
      </c>
      <c r="N936" s="832">
        <v>2</v>
      </c>
      <c r="O936" s="836">
        <v>0.5</v>
      </c>
      <c r="P936" s="835">
        <v>130.56</v>
      </c>
      <c r="Q936" s="837">
        <v>1</v>
      </c>
      <c r="R936" s="832">
        <v>2</v>
      </c>
      <c r="S936" s="837">
        <v>1</v>
      </c>
      <c r="T936" s="836">
        <v>0.5</v>
      </c>
      <c r="U936" s="838">
        <v>1</v>
      </c>
    </row>
    <row r="937" spans="1:21" ht="14.4" customHeight="1" x14ac:dyDescent="0.3">
      <c r="A937" s="831">
        <v>21</v>
      </c>
      <c r="B937" s="832" t="s">
        <v>2457</v>
      </c>
      <c r="C937" s="832" t="s">
        <v>2463</v>
      </c>
      <c r="D937" s="833" t="s">
        <v>4107</v>
      </c>
      <c r="E937" s="834" t="s">
        <v>2502</v>
      </c>
      <c r="F937" s="832" t="s">
        <v>2458</v>
      </c>
      <c r="G937" s="832" t="s">
        <v>2829</v>
      </c>
      <c r="H937" s="832" t="s">
        <v>637</v>
      </c>
      <c r="I937" s="832" t="s">
        <v>2163</v>
      </c>
      <c r="J937" s="832" t="s">
        <v>2164</v>
      </c>
      <c r="K937" s="832" t="s">
        <v>2165</v>
      </c>
      <c r="L937" s="835">
        <v>9.4</v>
      </c>
      <c r="M937" s="835">
        <v>18.8</v>
      </c>
      <c r="N937" s="832">
        <v>2</v>
      </c>
      <c r="O937" s="836">
        <v>0.5</v>
      </c>
      <c r="P937" s="835"/>
      <c r="Q937" s="837">
        <v>0</v>
      </c>
      <c r="R937" s="832"/>
      <c r="S937" s="837">
        <v>0</v>
      </c>
      <c r="T937" s="836"/>
      <c r="U937" s="838">
        <v>0</v>
      </c>
    </row>
    <row r="938" spans="1:21" ht="14.4" customHeight="1" x14ac:dyDescent="0.3">
      <c r="A938" s="831">
        <v>21</v>
      </c>
      <c r="B938" s="832" t="s">
        <v>2457</v>
      </c>
      <c r="C938" s="832" t="s">
        <v>2463</v>
      </c>
      <c r="D938" s="833" t="s">
        <v>4107</v>
      </c>
      <c r="E938" s="834" t="s">
        <v>2502</v>
      </c>
      <c r="F938" s="832" t="s">
        <v>2458</v>
      </c>
      <c r="G938" s="832" t="s">
        <v>2527</v>
      </c>
      <c r="H938" s="832" t="s">
        <v>637</v>
      </c>
      <c r="I938" s="832" t="s">
        <v>3304</v>
      </c>
      <c r="J938" s="832" t="s">
        <v>2529</v>
      </c>
      <c r="K938" s="832" t="s">
        <v>3305</v>
      </c>
      <c r="L938" s="835">
        <v>1834.64</v>
      </c>
      <c r="M938" s="835">
        <v>7338.56</v>
      </c>
      <c r="N938" s="832">
        <v>4</v>
      </c>
      <c r="O938" s="836">
        <v>3.5</v>
      </c>
      <c r="P938" s="835">
        <v>5503.92</v>
      </c>
      <c r="Q938" s="837">
        <v>0.75</v>
      </c>
      <c r="R938" s="832">
        <v>3</v>
      </c>
      <c r="S938" s="837">
        <v>0.75</v>
      </c>
      <c r="T938" s="836">
        <v>2.5</v>
      </c>
      <c r="U938" s="838">
        <v>0.7142857142857143</v>
      </c>
    </row>
    <row r="939" spans="1:21" ht="14.4" customHeight="1" x14ac:dyDescent="0.3">
      <c r="A939" s="831">
        <v>21</v>
      </c>
      <c r="B939" s="832" t="s">
        <v>2457</v>
      </c>
      <c r="C939" s="832" t="s">
        <v>2463</v>
      </c>
      <c r="D939" s="833" t="s">
        <v>4107</v>
      </c>
      <c r="E939" s="834" t="s">
        <v>2502</v>
      </c>
      <c r="F939" s="832" t="s">
        <v>2458</v>
      </c>
      <c r="G939" s="832" t="s">
        <v>2527</v>
      </c>
      <c r="H939" s="832" t="s">
        <v>585</v>
      </c>
      <c r="I939" s="832" t="s">
        <v>2834</v>
      </c>
      <c r="J939" s="832" t="s">
        <v>2835</v>
      </c>
      <c r="K939" s="832" t="s">
        <v>2530</v>
      </c>
      <c r="L939" s="835">
        <v>550.39</v>
      </c>
      <c r="M939" s="835">
        <v>1651.17</v>
      </c>
      <c r="N939" s="832">
        <v>3</v>
      </c>
      <c r="O939" s="836">
        <v>1</v>
      </c>
      <c r="P939" s="835">
        <v>1651.17</v>
      </c>
      <c r="Q939" s="837">
        <v>1</v>
      </c>
      <c r="R939" s="832">
        <v>3</v>
      </c>
      <c r="S939" s="837">
        <v>1</v>
      </c>
      <c r="T939" s="836">
        <v>1</v>
      </c>
      <c r="U939" s="838">
        <v>1</v>
      </c>
    </row>
    <row r="940" spans="1:21" ht="14.4" customHeight="1" x14ac:dyDescent="0.3">
      <c r="A940" s="831">
        <v>21</v>
      </c>
      <c r="B940" s="832" t="s">
        <v>2457</v>
      </c>
      <c r="C940" s="832" t="s">
        <v>2463</v>
      </c>
      <c r="D940" s="833" t="s">
        <v>4107</v>
      </c>
      <c r="E940" s="834" t="s">
        <v>2502</v>
      </c>
      <c r="F940" s="832" t="s">
        <v>2458</v>
      </c>
      <c r="G940" s="832" t="s">
        <v>3165</v>
      </c>
      <c r="H940" s="832" t="s">
        <v>585</v>
      </c>
      <c r="I940" s="832" t="s">
        <v>3166</v>
      </c>
      <c r="J940" s="832" t="s">
        <v>3167</v>
      </c>
      <c r="K940" s="832" t="s">
        <v>3168</v>
      </c>
      <c r="L940" s="835">
        <v>86.02</v>
      </c>
      <c r="M940" s="835">
        <v>172.04</v>
      </c>
      <c r="N940" s="832">
        <v>2</v>
      </c>
      <c r="O940" s="836">
        <v>1</v>
      </c>
      <c r="P940" s="835">
        <v>172.04</v>
      </c>
      <c r="Q940" s="837">
        <v>1</v>
      </c>
      <c r="R940" s="832">
        <v>2</v>
      </c>
      <c r="S940" s="837">
        <v>1</v>
      </c>
      <c r="T940" s="836">
        <v>1</v>
      </c>
      <c r="U940" s="838">
        <v>1</v>
      </c>
    </row>
    <row r="941" spans="1:21" ht="14.4" customHeight="1" x14ac:dyDescent="0.3">
      <c r="A941" s="831">
        <v>21</v>
      </c>
      <c r="B941" s="832" t="s">
        <v>2457</v>
      </c>
      <c r="C941" s="832" t="s">
        <v>2463</v>
      </c>
      <c r="D941" s="833" t="s">
        <v>4107</v>
      </c>
      <c r="E941" s="834" t="s">
        <v>2502</v>
      </c>
      <c r="F941" s="832" t="s">
        <v>2458</v>
      </c>
      <c r="G941" s="832" t="s">
        <v>3093</v>
      </c>
      <c r="H941" s="832" t="s">
        <v>585</v>
      </c>
      <c r="I941" s="832" t="s">
        <v>3094</v>
      </c>
      <c r="J941" s="832" t="s">
        <v>3095</v>
      </c>
      <c r="K941" s="832" t="s">
        <v>3096</v>
      </c>
      <c r="L941" s="835">
        <v>29.39</v>
      </c>
      <c r="M941" s="835">
        <v>29.39</v>
      </c>
      <c r="N941" s="832">
        <v>1</v>
      </c>
      <c r="O941" s="836">
        <v>0.5</v>
      </c>
      <c r="P941" s="835"/>
      <c r="Q941" s="837">
        <v>0</v>
      </c>
      <c r="R941" s="832"/>
      <c r="S941" s="837">
        <v>0</v>
      </c>
      <c r="T941" s="836"/>
      <c r="U941" s="838">
        <v>0</v>
      </c>
    </row>
    <row r="942" spans="1:21" ht="14.4" customHeight="1" x14ac:dyDescent="0.3">
      <c r="A942" s="831">
        <v>21</v>
      </c>
      <c r="B942" s="832" t="s">
        <v>2457</v>
      </c>
      <c r="C942" s="832" t="s">
        <v>2463</v>
      </c>
      <c r="D942" s="833" t="s">
        <v>4107</v>
      </c>
      <c r="E942" s="834" t="s">
        <v>2502</v>
      </c>
      <c r="F942" s="832" t="s">
        <v>2458</v>
      </c>
      <c r="G942" s="832" t="s">
        <v>3097</v>
      </c>
      <c r="H942" s="832" t="s">
        <v>585</v>
      </c>
      <c r="I942" s="832" t="s">
        <v>3611</v>
      </c>
      <c r="J942" s="832" t="s">
        <v>3099</v>
      </c>
      <c r="K942" s="832" t="s">
        <v>3612</v>
      </c>
      <c r="L942" s="835">
        <v>0</v>
      </c>
      <c r="M942" s="835">
        <v>0</v>
      </c>
      <c r="N942" s="832">
        <v>1</v>
      </c>
      <c r="O942" s="836">
        <v>1</v>
      </c>
      <c r="P942" s="835">
        <v>0</v>
      </c>
      <c r="Q942" s="837"/>
      <c r="R942" s="832">
        <v>1</v>
      </c>
      <c r="S942" s="837">
        <v>1</v>
      </c>
      <c r="T942" s="836">
        <v>1</v>
      </c>
      <c r="U942" s="838">
        <v>1</v>
      </c>
    </row>
    <row r="943" spans="1:21" ht="14.4" customHeight="1" x14ac:dyDescent="0.3">
      <c r="A943" s="831">
        <v>21</v>
      </c>
      <c r="B943" s="832" t="s">
        <v>2457</v>
      </c>
      <c r="C943" s="832" t="s">
        <v>2463</v>
      </c>
      <c r="D943" s="833" t="s">
        <v>4107</v>
      </c>
      <c r="E943" s="834" t="s">
        <v>2502</v>
      </c>
      <c r="F943" s="832" t="s">
        <v>2458</v>
      </c>
      <c r="G943" s="832" t="s">
        <v>2571</v>
      </c>
      <c r="H943" s="832" t="s">
        <v>585</v>
      </c>
      <c r="I943" s="832" t="s">
        <v>3103</v>
      </c>
      <c r="J943" s="832" t="s">
        <v>807</v>
      </c>
      <c r="K943" s="832" t="s">
        <v>3104</v>
      </c>
      <c r="L943" s="835">
        <v>46.99</v>
      </c>
      <c r="M943" s="835">
        <v>93.98</v>
      </c>
      <c r="N943" s="832">
        <v>2</v>
      </c>
      <c r="O943" s="836">
        <v>1</v>
      </c>
      <c r="P943" s="835">
        <v>93.98</v>
      </c>
      <c r="Q943" s="837">
        <v>1</v>
      </c>
      <c r="R943" s="832">
        <v>2</v>
      </c>
      <c r="S943" s="837">
        <v>1</v>
      </c>
      <c r="T943" s="836">
        <v>1</v>
      </c>
      <c r="U943" s="838">
        <v>1</v>
      </c>
    </row>
    <row r="944" spans="1:21" ht="14.4" customHeight="1" x14ac:dyDescent="0.3">
      <c r="A944" s="831">
        <v>21</v>
      </c>
      <c r="B944" s="832" t="s">
        <v>2457</v>
      </c>
      <c r="C944" s="832" t="s">
        <v>2463</v>
      </c>
      <c r="D944" s="833" t="s">
        <v>4107</v>
      </c>
      <c r="E944" s="834" t="s">
        <v>2502</v>
      </c>
      <c r="F944" s="832" t="s">
        <v>2458</v>
      </c>
      <c r="G944" s="832" t="s">
        <v>2575</v>
      </c>
      <c r="H944" s="832" t="s">
        <v>585</v>
      </c>
      <c r="I944" s="832" t="s">
        <v>3613</v>
      </c>
      <c r="J944" s="832" t="s">
        <v>776</v>
      </c>
      <c r="K944" s="832" t="s">
        <v>3517</v>
      </c>
      <c r="L944" s="835">
        <v>182.22</v>
      </c>
      <c r="M944" s="835">
        <v>182.22</v>
      </c>
      <c r="N944" s="832">
        <v>1</v>
      </c>
      <c r="O944" s="836">
        <v>0.5</v>
      </c>
      <c r="P944" s="835">
        <v>182.22</v>
      </c>
      <c r="Q944" s="837">
        <v>1</v>
      </c>
      <c r="R944" s="832">
        <v>1</v>
      </c>
      <c r="S944" s="837">
        <v>1</v>
      </c>
      <c r="T944" s="836">
        <v>0.5</v>
      </c>
      <c r="U944" s="838">
        <v>1</v>
      </c>
    </row>
    <row r="945" spans="1:21" ht="14.4" customHeight="1" x14ac:dyDescent="0.3">
      <c r="A945" s="831">
        <v>21</v>
      </c>
      <c r="B945" s="832" t="s">
        <v>2457</v>
      </c>
      <c r="C945" s="832" t="s">
        <v>2463</v>
      </c>
      <c r="D945" s="833" t="s">
        <v>4107</v>
      </c>
      <c r="E945" s="834" t="s">
        <v>2502</v>
      </c>
      <c r="F945" s="832" t="s">
        <v>2458</v>
      </c>
      <c r="G945" s="832" t="s">
        <v>2575</v>
      </c>
      <c r="H945" s="832" t="s">
        <v>585</v>
      </c>
      <c r="I945" s="832" t="s">
        <v>3516</v>
      </c>
      <c r="J945" s="832" t="s">
        <v>776</v>
      </c>
      <c r="K945" s="832" t="s">
        <v>3517</v>
      </c>
      <c r="L945" s="835">
        <v>182.22</v>
      </c>
      <c r="M945" s="835">
        <v>182.22</v>
      </c>
      <c r="N945" s="832">
        <v>1</v>
      </c>
      <c r="O945" s="836">
        <v>0.5</v>
      </c>
      <c r="P945" s="835"/>
      <c r="Q945" s="837">
        <v>0</v>
      </c>
      <c r="R945" s="832"/>
      <c r="S945" s="837">
        <v>0</v>
      </c>
      <c r="T945" s="836"/>
      <c r="U945" s="838">
        <v>0</v>
      </c>
    </row>
    <row r="946" spans="1:21" ht="14.4" customHeight="1" x14ac:dyDescent="0.3">
      <c r="A946" s="831">
        <v>21</v>
      </c>
      <c r="B946" s="832" t="s">
        <v>2457</v>
      </c>
      <c r="C946" s="832" t="s">
        <v>2463</v>
      </c>
      <c r="D946" s="833" t="s">
        <v>4107</v>
      </c>
      <c r="E946" s="834" t="s">
        <v>2502</v>
      </c>
      <c r="F946" s="832" t="s">
        <v>2458</v>
      </c>
      <c r="G946" s="832" t="s">
        <v>2578</v>
      </c>
      <c r="H946" s="832" t="s">
        <v>585</v>
      </c>
      <c r="I946" s="832" t="s">
        <v>2579</v>
      </c>
      <c r="J946" s="832" t="s">
        <v>1135</v>
      </c>
      <c r="K946" s="832" t="s">
        <v>2580</v>
      </c>
      <c r="L946" s="835">
        <v>29.13</v>
      </c>
      <c r="M946" s="835">
        <v>58.26</v>
      </c>
      <c r="N946" s="832">
        <v>2</v>
      </c>
      <c r="O946" s="836">
        <v>0.5</v>
      </c>
      <c r="P946" s="835">
        <v>58.26</v>
      </c>
      <c r="Q946" s="837">
        <v>1</v>
      </c>
      <c r="R946" s="832">
        <v>2</v>
      </c>
      <c r="S946" s="837">
        <v>1</v>
      </c>
      <c r="T946" s="836">
        <v>0.5</v>
      </c>
      <c r="U946" s="838">
        <v>1</v>
      </c>
    </row>
    <row r="947" spans="1:21" ht="14.4" customHeight="1" x14ac:dyDescent="0.3">
      <c r="A947" s="831">
        <v>21</v>
      </c>
      <c r="B947" s="832" t="s">
        <v>2457</v>
      </c>
      <c r="C947" s="832" t="s">
        <v>2463</v>
      </c>
      <c r="D947" s="833" t="s">
        <v>4107</v>
      </c>
      <c r="E947" s="834" t="s">
        <v>2502</v>
      </c>
      <c r="F947" s="832" t="s">
        <v>2458</v>
      </c>
      <c r="G947" s="832" t="s">
        <v>2587</v>
      </c>
      <c r="H947" s="832" t="s">
        <v>585</v>
      </c>
      <c r="I947" s="832" t="s">
        <v>2588</v>
      </c>
      <c r="J947" s="832" t="s">
        <v>2589</v>
      </c>
      <c r="K947" s="832" t="s">
        <v>2590</v>
      </c>
      <c r="L947" s="835">
        <v>550.39</v>
      </c>
      <c r="M947" s="835">
        <v>4953.51</v>
      </c>
      <c r="N947" s="832">
        <v>9</v>
      </c>
      <c r="O947" s="836">
        <v>2.5</v>
      </c>
      <c r="P947" s="835">
        <v>4953.51</v>
      </c>
      <c r="Q947" s="837">
        <v>1</v>
      </c>
      <c r="R947" s="832">
        <v>9</v>
      </c>
      <c r="S947" s="837">
        <v>1</v>
      </c>
      <c r="T947" s="836">
        <v>2.5</v>
      </c>
      <c r="U947" s="838">
        <v>1</v>
      </c>
    </row>
    <row r="948" spans="1:21" ht="14.4" customHeight="1" x14ac:dyDescent="0.3">
      <c r="A948" s="831">
        <v>21</v>
      </c>
      <c r="B948" s="832" t="s">
        <v>2457</v>
      </c>
      <c r="C948" s="832" t="s">
        <v>2463</v>
      </c>
      <c r="D948" s="833" t="s">
        <v>4107</v>
      </c>
      <c r="E948" s="834" t="s">
        <v>2502</v>
      </c>
      <c r="F948" s="832" t="s">
        <v>2458</v>
      </c>
      <c r="G948" s="832" t="s">
        <v>2512</v>
      </c>
      <c r="H948" s="832" t="s">
        <v>637</v>
      </c>
      <c r="I948" s="832" t="s">
        <v>2119</v>
      </c>
      <c r="J948" s="832" t="s">
        <v>2120</v>
      </c>
      <c r="K948" s="832" t="s">
        <v>2121</v>
      </c>
      <c r="L948" s="835">
        <v>1938.97</v>
      </c>
      <c r="M948" s="835">
        <v>5816.91</v>
      </c>
      <c r="N948" s="832">
        <v>3</v>
      </c>
      <c r="O948" s="836">
        <v>1</v>
      </c>
      <c r="P948" s="835"/>
      <c r="Q948" s="837">
        <v>0</v>
      </c>
      <c r="R948" s="832"/>
      <c r="S948" s="837">
        <v>0</v>
      </c>
      <c r="T948" s="836"/>
      <c r="U948" s="838">
        <v>0</v>
      </c>
    </row>
    <row r="949" spans="1:21" ht="14.4" customHeight="1" x14ac:dyDescent="0.3">
      <c r="A949" s="831">
        <v>21</v>
      </c>
      <c r="B949" s="832" t="s">
        <v>2457</v>
      </c>
      <c r="C949" s="832" t="s">
        <v>2463</v>
      </c>
      <c r="D949" s="833" t="s">
        <v>4107</v>
      </c>
      <c r="E949" s="834" t="s">
        <v>2502</v>
      </c>
      <c r="F949" s="832" t="s">
        <v>2458</v>
      </c>
      <c r="G949" s="832" t="s">
        <v>2512</v>
      </c>
      <c r="H949" s="832" t="s">
        <v>637</v>
      </c>
      <c r="I949" s="832" t="s">
        <v>2122</v>
      </c>
      <c r="J949" s="832" t="s">
        <v>2120</v>
      </c>
      <c r="K949" s="832" t="s">
        <v>2123</v>
      </c>
      <c r="L949" s="835">
        <v>1454.23</v>
      </c>
      <c r="M949" s="835">
        <v>4362.6900000000005</v>
      </c>
      <c r="N949" s="832">
        <v>3</v>
      </c>
      <c r="O949" s="836">
        <v>1</v>
      </c>
      <c r="P949" s="835">
        <v>4362.6900000000005</v>
      </c>
      <c r="Q949" s="837">
        <v>1</v>
      </c>
      <c r="R949" s="832">
        <v>3</v>
      </c>
      <c r="S949" s="837">
        <v>1</v>
      </c>
      <c r="T949" s="836">
        <v>1</v>
      </c>
      <c r="U949" s="838">
        <v>1</v>
      </c>
    </row>
    <row r="950" spans="1:21" ht="14.4" customHeight="1" x14ac:dyDescent="0.3">
      <c r="A950" s="831">
        <v>21</v>
      </c>
      <c r="B950" s="832" t="s">
        <v>2457</v>
      </c>
      <c r="C950" s="832" t="s">
        <v>2463</v>
      </c>
      <c r="D950" s="833" t="s">
        <v>4107</v>
      </c>
      <c r="E950" s="834" t="s">
        <v>2502</v>
      </c>
      <c r="F950" s="832" t="s">
        <v>2458</v>
      </c>
      <c r="G950" s="832" t="s">
        <v>2883</v>
      </c>
      <c r="H950" s="832" t="s">
        <v>637</v>
      </c>
      <c r="I950" s="832" t="s">
        <v>1939</v>
      </c>
      <c r="J950" s="832" t="s">
        <v>877</v>
      </c>
      <c r="K950" s="832" t="s">
        <v>1940</v>
      </c>
      <c r="L950" s="835">
        <v>42.51</v>
      </c>
      <c r="M950" s="835">
        <v>42.51</v>
      </c>
      <c r="N950" s="832">
        <v>1</v>
      </c>
      <c r="O950" s="836">
        <v>1</v>
      </c>
      <c r="P950" s="835"/>
      <c r="Q950" s="837">
        <v>0</v>
      </c>
      <c r="R950" s="832"/>
      <c r="S950" s="837">
        <v>0</v>
      </c>
      <c r="T950" s="836"/>
      <c r="U950" s="838">
        <v>0</v>
      </c>
    </row>
    <row r="951" spans="1:21" ht="14.4" customHeight="1" x14ac:dyDescent="0.3">
      <c r="A951" s="831">
        <v>21</v>
      </c>
      <c r="B951" s="832" t="s">
        <v>2457</v>
      </c>
      <c r="C951" s="832" t="s">
        <v>2463</v>
      </c>
      <c r="D951" s="833" t="s">
        <v>4107</v>
      </c>
      <c r="E951" s="834" t="s">
        <v>2502</v>
      </c>
      <c r="F951" s="832" t="s">
        <v>2458</v>
      </c>
      <c r="G951" s="832" t="s">
        <v>2639</v>
      </c>
      <c r="H951" s="832" t="s">
        <v>637</v>
      </c>
      <c r="I951" s="832" t="s">
        <v>2640</v>
      </c>
      <c r="J951" s="832" t="s">
        <v>2641</v>
      </c>
      <c r="K951" s="832" t="s">
        <v>2642</v>
      </c>
      <c r="L951" s="835">
        <v>3689.11</v>
      </c>
      <c r="M951" s="835">
        <v>7378.22</v>
      </c>
      <c r="N951" s="832">
        <v>2</v>
      </c>
      <c r="O951" s="836">
        <v>0.5</v>
      </c>
      <c r="P951" s="835">
        <v>7378.22</v>
      </c>
      <c r="Q951" s="837">
        <v>1</v>
      </c>
      <c r="R951" s="832">
        <v>2</v>
      </c>
      <c r="S951" s="837">
        <v>1</v>
      </c>
      <c r="T951" s="836">
        <v>0.5</v>
      </c>
      <c r="U951" s="838">
        <v>1</v>
      </c>
    </row>
    <row r="952" spans="1:21" ht="14.4" customHeight="1" x14ac:dyDescent="0.3">
      <c r="A952" s="831">
        <v>21</v>
      </c>
      <c r="B952" s="832" t="s">
        <v>2457</v>
      </c>
      <c r="C952" s="832" t="s">
        <v>2463</v>
      </c>
      <c r="D952" s="833" t="s">
        <v>4107</v>
      </c>
      <c r="E952" s="834" t="s">
        <v>2502</v>
      </c>
      <c r="F952" s="832" t="s">
        <v>2458</v>
      </c>
      <c r="G952" s="832" t="s">
        <v>2901</v>
      </c>
      <c r="H952" s="832" t="s">
        <v>585</v>
      </c>
      <c r="I952" s="832" t="s">
        <v>3614</v>
      </c>
      <c r="J952" s="832" t="s">
        <v>3615</v>
      </c>
      <c r="K952" s="832" t="s">
        <v>2904</v>
      </c>
      <c r="L952" s="835">
        <v>111.72</v>
      </c>
      <c r="M952" s="835">
        <v>111.72</v>
      </c>
      <c r="N952" s="832">
        <v>1</v>
      </c>
      <c r="O952" s="836">
        <v>0.5</v>
      </c>
      <c r="P952" s="835">
        <v>111.72</v>
      </c>
      <c r="Q952" s="837">
        <v>1</v>
      </c>
      <c r="R952" s="832">
        <v>1</v>
      </c>
      <c r="S952" s="837">
        <v>1</v>
      </c>
      <c r="T952" s="836">
        <v>0.5</v>
      </c>
      <c r="U952" s="838">
        <v>1</v>
      </c>
    </row>
    <row r="953" spans="1:21" ht="14.4" customHeight="1" x14ac:dyDescent="0.3">
      <c r="A953" s="831">
        <v>21</v>
      </c>
      <c r="B953" s="832" t="s">
        <v>2457</v>
      </c>
      <c r="C953" s="832" t="s">
        <v>2463</v>
      </c>
      <c r="D953" s="833" t="s">
        <v>4107</v>
      </c>
      <c r="E953" s="834" t="s">
        <v>2502</v>
      </c>
      <c r="F953" s="832" t="s">
        <v>2458</v>
      </c>
      <c r="G953" s="832" t="s">
        <v>2650</v>
      </c>
      <c r="H953" s="832" t="s">
        <v>637</v>
      </c>
      <c r="I953" s="832" t="s">
        <v>2654</v>
      </c>
      <c r="J953" s="832" t="s">
        <v>2655</v>
      </c>
      <c r="K953" s="832" t="s">
        <v>1961</v>
      </c>
      <c r="L953" s="835">
        <v>550.39</v>
      </c>
      <c r="M953" s="835">
        <v>55589.38999999997</v>
      </c>
      <c r="N953" s="832">
        <v>101</v>
      </c>
      <c r="O953" s="836">
        <v>32</v>
      </c>
      <c r="P953" s="835">
        <v>47333.539999999972</v>
      </c>
      <c r="Q953" s="837">
        <v>0.85148514851485146</v>
      </c>
      <c r="R953" s="832">
        <v>86</v>
      </c>
      <c r="S953" s="837">
        <v>0.85148514851485146</v>
      </c>
      <c r="T953" s="836">
        <v>27.5</v>
      </c>
      <c r="U953" s="838">
        <v>0.859375</v>
      </c>
    </row>
    <row r="954" spans="1:21" ht="14.4" customHeight="1" x14ac:dyDescent="0.3">
      <c r="A954" s="831">
        <v>21</v>
      </c>
      <c r="B954" s="832" t="s">
        <v>2457</v>
      </c>
      <c r="C954" s="832" t="s">
        <v>2463</v>
      </c>
      <c r="D954" s="833" t="s">
        <v>4107</v>
      </c>
      <c r="E954" s="834" t="s">
        <v>2502</v>
      </c>
      <c r="F954" s="832" t="s">
        <v>2458</v>
      </c>
      <c r="G954" s="832" t="s">
        <v>2937</v>
      </c>
      <c r="H954" s="832" t="s">
        <v>585</v>
      </c>
      <c r="I954" s="832" t="s">
        <v>2938</v>
      </c>
      <c r="J954" s="832" t="s">
        <v>2939</v>
      </c>
      <c r="K954" s="832" t="s">
        <v>2940</v>
      </c>
      <c r="L954" s="835">
        <v>727.03</v>
      </c>
      <c r="M954" s="835">
        <v>6543.2699999999995</v>
      </c>
      <c r="N954" s="832">
        <v>9</v>
      </c>
      <c r="O954" s="836">
        <v>4</v>
      </c>
      <c r="P954" s="835">
        <v>5816.24</v>
      </c>
      <c r="Q954" s="837">
        <v>0.88888888888888895</v>
      </c>
      <c r="R954" s="832">
        <v>8</v>
      </c>
      <c r="S954" s="837">
        <v>0.88888888888888884</v>
      </c>
      <c r="T954" s="836">
        <v>3</v>
      </c>
      <c r="U954" s="838">
        <v>0.75</v>
      </c>
    </row>
    <row r="955" spans="1:21" ht="14.4" customHeight="1" x14ac:dyDescent="0.3">
      <c r="A955" s="831">
        <v>21</v>
      </c>
      <c r="B955" s="832" t="s">
        <v>2457</v>
      </c>
      <c r="C955" s="832" t="s">
        <v>2463</v>
      </c>
      <c r="D955" s="833" t="s">
        <v>4107</v>
      </c>
      <c r="E955" s="834" t="s">
        <v>2502</v>
      </c>
      <c r="F955" s="832" t="s">
        <v>2458</v>
      </c>
      <c r="G955" s="832" t="s">
        <v>2937</v>
      </c>
      <c r="H955" s="832" t="s">
        <v>585</v>
      </c>
      <c r="I955" s="832" t="s">
        <v>3223</v>
      </c>
      <c r="J955" s="832" t="s">
        <v>2939</v>
      </c>
      <c r="K955" s="832" t="s">
        <v>3224</v>
      </c>
      <c r="L955" s="835">
        <v>1454.05</v>
      </c>
      <c r="M955" s="835">
        <v>2908.1</v>
      </c>
      <c r="N955" s="832">
        <v>2</v>
      </c>
      <c r="O955" s="836">
        <v>0.5</v>
      </c>
      <c r="P955" s="835"/>
      <c r="Q955" s="837">
        <v>0</v>
      </c>
      <c r="R955" s="832"/>
      <c r="S955" s="837">
        <v>0</v>
      </c>
      <c r="T955" s="836"/>
      <c r="U955" s="838">
        <v>0</v>
      </c>
    </row>
    <row r="956" spans="1:21" ht="14.4" customHeight="1" x14ac:dyDescent="0.3">
      <c r="A956" s="831">
        <v>21</v>
      </c>
      <c r="B956" s="832" t="s">
        <v>2457</v>
      </c>
      <c r="C956" s="832" t="s">
        <v>2463</v>
      </c>
      <c r="D956" s="833" t="s">
        <v>4107</v>
      </c>
      <c r="E956" s="834" t="s">
        <v>2502</v>
      </c>
      <c r="F956" s="832" t="s">
        <v>2458</v>
      </c>
      <c r="G956" s="832" t="s">
        <v>2515</v>
      </c>
      <c r="H956" s="832" t="s">
        <v>585</v>
      </c>
      <c r="I956" s="832" t="s">
        <v>2667</v>
      </c>
      <c r="J956" s="832" t="s">
        <v>769</v>
      </c>
      <c r="K956" s="832" t="s">
        <v>2668</v>
      </c>
      <c r="L956" s="835">
        <v>53.57</v>
      </c>
      <c r="M956" s="835">
        <v>535.70000000000005</v>
      </c>
      <c r="N956" s="832">
        <v>10</v>
      </c>
      <c r="O956" s="836">
        <v>3.5</v>
      </c>
      <c r="P956" s="835">
        <v>107.14</v>
      </c>
      <c r="Q956" s="837">
        <v>0.19999999999999998</v>
      </c>
      <c r="R956" s="832">
        <v>2</v>
      </c>
      <c r="S956" s="837">
        <v>0.2</v>
      </c>
      <c r="T956" s="836">
        <v>0.5</v>
      </c>
      <c r="U956" s="838">
        <v>0.14285714285714285</v>
      </c>
    </row>
    <row r="957" spans="1:21" ht="14.4" customHeight="1" x14ac:dyDescent="0.3">
      <c r="A957" s="831">
        <v>21</v>
      </c>
      <c r="B957" s="832" t="s">
        <v>2457</v>
      </c>
      <c r="C957" s="832" t="s">
        <v>2463</v>
      </c>
      <c r="D957" s="833" t="s">
        <v>4107</v>
      </c>
      <c r="E957" s="834" t="s">
        <v>2502</v>
      </c>
      <c r="F957" s="832" t="s">
        <v>2458</v>
      </c>
      <c r="G957" s="832" t="s">
        <v>2669</v>
      </c>
      <c r="H957" s="832" t="s">
        <v>637</v>
      </c>
      <c r="I957" s="832" t="s">
        <v>2670</v>
      </c>
      <c r="J957" s="832" t="s">
        <v>2671</v>
      </c>
      <c r="K957" s="832" t="s">
        <v>2672</v>
      </c>
      <c r="L957" s="835">
        <v>736.33</v>
      </c>
      <c r="M957" s="835">
        <v>2208.9900000000002</v>
      </c>
      <c r="N957" s="832">
        <v>3</v>
      </c>
      <c r="O957" s="836">
        <v>1</v>
      </c>
      <c r="P957" s="835">
        <v>2208.9900000000002</v>
      </c>
      <c r="Q957" s="837">
        <v>1</v>
      </c>
      <c r="R957" s="832">
        <v>3</v>
      </c>
      <c r="S957" s="837">
        <v>1</v>
      </c>
      <c r="T957" s="836">
        <v>1</v>
      </c>
      <c r="U957" s="838">
        <v>1</v>
      </c>
    </row>
    <row r="958" spans="1:21" ht="14.4" customHeight="1" x14ac:dyDescent="0.3">
      <c r="A958" s="831">
        <v>21</v>
      </c>
      <c r="B958" s="832" t="s">
        <v>2457</v>
      </c>
      <c r="C958" s="832" t="s">
        <v>2463</v>
      </c>
      <c r="D958" s="833" t="s">
        <v>4107</v>
      </c>
      <c r="E958" s="834" t="s">
        <v>2502</v>
      </c>
      <c r="F958" s="832" t="s">
        <v>2458</v>
      </c>
      <c r="G958" s="832" t="s">
        <v>2669</v>
      </c>
      <c r="H958" s="832" t="s">
        <v>637</v>
      </c>
      <c r="I958" s="832" t="s">
        <v>2673</v>
      </c>
      <c r="J958" s="832" t="s">
        <v>2671</v>
      </c>
      <c r="K958" s="832" t="s">
        <v>2674</v>
      </c>
      <c r="L958" s="835">
        <v>490.89</v>
      </c>
      <c r="M958" s="835">
        <v>981.78</v>
      </c>
      <c r="N958" s="832">
        <v>2</v>
      </c>
      <c r="O958" s="836">
        <v>1</v>
      </c>
      <c r="P958" s="835"/>
      <c r="Q958" s="837">
        <v>0</v>
      </c>
      <c r="R958" s="832"/>
      <c r="S958" s="837">
        <v>0</v>
      </c>
      <c r="T958" s="836"/>
      <c r="U958" s="838">
        <v>0</v>
      </c>
    </row>
    <row r="959" spans="1:21" ht="14.4" customHeight="1" x14ac:dyDescent="0.3">
      <c r="A959" s="831">
        <v>21</v>
      </c>
      <c r="B959" s="832" t="s">
        <v>2457</v>
      </c>
      <c r="C959" s="832" t="s">
        <v>2463</v>
      </c>
      <c r="D959" s="833" t="s">
        <v>4107</v>
      </c>
      <c r="E959" s="834" t="s">
        <v>2502</v>
      </c>
      <c r="F959" s="832" t="s">
        <v>2458</v>
      </c>
      <c r="G959" s="832" t="s">
        <v>2950</v>
      </c>
      <c r="H959" s="832" t="s">
        <v>585</v>
      </c>
      <c r="I959" s="832" t="s">
        <v>2952</v>
      </c>
      <c r="J959" s="832" t="s">
        <v>692</v>
      </c>
      <c r="K959" s="832" t="s">
        <v>2953</v>
      </c>
      <c r="L959" s="835">
        <v>35.25</v>
      </c>
      <c r="M959" s="835">
        <v>105.75</v>
      </c>
      <c r="N959" s="832">
        <v>3</v>
      </c>
      <c r="O959" s="836">
        <v>0.5</v>
      </c>
      <c r="P959" s="835">
        <v>105.75</v>
      </c>
      <c r="Q959" s="837">
        <v>1</v>
      </c>
      <c r="R959" s="832">
        <v>3</v>
      </c>
      <c r="S959" s="837">
        <v>1</v>
      </c>
      <c r="T959" s="836">
        <v>0.5</v>
      </c>
      <c r="U959" s="838">
        <v>1</v>
      </c>
    </row>
    <row r="960" spans="1:21" ht="14.4" customHeight="1" x14ac:dyDescent="0.3">
      <c r="A960" s="831">
        <v>21</v>
      </c>
      <c r="B960" s="832" t="s">
        <v>2457</v>
      </c>
      <c r="C960" s="832" t="s">
        <v>2463</v>
      </c>
      <c r="D960" s="833" t="s">
        <v>4107</v>
      </c>
      <c r="E960" s="834" t="s">
        <v>2502</v>
      </c>
      <c r="F960" s="832" t="s">
        <v>2458</v>
      </c>
      <c r="G960" s="832" t="s">
        <v>2680</v>
      </c>
      <c r="H960" s="832" t="s">
        <v>585</v>
      </c>
      <c r="I960" s="832" t="s">
        <v>2967</v>
      </c>
      <c r="J960" s="832" t="s">
        <v>909</v>
      </c>
      <c r="K960" s="832" t="s">
        <v>2968</v>
      </c>
      <c r="L960" s="835">
        <v>103.67</v>
      </c>
      <c r="M960" s="835">
        <v>207.34</v>
      </c>
      <c r="N960" s="832">
        <v>2</v>
      </c>
      <c r="O960" s="836">
        <v>0.5</v>
      </c>
      <c r="P960" s="835">
        <v>207.34</v>
      </c>
      <c r="Q960" s="837">
        <v>1</v>
      </c>
      <c r="R960" s="832">
        <v>2</v>
      </c>
      <c r="S960" s="837">
        <v>1</v>
      </c>
      <c r="T960" s="836">
        <v>0.5</v>
      </c>
      <c r="U960" s="838">
        <v>1</v>
      </c>
    </row>
    <row r="961" spans="1:21" ht="14.4" customHeight="1" x14ac:dyDescent="0.3">
      <c r="A961" s="831">
        <v>21</v>
      </c>
      <c r="B961" s="832" t="s">
        <v>2457</v>
      </c>
      <c r="C961" s="832" t="s">
        <v>2463</v>
      </c>
      <c r="D961" s="833" t="s">
        <v>4107</v>
      </c>
      <c r="E961" s="834" t="s">
        <v>2502</v>
      </c>
      <c r="F961" s="832" t="s">
        <v>2458</v>
      </c>
      <c r="G961" s="832" t="s">
        <v>2680</v>
      </c>
      <c r="H961" s="832" t="s">
        <v>585</v>
      </c>
      <c r="I961" s="832" t="s">
        <v>3242</v>
      </c>
      <c r="J961" s="832" t="s">
        <v>909</v>
      </c>
      <c r="K961" s="832" t="s">
        <v>2682</v>
      </c>
      <c r="L961" s="835">
        <v>103.67</v>
      </c>
      <c r="M961" s="835">
        <v>103.67</v>
      </c>
      <c r="N961" s="832">
        <v>1</v>
      </c>
      <c r="O961" s="836">
        <v>0.5</v>
      </c>
      <c r="P961" s="835"/>
      <c r="Q961" s="837">
        <v>0</v>
      </c>
      <c r="R961" s="832"/>
      <c r="S961" s="837">
        <v>0</v>
      </c>
      <c r="T961" s="836"/>
      <c r="U961" s="838">
        <v>0</v>
      </c>
    </row>
    <row r="962" spans="1:21" ht="14.4" customHeight="1" x14ac:dyDescent="0.3">
      <c r="A962" s="831">
        <v>21</v>
      </c>
      <c r="B962" s="832" t="s">
        <v>2457</v>
      </c>
      <c r="C962" s="832" t="s">
        <v>2463</v>
      </c>
      <c r="D962" s="833" t="s">
        <v>4107</v>
      </c>
      <c r="E962" s="834" t="s">
        <v>2502</v>
      </c>
      <c r="F962" s="832" t="s">
        <v>2458</v>
      </c>
      <c r="G962" s="832" t="s">
        <v>2504</v>
      </c>
      <c r="H962" s="832" t="s">
        <v>637</v>
      </c>
      <c r="I962" s="832" t="s">
        <v>1898</v>
      </c>
      <c r="J962" s="832" t="s">
        <v>1091</v>
      </c>
      <c r="K962" s="832" t="s">
        <v>1899</v>
      </c>
      <c r="L962" s="835">
        <v>453.18</v>
      </c>
      <c r="M962" s="835">
        <v>906.36</v>
      </c>
      <c r="N962" s="832">
        <v>2</v>
      </c>
      <c r="O962" s="836">
        <v>0.5</v>
      </c>
      <c r="P962" s="835"/>
      <c r="Q962" s="837">
        <v>0</v>
      </c>
      <c r="R962" s="832"/>
      <c r="S962" s="837">
        <v>0</v>
      </c>
      <c r="T962" s="836"/>
      <c r="U962" s="838">
        <v>0</v>
      </c>
    </row>
    <row r="963" spans="1:21" ht="14.4" customHeight="1" x14ac:dyDescent="0.3">
      <c r="A963" s="831">
        <v>21</v>
      </c>
      <c r="B963" s="832" t="s">
        <v>2457</v>
      </c>
      <c r="C963" s="832" t="s">
        <v>2463</v>
      </c>
      <c r="D963" s="833" t="s">
        <v>4107</v>
      </c>
      <c r="E963" s="834" t="s">
        <v>2502</v>
      </c>
      <c r="F963" s="832" t="s">
        <v>2458</v>
      </c>
      <c r="G963" s="832" t="s">
        <v>2504</v>
      </c>
      <c r="H963" s="832" t="s">
        <v>585</v>
      </c>
      <c r="I963" s="832" t="s">
        <v>2508</v>
      </c>
      <c r="J963" s="832" t="s">
        <v>1091</v>
      </c>
      <c r="K963" s="832" t="s">
        <v>1899</v>
      </c>
      <c r="L963" s="835">
        <v>453.18</v>
      </c>
      <c r="M963" s="835">
        <v>2719.08</v>
      </c>
      <c r="N963" s="832">
        <v>6</v>
      </c>
      <c r="O963" s="836">
        <v>1.5</v>
      </c>
      <c r="P963" s="835">
        <v>1812.72</v>
      </c>
      <c r="Q963" s="837">
        <v>0.66666666666666674</v>
      </c>
      <c r="R963" s="832">
        <v>4</v>
      </c>
      <c r="S963" s="837">
        <v>0.66666666666666663</v>
      </c>
      <c r="T963" s="836">
        <v>1</v>
      </c>
      <c r="U963" s="838">
        <v>0.66666666666666663</v>
      </c>
    </row>
    <row r="964" spans="1:21" ht="14.4" customHeight="1" x14ac:dyDescent="0.3">
      <c r="A964" s="831">
        <v>21</v>
      </c>
      <c r="B964" s="832" t="s">
        <v>2457</v>
      </c>
      <c r="C964" s="832" t="s">
        <v>2463</v>
      </c>
      <c r="D964" s="833" t="s">
        <v>4107</v>
      </c>
      <c r="E964" s="834" t="s">
        <v>2502</v>
      </c>
      <c r="F964" s="832" t="s">
        <v>2458</v>
      </c>
      <c r="G964" s="832" t="s">
        <v>2692</v>
      </c>
      <c r="H964" s="832" t="s">
        <v>585</v>
      </c>
      <c r="I964" s="832" t="s">
        <v>2996</v>
      </c>
      <c r="J964" s="832" t="s">
        <v>1889</v>
      </c>
      <c r="K964" s="832" t="s">
        <v>2997</v>
      </c>
      <c r="L964" s="835">
        <v>103.67</v>
      </c>
      <c r="M964" s="835">
        <v>103.67</v>
      </c>
      <c r="N964" s="832">
        <v>1</v>
      </c>
      <c r="O964" s="836">
        <v>0.5</v>
      </c>
      <c r="P964" s="835"/>
      <c r="Q964" s="837">
        <v>0</v>
      </c>
      <c r="R964" s="832"/>
      <c r="S964" s="837">
        <v>0</v>
      </c>
      <c r="T964" s="836"/>
      <c r="U964" s="838">
        <v>0</v>
      </c>
    </row>
    <row r="965" spans="1:21" ht="14.4" customHeight="1" x14ac:dyDescent="0.3">
      <c r="A965" s="831">
        <v>21</v>
      </c>
      <c r="B965" s="832" t="s">
        <v>2457</v>
      </c>
      <c r="C965" s="832" t="s">
        <v>2463</v>
      </c>
      <c r="D965" s="833" t="s">
        <v>4107</v>
      </c>
      <c r="E965" s="834" t="s">
        <v>2502</v>
      </c>
      <c r="F965" s="832" t="s">
        <v>2458</v>
      </c>
      <c r="G965" s="832" t="s">
        <v>3136</v>
      </c>
      <c r="H965" s="832" t="s">
        <v>637</v>
      </c>
      <c r="I965" s="832" t="s">
        <v>3616</v>
      </c>
      <c r="J965" s="832" t="s">
        <v>1995</v>
      </c>
      <c r="K965" s="832" t="s">
        <v>3617</v>
      </c>
      <c r="L965" s="835">
        <v>545.82000000000005</v>
      </c>
      <c r="M965" s="835">
        <v>545.82000000000005</v>
      </c>
      <c r="N965" s="832">
        <v>1</v>
      </c>
      <c r="O965" s="836">
        <v>1</v>
      </c>
      <c r="P965" s="835">
        <v>545.82000000000005</v>
      </c>
      <c r="Q965" s="837">
        <v>1</v>
      </c>
      <c r="R965" s="832">
        <v>1</v>
      </c>
      <c r="S965" s="837">
        <v>1</v>
      </c>
      <c r="T965" s="836">
        <v>1</v>
      </c>
      <c r="U965" s="838">
        <v>1</v>
      </c>
    </row>
    <row r="966" spans="1:21" ht="14.4" customHeight="1" x14ac:dyDescent="0.3">
      <c r="A966" s="831">
        <v>21</v>
      </c>
      <c r="B966" s="832" t="s">
        <v>2457</v>
      </c>
      <c r="C966" s="832" t="s">
        <v>2463</v>
      </c>
      <c r="D966" s="833" t="s">
        <v>4107</v>
      </c>
      <c r="E966" s="834" t="s">
        <v>2502</v>
      </c>
      <c r="F966" s="832" t="s">
        <v>2458</v>
      </c>
      <c r="G966" s="832" t="s">
        <v>2701</v>
      </c>
      <c r="H966" s="832" t="s">
        <v>585</v>
      </c>
      <c r="I966" s="832" t="s">
        <v>2702</v>
      </c>
      <c r="J966" s="832" t="s">
        <v>647</v>
      </c>
      <c r="K966" s="832" t="s">
        <v>2703</v>
      </c>
      <c r="L966" s="835">
        <v>108.44</v>
      </c>
      <c r="M966" s="835">
        <v>216.88</v>
      </c>
      <c r="N966" s="832">
        <v>2</v>
      </c>
      <c r="O966" s="836">
        <v>2</v>
      </c>
      <c r="P966" s="835">
        <v>216.88</v>
      </c>
      <c r="Q966" s="837">
        <v>1</v>
      </c>
      <c r="R966" s="832">
        <v>2</v>
      </c>
      <c r="S966" s="837">
        <v>1</v>
      </c>
      <c r="T966" s="836">
        <v>2</v>
      </c>
      <c r="U966" s="838">
        <v>1</v>
      </c>
    </row>
    <row r="967" spans="1:21" ht="14.4" customHeight="1" x14ac:dyDescent="0.3">
      <c r="A967" s="831">
        <v>21</v>
      </c>
      <c r="B967" s="832" t="s">
        <v>2457</v>
      </c>
      <c r="C967" s="832" t="s">
        <v>2463</v>
      </c>
      <c r="D967" s="833" t="s">
        <v>4107</v>
      </c>
      <c r="E967" s="834" t="s">
        <v>2502</v>
      </c>
      <c r="F967" s="832" t="s">
        <v>2458</v>
      </c>
      <c r="G967" s="832" t="s">
        <v>2726</v>
      </c>
      <c r="H967" s="832" t="s">
        <v>637</v>
      </c>
      <c r="I967" s="832" t="s">
        <v>2727</v>
      </c>
      <c r="J967" s="832" t="s">
        <v>2728</v>
      </c>
      <c r="K967" s="832" t="s">
        <v>2729</v>
      </c>
      <c r="L967" s="835">
        <v>502.31</v>
      </c>
      <c r="M967" s="835">
        <v>17580.849999999999</v>
      </c>
      <c r="N967" s="832">
        <v>35</v>
      </c>
      <c r="O967" s="836">
        <v>32</v>
      </c>
      <c r="P967" s="835">
        <v>12557.749999999998</v>
      </c>
      <c r="Q967" s="837">
        <v>0.71428571428571419</v>
      </c>
      <c r="R967" s="832">
        <v>25</v>
      </c>
      <c r="S967" s="837">
        <v>0.7142857142857143</v>
      </c>
      <c r="T967" s="836">
        <v>23.5</v>
      </c>
      <c r="U967" s="838">
        <v>0.734375</v>
      </c>
    </row>
    <row r="968" spans="1:21" ht="14.4" customHeight="1" x14ac:dyDescent="0.3">
      <c r="A968" s="831">
        <v>21</v>
      </c>
      <c r="B968" s="832" t="s">
        <v>2457</v>
      </c>
      <c r="C968" s="832" t="s">
        <v>2463</v>
      </c>
      <c r="D968" s="833" t="s">
        <v>4107</v>
      </c>
      <c r="E968" s="834" t="s">
        <v>2502</v>
      </c>
      <c r="F968" s="832" t="s">
        <v>2458</v>
      </c>
      <c r="G968" s="832" t="s">
        <v>2767</v>
      </c>
      <c r="H968" s="832" t="s">
        <v>585</v>
      </c>
      <c r="I968" s="832" t="s">
        <v>2768</v>
      </c>
      <c r="J968" s="832" t="s">
        <v>2769</v>
      </c>
      <c r="K968" s="832" t="s">
        <v>2770</v>
      </c>
      <c r="L968" s="835">
        <v>311.02</v>
      </c>
      <c r="M968" s="835">
        <v>622.04</v>
      </c>
      <c r="N968" s="832">
        <v>2</v>
      </c>
      <c r="O968" s="836">
        <v>1.5</v>
      </c>
      <c r="P968" s="835">
        <v>622.04</v>
      </c>
      <c r="Q968" s="837">
        <v>1</v>
      </c>
      <c r="R968" s="832">
        <v>2</v>
      </c>
      <c r="S968" s="837">
        <v>1</v>
      </c>
      <c r="T968" s="836">
        <v>1.5</v>
      </c>
      <c r="U968" s="838">
        <v>1</v>
      </c>
    </row>
    <row r="969" spans="1:21" ht="14.4" customHeight="1" x14ac:dyDescent="0.3">
      <c r="A969" s="831">
        <v>21</v>
      </c>
      <c r="B969" s="832" t="s">
        <v>2457</v>
      </c>
      <c r="C969" s="832" t="s">
        <v>2463</v>
      </c>
      <c r="D969" s="833" t="s">
        <v>4107</v>
      </c>
      <c r="E969" s="834" t="s">
        <v>2502</v>
      </c>
      <c r="F969" s="832" t="s">
        <v>2458</v>
      </c>
      <c r="G969" s="832" t="s">
        <v>2773</v>
      </c>
      <c r="H969" s="832" t="s">
        <v>637</v>
      </c>
      <c r="I969" s="832" t="s">
        <v>2173</v>
      </c>
      <c r="J969" s="832" t="s">
        <v>1272</v>
      </c>
      <c r="K969" s="832" t="s">
        <v>2174</v>
      </c>
      <c r="L969" s="835">
        <v>0</v>
      </c>
      <c r="M969" s="835">
        <v>0</v>
      </c>
      <c r="N969" s="832">
        <v>1</v>
      </c>
      <c r="O969" s="836">
        <v>0.5</v>
      </c>
      <c r="P969" s="835">
        <v>0</v>
      </c>
      <c r="Q969" s="837"/>
      <c r="R969" s="832">
        <v>1</v>
      </c>
      <c r="S969" s="837">
        <v>1</v>
      </c>
      <c r="T969" s="836">
        <v>0.5</v>
      </c>
      <c r="U969" s="838">
        <v>1</v>
      </c>
    </row>
    <row r="970" spans="1:21" ht="14.4" customHeight="1" x14ac:dyDescent="0.3">
      <c r="A970" s="831">
        <v>21</v>
      </c>
      <c r="B970" s="832" t="s">
        <v>2457</v>
      </c>
      <c r="C970" s="832" t="s">
        <v>2463</v>
      </c>
      <c r="D970" s="833" t="s">
        <v>4107</v>
      </c>
      <c r="E970" s="834" t="s">
        <v>2502</v>
      </c>
      <c r="F970" s="832" t="s">
        <v>2458</v>
      </c>
      <c r="G970" s="832" t="s">
        <v>2781</v>
      </c>
      <c r="H970" s="832" t="s">
        <v>637</v>
      </c>
      <c r="I970" s="832" t="s">
        <v>2782</v>
      </c>
      <c r="J970" s="832" t="s">
        <v>2236</v>
      </c>
      <c r="K970" s="832" t="s">
        <v>2783</v>
      </c>
      <c r="L970" s="835">
        <v>414.07</v>
      </c>
      <c r="M970" s="835">
        <v>414.07</v>
      </c>
      <c r="N970" s="832">
        <v>1</v>
      </c>
      <c r="O970" s="836">
        <v>0.5</v>
      </c>
      <c r="P970" s="835"/>
      <c r="Q970" s="837">
        <v>0</v>
      </c>
      <c r="R970" s="832"/>
      <c r="S970" s="837">
        <v>0</v>
      </c>
      <c r="T970" s="836"/>
      <c r="U970" s="838">
        <v>0</v>
      </c>
    </row>
    <row r="971" spans="1:21" ht="14.4" customHeight="1" x14ac:dyDescent="0.3">
      <c r="A971" s="831">
        <v>21</v>
      </c>
      <c r="B971" s="832" t="s">
        <v>2457</v>
      </c>
      <c r="C971" s="832" t="s">
        <v>2463</v>
      </c>
      <c r="D971" s="833" t="s">
        <v>4107</v>
      </c>
      <c r="E971" s="834" t="s">
        <v>2502</v>
      </c>
      <c r="F971" s="832" t="s">
        <v>2458</v>
      </c>
      <c r="G971" s="832" t="s">
        <v>2786</v>
      </c>
      <c r="H971" s="832" t="s">
        <v>585</v>
      </c>
      <c r="I971" s="832" t="s">
        <v>2789</v>
      </c>
      <c r="J971" s="832" t="s">
        <v>1559</v>
      </c>
      <c r="K971" s="832" t="s">
        <v>2790</v>
      </c>
      <c r="L971" s="835">
        <v>50.32</v>
      </c>
      <c r="M971" s="835">
        <v>150.96</v>
      </c>
      <c r="N971" s="832">
        <v>3</v>
      </c>
      <c r="O971" s="836">
        <v>1</v>
      </c>
      <c r="P971" s="835">
        <v>150.96</v>
      </c>
      <c r="Q971" s="837">
        <v>1</v>
      </c>
      <c r="R971" s="832">
        <v>3</v>
      </c>
      <c r="S971" s="837">
        <v>1</v>
      </c>
      <c r="T971" s="836">
        <v>1</v>
      </c>
      <c r="U971" s="838">
        <v>1</v>
      </c>
    </row>
    <row r="972" spans="1:21" ht="14.4" customHeight="1" x14ac:dyDescent="0.3">
      <c r="A972" s="831">
        <v>21</v>
      </c>
      <c r="B972" s="832" t="s">
        <v>2457</v>
      </c>
      <c r="C972" s="832" t="s">
        <v>2463</v>
      </c>
      <c r="D972" s="833" t="s">
        <v>4107</v>
      </c>
      <c r="E972" s="834" t="s">
        <v>2502</v>
      </c>
      <c r="F972" s="832" t="s">
        <v>2458</v>
      </c>
      <c r="G972" s="832" t="s">
        <v>2798</v>
      </c>
      <c r="H972" s="832" t="s">
        <v>637</v>
      </c>
      <c r="I972" s="832" t="s">
        <v>3368</v>
      </c>
      <c r="J972" s="832" t="s">
        <v>2048</v>
      </c>
      <c r="K972" s="832" t="s">
        <v>3369</v>
      </c>
      <c r="L972" s="835">
        <v>84.18</v>
      </c>
      <c r="M972" s="835">
        <v>84.18</v>
      </c>
      <c r="N972" s="832">
        <v>1</v>
      </c>
      <c r="O972" s="836">
        <v>1</v>
      </c>
      <c r="P972" s="835"/>
      <c r="Q972" s="837">
        <v>0</v>
      </c>
      <c r="R972" s="832"/>
      <c r="S972" s="837">
        <v>0</v>
      </c>
      <c r="T972" s="836"/>
      <c r="U972" s="838">
        <v>0</v>
      </c>
    </row>
    <row r="973" spans="1:21" ht="14.4" customHeight="1" x14ac:dyDescent="0.3">
      <c r="A973" s="831">
        <v>21</v>
      </c>
      <c r="B973" s="832" t="s">
        <v>2457</v>
      </c>
      <c r="C973" s="832" t="s">
        <v>2463</v>
      </c>
      <c r="D973" s="833" t="s">
        <v>4107</v>
      </c>
      <c r="E973" s="834" t="s">
        <v>2502</v>
      </c>
      <c r="F973" s="832" t="s">
        <v>2458</v>
      </c>
      <c r="G973" s="832" t="s">
        <v>2510</v>
      </c>
      <c r="H973" s="832" t="s">
        <v>585</v>
      </c>
      <c r="I973" s="832" t="s">
        <v>2511</v>
      </c>
      <c r="J973" s="832" t="s">
        <v>1028</v>
      </c>
      <c r="K973" s="832" t="s">
        <v>1029</v>
      </c>
      <c r="L973" s="835">
        <v>107.27</v>
      </c>
      <c r="M973" s="835">
        <v>4183.53</v>
      </c>
      <c r="N973" s="832">
        <v>39</v>
      </c>
      <c r="O973" s="836">
        <v>10.5</v>
      </c>
      <c r="P973" s="835">
        <v>2038.1299999999999</v>
      </c>
      <c r="Q973" s="837">
        <v>0.48717948717948717</v>
      </c>
      <c r="R973" s="832">
        <v>19</v>
      </c>
      <c r="S973" s="837">
        <v>0.48717948717948717</v>
      </c>
      <c r="T973" s="836">
        <v>6</v>
      </c>
      <c r="U973" s="838">
        <v>0.5714285714285714</v>
      </c>
    </row>
    <row r="974" spans="1:21" ht="14.4" customHeight="1" x14ac:dyDescent="0.3">
      <c r="A974" s="831">
        <v>21</v>
      </c>
      <c r="B974" s="832" t="s">
        <v>2457</v>
      </c>
      <c r="C974" s="832" t="s">
        <v>2463</v>
      </c>
      <c r="D974" s="833" t="s">
        <v>4107</v>
      </c>
      <c r="E974" s="834" t="s">
        <v>2502</v>
      </c>
      <c r="F974" s="832" t="s">
        <v>2460</v>
      </c>
      <c r="G974" s="832" t="s">
        <v>2818</v>
      </c>
      <c r="H974" s="832" t="s">
        <v>585</v>
      </c>
      <c r="I974" s="832" t="s">
        <v>2819</v>
      </c>
      <c r="J974" s="832" t="s">
        <v>2820</v>
      </c>
      <c r="K974" s="832" t="s">
        <v>2821</v>
      </c>
      <c r="L974" s="835">
        <v>1800</v>
      </c>
      <c r="M974" s="835">
        <v>3600</v>
      </c>
      <c r="N974" s="832">
        <v>2</v>
      </c>
      <c r="O974" s="836">
        <v>2</v>
      </c>
      <c r="P974" s="835"/>
      <c r="Q974" s="837">
        <v>0</v>
      </c>
      <c r="R974" s="832"/>
      <c r="S974" s="837">
        <v>0</v>
      </c>
      <c r="T974" s="836"/>
      <c r="U974" s="838">
        <v>0</v>
      </c>
    </row>
    <row r="975" spans="1:21" ht="14.4" customHeight="1" x14ac:dyDescent="0.3">
      <c r="A975" s="831">
        <v>21</v>
      </c>
      <c r="B975" s="832" t="s">
        <v>2457</v>
      </c>
      <c r="C975" s="832" t="s">
        <v>2463</v>
      </c>
      <c r="D975" s="833" t="s">
        <v>4107</v>
      </c>
      <c r="E975" s="834" t="s">
        <v>2502</v>
      </c>
      <c r="F975" s="832" t="s">
        <v>2460</v>
      </c>
      <c r="G975" s="832" t="s">
        <v>2825</v>
      </c>
      <c r="H975" s="832" t="s">
        <v>585</v>
      </c>
      <c r="I975" s="832" t="s">
        <v>3072</v>
      </c>
      <c r="J975" s="832" t="s">
        <v>3073</v>
      </c>
      <c r="K975" s="832" t="s">
        <v>3074</v>
      </c>
      <c r="L975" s="835">
        <v>1000</v>
      </c>
      <c r="M975" s="835">
        <v>3000</v>
      </c>
      <c r="N975" s="832">
        <v>3</v>
      </c>
      <c r="O975" s="836">
        <v>3</v>
      </c>
      <c r="P975" s="835"/>
      <c r="Q975" s="837">
        <v>0</v>
      </c>
      <c r="R975" s="832"/>
      <c r="S975" s="837">
        <v>0</v>
      </c>
      <c r="T975" s="836"/>
      <c r="U975" s="838">
        <v>0</v>
      </c>
    </row>
    <row r="976" spans="1:21" ht="14.4" customHeight="1" x14ac:dyDescent="0.3">
      <c r="A976" s="831">
        <v>21</v>
      </c>
      <c r="B976" s="832" t="s">
        <v>2457</v>
      </c>
      <c r="C976" s="832" t="s">
        <v>2463</v>
      </c>
      <c r="D976" s="833" t="s">
        <v>4107</v>
      </c>
      <c r="E976" s="834" t="s">
        <v>2470</v>
      </c>
      <c r="F976" s="832" t="s">
        <v>2458</v>
      </c>
      <c r="G976" s="832" t="s">
        <v>3075</v>
      </c>
      <c r="H976" s="832" t="s">
        <v>585</v>
      </c>
      <c r="I976" s="832" t="s">
        <v>3076</v>
      </c>
      <c r="J976" s="832" t="s">
        <v>3077</v>
      </c>
      <c r="K976" s="832" t="s">
        <v>3078</v>
      </c>
      <c r="L976" s="835">
        <v>70.48</v>
      </c>
      <c r="M976" s="835">
        <v>704.80000000000007</v>
      </c>
      <c r="N976" s="832">
        <v>10</v>
      </c>
      <c r="O976" s="836">
        <v>4</v>
      </c>
      <c r="P976" s="835">
        <v>422.88000000000005</v>
      </c>
      <c r="Q976" s="837">
        <v>0.6</v>
      </c>
      <c r="R976" s="832">
        <v>6</v>
      </c>
      <c r="S976" s="837">
        <v>0.6</v>
      </c>
      <c r="T976" s="836">
        <v>3</v>
      </c>
      <c r="U976" s="838">
        <v>0.75</v>
      </c>
    </row>
    <row r="977" spans="1:21" ht="14.4" customHeight="1" x14ac:dyDescent="0.3">
      <c r="A977" s="831">
        <v>21</v>
      </c>
      <c r="B977" s="832" t="s">
        <v>2457</v>
      </c>
      <c r="C977" s="832" t="s">
        <v>2463</v>
      </c>
      <c r="D977" s="833" t="s">
        <v>4107</v>
      </c>
      <c r="E977" s="834" t="s">
        <v>2470</v>
      </c>
      <c r="F977" s="832" t="s">
        <v>2458</v>
      </c>
      <c r="G977" s="832" t="s">
        <v>2522</v>
      </c>
      <c r="H977" s="832" t="s">
        <v>637</v>
      </c>
      <c r="I977" s="832" t="s">
        <v>2327</v>
      </c>
      <c r="J977" s="832" t="s">
        <v>653</v>
      </c>
      <c r="K977" s="832" t="s">
        <v>650</v>
      </c>
      <c r="L977" s="835">
        <v>72.55</v>
      </c>
      <c r="M977" s="835">
        <v>145.1</v>
      </c>
      <c r="N977" s="832">
        <v>2</v>
      </c>
      <c r="O977" s="836">
        <v>1.5</v>
      </c>
      <c r="P977" s="835"/>
      <c r="Q977" s="837">
        <v>0</v>
      </c>
      <c r="R977" s="832"/>
      <c r="S977" s="837">
        <v>0</v>
      </c>
      <c r="T977" s="836"/>
      <c r="U977" s="838">
        <v>0</v>
      </c>
    </row>
    <row r="978" spans="1:21" ht="14.4" customHeight="1" x14ac:dyDescent="0.3">
      <c r="A978" s="831">
        <v>21</v>
      </c>
      <c r="B978" s="832" t="s">
        <v>2457</v>
      </c>
      <c r="C978" s="832" t="s">
        <v>2463</v>
      </c>
      <c r="D978" s="833" t="s">
        <v>4107</v>
      </c>
      <c r="E978" s="834" t="s">
        <v>2470</v>
      </c>
      <c r="F978" s="832" t="s">
        <v>2458</v>
      </c>
      <c r="G978" s="832" t="s">
        <v>2522</v>
      </c>
      <c r="H978" s="832" t="s">
        <v>637</v>
      </c>
      <c r="I978" s="832" t="s">
        <v>2326</v>
      </c>
      <c r="J978" s="832" t="s">
        <v>653</v>
      </c>
      <c r="K978" s="832" t="s">
        <v>1354</v>
      </c>
      <c r="L978" s="835">
        <v>21.76</v>
      </c>
      <c r="M978" s="835">
        <v>21.76</v>
      </c>
      <c r="N978" s="832">
        <v>1</v>
      </c>
      <c r="O978" s="836">
        <v>0.5</v>
      </c>
      <c r="P978" s="835">
        <v>21.76</v>
      </c>
      <c r="Q978" s="837">
        <v>1</v>
      </c>
      <c r="R978" s="832">
        <v>1</v>
      </c>
      <c r="S978" s="837">
        <v>1</v>
      </c>
      <c r="T978" s="836">
        <v>0.5</v>
      </c>
      <c r="U978" s="838">
        <v>1</v>
      </c>
    </row>
    <row r="979" spans="1:21" ht="14.4" customHeight="1" x14ac:dyDescent="0.3">
      <c r="A979" s="831">
        <v>21</v>
      </c>
      <c r="B979" s="832" t="s">
        <v>2457</v>
      </c>
      <c r="C979" s="832" t="s">
        <v>2463</v>
      </c>
      <c r="D979" s="833" t="s">
        <v>4107</v>
      </c>
      <c r="E979" s="834" t="s">
        <v>2470</v>
      </c>
      <c r="F979" s="832" t="s">
        <v>2458</v>
      </c>
      <c r="G979" s="832" t="s">
        <v>2829</v>
      </c>
      <c r="H979" s="832" t="s">
        <v>637</v>
      </c>
      <c r="I979" s="832" t="s">
        <v>2166</v>
      </c>
      <c r="J979" s="832" t="s">
        <v>2164</v>
      </c>
      <c r="K979" s="832" t="s">
        <v>2167</v>
      </c>
      <c r="L979" s="835">
        <v>4.7</v>
      </c>
      <c r="M979" s="835">
        <v>23.5</v>
      </c>
      <c r="N979" s="832">
        <v>5</v>
      </c>
      <c r="O979" s="836">
        <v>1.5</v>
      </c>
      <c r="P979" s="835">
        <v>14.100000000000001</v>
      </c>
      <c r="Q979" s="837">
        <v>0.60000000000000009</v>
      </c>
      <c r="R979" s="832">
        <v>3</v>
      </c>
      <c r="S979" s="837">
        <v>0.6</v>
      </c>
      <c r="T979" s="836">
        <v>1</v>
      </c>
      <c r="U979" s="838">
        <v>0.66666666666666663</v>
      </c>
    </row>
    <row r="980" spans="1:21" ht="14.4" customHeight="1" x14ac:dyDescent="0.3">
      <c r="A980" s="831">
        <v>21</v>
      </c>
      <c r="B980" s="832" t="s">
        <v>2457</v>
      </c>
      <c r="C980" s="832" t="s">
        <v>2463</v>
      </c>
      <c r="D980" s="833" t="s">
        <v>4107</v>
      </c>
      <c r="E980" s="834" t="s">
        <v>2470</v>
      </c>
      <c r="F980" s="832" t="s">
        <v>2458</v>
      </c>
      <c r="G980" s="832" t="s">
        <v>2546</v>
      </c>
      <c r="H980" s="832" t="s">
        <v>585</v>
      </c>
      <c r="I980" s="832" t="s">
        <v>2850</v>
      </c>
      <c r="J980" s="832" t="s">
        <v>2548</v>
      </c>
      <c r="K980" s="832" t="s">
        <v>1002</v>
      </c>
      <c r="L980" s="835">
        <v>0</v>
      </c>
      <c r="M980" s="835">
        <v>0</v>
      </c>
      <c r="N980" s="832">
        <v>1</v>
      </c>
      <c r="O980" s="836">
        <v>1</v>
      </c>
      <c r="P980" s="835">
        <v>0</v>
      </c>
      <c r="Q980" s="837"/>
      <c r="R980" s="832">
        <v>1</v>
      </c>
      <c r="S980" s="837">
        <v>1</v>
      </c>
      <c r="T980" s="836">
        <v>1</v>
      </c>
      <c r="U980" s="838">
        <v>1</v>
      </c>
    </row>
    <row r="981" spans="1:21" ht="14.4" customHeight="1" x14ac:dyDescent="0.3">
      <c r="A981" s="831">
        <v>21</v>
      </c>
      <c r="B981" s="832" t="s">
        <v>2457</v>
      </c>
      <c r="C981" s="832" t="s">
        <v>2463</v>
      </c>
      <c r="D981" s="833" t="s">
        <v>4107</v>
      </c>
      <c r="E981" s="834" t="s">
        <v>2470</v>
      </c>
      <c r="F981" s="832" t="s">
        <v>2458</v>
      </c>
      <c r="G981" s="832" t="s">
        <v>3618</v>
      </c>
      <c r="H981" s="832" t="s">
        <v>585</v>
      </c>
      <c r="I981" s="832" t="s">
        <v>3619</v>
      </c>
      <c r="J981" s="832" t="s">
        <v>3620</v>
      </c>
      <c r="K981" s="832" t="s">
        <v>3621</v>
      </c>
      <c r="L981" s="835">
        <v>69.349999999999994</v>
      </c>
      <c r="M981" s="835">
        <v>208.04999999999998</v>
      </c>
      <c r="N981" s="832">
        <v>3</v>
      </c>
      <c r="O981" s="836">
        <v>0.5</v>
      </c>
      <c r="P981" s="835">
        <v>208.04999999999998</v>
      </c>
      <c r="Q981" s="837">
        <v>1</v>
      </c>
      <c r="R981" s="832">
        <v>3</v>
      </c>
      <c r="S981" s="837">
        <v>1</v>
      </c>
      <c r="T981" s="836">
        <v>0.5</v>
      </c>
      <c r="U981" s="838">
        <v>1</v>
      </c>
    </row>
    <row r="982" spans="1:21" ht="14.4" customHeight="1" x14ac:dyDescent="0.3">
      <c r="A982" s="831">
        <v>21</v>
      </c>
      <c r="B982" s="832" t="s">
        <v>2457</v>
      </c>
      <c r="C982" s="832" t="s">
        <v>2463</v>
      </c>
      <c r="D982" s="833" t="s">
        <v>4107</v>
      </c>
      <c r="E982" s="834" t="s">
        <v>2470</v>
      </c>
      <c r="F982" s="832" t="s">
        <v>2458</v>
      </c>
      <c r="G982" s="832" t="s">
        <v>2566</v>
      </c>
      <c r="H982" s="832" t="s">
        <v>585</v>
      </c>
      <c r="I982" s="832" t="s">
        <v>2569</v>
      </c>
      <c r="J982" s="832" t="s">
        <v>867</v>
      </c>
      <c r="K982" s="832" t="s">
        <v>2570</v>
      </c>
      <c r="L982" s="835">
        <v>516</v>
      </c>
      <c r="M982" s="835">
        <v>1548</v>
      </c>
      <c r="N982" s="832">
        <v>3</v>
      </c>
      <c r="O982" s="836">
        <v>1.5</v>
      </c>
      <c r="P982" s="835">
        <v>1548</v>
      </c>
      <c r="Q982" s="837">
        <v>1</v>
      </c>
      <c r="R982" s="832">
        <v>3</v>
      </c>
      <c r="S982" s="837">
        <v>1</v>
      </c>
      <c r="T982" s="836">
        <v>1.5</v>
      </c>
      <c r="U982" s="838">
        <v>1</v>
      </c>
    </row>
    <row r="983" spans="1:21" ht="14.4" customHeight="1" x14ac:dyDescent="0.3">
      <c r="A983" s="831">
        <v>21</v>
      </c>
      <c r="B983" s="832" t="s">
        <v>2457</v>
      </c>
      <c r="C983" s="832" t="s">
        <v>2463</v>
      </c>
      <c r="D983" s="833" t="s">
        <v>4107</v>
      </c>
      <c r="E983" s="834" t="s">
        <v>2470</v>
      </c>
      <c r="F983" s="832" t="s">
        <v>2458</v>
      </c>
      <c r="G983" s="832" t="s">
        <v>2566</v>
      </c>
      <c r="H983" s="832" t="s">
        <v>585</v>
      </c>
      <c r="I983" s="832" t="s">
        <v>3101</v>
      </c>
      <c r="J983" s="832" t="s">
        <v>867</v>
      </c>
      <c r="K983" s="832" t="s">
        <v>3102</v>
      </c>
      <c r="L983" s="835">
        <v>1719.99</v>
      </c>
      <c r="M983" s="835">
        <v>1719.99</v>
      </c>
      <c r="N983" s="832">
        <v>1</v>
      </c>
      <c r="O983" s="836">
        <v>0.5</v>
      </c>
      <c r="P983" s="835">
        <v>1719.99</v>
      </c>
      <c r="Q983" s="837">
        <v>1</v>
      </c>
      <c r="R983" s="832">
        <v>1</v>
      </c>
      <c r="S983" s="837">
        <v>1</v>
      </c>
      <c r="T983" s="836">
        <v>0.5</v>
      </c>
      <c r="U983" s="838">
        <v>1</v>
      </c>
    </row>
    <row r="984" spans="1:21" ht="14.4" customHeight="1" x14ac:dyDescent="0.3">
      <c r="A984" s="831">
        <v>21</v>
      </c>
      <c r="B984" s="832" t="s">
        <v>2457</v>
      </c>
      <c r="C984" s="832" t="s">
        <v>2463</v>
      </c>
      <c r="D984" s="833" t="s">
        <v>4107</v>
      </c>
      <c r="E984" s="834" t="s">
        <v>2470</v>
      </c>
      <c r="F984" s="832" t="s">
        <v>2458</v>
      </c>
      <c r="G984" s="832" t="s">
        <v>2575</v>
      </c>
      <c r="H984" s="832" t="s">
        <v>585</v>
      </c>
      <c r="I984" s="832" t="s">
        <v>2576</v>
      </c>
      <c r="J984" s="832" t="s">
        <v>776</v>
      </c>
      <c r="K984" s="832" t="s">
        <v>2577</v>
      </c>
      <c r="L984" s="835">
        <v>91.11</v>
      </c>
      <c r="M984" s="835">
        <v>182.22</v>
      </c>
      <c r="N984" s="832">
        <v>2</v>
      </c>
      <c r="O984" s="836">
        <v>0.5</v>
      </c>
      <c r="P984" s="835">
        <v>182.22</v>
      </c>
      <c r="Q984" s="837">
        <v>1</v>
      </c>
      <c r="R984" s="832">
        <v>2</v>
      </c>
      <c r="S984" s="837">
        <v>1</v>
      </c>
      <c r="T984" s="836">
        <v>0.5</v>
      </c>
      <c r="U984" s="838">
        <v>1</v>
      </c>
    </row>
    <row r="985" spans="1:21" ht="14.4" customHeight="1" x14ac:dyDescent="0.3">
      <c r="A985" s="831">
        <v>21</v>
      </c>
      <c r="B985" s="832" t="s">
        <v>2457</v>
      </c>
      <c r="C985" s="832" t="s">
        <v>2463</v>
      </c>
      <c r="D985" s="833" t="s">
        <v>4107</v>
      </c>
      <c r="E985" s="834" t="s">
        <v>2470</v>
      </c>
      <c r="F985" s="832" t="s">
        <v>2458</v>
      </c>
      <c r="G985" s="832" t="s">
        <v>2578</v>
      </c>
      <c r="H985" s="832" t="s">
        <v>585</v>
      </c>
      <c r="I985" s="832" t="s">
        <v>2579</v>
      </c>
      <c r="J985" s="832" t="s">
        <v>1135</v>
      </c>
      <c r="K985" s="832" t="s">
        <v>2580</v>
      </c>
      <c r="L985" s="835">
        <v>29.13</v>
      </c>
      <c r="M985" s="835">
        <v>145.65</v>
      </c>
      <c r="N985" s="832">
        <v>5</v>
      </c>
      <c r="O985" s="836">
        <v>1</v>
      </c>
      <c r="P985" s="835">
        <v>145.65</v>
      </c>
      <c r="Q985" s="837">
        <v>1</v>
      </c>
      <c r="R985" s="832">
        <v>5</v>
      </c>
      <c r="S985" s="837">
        <v>1</v>
      </c>
      <c r="T985" s="836">
        <v>1</v>
      </c>
      <c r="U985" s="838">
        <v>1</v>
      </c>
    </row>
    <row r="986" spans="1:21" ht="14.4" customHeight="1" x14ac:dyDescent="0.3">
      <c r="A986" s="831">
        <v>21</v>
      </c>
      <c r="B986" s="832" t="s">
        <v>2457</v>
      </c>
      <c r="C986" s="832" t="s">
        <v>2463</v>
      </c>
      <c r="D986" s="833" t="s">
        <v>4107</v>
      </c>
      <c r="E986" s="834" t="s">
        <v>2470</v>
      </c>
      <c r="F986" s="832" t="s">
        <v>2458</v>
      </c>
      <c r="G986" s="832" t="s">
        <v>3622</v>
      </c>
      <c r="H986" s="832" t="s">
        <v>637</v>
      </c>
      <c r="I986" s="832" t="s">
        <v>3623</v>
      </c>
      <c r="J986" s="832" t="s">
        <v>1935</v>
      </c>
      <c r="K986" s="832" t="s">
        <v>1909</v>
      </c>
      <c r="L986" s="835">
        <v>50.05</v>
      </c>
      <c r="M986" s="835">
        <v>50.05</v>
      </c>
      <c r="N986" s="832">
        <v>1</v>
      </c>
      <c r="O986" s="836">
        <v>0.5</v>
      </c>
      <c r="P986" s="835">
        <v>50.05</v>
      </c>
      <c r="Q986" s="837">
        <v>1</v>
      </c>
      <c r="R986" s="832">
        <v>1</v>
      </c>
      <c r="S986" s="837">
        <v>1</v>
      </c>
      <c r="T986" s="836">
        <v>0.5</v>
      </c>
      <c r="U986" s="838">
        <v>1</v>
      </c>
    </row>
    <row r="987" spans="1:21" ht="14.4" customHeight="1" x14ac:dyDescent="0.3">
      <c r="A987" s="831">
        <v>21</v>
      </c>
      <c r="B987" s="832" t="s">
        <v>2457</v>
      </c>
      <c r="C987" s="832" t="s">
        <v>2463</v>
      </c>
      <c r="D987" s="833" t="s">
        <v>4107</v>
      </c>
      <c r="E987" s="834" t="s">
        <v>2470</v>
      </c>
      <c r="F987" s="832" t="s">
        <v>2458</v>
      </c>
      <c r="G987" s="832" t="s">
        <v>2512</v>
      </c>
      <c r="H987" s="832" t="s">
        <v>637</v>
      </c>
      <c r="I987" s="832" t="s">
        <v>2128</v>
      </c>
      <c r="J987" s="832" t="s">
        <v>2129</v>
      </c>
      <c r="K987" s="832" t="s">
        <v>2130</v>
      </c>
      <c r="L987" s="835">
        <v>5322.08</v>
      </c>
      <c r="M987" s="835">
        <v>15966.24</v>
      </c>
      <c r="N987" s="832">
        <v>3</v>
      </c>
      <c r="O987" s="836">
        <v>2</v>
      </c>
      <c r="P987" s="835">
        <v>10644.16</v>
      </c>
      <c r="Q987" s="837">
        <v>0.66666666666666663</v>
      </c>
      <c r="R987" s="832">
        <v>2</v>
      </c>
      <c r="S987" s="837">
        <v>0.66666666666666663</v>
      </c>
      <c r="T987" s="836">
        <v>1</v>
      </c>
      <c r="U987" s="838">
        <v>0.5</v>
      </c>
    </row>
    <row r="988" spans="1:21" ht="14.4" customHeight="1" x14ac:dyDescent="0.3">
      <c r="A988" s="831">
        <v>21</v>
      </c>
      <c r="B988" s="832" t="s">
        <v>2457</v>
      </c>
      <c r="C988" s="832" t="s">
        <v>2463</v>
      </c>
      <c r="D988" s="833" t="s">
        <v>4107</v>
      </c>
      <c r="E988" s="834" t="s">
        <v>2470</v>
      </c>
      <c r="F988" s="832" t="s">
        <v>2458</v>
      </c>
      <c r="G988" s="832" t="s">
        <v>2512</v>
      </c>
      <c r="H988" s="832" t="s">
        <v>637</v>
      </c>
      <c r="I988" s="832" t="s">
        <v>2513</v>
      </c>
      <c r="J988" s="832" t="s">
        <v>2129</v>
      </c>
      <c r="K988" s="832" t="s">
        <v>2514</v>
      </c>
      <c r="L988" s="835">
        <v>5322.08</v>
      </c>
      <c r="M988" s="835">
        <v>10644.16</v>
      </c>
      <c r="N988" s="832">
        <v>2</v>
      </c>
      <c r="O988" s="836">
        <v>1</v>
      </c>
      <c r="P988" s="835">
        <v>10644.16</v>
      </c>
      <c r="Q988" s="837">
        <v>1</v>
      </c>
      <c r="R988" s="832">
        <v>2</v>
      </c>
      <c r="S988" s="837">
        <v>1</v>
      </c>
      <c r="T988" s="836">
        <v>1</v>
      </c>
      <c r="U988" s="838">
        <v>1</v>
      </c>
    </row>
    <row r="989" spans="1:21" ht="14.4" customHeight="1" x14ac:dyDescent="0.3">
      <c r="A989" s="831">
        <v>21</v>
      </c>
      <c r="B989" s="832" t="s">
        <v>2457</v>
      </c>
      <c r="C989" s="832" t="s">
        <v>2463</v>
      </c>
      <c r="D989" s="833" t="s">
        <v>4107</v>
      </c>
      <c r="E989" s="834" t="s">
        <v>2470</v>
      </c>
      <c r="F989" s="832" t="s">
        <v>2458</v>
      </c>
      <c r="G989" s="832" t="s">
        <v>2512</v>
      </c>
      <c r="H989" s="832" t="s">
        <v>637</v>
      </c>
      <c r="I989" s="832" t="s">
        <v>2126</v>
      </c>
      <c r="J989" s="832" t="s">
        <v>2120</v>
      </c>
      <c r="K989" s="832" t="s">
        <v>2127</v>
      </c>
      <c r="L989" s="835">
        <v>969.48</v>
      </c>
      <c r="M989" s="835">
        <v>3877.92</v>
      </c>
      <c r="N989" s="832">
        <v>4</v>
      </c>
      <c r="O989" s="836">
        <v>2</v>
      </c>
      <c r="P989" s="835">
        <v>3877.92</v>
      </c>
      <c r="Q989" s="837">
        <v>1</v>
      </c>
      <c r="R989" s="832">
        <v>4</v>
      </c>
      <c r="S989" s="837">
        <v>1</v>
      </c>
      <c r="T989" s="836">
        <v>2</v>
      </c>
      <c r="U989" s="838">
        <v>1</v>
      </c>
    </row>
    <row r="990" spans="1:21" ht="14.4" customHeight="1" x14ac:dyDescent="0.3">
      <c r="A990" s="831">
        <v>21</v>
      </c>
      <c r="B990" s="832" t="s">
        <v>2457</v>
      </c>
      <c r="C990" s="832" t="s">
        <v>2463</v>
      </c>
      <c r="D990" s="833" t="s">
        <v>4107</v>
      </c>
      <c r="E990" s="834" t="s">
        <v>2470</v>
      </c>
      <c r="F990" s="832" t="s">
        <v>2458</v>
      </c>
      <c r="G990" s="832" t="s">
        <v>2512</v>
      </c>
      <c r="H990" s="832" t="s">
        <v>637</v>
      </c>
      <c r="I990" s="832" t="s">
        <v>2119</v>
      </c>
      <c r="J990" s="832" t="s">
        <v>2120</v>
      </c>
      <c r="K990" s="832" t="s">
        <v>2121</v>
      </c>
      <c r="L990" s="835">
        <v>1938.97</v>
      </c>
      <c r="M990" s="835">
        <v>5816.91</v>
      </c>
      <c r="N990" s="832">
        <v>3</v>
      </c>
      <c r="O990" s="836">
        <v>1</v>
      </c>
      <c r="P990" s="835">
        <v>5816.91</v>
      </c>
      <c r="Q990" s="837">
        <v>1</v>
      </c>
      <c r="R990" s="832">
        <v>3</v>
      </c>
      <c r="S990" s="837">
        <v>1</v>
      </c>
      <c r="T990" s="836">
        <v>1</v>
      </c>
      <c r="U990" s="838">
        <v>1</v>
      </c>
    </row>
    <row r="991" spans="1:21" ht="14.4" customHeight="1" x14ac:dyDescent="0.3">
      <c r="A991" s="831">
        <v>21</v>
      </c>
      <c r="B991" s="832" t="s">
        <v>2457</v>
      </c>
      <c r="C991" s="832" t="s">
        <v>2463</v>
      </c>
      <c r="D991" s="833" t="s">
        <v>4107</v>
      </c>
      <c r="E991" s="834" t="s">
        <v>2470</v>
      </c>
      <c r="F991" s="832" t="s">
        <v>2458</v>
      </c>
      <c r="G991" s="832" t="s">
        <v>2883</v>
      </c>
      <c r="H991" s="832" t="s">
        <v>637</v>
      </c>
      <c r="I991" s="832" t="s">
        <v>1939</v>
      </c>
      <c r="J991" s="832" t="s">
        <v>877</v>
      </c>
      <c r="K991" s="832" t="s">
        <v>1940</v>
      </c>
      <c r="L991" s="835">
        <v>42.51</v>
      </c>
      <c r="M991" s="835">
        <v>85.02</v>
      </c>
      <c r="N991" s="832">
        <v>2</v>
      </c>
      <c r="O991" s="836">
        <v>1</v>
      </c>
      <c r="P991" s="835">
        <v>42.51</v>
      </c>
      <c r="Q991" s="837">
        <v>0.5</v>
      </c>
      <c r="R991" s="832">
        <v>1</v>
      </c>
      <c r="S991" s="837">
        <v>0.5</v>
      </c>
      <c r="T991" s="836">
        <v>0.5</v>
      </c>
      <c r="U991" s="838">
        <v>0.5</v>
      </c>
    </row>
    <row r="992" spans="1:21" ht="14.4" customHeight="1" x14ac:dyDescent="0.3">
      <c r="A992" s="831">
        <v>21</v>
      </c>
      <c r="B992" s="832" t="s">
        <v>2457</v>
      </c>
      <c r="C992" s="832" t="s">
        <v>2463</v>
      </c>
      <c r="D992" s="833" t="s">
        <v>4107</v>
      </c>
      <c r="E992" s="834" t="s">
        <v>2470</v>
      </c>
      <c r="F992" s="832" t="s">
        <v>2458</v>
      </c>
      <c r="G992" s="832" t="s">
        <v>2606</v>
      </c>
      <c r="H992" s="832" t="s">
        <v>585</v>
      </c>
      <c r="I992" s="832" t="s">
        <v>2610</v>
      </c>
      <c r="J992" s="832" t="s">
        <v>2608</v>
      </c>
      <c r="K992" s="832" t="s">
        <v>2611</v>
      </c>
      <c r="L992" s="835">
        <v>113.16</v>
      </c>
      <c r="M992" s="835">
        <v>113.16</v>
      </c>
      <c r="N992" s="832">
        <v>1</v>
      </c>
      <c r="O992" s="836">
        <v>0.5</v>
      </c>
      <c r="P992" s="835"/>
      <c r="Q992" s="837">
        <v>0</v>
      </c>
      <c r="R992" s="832"/>
      <c r="S992" s="837">
        <v>0</v>
      </c>
      <c r="T992" s="836"/>
      <c r="U992" s="838">
        <v>0</v>
      </c>
    </row>
    <row r="993" spans="1:21" ht="14.4" customHeight="1" x14ac:dyDescent="0.3">
      <c r="A993" s="831">
        <v>21</v>
      </c>
      <c r="B993" s="832" t="s">
        <v>2457</v>
      </c>
      <c r="C993" s="832" t="s">
        <v>2463</v>
      </c>
      <c r="D993" s="833" t="s">
        <v>4107</v>
      </c>
      <c r="E993" s="834" t="s">
        <v>2470</v>
      </c>
      <c r="F993" s="832" t="s">
        <v>2458</v>
      </c>
      <c r="G993" s="832" t="s">
        <v>2606</v>
      </c>
      <c r="H993" s="832" t="s">
        <v>585</v>
      </c>
      <c r="I993" s="832" t="s">
        <v>2612</v>
      </c>
      <c r="J993" s="832" t="s">
        <v>2608</v>
      </c>
      <c r="K993" s="832" t="s">
        <v>2613</v>
      </c>
      <c r="L993" s="835">
        <v>339.47</v>
      </c>
      <c r="M993" s="835">
        <v>678.94</v>
      </c>
      <c r="N993" s="832">
        <v>2</v>
      </c>
      <c r="O993" s="836">
        <v>0.5</v>
      </c>
      <c r="P993" s="835">
        <v>678.94</v>
      </c>
      <c r="Q993" s="837">
        <v>1</v>
      </c>
      <c r="R993" s="832">
        <v>2</v>
      </c>
      <c r="S993" s="837">
        <v>1</v>
      </c>
      <c r="T993" s="836">
        <v>0.5</v>
      </c>
      <c r="U993" s="838">
        <v>1</v>
      </c>
    </row>
    <row r="994" spans="1:21" ht="14.4" customHeight="1" x14ac:dyDescent="0.3">
      <c r="A994" s="831">
        <v>21</v>
      </c>
      <c r="B994" s="832" t="s">
        <v>2457</v>
      </c>
      <c r="C994" s="832" t="s">
        <v>2463</v>
      </c>
      <c r="D994" s="833" t="s">
        <v>4107</v>
      </c>
      <c r="E994" s="834" t="s">
        <v>2470</v>
      </c>
      <c r="F994" s="832" t="s">
        <v>2458</v>
      </c>
      <c r="G994" s="832" t="s">
        <v>3624</v>
      </c>
      <c r="H994" s="832" t="s">
        <v>585</v>
      </c>
      <c r="I994" s="832" t="s">
        <v>3625</v>
      </c>
      <c r="J994" s="832" t="s">
        <v>1508</v>
      </c>
      <c r="K994" s="832" t="s">
        <v>3626</v>
      </c>
      <c r="L994" s="835">
        <v>50.64</v>
      </c>
      <c r="M994" s="835">
        <v>101.28</v>
      </c>
      <c r="N994" s="832">
        <v>2</v>
      </c>
      <c r="O994" s="836">
        <v>0.5</v>
      </c>
      <c r="P994" s="835"/>
      <c r="Q994" s="837">
        <v>0</v>
      </c>
      <c r="R994" s="832"/>
      <c r="S994" s="837">
        <v>0</v>
      </c>
      <c r="T994" s="836"/>
      <c r="U994" s="838">
        <v>0</v>
      </c>
    </row>
    <row r="995" spans="1:21" ht="14.4" customHeight="1" x14ac:dyDescent="0.3">
      <c r="A995" s="831">
        <v>21</v>
      </c>
      <c r="B995" s="832" t="s">
        <v>2457</v>
      </c>
      <c r="C995" s="832" t="s">
        <v>2463</v>
      </c>
      <c r="D995" s="833" t="s">
        <v>4107</v>
      </c>
      <c r="E995" s="834" t="s">
        <v>2470</v>
      </c>
      <c r="F995" s="832" t="s">
        <v>2458</v>
      </c>
      <c r="G995" s="832" t="s">
        <v>2618</v>
      </c>
      <c r="H995" s="832" t="s">
        <v>585</v>
      </c>
      <c r="I995" s="832" t="s">
        <v>3212</v>
      </c>
      <c r="J995" s="832" t="s">
        <v>1434</v>
      </c>
      <c r="K995" s="832" t="s">
        <v>3213</v>
      </c>
      <c r="L995" s="835">
        <v>75.05</v>
      </c>
      <c r="M995" s="835">
        <v>75.05</v>
      </c>
      <c r="N995" s="832">
        <v>1</v>
      </c>
      <c r="O995" s="836">
        <v>1</v>
      </c>
      <c r="P995" s="835"/>
      <c r="Q995" s="837">
        <v>0</v>
      </c>
      <c r="R995" s="832"/>
      <c r="S995" s="837">
        <v>0</v>
      </c>
      <c r="T995" s="836"/>
      <c r="U995" s="838">
        <v>0</v>
      </c>
    </row>
    <row r="996" spans="1:21" ht="14.4" customHeight="1" x14ac:dyDescent="0.3">
      <c r="A996" s="831">
        <v>21</v>
      </c>
      <c r="B996" s="832" t="s">
        <v>2457</v>
      </c>
      <c r="C996" s="832" t="s">
        <v>2463</v>
      </c>
      <c r="D996" s="833" t="s">
        <v>4107</v>
      </c>
      <c r="E996" s="834" t="s">
        <v>2470</v>
      </c>
      <c r="F996" s="832" t="s">
        <v>2458</v>
      </c>
      <c r="G996" s="832" t="s">
        <v>3627</v>
      </c>
      <c r="H996" s="832" t="s">
        <v>585</v>
      </c>
      <c r="I996" s="832" t="s">
        <v>3628</v>
      </c>
      <c r="J996" s="832" t="s">
        <v>3629</v>
      </c>
      <c r="K996" s="832" t="s">
        <v>3630</v>
      </c>
      <c r="L996" s="835">
        <v>85.54</v>
      </c>
      <c r="M996" s="835">
        <v>85.54</v>
      </c>
      <c r="N996" s="832">
        <v>1</v>
      </c>
      <c r="O996" s="836">
        <v>0.5</v>
      </c>
      <c r="P996" s="835">
        <v>85.54</v>
      </c>
      <c r="Q996" s="837">
        <v>1</v>
      </c>
      <c r="R996" s="832">
        <v>1</v>
      </c>
      <c r="S996" s="837">
        <v>1</v>
      </c>
      <c r="T996" s="836">
        <v>0.5</v>
      </c>
      <c r="U996" s="838">
        <v>1</v>
      </c>
    </row>
    <row r="997" spans="1:21" ht="14.4" customHeight="1" x14ac:dyDescent="0.3">
      <c r="A997" s="831">
        <v>21</v>
      </c>
      <c r="B997" s="832" t="s">
        <v>2457</v>
      </c>
      <c r="C997" s="832" t="s">
        <v>2463</v>
      </c>
      <c r="D997" s="833" t="s">
        <v>4107</v>
      </c>
      <c r="E997" s="834" t="s">
        <v>2470</v>
      </c>
      <c r="F997" s="832" t="s">
        <v>2458</v>
      </c>
      <c r="G997" s="832" t="s">
        <v>2901</v>
      </c>
      <c r="H997" s="832" t="s">
        <v>585</v>
      </c>
      <c r="I997" s="832" t="s">
        <v>2902</v>
      </c>
      <c r="J997" s="832" t="s">
        <v>2903</v>
      </c>
      <c r="K997" s="832" t="s">
        <v>2904</v>
      </c>
      <c r="L997" s="835">
        <v>111.72</v>
      </c>
      <c r="M997" s="835">
        <v>111.72</v>
      </c>
      <c r="N997" s="832">
        <v>1</v>
      </c>
      <c r="O997" s="836">
        <v>1</v>
      </c>
      <c r="P997" s="835">
        <v>111.72</v>
      </c>
      <c r="Q997" s="837">
        <v>1</v>
      </c>
      <c r="R997" s="832">
        <v>1</v>
      </c>
      <c r="S997" s="837">
        <v>1</v>
      </c>
      <c r="T997" s="836">
        <v>1</v>
      </c>
      <c r="U997" s="838">
        <v>1</v>
      </c>
    </row>
    <row r="998" spans="1:21" ht="14.4" customHeight="1" x14ac:dyDescent="0.3">
      <c r="A998" s="831">
        <v>21</v>
      </c>
      <c r="B998" s="832" t="s">
        <v>2457</v>
      </c>
      <c r="C998" s="832" t="s">
        <v>2463</v>
      </c>
      <c r="D998" s="833" t="s">
        <v>4107</v>
      </c>
      <c r="E998" s="834" t="s">
        <v>2470</v>
      </c>
      <c r="F998" s="832" t="s">
        <v>2458</v>
      </c>
      <c r="G998" s="832" t="s">
        <v>2909</v>
      </c>
      <c r="H998" s="832" t="s">
        <v>585</v>
      </c>
      <c r="I998" s="832" t="s">
        <v>2910</v>
      </c>
      <c r="J998" s="832" t="s">
        <v>2911</v>
      </c>
      <c r="K998" s="832" t="s">
        <v>2912</v>
      </c>
      <c r="L998" s="835">
        <v>38.5</v>
      </c>
      <c r="M998" s="835">
        <v>115.5</v>
      </c>
      <c r="N998" s="832">
        <v>3</v>
      </c>
      <c r="O998" s="836">
        <v>2</v>
      </c>
      <c r="P998" s="835">
        <v>115.5</v>
      </c>
      <c r="Q998" s="837">
        <v>1</v>
      </c>
      <c r="R998" s="832">
        <v>3</v>
      </c>
      <c r="S998" s="837">
        <v>1</v>
      </c>
      <c r="T998" s="836">
        <v>2</v>
      </c>
      <c r="U998" s="838">
        <v>1</v>
      </c>
    </row>
    <row r="999" spans="1:21" ht="14.4" customHeight="1" x14ac:dyDescent="0.3">
      <c r="A999" s="831">
        <v>21</v>
      </c>
      <c r="B999" s="832" t="s">
        <v>2457</v>
      </c>
      <c r="C999" s="832" t="s">
        <v>2463</v>
      </c>
      <c r="D999" s="833" t="s">
        <v>4107</v>
      </c>
      <c r="E999" s="834" t="s">
        <v>2470</v>
      </c>
      <c r="F999" s="832" t="s">
        <v>2458</v>
      </c>
      <c r="G999" s="832" t="s">
        <v>2909</v>
      </c>
      <c r="H999" s="832" t="s">
        <v>585</v>
      </c>
      <c r="I999" s="832" t="s">
        <v>2913</v>
      </c>
      <c r="J999" s="832" t="s">
        <v>2911</v>
      </c>
      <c r="K999" s="832" t="s">
        <v>2912</v>
      </c>
      <c r="L999" s="835">
        <v>38.5</v>
      </c>
      <c r="M999" s="835">
        <v>77</v>
      </c>
      <c r="N999" s="832">
        <v>2</v>
      </c>
      <c r="O999" s="836">
        <v>0.5</v>
      </c>
      <c r="P999" s="835">
        <v>77</v>
      </c>
      <c r="Q999" s="837">
        <v>1</v>
      </c>
      <c r="R999" s="832">
        <v>2</v>
      </c>
      <c r="S999" s="837">
        <v>1</v>
      </c>
      <c r="T999" s="836">
        <v>0.5</v>
      </c>
      <c r="U999" s="838">
        <v>1</v>
      </c>
    </row>
    <row r="1000" spans="1:21" ht="14.4" customHeight="1" x14ac:dyDescent="0.3">
      <c r="A1000" s="831">
        <v>21</v>
      </c>
      <c r="B1000" s="832" t="s">
        <v>2457</v>
      </c>
      <c r="C1000" s="832" t="s">
        <v>2463</v>
      </c>
      <c r="D1000" s="833" t="s">
        <v>4107</v>
      </c>
      <c r="E1000" s="834" t="s">
        <v>2470</v>
      </c>
      <c r="F1000" s="832" t="s">
        <v>2458</v>
      </c>
      <c r="G1000" s="832" t="s">
        <v>2643</v>
      </c>
      <c r="H1000" s="832" t="s">
        <v>585</v>
      </c>
      <c r="I1000" s="832" t="s">
        <v>3631</v>
      </c>
      <c r="J1000" s="832" t="s">
        <v>668</v>
      </c>
      <c r="K1000" s="832" t="s">
        <v>3632</v>
      </c>
      <c r="L1000" s="835">
        <v>31.65</v>
      </c>
      <c r="M1000" s="835">
        <v>31.65</v>
      </c>
      <c r="N1000" s="832">
        <v>1</v>
      </c>
      <c r="O1000" s="836">
        <v>0.5</v>
      </c>
      <c r="P1000" s="835">
        <v>31.65</v>
      </c>
      <c r="Q1000" s="837">
        <v>1</v>
      </c>
      <c r="R1000" s="832">
        <v>1</v>
      </c>
      <c r="S1000" s="837">
        <v>1</v>
      </c>
      <c r="T1000" s="836">
        <v>0.5</v>
      </c>
      <c r="U1000" s="838">
        <v>1</v>
      </c>
    </row>
    <row r="1001" spans="1:21" ht="14.4" customHeight="1" x14ac:dyDescent="0.3">
      <c r="A1001" s="831">
        <v>21</v>
      </c>
      <c r="B1001" s="832" t="s">
        <v>2457</v>
      </c>
      <c r="C1001" s="832" t="s">
        <v>2463</v>
      </c>
      <c r="D1001" s="833" t="s">
        <v>4107</v>
      </c>
      <c r="E1001" s="834" t="s">
        <v>2470</v>
      </c>
      <c r="F1001" s="832" t="s">
        <v>2458</v>
      </c>
      <c r="G1001" s="832" t="s">
        <v>2643</v>
      </c>
      <c r="H1001" s="832" t="s">
        <v>585</v>
      </c>
      <c r="I1001" s="832" t="s">
        <v>3633</v>
      </c>
      <c r="J1001" s="832" t="s">
        <v>668</v>
      </c>
      <c r="K1001" s="832" t="s">
        <v>3634</v>
      </c>
      <c r="L1001" s="835">
        <v>10.55</v>
      </c>
      <c r="M1001" s="835">
        <v>10.55</v>
      </c>
      <c r="N1001" s="832">
        <v>1</v>
      </c>
      <c r="O1001" s="836">
        <v>0.5</v>
      </c>
      <c r="P1001" s="835"/>
      <c r="Q1001" s="837">
        <v>0</v>
      </c>
      <c r="R1001" s="832"/>
      <c r="S1001" s="837">
        <v>0</v>
      </c>
      <c r="T1001" s="836"/>
      <c r="U1001" s="838">
        <v>0</v>
      </c>
    </row>
    <row r="1002" spans="1:21" ht="14.4" customHeight="1" x14ac:dyDescent="0.3">
      <c r="A1002" s="831">
        <v>21</v>
      </c>
      <c r="B1002" s="832" t="s">
        <v>2457</v>
      </c>
      <c r="C1002" s="832" t="s">
        <v>2463</v>
      </c>
      <c r="D1002" s="833" t="s">
        <v>4107</v>
      </c>
      <c r="E1002" s="834" t="s">
        <v>2470</v>
      </c>
      <c r="F1002" s="832" t="s">
        <v>2458</v>
      </c>
      <c r="G1002" s="832" t="s">
        <v>2923</v>
      </c>
      <c r="H1002" s="832" t="s">
        <v>637</v>
      </c>
      <c r="I1002" s="832" t="s">
        <v>2337</v>
      </c>
      <c r="J1002" s="832" t="s">
        <v>2148</v>
      </c>
      <c r="K1002" s="832" t="s">
        <v>2338</v>
      </c>
      <c r="L1002" s="835">
        <v>109.89</v>
      </c>
      <c r="M1002" s="835">
        <v>219.78</v>
      </c>
      <c r="N1002" s="832">
        <v>2</v>
      </c>
      <c r="O1002" s="836">
        <v>0.5</v>
      </c>
      <c r="P1002" s="835">
        <v>219.78</v>
      </c>
      <c r="Q1002" s="837">
        <v>1</v>
      </c>
      <c r="R1002" s="832">
        <v>2</v>
      </c>
      <c r="S1002" s="837">
        <v>1</v>
      </c>
      <c r="T1002" s="836">
        <v>0.5</v>
      </c>
      <c r="U1002" s="838">
        <v>1</v>
      </c>
    </row>
    <row r="1003" spans="1:21" ht="14.4" customHeight="1" x14ac:dyDescent="0.3">
      <c r="A1003" s="831">
        <v>21</v>
      </c>
      <c r="B1003" s="832" t="s">
        <v>2457</v>
      </c>
      <c r="C1003" s="832" t="s">
        <v>2463</v>
      </c>
      <c r="D1003" s="833" t="s">
        <v>4107</v>
      </c>
      <c r="E1003" s="834" t="s">
        <v>2470</v>
      </c>
      <c r="F1003" s="832" t="s">
        <v>2458</v>
      </c>
      <c r="G1003" s="832" t="s">
        <v>2923</v>
      </c>
      <c r="H1003" s="832" t="s">
        <v>585</v>
      </c>
      <c r="I1003" s="832" t="s">
        <v>3635</v>
      </c>
      <c r="J1003" s="832" t="s">
        <v>3636</v>
      </c>
      <c r="K1003" s="832" t="s">
        <v>3637</v>
      </c>
      <c r="L1003" s="835">
        <v>219.78</v>
      </c>
      <c r="M1003" s="835">
        <v>219.78</v>
      </c>
      <c r="N1003" s="832">
        <v>1</v>
      </c>
      <c r="O1003" s="836">
        <v>0.5</v>
      </c>
      <c r="P1003" s="835">
        <v>219.78</v>
      </c>
      <c r="Q1003" s="837">
        <v>1</v>
      </c>
      <c r="R1003" s="832">
        <v>1</v>
      </c>
      <c r="S1003" s="837">
        <v>1</v>
      </c>
      <c r="T1003" s="836">
        <v>0.5</v>
      </c>
      <c r="U1003" s="838">
        <v>1</v>
      </c>
    </row>
    <row r="1004" spans="1:21" ht="14.4" customHeight="1" x14ac:dyDescent="0.3">
      <c r="A1004" s="831">
        <v>21</v>
      </c>
      <c r="B1004" s="832" t="s">
        <v>2457</v>
      </c>
      <c r="C1004" s="832" t="s">
        <v>2463</v>
      </c>
      <c r="D1004" s="833" t="s">
        <v>4107</v>
      </c>
      <c r="E1004" s="834" t="s">
        <v>2470</v>
      </c>
      <c r="F1004" s="832" t="s">
        <v>2458</v>
      </c>
      <c r="G1004" s="832" t="s">
        <v>3381</v>
      </c>
      <c r="H1004" s="832" t="s">
        <v>585</v>
      </c>
      <c r="I1004" s="832" t="s">
        <v>3638</v>
      </c>
      <c r="J1004" s="832" t="s">
        <v>3639</v>
      </c>
      <c r="K1004" s="832" t="s">
        <v>2161</v>
      </c>
      <c r="L1004" s="835">
        <v>910.2</v>
      </c>
      <c r="M1004" s="835">
        <v>3640.8</v>
      </c>
      <c r="N1004" s="832">
        <v>4</v>
      </c>
      <c r="O1004" s="836">
        <v>1</v>
      </c>
      <c r="P1004" s="835">
        <v>3640.8</v>
      </c>
      <c r="Q1004" s="837">
        <v>1</v>
      </c>
      <c r="R1004" s="832">
        <v>4</v>
      </c>
      <c r="S1004" s="837">
        <v>1</v>
      </c>
      <c r="T1004" s="836">
        <v>1</v>
      </c>
      <c r="U1004" s="838">
        <v>1</v>
      </c>
    </row>
    <row r="1005" spans="1:21" ht="14.4" customHeight="1" x14ac:dyDescent="0.3">
      <c r="A1005" s="831">
        <v>21</v>
      </c>
      <c r="B1005" s="832" t="s">
        <v>2457</v>
      </c>
      <c r="C1005" s="832" t="s">
        <v>2463</v>
      </c>
      <c r="D1005" s="833" t="s">
        <v>4107</v>
      </c>
      <c r="E1005" s="834" t="s">
        <v>2470</v>
      </c>
      <c r="F1005" s="832" t="s">
        <v>2458</v>
      </c>
      <c r="G1005" s="832" t="s">
        <v>2515</v>
      </c>
      <c r="H1005" s="832" t="s">
        <v>585</v>
      </c>
      <c r="I1005" s="832" t="s">
        <v>2667</v>
      </c>
      <c r="J1005" s="832" t="s">
        <v>769</v>
      </c>
      <c r="K1005" s="832" t="s">
        <v>2668</v>
      </c>
      <c r="L1005" s="835">
        <v>53.57</v>
      </c>
      <c r="M1005" s="835">
        <v>1660.6700000000003</v>
      </c>
      <c r="N1005" s="832">
        <v>31</v>
      </c>
      <c r="O1005" s="836">
        <v>12.5</v>
      </c>
      <c r="P1005" s="835">
        <v>964.26000000000022</v>
      </c>
      <c r="Q1005" s="837">
        <v>0.58064516129032262</v>
      </c>
      <c r="R1005" s="832">
        <v>18</v>
      </c>
      <c r="S1005" s="837">
        <v>0.58064516129032262</v>
      </c>
      <c r="T1005" s="836">
        <v>6.5</v>
      </c>
      <c r="U1005" s="838">
        <v>0.52</v>
      </c>
    </row>
    <row r="1006" spans="1:21" ht="14.4" customHeight="1" x14ac:dyDescent="0.3">
      <c r="A1006" s="831">
        <v>21</v>
      </c>
      <c r="B1006" s="832" t="s">
        <v>2457</v>
      </c>
      <c r="C1006" s="832" t="s">
        <v>2463</v>
      </c>
      <c r="D1006" s="833" t="s">
        <v>4107</v>
      </c>
      <c r="E1006" s="834" t="s">
        <v>2470</v>
      </c>
      <c r="F1006" s="832" t="s">
        <v>2458</v>
      </c>
      <c r="G1006" s="832" t="s">
        <v>3640</v>
      </c>
      <c r="H1006" s="832" t="s">
        <v>585</v>
      </c>
      <c r="I1006" s="832" t="s">
        <v>3641</v>
      </c>
      <c r="J1006" s="832" t="s">
        <v>1603</v>
      </c>
      <c r="K1006" s="832" t="s">
        <v>3642</v>
      </c>
      <c r="L1006" s="835">
        <v>34.19</v>
      </c>
      <c r="M1006" s="835">
        <v>68.38</v>
      </c>
      <c r="N1006" s="832">
        <v>2</v>
      </c>
      <c r="O1006" s="836">
        <v>0.5</v>
      </c>
      <c r="P1006" s="835">
        <v>68.38</v>
      </c>
      <c r="Q1006" s="837">
        <v>1</v>
      </c>
      <c r="R1006" s="832">
        <v>2</v>
      </c>
      <c r="S1006" s="837">
        <v>1</v>
      </c>
      <c r="T1006" s="836">
        <v>0.5</v>
      </c>
      <c r="U1006" s="838">
        <v>1</v>
      </c>
    </row>
    <row r="1007" spans="1:21" ht="14.4" customHeight="1" x14ac:dyDescent="0.3">
      <c r="A1007" s="831">
        <v>21</v>
      </c>
      <c r="B1007" s="832" t="s">
        <v>2457</v>
      </c>
      <c r="C1007" s="832" t="s">
        <v>2463</v>
      </c>
      <c r="D1007" s="833" t="s">
        <v>4107</v>
      </c>
      <c r="E1007" s="834" t="s">
        <v>2470</v>
      </c>
      <c r="F1007" s="832" t="s">
        <v>2458</v>
      </c>
      <c r="G1007" s="832" t="s">
        <v>3339</v>
      </c>
      <c r="H1007" s="832" t="s">
        <v>585</v>
      </c>
      <c r="I1007" s="832" t="s">
        <v>3643</v>
      </c>
      <c r="J1007" s="832" t="s">
        <v>1055</v>
      </c>
      <c r="K1007" s="832" t="s">
        <v>3644</v>
      </c>
      <c r="L1007" s="835">
        <v>60.1</v>
      </c>
      <c r="M1007" s="835">
        <v>120.2</v>
      </c>
      <c r="N1007" s="832">
        <v>2</v>
      </c>
      <c r="O1007" s="836">
        <v>1</v>
      </c>
      <c r="P1007" s="835">
        <v>120.2</v>
      </c>
      <c r="Q1007" s="837">
        <v>1</v>
      </c>
      <c r="R1007" s="832">
        <v>2</v>
      </c>
      <c r="S1007" s="837">
        <v>1</v>
      </c>
      <c r="T1007" s="836">
        <v>1</v>
      </c>
      <c r="U1007" s="838">
        <v>1</v>
      </c>
    </row>
    <row r="1008" spans="1:21" ht="14.4" customHeight="1" x14ac:dyDescent="0.3">
      <c r="A1008" s="831">
        <v>21</v>
      </c>
      <c r="B1008" s="832" t="s">
        <v>2457</v>
      </c>
      <c r="C1008" s="832" t="s">
        <v>2463</v>
      </c>
      <c r="D1008" s="833" t="s">
        <v>4107</v>
      </c>
      <c r="E1008" s="834" t="s">
        <v>2470</v>
      </c>
      <c r="F1008" s="832" t="s">
        <v>2458</v>
      </c>
      <c r="G1008" s="832" t="s">
        <v>3645</v>
      </c>
      <c r="H1008" s="832" t="s">
        <v>585</v>
      </c>
      <c r="I1008" s="832" t="s">
        <v>3646</v>
      </c>
      <c r="J1008" s="832" t="s">
        <v>3647</v>
      </c>
      <c r="K1008" s="832" t="s">
        <v>3648</v>
      </c>
      <c r="L1008" s="835">
        <v>105.44</v>
      </c>
      <c r="M1008" s="835">
        <v>210.88</v>
      </c>
      <c r="N1008" s="832">
        <v>2</v>
      </c>
      <c r="O1008" s="836">
        <v>0.5</v>
      </c>
      <c r="P1008" s="835">
        <v>210.88</v>
      </c>
      <c r="Q1008" s="837">
        <v>1</v>
      </c>
      <c r="R1008" s="832">
        <v>2</v>
      </c>
      <c r="S1008" s="837">
        <v>1</v>
      </c>
      <c r="T1008" s="836">
        <v>0.5</v>
      </c>
      <c r="U1008" s="838">
        <v>1</v>
      </c>
    </row>
    <row r="1009" spans="1:21" ht="14.4" customHeight="1" x14ac:dyDescent="0.3">
      <c r="A1009" s="831">
        <v>21</v>
      </c>
      <c r="B1009" s="832" t="s">
        <v>2457</v>
      </c>
      <c r="C1009" s="832" t="s">
        <v>2463</v>
      </c>
      <c r="D1009" s="833" t="s">
        <v>4107</v>
      </c>
      <c r="E1009" s="834" t="s">
        <v>2470</v>
      </c>
      <c r="F1009" s="832" t="s">
        <v>2458</v>
      </c>
      <c r="G1009" s="832" t="s">
        <v>2669</v>
      </c>
      <c r="H1009" s="832" t="s">
        <v>637</v>
      </c>
      <c r="I1009" s="832" t="s">
        <v>1918</v>
      </c>
      <c r="J1009" s="832" t="s">
        <v>873</v>
      </c>
      <c r="K1009" s="832" t="s">
        <v>1919</v>
      </c>
      <c r="L1009" s="835">
        <v>1385.62</v>
      </c>
      <c r="M1009" s="835">
        <v>8313.7199999999993</v>
      </c>
      <c r="N1009" s="832">
        <v>6</v>
      </c>
      <c r="O1009" s="836">
        <v>2</v>
      </c>
      <c r="P1009" s="835">
        <v>2771.24</v>
      </c>
      <c r="Q1009" s="837">
        <v>0.33333333333333331</v>
      </c>
      <c r="R1009" s="832">
        <v>2</v>
      </c>
      <c r="S1009" s="837">
        <v>0.33333333333333331</v>
      </c>
      <c r="T1009" s="836">
        <v>1</v>
      </c>
      <c r="U1009" s="838">
        <v>0.5</v>
      </c>
    </row>
    <row r="1010" spans="1:21" ht="14.4" customHeight="1" x14ac:dyDescent="0.3">
      <c r="A1010" s="831">
        <v>21</v>
      </c>
      <c r="B1010" s="832" t="s">
        <v>2457</v>
      </c>
      <c r="C1010" s="832" t="s">
        <v>2463</v>
      </c>
      <c r="D1010" s="833" t="s">
        <v>4107</v>
      </c>
      <c r="E1010" s="834" t="s">
        <v>2470</v>
      </c>
      <c r="F1010" s="832" t="s">
        <v>2458</v>
      </c>
      <c r="G1010" s="832" t="s">
        <v>2669</v>
      </c>
      <c r="H1010" s="832" t="s">
        <v>637</v>
      </c>
      <c r="I1010" s="832" t="s">
        <v>2670</v>
      </c>
      <c r="J1010" s="832" t="s">
        <v>2671</v>
      </c>
      <c r="K1010" s="832" t="s">
        <v>2672</v>
      </c>
      <c r="L1010" s="835">
        <v>736.33</v>
      </c>
      <c r="M1010" s="835">
        <v>8835.9600000000009</v>
      </c>
      <c r="N1010" s="832">
        <v>12</v>
      </c>
      <c r="O1010" s="836">
        <v>2.5</v>
      </c>
      <c r="P1010" s="835">
        <v>4417.9800000000005</v>
      </c>
      <c r="Q1010" s="837">
        <v>0.5</v>
      </c>
      <c r="R1010" s="832">
        <v>6</v>
      </c>
      <c r="S1010" s="837">
        <v>0.5</v>
      </c>
      <c r="T1010" s="836">
        <v>1</v>
      </c>
      <c r="U1010" s="838">
        <v>0.4</v>
      </c>
    </row>
    <row r="1011" spans="1:21" ht="14.4" customHeight="1" x14ac:dyDescent="0.3">
      <c r="A1011" s="831">
        <v>21</v>
      </c>
      <c r="B1011" s="832" t="s">
        <v>2457</v>
      </c>
      <c r="C1011" s="832" t="s">
        <v>2463</v>
      </c>
      <c r="D1011" s="833" t="s">
        <v>4107</v>
      </c>
      <c r="E1011" s="834" t="s">
        <v>2470</v>
      </c>
      <c r="F1011" s="832" t="s">
        <v>2458</v>
      </c>
      <c r="G1011" s="832" t="s">
        <v>2669</v>
      </c>
      <c r="H1011" s="832" t="s">
        <v>637</v>
      </c>
      <c r="I1011" s="832" t="s">
        <v>2673</v>
      </c>
      <c r="J1011" s="832" t="s">
        <v>2671</v>
      </c>
      <c r="K1011" s="832" t="s">
        <v>2674</v>
      </c>
      <c r="L1011" s="835">
        <v>490.89</v>
      </c>
      <c r="M1011" s="835">
        <v>3436.23</v>
      </c>
      <c r="N1011" s="832">
        <v>7</v>
      </c>
      <c r="O1011" s="836">
        <v>1.5</v>
      </c>
      <c r="P1011" s="835">
        <v>1963.56</v>
      </c>
      <c r="Q1011" s="837">
        <v>0.5714285714285714</v>
      </c>
      <c r="R1011" s="832">
        <v>4</v>
      </c>
      <c r="S1011" s="837">
        <v>0.5714285714285714</v>
      </c>
      <c r="T1011" s="836">
        <v>1</v>
      </c>
      <c r="U1011" s="838">
        <v>0.66666666666666663</v>
      </c>
    </row>
    <row r="1012" spans="1:21" ht="14.4" customHeight="1" x14ac:dyDescent="0.3">
      <c r="A1012" s="831">
        <v>21</v>
      </c>
      <c r="B1012" s="832" t="s">
        <v>2457</v>
      </c>
      <c r="C1012" s="832" t="s">
        <v>2463</v>
      </c>
      <c r="D1012" s="833" t="s">
        <v>4107</v>
      </c>
      <c r="E1012" s="834" t="s">
        <v>2470</v>
      </c>
      <c r="F1012" s="832" t="s">
        <v>2458</v>
      </c>
      <c r="G1012" s="832" t="s">
        <v>2669</v>
      </c>
      <c r="H1012" s="832" t="s">
        <v>637</v>
      </c>
      <c r="I1012" s="832" t="s">
        <v>1920</v>
      </c>
      <c r="J1012" s="832" t="s">
        <v>873</v>
      </c>
      <c r="K1012" s="832" t="s">
        <v>1921</v>
      </c>
      <c r="L1012" s="835">
        <v>1847.49</v>
      </c>
      <c r="M1012" s="835">
        <v>7389.96</v>
      </c>
      <c r="N1012" s="832">
        <v>4</v>
      </c>
      <c r="O1012" s="836">
        <v>1</v>
      </c>
      <c r="P1012" s="835">
        <v>7389.96</v>
      </c>
      <c r="Q1012" s="837">
        <v>1</v>
      </c>
      <c r="R1012" s="832">
        <v>4</v>
      </c>
      <c r="S1012" s="837">
        <v>1</v>
      </c>
      <c r="T1012" s="836">
        <v>1</v>
      </c>
      <c r="U1012" s="838">
        <v>1</v>
      </c>
    </row>
    <row r="1013" spans="1:21" ht="14.4" customHeight="1" x14ac:dyDescent="0.3">
      <c r="A1013" s="831">
        <v>21</v>
      </c>
      <c r="B1013" s="832" t="s">
        <v>2457</v>
      </c>
      <c r="C1013" s="832" t="s">
        <v>2463</v>
      </c>
      <c r="D1013" s="833" t="s">
        <v>4107</v>
      </c>
      <c r="E1013" s="834" t="s">
        <v>2470</v>
      </c>
      <c r="F1013" s="832" t="s">
        <v>2458</v>
      </c>
      <c r="G1013" s="832" t="s">
        <v>2680</v>
      </c>
      <c r="H1013" s="832" t="s">
        <v>585</v>
      </c>
      <c r="I1013" s="832" t="s">
        <v>2967</v>
      </c>
      <c r="J1013" s="832" t="s">
        <v>909</v>
      </c>
      <c r="K1013" s="832" t="s">
        <v>2968</v>
      </c>
      <c r="L1013" s="835">
        <v>103.67</v>
      </c>
      <c r="M1013" s="835">
        <v>103.67</v>
      </c>
      <c r="N1013" s="832">
        <v>1</v>
      </c>
      <c r="O1013" s="836">
        <v>0.5</v>
      </c>
      <c r="P1013" s="835">
        <v>103.67</v>
      </c>
      <c r="Q1013" s="837">
        <v>1</v>
      </c>
      <c r="R1013" s="832">
        <v>1</v>
      </c>
      <c r="S1013" s="837">
        <v>1</v>
      </c>
      <c r="T1013" s="836">
        <v>0.5</v>
      </c>
      <c r="U1013" s="838">
        <v>1</v>
      </c>
    </row>
    <row r="1014" spans="1:21" ht="14.4" customHeight="1" x14ac:dyDescent="0.3">
      <c r="A1014" s="831">
        <v>21</v>
      </c>
      <c r="B1014" s="832" t="s">
        <v>2457</v>
      </c>
      <c r="C1014" s="832" t="s">
        <v>2463</v>
      </c>
      <c r="D1014" s="833" t="s">
        <v>4107</v>
      </c>
      <c r="E1014" s="834" t="s">
        <v>2470</v>
      </c>
      <c r="F1014" s="832" t="s">
        <v>2458</v>
      </c>
      <c r="G1014" s="832" t="s">
        <v>2680</v>
      </c>
      <c r="H1014" s="832" t="s">
        <v>585</v>
      </c>
      <c r="I1014" s="832" t="s">
        <v>2969</v>
      </c>
      <c r="J1014" s="832" t="s">
        <v>909</v>
      </c>
      <c r="K1014" s="832" t="s">
        <v>2684</v>
      </c>
      <c r="L1014" s="835">
        <v>32.25</v>
      </c>
      <c r="M1014" s="835">
        <v>32.25</v>
      </c>
      <c r="N1014" s="832">
        <v>1</v>
      </c>
      <c r="O1014" s="836">
        <v>0.5</v>
      </c>
      <c r="P1014" s="835">
        <v>32.25</v>
      </c>
      <c r="Q1014" s="837">
        <v>1</v>
      </c>
      <c r="R1014" s="832">
        <v>1</v>
      </c>
      <c r="S1014" s="837">
        <v>1</v>
      </c>
      <c r="T1014" s="836">
        <v>0.5</v>
      </c>
      <c r="U1014" s="838">
        <v>1</v>
      </c>
    </row>
    <row r="1015" spans="1:21" ht="14.4" customHeight="1" x14ac:dyDescent="0.3">
      <c r="A1015" s="831">
        <v>21</v>
      </c>
      <c r="B1015" s="832" t="s">
        <v>2457</v>
      </c>
      <c r="C1015" s="832" t="s">
        <v>2463</v>
      </c>
      <c r="D1015" s="833" t="s">
        <v>4107</v>
      </c>
      <c r="E1015" s="834" t="s">
        <v>2470</v>
      </c>
      <c r="F1015" s="832" t="s">
        <v>2458</v>
      </c>
      <c r="G1015" s="832" t="s">
        <v>2680</v>
      </c>
      <c r="H1015" s="832" t="s">
        <v>585</v>
      </c>
      <c r="I1015" s="832" t="s">
        <v>2681</v>
      </c>
      <c r="J1015" s="832" t="s">
        <v>909</v>
      </c>
      <c r="K1015" s="832" t="s">
        <v>2682</v>
      </c>
      <c r="L1015" s="835">
        <v>103.67</v>
      </c>
      <c r="M1015" s="835">
        <v>311.01</v>
      </c>
      <c r="N1015" s="832">
        <v>3</v>
      </c>
      <c r="O1015" s="836">
        <v>1.5</v>
      </c>
      <c r="P1015" s="835">
        <v>207.34</v>
      </c>
      <c r="Q1015" s="837">
        <v>0.66666666666666674</v>
      </c>
      <c r="R1015" s="832">
        <v>2</v>
      </c>
      <c r="S1015" s="837">
        <v>0.66666666666666663</v>
      </c>
      <c r="T1015" s="836">
        <v>1</v>
      </c>
      <c r="U1015" s="838">
        <v>0.66666666666666663</v>
      </c>
    </row>
    <row r="1016" spans="1:21" ht="14.4" customHeight="1" x14ac:dyDescent="0.3">
      <c r="A1016" s="831">
        <v>21</v>
      </c>
      <c r="B1016" s="832" t="s">
        <v>2457</v>
      </c>
      <c r="C1016" s="832" t="s">
        <v>2463</v>
      </c>
      <c r="D1016" s="833" t="s">
        <v>4107</v>
      </c>
      <c r="E1016" s="834" t="s">
        <v>2470</v>
      </c>
      <c r="F1016" s="832" t="s">
        <v>2458</v>
      </c>
      <c r="G1016" s="832" t="s">
        <v>2504</v>
      </c>
      <c r="H1016" s="832" t="s">
        <v>585</v>
      </c>
      <c r="I1016" s="832" t="s">
        <v>2508</v>
      </c>
      <c r="J1016" s="832" t="s">
        <v>1091</v>
      </c>
      <c r="K1016" s="832" t="s">
        <v>1899</v>
      </c>
      <c r="L1016" s="835">
        <v>453.18</v>
      </c>
      <c r="M1016" s="835">
        <v>6797.7000000000007</v>
      </c>
      <c r="N1016" s="832">
        <v>15</v>
      </c>
      <c r="O1016" s="836">
        <v>5.5</v>
      </c>
      <c r="P1016" s="835">
        <v>4984.9800000000005</v>
      </c>
      <c r="Q1016" s="837">
        <v>0.73333333333333328</v>
      </c>
      <c r="R1016" s="832">
        <v>11</v>
      </c>
      <c r="S1016" s="837">
        <v>0.73333333333333328</v>
      </c>
      <c r="T1016" s="836">
        <v>4</v>
      </c>
      <c r="U1016" s="838">
        <v>0.72727272727272729</v>
      </c>
    </row>
    <row r="1017" spans="1:21" ht="14.4" customHeight="1" x14ac:dyDescent="0.3">
      <c r="A1017" s="831">
        <v>21</v>
      </c>
      <c r="B1017" s="832" t="s">
        <v>2457</v>
      </c>
      <c r="C1017" s="832" t="s">
        <v>2463</v>
      </c>
      <c r="D1017" s="833" t="s">
        <v>4107</v>
      </c>
      <c r="E1017" s="834" t="s">
        <v>2470</v>
      </c>
      <c r="F1017" s="832" t="s">
        <v>2458</v>
      </c>
      <c r="G1017" s="832" t="s">
        <v>2691</v>
      </c>
      <c r="H1017" s="832" t="s">
        <v>637</v>
      </c>
      <c r="I1017" s="832" t="s">
        <v>2114</v>
      </c>
      <c r="J1017" s="832" t="s">
        <v>2112</v>
      </c>
      <c r="K1017" s="832" t="s">
        <v>2115</v>
      </c>
      <c r="L1017" s="835">
        <v>552.64</v>
      </c>
      <c r="M1017" s="835">
        <v>3868.4799999999996</v>
      </c>
      <c r="N1017" s="832">
        <v>7</v>
      </c>
      <c r="O1017" s="836">
        <v>3</v>
      </c>
      <c r="P1017" s="835">
        <v>1105.28</v>
      </c>
      <c r="Q1017" s="837">
        <v>0.28571428571428575</v>
      </c>
      <c r="R1017" s="832">
        <v>2</v>
      </c>
      <c r="S1017" s="837">
        <v>0.2857142857142857</v>
      </c>
      <c r="T1017" s="836">
        <v>1</v>
      </c>
      <c r="U1017" s="838">
        <v>0.33333333333333331</v>
      </c>
    </row>
    <row r="1018" spans="1:21" ht="14.4" customHeight="1" x14ac:dyDescent="0.3">
      <c r="A1018" s="831">
        <v>21</v>
      </c>
      <c r="B1018" s="832" t="s">
        <v>2457</v>
      </c>
      <c r="C1018" s="832" t="s">
        <v>2463</v>
      </c>
      <c r="D1018" s="833" t="s">
        <v>4107</v>
      </c>
      <c r="E1018" s="834" t="s">
        <v>2470</v>
      </c>
      <c r="F1018" s="832" t="s">
        <v>2458</v>
      </c>
      <c r="G1018" s="832" t="s">
        <v>2691</v>
      </c>
      <c r="H1018" s="832" t="s">
        <v>637</v>
      </c>
      <c r="I1018" s="832" t="s">
        <v>2116</v>
      </c>
      <c r="J1018" s="832" t="s">
        <v>2112</v>
      </c>
      <c r="K1018" s="832" t="s">
        <v>2117</v>
      </c>
      <c r="L1018" s="835">
        <v>1019.46</v>
      </c>
      <c r="M1018" s="835">
        <v>2038.92</v>
      </c>
      <c r="N1018" s="832">
        <v>2</v>
      </c>
      <c r="O1018" s="836">
        <v>1</v>
      </c>
      <c r="P1018" s="835">
        <v>2038.92</v>
      </c>
      <c r="Q1018" s="837">
        <v>1</v>
      </c>
      <c r="R1018" s="832">
        <v>2</v>
      </c>
      <c r="S1018" s="837">
        <v>1</v>
      </c>
      <c r="T1018" s="836">
        <v>1</v>
      </c>
      <c r="U1018" s="838">
        <v>1</v>
      </c>
    </row>
    <row r="1019" spans="1:21" ht="14.4" customHeight="1" x14ac:dyDescent="0.3">
      <c r="A1019" s="831">
        <v>21</v>
      </c>
      <c r="B1019" s="832" t="s">
        <v>2457</v>
      </c>
      <c r="C1019" s="832" t="s">
        <v>2463</v>
      </c>
      <c r="D1019" s="833" t="s">
        <v>4107</v>
      </c>
      <c r="E1019" s="834" t="s">
        <v>2470</v>
      </c>
      <c r="F1019" s="832" t="s">
        <v>2458</v>
      </c>
      <c r="G1019" s="832" t="s">
        <v>2691</v>
      </c>
      <c r="H1019" s="832" t="s">
        <v>585</v>
      </c>
      <c r="I1019" s="832" t="s">
        <v>3649</v>
      </c>
      <c r="J1019" s="832" t="s">
        <v>3650</v>
      </c>
      <c r="K1019" s="832" t="s">
        <v>3651</v>
      </c>
      <c r="L1019" s="835">
        <v>1019.46</v>
      </c>
      <c r="M1019" s="835">
        <v>2038.92</v>
      </c>
      <c r="N1019" s="832">
        <v>2</v>
      </c>
      <c r="O1019" s="836">
        <v>1</v>
      </c>
      <c r="P1019" s="835"/>
      <c r="Q1019" s="837">
        <v>0</v>
      </c>
      <c r="R1019" s="832"/>
      <c r="S1019" s="837">
        <v>0</v>
      </c>
      <c r="T1019" s="836"/>
      <c r="U1019" s="838">
        <v>0</v>
      </c>
    </row>
    <row r="1020" spans="1:21" ht="14.4" customHeight="1" x14ac:dyDescent="0.3">
      <c r="A1020" s="831">
        <v>21</v>
      </c>
      <c r="B1020" s="832" t="s">
        <v>2457</v>
      </c>
      <c r="C1020" s="832" t="s">
        <v>2463</v>
      </c>
      <c r="D1020" s="833" t="s">
        <v>4107</v>
      </c>
      <c r="E1020" s="834" t="s">
        <v>2470</v>
      </c>
      <c r="F1020" s="832" t="s">
        <v>2458</v>
      </c>
      <c r="G1020" s="832" t="s">
        <v>2692</v>
      </c>
      <c r="H1020" s="832" t="s">
        <v>585</v>
      </c>
      <c r="I1020" s="832" t="s">
        <v>3350</v>
      </c>
      <c r="J1020" s="832" t="s">
        <v>2991</v>
      </c>
      <c r="K1020" s="832" t="s">
        <v>3351</v>
      </c>
      <c r="L1020" s="835">
        <v>96.75</v>
      </c>
      <c r="M1020" s="835">
        <v>96.75</v>
      </c>
      <c r="N1020" s="832">
        <v>1</v>
      </c>
      <c r="O1020" s="836">
        <v>0.5</v>
      </c>
      <c r="P1020" s="835">
        <v>96.75</v>
      </c>
      <c r="Q1020" s="837">
        <v>1</v>
      </c>
      <c r="R1020" s="832">
        <v>1</v>
      </c>
      <c r="S1020" s="837">
        <v>1</v>
      </c>
      <c r="T1020" s="836">
        <v>0.5</v>
      </c>
      <c r="U1020" s="838">
        <v>1</v>
      </c>
    </row>
    <row r="1021" spans="1:21" ht="14.4" customHeight="1" x14ac:dyDescent="0.3">
      <c r="A1021" s="831">
        <v>21</v>
      </c>
      <c r="B1021" s="832" t="s">
        <v>2457</v>
      </c>
      <c r="C1021" s="832" t="s">
        <v>2463</v>
      </c>
      <c r="D1021" s="833" t="s">
        <v>4107</v>
      </c>
      <c r="E1021" s="834" t="s">
        <v>2470</v>
      </c>
      <c r="F1021" s="832" t="s">
        <v>2458</v>
      </c>
      <c r="G1021" s="832" t="s">
        <v>2692</v>
      </c>
      <c r="H1021" s="832" t="s">
        <v>637</v>
      </c>
      <c r="I1021" s="832" t="s">
        <v>2228</v>
      </c>
      <c r="J1021" s="832" t="s">
        <v>1889</v>
      </c>
      <c r="K1021" s="832" t="s">
        <v>2229</v>
      </c>
      <c r="L1021" s="835">
        <v>57.6</v>
      </c>
      <c r="M1021" s="835">
        <v>57.6</v>
      </c>
      <c r="N1021" s="832">
        <v>1</v>
      </c>
      <c r="O1021" s="836">
        <v>0.5</v>
      </c>
      <c r="P1021" s="835"/>
      <c r="Q1021" s="837">
        <v>0</v>
      </c>
      <c r="R1021" s="832"/>
      <c r="S1021" s="837">
        <v>0</v>
      </c>
      <c r="T1021" s="836"/>
      <c r="U1021" s="838">
        <v>0</v>
      </c>
    </row>
    <row r="1022" spans="1:21" ht="14.4" customHeight="1" x14ac:dyDescent="0.3">
      <c r="A1022" s="831">
        <v>21</v>
      </c>
      <c r="B1022" s="832" t="s">
        <v>2457</v>
      </c>
      <c r="C1022" s="832" t="s">
        <v>2463</v>
      </c>
      <c r="D1022" s="833" t="s">
        <v>4107</v>
      </c>
      <c r="E1022" s="834" t="s">
        <v>2470</v>
      </c>
      <c r="F1022" s="832" t="s">
        <v>2458</v>
      </c>
      <c r="G1022" s="832" t="s">
        <v>2692</v>
      </c>
      <c r="H1022" s="832" t="s">
        <v>637</v>
      </c>
      <c r="I1022" s="832" t="s">
        <v>3245</v>
      </c>
      <c r="J1022" s="832" t="s">
        <v>1889</v>
      </c>
      <c r="K1022" s="832" t="s">
        <v>3246</v>
      </c>
      <c r="L1022" s="835">
        <v>115.18</v>
      </c>
      <c r="M1022" s="835">
        <v>115.18</v>
      </c>
      <c r="N1022" s="832">
        <v>1</v>
      </c>
      <c r="O1022" s="836">
        <v>1</v>
      </c>
      <c r="P1022" s="835"/>
      <c r="Q1022" s="837">
        <v>0</v>
      </c>
      <c r="R1022" s="832"/>
      <c r="S1022" s="837">
        <v>0</v>
      </c>
      <c r="T1022" s="836"/>
      <c r="U1022" s="838">
        <v>0</v>
      </c>
    </row>
    <row r="1023" spans="1:21" ht="14.4" customHeight="1" x14ac:dyDescent="0.3">
      <c r="A1023" s="831">
        <v>21</v>
      </c>
      <c r="B1023" s="832" t="s">
        <v>2457</v>
      </c>
      <c r="C1023" s="832" t="s">
        <v>2463</v>
      </c>
      <c r="D1023" s="833" t="s">
        <v>4107</v>
      </c>
      <c r="E1023" s="834" t="s">
        <v>2470</v>
      </c>
      <c r="F1023" s="832" t="s">
        <v>2458</v>
      </c>
      <c r="G1023" s="832" t="s">
        <v>2692</v>
      </c>
      <c r="H1023" s="832" t="s">
        <v>637</v>
      </c>
      <c r="I1023" s="832" t="s">
        <v>1888</v>
      </c>
      <c r="J1023" s="832" t="s">
        <v>1889</v>
      </c>
      <c r="K1023" s="832" t="s">
        <v>1890</v>
      </c>
      <c r="L1023" s="835">
        <v>16.12</v>
      </c>
      <c r="M1023" s="835">
        <v>32.24</v>
      </c>
      <c r="N1023" s="832">
        <v>2</v>
      </c>
      <c r="O1023" s="836">
        <v>0.5</v>
      </c>
      <c r="P1023" s="835">
        <v>32.24</v>
      </c>
      <c r="Q1023" s="837">
        <v>1</v>
      </c>
      <c r="R1023" s="832">
        <v>2</v>
      </c>
      <c r="S1023" s="837">
        <v>1</v>
      </c>
      <c r="T1023" s="836">
        <v>0.5</v>
      </c>
      <c r="U1023" s="838">
        <v>1</v>
      </c>
    </row>
    <row r="1024" spans="1:21" ht="14.4" customHeight="1" x14ac:dyDescent="0.3">
      <c r="A1024" s="831">
        <v>21</v>
      </c>
      <c r="B1024" s="832" t="s">
        <v>2457</v>
      </c>
      <c r="C1024" s="832" t="s">
        <v>2463</v>
      </c>
      <c r="D1024" s="833" t="s">
        <v>4107</v>
      </c>
      <c r="E1024" s="834" t="s">
        <v>2470</v>
      </c>
      <c r="F1024" s="832" t="s">
        <v>2458</v>
      </c>
      <c r="G1024" s="832" t="s">
        <v>2693</v>
      </c>
      <c r="H1024" s="832" t="s">
        <v>585</v>
      </c>
      <c r="I1024" s="832" t="s">
        <v>3652</v>
      </c>
      <c r="J1024" s="832" t="s">
        <v>3653</v>
      </c>
      <c r="K1024" s="832" t="s">
        <v>2696</v>
      </c>
      <c r="L1024" s="835">
        <v>173.31</v>
      </c>
      <c r="M1024" s="835">
        <v>173.31</v>
      </c>
      <c r="N1024" s="832">
        <v>1</v>
      </c>
      <c r="O1024" s="836">
        <v>0.5</v>
      </c>
      <c r="P1024" s="835"/>
      <c r="Q1024" s="837">
        <v>0</v>
      </c>
      <c r="R1024" s="832"/>
      <c r="S1024" s="837">
        <v>0</v>
      </c>
      <c r="T1024" s="836"/>
      <c r="U1024" s="838">
        <v>0</v>
      </c>
    </row>
    <row r="1025" spans="1:21" ht="14.4" customHeight="1" x14ac:dyDescent="0.3">
      <c r="A1025" s="831">
        <v>21</v>
      </c>
      <c r="B1025" s="832" t="s">
        <v>2457</v>
      </c>
      <c r="C1025" s="832" t="s">
        <v>2463</v>
      </c>
      <c r="D1025" s="833" t="s">
        <v>4107</v>
      </c>
      <c r="E1025" s="834" t="s">
        <v>2470</v>
      </c>
      <c r="F1025" s="832" t="s">
        <v>2458</v>
      </c>
      <c r="G1025" s="832" t="s">
        <v>2701</v>
      </c>
      <c r="H1025" s="832" t="s">
        <v>585</v>
      </c>
      <c r="I1025" s="832" t="s">
        <v>2702</v>
      </c>
      <c r="J1025" s="832" t="s">
        <v>647</v>
      </c>
      <c r="K1025" s="832" t="s">
        <v>2703</v>
      </c>
      <c r="L1025" s="835">
        <v>127.91</v>
      </c>
      <c r="M1025" s="835">
        <v>895.37</v>
      </c>
      <c r="N1025" s="832">
        <v>7</v>
      </c>
      <c r="O1025" s="836">
        <v>3</v>
      </c>
      <c r="P1025" s="835">
        <v>895.37</v>
      </c>
      <c r="Q1025" s="837">
        <v>1</v>
      </c>
      <c r="R1025" s="832">
        <v>7</v>
      </c>
      <c r="S1025" s="837">
        <v>1</v>
      </c>
      <c r="T1025" s="836">
        <v>3</v>
      </c>
      <c r="U1025" s="838">
        <v>1</v>
      </c>
    </row>
    <row r="1026" spans="1:21" ht="14.4" customHeight="1" x14ac:dyDescent="0.3">
      <c r="A1026" s="831">
        <v>21</v>
      </c>
      <c r="B1026" s="832" t="s">
        <v>2457</v>
      </c>
      <c r="C1026" s="832" t="s">
        <v>2463</v>
      </c>
      <c r="D1026" s="833" t="s">
        <v>4107</v>
      </c>
      <c r="E1026" s="834" t="s">
        <v>2470</v>
      </c>
      <c r="F1026" s="832" t="s">
        <v>2458</v>
      </c>
      <c r="G1026" s="832" t="s">
        <v>2701</v>
      </c>
      <c r="H1026" s="832" t="s">
        <v>585</v>
      </c>
      <c r="I1026" s="832" t="s">
        <v>3251</v>
      </c>
      <c r="J1026" s="832" t="s">
        <v>647</v>
      </c>
      <c r="K1026" s="832" t="s">
        <v>3252</v>
      </c>
      <c r="L1026" s="835">
        <v>52.61</v>
      </c>
      <c r="M1026" s="835">
        <v>210.44</v>
      </c>
      <c r="N1026" s="832">
        <v>4</v>
      </c>
      <c r="O1026" s="836">
        <v>2</v>
      </c>
      <c r="P1026" s="835">
        <v>105.22</v>
      </c>
      <c r="Q1026" s="837">
        <v>0.5</v>
      </c>
      <c r="R1026" s="832">
        <v>2</v>
      </c>
      <c r="S1026" s="837">
        <v>0.5</v>
      </c>
      <c r="T1026" s="836">
        <v>1</v>
      </c>
      <c r="U1026" s="838">
        <v>0.5</v>
      </c>
    </row>
    <row r="1027" spans="1:21" ht="14.4" customHeight="1" x14ac:dyDescent="0.3">
      <c r="A1027" s="831">
        <v>21</v>
      </c>
      <c r="B1027" s="832" t="s">
        <v>2457</v>
      </c>
      <c r="C1027" s="832" t="s">
        <v>2463</v>
      </c>
      <c r="D1027" s="833" t="s">
        <v>4107</v>
      </c>
      <c r="E1027" s="834" t="s">
        <v>2470</v>
      </c>
      <c r="F1027" s="832" t="s">
        <v>2458</v>
      </c>
      <c r="G1027" s="832" t="s">
        <v>2701</v>
      </c>
      <c r="H1027" s="832" t="s">
        <v>585</v>
      </c>
      <c r="I1027" s="832" t="s">
        <v>3654</v>
      </c>
      <c r="J1027" s="832" t="s">
        <v>3655</v>
      </c>
      <c r="K1027" s="832" t="s">
        <v>3656</v>
      </c>
      <c r="L1027" s="835">
        <v>42.09</v>
      </c>
      <c r="M1027" s="835">
        <v>42.09</v>
      </c>
      <c r="N1027" s="832">
        <v>1</v>
      </c>
      <c r="O1027" s="836">
        <v>0.5</v>
      </c>
      <c r="P1027" s="835">
        <v>42.09</v>
      </c>
      <c r="Q1027" s="837">
        <v>1</v>
      </c>
      <c r="R1027" s="832">
        <v>1</v>
      </c>
      <c r="S1027" s="837">
        <v>1</v>
      </c>
      <c r="T1027" s="836">
        <v>0.5</v>
      </c>
      <c r="U1027" s="838">
        <v>1</v>
      </c>
    </row>
    <row r="1028" spans="1:21" ht="14.4" customHeight="1" x14ac:dyDescent="0.3">
      <c r="A1028" s="831">
        <v>21</v>
      </c>
      <c r="B1028" s="832" t="s">
        <v>2457</v>
      </c>
      <c r="C1028" s="832" t="s">
        <v>2463</v>
      </c>
      <c r="D1028" s="833" t="s">
        <v>4107</v>
      </c>
      <c r="E1028" s="834" t="s">
        <v>2470</v>
      </c>
      <c r="F1028" s="832" t="s">
        <v>2458</v>
      </c>
      <c r="G1028" s="832" t="s">
        <v>3571</v>
      </c>
      <c r="H1028" s="832" t="s">
        <v>585</v>
      </c>
      <c r="I1028" s="832" t="s">
        <v>3657</v>
      </c>
      <c r="J1028" s="832" t="s">
        <v>3658</v>
      </c>
      <c r="K1028" s="832" t="s">
        <v>2178</v>
      </c>
      <c r="L1028" s="835">
        <v>123.18</v>
      </c>
      <c r="M1028" s="835">
        <v>246.36</v>
      </c>
      <c r="N1028" s="832">
        <v>2</v>
      </c>
      <c r="O1028" s="836">
        <v>0.5</v>
      </c>
      <c r="P1028" s="835">
        <v>246.36</v>
      </c>
      <c r="Q1028" s="837">
        <v>1</v>
      </c>
      <c r="R1028" s="832">
        <v>2</v>
      </c>
      <c r="S1028" s="837">
        <v>1</v>
      </c>
      <c r="T1028" s="836">
        <v>0.5</v>
      </c>
      <c r="U1028" s="838">
        <v>1</v>
      </c>
    </row>
    <row r="1029" spans="1:21" ht="14.4" customHeight="1" x14ac:dyDescent="0.3">
      <c r="A1029" s="831">
        <v>21</v>
      </c>
      <c r="B1029" s="832" t="s">
        <v>2457</v>
      </c>
      <c r="C1029" s="832" t="s">
        <v>2463</v>
      </c>
      <c r="D1029" s="833" t="s">
        <v>4107</v>
      </c>
      <c r="E1029" s="834" t="s">
        <v>2470</v>
      </c>
      <c r="F1029" s="832" t="s">
        <v>2458</v>
      </c>
      <c r="G1029" s="832" t="s">
        <v>2509</v>
      </c>
      <c r="H1029" s="832" t="s">
        <v>637</v>
      </c>
      <c r="I1029" s="832" t="s">
        <v>2141</v>
      </c>
      <c r="J1029" s="832" t="s">
        <v>1087</v>
      </c>
      <c r="K1029" s="832" t="s">
        <v>1089</v>
      </c>
      <c r="L1029" s="835">
        <v>0</v>
      </c>
      <c r="M1029" s="835">
        <v>0</v>
      </c>
      <c r="N1029" s="832">
        <v>11</v>
      </c>
      <c r="O1029" s="836">
        <v>3</v>
      </c>
      <c r="P1029" s="835">
        <v>0</v>
      </c>
      <c r="Q1029" s="837"/>
      <c r="R1029" s="832">
        <v>9</v>
      </c>
      <c r="S1029" s="837">
        <v>0.81818181818181823</v>
      </c>
      <c r="T1029" s="836">
        <v>2.5</v>
      </c>
      <c r="U1029" s="838">
        <v>0.83333333333333337</v>
      </c>
    </row>
    <row r="1030" spans="1:21" ht="14.4" customHeight="1" x14ac:dyDescent="0.3">
      <c r="A1030" s="831">
        <v>21</v>
      </c>
      <c r="B1030" s="832" t="s">
        <v>2457</v>
      </c>
      <c r="C1030" s="832" t="s">
        <v>2463</v>
      </c>
      <c r="D1030" s="833" t="s">
        <v>4107</v>
      </c>
      <c r="E1030" s="834" t="s">
        <v>2470</v>
      </c>
      <c r="F1030" s="832" t="s">
        <v>2458</v>
      </c>
      <c r="G1030" s="832" t="s">
        <v>2509</v>
      </c>
      <c r="H1030" s="832" t="s">
        <v>637</v>
      </c>
      <c r="I1030" s="832" t="s">
        <v>2142</v>
      </c>
      <c r="J1030" s="832" t="s">
        <v>1087</v>
      </c>
      <c r="K1030" s="832" t="s">
        <v>2143</v>
      </c>
      <c r="L1030" s="835">
        <v>76.86</v>
      </c>
      <c r="M1030" s="835">
        <v>230.57999999999998</v>
      </c>
      <c r="N1030" s="832">
        <v>3</v>
      </c>
      <c r="O1030" s="836">
        <v>0.5</v>
      </c>
      <c r="P1030" s="835">
        <v>230.57999999999998</v>
      </c>
      <c r="Q1030" s="837">
        <v>1</v>
      </c>
      <c r="R1030" s="832">
        <v>3</v>
      </c>
      <c r="S1030" s="837">
        <v>1</v>
      </c>
      <c r="T1030" s="836">
        <v>0.5</v>
      </c>
      <c r="U1030" s="838">
        <v>1</v>
      </c>
    </row>
    <row r="1031" spans="1:21" ht="14.4" customHeight="1" x14ac:dyDescent="0.3">
      <c r="A1031" s="831">
        <v>21</v>
      </c>
      <c r="B1031" s="832" t="s">
        <v>2457</v>
      </c>
      <c r="C1031" s="832" t="s">
        <v>2463</v>
      </c>
      <c r="D1031" s="833" t="s">
        <v>4107</v>
      </c>
      <c r="E1031" s="834" t="s">
        <v>2470</v>
      </c>
      <c r="F1031" s="832" t="s">
        <v>2458</v>
      </c>
      <c r="G1031" s="832" t="s">
        <v>3253</v>
      </c>
      <c r="H1031" s="832" t="s">
        <v>585</v>
      </c>
      <c r="I1031" s="832" t="s">
        <v>3254</v>
      </c>
      <c r="J1031" s="832" t="s">
        <v>1249</v>
      </c>
      <c r="K1031" s="832" t="s">
        <v>2536</v>
      </c>
      <c r="L1031" s="835">
        <v>210.38</v>
      </c>
      <c r="M1031" s="835">
        <v>210.38</v>
      </c>
      <c r="N1031" s="832">
        <v>1</v>
      </c>
      <c r="O1031" s="836">
        <v>1</v>
      </c>
      <c r="P1031" s="835"/>
      <c r="Q1031" s="837">
        <v>0</v>
      </c>
      <c r="R1031" s="832"/>
      <c r="S1031" s="837">
        <v>0</v>
      </c>
      <c r="T1031" s="836"/>
      <c r="U1031" s="838">
        <v>0</v>
      </c>
    </row>
    <row r="1032" spans="1:21" ht="14.4" customHeight="1" x14ac:dyDescent="0.3">
      <c r="A1032" s="831">
        <v>21</v>
      </c>
      <c r="B1032" s="832" t="s">
        <v>2457</v>
      </c>
      <c r="C1032" s="832" t="s">
        <v>2463</v>
      </c>
      <c r="D1032" s="833" t="s">
        <v>4107</v>
      </c>
      <c r="E1032" s="834" t="s">
        <v>2470</v>
      </c>
      <c r="F1032" s="832" t="s">
        <v>2458</v>
      </c>
      <c r="G1032" s="832" t="s">
        <v>3253</v>
      </c>
      <c r="H1032" s="832" t="s">
        <v>585</v>
      </c>
      <c r="I1032" s="832" t="s">
        <v>3255</v>
      </c>
      <c r="J1032" s="832" t="s">
        <v>1249</v>
      </c>
      <c r="K1032" s="832" t="s">
        <v>3256</v>
      </c>
      <c r="L1032" s="835">
        <v>42.08</v>
      </c>
      <c r="M1032" s="835">
        <v>126.24</v>
      </c>
      <c r="N1032" s="832">
        <v>3</v>
      </c>
      <c r="O1032" s="836">
        <v>1</v>
      </c>
      <c r="P1032" s="835">
        <v>126.24</v>
      </c>
      <c r="Q1032" s="837">
        <v>1</v>
      </c>
      <c r="R1032" s="832">
        <v>3</v>
      </c>
      <c r="S1032" s="837">
        <v>1</v>
      </c>
      <c r="T1032" s="836">
        <v>1</v>
      </c>
      <c r="U1032" s="838">
        <v>1</v>
      </c>
    </row>
    <row r="1033" spans="1:21" ht="14.4" customHeight="1" x14ac:dyDescent="0.3">
      <c r="A1033" s="831">
        <v>21</v>
      </c>
      <c r="B1033" s="832" t="s">
        <v>2457</v>
      </c>
      <c r="C1033" s="832" t="s">
        <v>2463</v>
      </c>
      <c r="D1033" s="833" t="s">
        <v>4107</v>
      </c>
      <c r="E1033" s="834" t="s">
        <v>2470</v>
      </c>
      <c r="F1033" s="832" t="s">
        <v>2458</v>
      </c>
      <c r="G1033" s="832" t="s">
        <v>2732</v>
      </c>
      <c r="H1033" s="832" t="s">
        <v>585</v>
      </c>
      <c r="I1033" s="832" t="s">
        <v>2740</v>
      </c>
      <c r="J1033" s="832" t="s">
        <v>2741</v>
      </c>
      <c r="K1033" s="832" t="s">
        <v>2737</v>
      </c>
      <c r="L1033" s="835">
        <v>14011.21</v>
      </c>
      <c r="M1033" s="835">
        <v>28022.42</v>
      </c>
      <c r="N1033" s="832">
        <v>2</v>
      </c>
      <c r="O1033" s="836">
        <v>0.5</v>
      </c>
      <c r="P1033" s="835">
        <v>28022.42</v>
      </c>
      <c r="Q1033" s="837">
        <v>1</v>
      </c>
      <c r="R1033" s="832">
        <v>2</v>
      </c>
      <c r="S1033" s="837">
        <v>1</v>
      </c>
      <c r="T1033" s="836">
        <v>0.5</v>
      </c>
      <c r="U1033" s="838">
        <v>1</v>
      </c>
    </row>
    <row r="1034" spans="1:21" ht="14.4" customHeight="1" x14ac:dyDescent="0.3">
      <c r="A1034" s="831">
        <v>21</v>
      </c>
      <c r="B1034" s="832" t="s">
        <v>2457</v>
      </c>
      <c r="C1034" s="832" t="s">
        <v>2463</v>
      </c>
      <c r="D1034" s="833" t="s">
        <v>4107</v>
      </c>
      <c r="E1034" s="834" t="s">
        <v>2470</v>
      </c>
      <c r="F1034" s="832" t="s">
        <v>2458</v>
      </c>
      <c r="G1034" s="832" t="s">
        <v>2763</v>
      </c>
      <c r="H1034" s="832" t="s">
        <v>637</v>
      </c>
      <c r="I1034" s="832" t="s">
        <v>2764</v>
      </c>
      <c r="J1034" s="832" t="s">
        <v>2765</v>
      </c>
      <c r="K1034" s="832" t="s">
        <v>2766</v>
      </c>
      <c r="L1034" s="835">
        <v>14.47</v>
      </c>
      <c r="M1034" s="835">
        <v>28.94</v>
      </c>
      <c r="N1034" s="832">
        <v>2</v>
      </c>
      <c r="O1034" s="836">
        <v>1</v>
      </c>
      <c r="P1034" s="835"/>
      <c r="Q1034" s="837">
        <v>0</v>
      </c>
      <c r="R1034" s="832"/>
      <c r="S1034" s="837">
        <v>0</v>
      </c>
      <c r="T1034" s="836"/>
      <c r="U1034" s="838">
        <v>0</v>
      </c>
    </row>
    <row r="1035" spans="1:21" ht="14.4" customHeight="1" x14ac:dyDescent="0.3">
      <c r="A1035" s="831">
        <v>21</v>
      </c>
      <c r="B1035" s="832" t="s">
        <v>2457</v>
      </c>
      <c r="C1035" s="832" t="s">
        <v>2463</v>
      </c>
      <c r="D1035" s="833" t="s">
        <v>4107</v>
      </c>
      <c r="E1035" s="834" t="s">
        <v>2470</v>
      </c>
      <c r="F1035" s="832" t="s">
        <v>2458</v>
      </c>
      <c r="G1035" s="832" t="s">
        <v>2773</v>
      </c>
      <c r="H1035" s="832" t="s">
        <v>585</v>
      </c>
      <c r="I1035" s="832" t="s">
        <v>2779</v>
      </c>
      <c r="J1035" s="832" t="s">
        <v>2780</v>
      </c>
      <c r="K1035" s="832" t="s">
        <v>2349</v>
      </c>
      <c r="L1035" s="835">
        <v>0</v>
      </c>
      <c r="M1035" s="835">
        <v>0</v>
      </c>
      <c r="N1035" s="832">
        <v>1</v>
      </c>
      <c r="O1035" s="836">
        <v>1</v>
      </c>
      <c r="P1035" s="835"/>
      <c r="Q1035" s="837"/>
      <c r="R1035" s="832"/>
      <c r="S1035" s="837">
        <v>0</v>
      </c>
      <c r="T1035" s="836"/>
      <c r="U1035" s="838">
        <v>0</v>
      </c>
    </row>
    <row r="1036" spans="1:21" ht="14.4" customHeight="1" x14ac:dyDescent="0.3">
      <c r="A1036" s="831">
        <v>21</v>
      </c>
      <c r="B1036" s="832" t="s">
        <v>2457</v>
      </c>
      <c r="C1036" s="832" t="s">
        <v>2463</v>
      </c>
      <c r="D1036" s="833" t="s">
        <v>4107</v>
      </c>
      <c r="E1036" s="834" t="s">
        <v>2470</v>
      </c>
      <c r="F1036" s="832" t="s">
        <v>2458</v>
      </c>
      <c r="G1036" s="832" t="s">
        <v>3659</v>
      </c>
      <c r="H1036" s="832" t="s">
        <v>637</v>
      </c>
      <c r="I1036" s="832" t="s">
        <v>3660</v>
      </c>
      <c r="J1036" s="832" t="s">
        <v>1999</v>
      </c>
      <c r="K1036" s="832" t="s">
        <v>3661</v>
      </c>
      <c r="L1036" s="835">
        <v>181.45</v>
      </c>
      <c r="M1036" s="835">
        <v>362.9</v>
      </c>
      <c r="N1036" s="832">
        <v>2</v>
      </c>
      <c r="O1036" s="836">
        <v>0.5</v>
      </c>
      <c r="P1036" s="835">
        <v>362.9</v>
      </c>
      <c r="Q1036" s="837">
        <v>1</v>
      </c>
      <c r="R1036" s="832">
        <v>2</v>
      </c>
      <c r="S1036" s="837">
        <v>1</v>
      </c>
      <c r="T1036" s="836">
        <v>0.5</v>
      </c>
      <c r="U1036" s="838">
        <v>1</v>
      </c>
    </row>
    <row r="1037" spans="1:21" ht="14.4" customHeight="1" x14ac:dyDescent="0.3">
      <c r="A1037" s="831">
        <v>21</v>
      </c>
      <c r="B1037" s="832" t="s">
        <v>2457</v>
      </c>
      <c r="C1037" s="832" t="s">
        <v>2463</v>
      </c>
      <c r="D1037" s="833" t="s">
        <v>4107</v>
      </c>
      <c r="E1037" s="834" t="s">
        <v>2470</v>
      </c>
      <c r="F1037" s="832" t="s">
        <v>2458</v>
      </c>
      <c r="G1037" s="832" t="s">
        <v>2786</v>
      </c>
      <c r="H1037" s="832" t="s">
        <v>637</v>
      </c>
      <c r="I1037" s="832" t="s">
        <v>2136</v>
      </c>
      <c r="J1037" s="832" t="s">
        <v>2137</v>
      </c>
      <c r="K1037" s="832" t="s">
        <v>2138</v>
      </c>
      <c r="L1037" s="835">
        <v>50.32</v>
      </c>
      <c r="M1037" s="835">
        <v>301.92</v>
      </c>
      <c r="N1037" s="832">
        <v>6</v>
      </c>
      <c r="O1037" s="836">
        <v>1.5</v>
      </c>
      <c r="P1037" s="835">
        <v>251.60000000000002</v>
      </c>
      <c r="Q1037" s="837">
        <v>0.83333333333333337</v>
      </c>
      <c r="R1037" s="832">
        <v>5</v>
      </c>
      <c r="S1037" s="837">
        <v>0.83333333333333337</v>
      </c>
      <c r="T1037" s="836">
        <v>1</v>
      </c>
      <c r="U1037" s="838">
        <v>0.66666666666666663</v>
      </c>
    </row>
    <row r="1038" spans="1:21" ht="14.4" customHeight="1" x14ac:dyDescent="0.3">
      <c r="A1038" s="831">
        <v>21</v>
      </c>
      <c r="B1038" s="832" t="s">
        <v>2457</v>
      </c>
      <c r="C1038" s="832" t="s">
        <v>2463</v>
      </c>
      <c r="D1038" s="833" t="s">
        <v>4107</v>
      </c>
      <c r="E1038" s="834" t="s">
        <v>2470</v>
      </c>
      <c r="F1038" s="832" t="s">
        <v>2458</v>
      </c>
      <c r="G1038" s="832" t="s">
        <v>2786</v>
      </c>
      <c r="H1038" s="832" t="s">
        <v>585</v>
      </c>
      <c r="I1038" s="832" t="s">
        <v>2789</v>
      </c>
      <c r="J1038" s="832" t="s">
        <v>1559</v>
      </c>
      <c r="K1038" s="832" t="s">
        <v>2790</v>
      </c>
      <c r="L1038" s="835">
        <v>50.32</v>
      </c>
      <c r="M1038" s="835">
        <v>503.20000000000005</v>
      </c>
      <c r="N1038" s="832">
        <v>10</v>
      </c>
      <c r="O1038" s="836">
        <v>3</v>
      </c>
      <c r="P1038" s="835">
        <v>150.96</v>
      </c>
      <c r="Q1038" s="837">
        <v>0.3</v>
      </c>
      <c r="R1038" s="832">
        <v>3</v>
      </c>
      <c r="S1038" s="837">
        <v>0.3</v>
      </c>
      <c r="T1038" s="836">
        <v>1.5</v>
      </c>
      <c r="U1038" s="838">
        <v>0.5</v>
      </c>
    </row>
    <row r="1039" spans="1:21" ht="14.4" customHeight="1" x14ac:dyDescent="0.3">
      <c r="A1039" s="831">
        <v>21</v>
      </c>
      <c r="B1039" s="832" t="s">
        <v>2457</v>
      </c>
      <c r="C1039" s="832" t="s">
        <v>2463</v>
      </c>
      <c r="D1039" s="833" t="s">
        <v>4107</v>
      </c>
      <c r="E1039" s="834" t="s">
        <v>2470</v>
      </c>
      <c r="F1039" s="832" t="s">
        <v>2458</v>
      </c>
      <c r="G1039" s="832" t="s">
        <v>2791</v>
      </c>
      <c r="H1039" s="832" t="s">
        <v>585</v>
      </c>
      <c r="I1039" s="832" t="s">
        <v>2792</v>
      </c>
      <c r="J1039" s="832" t="s">
        <v>643</v>
      </c>
      <c r="K1039" s="832" t="s">
        <v>644</v>
      </c>
      <c r="L1039" s="835">
        <v>2086.5500000000002</v>
      </c>
      <c r="M1039" s="835">
        <v>20865.499999999996</v>
      </c>
      <c r="N1039" s="832">
        <v>10</v>
      </c>
      <c r="O1039" s="836">
        <v>8</v>
      </c>
      <c r="P1039" s="835">
        <v>18778.949999999997</v>
      </c>
      <c r="Q1039" s="837">
        <v>0.9</v>
      </c>
      <c r="R1039" s="832">
        <v>9</v>
      </c>
      <c r="S1039" s="837">
        <v>0.9</v>
      </c>
      <c r="T1039" s="836">
        <v>7</v>
      </c>
      <c r="U1039" s="838">
        <v>0.875</v>
      </c>
    </row>
    <row r="1040" spans="1:21" ht="14.4" customHeight="1" x14ac:dyDescent="0.3">
      <c r="A1040" s="831">
        <v>21</v>
      </c>
      <c r="B1040" s="832" t="s">
        <v>2457</v>
      </c>
      <c r="C1040" s="832" t="s">
        <v>2463</v>
      </c>
      <c r="D1040" s="833" t="s">
        <v>4107</v>
      </c>
      <c r="E1040" s="834" t="s">
        <v>2470</v>
      </c>
      <c r="F1040" s="832" t="s">
        <v>2458</v>
      </c>
      <c r="G1040" s="832" t="s">
        <v>2793</v>
      </c>
      <c r="H1040" s="832" t="s">
        <v>637</v>
      </c>
      <c r="I1040" s="832" t="s">
        <v>2305</v>
      </c>
      <c r="J1040" s="832" t="s">
        <v>1310</v>
      </c>
      <c r="K1040" s="832" t="s">
        <v>2306</v>
      </c>
      <c r="L1040" s="835">
        <v>154.36000000000001</v>
      </c>
      <c r="M1040" s="835">
        <v>308.72000000000003</v>
      </c>
      <c r="N1040" s="832">
        <v>2</v>
      </c>
      <c r="O1040" s="836">
        <v>1</v>
      </c>
      <c r="P1040" s="835">
        <v>308.72000000000003</v>
      </c>
      <c r="Q1040" s="837">
        <v>1</v>
      </c>
      <c r="R1040" s="832">
        <v>2</v>
      </c>
      <c r="S1040" s="837">
        <v>1</v>
      </c>
      <c r="T1040" s="836">
        <v>1</v>
      </c>
      <c r="U1040" s="838">
        <v>1</v>
      </c>
    </row>
    <row r="1041" spans="1:21" ht="14.4" customHeight="1" x14ac:dyDescent="0.3">
      <c r="A1041" s="831">
        <v>21</v>
      </c>
      <c r="B1041" s="832" t="s">
        <v>2457</v>
      </c>
      <c r="C1041" s="832" t="s">
        <v>2463</v>
      </c>
      <c r="D1041" s="833" t="s">
        <v>4107</v>
      </c>
      <c r="E1041" s="834" t="s">
        <v>2470</v>
      </c>
      <c r="F1041" s="832" t="s">
        <v>2458</v>
      </c>
      <c r="G1041" s="832" t="s">
        <v>2793</v>
      </c>
      <c r="H1041" s="832" t="s">
        <v>637</v>
      </c>
      <c r="I1041" s="832" t="s">
        <v>3607</v>
      </c>
      <c r="J1041" s="832" t="s">
        <v>3608</v>
      </c>
      <c r="K1041" s="832" t="s">
        <v>3609</v>
      </c>
      <c r="L1041" s="835">
        <v>111.22</v>
      </c>
      <c r="M1041" s="835">
        <v>222.44</v>
      </c>
      <c r="N1041" s="832">
        <v>2</v>
      </c>
      <c r="O1041" s="836">
        <v>0.5</v>
      </c>
      <c r="P1041" s="835">
        <v>222.44</v>
      </c>
      <c r="Q1041" s="837">
        <v>1</v>
      </c>
      <c r="R1041" s="832">
        <v>2</v>
      </c>
      <c r="S1041" s="837">
        <v>1</v>
      </c>
      <c r="T1041" s="836">
        <v>0.5</v>
      </c>
      <c r="U1041" s="838">
        <v>1</v>
      </c>
    </row>
    <row r="1042" spans="1:21" ht="14.4" customHeight="1" x14ac:dyDescent="0.3">
      <c r="A1042" s="831">
        <v>21</v>
      </c>
      <c r="B1042" s="832" t="s">
        <v>2457</v>
      </c>
      <c r="C1042" s="832" t="s">
        <v>2463</v>
      </c>
      <c r="D1042" s="833" t="s">
        <v>4107</v>
      </c>
      <c r="E1042" s="834" t="s">
        <v>2470</v>
      </c>
      <c r="F1042" s="832" t="s">
        <v>2458</v>
      </c>
      <c r="G1042" s="832" t="s">
        <v>2793</v>
      </c>
      <c r="H1042" s="832" t="s">
        <v>585</v>
      </c>
      <c r="I1042" s="832" t="s">
        <v>3367</v>
      </c>
      <c r="J1042" s="832" t="s">
        <v>1310</v>
      </c>
      <c r="K1042" s="832" t="s">
        <v>2306</v>
      </c>
      <c r="L1042" s="835">
        <v>154.36000000000001</v>
      </c>
      <c r="M1042" s="835">
        <v>154.36000000000001</v>
      </c>
      <c r="N1042" s="832">
        <v>1</v>
      </c>
      <c r="O1042" s="836">
        <v>1</v>
      </c>
      <c r="P1042" s="835"/>
      <c r="Q1042" s="837">
        <v>0</v>
      </c>
      <c r="R1042" s="832"/>
      <c r="S1042" s="837">
        <v>0</v>
      </c>
      <c r="T1042" s="836"/>
      <c r="U1042" s="838">
        <v>0</v>
      </c>
    </row>
    <row r="1043" spans="1:21" ht="14.4" customHeight="1" x14ac:dyDescent="0.3">
      <c r="A1043" s="831">
        <v>21</v>
      </c>
      <c r="B1043" s="832" t="s">
        <v>2457</v>
      </c>
      <c r="C1043" s="832" t="s">
        <v>2463</v>
      </c>
      <c r="D1043" s="833" t="s">
        <v>4107</v>
      </c>
      <c r="E1043" s="834" t="s">
        <v>2470</v>
      </c>
      <c r="F1043" s="832" t="s">
        <v>2458</v>
      </c>
      <c r="G1043" s="832" t="s">
        <v>2798</v>
      </c>
      <c r="H1043" s="832" t="s">
        <v>637</v>
      </c>
      <c r="I1043" s="832" t="s">
        <v>2303</v>
      </c>
      <c r="J1043" s="832" t="s">
        <v>2299</v>
      </c>
      <c r="K1043" s="832" t="s">
        <v>2304</v>
      </c>
      <c r="L1043" s="835">
        <v>49.08</v>
      </c>
      <c r="M1043" s="835">
        <v>49.08</v>
      </c>
      <c r="N1043" s="832">
        <v>1</v>
      </c>
      <c r="O1043" s="836">
        <v>1</v>
      </c>
      <c r="P1043" s="835"/>
      <c r="Q1043" s="837">
        <v>0</v>
      </c>
      <c r="R1043" s="832"/>
      <c r="S1043" s="837">
        <v>0</v>
      </c>
      <c r="T1043" s="836"/>
      <c r="U1043" s="838">
        <v>0</v>
      </c>
    </row>
    <row r="1044" spans="1:21" ht="14.4" customHeight="1" x14ac:dyDescent="0.3">
      <c r="A1044" s="831">
        <v>21</v>
      </c>
      <c r="B1044" s="832" t="s">
        <v>2457</v>
      </c>
      <c r="C1044" s="832" t="s">
        <v>2463</v>
      </c>
      <c r="D1044" s="833" t="s">
        <v>4107</v>
      </c>
      <c r="E1044" s="834" t="s">
        <v>2470</v>
      </c>
      <c r="F1044" s="832" t="s">
        <v>2458</v>
      </c>
      <c r="G1044" s="832" t="s">
        <v>2510</v>
      </c>
      <c r="H1044" s="832" t="s">
        <v>585</v>
      </c>
      <c r="I1044" s="832" t="s">
        <v>2511</v>
      </c>
      <c r="J1044" s="832" t="s">
        <v>1028</v>
      </c>
      <c r="K1044" s="832" t="s">
        <v>1029</v>
      </c>
      <c r="L1044" s="835">
        <v>107.27</v>
      </c>
      <c r="M1044" s="835">
        <v>643.62</v>
      </c>
      <c r="N1044" s="832">
        <v>6</v>
      </c>
      <c r="O1044" s="836">
        <v>1.5</v>
      </c>
      <c r="P1044" s="835">
        <v>429.08</v>
      </c>
      <c r="Q1044" s="837">
        <v>0.66666666666666663</v>
      </c>
      <c r="R1044" s="832">
        <v>4</v>
      </c>
      <c r="S1044" s="837">
        <v>0.66666666666666663</v>
      </c>
      <c r="T1044" s="836">
        <v>1</v>
      </c>
      <c r="U1044" s="838">
        <v>0.66666666666666663</v>
      </c>
    </row>
    <row r="1045" spans="1:21" ht="14.4" customHeight="1" x14ac:dyDescent="0.3">
      <c r="A1045" s="831">
        <v>21</v>
      </c>
      <c r="B1045" s="832" t="s">
        <v>2457</v>
      </c>
      <c r="C1045" s="832" t="s">
        <v>2463</v>
      </c>
      <c r="D1045" s="833" t="s">
        <v>4107</v>
      </c>
      <c r="E1045" s="834" t="s">
        <v>2470</v>
      </c>
      <c r="F1045" s="832" t="s">
        <v>2459</v>
      </c>
      <c r="G1045" s="832" t="s">
        <v>2519</v>
      </c>
      <c r="H1045" s="832" t="s">
        <v>585</v>
      </c>
      <c r="I1045" s="832" t="s">
        <v>2810</v>
      </c>
      <c r="J1045" s="832" t="s">
        <v>2521</v>
      </c>
      <c r="K1045" s="832"/>
      <c r="L1045" s="835">
        <v>0</v>
      </c>
      <c r="M1045" s="835">
        <v>0</v>
      </c>
      <c r="N1045" s="832">
        <v>2</v>
      </c>
      <c r="O1045" s="836">
        <v>2</v>
      </c>
      <c r="P1045" s="835">
        <v>0</v>
      </c>
      <c r="Q1045" s="837"/>
      <c r="R1045" s="832">
        <v>2</v>
      </c>
      <c r="S1045" s="837">
        <v>1</v>
      </c>
      <c r="T1045" s="836">
        <v>2</v>
      </c>
      <c r="U1045" s="838">
        <v>1</v>
      </c>
    </row>
    <row r="1046" spans="1:21" ht="14.4" customHeight="1" x14ac:dyDescent="0.3">
      <c r="A1046" s="831">
        <v>21</v>
      </c>
      <c r="B1046" s="832" t="s">
        <v>2457</v>
      </c>
      <c r="C1046" s="832" t="s">
        <v>2463</v>
      </c>
      <c r="D1046" s="833" t="s">
        <v>4107</v>
      </c>
      <c r="E1046" s="834" t="s">
        <v>2479</v>
      </c>
      <c r="F1046" s="832" t="s">
        <v>2458</v>
      </c>
      <c r="G1046" s="832" t="s">
        <v>3662</v>
      </c>
      <c r="H1046" s="832" t="s">
        <v>585</v>
      </c>
      <c r="I1046" s="832" t="s">
        <v>3663</v>
      </c>
      <c r="J1046" s="832" t="s">
        <v>3664</v>
      </c>
      <c r="K1046" s="832" t="s">
        <v>3665</v>
      </c>
      <c r="L1046" s="835">
        <v>0</v>
      </c>
      <c r="M1046" s="835">
        <v>0</v>
      </c>
      <c r="N1046" s="832">
        <v>1</v>
      </c>
      <c r="O1046" s="836">
        <v>0.5</v>
      </c>
      <c r="P1046" s="835">
        <v>0</v>
      </c>
      <c r="Q1046" s="837"/>
      <c r="R1046" s="832">
        <v>1</v>
      </c>
      <c r="S1046" s="837">
        <v>1</v>
      </c>
      <c r="T1046" s="836">
        <v>0.5</v>
      </c>
      <c r="U1046" s="838">
        <v>1</v>
      </c>
    </row>
    <row r="1047" spans="1:21" ht="14.4" customHeight="1" x14ac:dyDescent="0.3">
      <c r="A1047" s="831">
        <v>21</v>
      </c>
      <c r="B1047" s="832" t="s">
        <v>2457</v>
      </c>
      <c r="C1047" s="832" t="s">
        <v>2463</v>
      </c>
      <c r="D1047" s="833" t="s">
        <v>4107</v>
      </c>
      <c r="E1047" s="834" t="s">
        <v>2479</v>
      </c>
      <c r="F1047" s="832" t="s">
        <v>2458</v>
      </c>
      <c r="G1047" s="832" t="s">
        <v>2522</v>
      </c>
      <c r="H1047" s="832" t="s">
        <v>637</v>
      </c>
      <c r="I1047" s="832" t="s">
        <v>2326</v>
      </c>
      <c r="J1047" s="832" t="s">
        <v>653</v>
      </c>
      <c r="K1047" s="832" t="s">
        <v>1354</v>
      </c>
      <c r="L1047" s="835">
        <v>21.76</v>
      </c>
      <c r="M1047" s="835">
        <v>43.52</v>
      </c>
      <c r="N1047" s="832">
        <v>2</v>
      </c>
      <c r="O1047" s="836">
        <v>2</v>
      </c>
      <c r="P1047" s="835"/>
      <c r="Q1047" s="837">
        <v>0</v>
      </c>
      <c r="R1047" s="832"/>
      <c r="S1047" s="837">
        <v>0</v>
      </c>
      <c r="T1047" s="836"/>
      <c r="U1047" s="838">
        <v>0</v>
      </c>
    </row>
    <row r="1048" spans="1:21" ht="14.4" customHeight="1" x14ac:dyDescent="0.3">
      <c r="A1048" s="831">
        <v>21</v>
      </c>
      <c r="B1048" s="832" t="s">
        <v>2457</v>
      </c>
      <c r="C1048" s="832" t="s">
        <v>2463</v>
      </c>
      <c r="D1048" s="833" t="s">
        <v>4107</v>
      </c>
      <c r="E1048" s="834" t="s">
        <v>2479</v>
      </c>
      <c r="F1048" s="832" t="s">
        <v>2458</v>
      </c>
      <c r="G1048" s="832" t="s">
        <v>2829</v>
      </c>
      <c r="H1048" s="832" t="s">
        <v>637</v>
      </c>
      <c r="I1048" s="832" t="s">
        <v>2163</v>
      </c>
      <c r="J1048" s="832" t="s">
        <v>2164</v>
      </c>
      <c r="K1048" s="832" t="s">
        <v>2165</v>
      </c>
      <c r="L1048" s="835">
        <v>9.4</v>
      </c>
      <c r="M1048" s="835">
        <v>28.200000000000003</v>
      </c>
      <c r="N1048" s="832">
        <v>3</v>
      </c>
      <c r="O1048" s="836">
        <v>1</v>
      </c>
      <c r="P1048" s="835"/>
      <c r="Q1048" s="837">
        <v>0</v>
      </c>
      <c r="R1048" s="832"/>
      <c r="S1048" s="837">
        <v>0</v>
      </c>
      <c r="T1048" s="836"/>
      <c r="U1048" s="838">
        <v>0</v>
      </c>
    </row>
    <row r="1049" spans="1:21" ht="14.4" customHeight="1" x14ac:dyDescent="0.3">
      <c r="A1049" s="831">
        <v>21</v>
      </c>
      <c r="B1049" s="832" t="s">
        <v>2457</v>
      </c>
      <c r="C1049" s="832" t="s">
        <v>2463</v>
      </c>
      <c r="D1049" s="833" t="s">
        <v>4107</v>
      </c>
      <c r="E1049" s="834" t="s">
        <v>2479</v>
      </c>
      <c r="F1049" s="832" t="s">
        <v>2458</v>
      </c>
      <c r="G1049" s="832" t="s">
        <v>2527</v>
      </c>
      <c r="H1049" s="832" t="s">
        <v>585</v>
      </c>
      <c r="I1049" s="832" t="s">
        <v>2528</v>
      </c>
      <c r="J1049" s="832" t="s">
        <v>2529</v>
      </c>
      <c r="K1049" s="832" t="s">
        <v>2530</v>
      </c>
      <c r="L1049" s="835">
        <v>550.39</v>
      </c>
      <c r="M1049" s="835">
        <v>1651.17</v>
      </c>
      <c r="N1049" s="832">
        <v>3</v>
      </c>
      <c r="O1049" s="836">
        <v>1</v>
      </c>
      <c r="P1049" s="835">
        <v>1651.17</v>
      </c>
      <c r="Q1049" s="837">
        <v>1</v>
      </c>
      <c r="R1049" s="832">
        <v>3</v>
      </c>
      <c r="S1049" s="837">
        <v>1</v>
      </c>
      <c r="T1049" s="836">
        <v>1</v>
      </c>
      <c r="U1049" s="838">
        <v>1</v>
      </c>
    </row>
    <row r="1050" spans="1:21" ht="14.4" customHeight="1" x14ac:dyDescent="0.3">
      <c r="A1050" s="831">
        <v>21</v>
      </c>
      <c r="B1050" s="832" t="s">
        <v>2457</v>
      </c>
      <c r="C1050" s="832" t="s">
        <v>2463</v>
      </c>
      <c r="D1050" s="833" t="s">
        <v>4107</v>
      </c>
      <c r="E1050" s="834" t="s">
        <v>2479</v>
      </c>
      <c r="F1050" s="832" t="s">
        <v>2458</v>
      </c>
      <c r="G1050" s="832" t="s">
        <v>2527</v>
      </c>
      <c r="H1050" s="832" t="s">
        <v>585</v>
      </c>
      <c r="I1050" s="832" t="s">
        <v>2836</v>
      </c>
      <c r="J1050" s="832" t="s">
        <v>2837</v>
      </c>
      <c r="K1050" s="832" t="s">
        <v>2530</v>
      </c>
      <c r="L1050" s="835">
        <v>550.39</v>
      </c>
      <c r="M1050" s="835">
        <v>1651.17</v>
      </c>
      <c r="N1050" s="832">
        <v>3</v>
      </c>
      <c r="O1050" s="836">
        <v>0.5</v>
      </c>
      <c r="P1050" s="835">
        <v>1651.17</v>
      </c>
      <c r="Q1050" s="837">
        <v>1</v>
      </c>
      <c r="R1050" s="832">
        <v>3</v>
      </c>
      <c r="S1050" s="837">
        <v>1</v>
      </c>
      <c r="T1050" s="836">
        <v>0.5</v>
      </c>
      <c r="U1050" s="838">
        <v>1</v>
      </c>
    </row>
    <row r="1051" spans="1:21" ht="14.4" customHeight="1" x14ac:dyDescent="0.3">
      <c r="A1051" s="831">
        <v>21</v>
      </c>
      <c r="B1051" s="832" t="s">
        <v>2457</v>
      </c>
      <c r="C1051" s="832" t="s">
        <v>2463</v>
      </c>
      <c r="D1051" s="833" t="s">
        <v>4107</v>
      </c>
      <c r="E1051" s="834" t="s">
        <v>2479</v>
      </c>
      <c r="F1051" s="832" t="s">
        <v>2458</v>
      </c>
      <c r="G1051" s="832" t="s">
        <v>2546</v>
      </c>
      <c r="H1051" s="832" t="s">
        <v>585</v>
      </c>
      <c r="I1051" s="832" t="s">
        <v>2547</v>
      </c>
      <c r="J1051" s="832" t="s">
        <v>2548</v>
      </c>
      <c r="K1051" s="832" t="s">
        <v>2549</v>
      </c>
      <c r="L1051" s="835">
        <v>0</v>
      </c>
      <c r="M1051" s="835">
        <v>0</v>
      </c>
      <c r="N1051" s="832">
        <v>2</v>
      </c>
      <c r="O1051" s="836">
        <v>2</v>
      </c>
      <c r="P1051" s="835">
        <v>0</v>
      </c>
      <c r="Q1051" s="837"/>
      <c r="R1051" s="832">
        <v>2</v>
      </c>
      <c r="S1051" s="837">
        <v>1</v>
      </c>
      <c r="T1051" s="836">
        <v>2</v>
      </c>
      <c r="U1051" s="838">
        <v>1</v>
      </c>
    </row>
    <row r="1052" spans="1:21" ht="14.4" customHeight="1" x14ac:dyDescent="0.3">
      <c r="A1052" s="831">
        <v>21</v>
      </c>
      <c r="B1052" s="832" t="s">
        <v>2457</v>
      </c>
      <c r="C1052" s="832" t="s">
        <v>2463</v>
      </c>
      <c r="D1052" s="833" t="s">
        <v>4107</v>
      </c>
      <c r="E1052" s="834" t="s">
        <v>2479</v>
      </c>
      <c r="F1052" s="832" t="s">
        <v>2458</v>
      </c>
      <c r="G1052" s="832" t="s">
        <v>2546</v>
      </c>
      <c r="H1052" s="832" t="s">
        <v>585</v>
      </c>
      <c r="I1052" s="832" t="s">
        <v>3666</v>
      </c>
      <c r="J1052" s="832" t="s">
        <v>1001</v>
      </c>
      <c r="K1052" s="832" t="s">
        <v>3667</v>
      </c>
      <c r="L1052" s="835">
        <v>0</v>
      </c>
      <c r="M1052" s="835">
        <v>0</v>
      </c>
      <c r="N1052" s="832">
        <v>1</v>
      </c>
      <c r="O1052" s="836">
        <v>0.5</v>
      </c>
      <c r="P1052" s="835">
        <v>0</v>
      </c>
      <c r="Q1052" s="837"/>
      <c r="R1052" s="832">
        <v>1</v>
      </c>
      <c r="S1052" s="837">
        <v>1</v>
      </c>
      <c r="T1052" s="836">
        <v>0.5</v>
      </c>
      <c r="U1052" s="838">
        <v>1</v>
      </c>
    </row>
    <row r="1053" spans="1:21" ht="14.4" customHeight="1" x14ac:dyDescent="0.3">
      <c r="A1053" s="831">
        <v>21</v>
      </c>
      <c r="B1053" s="832" t="s">
        <v>2457</v>
      </c>
      <c r="C1053" s="832" t="s">
        <v>2463</v>
      </c>
      <c r="D1053" s="833" t="s">
        <v>4107</v>
      </c>
      <c r="E1053" s="834" t="s">
        <v>2479</v>
      </c>
      <c r="F1053" s="832" t="s">
        <v>2458</v>
      </c>
      <c r="G1053" s="832" t="s">
        <v>3668</v>
      </c>
      <c r="H1053" s="832" t="s">
        <v>585</v>
      </c>
      <c r="I1053" s="832" t="s">
        <v>3669</v>
      </c>
      <c r="J1053" s="832" t="s">
        <v>3670</v>
      </c>
      <c r="K1053" s="832" t="s">
        <v>1318</v>
      </c>
      <c r="L1053" s="835">
        <v>170.52</v>
      </c>
      <c r="M1053" s="835">
        <v>341.04</v>
      </c>
      <c r="N1053" s="832">
        <v>2</v>
      </c>
      <c r="O1053" s="836">
        <v>1</v>
      </c>
      <c r="P1053" s="835">
        <v>341.04</v>
      </c>
      <c r="Q1053" s="837">
        <v>1</v>
      </c>
      <c r="R1053" s="832">
        <v>2</v>
      </c>
      <c r="S1053" s="837">
        <v>1</v>
      </c>
      <c r="T1053" s="836">
        <v>1</v>
      </c>
      <c r="U1053" s="838">
        <v>1</v>
      </c>
    </row>
    <row r="1054" spans="1:21" ht="14.4" customHeight="1" x14ac:dyDescent="0.3">
      <c r="A1054" s="831">
        <v>21</v>
      </c>
      <c r="B1054" s="832" t="s">
        <v>2457</v>
      </c>
      <c r="C1054" s="832" t="s">
        <v>2463</v>
      </c>
      <c r="D1054" s="833" t="s">
        <v>4107</v>
      </c>
      <c r="E1054" s="834" t="s">
        <v>2479</v>
      </c>
      <c r="F1054" s="832" t="s">
        <v>2458</v>
      </c>
      <c r="G1054" s="832" t="s">
        <v>2558</v>
      </c>
      <c r="H1054" s="832" t="s">
        <v>637</v>
      </c>
      <c r="I1054" s="832" t="s">
        <v>3316</v>
      </c>
      <c r="J1054" s="832" t="s">
        <v>742</v>
      </c>
      <c r="K1054" s="832" t="s">
        <v>2561</v>
      </c>
      <c r="L1054" s="835">
        <v>264</v>
      </c>
      <c r="M1054" s="835">
        <v>264</v>
      </c>
      <c r="N1054" s="832">
        <v>1</v>
      </c>
      <c r="O1054" s="836">
        <v>1</v>
      </c>
      <c r="P1054" s="835">
        <v>264</v>
      </c>
      <c r="Q1054" s="837">
        <v>1</v>
      </c>
      <c r="R1054" s="832">
        <v>1</v>
      </c>
      <c r="S1054" s="837">
        <v>1</v>
      </c>
      <c r="T1054" s="836">
        <v>1</v>
      </c>
      <c r="U1054" s="838">
        <v>1</v>
      </c>
    </row>
    <row r="1055" spans="1:21" ht="14.4" customHeight="1" x14ac:dyDescent="0.3">
      <c r="A1055" s="831">
        <v>21</v>
      </c>
      <c r="B1055" s="832" t="s">
        <v>2457</v>
      </c>
      <c r="C1055" s="832" t="s">
        <v>2463</v>
      </c>
      <c r="D1055" s="833" t="s">
        <v>4107</v>
      </c>
      <c r="E1055" s="834" t="s">
        <v>2479</v>
      </c>
      <c r="F1055" s="832" t="s">
        <v>2458</v>
      </c>
      <c r="G1055" s="832" t="s">
        <v>3093</v>
      </c>
      <c r="H1055" s="832" t="s">
        <v>585</v>
      </c>
      <c r="I1055" s="832" t="s">
        <v>3094</v>
      </c>
      <c r="J1055" s="832" t="s">
        <v>3095</v>
      </c>
      <c r="K1055" s="832" t="s">
        <v>3096</v>
      </c>
      <c r="L1055" s="835">
        <v>29.39</v>
      </c>
      <c r="M1055" s="835">
        <v>29.39</v>
      </c>
      <c r="N1055" s="832">
        <v>1</v>
      </c>
      <c r="O1055" s="836">
        <v>0.5</v>
      </c>
      <c r="P1055" s="835"/>
      <c r="Q1055" s="837">
        <v>0</v>
      </c>
      <c r="R1055" s="832"/>
      <c r="S1055" s="837">
        <v>0</v>
      </c>
      <c r="T1055" s="836"/>
      <c r="U1055" s="838">
        <v>0</v>
      </c>
    </row>
    <row r="1056" spans="1:21" ht="14.4" customHeight="1" x14ac:dyDescent="0.3">
      <c r="A1056" s="831">
        <v>21</v>
      </c>
      <c r="B1056" s="832" t="s">
        <v>2457</v>
      </c>
      <c r="C1056" s="832" t="s">
        <v>2463</v>
      </c>
      <c r="D1056" s="833" t="s">
        <v>4107</v>
      </c>
      <c r="E1056" s="834" t="s">
        <v>2479</v>
      </c>
      <c r="F1056" s="832" t="s">
        <v>2458</v>
      </c>
      <c r="G1056" s="832" t="s">
        <v>3093</v>
      </c>
      <c r="H1056" s="832" t="s">
        <v>585</v>
      </c>
      <c r="I1056" s="832" t="s">
        <v>3671</v>
      </c>
      <c r="J1056" s="832" t="s">
        <v>3095</v>
      </c>
      <c r="K1056" s="832" t="s">
        <v>3672</v>
      </c>
      <c r="L1056" s="835">
        <v>88.16</v>
      </c>
      <c r="M1056" s="835">
        <v>88.16</v>
      </c>
      <c r="N1056" s="832">
        <v>1</v>
      </c>
      <c r="O1056" s="836">
        <v>0.5</v>
      </c>
      <c r="P1056" s="835">
        <v>88.16</v>
      </c>
      <c r="Q1056" s="837">
        <v>1</v>
      </c>
      <c r="R1056" s="832">
        <v>1</v>
      </c>
      <c r="S1056" s="837">
        <v>1</v>
      </c>
      <c r="T1056" s="836">
        <v>0.5</v>
      </c>
      <c r="U1056" s="838">
        <v>1</v>
      </c>
    </row>
    <row r="1057" spans="1:21" ht="14.4" customHeight="1" x14ac:dyDescent="0.3">
      <c r="A1057" s="831">
        <v>21</v>
      </c>
      <c r="B1057" s="832" t="s">
        <v>2457</v>
      </c>
      <c r="C1057" s="832" t="s">
        <v>2463</v>
      </c>
      <c r="D1057" s="833" t="s">
        <v>4107</v>
      </c>
      <c r="E1057" s="834" t="s">
        <v>2479</v>
      </c>
      <c r="F1057" s="832" t="s">
        <v>2458</v>
      </c>
      <c r="G1057" s="832" t="s">
        <v>3093</v>
      </c>
      <c r="H1057" s="832" t="s">
        <v>637</v>
      </c>
      <c r="I1057" s="832" t="s">
        <v>3188</v>
      </c>
      <c r="J1057" s="832" t="s">
        <v>3186</v>
      </c>
      <c r="K1057" s="832" t="s">
        <v>3189</v>
      </c>
      <c r="L1057" s="835">
        <v>176.32</v>
      </c>
      <c r="M1057" s="835">
        <v>176.32</v>
      </c>
      <c r="N1057" s="832">
        <v>1</v>
      </c>
      <c r="O1057" s="836">
        <v>0.5</v>
      </c>
      <c r="P1057" s="835">
        <v>176.32</v>
      </c>
      <c r="Q1057" s="837">
        <v>1</v>
      </c>
      <c r="R1057" s="832">
        <v>1</v>
      </c>
      <c r="S1057" s="837">
        <v>1</v>
      </c>
      <c r="T1057" s="836">
        <v>0.5</v>
      </c>
      <c r="U1057" s="838">
        <v>1</v>
      </c>
    </row>
    <row r="1058" spans="1:21" ht="14.4" customHeight="1" x14ac:dyDescent="0.3">
      <c r="A1058" s="831">
        <v>21</v>
      </c>
      <c r="B1058" s="832" t="s">
        <v>2457</v>
      </c>
      <c r="C1058" s="832" t="s">
        <v>2463</v>
      </c>
      <c r="D1058" s="833" t="s">
        <v>4107</v>
      </c>
      <c r="E1058" s="834" t="s">
        <v>2479</v>
      </c>
      <c r="F1058" s="832" t="s">
        <v>2458</v>
      </c>
      <c r="G1058" s="832" t="s">
        <v>2566</v>
      </c>
      <c r="H1058" s="832" t="s">
        <v>585</v>
      </c>
      <c r="I1058" s="832" t="s">
        <v>2567</v>
      </c>
      <c r="J1058" s="832" t="s">
        <v>867</v>
      </c>
      <c r="K1058" s="832" t="s">
        <v>2568</v>
      </c>
      <c r="L1058" s="835">
        <v>236.03</v>
      </c>
      <c r="M1058" s="835">
        <v>2124.27</v>
      </c>
      <c r="N1058" s="832">
        <v>9</v>
      </c>
      <c r="O1058" s="836">
        <v>6.5</v>
      </c>
      <c r="P1058" s="835">
        <v>1652.21</v>
      </c>
      <c r="Q1058" s="837">
        <v>0.77777777777777779</v>
      </c>
      <c r="R1058" s="832">
        <v>7</v>
      </c>
      <c r="S1058" s="837">
        <v>0.77777777777777779</v>
      </c>
      <c r="T1058" s="836">
        <v>4.5</v>
      </c>
      <c r="U1058" s="838">
        <v>0.69230769230769229</v>
      </c>
    </row>
    <row r="1059" spans="1:21" ht="14.4" customHeight="1" x14ac:dyDescent="0.3">
      <c r="A1059" s="831">
        <v>21</v>
      </c>
      <c r="B1059" s="832" t="s">
        <v>2457</v>
      </c>
      <c r="C1059" s="832" t="s">
        <v>2463</v>
      </c>
      <c r="D1059" s="833" t="s">
        <v>4107</v>
      </c>
      <c r="E1059" s="834" t="s">
        <v>2479</v>
      </c>
      <c r="F1059" s="832" t="s">
        <v>2458</v>
      </c>
      <c r="G1059" s="832" t="s">
        <v>2566</v>
      </c>
      <c r="H1059" s="832" t="s">
        <v>585</v>
      </c>
      <c r="I1059" s="832" t="s">
        <v>2569</v>
      </c>
      <c r="J1059" s="832" t="s">
        <v>867</v>
      </c>
      <c r="K1059" s="832" t="s">
        <v>2570</v>
      </c>
      <c r="L1059" s="835">
        <v>516</v>
      </c>
      <c r="M1059" s="835">
        <v>12384</v>
      </c>
      <c r="N1059" s="832">
        <v>24</v>
      </c>
      <c r="O1059" s="836">
        <v>20</v>
      </c>
      <c r="P1059" s="835">
        <v>8772</v>
      </c>
      <c r="Q1059" s="837">
        <v>0.70833333333333337</v>
      </c>
      <c r="R1059" s="832">
        <v>17</v>
      </c>
      <c r="S1059" s="837">
        <v>0.70833333333333337</v>
      </c>
      <c r="T1059" s="836">
        <v>14.5</v>
      </c>
      <c r="U1059" s="838">
        <v>0.72499999999999998</v>
      </c>
    </row>
    <row r="1060" spans="1:21" ht="14.4" customHeight="1" x14ac:dyDescent="0.3">
      <c r="A1060" s="831">
        <v>21</v>
      </c>
      <c r="B1060" s="832" t="s">
        <v>2457</v>
      </c>
      <c r="C1060" s="832" t="s">
        <v>2463</v>
      </c>
      <c r="D1060" s="833" t="s">
        <v>4107</v>
      </c>
      <c r="E1060" s="834" t="s">
        <v>2479</v>
      </c>
      <c r="F1060" s="832" t="s">
        <v>2458</v>
      </c>
      <c r="G1060" s="832" t="s">
        <v>2566</v>
      </c>
      <c r="H1060" s="832" t="s">
        <v>585</v>
      </c>
      <c r="I1060" s="832" t="s">
        <v>3101</v>
      </c>
      <c r="J1060" s="832" t="s">
        <v>867</v>
      </c>
      <c r="K1060" s="832" t="s">
        <v>3102</v>
      </c>
      <c r="L1060" s="835">
        <v>1719.99</v>
      </c>
      <c r="M1060" s="835">
        <v>3439.98</v>
      </c>
      <c r="N1060" s="832">
        <v>2</v>
      </c>
      <c r="O1060" s="836">
        <v>1</v>
      </c>
      <c r="P1060" s="835">
        <v>3439.98</v>
      </c>
      <c r="Q1060" s="837">
        <v>1</v>
      </c>
      <c r="R1060" s="832">
        <v>2</v>
      </c>
      <c r="S1060" s="837">
        <v>1</v>
      </c>
      <c r="T1060" s="836">
        <v>1</v>
      </c>
      <c r="U1060" s="838">
        <v>1</v>
      </c>
    </row>
    <row r="1061" spans="1:21" ht="14.4" customHeight="1" x14ac:dyDescent="0.3">
      <c r="A1061" s="831">
        <v>21</v>
      </c>
      <c r="B1061" s="832" t="s">
        <v>2457</v>
      </c>
      <c r="C1061" s="832" t="s">
        <v>2463</v>
      </c>
      <c r="D1061" s="833" t="s">
        <v>4107</v>
      </c>
      <c r="E1061" s="834" t="s">
        <v>2479</v>
      </c>
      <c r="F1061" s="832" t="s">
        <v>2458</v>
      </c>
      <c r="G1061" s="832" t="s">
        <v>2575</v>
      </c>
      <c r="H1061" s="832" t="s">
        <v>585</v>
      </c>
      <c r="I1061" s="832" t="s">
        <v>2576</v>
      </c>
      <c r="J1061" s="832" t="s">
        <v>776</v>
      </c>
      <c r="K1061" s="832" t="s">
        <v>2577</v>
      </c>
      <c r="L1061" s="835">
        <v>91.11</v>
      </c>
      <c r="M1061" s="835">
        <v>364.44</v>
      </c>
      <c r="N1061" s="832">
        <v>4</v>
      </c>
      <c r="O1061" s="836">
        <v>1</v>
      </c>
      <c r="P1061" s="835">
        <v>364.44</v>
      </c>
      <c r="Q1061" s="837">
        <v>1</v>
      </c>
      <c r="R1061" s="832">
        <v>4</v>
      </c>
      <c r="S1061" s="837">
        <v>1</v>
      </c>
      <c r="T1061" s="836">
        <v>1</v>
      </c>
      <c r="U1061" s="838">
        <v>1</v>
      </c>
    </row>
    <row r="1062" spans="1:21" ht="14.4" customHeight="1" x14ac:dyDescent="0.3">
      <c r="A1062" s="831">
        <v>21</v>
      </c>
      <c r="B1062" s="832" t="s">
        <v>2457</v>
      </c>
      <c r="C1062" s="832" t="s">
        <v>2463</v>
      </c>
      <c r="D1062" s="833" t="s">
        <v>4107</v>
      </c>
      <c r="E1062" s="834" t="s">
        <v>2479</v>
      </c>
      <c r="F1062" s="832" t="s">
        <v>2458</v>
      </c>
      <c r="G1062" s="832" t="s">
        <v>2575</v>
      </c>
      <c r="H1062" s="832" t="s">
        <v>585</v>
      </c>
      <c r="I1062" s="832" t="s">
        <v>3516</v>
      </c>
      <c r="J1062" s="832" t="s">
        <v>776</v>
      </c>
      <c r="K1062" s="832" t="s">
        <v>3517</v>
      </c>
      <c r="L1062" s="835">
        <v>182.22</v>
      </c>
      <c r="M1062" s="835">
        <v>182.22</v>
      </c>
      <c r="N1062" s="832">
        <v>1</v>
      </c>
      <c r="O1062" s="836">
        <v>0.5</v>
      </c>
      <c r="P1062" s="835"/>
      <c r="Q1062" s="837">
        <v>0</v>
      </c>
      <c r="R1062" s="832"/>
      <c r="S1062" s="837">
        <v>0</v>
      </c>
      <c r="T1062" s="836"/>
      <c r="U1062" s="838">
        <v>0</v>
      </c>
    </row>
    <row r="1063" spans="1:21" ht="14.4" customHeight="1" x14ac:dyDescent="0.3">
      <c r="A1063" s="831">
        <v>21</v>
      </c>
      <c r="B1063" s="832" t="s">
        <v>2457</v>
      </c>
      <c r="C1063" s="832" t="s">
        <v>2463</v>
      </c>
      <c r="D1063" s="833" t="s">
        <v>4107</v>
      </c>
      <c r="E1063" s="834" t="s">
        <v>2479</v>
      </c>
      <c r="F1063" s="832" t="s">
        <v>2458</v>
      </c>
      <c r="G1063" s="832" t="s">
        <v>2587</v>
      </c>
      <c r="H1063" s="832" t="s">
        <v>637</v>
      </c>
      <c r="I1063" s="832" t="s">
        <v>2872</v>
      </c>
      <c r="J1063" s="832" t="s">
        <v>2873</v>
      </c>
      <c r="K1063" s="832" t="s">
        <v>2590</v>
      </c>
      <c r="L1063" s="835">
        <v>550.39</v>
      </c>
      <c r="M1063" s="835">
        <v>2201.56</v>
      </c>
      <c r="N1063" s="832">
        <v>4</v>
      </c>
      <c r="O1063" s="836">
        <v>1.5</v>
      </c>
      <c r="P1063" s="835">
        <v>550.39</v>
      </c>
      <c r="Q1063" s="837">
        <v>0.25</v>
      </c>
      <c r="R1063" s="832">
        <v>1</v>
      </c>
      <c r="S1063" s="837">
        <v>0.25</v>
      </c>
      <c r="T1063" s="836">
        <v>0.5</v>
      </c>
      <c r="U1063" s="838">
        <v>0.33333333333333331</v>
      </c>
    </row>
    <row r="1064" spans="1:21" ht="14.4" customHeight="1" x14ac:dyDescent="0.3">
      <c r="A1064" s="831">
        <v>21</v>
      </c>
      <c r="B1064" s="832" t="s">
        <v>2457</v>
      </c>
      <c r="C1064" s="832" t="s">
        <v>2463</v>
      </c>
      <c r="D1064" s="833" t="s">
        <v>4107</v>
      </c>
      <c r="E1064" s="834" t="s">
        <v>2479</v>
      </c>
      <c r="F1064" s="832" t="s">
        <v>2458</v>
      </c>
      <c r="G1064" s="832" t="s">
        <v>2587</v>
      </c>
      <c r="H1064" s="832" t="s">
        <v>585</v>
      </c>
      <c r="I1064" s="832" t="s">
        <v>2588</v>
      </c>
      <c r="J1064" s="832" t="s">
        <v>2589</v>
      </c>
      <c r="K1064" s="832" t="s">
        <v>2590</v>
      </c>
      <c r="L1064" s="835">
        <v>550.39</v>
      </c>
      <c r="M1064" s="835">
        <v>7705.46</v>
      </c>
      <c r="N1064" s="832">
        <v>14</v>
      </c>
      <c r="O1064" s="836">
        <v>3</v>
      </c>
      <c r="P1064" s="835">
        <v>6054.29</v>
      </c>
      <c r="Q1064" s="837">
        <v>0.7857142857142857</v>
      </c>
      <c r="R1064" s="832">
        <v>11</v>
      </c>
      <c r="S1064" s="837">
        <v>0.7857142857142857</v>
      </c>
      <c r="T1064" s="836">
        <v>2.5</v>
      </c>
      <c r="U1064" s="838">
        <v>0.83333333333333337</v>
      </c>
    </row>
    <row r="1065" spans="1:21" ht="14.4" customHeight="1" x14ac:dyDescent="0.3">
      <c r="A1065" s="831">
        <v>21</v>
      </c>
      <c r="B1065" s="832" t="s">
        <v>2457</v>
      </c>
      <c r="C1065" s="832" t="s">
        <v>2463</v>
      </c>
      <c r="D1065" s="833" t="s">
        <v>4107</v>
      </c>
      <c r="E1065" s="834" t="s">
        <v>2479</v>
      </c>
      <c r="F1065" s="832" t="s">
        <v>2458</v>
      </c>
      <c r="G1065" s="832" t="s">
        <v>2512</v>
      </c>
      <c r="H1065" s="832" t="s">
        <v>585</v>
      </c>
      <c r="I1065" s="832" t="s">
        <v>2596</v>
      </c>
      <c r="J1065" s="832" t="s">
        <v>2597</v>
      </c>
      <c r="K1065" s="832" t="s">
        <v>2598</v>
      </c>
      <c r="L1065" s="835">
        <v>1938.97</v>
      </c>
      <c r="M1065" s="835">
        <v>5816.91</v>
      </c>
      <c r="N1065" s="832">
        <v>3</v>
      </c>
      <c r="O1065" s="836">
        <v>1</v>
      </c>
      <c r="P1065" s="835">
        <v>5816.91</v>
      </c>
      <c r="Q1065" s="837">
        <v>1</v>
      </c>
      <c r="R1065" s="832">
        <v>3</v>
      </c>
      <c r="S1065" s="837">
        <v>1</v>
      </c>
      <c r="T1065" s="836">
        <v>1</v>
      </c>
      <c r="U1065" s="838">
        <v>1</v>
      </c>
    </row>
    <row r="1066" spans="1:21" ht="14.4" customHeight="1" x14ac:dyDescent="0.3">
      <c r="A1066" s="831">
        <v>21</v>
      </c>
      <c r="B1066" s="832" t="s">
        <v>2457</v>
      </c>
      <c r="C1066" s="832" t="s">
        <v>2463</v>
      </c>
      <c r="D1066" s="833" t="s">
        <v>4107</v>
      </c>
      <c r="E1066" s="834" t="s">
        <v>2479</v>
      </c>
      <c r="F1066" s="832" t="s">
        <v>2458</v>
      </c>
      <c r="G1066" s="832" t="s">
        <v>2883</v>
      </c>
      <c r="H1066" s="832" t="s">
        <v>637</v>
      </c>
      <c r="I1066" s="832" t="s">
        <v>1939</v>
      </c>
      <c r="J1066" s="832" t="s">
        <v>877</v>
      </c>
      <c r="K1066" s="832" t="s">
        <v>1940</v>
      </c>
      <c r="L1066" s="835">
        <v>42.51</v>
      </c>
      <c r="M1066" s="835">
        <v>382.59</v>
      </c>
      <c r="N1066" s="832">
        <v>9</v>
      </c>
      <c r="O1066" s="836">
        <v>7.5</v>
      </c>
      <c r="P1066" s="835">
        <v>212.54999999999998</v>
      </c>
      <c r="Q1066" s="837">
        <v>0.55555555555555558</v>
      </c>
      <c r="R1066" s="832">
        <v>5</v>
      </c>
      <c r="S1066" s="837">
        <v>0.55555555555555558</v>
      </c>
      <c r="T1066" s="836">
        <v>4.5</v>
      </c>
      <c r="U1066" s="838">
        <v>0.6</v>
      </c>
    </row>
    <row r="1067" spans="1:21" ht="14.4" customHeight="1" x14ac:dyDescent="0.3">
      <c r="A1067" s="831">
        <v>21</v>
      </c>
      <c r="B1067" s="832" t="s">
        <v>2457</v>
      </c>
      <c r="C1067" s="832" t="s">
        <v>2463</v>
      </c>
      <c r="D1067" s="833" t="s">
        <v>4107</v>
      </c>
      <c r="E1067" s="834" t="s">
        <v>2479</v>
      </c>
      <c r="F1067" s="832" t="s">
        <v>2458</v>
      </c>
      <c r="G1067" s="832" t="s">
        <v>2606</v>
      </c>
      <c r="H1067" s="832" t="s">
        <v>585</v>
      </c>
      <c r="I1067" s="832" t="s">
        <v>3673</v>
      </c>
      <c r="J1067" s="832" t="s">
        <v>3674</v>
      </c>
      <c r="K1067" s="832" t="s">
        <v>2613</v>
      </c>
      <c r="L1067" s="835">
        <v>339.47</v>
      </c>
      <c r="M1067" s="835">
        <v>339.47</v>
      </c>
      <c r="N1067" s="832">
        <v>1</v>
      </c>
      <c r="O1067" s="836">
        <v>1</v>
      </c>
      <c r="P1067" s="835"/>
      <c r="Q1067" s="837">
        <v>0</v>
      </c>
      <c r="R1067" s="832"/>
      <c r="S1067" s="837">
        <v>0</v>
      </c>
      <c r="T1067" s="836"/>
      <c r="U1067" s="838">
        <v>0</v>
      </c>
    </row>
    <row r="1068" spans="1:21" ht="14.4" customHeight="1" x14ac:dyDescent="0.3">
      <c r="A1068" s="831">
        <v>21</v>
      </c>
      <c r="B1068" s="832" t="s">
        <v>2457</v>
      </c>
      <c r="C1068" s="832" t="s">
        <v>2463</v>
      </c>
      <c r="D1068" s="833" t="s">
        <v>4107</v>
      </c>
      <c r="E1068" s="834" t="s">
        <v>2479</v>
      </c>
      <c r="F1068" s="832" t="s">
        <v>2458</v>
      </c>
      <c r="G1068" s="832" t="s">
        <v>2606</v>
      </c>
      <c r="H1068" s="832" t="s">
        <v>585</v>
      </c>
      <c r="I1068" s="832" t="s">
        <v>3675</v>
      </c>
      <c r="J1068" s="832" t="s">
        <v>3676</v>
      </c>
      <c r="K1068" s="832" t="s">
        <v>2613</v>
      </c>
      <c r="L1068" s="835">
        <v>339.47</v>
      </c>
      <c r="M1068" s="835">
        <v>1357.88</v>
      </c>
      <c r="N1068" s="832">
        <v>4</v>
      </c>
      <c r="O1068" s="836">
        <v>2.5</v>
      </c>
      <c r="P1068" s="835">
        <v>339.47</v>
      </c>
      <c r="Q1068" s="837">
        <v>0.25</v>
      </c>
      <c r="R1068" s="832">
        <v>1</v>
      </c>
      <c r="S1068" s="837">
        <v>0.25</v>
      </c>
      <c r="T1068" s="836">
        <v>0.5</v>
      </c>
      <c r="U1068" s="838">
        <v>0.2</v>
      </c>
    </row>
    <row r="1069" spans="1:21" ht="14.4" customHeight="1" x14ac:dyDescent="0.3">
      <c r="A1069" s="831">
        <v>21</v>
      </c>
      <c r="B1069" s="832" t="s">
        <v>2457</v>
      </c>
      <c r="C1069" s="832" t="s">
        <v>2463</v>
      </c>
      <c r="D1069" s="833" t="s">
        <v>4107</v>
      </c>
      <c r="E1069" s="834" t="s">
        <v>2479</v>
      </c>
      <c r="F1069" s="832" t="s">
        <v>2458</v>
      </c>
      <c r="G1069" s="832" t="s">
        <v>2606</v>
      </c>
      <c r="H1069" s="832" t="s">
        <v>585</v>
      </c>
      <c r="I1069" s="832" t="s">
        <v>3677</v>
      </c>
      <c r="J1069" s="832" t="s">
        <v>3678</v>
      </c>
      <c r="K1069" s="832" t="s">
        <v>2887</v>
      </c>
      <c r="L1069" s="835">
        <v>22.64</v>
      </c>
      <c r="M1069" s="835">
        <v>22.64</v>
      </c>
      <c r="N1069" s="832">
        <v>1</v>
      </c>
      <c r="O1069" s="836">
        <v>1</v>
      </c>
      <c r="P1069" s="835">
        <v>22.64</v>
      </c>
      <c r="Q1069" s="837">
        <v>1</v>
      </c>
      <c r="R1069" s="832">
        <v>1</v>
      </c>
      <c r="S1069" s="837">
        <v>1</v>
      </c>
      <c r="T1069" s="836">
        <v>1</v>
      </c>
      <c r="U1069" s="838">
        <v>1</v>
      </c>
    </row>
    <row r="1070" spans="1:21" ht="14.4" customHeight="1" x14ac:dyDescent="0.3">
      <c r="A1070" s="831">
        <v>21</v>
      </c>
      <c r="B1070" s="832" t="s">
        <v>2457</v>
      </c>
      <c r="C1070" s="832" t="s">
        <v>2463</v>
      </c>
      <c r="D1070" s="833" t="s">
        <v>4107</v>
      </c>
      <c r="E1070" s="834" t="s">
        <v>2479</v>
      </c>
      <c r="F1070" s="832" t="s">
        <v>2458</v>
      </c>
      <c r="G1070" s="832" t="s">
        <v>2606</v>
      </c>
      <c r="H1070" s="832" t="s">
        <v>585</v>
      </c>
      <c r="I1070" s="832" t="s">
        <v>3679</v>
      </c>
      <c r="J1070" s="832" t="s">
        <v>3678</v>
      </c>
      <c r="K1070" s="832" t="s">
        <v>2613</v>
      </c>
      <c r="L1070" s="835">
        <v>339.47</v>
      </c>
      <c r="M1070" s="835">
        <v>339.47</v>
      </c>
      <c r="N1070" s="832">
        <v>1</v>
      </c>
      <c r="O1070" s="836">
        <v>1</v>
      </c>
      <c r="P1070" s="835">
        <v>339.47</v>
      </c>
      <c r="Q1070" s="837">
        <v>1</v>
      </c>
      <c r="R1070" s="832">
        <v>1</v>
      </c>
      <c r="S1070" s="837">
        <v>1</v>
      </c>
      <c r="T1070" s="836">
        <v>1</v>
      </c>
      <c r="U1070" s="838">
        <v>1</v>
      </c>
    </row>
    <row r="1071" spans="1:21" ht="14.4" customHeight="1" x14ac:dyDescent="0.3">
      <c r="A1071" s="831">
        <v>21</v>
      </c>
      <c r="B1071" s="832" t="s">
        <v>2457</v>
      </c>
      <c r="C1071" s="832" t="s">
        <v>2463</v>
      </c>
      <c r="D1071" s="833" t="s">
        <v>4107</v>
      </c>
      <c r="E1071" s="834" t="s">
        <v>2479</v>
      </c>
      <c r="F1071" s="832" t="s">
        <v>2458</v>
      </c>
      <c r="G1071" s="832" t="s">
        <v>2606</v>
      </c>
      <c r="H1071" s="832" t="s">
        <v>585</v>
      </c>
      <c r="I1071" s="832" t="s">
        <v>3680</v>
      </c>
      <c r="J1071" s="832" t="s">
        <v>3678</v>
      </c>
      <c r="K1071" s="832" t="s">
        <v>2611</v>
      </c>
      <c r="L1071" s="835">
        <v>113.16</v>
      </c>
      <c r="M1071" s="835">
        <v>339.48</v>
      </c>
      <c r="N1071" s="832">
        <v>3</v>
      </c>
      <c r="O1071" s="836">
        <v>2.5</v>
      </c>
      <c r="P1071" s="835">
        <v>226.32</v>
      </c>
      <c r="Q1071" s="837">
        <v>0.66666666666666663</v>
      </c>
      <c r="R1071" s="832">
        <v>2</v>
      </c>
      <c r="S1071" s="837">
        <v>0.66666666666666663</v>
      </c>
      <c r="T1071" s="836">
        <v>1.5</v>
      </c>
      <c r="U1071" s="838">
        <v>0.6</v>
      </c>
    </row>
    <row r="1072" spans="1:21" ht="14.4" customHeight="1" x14ac:dyDescent="0.3">
      <c r="A1072" s="831">
        <v>21</v>
      </c>
      <c r="B1072" s="832" t="s">
        <v>2457</v>
      </c>
      <c r="C1072" s="832" t="s">
        <v>2463</v>
      </c>
      <c r="D1072" s="833" t="s">
        <v>4107</v>
      </c>
      <c r="E1072" s="834" t="s">
        <v>2479</v>
      </c>
      <c r="F1072" s="832" t="s">
        <v>2458</v>
      </c>
      <c r="G1072" s="832" t="s">
        <v>3681</v>
      </c>
      <c r="H1072" s="832" t="s">
        <v>585</v>
      </c>
      <c r="I1072" s="832" t="s">
        <v>3682</v>
      </c>
      <c r="J1072" s="832" t="s">
        <v>1187</v>
      </c>
      <c r="K1072" s="832" t="s">
        <v>3683</v>
      </c>
      <c r="L1072" s="835">
        <v>0</v>
      </c>
      <c r="M1072" s="835">
        <v>0</v>
      </c>
      <c r="N1072" s="832">
        <v>1</v>
      </c>
      <c r="O1072" s="836">
        <v>1</v>
      </c>
      <c r="P1072" s="835">
        <v>0</v>
      </c>
      <c r="Q1072" s="837"/>
      <c r="R1072" s="832">
        <v>1</v>
      </c>
      <c r="S1072" s="837">
        <v>1</v>
      </c>
      <c r="T1072" s="836">
        <v>1</v>
      </c>
      <c r="U1072" s="838">
        <v>1</v>
      </c>
    </row>
    <row r="1073" spans="1:21" ht="14.4" customHeight="1" x14ac:dyDescent="0.3">
      <c r="A1073" s="831">
        <v>21</v>
      </c>
      <c r="B1073" s="832" t="s">
        <v>2457</v>
      </c>
      <c r="C1073" s="832" t="s">
        <v>2463</v>
      </c>
      <c r="D1073" s="833" t="s">
        <v>4107</v>
      </c>
      <c r="E1073" s="834" t="s">
        <v>2479</v>
      </c>
      <c r="F1073" s="832" t="s">
        <v>2458</v>
      </c>
      <c r="G1073" s="832" t="s">
        <v>3684</v>
      </c>
      <c r="H1073" s="832" t="s">
        <v>585</v>
      </c>
      <c r="I1073" s="832" t="s">
        <v>3685</v>
      </c>
      <c r="J1073" s="832" t="s">
        <v>3686</v>
      </c>
      <c r="K1073" s="832" t="s">
        <v>3256</v>
      </c>
      <c r="L1073" s="835">
        <v>32.81</v>
      </c>
      <c r="M1073" s="835">
        <v>65.62</v>
      </c>
      <c r="N1073" s="832">
        <v>2</v>
      </c>
      <c r="O1073" s="836">
        <v>0.5</v>
      </c>
      <c r="P1073" s="835"/>
      <c r="Q1073" s="837">
        <v>0</v>
      </c>
      <c r="R1073" s="832"/>
      <c r="S1073" s="837">
        <v>0</v>
      </c>
      <c r="T1073" s="836"/>
      <c r="U1073" s="838">
        <v>0</v>
      </c>
    </row>
    <row r="1074" spans="1:21" ht="14.4" customHeight="1" x14ac:dyDescent="0.3">
      <c r="A1074" s="831">
        <v>21</v>
      </c>
      <c r="B1074" s="832" t="s">
        <v>2457</v>
      </c>
      <c r="C1074" s="832" t="s">
        <v>2463</v>
      </c>
      <c r="D1074" s="833" t="s">
        <v>4107</v>
      </c>
      <c r="E1074" s="834" t="s">
        <v>2479</v>
      </c>
      <c r="F1074" s="832" t="s">
        <v>2458</v>
      </c>
      <c r="G1074" s="832" t="s">
        <v>2631</v>
      </c>
      <c r="H1074" s="832" t="s">
        <v>585</v>
      </c>
      <c r="I1074" s="832" t="s">
        <v>2632</v>
      </c>
      <c r="J1074" s="832" t="s">
        <v>1321</v>
      </c>
      <c r="K1074" s="832" t="s">
        <v>2633</v>
      </c>
      <c r="L1074" s="835">
        <v>48.09</v>
      </c>
      <c r="M1074" s="835">
        <v>96.18</v>
      </c>
      <c r="N1074" s="832">
        <v>2</v>
      </c>
      <c r="O1074" s="836">
        <v>2</v>
      </c>
      <c r="P1074" s="835">
        <v>48.09</v>
      </c>
      <c r="Q1074" s="837">
        <v>0.5</v>
      </c>
      <c r="R1074" s="832">
        <v>1</v>
      </c>
      <c r="S1074" s="837">
        <v>0.5</v>
      </c>
      <c r="T1074" s="836">
        <v>1</v>
      </c>
      <c r="U1074" s="838">
        <v>0.5</v>
      </c>
    </row>
    <row r="1075" spans="1:21" ht="14.4" customHeight="1" x14ac:dyDescent="0.3">
      <c r="A1075" s="831">
        <v>21</v>
      </c>
      <c r="B1075" s="832" t="s">
        <v>2457</v>
      </c>
      <c r="C1075" s="832" t="s">
        <v>2463</v>
      </c>
      <c r="D1075" s="833" t="s">
        <v>4107</v>
      </c>
      <c r="E1075" s="834" t="s">
        <v>2479</v>
      </c>
      <c r="F1075" s="832" t="s">
        <v>2458</v>
      </c>
      <c r="G1075" s="832" t="s">
        <v>2634</v>
      </c>
      <c r="H1075" s="832" t="s">
        <v>585</v>
      </c>
      <c r="I1075" s="832" t="s">
        <v>2635</v>
      </c>
      <c r="J1075" s="832" t="s">
        <v>798</v>
      </c>
      <c r="K1075" s="832" t="s">
        <v>2636</v>
      </c>
      <c r="L1075" s="835">
        <v>27.28</v>
      </c>
      <c r="M1075" s="835">
        <v>54.56</v>
      </c>
      <c r="N1075" s="832">
        <v>2</v>
      </c>
      <c r="O1075" s="836">
        <v>1</v>
      </c>
      <c r="P1075" s="835">
        <v>27.28</v>
      </c>
      <c r="Q1075" s="837">
        <v>0.5</v>
      </c>
      <c r="R1075" s="832">
        <v>1</v>
      </c>
      <c r="S1075" s="837">
        <v>0.5</v>
      </c>
      <c r="T1075" s="836">
        <v>0.5</v>
      </c>
      <c r="U1075" s="838">
        <v>0.5</v>
      </c>
    </row>
    <row r="1076" spans="1:21" ht="14.4" customHeight="1" x14ac:dyDescent="0.3">
      <c r="A1076" s="831">
        <v>21</v>
      </c>
      <c r="B1076" s="832" t="s">
        <v>2457</v>
      </c>
      <c r="C1076" s="832" t="s">
        <v>2463</v>
      </c>
      <c r="D1076" s="833" t="s">
        <v>4107</v>
      </c>
      <c r="E1076" s="834" t="s">
        <v>2479</v>
      </c>
      <c r="F1076" s="832" t="s">
        <v>2458</v>
      </c>
      <c r="G1076" s="832" t="s">
        <v>2639</v>
      </c>
      <c r="H1076" s="832" t="s">
        <v>637</v>
      </c>
      <c r="I1076" s="832" t="s">
        <v>2640</v>
      </c>
      <c r="J1076" s="832" t="s">
        <v>2641</v>
      </c>
      <c r="K1076" s="832" t="s">
        <v>2642</v>
      </c>
      <c r="L1076" s="835">
        <v>3689.11</v>
      </c>
      <c r="M1076" s="835">
        <v>11067.33</v>
      </c>
      <c r="N1076" s="832">
        <v>3</v>
      </c>
      <c r="O1076" s="836">
        <v>1</v>
      </c>
      <c r="P1076" s="835"/>
      <c r="Q1076" s="837">
        <v>0</v>
      </c>
      <c r="R1076" s="832"/>
      <c r="S1076" s="837">
        <v>0</v>
      </c>
      <c r="T1076" s="836"/>
      <c r="U1076" s="838">
        <v>0</v>
      </c>
    </row>
    <row r="1077" spans="1:21" ht="14.4" customHeight="1" x14ac:dyDescent="0.3">
      <c r="A1077" s="831">
        <v>21</v>
      </c>
      <c r="B1077" s="832" t="s">
        <v>2457</v>
      </c>
      <c r="C1077" s="832" t="s">
        <v>2463</v>
      </c>
      <c r="D1077" s="833" t="s">
        <v>4107</v>
      </c>
      <c r="E1077" s="834" t="s">
        <v>2479</v>
      </c>
      <c r="F1077" s="832" t="s">
        <v>2458</v>
      </c>
      <c r="G1077" s="832" t="s">
        <v>2639</v>
      </c>
      <c r="H1077" s="832" t="s">
        <v>637</v>
      </c>
      <c r="I1077" s="832" t="s">
        <v>2640</v>
      </c>
      <c r="J1077" s="832" t="s">
        <v>2641</v>
      </c>
      <c r="K1077" s="832" t="s">
        <v>2642</v>
      </c>
      <c r="L1077" s="835">
        <v>1651.16</v>
      </c>
      <c r="M1077" s="835">
        <v>3302.32</v>
      </c>
      <c r="N1077" s="832">
        <v>2</v>
      </c>
      <c r="O1077" s="836">
        <v>1</v>
      </c>
      <c r="P1077" s="835">
        <v>3302.32</v>
      </c>
      <c r="Q1077" s="837">
        <v>1</v>
      </c>
      <c r="R1077" s="832">
        <v>2</v>
      </c>
      <c r="S1077" s="837">
        <v>1</v>
      </c>
      <c r="T1077" s="836">
        <v>1</v>
      </c>
      <c r="U1077" s="838">
        <v>1</v>
      </c>
    </row>
    <row r="1078" spans="1:21" ht="14.4" customHeight="1" x14ac:dyDescent="0.3">
      <c r="A1078" s="831">
        <v>21</v>
      </c>
      <c r="B1078" s="832" t="s">
        <v>2457</v>
      </c>
      <c r="C1078" s="832" t="s">
        <v>2463</v>
      </c>
      <c r="D1078" s="833" t="s">
        <v>4107</v>
      </c>
      <c r="E1078" s="834" t="s">
        <v>2479</v>
      </c>
      <c r="F1078" s="832" t="s">
        <v>2458</v>
      </c>
      <c r="G1078" s="832" t="s">
        <v>2909</v>
      </c>
      <c r="H1078" s="832" t="s">
        <v>585</v>
      </c>
      <c r="I1078" s="832" t="s">
        <v>3125</v>
      </c>
      <c r="J1078" s="832" t="s">
        <v>2911</v>
      </c>
      <c r="K1078" s="832" t="s">
        <v>3126</v>
      </c>
      <c r="L1078" s="835">
        <v>73.989999999999995</v>
      </c>
      <c r="M1078" s="835">
        <v>221.96999999999997</v>
      </c>
      <c r="N1078" s="832">
        <v>3</v>
      </c>
      <c r="O1078" s="836">
        <v>0.5</v>
      </c>
      <c r="P1078" s="835">
        <v>221.96999999999997</v>
      </c>
      <c r="Q1078" s="837">
        <v>1</v>
      </c>
      <c r="R1078" s="832">
        <v>3</v>
      </c>
      <c r="S1078" s="837">
        <v>1</v>
      </c>
      <c r="T1078" s="836">
        <v>0.5</v>
      </c>
      <c r="U1078" s="838">
        <v>1</v>
      </c>
    </row>
    <row r="1079" spans="1:21" ht="14.4" customHeight="1" x14ac:dyDescent="0.3">
      <c r="A1079" s="831">
        <v>21</v>
      </c>
      <c r="B1079" s="832" t="s">
        <v>2457</v>
      </c>
      <c r="C1079" s="832" t="s">
        <v>2463</v>
      </c>
      <c r="D1079" s="833" t="s">
        <v>4107</v>
      </c>
      <c r="E1079" s="834" t="s">
        <v>2479</v>
      </c>
      <c r="F1079" s="832" t="s">
        <v>2458</v>
      </c>
      <c r="G1079" s="832" t="s">
        <v>3417</v>
      </c>
      <c r="H1079" s="832" t="s">
        <v>585</v>
      </c>
      <c r="I1079" s="832" t="s">
        <v>3687</v>
      </c>
      <c r="J1079" s="832" t="s">
        <v>1237</v>
      </c>
      <c r="K1079" s="832" t="s">
        <v>3688</v>
      </c>
      <c r="L1079" s="835">
        <v>0</v>
      </c>
      <c r="M1079" s="835">
        <v>0</v>
      </c>
      <c r="N1079" s="832">
        <v>1</v>
      </c>
      <c r="O1079" s="836">
        <v>0.5</v>
      </c>
      <c r="P1079" s="835">
        <v>0</v>
      </c>
      <c r="Q1079" s="837"/>
      <c r="R1079" s="832">
        <v>1</v>
      </c>
      <c r="S1079" s="837">
        <v>1</v>
      </c>
      <c r="T1079" s="836">
        <v>0.5</v>
      </c>
      <c r="U1079" s="838">
        <v>1</v>
      </c>
    </row>
    <row r="1080" spans="1:21" ht="14.4" customHeight="1" x14ac:dyDescent="0.3">
      <c r="A1080" s="831">
        <v>21</v>
      </c>
      <c r="B1080" s="832" t="s">
        <v>2457</v>
      </c>
      <c r="C1080" s="832" t="s">
        <v>2463</v>
      </c>
      <c r="D1080" s="833" t="s">
        <v>4107</v>
      </c>
      <c r="E1080" s="834" t="s">
        <v>2479</v>
      </c>
      <c r="F1080" s="832" t="s">
        <v>2458</v>
      </c>
      <c r="G1080" s="832" t="s">
        <v>2650</v>
      </c>
      <c r="H1080" s="832" t="s">
        <v>585</v>
      </c>
      <c r="I1080" s="832" t="s">
        <v>2651</v>
      </c>
      <c r="J1080" s="832" t="s">
        <v>2652</v>
      </c>
      <c r="K1080" s="832" t="s">
        <v>2653</v>
      </c>
      <c r="L1080" s="835">
        <v>550.39</v>
      </c>
      <c r="M1080" s="835">
        <v>1651.17</v>
      </c>
      <c r="N1080" s="832">
        <v>3</v>
      </c>
      <c r="O1080" s="836">
        <v>0.5</v>
      </c>
      <c r="P1080" s="835"/>
      <c r="Q1080" s="837">
        <v>0</v>
      </c>
      <c r="R1080" s="832"/>
      <c r="S1080" s="837">
        <v>0</v>
      </c>
      <c r="T1080" s="836"/>
      <c r="U1080" s="838">
        <v>0</v>
      </c>
    </row>
    <row r="1081" spans="1:21" ht="14.4" customHeight="1" x14ac:dyDescent="0.3">
      <c r="A1081" s="831">
        <v>21</v>
      </c>
      <c r="B1081" s="832" t="s">
        <v>2457</v>
      </c>
      <c r="C1081" s="832" t="s">
        <v>2463</v>
      </c>
      <c r="D1081" s="833" t="s">
        <v>4107</v>
      </c>
      <c r="E1081" s="834" t="s">
        <v>2479</v>
      </c>
      <c r="F1081" s="832" t="s">
        <v>2458</v>
      </c>
      <c r="G1081" s="832" t="s">
        <v>2650</v>
      </c>
      <c r="H1081" s="832" t="s">
        <v>585</v>
      </c>
      <c r="I1081" s="832" t="s">
        <v>2930</v>
      </c>
      <c r="J1081" s="832" t="s">
        <v>2652</v>
      </c>
      <c r="K1081" s="832" t="s">
        <v>1961</v>
      </c>
      <c r="L1081" s="835">
        <v>550.39</v>
      </c>
      <c r="M1081" s="835">
        <v>1651.17</v>
      </c>
      <c r="N1081" s="832">
        <v>3</v>
      </c>
      <c r="O1081" s="836">
        <v>1</v>
      </c>
      <c r="P1081" s="835"/>
      <c r="Q1081" s="837">
        <v>0</v>
      </c>
      <c r="R1081" s="832"/>
      <c r="S1081" s="837">
        <v>0</v>
      </c>
      <c r="T1081" s="836"/>
      <c r="U1081" s="838">
        <v>0</v>
      </c>
    </row>
    <row r="1082" spans="1:21" ht="14.4" customHeight="1" x14ac:dyDescent="0.3">
      <c r="A1082" s="831">
        <v>21</v>
      </c>
      <c r="B1082" s="832" t="s">
        <v>2457</v>
      </c>
      <c r="C1082" s="832" t="s">
        <v>2463</v>
      </c>
      <c r="D1082" s="833" t="s">
        <v>4107</v>
      </c>
      <c r="E1082" s="834" t="s">
        <v>2479</v>
      </c>
      <c r="F1082" s="832" t="s">
        <v>2458</v>
      </c>
      <c r="G1082" s="832" t="s">
        <v>2650</v>
      </c>
      <c r="H1082" s="832" t="s">
        <v>637</v>
      </c>
      <c r="I1082" s="832" t="s">
        <v>2654</v>
      </c>
      <c r="J1082" s="832" t="s">
        <v>2655</v>
      </c>
      <c r="K1082" s="832" t="s">
        <v>1961</v>
      </c>
      <c r="L1082" s="835">
        <v>550.39</v>
      </c>
      <c r="M1082" s="835">
        <v>83108.889999999956</v>
      </c>
      <c r="N1082" s="832">
        <v>151</v>
      </c>
      <c r="O1082" s="836">
        <v>38</v>
      </c>
      <c r="P1082" s="835">
        <v>63845.239999999954</v>
      </c>
      <c r="Q1082" s="837">
        <v>0.76821192052980114</v>
      </c>
      <c r="R1082" s="832">
        <v>116</v>
      </c>
      <c r="S1082" s="837">
        <v>0.76821192052980136</v>
      </c>
      <c r="T1082" s="836">
        <v>29.5</v>
      </c>
      <c r="U1082" s="838">
        <v>0.77631578947368418</v>
      </c>
    </row>
    <row r="1083" spans="1:21" ht="14.4" customHeight="1" x14ac:dyDescent="0.3">
      <c r="A1083" s="831">
        <v>21</v>
      </c>
      <c r="B1083" s="832" t="s">
        <v>2457</v>
      </c>
      <c r="C1083" s="832" t="s">
        <v>2463</v>
      </c>
      <c r="D1083" s="833" t="s">
        <v>4107</v>
      </c>
      <c r="E1083" s="834" t="s">
        <v>2479</v>
      </c>
      <c r="F1083" s="832" t="s">
        <v>2458</v>
      </c>
      <c r="G1083" s="832" t="s">
        <v>2931</v>
      </c>
      <c r="H1083" s="832" t="s">
        <v>585</v>
      </c>
      <c r="I1083" s="832" t="s">
        <v>2932</v>
      </c>
      <c r="J1083" s="832" t="s">
        <v>2933</v>
      </c>
      <c r="K1083" s="832" t="s">
        <v>2934</v>
      </c>
      <c r="L1083" s="835">
        <v>0</v>
      </c>
      <c r="M1083" s="835">
        <v>0</v>
      </c>
      <c r="N1083" s="832">
        <v>1</v>
      </c>
      <c r="O1083" s="836">
        <v>1</v>
      </c>
      <c r="P1083" s="835">
        <v>0</v>
      </c>
      <c r="Q1083" s="837"/>
      <c r="R1083" s="832">
        <v>1</v>
      </c>
      <c r="S1083" s="837">
        <v>1</v>
      </c>
      <c r="T1083" s="836">
        <v>1</v>
      </c>
      <c r="U1083" s="838">
        <v>1</v>
      </c>
    </row>
    <row r="1084" spans="1:21" ht="14.4" customHeight="1" x14ac:dyDescent="0.3">
      <c r="A1084" s="831">
        <v>21</v>
      </c>
      <c r="B1084" s="832" t="s">
        <v>2457</v>
      </c>
      <c r="C1084" s="832" t="s">
        <v>2463</v>
      </c>
      <c r="D1084" s="833" t="s">
        <v>4107</v>
      </c>
      <c r="E1084" s="834" t="s">
        <v>2479</v>
      </c>
      <c r="F1084" s="832" t="s">
        <v>2458</v>
      </c>
      <c r="G1084" s="832" t="s">
        <v>2664</v>
      </c>
      <c r="H1084" s="832" t="s">
        <v>585</v>
      </c>
      <c r="I1084" s="832" t="s">
        <v>2665</v>
      </c>
      <c r="J1084" s="832" t="s">
        <v>869</v>
      </c>
      <c r="K1084" s="832" t="s">
        <v>2666</v>
      </c>
      <c r="L1084" s="835">
        <v>248.55</v>
      </c>
      <c r="M1084" s="835">
        <v>994.2</v>
      </c>
      <c r="N1084" s="832">
        <v>4</v>
      </c>
      <c r="O1084" s="836">
        <v>4</v>
      </c>
      <c r="P1084" s="835">
        <v>248.55</v>
      </c>
      <c r="Q1084" s="837">
        <v>0.25</v>
      </c>
      <c r="R1084" s="832">
        <v>1</v>
      </c>
      <c r="S1084" s="837">
        <v>0.25</v>
      </c>
      <c r="T1084" s="836">
        <v>1</v>
      </c>
      <c r="U1084" s="838">
        <v>0.25</v>
      </c>
    </row>
    <row r="1085" spans="1:21" ht="14.4" customHeight="1" x14ac:dyDescent="0.3">
      <c r="A1085" s="831">
        <v>21</v>
      </c>
      <c r="B1085" s="832" t="s">
        <v>2457</v>
      </c>
      <c r="C1085" s="832" t="s">
        <v>2463</v>
      </c>
      <c r="D1085" s="833" t="s">
        <v>4107</v>
      </c>
      <c r="E1085" s="834" t="s">
        <v>2479</v>
      </c>
      <c r="F1085" s="832" t="s">
        <v>2458</v>
      </c>
      <c r="G1085" s="832" t="s">
        <v>2937</v>
      </c>
      <c r="H1085" s="832" t="s">
        <v>585</v>
      </c>
      <c r="I1085" s="832" t="s">
        <v>2938</v>
      </c>
      <c r="J1085" s="832" t="s">
        <v>2939</v>
      </c>
      <c r="K1085" s="832" t="s">
        <v>2940</v>
      </c>
      <c r="L1085" s="835">
        <v>727.03</v>
      </c>
      <c r="M1085" s="835">
        <v>2181.09</v>
      </c>
      <c r="N1085" s="832">
        <v>3</v>
      </c>
      <c r="O1085" s="836">
        <v>1</v>
      </c>
      <c r="P1085" s="835"/>
      <c r="Q1085" s="837">
        <v>0</v>
      </c>
      <c r="R1085" s="832"/>
      <c r="S1085" s="837">
        <v>0</v>
      </c>
      <c r="T1085" s="836"/>
      <c r="U1085" s="838">
        <v>0</v>
      </c>
    </row>
    <row r="1086" spans="1:21" ht="14.4" customHeight="1" x14ac:dyDescent="0.3">
      <c r="A1086" s="831">
        <v>21</v>
      </c>
      <c r="B1086" s="832" t="s">
        <v>2457</v>
      </c>
      <c r="C1086" s="832" t="s">
        <v>2463</v>
      </c>
      <c r="D1086" s="833" t="s">
        <v>4107</v>
      </c>
      <c r="E1086" s="834" t="s">
        <v>2479</v>
      </c>
      <c r="F1086" s="832" t="s">
        <v>2458</v>
      </c>
      <c r="G1086" s="832" t="s">
        <v>2515</v>
      </c>
      <c r="H1086" s="832" t="s">
        <v>585</v>
      </c>
      <c r="I1086" s="832" t="s">
        <v>2667</v>
      </c>
      <c r="J1086" s="832" t="s">
        <v>769</v>
      </c>
      <c r="K1086" s="832" t="s">
        <v>2668</v>
      </c>
      <c r="L1086" s="835">
        <v>53.57</v>
      </c>
      <c r="M1086" s="835">
        <v>1232.1100000000006</v>
      </c>
      <c r="N1086" s="832">
        <v>23</v>
      </c>
      <c r="O1086" s="836">
        <v>13.5</v>
      </c>
      <c r="P1086" s="835">
        <v>964.26000000000045</v>
      </c>
      <c r="Q1086" s="837">
        <v>0.78260869565217395</v>
      </c>
      <c r="R1086" s="832">
        <v>18</v>
      </c>
      <c r="S1086" s="837">
        <v>0.78260869565217395</v>
      </c>
      <c r="T1086" s="836">
        <v>10</v>
      </c>
      <c r="U1086" s="838">
        <v>0.7407407407407407</v>
      </c>
    </row>
    <row r="1087" spans="1:21" ht="14.4" customHeight="1" x14ac:dyDescent="0.3">
      <c r="A1087" s="831">
        <v>21</v>
      </c>
      <c r="B1087" s="832" t="s">
        <v>2457</v>
      </c>
      <c r="C1087" s="832" t="s">
        <v>2463</v>
      </c>
      <c r="D1087" s="833" t="s">
        <v>4107</v>
      </c>
      <c r="E1087" s="834" t="s">
        <v>2479</v>
      </c>
      <c r="F1087" s="832" t="s">
        <v>2458</v>
      </c>
      <c r="G1087" s="832" t="s">
        <v>3689</v>
      </c>
      <c r="H1087" s="832" t="s">
        <v>637</v>
      </c>
      <c r="I1087" s="832" t="s">
        <v>2190</v>
      </c>
      <c r="J1087" s="832" t="s">
        <v>2191</v>
      </c>
      <c r="K1087" s="832" t="s">
        <v>2192</v>
      </c>
      <c r="L1087" s="835">
        <v>141.25</v>
      </c>
      <c r="M1087" s="835">
        <v>141.25</v>
      </c>
      <c r="N1087" s="832">
        <v>1</v>
      </c>
      <c r="O1087" s="836">
        <v>0.5</v>
      </c>
      <c r="P1087" s="835">
        <v>141.25</v>
      </c>
      <c r="Q1087" s="837">
        <v>1</v>
      </c>
      <c r="R1087" s="832">
        <v>1</v>
      </c>
      <c r="S1087" s="837">
        <v>1</v>
      </c>
      <c r="T1087" s="836">
        <v>0.5</v>
      </c>
      <c r="U1087" s="838">
        <v>1</v>
      </c>
    </row>
    <row r="1088" spans="1:21" ht="14.4" customHeight="1" x14ac:dyDescent="0.3">
      <c r="A1088" s="831">
        <v>21</v>
      </c>
      <c r="B1088" s="832" t="s">
        <v>2457</v>
      </c>
      <c r="C1088" s="832" t="s">
        <v>2463</v>
      </c>
      <c r="D1088" s="833" t="s">
        <v>4107</v>
      </c>
      <c r="E1088" s="834" t="s">
        <v>2479</v>
      </c>
      <c r="F1088" s="832" t="s">
        <v>2458</v>
      </c>
      <c r="G1088" s="832" t="s">
        <v>2669</v>
      </c>
      <c r="H1088" s="832" t="s">
        <v>637</v>
      </c>
      <c r="I1088" s="832" t="s">
        <v>1922</v>
      </c>
      <c r="J1088" s="832" t="s">
        <v>873</v>
      </c>
      <c r="K1088" s="832" t="s">
        <v>1923</v>
      </c>
      <c r="L1088" s="835">
        <v>2309.36</v>
      </c>
      <c r="M1088" s="835">
        <v>9237.44</v>
      </c>
      <c r="N1088" s="832">
        <v>4</v>
      </c>
      <c r="O1088" s="836">
        <v>1</v>
      </c>
      <c r="P1088" s="835"/>
      <c r="Q1088" s="837">
        <v>0</v>
      </c>
      <c r="R1088" s="832"/>
      <c r="S1088" s="837">
        <v>0</v>
      </c>
      <c r="T1088" s="836"/>
      <c r="U1088" s="838">
        <v>0</v>
      </c>
    </row>
    <row r="1089" spans="1:21" ht="14.4" customHeight="1" x14ac:dyDescent="0.3">
      <c r="A1089" s="831">
        <v>21</v>
      </c>
      <c r="B1089" s="832" t="s">
        <v>2457</v>
      </c>
      <c r="C1089" s="832" t="s">
        <v>2463</v>
      </c>
      <c r="D1089" s="833" t="s">
        <v>4107</v>
      </c>
      <c r="E1089" s="834" t="s">
        <v>2479</v>
      </c>
      <c r="F1089" s="832" t="s">
        <v>2458</v>
      </c>
      <c r="G1089" s="832" t="s">
        <v>2669</v>
      </c>
      <c r="H1089" s="832" t="s">
        <v>637</v>
      </c>
      <c r="I1089" s="832" t="s">
        <v>2948</v>
      </c>
      <c r="J1089" s="832" t="s">
        <v>2671</v>
      </c>
      <c r="K1089" s="832" t="s">
        <v>2949</v>
      </c>
      <c r="L1089" s="835">
        <v>1154.68</v>
      </c>
      <c r="M1089" s="835">
        <v>4618.72</v>
      </c>
      <c r="N1089" s="832">
        <v>4</v>
      </c>
      <c r="O1089" s="836">
        <v>0.5</v>
      </c>
      <c r="P1089" s="835">
        <v>4618.72</v>
      </c>
      <c r="Q1089" s="837">
        <v>1</v>
      </c>
      <c r="R1089" s="832">
        <v>4</v>
      </c>
      <c r="S1089" s="837">
        <v>1</v>
      </c>
      <c r="T1089" s="836">
        <v>0.5</v>
      </c>
      <c r="U1089" s="838">
        <v>1</v>
      </c>
    </row>
    <row r="1090" spans="1:21" ht="14.4" customHeight="1" x14ac:dyDescent="0.3">
      <c r="A1090" s="831">
        <v>21</v>
      </c>
      <c r="B1090" s="832" t="s">
        <v>2457</v>
      </c>
      <c r="C1090" s="832" t="s">
        <v>2463</v>
      </c>
      <c r="D1090" s="833" t="s">
        <v>4107</v>
      </c>
      <c r="E1090" s="834" t="s">
        <v>2479</v>
      </c>
      <c r="F1090" s="832" t="s">
        <v>2458</v>
      </c>
      <c r="G1090" s="832" t="s">
        <v>3690</v>
      </c>
      <c r="H1090" s="832" t="s">
        <v>585</v>
      </c>
      <c r="I1090" s="832" t="s">
        <v>3691</v>
      </c>
      <c r="J1090" s="832" t="s">
        <v>3692</v>
      </c>
      <c r="K1090" s="832" t="s">
        <v>1354</v>
      </c>
      <c r="L1090" s="835">
        <v>174.59</v>
      </c>
      <c r="M1090" s="835">
        <v>174.59</v>
      </c>
      <c r="N1090" s="832">
        <v>1</v>
      </c>
      <c r="O1090" s="836">
        <v>1</v>
      </c>
      <c r="P1090" s="835">
        <v>174.59</v>
      </c>
      <c r="Q1090" s="837">
        <v>1</v>
      </c>
      <c r="R1090" s="832">
        <v>1</v>
      </c>
      <c r="S1090" s="837">
        <v>1</v>
      </c>
      <c r="T1090" s="836">
        <v>1</v>
      </c>
      <c r="U1090" s="838">
        <v>1</v>
      </c>
    </row>
    <row r="1091" spans="1:21" ht="14.4" customHeight="1" x14ac:dyDescent="0.3">
      <c r="A1091" s="831">
        <v>21</v>
      </c>
      <c r="B1091" s="832" t="s">
        <v>2457</v>
      </c>
      <c r="C1091" s="832" t="s">
        <v>2463</v>
      </c>
      <c r="D1091" s="833" t="s">
        <v>4107</v>
      </c>
      <c r="E1091" s="834" t="s">
        <v>2479</v>
      </c>
      <c r="F1091" s="832" t="s">
        <v>2458</v>
      </c>
      <c r="G1091" s="832" t="s">
        <v>2680</v>
      </c>
      <c r="H1091" s="832" t="s">
        <v>585</v>
      </c>
      <c r="I1091" s="832" t="s">
        <v>2967</v>
      </c>
      <c r="J1091" s="832" t="s">
        <v>909</v>
      </c>
      <c r="K1091" s="832" t="s">
        <v>2968</v>
      </c>
      <c r="L1091" s="835">
        <v>103.67</v>
      </c>
      <c r="M1091" s="835">
        <v>103.67</v>
      </c>
      <c r="N1091" s="832">
        <v>1</v>
      </c>
      <c r="O1091" s="836">
        <v>1</v>
      </c>
      <c r="P1091" s="835"/>
      <c r="Q1091" s="837">
        <v>0</v>
      </c>
      <c r="R1091" s="832"/>
      <c r="S1091" s="837">
        <v>0</v>
      </c>
      <c r="T1091" s="836"/>
      <c r="U1091" s="838">
        <v>0</v>
      </c>
    </row>
    <row r="1092" spans="1:21" ht="14.4" customHeight="1" x14ac:dyDescent="0.3">
      <c r="A1092" s="831">
        <v>21</v>
      </c>
      <c r="B1092" s="832" t="s">
        <v>2457</v>
      </c>
      <c r="C1092" s="832" t="s">
        <v>2463</v>
      </c>
      <c r="D1092" s="833" t="s">
        <v>4107</v>
      </c>
      <c r="E1092" s="834" t="s">
        <v>2479</v>
      </c>
      <c r="F1092" s="832" t="s">
        <v>2458</v>
      </c>
      <c r="G1092" s="832" t="s">
        <v>2680</v>
      </c>
      <c r="H1092" s="832" t="s">
        <v>585</v>
      </c>
      <c r="I1092" s="832" t="s">
        <v>2681</v>
      </c>
      <c r="J1092" s="832" t="s">
        <v>909</v>
      </c>
      <c r="K1092" s="832" t="s">
        <v>2682</v>
      </c>
      <c r="L1092" s="835">
        <v>103.67</v>
      </c>
      <c r="M1092" s="835">
        <v>103.67</v>
      </c>
      <c r="N1092" s="832">
        <v>1</v>
      </c>
      <c r="O1092" s="836">
        <v>1</v>
      </c>
      <c r="P1092" s="835"/>
      <c r="Q1092" s="837">
        <v>0</v>
      </c>
      <c r="R1092" s="832"/>
      <c r="S1092" s="837">
        <v>0</v>
      </c>
      <c r="T1092" s="836"/>
      <c r="U1092" s="838">
        <v>0</v>
      </c>
    </row>
    <row r="1093" spans="1:21" ht="14.4" customHeight="1" x14ac:dyDescent="0.3">
      <c r="A1093" s="831">
        <v>21</v>
      </c>
      <c r="B1093" s="832" t="s">
        <v>2457</v>
      </c>
      <c r="C1093" s="832" t="s">
        <v>2463</v>
      </c>
      <c r="D1093" s="833" t="s">
        <v>4107</v>
      </c>
      <c r="E1093" s="834" t="s">
        <v>2479</v>
      </c>
      <c r="F1093" s="832" t="s">
        <v>2458</v>
      </c>
      <c r="G1093" s="832" t="s">
        <v>2504</v>
      </c>
      <c r="H1093" s="832" t="s">
        <v>637</v>
      </c>
      <c r="I1093" s="832" t="s">
        <v>1898</v>
      </c>
      <c r="J1093" s="832" t="s">
        <v>1091</v>
      </c>
      <c r="K1093" s="832" t="s">
        <v>1899</v>
      </c>
      <c r="L1093" s="835">
        <v>453.18</v>
      </c>
      <c r="M1093" s="835">
        <v>453.18</v>
      </c>
      <c r="N1093" s="832">
        <v>1</v>
      </c>
      <c r="O1093" s="836">
        <v>1</v>
      </c>
      <c r="P1093" s="835">
        <v>453.18</v>
      </c>
      <c r="Q1093" s="837">
        <v>1</v>
      </c>
      <c r="R1093" s="832">
        <v>1</v>
      </c>
      <c r="S1093" s="837">
        <v>1</v>
      </c>
      <c r="T1093" s="836">
        <v>1</v>
      </c>
      <c r="U1093" s="838">
        <v>1</v>
      </c>
    </row>
    <row r="1094" spans="1:21" ht="14.4" customHeight="1" x14ac:dyDescent="0.3">
      <c r="A1094" s="831">
        <v>21</v>
      </c>
      <c r="B1094" s="832" t="s">
        <v>2457</v>
      </c>
      <c r="C1094" s="832" t="s">
        <v>2463</v>
      </c>
      <c r="D1094" s="833" t="s">
        <v>4107</v>
      </c>
      <c r="E1094" s="834" t="s">
        <v>2479</v>
      </c>
      <c r="F1094" s="832" t="s">
        <v>2458</v>
      </c>
      <c r="G1094" s="832" t="s">
        <v>2504</v>
      </c>
      <c r="H1094" s="832" t="s">
        <v>585</v>
      </c>
      <c r="I1094" s="832" t="s">
        <v>2508</v>
      </c>
      <c r="J1094" s="832" t="s">
        <v>1091</v>
      </c>
      <c r="K1094" s="832" t="s">
        <v>1899</v>
      </c>
      <c r="L1094" s="835">
        <v>453.18</v>
      </c>
      <c r="M1094" s="835">
        <v>10423.140000000003</v>
      </c>
      <c r="N1094" s="832">
        <v>23</v>
      </c>
      <c r="O1094" s="836">
        <v>13.5</v>
      </c>
      <c r="P1094" s="835">
        <v>9063.6000000000022</v>
      </c>
      <c r="Q1094" s="837">
        <v>0.86956521739130432</v>
      </c>
      <c r="R1094" s="832">
        <v>20</v>
      </c>
      <c r="S1094" s="837">
        <v>0.86956521739130432</v>
      </c>
      <c r="T1094" s="836">
        <v>11.5</v>
      </c>
      <c r="U1094" s="838">
        <v>0.85185185185185186</v>
      </c>
    </row>
    <row r="1095" spans="1:21" ht="14.4" customHeight="1" x14ac:dyDescent="0.3">
      <c r="A1095" s="831">
        <v>21</v>
      </c>
      <c r="B1095" s="832" t="s">
        <v>2457</v>
      </c>
      <c r="C1095" s="832" t="s">
        <v>2463</v>
      </c>
      <c r="D1095" s="833" t="s">
        <v>4107</v>
      </c>
      <c r="E1095" s="834" t="s">
        <v>2479</v>
      </c>
      <c r="F1095" s="832" t="s">
        <v>2458</v>
      </c>
      <c r="G1095" s="832" t="s">
        <v>2698</v>
      </c>
      <c r="H1095" s="832" t="s">
        <v>637</v>
      </c>
      <c r="I1095" s="832" t="s">
        <v>3432</v>
      </c>
      <c r="J1095" s="832" t="s">
        <v>1130</v>
      </c>
      <c r="K1095" s="832" t="s">
        <v>1963</v>
      </c>
      <c r="L1095" s="835">
        <v>47.7</v>
      </c>
      <c r="M1095" s="835">
        <v>47.7</v>
      </c>
      <c r="N1095" s="832">
        <v>1</v>
      </c>
      <c r="O1095" s="836">
        <v>1</v>
      </c>
      <c r="P1095" s="835">
        <v>47.7</v>
      </c>
      <c r="Q1095" s="837">
        <v>1</v>
      </c>
      <c r="R1095" s="832">
        <v>1</v>
      </c>
      <c r="S1095" s="837">
        <v>1</v>
      </c>
      <c r="T1095" s="836">
        <v>1</v>
      </c>
      <c r="U1095" s="838">
        <v>1</v>
      </c>
    </row>
    <row r="1096" spans="1:21" ht="14.4" customHeight="1" x14ac:dyDescent="0.3">
      <c r="A1096" s="831">
        <v>21</v>
      </c>
      <c r="B1096" s="832" t="s">
        <v>2457</v>
      </c>
      <c r="C1096" s="832" t="s">
        <v>2463</v>
      </c>
      <c r="D1096" s="833" t="s">
        <v>4107</v>
      </c>
      <c r="E1096" s="834" t="s">
        <v>2479</v>
      </c>
      <c r="F1096" s="832" t="s">
        <v>2458</v>
      </c>
      <c r="G1096" s="832" t="s">
        <v>2701</v>
      </c>
      <c r="H1096" s="832" t="s">
        <v>585</v>
      </c>
      <c r="I1096" s="832" t="s">
        <v>3251</v>
      </c>
      <c r="J1096" s="832" t="s">
        <v>647</v>
      </c>
      <c r="K1096" s="832" t="s">
        <v>3252</v>
      </c>
      <c r="L1096" s="835">
        <v>0</v>
      </c>
      <c r="M1096" s="835">
        <v>0</v>
      </c>
      <c r="N1096" s="832">
        <v>1</v>
      </c>
      <c r="O1096" s="836">
        <v>1</v>
      </c>
      <c r="P1096" s="835"/>
      <c r="Q1096" s="837"/>
      <c r="R1096" s="832"/>
      <c r="S1096" s="837">
        <v>0</v>
      </c>
      <c r="T1096" s="836"/>
      <c r="U1096" s="838">
        <v>0</v>
      </c>
    </row>
    <row r="1097" spans="1:21" ht="14.4" customHeight="1" x14ac:dyDescent="0.3">
      <c r="A1097" s="831">
        <v>21</v>
      </c>
      <c r="B1097" s="832" t="s">
        <v>2457</v>
      </c>
      <c r="C1097" s="832" t="s">
        <v>2463</v>
      </c>
      <c r="D1097" s="833" t="s">
        <v>4107</v>
      </c>
      <c r="E1097" s="834" t="s">
        <v>2479</v>
      </c>
      <c r="F1097" s="832" t="s">
        <v>2458</v>
      </c>
      <c r="G1097" s="832" t="s">
        <v>2704</v>
      </c>
      <c r="H1097" s="832" t="s">
        <v>585</v>
      </c>
      <c r="I1097" s="832" t="s">
        <v>2705</v>
      </c>
      <c r="J1097" s="832" t="s">
        <v>2706</v>
      </c>
      <c r="K1097" s="832" t="s">
        <v>2707</v>
      </c>
      <c r="L1097" s="835">
        <v>21.92</v>
      </c>
      <c r="M1097" s="835">
        <v>43.84</v>
      </c>
      <c r="N1097" s="832">
        <v>2</v>
      </c>
      <c r="O1097" s="836">
        <v>1.5</v>
      </c>
      <c r="P1097" s="835"/>
      <c r="Q1097" s="837">
        <v>0</v>
      </c>
      <c r="R1097" s="832"/>
      <c r="S1097" s="837">
        <v>0</v>
      </c>
      <c r="T1097" s="836"/>
      <c r="U1097" s="838">
        <v>0</v>
      </c>
    </row>
    <row r="1098" spans="1:21" ht="14.4" customHeight="1" x14ac:dyDescent="0.3">
      <c r="A1098" s="831">
        <v>21</v>
      </c>
      <c r="B1098" s="832" t="s">
        <v>2457</v>
      </c>
      <c r="C1098" s="832" t="s">
        <v>2463</v>
      </c>
      <c r="D1098" s="833" t="s">
        <v>4107</v>
      </c>
      <c r="E1098" s="834" t="s">
        <v>2479</v>
      </c>
      <c r="F1098" s="832" t="s">
        <v>2458</v>
      </c>
      <c r="G1098" s="832" t="s">
        <v>2710</v>
      </c>
      <c r="H1098" s="832" t="s">
        <v>585</v>
      </c>
      <c r="I1098" s="832" t="s">
        <v>3004</v>
      </c>
      <c r="J1098" s="832" t="s">
        <v>3005</v>
      </c>
      <c r="K1098" s="832" t="s">
        <v>3006</v>
      </c>
      <c r="L1098" s="835">
        <v>169.29</v>
      </c>
      <c r="M1098" s="835">
        <v>169.29</v>
      </c>
      <c r="N1098" s="832">
        <v>1</v>
      </c>
      <c r="O1098" s="836">
        <v>1</v>
      </c>
      <c r="P1098" s="835"/>
      <c r="Q1098" s="837">
        <v>0</v>
      </c>
      <c r="R1098" s="832"/>
      <c r="S1098" s="837">
        <v>0</v>
      </c>
      <c r="T1098" s="836"/>
      <c r="U1098" s="838">
        <v>0</v>
      </c>
    </row>
    <row r="1099" spans="1:21" ht="14.4" customHeight="1" x14ac:dyDescent="0.3">
      <c r="A1099" s="831">
        <v>21</v>
      </c>
      <c r="B1099" s="832" t="s">
        <v>2457</v>
      </c>
      <c r="C1099" s="832" t="s">
        <v>2463</v>
      </c>
      <c r="D1099" s="833" t="s">
        <v>4107</v>
      </c>
      <c r="E1099" s="834" t="s">
        <v>2479</v>
      </c>
      <c r="F1099" s="832" t="s">
        <v>2458</v>
      </c>
      <c r="G1099" s="832" t="s">
        <v>3007</v>
      </c>
      <c r="H1099" s="832" t="s">
        <v>585</v>
      </c>
      <c r="I1099" s="832" t="s">
        <v>3569</v>
      </c>
      <c r="J1099" s="832" t="s">
        <v>3009</v>
      </c>
      <c r="K1099" s="832" t="s">
        <v>3570</v>
      </c>
      <c r="L1099" s="835">
        <v>0</v>
      </c>
      <c r="M1099" s="835">
        <v>0</v>
      </c>
      <c r="N1099" s="832">
        <v>1</v>
      </c>
      <c r="O1099" s="836">
        <v>0.5</v>
      </c>
      <c r="P1099" s="835">
        <v>0</v>
      </c>
      <c r="Q1099" s="837"/>
      <c r="R1099" s="832">
        <v>1</v>
      </c>
      <c r="S1099" s="837">
        <v>1</v>
      </c>
      <c r="T1099" s="836">
        <v>0.5</v>
      </c>
      <c r="U1099" s="838">
        <v>1</v>
      </c>
    </row>
    <row r="1100" spans="1:21" ht="14.4" customHeight="1" x14ac:dyDescent="0.3">
      <c r="A1100" s="831">
        <v>21</v>
      </c>
      <c r="B1100" s="832" t="s">
        <v>2457</v>
      </c>
      <c r="C1100" s="832" t="s">
        <v>2463</v>
      </c>
      <c r="D1100" s="833" t="s">
        <v>4107</v>
      </c>
      <c r="E1100" s="834" t="s">
        <v>2479</v>
      </c>
      <c r="F1100" s="832" t="s">
        <v>2458</v>
      </c>
      <c r="G1100" s="832" t="s">
        <v>3693</v>
      </c>
      <c r="H1100" s="832" t="s">
        <v>585</v>
      </c>
      <c r="I1100" s="832" t="s">
        <v>3694</v>
      </c>
      <c r="J1100" s="832" t="s">
        <v>3695</v>
      </c>
      <c r="K1100" s="832" t="s">
        <v>2709</v>
      </c>
      <c r="L1100" s="835">
        <v>0</v>
      </c>
      <c r="M1100" s="835">
        <v>0</v>
      </c>
      <c r="N1100" s="832">
        <v>9</v>
      </c>
      <c r="O1100" s="836">
        <v>5.5</v>
      </c>
      <c r="P1100" s="835">
        <v>0</v>
      </c>
      <c r="Q1100" s="837"/>
      <c r="R1100" s="832">
        <v>6</v>
      </c>
      <c r="S1100" s="837">
        <v>0.66666666666666663</v>
      </c>
      <c r="T1100" s="836">
        <v>3</v>
      </c>
      <c r="U1100" s="838">
        <v>0.54545454545454541</v>
      </c>
    </row>
    <row r="1101" spans="1:21" ht="14.4" customHeight="1" x14ac:dyDescent="0.3">
      <c r="A1101" s="831">
        <v>21</v>
      </c>
      <c r="B1101" s="832" t="s">
        <v>2457</v>
      </c>
      <c r="C1101" s="832" t="s">
        <v>2463</v>
      </c>
      <c r="D1101" s="833" t="s">
        <v>4107</v>
      </c>
      <c r="E1101" s="834" t="s">
        <v>2479</v>
      </c>
      <c r="F1101" s="832" t="s">
        <v>2458</v>
      </c>
      <c r="G1101" s="832" t="s">
        <v>3139</v>
      </c>
      <c r="H1101" s="832" t="s">
        <v>585</v>
      </c>
      <c r="I1101" s="832" t="s">
        <v>3140</v>
      </c>
      <c r="J1101" s="832" t="s">
        <v>1175</v>
      </c>
      <c r="K1101" s="832" t="s">
        <v>3141</v>
      </c>
      <c r="L1101" s="835">
        <v>128.69999999999999</v>
      </c>
      <c r="M1101" s="835">
        <v>128.69999999999999</v>
      </c>
      <c r="N1101" s="832">
        <v>1</v>
      </c>
      <c r="O1101" s="836">
        <v>0.5</v>
      </c>
      <c r="P1101" s="835"/>
      <c r="Q1101" s="837">
        <v>0</v>
      </c>
      <c r="R1101" s="832"/>
      <c r="S1101" s="837">
        <v>0</v>
      </c>
      <c r="T1101" s="836"/>
      <c r="U1101" s="838">
        <v>0</v>
      </c>
    </row>
    <row r="1102" spans="1:21" ht="14.4" customHeight="1" x14ac:dyDescent="0.3">
      <c r="A1102" s="831">
        <v>21</v>
      </c>
      <c r="B1102" s="832" t="s">
        <v>2457</v>
      </c>
      <c r="C1102" s="832" t="s">
        <v>2463</v>
      </c>
      <c r="D1102" s="833" t="s">
        <v>4107</v>
      </c>
      <c r="E1102" s="834" t="s">
        <v>2479</v>
      </c>
      <c r="F1102" s="832" t="s">
        <v>2458</v>
      </c>
      <c r="G1102" s="832" t="s">
        <v>2509</v>
      </c>
      <c r="H1102" s="832" t="s">
        <v>637</v>
      </c>
      <c r="I1102" s="832" t="s">
        <v>2141</v>
      </c>
      <c r="J1102" s="832" t="s">
        <v>1087</v>
      </c>
      <c r="K1102" s="832" t="s">
        <v>1089</v>
      </c>
      <c r="L1102" s="835">
        <v>0</v>
      </c>
      <c r="M1102" s="835">
        <v>0</v>
      </c>
      <c r="N1102" s="832">
        <v>1</v>
      </c>
      <c r="O1102" s="836">
        <v>0.5</v>
      </c>
      <c r="P1102" s="835">
        <v>0</v>
      </c>
      <c r="Q1102" s="837"/>
      <c r="R1102" s="832">
        <v>1</v>
      </c>
      <c r="S1102" s="837">
        <v>1</v>
      </c>
      <c r="T1102" s="836">
        <v>0.5</v>
      </c>
      <c r="U1102" s="838">
        <v>1</v>
      </c>
    </row>
    <row r="1103" spans="1:21" ht="14.4" customHeight="1" x14ac:dyDescent="0.3">
      <c r="A1103" s="831">
        <v>21</v>
      </c>
      <c r="B1103" s="832" t="s">
        <v>2457</v>
      </c>
      <c r="C1103" s="832" t="s">
        <v>2463</v>
      </c>
      <c r="D1103" s="833" t="s">
        <v>4107</v>
      </c>
      <c r="E1103" s="834" t="s">
        <v>2479</v>
      </c>
      <c r="F1103" s="832" t="s">
        <v>2458</v>
      </c>
      <c r="G1103" s="832" t="s">
        <v>2719</v>
      </c>
      <c r="H1103" s="832" t="s">
        <v>585</v>
      </c>
      <c r="I1103" s="832" t="s">
        <v>2723</v>
      </c>
      <c r="J1103" s="832" t="s">
        <v>2724</v>
      </c>
      <c r="K1103" s="832" t="s">
        <v>2725</v>
      </c>
      <c r="L1103" s="835">
        <v>59.56</v>
      </c>
      <c r="M1103" s="835">
        <v>297.8</v>
      </c>
      <c r="N1103" s="832">
        <v>5</v>
      </c>
      <c r="O1103" s="836">
        <v>5</v>
      </c>
      <c r="P1103" s="835">
        <v>178.68</v>
      </c>
      <c r="Q1103" s="837">
        <v>0.6</v>
      </c>
      <c r="R1103" s="832">
        <v>3</v>
      </c>
      <c r="S1103" s="837">
        <v>0.6</v>
      </c>
      <c r="T1103" s="836">
        <v>3</v>
      </c>
      <c r="U1103" s="838">
        <v>0.6</v>
      </c>
    </row>
    <row r="1104" spans="1:21" ht="14.4" customHeight="1" x14ac:dyDescent="0.3">
      <c r="A1104" s="831">
        <v>21</v>
      </c>
      <c r="B1104" s="832" t="s">
        <v>2457</v>
      </c>
      <c r="C1104" s="832" t="s">
        <v>2463</v>
      </c>
      <c r="D1104" s="833" t="s">
        <v>4107</v>
      </c>
      <c r="E1104" s="834" t="s">
        <v>2479</v>
      </c>
      <c r="F1104" s="832" t="s">
        <v>2458</v>
      </c>
      <c r="G1104" s="832" t="s">
        <v>2726</v>
      </c>
      <c r="H1104" s="832" t="s">
        <v>637</v>
      </c>
      <c r="I1104" s="832" t="s">
        <v>2727</v>
      </c>
      <c r="J1104" s="832" t="s">
        <v>2728</v>
      </c>
      <c r="K1104" s="832" t="s">
        <v>2729</v>
      </c>
      <c r="L1104" s="835">
        <v>502.31</v>
      </c>
      <c r="M1104" s="835">
        <v>9543.8900000000012</v>
      </c>
      <c r="N1104" s="832">
        <v>19</v>
      </c>
      <c r="O1104" s="836">
        <v>18.5</v>
      </c>
      <c r="P1104" s="835">
        <v>5525.4100000000008</v>
      </c>
      <c r="Q1104" s="837">
        <v>0.57894736842105265</v>
      </c>
      <c r="R1104" s="832">
        <v>11</v>
      </c>
      <c r="S1104" s="837">
        <v>0.57894736842105265</v>
      </c>
      <c r="T1104" s="836">
        <v>10.5</v>
      </c>
      <c r="U1104" s="838">
        <v>0.56756756756756754</v>
      </c>
    </row>
    <row r="1105" spans="1:21" ht="14.4" customHeight="1" x14ac:dyDescent="0.3">
      <c r="A1105" s="831">
        <v>21</v>
      </c>
      <c r="B1105" s="832" t="s">
        <v>2457</v>
      </c>
      <c r="C1105" s="832" t="s">
        <v>2463</v>
      </c>
      <c r="D1105" s="833" t="s">
        <v>4107</v>
      </c>
      <c r="E1105" s="834" t="s">
        <v>2479</v>
      </c>
      <c r="F1105" s="832" t="s">
        <v>2458</v>
      </c>
      <c r="G1105" s="832" t="s">
        <v>2747</v>
      </c>
      <c r="H1105" s="832" t="s">
        <v>585</v>
      </c>
      <c r="I1105" s="832" t="s">
        <v>3696</v>
      </c>
      <c r="J1105" s="832" t="s">
        <v>1214</v>
      </c>
      <c r="K1105" s="832" t="s">
        <v>2754</v>
      </c>
      <c r="L1105" s="835">
        <v>300.68</v>
      </c>
      <c r="M1105" s="835">
        <v>300.68</v>
      </c>
      <c r="N1105" s="832">
        <v>1</v>
      </c>
      <c r="O1105" s="836">
        <v>0.5</v>
      </c>
      <c r="P1105" s="835"/>
      <c r="Q1105" s="837">
        <v>0</v>
      </c>
      <c r="R1105" s="832"/>
      <c r="S1105" s="837">
        <v>0</v>
      </c>
      <c r="T1105" s="836"/>
      <c r="U1105" s="838">
        <v>0</v>
      </c>
    </row>
    <row r="1106" spans="1:21" ht="14.4" customHeight="1" x14ac:dyDescent="0.3">
      <c r="A1106" s="831">
        <v>21</v>
      </c>
      <c r="B1106" s="832" t="s">
        <v>2457</v>
      </c>
      <c r="C1106" s="832" t="s">
        <v>2463</v>
      </c>
      <c r="D1106" s="833" t="s">
        <v>4107</v>
      </c>
      <c r="E1106" s="834" t="s">
        <v>2479</v>
      </c>
      <c r="F1106" s="832" t="s">
        <v>2458</v>
      </c>
      <c r="G1106" s="832" t="s">
        <v>2747</v>
      </c>
      <c r="H1106" s="832" t="s">
        <v>585</v>
      </c>
      <c r="I1106" s="832" t="s">
        <v>3697</v>
      </c>
      <c r="J1106" s="832" t="s">
        <v>2759</v>
      </c>
      <c r="K1106" s="832" t="s">
        <v>3698</v>
      </c>
      <c r="L1106" s="835">
        <v>140.94999999999999</v>
      </c>
      <c r="M1106" s="835">
        <v>281.89999999999998</v>
      </c>
      <c r="N1106" s="832">
        <v>2</v>
      </c>
      <c r="O1106" s="836">
        <v>1</v>
      </c>
      <c r="P1106" s="835">
        <v>281.89999999999998</v>
      </c>
      <c r="Q1106" s="837">
        <v>1</v>
      </c>
      <c r="R1106" s="832">
        <v>2</v>
      </c>
      <c r="S1106" s="837">
        <v>1</v>
      </c>
      <c r="T1106" s="836">
        <v>1</v>
      </c>
      <c r="U1106" s="838">
        <v>1</v>
      </c>
    </row>
    <row r="1107" spans="1:21" ht="14.4" customHeight="1" x14ac:dyDescent="0.3">
      <c r="A1107" s="831">
        <v>21</v>
      </c>
      <c r="B1107" s="832" t="s">
        <v>2457</v>
      </c>
      <c r="C1107" s="832" t="s">
        <v>2463</v>
      </c>
      <c r="D1107" s="833" t="s">
        <v>4107</v>
      </c>
      <c r="E1107" s="834" t="s">
        <v>2479</v>
      </c>
      <c r="F1107" s="832" t="s">
        <v>2458</v>
      </c>
      <c r="G1107" s="832" t="s">
        <v>2767</v>
      </c>
      <c r="H1107" s="832" t="s">
        <v>585</v>
      </c>
      <c r="I1107" s="832" t="s">
        <v>2768</v>
      </c>
      <c r="J1107" s="832" t="s">
        <v>2769</v>
      </c>
      <c r="K1107" s="832" t="s">
        <v>2770</v>
      </c>
      <c r="L1107" s="835">
        <v>311.02</v>
      </c>
      <c r="M1107" s="835">
        <v>622.04</v>
      </c>
      <c r="N1107" s="832">
        <v>2</v>
      </c>
      <c r="O1107" s="836">
        <v>1</v>
      </c>
      <c r="P1107" s="835">
        <v>311.02</v>
      </c>
      <c r="Q1107" s="837">
        <v>0.5</v>
      </c>
      <c r="R1107" s="832">
        <v>1</v>
      </c>
      <c r="S1107" s="837">
        <v>0.5</v>
      </c>
      <c r="T1107" s="836">
        <v>0.5</v>
      </c>
      <c r="U1107" s="838">
        <v>0.5</v>
      </c>
    </row>
    <row r="1108" spans="1:21" ht="14.4" customHeight="1" x14ac:dyDescent="0.3">
      <c r="A1108" s="831">
        <v>21</v>
      </c>
      <c r="B1108" s="832" t="s">
        <v>2457</v>
      </c>
      <c r="C1108" s="832" t="s">
        <v>2463</v>
      </c>
      <c r="D1108" s="833" t="s">
        <v>4107</v>
      </c>
      <c r="E1108" s="834" t="s">
        <v>2479</v>
      </c>
      <c r="F1108" s="832" t="s">
        <v>2458</v>
      </c>
      <c r="G1108" s="832" t="s">
        <v>2767</v>
      </c>
      <c r="H1108" s="832" t="s">
        <v>585</v>
      </c>
      <c r="I1108" s="832" t="s">
        <v>3023</v>
      </c>
      <c r="J1108" s="832" t="s">
        <v>3024</v>
      </c>
      <c r="K1108" s="832" t="s">
        <v>3025</v>
      </c>
      <c r="L1108" s="835">
        <v>177.92</v>
      </c>
      <c r="M1108" s="835">
        <v>14233.600000000002</v>
      </c>
      <c r="N1108" s="832">
        <v>80</v>
      </c>
      <c r="O1108" s="836">
        <v>24</v>
      </c>
      <c r="P1108" s="835">
        <v>10853.120000000003</v>
      </c>
      <c r="Q1108" s="837">
        <v>0.76250000000000007</v>
      </c>
      <c r="R1108" s="832">
        <v>61</v>
      </c>
      <c r="S1108" s="837">
        <v>0.76249999999999996</v>
      </c>
      <c r="T1108" s="836">
        <v>19</v>
      </c>
      <c r="U1108" s="838">
        <v>0.79166666666666663</v>
      </c>
    </row>
    <row r="1109" spans="1:21" ht="14.4" customHeight="1" x14ac:dyDescent="0.3">
      <c r="A1109" s="831">
        <v>21</v>
      </c>
      <c r="B1109" s="832" t="s">
        <v>2457</v>
      </c>
      <c r="C1109" s="832" t="s">
        <v>2463</v>
      </c>
      <c r="D1109" s="833" t="s">
        <v>4107</v>
      </c>
      <c r="E1109" s="834" t="s">
        <v>2479</v>
      </c>
      <c r="F1109" s="832" t="s">
        <v>2458</v>
      </c>
      <c r="G1109" s="832" t="s">
        <v>2773</v>
      </c>
      <c r="H1109" s="832" t="s">
        <v>637</v>
      </c>
      <c r="I1109" s="832" t="s">
        <v>2774</v>
      </c>
      <c r="J1109" s="832" t="s">
        <v>1272</v>
      </c>
      <c r="K1109" s="832" t="s">
        <v>2343</v>
      </c>
      <c r="L1109" s="835">
        <v>0</v>
      </c>
      <c r="M1109" s="835">
        <v>0</v>
      </c>
      <c r="N1109" s="832">
        <v>1</v>
      </c>
      <c r="O1109" s="836">
        <v>0.5</v>
      </c>
      <c r="P1109" s="835">
        <v>0</v>
      </c>
      <c r="Q1109" s="837"/>
      <c r="R1109" s="832">
        <v>1</v>
      </c>
      <c r="S1109" s="837">
        <v>1</v>
      </c>
      <c r="T1109" s="836">
        <v>0.5</v>
      </c>
      <c r="U1109" s="838">
        <v>1</v>
      </c>
    </row>
    <row r="1110" spans="1:21" ht="14.4" customHeight="1" x14ac:dyDescent="0.3">
      <c r="A1110" s="831">
        <v>21</v>
      </c>
      <c r="B1110" s="832" t="s">
        <v>2457</v>
      </c>
      <c r="C1110" s="832" t="s">
        <v>2463</v>
      </c>
      <c r="D1110" s="833" t="s">
        <v>4107</v>
      </c>
      <c r="E1110" s="834" t="s">
        <v>2479</v>
      </c>
      <c r="F1110" s="832" t="s">
        <v>2458</v>
      </c>
      <c r="G1110" s="832" t="s">
        <v>2773</v>
      </c>
      <c r="H1110" s="832" t="s">
        <v>637</v>
      </c>
      <c r="I1110" s="832" t="s">
        <v>2173</v>
      </c>
      <c r="J1110" s="832" t="s">
        <v>1272</v>
      </c>
      <c r="K1110" s="832" t="s">
        <v>2174</v>
      </c>
      <c r="L1110" s="835">
        <v>0</v>
      </c>
      <c r="M1110" s="835">
        <v>0</v>
      </c>
      <c r="N1110" s="832">
        <v>8</v>
      </c>
      <c r="O1110" s="836">
        <v>5.5</v>
      </c>
      <c r="P1110" s="835">
        <v>0</v>
      </c>
      <c r="Q1110" s="837"/>
      <c r="R1110" s="832">
        <v>5</v>
      </c>
      <c r="S1110" s="837">
        <v>0.625</v>
      </c>
      <c r="T1110" s="836">
        <v>2.5</v>
      </c>
      <c r="U1110" s="838">
        <v>0.45454545454545453</v>
      </c>
    </row>
    <row r="1111" spans="1:21" ht="14.4" customHeight="1" x14ac:dyDescent="0.3">
      <c r="A1111" s="831">
        <v>21</v>
      </c>
      <c r="B1111" s="832" t="s">
        <v>2457</v>
      </c>
      <c r="C1111" s="832" t="s">
        <v>2463</v>
      </c>
      <c r="D1111" s="833" t="s">
        <v>4107</v>
      </c>
      <c r="E1111" s="834" t="s">
        <v>2479</v>
      </c>
      <c r="F1111" s="832" t="s">
        <v>2458</v>
      </c>
      <c r="G1111" s="832" t="s">
        <v>2773</v>
      </c>
      <c r="H1111" s="832" t="s">
        <v>585</v>
      </c>
      <c r="I1111" s="832" t="s">
        <v>2779</v>
      </c>
      <c r="J1111" s="832" t="s">
        <v>2780</v>
      </c>
      <c r="K1111" s="832" t="s">
        <v>2349</v>
      </c>
      <c r="L1111" s="835">
        <v>0</v>
      </c>
      <c r="M1111" s="835">
        <v>0</v>
      </c>
      <c r="N1111" s="832">
        <v>1</v>
      </c>
      <c r="O1111" s="836">
        <v>0.5</v>
      </c>
      <c r="P1111" s="835">
        <v>0</v>
      </c>
      <c r="Q1111" s="837"/>
      <c r="R1111" s="832">
        <v>1</v>
      </c>
      <c r="S1111" s="837">
        <v>1</v>
      </c>
      <c r="T1111" s="836">
        <v>0.5</v>
      </c>
      <c r="U1111" s="838">
        <v>1</v>
      </c>
    </row>
    <row r="1112" spans="1:21" ht="14.4" customHeight="1" x14ac:dyDescent="0.3">
      <c r="A1112" s="831">
        <v>21</v>
      </c>
      <c r="B1112" s="832" t="s">
        <v>2457</v>
      </c>
      <c r="C1112" s="832" t="s">
        <v>2463</v>
      </c>
      <c r="D1112" s="833" t="s">
        <v>4107</v>
      </c>
      <c r="E1112" s="834" t="s">
        <v>2479</v>
      </c>
      <c r="F1112" s="832" t="s">
        <v>2458</v>
      </c>
      <c r="G1112" s="832" t="s">
        <v>2786</v>
      </c>
      <c r="H1112" s="832" t="s">
        <v>585</v>
      </c>
      <c r="I1112" s="832" t="s">
        <v>3151</v>
      </c>
      <c r="J1112" s="832" t="s">
        <v>3152</v>
      </c>
      <c r="K1112" s="832" t="s">
        <v>3153</v>
      </c>
      <c r="L1112" s="835">
        <v>299.83999999999997</v>
      </c>
      <c r="M1112" s="835">
        <v>599.67999999999995</v>
      </c>
      <c r="N1112" s="832">
        <v>2</v>
      </c>
      <c r="O1112" s="836">
        <v>1.5</v>
      </c>
      <c r="P1112" s="835">
        <v>299.83999999999997</v>
      </c>
      <c r="Q1112" s="837">
        <v>0.5</v>
      </c>
      <c r="R1112" s="832">
        <v>1</v>
      </c>
      <c r="S1112" s="837">
        <v>0.5</v>
      </c>
      <c r="T1112" s="836">
        <v>0.5</v>
      </c>
      <c r="U1112" s="838">
        <v>0.33333333333333331</v>
      </c>
    </row>
    <row r="1113" spans="1:21" ht="14.4" customHeight="1" x14ac:dyDescent="0.3">
      <c r="A1113" s="831">
        <v>21</v>
      </c>
      <c r="B1113" s="832" t="s">
        <v>2457</v>
      </c>
      <c r="C1113" s="832" t="s">
        <v>2463</v>
      </c>
      <c r="D1113" s="833" t="s">
        <v>4107</v>
      </c>
      <c r="E1113" s="834" t="s">
        <v>2479</v>
      </c>
      <c r="F1113" s="832" t="s">
        <v>2458</v>
      </c>
      <c r="G1113" s="832" t="s">
        <v>2786</v>
      </c>
      <c r="H1113" s="832" t="s">
        <v>585</v>
      </c>
      <c r="I1113" s="832" t="s">
        <v>2787</v>
      </c>
      <c r="J1113" s="832" t="s">
        <v>1559</v>
      </c>
      <c r="K1113" s="832" t="s">
        <v>2788</v>
      </c>
      <c r="L1113" s="835">
        <v>50.32</v>
      </c>
      <c r="M1113" s="835">
        <v>201.28</v>
      </c>
      <c r="N1113" s="832">
        <v>4</v>
      </c>
      <c r="O1113" s="836">
        <v>1</v>
      </c>
      <c r="P1113" s="835">
        <v>201.28</v>
      </c>
      <c r="Q1113" s="837">
        <v>1</v>
      </c>
      <c r="R1113" s="832">
        <v>4</v>
      </c>
      <c r="S1113" s="837">
        <v>1</v>
      </c>
      <c r="T1113" s="836">
        <v>1</v>
      </c>
      <c r="U1113" s="838">
        <v>1</v>
      </c>
    </row>
    <row r="1114" spans="1:21" ht="14.4" customHeight="1" x14ac:dyDescent="0.3">
      <c r="A1114" s="831">
        <v>21</v>
      </c>
      <c r="B1114" s="832" t="s">
        <v>2457</v>
      </c>
      <c r="C1114" s="832" t="s">
        <v>2463</v>
      </c>
      <c r="D1114" s="833" t="s">
        <v>4107</v>
      </c>
      <c r="E1114" s="834" t="s">
        <v>2479</v>
      </c>
      <c r="F1114" s="832" t="s">
        <v>2458</v>
      </c>
      <c r="G1114" s="832" t="s">
        <v>2786</v>
      </c>
      <c r="H1114" s="832" t="s">
        <v>585</v>
      </c>
      <c r="I1114" s="832" t="s">
        <v>2789</v>
      </c>
      <c r="J1114" s="832" t="s">
        <v>1559</v>
      </c>
      <c r="K1114" s="832" t="s">
        <v>2790</v>
      </c>
      <c r="L1114" s="835">
        <v>50.32</v>
      </c>
      <c r="M1114" s="835">
        <v>301.92</v>
      </c>
      <c r="N1114" s="832">
        <v>6</v>
      </c>
      <c r="O1114" s="836">
        <v>1</v>
      </c>
      <c r="P1114" s="835">
        <v>301.92</v>
      </c>
      <c r="Q1114" s="837">
        <v>1</v>
      </c>
      <c r="R1114" s="832">
        <v>6</v>
      </c>
      <c r="S1114" s="837">
        <v>1</v>
      </c>
      <c r="T1114" s="836">
        <v>1</v>
      </c>
      <c r="U1114" s="838">
        <v>1</v>
      </c>
    </row>
    <row r="1115" spans="1:21" ht="14.4" customHeight="1" x14ac:dyDescent="0.3">
      <c r="A1115" s="831">
        <v>21</v>
      </c>
      <c r="B1115" s="832" t="s">
        <v>2457</v>
      </c>
      <c r="C1115" s="832" t="s">
        <v>2463</v>
      </c>
      <c r="D1115" s="833" t="s">
        <v>4107</v>
      </c>
      <c r="E1115" s="834" t="s">
        <v>2479</v>
      </c>
      <c r="F1115" s="832" t="s">
        <v>2458</v>
      </c>
      <c r="G1115" s="832" t="s">
        <v>2791</v>
      </c>
      <c r="H1115" s="832" t="s">
        <v>585</v>
      </c>
      <c r="I1115" s="832" t="s">
        <v>2792</v>
      </c>
      <c r="J1115" s="832" t="s">
        <v>643</v>
      </c>
      <c r="K1115" s="832" t="s">
        <v>644</v>
      </c>
      <c r="L1115" s="835">
        <v>2086.5500000000002</v>
      </c>
      <c r="M1115" s="835">
        <v>16692.399999999998</v>
      </c>
      <c r="N1115" s="832">
        <v>8</v>
      </c>
      <c r="O1115" s="836">
        <v>6.5</v>
      </c>
      <c r="P1115" s="835">
        <v>14605.849999999999</v>
      </c>
      <c r="Q1115" s="837">
        <v>0.875</v>
      </c>
      <c r="R1115" s="832">
        <v>7</v>
      </c>
      <c r="S1115" s="837">
        <v>0.875</v>
      </c>
      <c r="T1115" s="836">
        <v>5.5</v>
      </c>
      <c r="U1115" s="838">
        <v>0.84615384615384615</v>
      </c>
    </row>
    <row r="1116" spans="1:21" ht="14.4" customHeight="1" x14ac:dyDescent="0.3">
      <c r="A1116" s="831">
        <v>21</v>
      </c>
      <c r="B1116" s="832" t="s">
        <v>2457</v>
      </c>
      <c r="C1116" s="832" t="s">
        <v>2463</v>
      </c>
      <c r="D1116" s="833" t="s">
        <v>4107</v>
      </c>
      <c r="E1116" s="834" t="s">
        <v>2479</v>
      </c>
      <c r="F1116" s="832" t="s">
        <v>2458</v>
      </c>
      <c r="G1116" s="832" t="s">
        <v>2793</v>
      </c>
      <c r="H1116" s="832" t="s">
        <v>637</v>
      </c>
      <c r="I1116" s="832" t="s">
        <v>2305</v>
      </c>
      <c r="J1116" s="832" t="s">
        <v>1310</v>
      </c>
      <c r="K1116" s="832" t="s">
        <v>2306</v>
      </c>
      <c r="L1116" s="835">
        <v>154.36000000000001</v>
      </c>
      <c r="M1116" s="835">
        <v>463.08000000000004</v>
      </c>
      <c r="N1116" s="832">
        <v>3</v>
      </c>
      <c r="O1116" s="836">
        <v>2.5</v>
      </c>
      <c r="P1116" s="835">
        <v>308.72000000000003</v>
      </c>
      <c r="Q1116" s="837">
        <v>0.66666666666666663</v>
      </c>
      <c r="R1116" s="832">
        <v>2</v>
      </c>
      <c r="S1116" s="837">
        <v>0.66666666666666663</v>
      </c>
      <c r="T1116" s="836">
        <v>1.5</v>
      </c>
      <c r="U1116" s="838">
        <v>0.6</v>
      </c>
    </row>
    <row r="1117" spans="1:21" ht="14.4" customHeight="1" x14ac:dyDescent="0.3">
      <c r="A1117" s="831">
        <v>21</v>
      </c>
      <c r="B1117" s="832" t="s">
        <v>2457</v>
      </c>
      <c r="C1117" s="832" t="s">
        <v>2463</v>
      </c>
      <c r="D1117" s="833" t="s">
        <v>4107</v>
      </c>
      <c r="E1117" s="834" t="s">
        <v>2479</v>
      </c>
      <c r="F1117" s="832" t="s">
        <v>2458</v>
      </c>
      <c r="G1117" s="832" t="s">
        <v>2798</v>
      </c>
      <c r="H1117" s="832" t="s">
        <v>637</v>
      </c>
      <c r="I1117" s="832" t="s">
        <v>3368</v>
      </c>
      <c r="J1117" s="832" t="s">
        <v>2048</v>
      </c>
      <c r="K1117" s="832" t="s">
        <v>3369</v>
      </c>
      <c r="L1117" s="835">
        <v>84.18</v>
      </c>
      <c r="M1117" s="835">
        <v>84.18</v>
      </c>
      <c r="N1117" s="832">
        <v>1</v>
      </c>
      <c r="O1117" s="836">
        <v>0.5</v>
      </c>
      <c r="P1117" s="835"/>
      <c r="Q1117" s="837">
        <v>0</v>
      </c>
      <c r="R1117" s="832"/>
      <c r="S1117" s="837">
        <v>0</v>
      </c>
      <c r="T1117" s="836"/>
      <c r="U1117" s="838">
        <v>0</v>
      </c>
    </row>
    <row r="1118" spans="1:21" ht="14.4" customHeight="1" x14ac:dyDescent="0.3">
      <c r="A1118" s="831">
        <v>21</v>
      </c>
      <c r="B1118" s="832" t="s">
        <v>2457</v>
      </c>
      <c r="C1118" s="832" t="s">
        <v>2463</v>
      </c>
      <c r="D1118" s="833" t="s">
        <v>4107</v>
      </c>
      <c r="E1118" s="834" t="s">
        <v>2479</v>
      </c>
      <c r="F1118" s="832" t="s">
        <v>2458</v>
      </c>
      <c r="G1118" s="832" t="s">
        <v>2798</v>
      </c>
      <c r="H1118" s="832" t="s">
        <v>637</v>
      </c>
      <c r="I1118" s="832" t="s">
        <v>3455</v>
      </c>
      <c r="J1118" s="832" t="s">
        <v>2299</v>
      </c>
      <c r="K1118" s="832" t="s">
        <v>3456</v>
      </c>
      <c r="L1118" s="835">
        <v>126.27</v>
      </c>
      <c r="M1118" s="835">
        <v>126.27</v>
      </c>
      <c r="N1118" s="832">
        <v>1</v>
      </c>
      <c r="O1118" s="836">
        <v>1</v>
      </c>
      <c r="P1118" s="835"/>
      <c r="Q1118" s="837">
        <v>0</v>
      </c>
      <c r="R1118" s="832"/>
      <c r="S1118" s="837">
        <v>0</v>
      </c>
      <c r="T1118" s="836"/>
      <c r="U1118" s="838">
        <v>0</v>
      </c>
    </row>
    <row r="1119" spans="1:21" ht="14.4" customHeight="1" x14ac:dyDescent="0.3">
      <c r="A1119" s="831">
        <v>21</v>
      </c>
      <c r="B1119" s="832" t="s">
        <v>2457</v>
      </c>
      <c r="C1119" s="832" t="s">
        <v>2463</v>
      </c>
      <c r="D1119" s="833" t="s">
        <v>4107</v>
      </c>
      <c r="E1119" s="834" t="s">
        <v>2479</v>
      </c>
      <c r="F1119" s="832" t="s">
        <v>2458</v>
      </c>
      <c r="G1119" s="832" t="s">
        <v>2804</v>
      </c>
      <c r="H1119" s="832" t="s">
        <v>637</v>
      </c>
      <c r="I1119" s="832" t="s">
        <v>3699</v>
      </c>
      <c r="J1119" s="832" t="s">
        <v>1573</v>
      </c>
      <c r="K1119" s="832" t="s">
        <v>1574</v>
      </c>
      <c r="L1119" s="835">
        <v>194.26</v>
      </c>
      <c r="M1119" s="835">
        <v>194.26</v>
      </c>
      <c r="N1119" s="832">
        <v>1</v>
      </c>
      <c r="O1119" s="836">
        <v>1</v>
      </c>
      <c r="P1119" s="835">
        <v>194.26</v>
      </c>
      <c r="Q1119" s="837">
        <v>1</v>
      </c>
      <c r="R1119" s="832">
        <v>1</v>
      </c>
      <c r="S1119" s="837">
        <v>1</v>
      </c>
      <c r="T1119" s="836">
        <v>1</v>
      </c>
      <c r="U1119" s="838">
        <v>1</v>
      </c>
    </row>
    <row r="1120" spans="1:21" ht="14.4" customHeight="1" x14ac:dyDescent="0.3">
      <c r="A1120" s="831">
        <v>21</v>
      </c>
      <c r="B1120" s="832" t="s">
        <v>2457</v>
      </c>
      <c r="C1120" s="832" t="s">
        <v>2463</v>
      </c>
      <c r="D1120" s="833" t="s">
        <v>4107</v>
      </c>
      <c r="E1120" s="834" t="s">
        <v>2479</v>
      </c>
      <c r="F1120" s="832" t="s">
        <v>2458</v>
      </c>
      <c r="G1120" s="832" t="s">
        <v>2510</v>
      </c>
      <c r="H1120" s="832" t="s">
        <v>585</v>
      </c>
      <c r="I1120" s="832" t="s">
        <v>2511</v>
      </c>
      <c r="J1120" s="832" t="s">
        <v>1028</v>
      </c>
      <c r="K1120" s="832" t="s">
        <v>1029</v>
      </c>
      <c r="L1120" s="835">
        <v>107.27</v>
      </c>
      <c r="M1120" s="835">
        <v>3325.37</v>
      </c>
      <c r="N1120" s="832">
        <v>31</v>
      </c>
      <c r="O1120" s="836">
        <v>11</v>
      </c>
      <c r="P1120" s="835">
        <v>2145.4</v>
      </c>
      <c r="Q1120" s="837">
        <v>0.64516129032258074</v>
      </c>
      <c r="R1120" s="832">
        <v>20</v>
      </c>
      <c r="S1120" s="837">
        <v>0.64516129032258063</v>
      </c>
      <c r="T1120" s="836">
        <v>6.5</v>
      </c>
      <c r="U1120" s="838">
        <v>0.59090909090909094</v>
      </c>
    </row>
    <row r="1121" spans="1:21" ht="14.4" customHeight="1" x14ac:dyDescent="0.3">
      <c r="A1121" s="831">
        <v>21</v>
      </c>
      <c r="B1121" s="832" t="s">
        <v>2457</v>
      </c>
      <c r="C1121" s="832" t="s">
        <v>2463</v>
      </c>
      <c r="D1121" s="833" t="s">
        <v>4107</v>
      </c>
      <c r="E1121" s="834" t="s">
        <v>2479</v>
      </c>
      <c r="F1121" s="832" t="s">
        <v>2459</v>
      </c>
      <c r="G1121" s="832" t="s">
        <v>2519</v>
      </c>
      <c r="H1121" s="832" t="s">
        <v>585</v>
      </c>
      <c r="I1121" s="832" t="s">
        <v>2810</v>
      </c>
      <c r="J1121" s="832" t="s">
        <v>2521</v>
      </c>
      <c r="K1121" s="832"/>
      <c r="L1121" s="835">
        <v>0</v>
      </c>
      <c r="M1121" s="835">
        <v>0</v>
      </c>
      <c r="N1121" s="832">
        <v>1</v>
      </c>
      <c r="O1121" s="836">
        <v>1</v>
      </c>
      <c r="P1121" s="835">
        <v>0</v>
      </c>
      <c r="Q1121" s="837"/>
      <c r="R1121" s="832">
        <v>1</v>
      </c>
      <c r="S1121" s="837">
        <v>1</v>
      </c>
      <c r="T1121" s="836">
        <v>1</v>
      </c>
      <c r="U1121" s="838">
        <v>1</v>
      </c>
    </row>
    <row r="1122" spans="1:21" ht="14.4" customHeight="1" x14ac:dyDescent="0.3">
      <c r="A1122" s="831">
        <v>21</v>
      </c>
      <c r="B1122" s="832" t="s">
        <v>2457</v>
      </c>
      <c r="C1122" s="832" t="s">
        <v>2463</v>
      </c>
      <c r="D1122" s="833" t="s">
        <v>4107</v>
      </c>
      <c r="E1122" s="834" t="s">
        <v>2479</v>
      </c>
      <c r="F1122" s="832" t="s">
        <v>2460</v>
      </c>
      <c r="G1122" s="832" t="s">
        <v>2818</v>
      </c>
      <c r="H1122" s="832" t="s">
        <v>585</v>
      </c>
      <c r="I1122" s="832" t="s">
        <v>3700</v>
      </c>
      <c r="J1122" s="832" t="s">
        <v>3701</v>
      </c>
      <c r="K1122" s="832" t="s">
        <v>3702</v>
      </c>
      <c r="L1122" s="835">
        <v>1800</v>
      </c>
      <c r="M1122" s="835">
        <v>1800</v>
      </c>
      <c r="N1122" s="832">
        <v>1</v>
      </c>
      <c r="O1122" s="836">
        <v>1</v>
      </c>
      <c r="P1122" s="835"/>
      <c r="Q1122" s="837">
        <v>0</v>
      </c>
      <c r="R1122" s="832"/>
      <c r="S1122" s="837">
        <v>0</v>
      </c>
      <c r="T1122" s="836"/>
      <c r="U1122" s="838">
        <v>0</v>
      </c>
    </row>
    <row r="1123" spans="1:21" ht="14.4" customHeight="1" x14ac:dyDescent="0.3">
      <c r="A1123" s="831">
        <v>21</v>
      </c>
      <c r="B1123" s="832" t="s">
        <v>2457</v>
      </c>
      <c r="C1123" s="832" t="s">
        <v>2463</v>
      </c>
      <c r="D1123" s="833" t="s">
        <v>4107</v>
      </c>
      <c r="E1123" s="834" t="s">
        <v>2479</v>
      </c>
      <c r="F1123" s="832" t="s">
        <v>2460</v>
      </c>
      <c r="G1123" s="832" t="s">
        <v>2825</v>
      </c>
      <c r="H1123" s="832" t="s">
        <v>585</v>
      </c>
      <c r="I1123" s="832" t="s">
        <v>3072</v>
      </c>
      <c r="J1123" s="832" t="s">
        <v>3073</v>
      </c>
      <c r="K1123" s="832" t="s">
        <v>3074</v>
      </c>
      <c r="L1123" s="835">
        <v>1000</v>
      </c>
      <c r="M1123" s="835">
        <v>11000</v>
      </c>
      <c r="N1123" s="832">
        <v>11</v>
      </c>
      <c r="O1123" s="836">
        <v>11</v>
      </c>
      <c r="P1123" s="835">
        <v>1000</v>
      </c>
      <c r="Q1123" s="837">
        <v>9.0909090909090912E-2</v>
      </c>
      <c r="R1123" s="832">
        <v>1</v>
      </c>
      <c r="S1123" s="837">
        <v>9.0909090909090912E-2</v>
      </c>
      <c r="T1123" s="836">
        <v>1</v>
      </c>
      <c r="U1123" s="838">
        <v>9.0909090909090912E-2</v>
      </c>
    </row>
    <row r="1124" spans="1:21" ht="14.4" customHeight="1" x14ac:dyDescent="0.3">
      <c r="A1124" s="831">
        <v>21</v>
      </c>
      <c r="B1124" s="832" t="s">
        <v>2457</v>
      </c>
      <c r="C1124" s="832" t="s">
        <v>2463</v>
      </c>
      <c r="D1124" s="833" t="s">
        <v>4107</v>
      </c>
      <c r="E1124" s="834" t="s">
        <v>2487</v>
      </c>
      <c r="F1124" s="832" t="s">
        <v>2458</v>
      </c>
      <c r="G1124" s="832" t="s">
        <v>2829</v>
      </c>
      <c r="H1124" s="832" t="s">
        <v>637</v>
      </c>
      <c r="I1124" s="832" t="s">
        <v>2166</v>
      </c>
      <c r="J1124" s="832" t="s">
        <v>2164</v>
      </c>
      <c r="K1124" s="832" t="s">
        <v>2167</v>
      </c>
      <c r="L1124" s="835">
        <v>4.7</v>
      </c>
      <c r="M1124" s="835">
        <v>14.100000000000001</v>
      </c>
      <c r="N1124" s="832">
        <v>3</v>
      </c>
      <c r="O1124" s="836">
        <v>1.5</v>
      </c>
      <c r="P1124" s="835">
        <v>9.4</v>
      </c>
      <c r="Q1124" s="837">
        <v>0.66666666666666663</v>
      </c>
      <c r="R1124" s="832">
        <v>2</v>
      </c>
      <c r="S1124" s="837">
        <v>0.66666666666666663</v>
      </c>
      <c r="T1124" s="836">
        <v>0.5</v>
      </c>
      <c r="U1124" s="838">
        <v>0.33333333333333331</v>
      </c>
    </row>
    <row r="1125" spans="1:21" ht="14.4" customHeight="1" x14ac:dyDescent="0.3">
      <c r="A1125" s="831">
        <v>21</v>
      </c>
      <c r="B1125" s="832" t="s">
        <v>2457</v>
      </c>
      <c r="C1125" s="832" t="s">
        <v>2463</v>
      </c>
      <c r="D1125" s="833" t="s">
        <v>4107</v>
      </c>
      <c r="E1125" s="834" t="s">
        <v>2487</v>
      </c>
      <c r="F1125" s="832" t="s">
        <v>2458</v>
      </c>
      <c r="G1125" s="832" t="s">
        <v>3703</v>
      </c>
      <c r="H1125" s="832" t="s">
        <v>637</v>
      </c>
      <c r="I1125" s="832" t="s">
        <v>2315</v>
      </c>
      <c r="J1125" s="832" t="s">
        <v>2316</v>
      </c>
      <c r="K1125" s="832" t="s">
        <v>2317</v>
      </c>
      <c r="L1125" s="835">
        <v>119.7</v>
      </c>
      <c r="M1125" s="835">
        <v>119.7</v>
      </c>
      <c r="N1125" s="832">
        <v>1</v>
      </c>
      <c r="O1125" s="836">
        <v>1</v>
      </c>
      <c r="P1125" s="835">
        <v>119.7</v>
      </c>
      <c r="Q1125" s="837">
        <v>1</v>
      </c>
      <c r="R1125" s="832">
        <v>1</v>
      </c>
      <c r="S1125" s="837">
        <v>1</v>
      </c>
      <c r="T1125" s="836">
        <v>1</v>
      </c>
      <c r="U1125" s="838">
        <v>1</v>
      </c>
    </row>
    <row r="1126" spans="1:21" ht="14.4" customHeight="1" x14ac:dyDescent="0.3">
      <c r="A1126" s="831">
        <v>21</v>
      </c>
      <c r="B1126" s="832" t="s">
        <v>2457</v>
      </c>
      <c r="C1126" s="832" t="s">
        <v>2463</v>
      </c>
      <c r="D1126" s="833" t="s">
        <v>4107</v>
      </c>
      <c r="E1126" s="834" t="s">
        <v>2487</v>
      </c>
      <c r="F1126" s="832" t="s">
        <v>2458</v>
      </c>
      <c r="G1126" s="832" t="s">
        <v>2558</v>
      </c>
      <c r="H1126" s="832" t="s">
        <v>637</v>
      </c>
      <c r="I1126" s="832" t="s">
        <v>3316</v>
      </c>
      <c r="J1126" s="832" t="s">
        <v>742</v>
      </c>
      <c r="K1126" s="832" t="s">
        <v>2561</v>
      </c>
      <c r="L1126" s="835">
        <v>264</v>
      </c>
      <c r="M1126" s="835">
        <v>264</v>
      </c>
      <c r="N1126" s="832">
        <v>1</v>
      </c>
      <c r="O1126" s="836">
        <v>0.5</v>
      </c>
      <c r="P1126" s="835">
        <v>264</v>
      </c>
      <c r="Q1126" s="837">
        <v>1</v>
      </c>
      <c r="R1126" s="832">
        <v>1</v>
      </c>
      <c r="S1126" s="837">
        <v>1</v>
      </c>
      <c r="T1126" s="836">
        <v>0.5</v>
      </c>
      <c r="U1126" s="838">
        <v>1</v>
      </c>
    </row>
    <row r="1127" spans="1:21" ht="14.4" customHeight="1" x14ac:dyDescent="0.3">
      <c r="A1127" s="831">
        <v>21</v>
      </c>
      <c r="B1127" s="832" t="s">
        <v>2457</v>
      </c>
      <c r="C1127" s="832" t="s">
        <v>2463</v>
      </c>
      <c r="D1127" s="833" t="s">
        <v>4107</v>
      </c>
      <c r="E1127" s="834" t="s">
        <v>2487</v>
      </c>
      <c r="F1127" s="832" t="s">
        <v>2458</v>
      </c>
      <c r="G1127" s="832" t="s">
        <v>2558</v>
      </c>
      <c r="H1127" s="832" t="s">
        <v>637</v>
      </c>
      <c r="I1127" s="832" t="s">
        <v>3317</v>
      </c>
      <c r="J1127" s="832" t="s">
        <v>742</v>
      </c>
      <c r="K1127" s="832" t="s">
        <v>2561</v>
      </c>
      <c r="L1127" s="835">
        <v>264</v>
      </c>
      <c r="M1127" s="835">
        <v>264</v>
      </c>
      <c r="N1127" s="832">
        <v>1</v>
      </c>
      <c r="O1127" s="836">
        <v>0.5</v>
      </c>
      <c r="P1127" s="835">
        <v>264</v>
      </c>
      <c r="Q1127" s="837">
        <v>1</v>
      </c>
      <c r="R1127" s="832">
        <v>1</v>
      </c>
      <c r="S1127" s="837">
        <v>1</v>
      </c>
      <c r="T1127" s="836">
        <v>0.5</v>
      </c>
      <c r="U1127" s="838">
        <v>1</v>
      </c>
    </row>
    <row r="1128" spans="1:21" ht="14.4" customHeight="1" x14ac:dyDescent="0.3">
      <c r="A1128" s="831">
        <v>21</v>
      </c>
      <c r="B1128" s="832" t="s">
        <v>2457</v>
      </c>
      <c r="C1128" s="832" t="s">
        <v>2463</v>
      </c>
      <c r="D1128" s="833" t="s">
        <v>4107</v>
      </c>
      <c r="E1128" s="834" t="s">
        <v>2487</v>
      </c>
      <c r="F1128" s="832" t="s">
        <v>2458</v>
      </c>
      <c r="G1128" s="832" t="s">
        <v>2566</v>
      </c>
      <c r="H1128" s="832" t="s">
        <v>585</v>
      </c>
      <c r="I1128" s="832" t="s">
        <v>2567</v>
      </c>
      <c r="J1128" s="832" t="s">
        <v>867</v>
      </c>
      <c r="K1128" s="832" t="s">
        <v>2568</v>
      </c>
      <c r="L1128" s="835">
        <v>236.03</v>
      </c>
      <c r="M1128" s="835">
        <v>708.09</v>
      </c>
      <c r="N1128" s="832">
        <v>3</v>
      </c>
      <c r="O1128" s="836">
        <v>2.5</v>
      </c>
      <c r="P1128" s="835">
        <v>708.09</v>
      </c>
      <c r="Q1128" s="837">
        <v>1</v>
      </c>
      <c r="R1128" s="832">
        <v>3</v>
      </c>
      <c r="S1128" s="837">
        <v>1</v>
      </c>
      <c r="T1128" s="836">
        <v>2.5</v>
      </c>
      <c r="U1128" s="838">
        <v>1</v>
      </c>
    </row>
    <row r="1129" spans="1:21" ht="14.4" customHeight="1" x14ac:dyDescent="0.3">
      <c r="A1129" s="831">
        <v>21</v>
      </c>
      <c r="B1129" s="832" t="s">
        <v>2457</v>
      </c>
      <c r="C1129" s="832" t="s">
        <v>2463</v>
      </c>
      <c r="D1129" s="833" t="s">
        <v>4107</v>
      </c>
      <c r="E1129" s="834" t="s">
        <v>2487</v>
      </c>
      <c r="F1129" s="832" t="s">
        <v>2458</v>
      </c>
      <c r="G1129" s="832" t="s">
        <v>2566</v>
      </c>
      <c r="H1129" s="832" t="s">
        <v>585</v>
      </c>
      <c r="I1129" s="832" t="s">
        <v>2569</v>
      </c>
      <c r="J1129" s="832" t="s">
        <v>867</v>
      </c>
      <c r="K1129" s="832" t="s">
        <v>2570</v>
      </c>
      <c r="L1129" s="835">
        <v>516</v>
      </c>
      <c r="M1129" s="835">
        <v>1548</v>
      </c>
      <c r="N1129" s="832">
        <v>3</v>
      </c>
      <c r="O1129" s="836">
        <v>2</v>
      </c>
      <c r="P1129" s="835">
        <v>1548</v>
      </c>
      <c r="Q1129" s="837">
        <v>1</v>
      </c>
      <c r="R1129" s="832">
        <v>3</v>
      </c>
      <c r="S1129" s="837">
        <v>1</v>
      </c>
      <c r="T1129" s="836">
        <v>2</v>
      </c>
      <c r="U1129" s="838">
        <v>1</v>
      </c>
    </row>
    <row r="1130" spans="1:21" ht="14.4" customHeight="1" x14ac:dyDescent="0.3">
      <c r="A1130" s="831">
        <v>21</v>
      </c>
      <c r="B1130" s="832" t="s">
        <v>2457</v>
      </c>
      <c r="C1130" s="832" t="s">
        <v>2463</v>
      </c>
      <c r="D1130" s="833" t="s">
        <v>4107</v>
      </c>
      <c r="E1130" s="834" t="s">
        <v>2487</v>
      </c>
      <c r="F1130" s="832" t="s">
        <v>2458</v>
      </c>
      <c r="G1130" s="832" t="s">
        <v>2512</v>
      </c>
      <c r="H1130" s="832" t="s">
        <v>637</v>
      </c>
      <c r="I1130" s="832" t="s">
        <v>2128</v>
      </c>
      <c r="J1130" s="832" t="s">
        <v>2129</v>
      </c>
      <c r="K1130" s="832" t="s">
        <v>2130</v>
      </c>
      <c r="L1130" s="835">
        <v>5322.08</v>
      </c>
      <c r="M1130" s="835">
        <v>5322.08</v>
      </c>
      <c r="N1130" s="832">
        <v>1</v>
      </c>
      <c r="O1130" s="836">
        <v>1</v>
      </c>
      <c r="P1130" s="835">
        <v>5322.08</v>
      </c>
      <c r="Q1130" s="837">
        <v>1</v>
      </c>
      <c r="R1130" s="832">
        <v>1</v>
      </c>
      <c r="S1130" s="837">
        <v>1</v>
      </c>
      <c r="T1130" s="836">
        <v>1</v>
      </c>
      <c r="U1130" s="838">
        <v>1</v>
      </c>
    </row>
    <row r="1131" spans="1:21" ht="14.4" customHeight="1" x14ac:dyDescent="0.3">
      <c r="A1131" s="831">
        <v>21</v>
      </c>
      <c r="B1131" s="832" t="s">
        <v>2457</v>
      </c>
      <c r="C1131" s="832" t="s">
        <v>2463</v>
      </c>
      <c r="D1131" s="833" t="s">
        <v>4107</v>
      </c>
      <c r="E1131" s="834" t="s">
        <v>2487</v>
      </c>
      <c r="F1131" s="832" t="s">
        <v>2458</v>
      </c>
      <c r="G1131" s="832" t="s">
        <v>2512</v>
      </c>
      <c r="H1131" s="832" t="s">
        <v>637</v>
      </c>
      <c r="I1131" s="832" t="s">
        <v>2126</v>
      </c>
      <c r="J1131" s="832" t="s">
        <v>2120</v>
      </c>
      <c r="K1131" s="832" t="s">
        <v>2127</v>
      </c>
      <c r="L1131" s="835">
        <v>969.48</v>
      </c>
      <c r="M1131" s="835">
        <v>3877.92</v>
      </c>
      <c r="N1131" s="832">
        <v>4</v>
      </c>
      <c r="O1131" s="836">
        <v>3</v>
      </c>
      <c r="P1131" s="835">
        <v>3877.92</v>
      </c>
      <c r="Q1131" s="837">
        <v>1</v>
      </c>
      <c r="R1131" s="832">
        <v>4</v>
      </c>
      <c r="S1131" s="837">
        <v>1</v>
      </c>
      <c r="T1131" s="836">
        <v>3</v>
      </c>
      <c r="U1131" s="838">
        <v>1</v>
      </c>
    </row>
    <row r="1132" spans="1:21" ht="14.4" customHeight="1" x14ac:dyDescent="0.3">
      <c r="A1132" s="831">
        <v>21</v>
      </c>
      <c r="B1132" s="832" t="s">
        <v>2457</v>
      </c>
      <c r="C1132" s="832" t="s">
        <v>2463</v>
      </c>
      <c r="D1132" s="833" t="s">
        <v>4107</v>
      </c>
      <c r="E1132" s="834" t="s">
        <v>2487</v>
      </c>
      <c r="F1132" s="832" t="s">
        <v>2458</v>
      </c>
      <c r="G1132" s="832" t="s">
        <v>2512</v>
      </c>
      <c r="H1132" s="832" t="s">
        <v>637</v>
      </c>
      <c r="I1132" s="832" t="s">
        <v>2122</v>
      </c>
      <c r="J1132" s="832" t="s">
        <v>2120</v>
      </c>
      <c r="K1132" s="832" t="s">
        <v>2123</v>
      </c>
      <c r="L1132" s="835">
        <v>1454.23</v>
      </c>
      <c r="M1132" s="835">
        <v>4362.6900000000005</v>
      </c>
      <c r="N1132" s="832">
        <v>3</v>
      </c>
      <c r="O1132" s="836">
        <v>1</v>
      </c>
      <c r="P1132" s="835">
        <v>4362.6900000000005</v>
      </c>
      <c r="Q1132" s="837">
        <v>1</v>
      </c>
      <c r="R1132" s="832">
        <v>3</v>
      </c>
      <c r="S1132" s="837">
        <v>1</v>
      </c>
      <c r="T1132" s="836">
        <v>1</v>
      </c>
      <c r="U1132" s="838">
        <v>1</v>
      </c>
    </row>
    <row r="1133" spans="1:21" ht="14.4" customHeight="1" x14ac:dyDescent="0.3">
      <c r="A1133" s="831">
        <v>21</v>
      </c>
      <c r="B1133" s="832" t="s">
        <v>2457</v>
      </c>
      <c r="C1133" s="832" t="s">
        <v>2463</v>
      </c>
      <c r="D1133" s="833" t="s">
        <v>4107</v>
      </c>
      <c r="E1133" s="834" t="s">
        <v>2487</v>
      </c>
      <c r="F1133" s="832" t="s">
        <v>2458</v>
      </c>
      <c r="G1133" s="832" t="s">
        <v>2606</v>
      </c>
      <c r="H1133" s="832" t="s">
        <v>585</v>
      </c>
      <c r="I1133" s="832" t="s">
        <v>2612</v>
      </c>
      <c r="J1133" s="832" t="s">
        <v>2608</v>
      </c>
      <c r="K1133" s="832" t="s">
        <v>2613</v>
      </c>
      <c r="L1133" s="835">
        <v>339.47</v>
      </c>
      <c r="M1133" s="835">
        <v>1357.88</v>
      </c>
      <c r="N1133" s="832">
        <v>4</v>
      </c>
      <c r="O1133" s="836">
        <v>1.5</v>
      </c>
      <c r="P1133" s="835">
        <v>1357.88</v>
      </c>
      <c r="Q1133" s="837">
        <v>1</v>
      </c>
      <c r="R1133" s="832">
        <v>4</v>
      </c>
      <c r="S1133" s="837">
        <v>1</v>
      </c>
      <c r="T1133" s="836">
        <v>1.5</v>
      </c>
      <c r="U1133" s="838">
        <v>1</v>
      </c>
    </row>
    <row r="1134" spans="1:21" ht="14.4" customHeight="1" x14ac:dyDescent="0.3">
      <c r="A1134" s="831">
        <v>21</v>
      </c>
      <c r="B1134" s="832" t="s">
        <v>2457</v>
      </c>
      <c r="C1134" s="832" t="s">
        <v>2463</v>
      </c>
      <c r="D1134" s="833" t="s">
        <v>4107</v>
      </c>
      <c r="E1134" s="834" t="s">
        <v>2487</v>
      </c>
      <c r="F1134" s="832" t="s">
        <v>2458</v>
      </c>
      <c r="G1134" s="832" t="s">
        <v>2618</v>
      </c>
      <c r="H1134" s="832" t="s">
        <v>585</v>
      </c>
      <c r="I1134" s="832" t="s">
        <v>2619</v>
      </c>
      <c r="J1134" s="832" t="s">
        <v>967</v>
      </c>
      <c r="K1134" s="832" t="s">
        <v>2620</v>
      </c>
      <c r="L1134" s="835">
        <v>45.03</v>
      </c>
      <c r="M1134" s="835">
        <v>135.09</v>
      </c>
      <c r="N1134" s="832">
        <v>3</v>
      </c>
      <c r="O1134" s="836">
        <v>3</v>
      </c>
      <c r="P1134" s="835">
        <v>135.09</v>
      </c>
      <c r="Q1134" s="837">
        <v>1</v>
      </c>
      <c r="R1134" s="832">
        <v>3</v>
      </c>
      <c r="S1134" s="837">
        <v>1</v>
      </c>
      <c r="T1134" s="836">
        <v>3</v>
      </c>
      <c r="U1134" s="838">
        <v>1</v>
      </c>
    </row>
    <row r="1135" spans="1:21" ht="14.4" customHeight="1" x14ac:dyDescent="0.3">
      <c r="A1135" s="831">
        <v>21</v>
      </c>
      <c r="B1135" s="832" t="s">
        <v>2457</v>
      </c>
      <c r="C1135" s="832" t="s">
        <v>2463</v>
      </c>
      <c r="D1135" s="833" t="s">
        <v>4107</v>
      </c>
      <c r="E1135" s="834" t="s">
        <v>2487</v>
      </c>
      <c r="F1135" s="832" t="s">
        <v>2458</v>
      </c>
      <c r="G1135" s="832" t="s">
        <v>2639</v>
      </c>
      <c r="H1135" s="832" t="s">
        <v>637</v>
      </c>
      <c r="I1135" s="832" t="s">
        <v>2640</v>
      </c>
      <c r="J1135" s="832" t="s">
        <v>2641</v>
      </c>
      <c r="K1135" s="832" t="s">
        <v>2642</v>
      </c>
      <c r="L1135" s="835">
        <v>3689.11</v>
      </c>
      <c r="M1135" s="835">
        <v>7378.22</v>
      </c>
      <c r="N1135" s="832">
        <v>2</v>
      </c>
      <c r="O1135" s="836">
        <v>2</v>
      </c>
      <c r="P1135" s="835">
        <v>7378.22</v>
      </c>
      <c r="Q1135" s="837">
        <v>1</v>
      </c>
      <c r="R1135" s="832">
        <v>2</v>
      </c>
      <c r="S1135" s="837">
        <v>1</v>
      </c>
      <c r="T1135" s="836">
        <v>2</v>
      </c>
      <c r="U1135" s="838">
        <v>1</v>
      </c>
    </row>
    <row r="1136" spans="1:21" ht="14.4" customHeight="1" x14ac:dyDescent="0.3">
      <c r="A1136" s="831">
        <v>21</v>
      </c>
      <c r="B1136" s="832" t="s">
        <v>2457</v>
      </c>
      <c r="C1136" s="832" t="s">
        <v>2463</v>
      </c>
      <c r="D1136" s="833" t="s">
        <v>4107</v>
      </c>
      <c r="E1136" s="834" t="s">
        <v>2487</v>
      </c>
      <c r="F1136" s="832" t="s">
        <v>2458</v>
      </c>
      <c r="G1136" s="832" t="s">
        <v>3704</v>
      </c>
      <c r="H1136" s="832" t="s">
        <v>585</v>
      </c>
      <c r="I1136" s="832" t="s">
        <v>3705</v>
      </c>
      <c r="J1136" s="832" t="s">
        <v>3706</v>
      </c>
      <c r="K1136" s="832" t="s">
        <v>650</v>
      </c>
      <c r="L1136" s="835">
        <v>527.26</v>
      </c>
      <c r="M1136" s="835">
        <v>527.26</v>
      </c>
      <c r="N1136" s="832">
        <v>1</v>
      </c>
      <c r="O1136" s="836">
        <v>0.5</v>
      </c>
      <c r="P1136" s="835">
        <v>527.26</v>
      </c>
      <c r="Q1136" s="837">
        <v>1</v>
      </c>
      <c r="R1136" s="832">
        <v>1</v>
      </c>
      <c r="S1136" s="837">
        <v>1</v>
      </c>
      <c r="T1136" s="836">
        <v>0.5</v>
      </c>
      <c r="U1136" s="838">
        <v>1</v>
      </c>
    </row>
    <row r="1137" spans="1:21" ht="14.4" customHeight="1" x14ac:dyDescent="0.3">
      <c r="A1137" s="831">
        <v>21</v>
      </c>
      <c r="B1137" s="832" t="s">
        <v>2457</v>
      </c>
      <c r="C1137" s="832" t="s">
        <v>2463</v>
      </c>
      <c r="D1137" s="833" t="s">
        <v>4107</v>
      </c>
      <c r="E1137" s="834" t="s">
        <v>2487</v>
      </c>
      <c r="F1137" s="832" t="s">
        <v>2458</v>
      </c>
      <c r="G1137" s="832" t="s">
        <v>2650</v>
      </c>
      <c r="H1137" s="832" t="s">
        <v>637</v>
      </c>
      <c r="I1137" s="832" t="s">
        <v>2654</v>
      </c>
      <c r="J1137" s="832" t="s">
        <v>2655</v>
      </c>
      <c r="K1137" s="832" t="s">
        <v>1961</v>
      </c>
      <c r="L1137" s="835">
        <v>550.39</v>
      </c>
      <c r="M1137" s="835">
        <v>7155.07</v>
      </c>
      <c r="N1137" s="832">
        <v>13</v>
      </c>
      <c r="O1137" s="836">
        <v>4.5</v>
      </c>
      <c r="P1137" s="835">
        <v>3852.73</v>
      </c>
      <c r="Q1137" s="837">
        <v>0.53846153846153844</v>
      </c>
      <c r="R1137" s="832">
        <v>7</v>
      </c>
      <c r="S1137" s="837">
        <v>0.53846153846153844</v>
      </c>
      <c r="T1137" s="836">
        <v>3</v>
      </c>
      <c r="U1137" s="838">
        <v>0.66666666666666663</v>
      </c>
    </row>
    <row r="1138" spans="1:21" ht="14.4" customHeight="1" x14ac:dyDescent="0.3">
      <c r="A1138" s="831">
        <v>21</v>
      </c>
      <c r="B1138" s="832" t="s">
        <v>2457</v>
      </c>
      <c r="C1138" s="832" t="s">
        <v>2463</v>
      </c>
      <c r="D1138" s="833" t="s">
        <v>4107</v>
      </c>
      <c r="E1138" s="834" t="s">
        <v>2487</v>
      </c>
      <c r="F1138" s="832" t="s">
        <v>2458</v>
      </c>
      <c r="G1138" s="832" t="s">
        <v>2664</v>
      </c>
      <c r="H1138" s="832" t="s">
        <v>585</v>
      </c>
      <c r="I1138" s="832" t="s">
        <v>2665</v>
      </c>
      <c r="J1138" s="832" t="s">
        <v>869</v>
      </c>
      <c r="K1138" s="832" t="s">
        <v>2666</v>
      </c>
      <c r="L1138" s="835">
        <v>248.55</v>
      </c>
      <c r="M1138" s="835">
        <v>1491.3000000000002</v>
      </c>
      <c r="N1138" s="832">
        <v>6</v>
      </c>
      <c r="O1138" s="836">
        <v>6</v>
      </c>
      <c r="P1138" s="835">
        <v>497.1</v>
      </c>
      <c r="Q1138" s="837">
        <v>0.33333333333333331</v>
      </c>
      <c r="R1138" s="832">
        <v>2</v>
      </c>
      <c r="S1138" s="837">
        <v>0.33333333333333331</v>
      </c>
      <c r="T1138" s="836">
        <v>2</v>
      </c>
      <c r="U1138" s="838">
        <v>0.33333333333333331</v>
      </c>
    </row>
    <row r="1139" spans="1:21" ht="14.4" customHeight="1" x14ac:dyDescent="0.3">
      <c r="A1139" s="831">
        <v>21</v>
      </c>
      <c r="B1139" s="832" t="s">
        <v>2457</v>
      </c>
      <c r="C1139" s="832" t="s">
        <v>2463</v>
      </c>
      <c r="D1139" s="833" t="s">
        <v>4107</v>
      </c>
      <c r="E1139" s="834" t="s">
        <v>2487</v>
      </c>
      <c r="F1139" s="832" t="s">
        <v>2458</v>
      </c>
      <c r="G1139" s="832" t="s">
        <v>2944</v>
      </c>
      <c r="H1139" s="832" t="s">
        <v>637</v>
      </c>
      <c r="I1139" s="832" t="s">
        <v>2169</v>
      </c>
      <c r="J1139" s="832" t="s">
        <v>2170</v>
      </c>
      <c r="K1139" s="832" t="s">
        <v>2171</v>
      </c>
      <c r="L1139" s="835">
        <v>0</v>
      </c>
      <c r="M1139" s="835">
        <v>0</v>
      </c>
      <c r="N1139" s="832">
        <v>1</v>
      </c>
      <c r="O1139" s="836">
        <v>1</v>
      </c>
      <c r="P1139" s="835">
        <v>0</v>
      </c>
      <c r="Q1139" s="837"/>
      <c r="R1139" s="832">
        <v>1</v>
      </c>
      <c r="S1139" s="837">
        <v>1</v>
      </c>
      <c r="T1139" s="836">
        <v>1</v>
      </c>
      <c r="U1139" s="838">
        <v>1</v>
      </c>
    </row>
    <row r="1140" spans="1:21" ht="14.4" customHeight="1" x14ac:dyDescent="0.3">
      <c r="A1140" s="831">
        <v>21</v>
      </c>
      <c r="B1140" s="832" t="s">
        <v>2457</v>
      </c>
      <c r="C1140" s="832" t="s">
        <v>2463</v>
      </c>
      <c r="D1140" s="833" t="s">
        <v>4107</v>
      </c>
      <c r="E1140" s="834" t="s">
        <v>2487</v>
      </c>
      <c r="F1140" s="832" t="s">
        <v>2458</v>
      </c>
      <c r="G1140" s="832" t="s">
        <v>2669</v>
      </c>
      <c r="H1140" s="832" t="s">
        <v>637</v>
      </c>
      <c r="I1140" s="832" t="s">
        <v>1918</v>
      </c>
      <c r="J1140" s="832" t="s">
        <v>873</v>
      </c>
      <c r="K1140" s="832" t="s">
        <v>1919</v>
      </c>
      <c r="L1140" s="835">
        <v>1385.62</v>
      </c>
      <c r="M1140" s="835">
        <v>15241.82</v>
      </c>
      <c r="N1140" s="832">
        <v>11</v>
      </c>
      <c r="O1140" s="836">
        <v>3</v>
      </c>
      <c r="P1140" s="835">
        <v>15241.82</v>
      </c>
      <c r="Q1140" s="837">
        <v>1</v>
      </c>
      <c r="R1140" s="832">
        <v>11</v>
      </c>
      <c r="S1140" s="837">
        <v>1</v>
      </c>
      <c r="T1140" s="836">
        <v>3</v>
      </c>
      <c r="U1140" s="838">
        <v>1</v>
      </c>
    </row>
    <row r="1141" spans="1:21" ht="14.4" customHeight="1" x14ac:dyDescent="0.3">
      <c r="A1141" s="831">
        <v>21</v>
      </c>
      <c r="B1141" s="832" t="s">
        <v>2457</v>
      </c>
      <c r="C1141" s="832" t="s">
        <v>2463</v>
      </c>
      <c r="D1141" s="833" t="s">
        <v>4107</v>
      </c>
      <c r="E1141" s="834" t="s">
        <v>2487</v>
      </c>
      <c r="F1141" s="832" t="s">
        <v>2458</v>
      </c>
      <c r="G1141" s="832" t="s">
        <v>2680</v>
      </c>
      <c r="H1141" s="832" t="s">
        <v>585</v>
      </c>
      <c r="I1141" s="832" t="s">
        <v>2683</v>
      </c>
      <c r="J1141" s="832" t="s">
        <v>909</v>
      </c>
      <c r="K1141" s="832" t="s">
        <v>2684</v>
      </c>
      <c r="L1141" s="835">
        <v>32.25</v>
      </c>
      <c r="M1141" s="835">
        <v>32.25</v>
      </c>
      <c r="N1141" s="832">
        <v>1</v>
      </c>
      <c r="O1141" s="836">
        <v>0.5</v>
      </c>
      <c r="P1141" s="835">
        <v>32.25</v>
      </c>
      <c r="Q1141" s="837">
        <v>1</v>
      </c>
      <c r="R1141" s="832">
        <v>1</v>
      </c>
      <c r="S1141" s="837">
        <v>1</v>
      </c>
      <c r="T1141" s="836">
        <v>0.5</v>
      </c>
      <c r="U1141" s="838">
        <v>1</v>
      </c>
    </row>
    <row r="1142" spans="1:21" ht="14.4" customHeight="1" x14ac:dyDescent="0.3">
      <c r="A1142" s="831">
        <v>21</v>
      </c>
      <c r="B1142" s="832" t="s">
        <v>2457</v>
      </c>
      <c r="C1142" s="832" t="s">
        <v>2463</v>
      </c>
      <c r="D1142" s="833" t="s">
        <v>4107</v>
      </c>
      <c r="E1142" s="834" t="s">
        <v>2487</v>
      </c>
      <c r="F1142" s="832" t="s">
        <v>2458</v>
      </c>
      <c r="G1142" s="832" t="s">
        <v>2504</v>
      </c>
      <c r="H1142" s="832" t="s">
        <v>637</v>
      </c>
      <c r="I1142" s="832" t="s">
        <v>1898</v>
      </c>
      <c r="J1142" s="832" t="s">
        <v>1091</v>
      </c>
      <c r="K1142" s="832" t="s">
        <v>1899</v>
      </c>
      <c r="L1142" s="835">
        <v>453.18</v>
      </c>
      <c r="M1142" s="835">
        <v>3625.4399999999996</v>
      </c>
      <c r="N1142" s="832">
        <v>8</v>
      </c>
      <c r="O1142" s="836">
        <v>5.5</v>
      </c>
      <c r="P1142" s="835">
        <v>3625.4399999999996</v>
      </c>
      <c r="Q1142" s="837">
        <v>1</v>
      </c>
      <c r="R1142" s="832">
        <v>8</v>
      </c>
      <c r="S1142" s="837">
        <v>1</v>
      </c>
      <c r="T1142" s="836">
        <v>5.5</v>
      </c>
      <c r="U1142" s="838">
        <v>1</v>
      </c>
    </row>
    <row r="1143" spans="1:21" ht="14.4" customHeight="1" x14ac:dyDescent="0.3">
      <c r="A1143" s="831">
        <v>21</v>
      </c>
      <c r="B1143" s="832" t="s">
        <v>2457</v>
      </c>
      <c r="C1143" s="832" t="s">
        <v>2463</v>
      </c>
      <c r="D1143" s="833" t="s">
        <v>4107</v>
      </c>
      <c r="E1143" s="834" t="s">
        <v>2487</v>
      </c>
      <c r="F1143" s="832" t="s">
        <v>2458</v>
      </c>
      <c r="G1143" s="832" t="s">
        <v>2692</v>
      </c>
      <c r="H1143" s="832" t="s">
        <v>637</v>
      </c>
      <c r="I1143" s="832" t="s">
        <v>2228</v>
      </c>
      <c r="J1143" s="832" t="s">
        <v>1889</v>
      </c>
      <c r="K1143" s="832" t="s">
        <v>2229</v>
      </c>
      <c r="L1143" s="835">
        <v>57.6</v>
      </c>
      <c r="M1143" s="835">
        <v>57.6</v>
      </c>
      <c r="N1143" s="832">
        <v>1</v>
      </c>
      <c r="O1143" s="836">
        <v>0.5</v>
      </c>
      <c r="P1143" s="835"/>
      <c r="Q1143" s="837">
        <v>0</v>
      </c>
      <c r="R1143" s="832"/>
      <c r="S1143" s="837">
        <v>0</v>
      </c>
      <c r="T1143" s="836"/>
      <c r="U1143" s="838">
        <v>0</v>
      </c>
    </row>
    <row r="1144" spans="1:21" ht="14.4" customHeight="1" x14ac:dyDescent="0.3">
      <c r="A1144" s="831">
        <v>21</v>
      </c>
      <c r="B1144" s="832" t="s">
        <v>2457</v>
      </c>
      <c r="C1144" s="832" t="s">
        <v>2463</v>
      </c>
      <c r="D1144" s="833" t="s">
        <v>4107</v>
      </c>
      <c r="E1144" s="834" t="s">
        <v>2487</v>
      </c>
      <c r="F1144" s="832" t="s">
        <v>2458</v>
      </c>
      <c r="G1144" s="832" t="s">
        <v>2692</v>
      </c>
      <c r="H1144" s="832" t="s">
        <v>637</v>
      </c>
      <c r="I1144" s="832" t="s">
        <v>1888</v>
      </c>
      <c r="J1144" s="832" t="s">
        <v>1889</v>
      </c>
      <c r="K1144" s="832" t="s">
        <v>1890</v>
      </c>
      <c r="L1144" s="835">
        <v>16.12</v>
      </c>
      <c r="M1144" s="835">
        <v>16.12</v>
      </c>
      <c r="N1144" s="832">
        <v>1</v>
      </c>
      <c r="O1144" s="836">
        <v>0.5</v>
      </c>
      <c r="P1144" s="835">
        <v>16.12</v>
      </c>
      <c r="Q1144" s="837">
        <v>1</v>
      </c>
      <c r="R1144" s="832">
        <v>1</v>
      </c>
      <c r="S1144" s="837">
        <v>1</v>
      </c>
      <c r="T1144" s="836">
        <v>0.5</v>
      </c>
      <c r="U1144" s="838">
        <v>1</v>
      </c>
    </row>
    <row r="1145" spans="1:21" ht="14.4" customHeight="1" x14ac:dyDescent="0.3">
      <c r="A1145" s="831">
        <v>21</v>
      </c>
      <c r="B1145" s="832" t="s">
        <v>2457</v>
      </c>
      <c r="C1145" s="832" t="s">
        <v>2463</v>
      </c>
      <c r="D1145" s="833" t="s">
        <v>4107</v>
      </c>
      <c r="E1145" s="834" t="s">
        <v>2487</v>
      </c>
      <c r="F1145" s="832" t="s">
        <v>2458</v>
      </c>
      <c r="G1145" s="832" t="s">
        <v>2701</v>
      </c>
      <c r="H1145" s="832" t="s">
        <v>585</v>
      </c>
      <c r="I1145" s="832" t="s">
        <v>2702</v>
      </c>
      <c r="J1145" s="832" t="s">
        <v>647</v>
      </c>
      <c r="K1145" s="832" t="s">
        <v>2703</v>
      </c>
      <c r="L1145" s="835">
        <v>108.44</v>
      </c>
      <c r="M1145" s="835">
        <v>108.44</v>
      </c>
      <c r="N1145" s="832">
        <v>1</v>
      </c>
      <c r="O1145" s="836">
        <v>1</v>
      </c>
      <c r="P1145" s="835">
        <v>108.44</v>
      </c>
      <c r="Q1145" s="837">
        <v>1</v>
      </c>
      <c r="R1145" s="832">
        <v>1</v>
      </c>
      <c r="S1145" s="837">
        <v>1</v>
      </c>
      <c r="T1145" s="836">
        <v>1</v>
      </c>
      <c r="U1145" s="838">
        <v>1</v>
      </c>
    </row>
    <row r="1146" spans="1:21" ht="14.4" customHeight="1" x14ac:dyDescent="0.3">
      <c r="A1146" s="831">
        <v>21</v>
      </c>
      <c r="B1146" s="832" t="s">
        <v>2457</v>
      </c>
      <c r="C1146" s="832" t="s">
        <v>2463</v>
      </c>
      <c r="D1146" s="833" t="s">
        <v>4107</v>
      </c>
      <c r="E1146" s="834" t="s">
        <v>2487</v>
      </c>
      <c r="F1146" s="832" t="s">
        <v>2458</v>
      </c>
      <c r="G1146" s="832" t="s">
        <v>2701</v>
      </c>
      <c r="H1146" s="832" t="s">
        <v>585</v>
      </c>
      <c r="I1146" s="832" t="s">
        <v>2702</v>
      </c>
      <c r="J1146" s="832" t="s">
        <v>647</v>
      </c>
      <c r="K1146" s="832" t="s">
        <v>2703</v>
      </c>
      <c r="L1146" s="835">
        <v>127.91</v>
      </c>
      <c r="M1146" s="835">
        <v>127.91</v>
      </c>
      <c r="N1146" s="832">
        <v>1</v>
      </c>
      <c r="O1146" s="836">
        <v>1</v>
      </c>
      <c r="P1146" s="835">
        <v>127.91</v>
      </c>
      <c r="Q1146" s="837">
        <v>1</v>
      </c>
      <c r="R1146" s="832">
        <v>1</v>
      </c>
      <c r="S1146" s="837">
        <v>1</v>
      </c>
      <c r="T1146" s="836">
        <v>1</v>
      </c>
      <c r="U1146" s="838">
        <v>1</v>
      </c>
    </row>
    <row r="1147" spans="1:21" ht="14.4" customHeight="1" x14ac:dyDescent="0.3">
      <c r="A1147" s="831">
        <v>21</v>
      </c>
      <c r="B1147" s="832" t="s">
        <v>2457</v>
      </c>
      <c r="C1147" s="832" t="s">
        <v>2463</v>
      </c>
      <c r="D1147" s="833" t="s">
        <v>4107</v>
      </c>
      <c r="E1147" s="834" t="s">
        <v>2487</v>
      </c>
      <c r="F1147" s="832" t="s">
        <v>2458</v>
      </c>
      <c r="G1147" s="832" t="s">
        <v>2704</v>
      </c>
      <c r="H1147" s="832" t="s">
        <v>585</v>
      </c>
      <c r="I1147" s="832" t="s">
        <v>2708</v>
      </c>
      <c r="J1147" s="832" t="s">
        <v>2706</v>
      </c>
      <c r="K1147" s="832" t="s">
        <v>2709</v>
      </c>
      <c r="L1147" s="835">
        <v>87.67</v>
      </c>
      <c r="M1147" s="835">
        <v>87.67</v>
      </c>
      <c r="N1147" s="832">
        <v>1</v>
      </c>
      <c r="O1147" s="836">
        <v>0.5</v>
      </c>
      <c r="P1147" s="835">
        <v>87.67</v>
      </c>
      <c r="Q1147" s="837">
        <v>1</v>
      </c>
      <c r="R1147" s="832">
        <v>1</v>
      </c>
      <c r="S1147" s="837">
        <v>1</v>
      </c>
      <c r="T1147" s="836">
        <v>0.5</v>
      </c>
      <c r="U1147" s="838">
        <v>1</v>
      </c>
    </row>
    <row r="1148" spans="1:21" ht="14.4" customHeight="1" x14ac:dyDescent="0.3">
      <c r="A1148" s="831">
        <v>21</v>
      </c>
      <c r="B1148" s="832" t="s">
        <v>2457</v>
      </c>
      <c r="C1148" s="832" t="s">
        <v>2463</v>
      </c>
      <c r="D1148" s="833" t="s">
        <v>4107</v>
      </c>
      <c r="E1148" s="834" t="s">
        <v>2487</v>
      </c>
      <c r="F1148" s="832" t="s">
        <v>2458</v>
      </c>
      <c r="G1148" s="832" t="s">
        <v>3442</v>
      </c>
      <c r="H1148" s="832" t="s">
        <v>585</v>
      </c>
      <c r="I1148" s="832" t="s">
        <v>3443</v>
      </c>
      <c r="J1148" s="832" t="s">
        <v>1557</v>
      </c>
      <c r="K1148" s="832" t="s">
        <v>3444</v>
      </c>
      <c r="L1148" s="835">
        <v>140.97</v>
      </c>
      <c r="M1148" s="835">
        <v>422.90999999999997</v>
      </c>
      <c r="N1148" s="832">
        <v>3</v>
      </c>
      <c r="O1148" s="836">
        <v>3</v>
      </c>
      <c r="P1148" s="835">
        <v>140.97</v>
      </c>
      <c r="Q1148" s="837">
        <v>0.33333333333333337</v>
      </c>
      <c r="R1148" s="832">
        <v>1</v>
      </c>
      <c r="S1148" s="837">
        <v>0.33333333333333331</v>
      </c>
      <c r="T1148" s="836">
        <v>1</v>
      </c>
      <c r="U1148" s="838">
        <v>0.33333333333333331</v>
      </c>
    </row>
    <row r="1149" spans="1:21" ht="14.4" customHeight="1" x14ac:dyDescent="0.3">
      <c r="A1149" s="831">
        <v>21</v>
      </c>
      <c r="B1149" s="832" t="s">
        <v>2457</v>
      </c>
      <c r="C1149" s="832" t="s">
        <v>2463</v>
      </c>
      <c r="D1149" s="833" t="s">
        <v>4107</v>
      </c>
      <c r="E1149" s="834" t="s">
        <v>2487</v>
      </c>
      <c r="F1149" s="832" t="s">
        <v>2458</v>
      </c>
      <c r="G1149" s="832" t="s">
        <v>2726</v>
      </c>
      <c r="H1149" s="832" t="s">
        <v>637</v>
      </c>
      <c r="I1149" s="832" t="s">
        <v>2727</v>
      </c>
      <c r="J1149" s="832" t="s">
        <v>2728</v>
      </c>
      <c r="K1149" s="832" t="s">
        <v>2729</v>
      </c>
      <c r="L1149" s="835">
        <v>502.31</v>
      </c>
      <c r="M1149" s="835">
        <v>1506.93</v>
      </c>
      <c r="N1149" s="832">
        <v>3</v>
      </c>
      <c r="O1149" s="836">
        <v>3</v>
      </c>
      <c r="P1149" s="835">
        <v>1506.93</v>
      </c>
      <c r="Q1149" s="837">
        <v>1</v>
      </c>
      <c r="R1149" s="832">
        <v>3</v>
      </c>
      <c r="S1149" s="837">
        <v>1</v>
      </c>
      <c r="T1149" s="836">
        <v>3</v>
      </c>
      <c r="U1149" s="838">
        <v>1</v>
      </c>
    </row>
    <row r="1150" spans="1:21" ht="14.4" customHeight="1" x14ac:dyDescent="0.3">
      <c r="A1150" s="831">
        <v>21</v>
      </c>
      <c r="B1150" s="832" t="s">
        <v>2457</v>
      </c>
      <c r="C1150" s="832" t="s">
        <v>2463</v>
      </c>
      <c r="D1150" s="833" t="s">
        <v>4107</v>
      </c>
      <c r="E1150" s="834" t="s">
        <v>2487</v>
      </c>
      <c r="F1150" s="832" t="s">
        <v>2458</v>
      </c>
      <c r="G1150" s="832" t="s">
        <v>2732</v>
      </c>
      <c r="H1150" s="832" t="s">
        <v>637</v>
      </c>
      <c r="I1150" s="832" t="s">
        <v>2736</v>
      </c>
      <c r="J1150" s="832" t="s">
        <v>2734</v>
      </c>
      <c r="K1150" s="832" t="s">
        <v>2737</v>
      </c>
      <c r="L1150" s="835">
        <v>5623.83</v>
      </c>
      <c r="M1150" s="835">
        <v>11247.66</v>
      </c>
      <c r="N1150" s="832">
        <v>2</v>
      </c>
      <c r="O1150" s="836">
        <v>0.5</v>
      </c>
      <c r="P1150" s="835">
        <v>11247.66</v>
      </c>
      <c r="Q1150" s="837">
        <v>1</v>
      </c>
      <c r="R1150" s="832">
        <v>2</v>
      </c>
      <c r="S1150" s="837">
        <v>1</v>
      </c>
      <c r="T1150" s="836">
        <v>0.5</v>
      </c>
      <c r="U1150" s="838">
        <v>1</v>
      </c>
    </row>
    <row r="1151" spans="1:21" ht="14.4" customHeight="1" x14ac:dyDescent="0.3">
      <c r="A1151" s="831">
        <v>21</v>
      </c>
      <c r="B1151" s="832" t="s">
        <v>2457</v>
      </c>
      <c r="C1151" s="832" t="s">
        <v>2463</v>
      </c>
      <c r="D1151" s="833" t="s">
        <v>4107</v>
      </c>
      <c r="E1151" s="834" t="s">
        <v>2487</v>
      </c>
      <c r="F1151" s="832" t="s">
        <v>2458</v>
      </c>
      <c r="G1151" s="832" t="s">
        <v>2732</v>
      </c>
      <c r="H1151" s="832" t="s">
        <v>585</v>
      </c>
      <c r="I1151" s="832" t="s">
        <v>3707</v>
      </c>
      <c r="J1151" s="832" t="s">
        <v>2741</v>
      </c>
      <c r="K1151" s="832" t="s">
        <v>2735</v>
      </c>
      <c r="L1151" s="835">
        <v>10008.01</v>
      </c>
      <c r="M1151" s="835">
        <v>30024.03</v>
      </c>
      <c r="N1151" s="832">
        <v>3</v>
      </c>
      <c r="O1151" s="836">
        <v>0.5</v>
      </c>
      <c r="P1151" s="835">
        <v>30024.03</v>
      </c>
      <c r="Q1151" s="837">
        <v>1</v>
      </c>
      <c r="R1151" s="832">
        <v>3</v>
      </c>
      <c r="S1151" s="837">
        <v>1</v>
      </c>
      <c r="T1151" s="836">
        <v>0.5</v>
      </c>
      <c r="U1151" s="838">
        <v>1</v>
      </c>
    </row>
    <row r="1152" spans="1:21" ht="14.4" customHeight="1" x14ac:dyDescent="0.3">
      <c r="A1152" s="831">
        <v>21</v>
      </c>
      <c r="B1152" s="832" t="s">
        <v>2457</v>
      </c>
      <c r="C1152" s="832" t="s">
        <v>2463</v>
      </c>
      <c r="D1152" s="833" t="s">
        <v>4107</v>
      </c>
      <c r="E1152" s="834" t="s">
        <v>2487</v>
      </c>
      <c r="F1152" s="832" t="s">
        <v>2458</v>
      </c>
      <c r="G1152" s="832" t="s">
        <v>2732</v>
      </c>
      <c r="H1152" s="832" t="s">
        <v>585</v>
      </c>
      <c r="I1152" s="832" t="s">
        <v>3708</v>
      </c>
      <c r="J1152" s="832" t="s">
        <v>2741</v>
      </c>
      <c r="K1152" s="832" t="s">
        <v>3709</v>
      </c>
      <c r="L1152" s="835">
        <v>25020.01</v>
      </c>
      <c r="M1152" s="835">
        <v>25020.01</v>
      </c>
      <c r="N1152" s="832">
        <v>1</v>
      </c>
      <c r="O1152" s="836">
        <v>0.5</v>
      </c>
      <c r="P1152" s="835">
        <v>25020.01</v>
      </c>
      <c r="Q1152" s="837">
        <v>1</v>
      </c>
      <c r="R1152" s="832">
        <v>1</v>
      </c>
      <c r="S1152" s="837">
        <v>1</v>
      </c>
      <c r="T1152" s="836">
        <v>0.5</v>
      </c>
      <c r="U1152" s="838">
        <v>1</v>
      </c>
    </row>
    <row r="1153" spans="1:21" ht="14.4" customHeight="1" x14ac:dyDescent="0.3">
      <c r="A1153" s="831">
        <v>21</v>
      </c>
      <c r="B1153" s="832" t="s">
        <v>2457</v>
      </c>
      <c r="C1153" s="832" t="s">
        <v>2463</v>
      </c>
      <c r="D1153" s="833" t="s">
        <v>4107</v>
      </c>
      <c r="E1153" s="834" t="s">
        <v>2487</v>
      </c>
      <c r="F1153" s="832" t="s">
        <v>2458</v>
      </c>
      <c r="G1153" s="832" t="s">
        <v>2747</v>
      </c>
      <c r="H1153" s="832" t="s">
        <v>585</v>
      </c>
      <c r="I1153" s="832" t="s">
        <v>2751</v>
      </c>
      <c r="J1153" s="832" t="s">
        <v>2749</v>
      </c>
      <c r="K1153" s="832" t="s">
        <v>2752</v>
      </c>
      <c r="L1153" s="835">
        <v>300.68</v>
      </c>
      <c r="M1153" s="835">
        <v>300.68</v>
      </c>
      <c r="N1153" s="832">
        <v>1</v>
      </c>
      <c r="O1153" s="836">
        <v>1</v>
      </c>
      <c r="P1153" s="835">
        <v>300.68</v>
      </c>
      <c r="Q1153" s="837">
        <v>1</v>
      </c>
      <c r="R1153" s="832">
        <v>1</v>
      </c>
      <c r="S1153" s="837">
        <v>1</v>
      </c>
      <c r="T1153" s="836">
        <v>1</v>
      </c>
      <c r="U1153" s="838">
        <v>1</v>
      </c>
    </row>
    <row r="1154" spans="1:21" ht="14.4" customHeight="1" x14ac:dyDescent="0.3">
      <c r="A1154" s="831">
        <v>21</v>
      </c>
      <c r="B1154" s="832" t="s">
        <v>2457</v>
      </c>
      <c r="C1154" s="832" t="s">
        <v>2463</v>
      </c>
      <c r="D1154" s="833" t="s">
        <v>4107</v>
      </c>
      <c r="E1154" s="834" t="s">
        <v>2487</v>
      </c>
      <c r="F1154" s="832" t="s">
        <v>2458</v>
      </c>
      <c r="G1154" s="832" t="s">
        <v>2767</v>
      </c>
      <c r="H1154" s="832" t="s">
        <v>585</v>
      </c>
      <c r="I1154" s="832" t="s">
        <v>3023</v>
      </c>
      <c r="J1154" s="832" t="s">
        <v>3024</v>
      </c>
      <c r="K1154" s="832" t="s">
        <v>3025</v>
      </c>
      <c r="L1154" s="835">
        <v>177.92</v>
      </c>
      <c r="M1154" s="835">
        <v>177.92</v>
      </c>
      <c r="N1154" s="832">
        <v>1</v>
      </c>
      <c r="O1154" s="836">
        <v>1</v>
      </c>
      <c r="P1154" s="835">
        <v>177.92</v>
      </c>
      <c r="Q1154" s="837">
        <v>1</v>
      </c>
      <c r="R1154" s="832">
        <v>1</v>
      </c>
      <c r="S1154" s="837">
        <v>1</v>
      </c>
      <c r="T1154" s="836">
        <v>1</v>
      </c>
      <c r="U1154" s="838">
        <v>1</v>
      </c>
    </row>
    <row r="1155" spans="1:21" ht="14.4" customHeight="1" x14ac:dyDescent="0.3">
      <c r="A1155" s="831">
        <v>21</v>
      </c>
      <c r="B1155" s="832" t="s">
        <v>2457</v>
      </c>
      <c r="C1155" s="832" t="s">
        <v>2463</v>
      </c>
      <c r="D1155" s="833" t="s">
        <v>4107</v>
      </c>
      <c r="E1155" s="834" t="s">
        <v>2487</v>
      </c>
      <c r="F1155" s="832" t="s">
        <v>2458</v>
      </c>
      <c r="G1155" s="832" t="s">
        <v>2786</v>
      </c>
      <c r="H1155" s="832" t="s">
        <v>585</v>
      </c>
      <c r="I1155" s="832" t="s">
        <v>2787</v>
      </c>
      <c r="J1155" s="832" t="s">
        <v>1559</v>
      </c>
      <c r="K1155" s="832" t="s">
        <v>2788</v>
      </c>
      <c r="L1155" s="835">
        <v>50.32</v>
      </c>
      <c r="M1155" s="835">
        <v>251.6</v>
      </c>
      <c r="N1155" s="832">
        <v>5</v>
      </c>
      <c r="O1155" s="836">
        <v>3</v>
      </c>
      <c r="P1155" s="835">
        <v>251.6</v>
      </c>
      <c r="Q1155" s="837">
        <v>1</v>
      </c>
      <c r="R1155" s="832">
        <v>5</v>
      </c>
      <c r="S1155" s="837">
        <v>1</v>
      </c>
      <c r="T1155" s="836">
        <v>3</v>
      </c>
      <c r="U1155" s="838">
        <v>1</v>
      </c>
    </row>
    <row r="1156" spans="1:21" ht="14.4" customHeight="1" x14ac:dyDescent="0.3">
      <c r="A1156" s="831">
        <v>21</v>
      </c>
      <c r="B1156" s="832" t="s">
        <v>2457</v>
      </c>
      <c r="C1156" s="832" t="s">
        <v>2463</v>
      </c>
      <c r="D1156" s="833" t="s">
        <v>4107</v>
      </c>
      <c r="E1156" s="834" t="s">
        <v>2487</v>
      </c>
      <c r="F1156" s="832" t="s">
        <v>2458</v>
      </c>
      <c r="G1156" s="832" t="s">
        <v>2786</v>
      </c>
      <c r="H1156" s="832" t="s">
        <v>637</v>
      </c>
      <c r="I1156" s="832" t="s">
        <v>2136</v>
      </c>
      <c r="J1156" s="832" t="s">
        <v>2137</v>
      </c>
      <c r="K1156" s="832" t="s">
        <v>2138</v>
      </c>
      <c r="L1156" s="835">
        <v>50.32</v>
      </c>
      <c r="M1156" s="835">
        <v>452.88</v>
      </c>
      <c r="N1156" s="832">
        <v>9</v>
      </c>
      <c r="O1156" s="836">
        <v>5.5</v>
      </c>
      <c r="P1156" s="835">
        <v>251.6</v>
      </c>
      <c r="Q1156" s="837">
        <v>0.55555555555555558</v>
      </c>
      <c r="R1156" s="832">
        <v>5</v>
      </c>
      <c r="S1156" s="837">
        <v>0.55555555555555558</v>
      </c>
      <c r="T1156" s="836">
        <v>4</v>
      </c>
      <c r="U1156" s="838">
        <v>0.72727272727272729</v>
      </c>
    </row>
    <row r="1157" spans="1:21" ht="14.4" customHeight="1" x14ac:dyDescent="0.3">
      <c r="A1157" s="831">
        <v>21</v>
      </c>
      <c r="B1157" s="832" t="s">
        <v>2457</v>
      </c>
      <c r="C1157" s="832" t="s">
        <v>2463</v>
      </c>
      <c r="D1157" s="833" t="s">
        <v>4107</v>
      </c>
      <c r="E1157" s="834" t="s">
        <v>2487</v>
      </c>
      <c r="F1157" s="832" t="s">
        <v>2458</v>
      </c>
      <c r="G1157" s="832" t="s">
        <v>2793</v>
      </c>
      <c r="H1157" s="832" t="s">
        <v>585</v>
      </c>
      <c r="I1157" s="832" t="s">
        <v>2794</v>
      </c>
      <c r="J1157" s="832" t="s">
        <v>1310</v>
      </c>
      <c r="K1157" s="832" t="s">
        <v>2054</v>
      </c>
      <c r="L1157" s="835">
        <v>225.06</v>
      </c>
      <c r="M1157" s="835">
        <v>450.12</v>
      </c>
      <c r="N1157" s="832">
        <v>2</v>
      </c>
      <c r="O1157" s="836">
        <v>2</v>
      </c>
      <c r="P1157" s="835">
        <v>225.06</v>
      </c>
      <c r="Q1157" s="837">
        <v>0.5</v>
      </c>
      <c r="R1157" s="832">
        <v>1</v>
      </c>
      <c r="S1157" s="837">
        <v>0.5</v>
      </c>
      <c r="T1157" s="836">
        <v>1</v>
      </c>
      <c r="U1157" s="838">
        <v>0.5</v>
      </c>
    </row>
    <row r="1158" spans="1:21" ht="14.4" customHeight="1" x14ac:dyDescent="0.3">
      <c r="A1158" s="831">
        <v>21</v>
      </c>
      <c r="B1158" s="832" t="s">
        <v>2457</v>
      </c>
      <c r="C1158" s="832" t="s">
        <v>2463</v>
      </c>
      <c r="D1158" s="833" t="s">
        <v>4107</v>
      </c>
      <c r="E1158" s="834" t="s">
        <v>2487</v>
      </c>
      <c r="F1158" s="832" t="s">
        <v>2458</v>
      </c>
      <c r="G1158" s="832" t="s">
        <v>2510</v>
      </c>
      <c r="H1158" s="832" t="s">
        <v>585</v>
      </c>
      <c r="I1158" s="832" t="s">
        <v>2511</v>
      </c>
      <c r="J1158" s="832" t="s">
        <v>1028</v>
      </c>
      <c r="K1158" s="832" t="s">
        <v>1029</v>
      </c>
      <c r="L1158" s="835">
        <v>107.27</v>
      </c>
      <c r="M1158" s="835">
        <v>321.81</v>
      </c>
      <c r="N1158" s="832">
        <v>3</v>
      </c>
      <c r="O1158" s="836">
        <v>2</v>
      </c>
      <c r="P1158" s="835">
        <v>107.27</v>
      </c>
      <c r="Q1158" s="837">
        <v>0.33333333333333331</v>
      </c>
      <c r="R1158" s="832">
        <v>1</v>
      </c>
      <c r="S1158" s="837">
        <v>0.33333333333333331</v>
      </c>
      <c r="T1158" s="836">
        <v>0.5</v>
      </c>
      <c r="U1158" s="838">
        <v>0.25</v>
      </c>
    </row>
    <row r="1159" spans="1:21" ht="14.4" customHeight="1" x14ac:dyDescent="0.3">
      <c r="A1159" s="831">
        <v>21</v>
      </c>
      <c r="B1159" s="832" t="s">
        <v>2457</v>
      </c>
      <c r="C1159" s="832" t="s">
        <v>2463</v>
      </c>
      <c r="D1159" s="833" t="s">
        <v>4107</v>
      </c>
      <c r="E1159" s="834" t="s">
        <v>2487</v>
      </c>
      <c r="F1159" s="832" t="s">
        <v>2459</v>
      </c>
      <c r="G1159" s="832" t="s">
        <v>2519</v>
      </c>
      <c r="H1159" s="832" t="s">
        <v>585</v>
      </c>
      <c r="I1159" s="832" t="s">
        <v>2810</v>
      </c>
      <c r="J1159" s="832" t="s">
        <v>2521</v>
      </c>
      <c r="K1159" s="832"/>
      <c r="L1159" s="835">
        <v>0</v>
      </c>
      <c r="M1159" s="835">
        <v>0</v>
      </c>
      <c r="N1159" s="832">
        <v>6</v>
      </c>
      <c r="O1159" s="836">
        <v>6</v>
      </c>
      <c r="P1159" s="835">
        <v>0</v>
      </c>
      <c r="Q1159" s="837"/>
      <c r="R1159" s="832">
        <v>6</v>
      </c>
      <c r="S1159" s="837">
        <v>1</v>
      </c>
      <c r="T1159" s="836">
        <v>6</v>
      </c>
      <c r="U1159" s="838">
        <v>1</v>
      </c>
    </row>
    <row r="1160" spans="1:21" ht="14.4" customHeight="1" x14ac:dyDescent="0.3">
      <c r="A1160" s="831">
        <v>21</v>
      </c>
      <c r="B1160" s="832" t="s">
        <v>2457</v>
      </c>
      <c r="C1160" s="832" t="s">
        <v>2463</v>
      </c>
      <c r="D1160" s="833" t="s">
        <v>4107</v>
      </c>
      <c r="E1160" s="834" t="s">
        <v>2487</v>
      </c>
      <c r="F1160" s="832" t="s">
        <v>2460</v>
      </c>
      <c r="G1160" s="832" t="s">
        <v>2812</v>
      </c>
      <c r="H1160" s="832" t="s">
        <v>585</v>
      </c>
      <c r="I1160" s="832" t="s">
        <v>3710</v>
      </c>
      <c r="J1160" s="832" t="s">
        <v>3711</v>
      </c>
      <c r="K1160" s="832" t="s">
        <v>3712</v>
      </c>
      <c r="L1160" s="835">
        <v>741</v>
      </c>
      <c r="M1160" s="835">
        <v>5187</v>
      </c>
      <c r="N1160" s="832">
        <v>7</v>
      </c>
      <c r="O1160" s="836">
        <v>3</v>
      </c>
      <c r="P1160" s="835">
        <v>5187</v>
      </c>
      <c r="Q1160" s="837">
        <v>1</v>
      </c>
      <c r="R1160" s="832">
        <v>7</v>
      </c>
      <c r="S1160" s="837">
        <v>1</v>
      </c>
      <c r="T1160" s="836">
        <v>3</v>
      </c>
      <c r="U1160" s="838">
        <v>1</v>
      </c>
    </row>
    <row r="1161" spans="1:21" ht="14.4" customHeight="1" x14ac:dyDescent="0.3">
      <c r="A1161" s="831">
        <v>21</v>
      </c>
      <c r="B1161" s="832" t="s">
        <v>2457</v>
      </c>
      <c r="C1161" s="832" t="s">
        <v>2463</v>
      </c>
      <c r="D1161" s="833" t="s">
        <v>4107</v>
      </c>
      <c r="E1161" s="834" t="s">
        <v>2487</v>
      </c>
      <c r="F1161" s="832" t="s">
        <v>2460</v>
      </c>
      <c r="G1161" s="832" t="s">
        <v>2812</v>
      </c>
      <c r="H1161" s="832" t="s">
        <v>585</v>
      </c>
      <c r="I1161" s="832" t="s">
        <v>3060</v>
      </c>
      <c r="J1161" s="832" t="s">
        <v>3061</v>
      </c>
      <c r="K1161" s="832" t="s">
        <v>3062</v>
      </c>
      <c r="L1161" s="835">
        <v>1600</v>
      </c>
      <c r="M1161" s="835">
        <v>1600</v>
      </c>
      <c r="N1161" s="832">
        <v>1</v>
      </c>
      <c r="O1161" s="836">
        <v>1</v>
      </c>
      <c r="P1161" s="835"/>
      <c r="Q1161" s="837">
        <v>0</v>
      </c>
      <c r="R1161" s="832"/>
      <c r="S1161" s="837">
        <v>0</v>
      </c>
      <c r="T1161" s="836"/>
      <c r="U1161" s="838">
        <v>0</v>
      </c>
    </row>
    <row r="1162" spans="1:21" ht="14.4" customHeight="1" x14ac:dyDescent="0.3">
      <c r="A1162" s="831">
        <v>21</v>
      </c>
      <c r="B1162" s="832" t="s">
        <v>2457</v>
      </c>
      <c r="C1162" s="832" t="s">
        <v>2463</v>
      </c>
      <c r="D1162" s="833" t="s">
        <v>4107</v>
      </c>
      <c r="E1162" s="834" t="s">
        <v>2487</v>
      </c>
      <c r="F1162" s="832" t="s">
        <v>2460</v>
      </c>
      <c r="G1162" s="832" t="s">
        <v>2812</v>
      </c>
      <c r="H1162" s="832" t="s">
        <v>585</v>
      </c>
      <c r="I1162" s="832" t="s">
        <v>3713</v>
      </c>
      <c r="J1162" s="832" t="s">
        <v>3714</v>
      </c>
      <c r="K1162" s="832" t="s">
        <v>3715</v>
      </c>
      <c r="L1162" s="835">
        <v>800</v>
      </c>
      <c r="M1162" s="835">
        <v>9600</v>
      </c>
      <c r="N1162" s="832">
        <v>12</v>
      </c>
      <c r="O1162" s="836">
        <v>4</v>
      </c>
      <c r="P1162" s="835">
        <v>8800</v>
      </c>
      <c r="Q1162" s="837">
        <v>0.91666666666666663</v>
      </c>
      <c r="R1162" s="832">
        <v>11</v>
      </c>
      <c r="S1162" s="837">
        <v>0.91666666666666663</v>
      </c>
      <c r="T1162" s="836">
        <v>3</v>
      </c>
      <c r="U1162" s="838">
        <v>0.75</v>
      </c>
    </row>
    <row r="1163" spans="1:21" ht="14.4" customHeight="1" x14ac:dyDescent="0.3">
      <c r="A1163" s="831">
        <v>21</v>
      </c>
      <c r="B1163" s="832" t="s">
        <v>2457</v>
      </c>
      <c r="C1163" s="832" t="s">
        <v>2463</v>
      </c>
      <c r="D1163" s="833" t="s">
        <v>4107</v>
      </c>
      <c r="E1163" s="834" t="s">
        <v>2487</v>
      </c>
      <c r="F1163" s="832" t="s">
        <v>2460</v>
      </c>
      <c r="G1163" s="832" t="s">
        <v>2825</v>
      </c>
      <c r="H1163" s="832" t="s">
        <v>585</v>
      </c>
      <c r="I1163" s="832" t="s">
        <v>2826</v>
      </c>
      <c r="J1163" s="832" t="s">
        <v>2827</v>
      </c>
      <c r="K1163" s="832" t="s">
        <v>2828</v>
      </c>
      <c r="L1163" s="835">
        <v>1267.1199999999999</v>
      </c>
      <c r="M1163" s="835">
        <v>1267.1199999999999</v>
      </c>
      <c r="N1163" s="832">
        <v>1</v>
      </c>
      <c r="O1163" s="836">
        <v>1</v>
      </c>
      <c r="P1163" s="835">
        <v>1267.1199999999999</v>
      </c>
      <c r="Q1163" s="837">
        <v>1</v>
      </c>
      <c r="R1163" s="832">
        <v>1</v>
      </c>
      <c r="S1163" s="837">
        <v>1</v>
      </c>
      <c r="T1163" s="836">
        <v>1</v>
      </c>
      <c r="U1163" s="838">
        <v>1</v>
      </c>
    </row>
    <row r="1164" spans="1:21" ht="14.4" customHeight="1" x14ac:dyDescent="0.3">
      <c r="A1164" s="831">
        <v>21</v>
      </c>
      <c r="B1164" s="832" t="s">
        <v>2457</v>
      </c>
      <c r="C1164" s="832" t="s">
        <v>2463</v>
      </c>
      <c r="D1164" s="833" t="s">
        <v>4107</v>
      </c>
      <c r="E1164" s="834" t="s">
        <v>2494</v>
      </c>
      <c r="F1164" s="832" t="s">
        <v>2458</v>
      </c>
      <c r="G1164" s="832" t="s">
        <v>2522</v>
      </c>
      <c r="H1164" s="832" t="s">
        <v>637</v>
      </c>
      <c r="I1164" s="832" t="s">
        <v>2327</v>
      </c>
      <c r="J1164" s="832" t="s">
        <v>653</v>
      </c>
      <c r="K1164" s="832" t="s">
        <v>650</v>
      </c>
      <c r="L1164" s="835">
        <v>72.55</v>
      </c>
      <c r="M1164" s="835">
        <v>580.4</v>
      </c>
      <c r="N1164" s="832">
        <v>8</v>
      </c>
      <c r="O1164" s="836">
        <v>6</v>
      </c>
      <c r="P1164" s="835">
        <v>290.2</v>
      </c>
      <c r="Q1164" s="837">
        <v>0.5</v>
      </c>
      <c r="R1164" s="832">
        <v>4</v>
      </c>
      <c r="S1164" s="837">
        <v>0.5</v>
      </c>
      <c r="T1164" s="836">
        <v>2</v>
      </c>
      <c r="U1164" s="838">
        <v>0.33333333333333331</v>
      </c>
    </row>
    <row r="1165" spans="1:21" ht="14.4" customHeight="1" x14ac:dyDescent="0.3">
      <c r="A1165" s="831">
        <v>21</v>
      </c>
      <c r="B1165" s="832" t="s">
        <v>2457</v>
      </c>
      <c r="C1165" s="832" t="s">
        <v>2463</v>
      </c>
      <c r="D1165" s="833" t="s">
        <v>4107</v>
      </c>
      <c r="E1165" s="834" t="s">
        <v>2494</v>
      </c>
      <c r="F1165" s="832" t="s">
        <v>2458</v>
      </c>
      <c r="G1165" s="832" t="s">
        <v>2522</v>
      </c>
      <c r="H1165" s="832" t="s">
        <v>637</v>
      </c>
      <c r="I1165" s="832" t="s">
        <v>2326</v>
      </c>
      <c r="J1165" s="832" t="s">
        <v>653</v>
      </c>
      <c r="K1165" s="832" t="s">
        <v>1354</v>
      </c>
      <c r="L1165" s="835">
        <v>21.76</v>
      </c>
      <c r="M1165" s="835">
        <v>21.76</v>
      </c>
      <c r="N1165" s="832">
        <v>1</v>
      </c>
      <c r="O1165" s="836">
        <v>0.5</v>
      </c>
      <c r="P1165" s="835">
        <v>21.76</v>
      </c>
      <c r="Q1165" s="837">
        <v>1</v>
      </c>
      <c r="R1165" s="832">
        <v>1</v>
      </c>
      <c r="S1165" s="837">
        <v>1</v>
      </c>
      <c r="T1165" s="836">
        <v>0.5</v>
      </c>
      <c r="U1165" s="838">
        <v>1</v>
      </c>
    </row>
    <row r="1166" spans="1:21" ht="14.4" customHeight="1" x14ac:dyDescent="0.3">
      <c r="A1166" s="831">
        <v>21</v>
      </c>
      <c r="B1166" s="832" t="s">
        <v>2457</v>
      </c>
      <c r="C1166" s="832" t="s">
        <v>2463</v>
      </c>
      <c r="D1166" s="833" t="s">
        <v>4107</v>
      </c>
      <c r="E1166" s="834" t="s">
        <v>2494</v>
      </c>
      <c r="F1166" s="832" t="s">
        <v>2458</v>
      </c>
      <c r="G1166" s="832" t="s">
        <v>2829</v>
      </c>
      <c r="H1166" s="832" t="s">
        <v>637</v>
      </c>
      <c r="I1166" s="832" t="s">
        <v>2163</v>
      </c>
      <c r="J1166" s="832" t="s">
        <v>2164</v>
      </c>
      <c r="K1166" s="832" t="s">
        <v>2165</v>
      </c>
      <c r="L1166" s="835">
        <v>9.4</v>
      </c>
      <c r="M1166" s="835">
        <v>18.8</v>
      </c>
      <c r="N1166" s="832">
        <v>2</v>
      </c>
      <c r="O1166" s="836">
        <v>1.5</v>
      </c>
      <c r="P1166" s="835">
        <v>18.8</v>
      </c>
      <c r="Q1166" s="837">
        <v>1</v>
      </c>
      <c r="R1166" s="832">
        <v>2</v>
      </c>
      <c r="S1166" s="837">
        <v>1</v>
      </c>
      <c r="T1166" s="836">
        <v>1.5</v>
      </c>
      <c r="U1166" s="838">
        <v>1</v>
      </c>
    </row>
    <row r="1167" spans="1:21" ht="14.4" customHeight="1" x14ac:dyDescent="0.3">
      <c r="A1167" s="831">
        <v>21</v>
      </c>
      <c r="B1167" s="832" t="s">
        <v>2457</v>
      </c>
      <c r="C1167" s="832" t="s">
        <v>2463</v>
      </c>
      <c r="D1167" s="833" t="s">
        <v>4107</v>
      </c>
      <c r="E1167" s="834" t="s">
        <v>2494</v>
      </c>
      <c r="F1167" s="832" t="s">
        <v>2458</v>
      </c>
      <c r="G1167" s="832" t="s">
        <v>2829</v>
      </c>
      <c r="H1167" s="832" t="s">
        <v>637</v>
      </c>
      <c r="I1167" s="832" t="s">
        <v>2166</v>
      </c>
      <c r="J1167" s="832" t="s">
        <v>2164</v>
      </c>
      <c r="K1167" s="832" t="s">
        <v>2167</v>
      </c>
      <c r="L1167" s="835">
        <v>4.7</v>
      </c>
      <c r="M1167" s="835">
        <v>4.7</v>
      </c>
      <c r="N1167" s="832">
        <v>1</v>
      </c>
      <c r="O1167" s="836">
        <v>1</v>
      </c>
      <c r="P1167" s="835">
        <v>4.7</v>
      </c>
      <c r="Q1167" s="837">
        <v>1</v>
      </c>
      <c r="R1167" s="832">
        <v>1</v>
      </c>
      <c r="S1167" s="837">
        <v>1</v>
      </c>
      <c r="T1167" s="836">
        <v>1</v>
      </c>
      <c r="U1167" s="838">
        <v>1</v>
      </c>
    </row>
    <row r="1168" spans="1:21" ht="14.4" customHeight="1" x14ac:dyDescent="0.3">
      <c r="A1168" s="831">
        <v>21</v>
      </c>
      <c r="B1168" s="832" t="s">
        <v>2457</v>
      </c>
      <c r="C1168" s="832" t="s">
        <v>2463</v>
      </c>
      <c r="D1168" s="833" t="s">
        <v>4107</v>
      </c>
      <c r="E1168" s="834" t="s">
        <v>2494</v>
      </c>
      <c r="F1168" s="832" t="s">
        <v>2458</v>
      </c>
      <c r="G1168" s="832" t="s">
        <v>2525</v>
      </c>
      <c r="H1168" s="832" t="s">
        <v>637</v>
      </c>
      <c r="I1168" s="832" t="s">
        <v>1970</v>
      </c>
      <c r="J1168" s="832" t="s">
        <v>1971</v>
      </c>
      <c r="K1168" s="832" t="s">
        <v>1972</v>
      </c>
      <c r="L1168" s="835">
        <v>93.27</v>
      </c>
      <c r="M1168" s="835">
        <v>93.27</v>
      </c>
      <c r="N1168" s="832">
        <v>1</v>
      </c>
      <c r="O1168" s="836">
        <v>0.5</v>
      </c>
      <c r="P1168" s="835">
        <v>93.27</v>
      </c>
      <c r="Q1168" s="837">
        <v>1</v>
      </c>
      <c r="R1168" s="832">
        <v>1</v>
      </c>
      <c r="S1168" s="837">
        <v>1</v>
      </c>
      <c r="T1168" s="836">
        <v>0.5</v>
      </c>
      <c r="U1168" s="838">
        <v>1</v>
      </c>
    </row>
    <row r="1169" spans="1:21" ht="14.4" customHeight="1" x14ac:dyDescent="0.3">
      <c r="A1169" s="831">
        <v>21</v>
      </c>
      <c r="B1169" s="832" t="s">
        <v>2457</v>
      </c>
      <c r="C1169" s="832" t="s">
        <v>2463</v>
      </c>
      <c r="D1169" s="833" t="s">
        <v>4107</v>
      </c>
      <c r="E1169" s="834" t="s">
        <v>2494</v>
      </c>
      <c r="F1169" s="832" t="s">
        <v>2458</v>
      </c>
      <c r="G1169" s="832" t="s">
        <v>2527</v>
      </c>
      <c r="H1169" s="832" t="s">
        <v>637</v>
      </c>
      <c r="I1169" s="832" t="s">
        <v>3304</v>
      </c>
      <c r="J1169" s="832" t="s">
        <v>2529</v>
      </c>
      <c r="K1169" s="832" t="s">
        <v>3305</v>
      </c>
      <c r="L1169" s="835">
        <v>1834.64</v>
      </c>
      <c r="M1169" s="835">
        <v>1834.64</v>
      </c>
      <c r="N1169" s="832">
        <v>1</v>
      </c>
      <c r="O1169" s="836">
        <v>1</v>
      </c>
      <c r="P1169" s="835">
        <v>1834.64</v>
      </c>
      <c r="Q1169" s="837">
        <v>1</v>
      </c>
      <c r="R1169" s="832">
        <v>1</v>
      </c>
      <c r="S1169" s="837">
        <v>1</v>
      </c>
      <c r="T1169" s="836">
        <v>1</v>
      </c>
      <c r="U1169" s="838">
        <v>1</v>
      </c>
    </row>
    <row r="1170" spans="1:21" ht="14.4" customHeight="1" x14ac:dyDescent="0.3">
      <c r="A1170" s="831">
        <v>21</v>
      </c>
      <c r="B1170" s="832" t="s">
        <v>2457</v>
      </c>
      <c r="C1170" s="832" t="s">
        <v>2463</v>
      </c>
      <c r="D1170" s="833" t="s">
        <v>4107</v>
      </c>
      <c r="E1170" s="834" t="s">
        <v>2494</v>
      </c>
      <c r="F1170" s="832" t="s">
        <v>2458</v>
      </c>
      <c r="G1170" s="832" t="s">
        <v>2838</v>
      </c>
      <c r="H1170" s="832" t="s">
        <v>637</v>
      </c>
      <c r="I1170" s="832" t="s">
        <v>1904</v>
      </c>
      <c r="J1170" s="832" t="s">
        <v>1149</v>
      </c>
      <c r="K1170" s="832" t="s">
        <v>1905</v>
      </c>
      <c r="L1170" s="835">
        <v>0</v>
      </c>
      <c r="M1170" s="835">
        <v>0</v>
      </c>
      <c r="N1170" s="832">
        <v>2</v>
      </c>
      <c r="O1170" s="836">
        <v>1</v>
      </c>
      <c r="P1170" s="835"/>
      <c r="Q1170" s="837"/>
      <c r="R1170" s="832"/>
      <c r="S1170" s="837">
        <v>0</v>
      </c>
      <c r="T1170" s="836"/>
      <c r="U1170" s="838">
        <v>0</v>
      </c>
    </row>
    <row r="1171" spans="1:21" ht="14.4" customHeight="1" x14ac:dyDescent="0.3">
      <c r="A1171" s="831">
        <v>21</v>
      </c>
      <c r="B1171" s="832" t="s">
        <v>2457</v>
      </c>
      <c r="C1171" s="832" t="s">
        <v>2463</v>
      </c>
      <c r="D1171" s="833" t="s">
        <v>4107</v>
      </c>
      <c r="E1171" s="834" t="s">
        <v>2494</v>
      </c>
      <c r="F1171" s="832" t="s">
        <v>2458</v>
      </c>
      <c r="G1171" s="832" t="s">
        <v>3165</v>
      </c>
      <c r="H1171" s="832" t="s">
        <v>585</v>
      </c>
      <c r="I1171" s="832" t="s">
        <v>3166</v>
      </c>
      <c r="J1171" s="832" t="s">
        <v>3167</v>
      </c>
      <c r="K1171" s="832" t="s">
        <v>3168</v>
      </c>
      <c r="L1171" s="835">
        <v>86.02</v>
      </c>
      <c r="M1171" s="835">
        <v>172.04</v>
      </c>
      <c r="N1171" s="832">
        <v>2</v>
      </c>
      <c r="O1171" s="836">
        <v>0.5</v>
      </c>
      <c r="P1171" s="835">
        <v>172.04</v>
      </c>
      <c r="Q1171" s="837">
        <v>1</v>
      </c>
      <c r="R1171" s="832">
        <v>2</v>
      </c>
      <c r="S1171" s="837">
        <v>1</v>
      </c>
      <c r="T1171" s="836">
        <v>0.5</v>
      </c>
      <c r="U1171" s="838">
        <v>1</v>
      </c>
    </row>
    <row r="1172" spans="1:21" ht="14.4" customHeight="1" x14ac:dyDescent="0.3">
      <c r="A1172" s="831">
        <v>21</v>
      </c>
      <c r="B1172" s="832" t="s">
        <v>2457</v>
      </c>
      <c r="C1172" s="832" t="s">
        <v>2463</v>
      </c>
      <c r="D1172" s="833" t="s">
        <v>4107</v>
      </c>
      <c r="E1172" s="834" t="s">
        <v>2494</v>
      </c>
      <c r="F1172" s="832" t="s">
        <v>2458</v>
      </c>
      <c r="G1172" s="832" t="s">
        <v>3486</v>
      </c>
      <c r="H1172" s="832" t="s">
        <v>585</v>
      </c>
      <c r="I1172" s="832" t="s">
        <v>3487</v>
      </c>
      <c r="J1172" s="832" t="s">
        <v>3488</v>
      </c>
      <c r="K1172" s="832" t="s">
        <v>3489</v>
      </c>
      <c r="L1172" s="835">
        <v>97.96</v>
      </c>
      <c r="M1172" s="835">
        <v>97.96</v>
      </c>
      <c r="N1172" s="832">
        <v>1</v>
      </c>
      <c r="O1172" s="836">
        <v>1</v>
      </c>
      <c r="P1172" s="835">
        <v>97.96</v>
      </c>
      <c r="Q1172" s="837">
        <v>1</v>
      </c>
      <c r="R1172" s="832">
        <v>1</v>
      </c>
      <c r="S1172" s="837">
        <v>1</v>
      </c>
      <c r="T1172" s="836">
        <v>1</v>
      </c>
      <c r="U1172" s="838">
        <v>1</v>
      </c>
    </row>
    <row r="1173" spans="1:21" ht="14.4" customHeight="1" x14ac:dyDescent="0.3">
      <c r="A1173" s="831">
        <v>21</v>
      </c>
      <c r="B1173" s="832" t="s">
        <v>2457</v>
      </c>
      <c r="C1173" s="832" t="s">
        <v>2463</v>
      </c>
      <c r="D1173" s="833" t="s">
        <v>4107</v>
      </c>
      <c r="E1173" s="834" t="s">
        <v>2494</v>
      </c>
      <c r="F1173" s="832" t="s">
        <v>2458</v>
      </c>
      <c r="G1173" s="832" t="s">
        <v>2545</v>
      </c>
      <c r="H1173" s="832" t="s">
        <v>585</v>
      </c>
      <c r="I1173" s="832" t="s">
        <v>3716</v>
      </c>
      <c r="J1173" s="832" t="s">
        <v>3717</v>
      </c>
      <c r="K1173" s="832" t="s">
        <v>1963</v>
      </c>
      <c r="L1173" s="835">
        <v>35.11</v>
      </c>
      <c r="M1173" s="835">
        <v>70.22</v>
      </c>
      <c r="N1173" s="832">
        <v>2</v>
      </c>
      <c r="O1173" s="836">
        <v>0.5</v>
      </c>
      <c r="P1173" s="835">
        <v>70.22</v>
      </c>
      <c r="Q1173" s="837">
        <v>1</v>
      </c>
      <c r="R1173" s="832">
        <v>2</v>
      </c>
      <c r="S1173" s="837">
        <v>1</v>
      </c>
      <c r="T1173" s="836">
        <v>0.5</v>
      </c>
      <c r="U1173" s="838">
        <v>1</v>
      </c>
    </row>
    <row r="1174" spans="1:21" ht="14.4" customHeight="1" x14ac:dyDescent="0.3">
      <c r="A1174" s="831">
        <v>21</v>
      </c>
      <c r="B1174" s="832" t="s">
        <v>2457</v>
      </c>
      <c r="C1174" s="832" t="s">
        <v>2463</v>
      </c>
      <c r="D1174" s="833" t="s">
        <v>4107</v>
      </c>
      <c r="E1174" s="834" t="s">
        <v>2494</v>
      </c>
      <c r="F1174" s="832" t="s">
        <v>2458</v>
      </c>
      <c r="G1174" s="832" t="s">
        <v>2546</v>
      </c>
      <c r="H1174" s="832" t="s">
        <v>585</v>
      </c>
      <c r="I1174" s="832" t="s">
        <v>2547</v>
      </c>
      <c r="J1174" s="832" t="s">
        <v>2548</v>
      </c>
      <c r="K1174" s="832" t="s">
        <v>2549</v>
      </c>
      <c r="L1174" s="835">
        <v>0</v>
      </c>
      <c r="M1174" s="835">
        <v>0</v>
      </c>
      <c r="N1174" s="832">
        <v>1</v>
      </c>
      <c r="O1174" s="836">
        <v>1</v>
      </c>
      <c r="P1174" s="835">
        <v>0</v>
      </c>
      <c r="Q1174" s="837"/>
      <c r="R1174" s="832">
        <v>1</v>
      </c>
      <c r="S1174" s="837">
        <v>1</v>
      </c>
      <c r="T1174" s="836">
        <v>1</v>
      </c>
      <c r="U1174" s="838">
        <v>1</v>
      </c>
    </row>
    <row r="1175" spans="1:21" ht="14.4" customHeight="1" x14ac:dyDescent="0.3">
      <c r="A1175" s="831">
        <v>21</v>
      </c>
      <c r="B1175" s="832" t="s">
        <v>2457</v>
      </c>
      <c r="C1175" s="832" t="s">
        <v>2463</v>
      </c>
      <c r="D1175" s="833" t="s">
        <v>4107</v>
      </c>
      <c r="E1175" s="834" t="s">
        <v>2494</v>
      </c>
      <c r="F1175" s="832" t="s">
        <v>2458</v>
      </c>
      <c r="G1175" s="832" t="s">
        <v>2546</v>
      </c>
      <c r="H1175" s="832" t="s">
        <v>585</v>
      </c>
      <c r="I1175" s="832" t="s">
        <v>2850</v>
      </c>
      <c r="J1175" s="832" t="s">
        <v>2548</v>
      </c>
      <c r="K1175" s="832" t="s">
        <v>1002</v>
      </c>
      <c r="L1175" s="835">
        <v>0</v>
      </c>
      <c r="M1175" s="835">
        <v>0</v>
      </c>
      <c r="N1175" s="832">
        <v>3</v>
      </c>
      <c r="O1175" s="836">
        <v>1</v>
      </c>
      <c r="P1175" s="835">
        <v>0</v>
      </c>
      <c r="Q1175" s="837"/>
      <c r="R1175" s="832">
        <v>1</v>
      </c>
      <c r="S1175" s="837">
        <v>0.33333333333333331</v>
      </c>
      <c r="T1175" s="836">
        <v>0.5</v>
      </c>
      <c r="U1175" s="838">
        <v>0.5</v>
      </c>
    </row>
    <row r="1176" spans="1:21" ht="14.4" customHeight="1" x14ac:dyDescent="0.3">
      <c r="A1176" s="831">
        <v>21</v>
      </c>
      <c r="B1176" s="832" t="s">
        <v>2457</v>
      </c>
      <c r="C1176" s="832" t="s">
        <v>2463</v>
      </c>
      <c r="D1176" s="833" t="s">
        <v>4107</v>
      </c>
      <c r="E1176" s="834" t="s">
        <v>2494</v>
      </c>
      <c r="F1176" s="832" t="s">
        <v>2458</v>
      </c>
      <c r="G1176" s="832" t="s">
        <v>2546</v>
      </c>
      <c r="H1176" s="832" t="s">
        <v>585</v>
      </c>
      <c r="I1176" s="832" t="s">
        <v>2851</v>
      </c>
      <c r="J1176" s="832" t="s">
        <v>2548</v>
      </c>
      <c r="K1176" s="832" t="s">
        <v>2852</v>
      </c>
      <c r="L1176" s="835">
        <v>0</v>
      </c>
      <c r="M1176" s="835">
        <v>0</v>
      </c>
      <c r="N1176" s="832">
        <v>8</v>
      </c>
      <c r="O1176" s="836">
        <v>3.5</v>
      </c>
      <c r="P1176" s="835">
        <v>0</v>
      </c>
      <c r="Q1176" s="837"/>
      <c r="R1176" s="832">
        <v>6</v>
      </c>
      <c r="S1176" s="837">
        <v>0.75</v>
      </c>
      <c r="T1176" s="836">
        <v>3</v>
      </c>
      <c r="U1176" s="838">
        <v>0.8571428571428571</v>
      </c>
    </row>
    <row r="1177" spans="1:21" ht="14.4" customHeight="1" x14ac:dyDescent="0.3">
      <c r="A1177" s="831">
        <v>21</v>
      </c>
      <c r="B1177" s="832" t="s">
        <v>2457</v>
      </c>
      <c r="C1177" s="832" t="s">
        <v>2463</v>
      </c>
      <c r="D1177" s="833" t="s">
        <v>4107</v>
      </c>
      <c r="E1177" s="834" t="s">
        <v>2494</v>
      </c>
      <c r="F1177" s="832" t="s">
        <v>2458</v>
      </c>
      <c r="G1177" s="832" t="s">
        <v>2546</v>
      </c>
      <c r="H1177" s="832" t="s">
        <v>585</v>
      </c>
      <c r="I1177" s="832" t="s">
        <v>3718</v>
      </c>
      <c r="J1177" s="832" t="s">
        <v>2548</v>
      </c>
      <c r="K1177" s="832" t="s">
        <v>2852</v>
      </c>
      <c r="L1177" s="835">
        <v>0</v>
      </c>
      <c r="M1177" s="835">
        <v>0</v>
      </c>
      <c r="N1177" s="832">
        <v>3</v>
      </c>
      <c r="O1177" s="836">
        <v>2</v>
      </c>
      <c r="P1177" s="835">
        <v>0</v>
      </c>
      <c r="Q1177" s="837"/>
      <c r="R1177" s="832">
        <v>3</v>
      </c>
      <c r="S1177" s="837">
        <v>1</v>
      </c>
      <c r="T1177" s="836">
        <v>2</v>
      </c>
      <c r="U1177" s="838">
        <v>1</v>
      </c>
    </row>
    <row r="1178" spans="1:21" ht="14.4" customHeight="1" x14ac:dyDescent="0.3">
      <c r="A1178" s="831">
        <v>21</v>
      </c>
      <c r="B1178" s="832" t="s">
        <v>2457</v>
      </c>
      <c r="C1178" s="832" t="s">
        <v>2463</v>
      </c>
      <c r="D1178" s="833" t="s">
        <v>4107</v>
      </c>
      <c r="E1178" s="834" t="s">
        <v>2494</v>
      </c>
      <c r="F1178" s="832" t="s">
        <v>2458</v>
      </c>
      <c r="G1178" s="832" t="s">
        <v>2546</v>
      </c>
      <c r="H1178" s="832" t="s">
        <v>585</v>
      </c>
      <c r="I1178" s="832" t="s">
        <v>3719</v>
      </c>
      <c r="J1178" s="832" t="s">
        <v>999</v>
      </c>
      <c r="K1178" s="832" t="s">
        <v>2852</v>
      </c>
      <c r="L1178" s="835">
        <v>0</v>
      </c>
      <c r="M1178" s="835">
        <v>0</v>
      </c>
      <c r="N1178" s="832">
        <v>1</v>
      </c>
      <c r="O1178" s="836">
        <v>1</v>
      </c>
      <c r="P1178" s="835"/>
      <c r="Q1178" s="837"/>
      <c r="R1178" s="832"/>
      <c r="S1178" s="837">
        <v>0</v>
      </c>
      <c r="T1178" s="836"/>
      <c r="U1178" s="838">
        <v>0</v>
      </c>
    </row>
    <row r="1179" spans="1:21" ht="14.4" customHeight="1" x14ac:dyDescent="0.3">
      <c r="A1179" s="831">
        <v>21</v>
      </c>
      <c r="B1179" s="832" t="s">
        <v>2457</v>
      </c>
      <c r="C1179" s="832" t="s">
        <v>2463</v>
      </c>
      <c r="D1179" s="833" t="s">
        <v>4107</v>
      </c>
      <c r="E1179" s="834" t="s">
        <v>2494</v>
      </c>
      <c r="F1179" s="832" t="s">
        <v>2458</v>
      </c>
      <c r="G1179" s="832" t="s">
        <v>3412</v>
      </c>
      <c r="H1179" s="832" t="s">
        <v>585</v>
      </c>
      <c r="I1179" s="832" t="s">
        <v>3720</v>
      </c>
      <c r="J1179" s="832" t="s">
        <v>3721</v>
      </c>
      <c r="K1179" s="832" t="s">
        <v>3722</v>
      </c>
      <c r="L1179" s="835">
        <v>42.63</v>
      </c>
      <c r="M1179" s="835">
        <v>85.26</v>
      </c>
      <c r="N1179" s="832">
        <v>2</v>
      </c>
      <c r="O1179" s="836">
        <v>2</v>
      </c>
      <c r="P1179" s="835">
        <v>85.26</v>
      </c>
      <c r="Q1179" s="837">
        <v>1</v>
      </c>
      <c r="R1179" s="832">
        <v>2</v>
      </c>
      <c r="S1179" s="837">
        <v>1</v>
      </c>
      <c r="T1179" s="836">
        <v>2</v>
      </c>
      <c r="U1179" s="838">
        <v>1</v>
      </c>
    </row>
    <row r="1180" spans="1:21" ht="14.4" customHeight="1" x14ac:dyDescent="0.3">
      <c r="A1180" s="831">
        <v>21</v>
      </c>
      <c r="B1180" s="832" t="s">
        <v>2457</v>
      </c>
      <c r="C1180" s="832" t="s">
        <v>2463</v>
      </c>
      <c r="D1180" s="833" t="s">
        <v>4107</v>
      </c>
      <c r="E1180" s="834" t="s">
        <v>2494</v>
      </c>
      <c r="F1180" s="832" t="s">
        <v>2458</v>
      </c>
      <c r="G1180" s="832" t="s">
        <v>3412</v>
      </c>
      <c r="H1180" s="832" t="s">
        <v>637</v>
      </c>
      <c r="I1180" s="832" t="s">
        <v>2060</v>
      </c>
      <c r="J1180" s="832" t="s">
        <v>2061</v>
      </c>
      <c r="K1180" s="832" t="s">
        <v>1318</v>
      </c>
      <c r="L1180" s="835">
        <v>170.52</v>
      </c>
      <c r="M1180" s="835">
        <v>511.56000000000006</v>
      </c>
      <c r="N1180" s="832">
        <v>3</v>
      </c>
      <c r="O1180" s="836">
        <v>1.5</v>
      </c>
      <c r="P1180" s="835">
        <v>170.52</v>
      </c>
      <c r="Q1180" s="837">
        <v>0.33333333333333331</v>
      </c>
      <c r="R1180" s="832">
        <v>1</v>
      </c>
      <c r="S1180" s="837">
        <v>0.33333333333333331</v>
      </c>
      <c r="T1180" s="836">
        <v>1</v>
      </c>
      <c r="U1180" s="838">
        <v>0.66666666666666663</v>
      </c>
    </row>
    <row r="1181" spans="1:21" ht="14.4" customHeight="1" x14ac:dyDescent="0.3">
      <c r="A1181" s="831">
        <v>21</v>
      </c>
      <c r="B1181" s="832" t="s">
        <v>2457</v>
      </c>
      <c r="C1181" s="832" t="s">
        <v>2463</v>
      </c>
      <c r="D1181" s="833" t="s">
        <v>4107</v>
      </c>
      <c r="E1181" s="834" t="s">
        <v>2494</v>
      </c>
      <c r="F1181" s="832" t="s">
        <v>2458</v>
      </c>
      <c r="G1181" s="832" t="s">
        <v>3412</v>
      </c>
      <c r="H1181" s="832" t="s">
        <v>637</v>
      </c>
      <c r="I1181" s="832" t="s">
        <v>3723</v>
      </c>
      <c r="J1181" s="832" t="s">
        <v>2061</v>
      </c>
      <c r="K1181" s="832" t="s">
        <v>3724</v>
      </c>
      <c r="L1181" s="835">
        <v>272.83</v>
      </c>
      <c r="M1181" s="835">
        <v>545.66</v>
      </c>
      <c r="N1181" s="832">
        <v>2</v>
      </c>
      <c r="O1181" s="836">
        <v>2</v>
      </c>
      <c r="P1181" s="835">
        <v>272.83</v>
      </c>
      <c r="Q1181" s="837">
        <v>0.5</v>
      </c>
      <c r="R1181" s="832">
        <v>1</v>
      </c>
      <c r="S1181" s="837">
        <v>0.5</v>
      </c>
      <c r="T1181" s="836">
        <v>1</v>
      </c>
      <c r="U1181" s="838">
        <v>0.5</v>
      </c>
    </row>
    <row r="1182" spans="1:21" ht="14.4" customHeight="1" x14ac:dyDescent="0.3">
      <c r="A1182" s="831">
        <v>21</v>
      </c>
      <c r="B1182" s="832" t="s">
        <v>2457</v>
      </c>
      <c r="C1182" s="832" t="s">
        <v>2463</v>
      </c>
      <c r="D1182" s="833" t="s">
        <v>4107</v>
      </c>
      <c r="E1182" s="834" t="s">
        <v>2494</v>
      </c>
      <c r="F1182" s="832" t="s">
        <v>2458</v>
      </c>
      <c r="G1182" s="832" t="s">
        <v>3412</v>
      </c>
      <c r="H1182" s="832" t="s">
        <v>585</v>
      </c>
      <c r="I1182" s="832" t="s">
        <v>3725</v>
      </c>
      <c r="J1182" s="832" t="s">
        <v>3726</v>
      </c>
      <c r="K1182" s="832" t="s">
        <v>2904</v>
      </c>
      <c r="L1182" s="835">
        <v>238.72</v>
      </c>
      <c r="M1182" s="835">
        <v>477.44</v>
      </c>
      <c r="N1182" s="832">
        <v>2</v>
      </c>
      <c r="O1182" s="836">
        <v>2</v>
      </c>
      <c r="P1182" s="835"/>
      <c r="Q1182" s="837">
        <v>0</v>
      </c>
      <c r="R1182" s="832"/>
      <c r="S1182" s="837">
        <v>0</v>
      </c>
      <c r="T1182" s="836"/>
      <c r="U1182" s="838">
        <v>0</v>
      </c>
    </row>
    <row r="1183" spans="1:21" ht="14.4" customHeight="1" x14ac:dyDescent="0.3">
      <c r="A1183" s="831">
        <v>21</v>
      </c>
      <c r="B1183" s="832" t="s">
        <v>2457</v>
      </c>
      <c r="C1183" s="832" t="s">
        <v>2463</v>
      </c>
      <c r="D1183" s="833" t="s">
        <v>4107</v>
      </c>
      <c r="E1183" s="834" t="s">
        <v>2494</v>
      </c>
      <c r="F1183" s="832" t="s">
        <v>2458</v>
      </c>
      <c r="G1183" s="832" t="s">
        <v>3412</v>
      </c>
      <c r="H1183" s="832" t="s">
        <v>585</v>
      </c>
      <c r="I1183" s="832" t="s">
        <v>3727</v>
      </c>
      <c r="J1183" s="832" t="s">
        <v>3726</v>
      </c>
      <c r="K1183" s="832" t="s">
        <v>2904</v>
      </c>
      <c r="L1183" s="835">
        <v>238.72</v>
      </c>
      <c r="M1183" s="835">
        <v>238.72</v>
      </c>
      <c r="N1183" s="832">
        <v>1</v>
      </c>
      <c r="O1183" s="836">
        <v>1</v>
      </c>
      <c r="P1183" s="835"/>
      <c r="Q1183" s="837">
        <v>0</v>
      </c>
      <c r="R1183" s="832"/>
      <c r="S1183" s="837">
        <v>0</v>
      </c>
      <c r="T1183" s="836"/>
      <c r="U1183" s="838">
        <v>0</v>
      </c>
    </row>
    <row r="1184" spans="1:21" ht="14.4" customHeight="1" x14ac:dyDescent="0.3">
      <c r="A1184" s="831">
        <v>21</v>
      </c>
      <c r="B1184" s="832" t="s">
        <v>2457</v>
      </c>
      <c r="C1184" s="832" t="s">
        <v>2463</v>
      </c>
      <c r="D1184" s="833" t="s">
        <v>4107</v>
      </c>
      <c r="E1184" s="834" t="s">
        <v>2494</v>
      </c>
      <c r="F1184" s="832" t="s">
        <v>2458</v>
      </c>
      <c r="G1184" s="832" t="s">
        <v>2558</v>
      </c>
      <c r="H1184" s="832" t="s">
        <v>585</v>
      </c>
      <c r="I1184" s="832" t="s">
        <v>3495</v>
      </c>
      <c r="J1184" s="832" t="s">
        <v>741</v>
      </c>
      <c r="K1184" s="832" t="s">
        <v>715</v>
      </c>
      <c r="L1184" s="835">
        <v>65.989999999999995</v>
      </c>
      <c r="M1184" s="835">
        <v>395.93999999999994</v>
      </c>
      <c r="N1184" s="832">
        <v>6</v>
      </c>
      <c r="O1184" s="836">
        <v>1.5</v>
      </c>
      <c r="P1184" s="835">
        <v>395.93999999999994</v>
      </c>
      <c r="Q1184" s="837">
        <v>1</v>
      </c>
      <c r="R1184" s="832">
        <v>6</v>
      </c>
      <c r="S1184" s="837">
        <v>1</v>
      </c>
      <c r="T1184" s="836">
        <v>1.5</v>
      </c>
      <c r="U1184" s="838">
        <v>1</v>
      </c>
    </row>
    <row r="1185" spans="1:21" ht="14.4" customHeight="1" x14ac:dyDescent="0.3">
      <c r="A1185" s="831">
        <v>21</v>
      </c>
      <c r="B1185" s="832" t="s">
        <v>2457</v>
      </c>
      <c r="C1185" s="832" t="s">
        <v>2463</v>
      </c>
      <c r="D1185" s="833" t="s">
        <v>4107</v>
      </c>
      <c r="E1185" s="834" t="s">
        <v>2494</v>
      </c>
      <c r="F1185" s="832" t="s">
        <v>2458</v>
      </c>
      <c r="G1185" s="832" t="s">
        <v>2566</v>
      </c>
      <c r="H1185" s="832" t="s">
        <v>585</v>
      </c>
      <c r="I1185" s="832" t="s">
        <v>2567</v>
      </c>
      <c r="J1185" s="832" t="s">
        <v>867</v>
      </c>
      <c r="K1185" s="832" t="s">
        <v>2568</v>
      </c>
      <c r="L1185" s="835">
        <v>236.03</v>
      </c>
      <c r="M1185" s="835">
        <v>236.03</v>
      </c>
      <c r="N1185" s="832">
        <v>1</v>
      </c>
      <c r="O1185" s="836">
        <v>1</v>
      </c>
      <c r="P1185" s="835">
        <v>236.03</v>
      </c>
      <c r="Q1185" s="837">
        <v>1</v>
      </c>
      <c r="R1185" s="832">
        <v>1</v>
      </c>
      <c r="S1185" s="837">
        <v>1</v>
      </c>
      <c r="T1185" s="836">
        <v>1</v>
      </c>
      <c r="U1185" s="838">
        <v>1</v>
      </c>
    </row>
    <row r="1186" spans="1:21" ht="14.4" customHeight="1" x14ac:dyDescent="0.3">
      <c r="A1186" s="831">
        <v>21</v>
      </c>
      <c r="B1186" s="832" t="s">
        <v>2457</v>
      </c>
      <c r="C1186" s="832" t="s">
        <v>2463</v>
      </c>
      <c r="D1186" s="833" t="s">
        <v>4107</v>
      </c>
      <c r="E1186" s="834" t="s">
        <v>2494</v>
      </c>
      <c r="F1186" s="832" t="s">
        <v>2458</v>
      </c>
      <c r="G1186" s="832" t="s">
        <v>2566</v>
      </c>
      <c r="H1186" s="832" t="s">
        <v>585</v>
      </c>
      <c r="I1186" s="832" t="s">
        <v>2569</v>
      </c>
      <c r="J1186" s="832" t="s">
        <v>867</v>
      </c>
      <c r="K1186" s="832" t="s">
        <v>2570</v>
      </c>
      <c r="L1186" s="835">
        <v>516</v>
      </c>
      <c r="M1186" s="835">
        <v>31476</v>
      </c>
      <c r="N1186" s="832">
        <v>61</v>
      </c>
      <c r="O1186" s="836">
        <v>45.5</v>
      </c>
      <c r="P1186" s="835">
        <v>28896</v>
      </c>
      <c r="Q1186" s="837">
        <v>0.91803278688524592</v>
      </c>
      <c r="R1186" s="832">
        <v>56</v>
      </c>
      <c r="S1186" s="837">
        <v>0.91803278688524592</v>
      </c>
      <c r="T1186" s="836">
        <v>42</v>
      </c>
      <c r="U1186" s="838">
        <v>0.92307692307692313</v>
      </c>
    </row>
    <row r="1187" spans="1:21" ht="14.4" customHeight="1" x14ac:dyDescent="0.3">
      <c r="A1187" s="831">
        <v>21</v>
      </c>
      <c r="B1187" s="832" t="s">
        <v>2457</v>
      </c>
      <c r="C1187" s="832" t="s">
        <v>2463</v>
      </c>
      <c r="D1187" s="833" t="s">
        <v>4107</v>
      </c>
      <c r="E1187" s="834" t="s">
        <v>2494</v>
      </c>
      <c r="F1187" s="832" t="s">
        <v>2458</v>
      </c>
      <c r="G1187" s="832" t="s">
        <v>2566</v>
      </c>
      <c r="H1187" s="832" t="s">
        <v>585</v>
      </c>
      <c r="I1187" s="832" t="s">
        <v>3101</v>
      </c>
      <c r="J1187" s="832" t="s">
        <v>867</v>
      </c>
      <c r="K1187" s="832" t="s">
        <v>3102</v>
      </c>
      <c r="L1187" s="835">
        <v>1719.99</v>
      </c>
      <c r="M1187" s="835">
        <v>3439.98</v>
      </c>
      <c r="N1187" s="832">
        <v>2</v>
      </c>
      <c r="O1187" s="836">
        <v>1.5</v>
      </c>
      <c r="P1187" s="835">
        <v>3439.98</v>
      </c>
      <c r="Q1187" s="837">
        <v>1</v>
      </c>
      <c r="R1187" s="832">
        <v>2</v>
      </c>
      <c r="S1187" s="837">
        <v>1</v>
      </c>
      <c r="T1187" s="836">
        <v>1.5</v>
      </c>
      <c r="U1187" s="838">
        <v>1</v>
      </c>
    </row>
    <row r="1188" spans="1:21" ht="14.4" customHeight="1" x14ac:dyDescent="0.3">
      <c r="A1188" s="831">
        <v>21</v>
      </c>
      <c r="B1188" s="832" t="s">
        <v>2457</v>
      </c>
      <c r="C1188" s="832" t="s">
        <v>2463</v>
      </c>
      <c r="D1188" s="833" t="s">
        <v>4107</v>
      </c>
      <c r="E1188" s="834" t="s">
        <v>2494</v>
      </c>
      <c r="F1188" s="832" t="s">
        <v>2458</v>
      </c>
      <c r="G1188" s="832" t="s">
        <v>2856</v>
      </c>
      <c r="H1188" s="832" t="s">
        <v>585</v>
      </c>
      <c r="I1188" s="832" t="s">
        <v>2857</v>
      </c>
      <c r="J1188" s="832" t="s">
        <v>787</v>
      </c>
      <c r="K1188" s="832" t="s">
        <v>2858</v>
      </c>
      <c r="L1188" s="835">
        <v>37.61</v>
      </c>
      <c r="M1188" s="835">
        <v>37.61</v>
      </c>
      <c r="N1188" s="832">
        <v>1</v>
      </c>
      <c r="O1188" s="836">
        <v>1</v>
      </c>
      <c r="P1188" s="835"/>
      <c r="Q1188" s="837">
        <v>0</v>
      </c>
      <c r="R1188" s="832"/>
      <c r="S1188" s="837">
        <v>0</v>
      </c>
      <c r="T1188" s="836"/>
      <c r="U1188" s="838">
        <v>0</v>
      </c>
    </row>
    <row r="1189" spans="1:21" ht="14.4" customHeight="1" x14ac:dyDescent="0.3">
      <c r="A1189" s="831">
        <v>21</v>
      </c>
      <c r="B1189" s="832" t="s">
        <v>2457</v>
      </c>
      <c r="C1189" s="832" t="s">
        <v>2463</v>
      </c>
      <c r="D1189" s="833" t="s">
        <v>4107</v>
      </c>
      <c r="E1189" s="834" t="s">
        <v>2494</v>
      </c>
      <c r="F1189" s="832" t="s">
        <v>2458</v>
      </c>
      <c r="G1189" s="832" t="s">
        <v>2856</v>
      </c>
      <c r="H1189" s="832" t="s">
        <v>585</v>
      </c>
      <c r="I1189" s="832" t="s">
        <v>3502</v>
      </c>
      <c r="J1189" s="832" t="s">
        <v>787</v>
      </c>
      <c r="K1189" s="832" t="s">
        <v>3503</v>
      </c>
      <c r="L1189" s="835">
        <v>37.61</v>
      </c>
      <c r="M1189" s="835">
        <v>112.83</v>
      </c>
      <c r="N1189" s="832">
        <v>3</v>
      </c>
      <c r="O1189" s="836">
        <v>0.5</v>
      </c>
      <c r="P1189" s="835">
        <v>112.83</v>
      </c>
      <c r="Q1189" s="837">
        <v>1</v>
      </c>
      <c r="R1189" s="832">
        <v>3</v>
      </c>
      <c r="S1189" s="837">
        <v>1</v>
      </c>
      <c r="T1189" s="836">
        <v>0.5</v>
      </c>
      <c r="U1189" s="838">
        <v>1</v>
      </c>
    </row>
    <row r="1190" spans="1:21" ht="14.4" customHeight="1" x14ac:dyDescent="0.3">
      <c r="A1190" s="831">
        <v>21</v>
      </c>
      <c r="B1190" s="832" t="s">
        <v>2457</v>
      </c>
      <c r="C1190" s="832" t="s">
        <v>2463</v>
      </c>
      <c r="D1190" s="833" t="s">
        <v>4107</v>
      </c>
      <c r="E1190" s="834" t="s">
        <v>2494</v>
      </c>
      <c r="F1190" s="832" t="s">
        <v>2458</v>
      </c>
      <c r="G1190" s="832" t="s">
        <v>3504</v>
      </c>
      <c r="H1190" s="832" t="s">
        <v>585</v>
      </c>
      <c r="I1190" s="832" t="s">
        <v>3505</v>
      </c>
      <c r="J1190" s="832" t="s">
        <v>3506</v>
      </c>
      <c r="K1190" s="832" t="s">
        <v>3507</v>
      </c>
      <c r="L1190" s="835">
        <v>140.94999999999999</v>
      </c>
      <c r="M1190" s="835">
        <v>422.84999999999997</v>
      </c>
      <c r="N1190" s="832">
        <v>3</v>
      </c>
      <c r="O1190" s="836">
        <v>1</v>
      </c>
      <c r="P1190" s="835">
        <v>422.84999999999997</v>
      </c>
      <c r="Q1190" s="837">
        <v>1</v>
      </c>
      <c r="R1190" s="832">
        <v>3</v>
      </c>
      <c r="S1190" s="837">
        <v>1</v>
      </c>
      <c r="T1190" s="836">
        <v>1</v>
      </c>
      <c r="U1190" s="838">
        <v>1</v>
      </c>
    </row>
    <row r="1191" spans="1:21" ht="14.4" customHeight="1" x14ac:dyDescent="0.3">
      <c r="A1191" s="831">
        <v>21</v>
      </c>
      <c r="B1191" s="832" t="s">
        <v>2457</v>
      </c>
      <c r="C1191" s="832" t="s">
        <v>2463</v>
      </c>
      <c r="D1191" s="833" t="s">
        <v>4107</v>
      </c>
      <c r="E1191" s="834" t="s">
        <v>2494</v>
      </c>
      <c r="F1191" s="832" t="s">
        <v>2458</v>
      </c>
      <c r="G1191" s="832" t="s">
        <v>2571</v>
      </c>
      <c r="H1191" s="832" t="s">
        <v>585</v>
      </c>
      <c r="I1191" s="832" t="s">
        <v>3728</v>
      </c>
      <c r="J1191" s="832" t="s">
        <v>3729</v>
      </c>
      <c r="K1191" s="832" t="s">
        <v>3730</v>
      </c>
      <c r="L1191" s="835">
        <v>70.48</v>
      </c>
      <c r="M1191" s="835">
        <v>140.96</v>
      </c>
      <c r="N1191" s="832">
        <v>2</v>
      </c>
      <c r="O1191" s="836">
        <v>1</v>
      </c>
      <c r="P1191" s="835">
        <v>140.96</v>
      </c>
      <c r="Q1191" s="837">
        <v>1</v>
      </c>
      <c r="R1191" s="832">
        <v>2</v>
      </c>
      <c r="S1191" s="837">
        <v>1</v>
      </c>
      <c r="T1191" s="836">
        <v>1</v>
      </c>
      <c r="U1191" s="838">
        <v>1</v>
      </c>
    </row>
    <row r="1192" spans="1:21" ht="14.4" customHeight="1" x14ac:dyDescent="0.3">
      <c r="A1192" s="831">
        <v>21</v>
      </c>
      <c r="B1192" s="832" t="s">
        <v>2457</v>
      </c>
      <c r="C1192" s="832" t="s">
        <v>2463</v>
      </c>
      <c r="D1192" s="833" t="s">
        <v>4107</v>
      </c>
      <c r="E1192" s="834" t="s">
        <v>2494</v>
      </c>
      <c r="F1192" s="832" t="s">
        <v>2458</v>
      </c>
      <c r="G1192" s="832" t="s">
        <v>2571</v>
      </c>
      <c r="H1192" s="832" t="s">
        <v>585</v>
      </c>
      <c r="I1192" s="832" t="s">
        <v>3511</v>
      </c>
      <c r="J1192" s="832" t="s">
        <v>809</v>
      </c>
      <c r="K1192" s="832" t="s">
        <v>3512</v>
      </c>
      <c r="L1192" s="835">
        <v>35.25</v>
      </c>
      <c r="M1192" s="835">
        <v>105.75</v>
      </c>
      <c r="N1192" s="832">
        <v>3</v>
      </c>
      <c r="O1192" s="836">
        <v>1.5</v>
      </c>
      <c r="P1192" s="835">
        <v>105.75</v>
      </c>
      <c r="Q1192" s="837">
        <v>1</v>
      </c>
      <c r="R1192" s="832">
        <v>3</v>
      </c>
      <c r="S1192" s="837">
        <v>1</v>
      </c>
      <c r="T1192" s="836">
        <v>1.5</v>
      </c>
      <c r="U1192" s="838">
        <v>1</v>
      </c>
    </row>
    <row r="1193" spans="1:21" ht="14.4" customHeight="1" x14ac:dyDescent="0.3">
      <c r="A1193" s="831">
        <v>21</v>
      </c>
      <c r="B1193" s="832" t="s">
        <v>2457</v>
      </c>
      <c r="C1193" s="832" t="s">
        <v>2463</v>
      </c>
      <c r="D1193" s="833" t="s">
        <v>4107</v>
      </c>
      <c r="E1193" s="834" t="s">
        <v>2494</v>
      </c>
      <c r="F1193" s="832" t="s">
        <v>2458</v>
      </c>
      <c r="G1193" s="832" t="s">
        <v>2571</v>
      </c>
      <c r="H1193" s="832" t="s">
        <v>585</v>
      </c>
      <c r="I1193" s="832" t="s">
        <v>3103</v>
      </c>
      <c r="J1193" s="832" t="s">
        <v>807</v>
      </c>
      <c r="K1193" s="832" t="s">
        <v>3104</v>
      </c>
      <c r="L1193" s="835">
        <v>46.99</v>
      </c>
      <c r="M1193" s="835">
        <v>563.88</v>
      </c>
      <c r="N1193" s="832">
        <v>12</v>
      </c>
      <c r="O1193" s="836">
        <v>4</v>
      </c>
      <c r="P1193" s="835">
        <v>46.99</v>
      </c>
      <c r="Q1193" s="837">
        <v>8.3333333333333343E-2</v>
      </c>
      <c r="R1193" s="832">
        <v>1</v>
      </c>
      <c r="S1193" s="837">
        <v>8.3333333333333329E-2</v>
      </c>
      <c r="T1193" s="836">
        <v>0.5</v>
      </c>
      <c r="U1193" s="838">
        <v>0.125</v>
      </c>
    </row>
    <row r="1194" spans="1:21" ht="14.4" customHeight="1" x14ac:dyDescent="0.3">
      <c r="A1194" s="831">
        <v>21</v>
      </c>
      <c r="B1194" s="832" t="s">
        <v>2457</v>
      </c>
      <c r="C1194" s="832" t="s">
        <v>2463</v>
      </c>
      <c r="D1194" s="833" t="s">
        <v>4107</v>
      </c>
      <c r="E1194" s="834" t="s">
        <v>2494</v>
      </c>
      <c r="F1194" s="832" t="s">
        <v>2458</v>
      </c>
      <c r="G1194" s="832" t="s">
        <v>2571</v>
      </c>
      <c r="H1194" s="832" t="s">
        <v>585</v>
      </c>
      <c r="I1194" s="832" t="s">
        <v>2861</v>
      </c>
      <c r="J1194" s="832" t="s">
        <v>2862</v>
      </c>
      <c r="K1194" s="832" t="s">
        <v>2863</v>
      </c>
      <c r="L1194" s="835">
        <v>117.47</v>
      </c>
      <c r="M1194" s="835">
        <v>117.47</v>
      </c>
      <c r="N1194" s="832">
        <v>1</v>
      </c>
      <c r="O1194" s="836">
        <v>0.5</v>
      </c>
      <c r="P1194" s="835">
        <v>117.47</v>
      </c>
      <c r="Q1194" s="837">
        <v>1</v>
      </c>
      <c r="R1194" s="832">
        <v>1</v>
      </c>
      <c r="S1194" s="837">
        <v>1</v>
      </c>
      <c r="T1194" s="836">
        <v>0.5</v>
      </c>
      <c r="U1194" s="838">
        <v>1</v>
      </c>
    </row>
    <row r="1195" spans="1:21" ht="14.4" customHeight="1" x14ac:dyDescent="0.3">
      <c r="A1195" s="831">
        <v>21</v>
      </c>
      <c r="B1195" s="832" t="s">
        <v>2457</v>
      </c>
      <c r="C1195" s="832" t="s">
        <v>2463</v>
      </c>
      <c r="D1195" s="833" t="s">
        <v>4107</v>
      </c>
      <c r="E1195" s="834" t="s">
        <v>2494</v>
      </c>
      <c r="F1195" s="832" t="s">
        <v>2458</v>
      </c>
      <c r="G1195" s="832" t="s">
        <v>2575</v>
      </c>
      <c r="H1195" s="832" t="s">
        <v>585</v>
      </c>
      <c r="I1195" s="832" t="s">
        <v>3731</v>
      </c>
      <c r="J1195" s="832" t="s">
        <v>776</v>
      </c>
      <c r="K1195" s="832" t="s">
        <v>3732</v>
      </c>
      <c r="L1195" s="835">
        <v>45.56</v>
      </c>
      <c r="M1195" s="835">
        <v>45.56</v>
      </c>
      <c r="N1195" s="832">
        <v>1</v>
      </c>
      <c r="O1195" s="836">
        <v>0.5</v>
      </c>
      <c r="P1195" s="835">
        <v>45.56</v>
      </c>
      <c r="Q1195" s="837">
        <v>1</v>
      </c>
      <c r="R1195" s="832">
        <v>1</v>
      </c>
      <c r="S1195" s="837">
        <v>1</v>
      </c>
      <c r="T1195" s="836">
        <v>0.5</v>
      </c>
      <c r="U1195" s="838">
        <v>1</v>
      </c>
    </row>
    <row r="1196" spans="1:21" ht="14.4" customHeight="1" x14ac:dyDescent="0.3">
      <c r="A1196" s="831">
        <v>21</v>
      </c>
      <c r="B1196" s="832" t="s">
        <v>2457</v>
      </c>
      <c r="C1196" s="832" t="s">
        <v>2463</v>
      </c>
      <c r="D1196" s="833" t="s">
        <v>4107</v>
      </c>
      <c r="E1196" s="834" t="s">
        <v>2494</v>
      </c>
      <c r="F1196" s="832" t="s">
        <v>2458</v>
      </c>
      <c r="G1196" s="832" t="s">
        <v>2575</v>
      </c>
      <c r="H1196" s="832" t="s">
        <v>585</v>
      </c>
      <c r="I1196" s="832" t="s">
        <v>3613</v>
      </c>
      <c r="J1196" s="832" t="s">
        <v>776</v>
      </c>
      <c r="K1196" s="832" t="s">
        <v>3517</v>
      </c>
      <c r="L1196" s="835">
        <v>182.22</v>
      </c>
      <c r="M1196" s="835">
        <v>182.22</v>
      </c>
      <c r="N1196" s="832">
        <v>1</v>
      </c>
      <c r="O1196" s="836">
        <v>0.5</v>
      </c>
      <c r="P1196" s="835">
        <v>182.22</v>
      </c>
      <c r="Q1196" s="837">
        <v>1</v>
      </c>
      <c r="R1196" s="832">
        <v>1</v>
      </c>
      <c r="S1196" s="837">
        <v>1</v>
      </c>
      <c r="T1196" s="836">
        <v>0.5</v>
      </c>
      <c r="U1196" s="838">
        <v>1</v>
      </c>
    </row>
    <row r="1197" spans="1:21" ht="14.4" customHeight="1" x14ac:dyDescent="0.3">
      <c r="A1197" s="831">
        <v>21</v>
      </c>
      <c r="B1197" s="832" t="s">
        <v>2457</v>
      </c>
      <c r="C1197" s="832" t="s">
        <v>2463</v>
      </c>
      <c r="D1197" s="833" t="s">
        <v>4107</v>
      </c>
      <c r="E1197" s="834" t="s">
        <v>2494</v>
      </c>
      <c r="F1197" s="832" t="s">
        <v>2458</v>
      </c>
      <c r="G1197" s="832" t="s">
        <v>2575</v>
      </c>
      <c r="H1197" s="832" t="s">
        <v>585</v>
      </c>
      <c r="I1197" s="832" t="s">
        <v>3516</v>
      </c>
      <c r="J1197" s="832" t="s">
        <v>776</v>
      </c>
      <c r="K1197" s="832" t="s">
        <v>3517</v>
      </c>
      <c r="L1197" s="835">
        <v>182.22</v>
      </c>
      <c r="M1197" s="835">
        <v>182.22</v>
      </c>
      <c r="N1197" s="832">
        <v>1</v>
      </c>
      <c r="O1197" s="836">
        <v>0.5</v>
      </c>
      <c r="P1197" s="835">
        <v>182.22</v>
      </c>
      <c r="Q1197" s="837">
        <v>1</v>
      </c>
      <c r="R1197" s="832">
        <v>1</v>
      </c>
      <c r="S1197" s="837">
        <v>1</v>
      </c>
      <c r="T1197" s="836">
        <v>0.5</v>
      </c>
      <c r="U1197" s="838">
        <v>1</v>
      </c>
    </row>
    <row r="1198" spans="1:21" ht="14.4" customHeight="1" x14ac:dyDescent="0.3">
      <c r="A1198" s="831">
        <v>21</v>
      </c>
      <c r="B1198" s="832" t="s">
        <v>2457</v>
      </c>
      <c r="C1198" s="832" t="s">
        <v>2463</v>
      </c>
      <c r="D1198" s="833" t="s">
        <v>4107</v>
      </c>
      <c r="E1198" s="834" t="s">
        <v>2494</v>
      </c>
      <c r="F1198" s="832" t="s">
        <v>2458</v>
      </c>
      <c r="G1198" s="832" t="s">
        <v>2575</v>
      </c>
      <c r="H1198" s="832" t="s">
        <v>585</v>
      </c>
      <c r="I1198" s="832" t="s">
        <v>3733</v>
      </c>
      <c r="J1198" s="832" t="s">
        <v>776</v>
      </c>
      <c r="K1198" s="832" t="s">
        <v>3732</v>
      </c>
      <c r="L1198" s="835">
        <v>45.56</v>
      </c>
      <c r="M1198" s="835">
        <v>45.56</v>
      </c>
      <c r="N1198" s="832">
        <v>1</v>
      </c>
      <c r="O1198" s="836">
        <v>0.5</v>
      </c>
      <c r="P1198" s="835">
        <v>45.56</v>
      </c>
      <c r="Q1198" s="837">
        <v>1</v>
      </c>
      <c r="R1198" s="832">
        <v>1</v>
      </c>
      <c r="S1198" s="837">
        <v>1</v>
      </c>
      <c r="T1198" s="836">
        <v>0.5</v>
      </c>
      <c r="U1198" s="838">
        <v>1</v>
      </c>
    </row>
    <row r="1199" spans="1:21" ht="14.4" customHeight="1" x14ac:dyDescent="0.3">
      <c r="A1199" s="831">
        <v>21</v>
      </c>
      <c r="B1199" s="832" t="s">
        <v>2457</v>
      </c>
      <c r="C1199" s="832" t="s">
        <v>2463</v>
      </c>
      <c r="D1199" s="833" t="s">
        <v>4107</v>
      </c>
      <c r="E1199" s="834" t="s">
        <v>2494</v>
      </c>
      <c r="F1199" s="832" t="s">
        <v>2458</v>
      </c>
      <c r="G1199" s="832" t="s">
        <v>3194</v>
      </c>
      <c r="H1199" s="832" t="s">
        <v>585</v>
      </c>
      <c r="I1199" s="832" t="s">
        <v>3734</v>
      </c>
      <c r="J1199" s="832" t="s">
        <v>3735</v>
      </c>
      <c r="K1199" s="832" t="s">
        <v>3736</v>
      </c>
      <c r="L1199" s="835">
        <v>93.49</v>
      </c>
      <c r="M1199" s="835">
        <v>93.49</v>
      </c>
      <c r="N1199" s="832">
        <v>1</v>
      </c>
      <c r="O1199" s="836">
        <v>0.5</v>
      </c>
      <c r="P1199" s="835"/>
      <c r="Q1199" s="837">
        <v>0</v>
      </c>
      <c r="R1199" s="832"/>
      <c r="S1199" s="837">
        <v>0</v>
      </c>
      <c r="T1199" s="836"/>
      <c r="U1199" s="838">
        <v>0</v>
      </c>
    </row>
    <row r="1200" spans="1:21" ht="14.4" customHeight="1" x14ac:dyDescent="0.3">
      <c r="A1200" s="831">
        <v>21</v>
      </c>
      <c r="B1200" s="832" t="s">
        <v>2457</v>
      </c>
      <c r="C1200" s="832" t="s">
        <v>2463</v>
      </c>
      <c r="D1200" s="833" t="s">
        <v>4107</v>
      </c>
      <c r="E1200" s="834" t="s">
        <v>2494</v>
      </c>
      <c r="F1200" s="832" t="s">
        <v>2458</v>
      </c>
      <c r="G1200" s="832" t="s">
        <v>2587</v>
      </c>
      <c r="H1200" s="832" t="s">
        <v>637</v>
      </c>
      <c r="I1200" s="832" t="s">
        <v>2872</v>
      </c>
      <c r="J1200" s="832" t="s">
        <v>2873</v>
      </c>
      <c r="K1200" s="832" t="s">
        <v>2590</v>
      </c>
      <c r="L1200" s="835">
        <v>550.39</v>
      </c>
      <c r="M1200" s="835">
        <v>1651.17</v>
      </c>
      <c r="N1200" s="832">
        <v>3</v>
      </c>
      <c r="O1200" s="836">
        <v>1</v>
      </c>
      <c r="P1200" s="835">
        <v>1651.17</v>
      </c>
      <c r="Q1200" s="837">
        <v>1</v>
      </c>
      <c r="R1200" s="832">
        <v>3</v>
      </c>
      <c r="S1200" s="837">
        <v>1</v>
      </c>
      <c r="T1200" s="836">
        <v>1</v>
      </c>
      <c r="U1200" s="838">
        <v>1</v>
      </c>
    </row>
    <row r="1201" spans="1:21" ht="14.4" customHeight="1" x14ac:dyDescent="0.3">
      <c r="A1201" s="831">
        <v>21</v>
      </c>
      <c r="B1201" s="832" t="s">
        <v>2457</v>
      </c>
      <c r="C1201" s="832" t="s">
        <v>2463</v>
      </c>
      <c r="D1201" s="833" t="s">
        <v>4107</v>
      </c>
      <c r="E1201" s="834" t="s">
        <v>2494</v>
      </c>
      <c r="F1201" s="832" t="s">
        <v>2458</v>
      </c>
      <c r="G1201" s="832" t="s">
        <v>2587</v>
      </c>
      <c r="H1201" s="832" t="s">
        <v>585</v>
      </c>
      <c r="I1201" s="832" t="s">
        <v>2588</v>
      </c>
      <c r="J1201" s="832" t="s">
        <v>2589</v>
      </c>
      <c r="K1201" s="832" t="s">
        <v>2590</v>
      </c>
      <c r="L1201" s="835">
        <v>550.39</v>
      </c>
      <c r="M1201" s="835">
        <v>3302.34</v>
      </c>
      <c r="N1201" s="832">
        <v>6</v>
      </c>
      <c r="O1201" s="836">
        <v>2</v>
      </c>
      <c r="P1201" s="835">
        <v>3302.34</v>
      </c>
      <c r="Q1201" s="837">
        <v>1</v>
      </c>
      <c r="R1201" s="832">
        <v>6</v>
      </c>
      <c r="S1201" s="837">
        <v>1</v>
      </c>
      <c r="T1201" s="836">
        <v>2</v>
      </c>
      <c r="U1201" s="838">
        <v>1</v>
      </c>
    </row>
    <row r="1202" spans="1:21" ht="14.4" customHeight="1" x14ac:dyDescent="0.3">
      <c r="A1202" s="831">
        <v>21</v>
      </c>
      <c r="B1202" s="832" t="s">
        <v>2457</v>
      </c>
      <c r="C1202" s="832" t="s">
        <v>2463</v>
      </c>
      <c r="D1202" s="833" t="s">
        <v>4107</v>
      </c>
      <c r="E1202" s="834" t="s">
        <v>2494</v>
      </c>
      <c r="F1202" s="832" t="s">
        <v>2458</v>
      </c>
      <c r="G1202" s="832" t="s">
        <v>3525</v>
      </c>
      <c r="H1202" s="832" t="s">
        <v>637</v>
      </c>
      <c r="I1202" s="832" t="s">
        <v>3737</v>
      </c>
      <c r="J1202" s="832" t="s">
        <v>3527</v>
      </c>
      <c r="K1202" s="832" t="s">
        <v>3738</v>
      </c>
      <c r="L1202" s="835">
        <v>556.04</v>
      </c>
      <c r="M1202" s="835">
        <v>556.04</v>
      </c>
      <c r="N1202" s="832">
        <v>1</v>
      </c>
      <c r="O1202" s="836">
        <v>0.5</v>
      </c>
      <c r="P1202" s="835">
        <v>556.04</v>
      </c>
      <c r="Q1202" s="837">
        <v>1</v>
      </c>
      <c r="R1202" s="832">
        <v>1</v>
      </c>
      <c r="S1202" s="837">
        <v>1</v>
      </c>
      <c r="T1202" s="836">
        <v>0.5</v>
      </c>
      <c r="U1202" s="838">
        <v>1</v>
      </c>
    </row>
    <row r="1203" spans="1:21" ht="14.4" customHeight="1" x14ac:dyDescent="0.3">
      <c r="A1203" s="831">
        <v>21</v>
      </c>
      <c r="B1203" s="832" t="s">
        <v>2457</v>
      </c>
      <c r="C1203" s="832" t="s">
        <v>2463</v>
      </c>
      <c r="D1203" s="833" t="s">
        <v>4107</v>
      </c>
      <c r="E1203" s="834" t="s">
        <v>2494</v>
      </c>
      <c r="F1203" s="832" t="s">
        <v>2458</v>
      </c>
      <c r="G1203" s="832" t="s">
        <v>2512</v>
      </c>
      <c r="H1203" s="832" t="s">
        <v>637</v>
      </c>
      <c r="I1203" s="832" t="s">
        <v>2128</v>
      </c>
      <c r="J1203" s="832" t="s">
        <v>2129</v>
      </c>
      <c r="K1203" s="832" t="s">
        <v>2130</v>
      </c>
      <c r="L1203" s="835">
        <v>5322.08</v>
      </c>
      <c r="M1203" s="835">
        <v>53220.799999999996</v>
      </c>
      <c r="N1203" s="832">
        <v>10</v>
      </c>
      <c r="O1203" s="836">
        <v>3.5</v>
      </c>
      <c r="P1203" s="835">
        <v>37254.559999999998</v>
      </c>
      <c r="Q1203" s="837">
        <v>0.70000000000000007</v>
      </c>
      <c r="R1203" s="832">
        <v>7</v>
      </c>
      <c r="S1203" s="837">
        <v>0.7</v>
      </c>
      <c r="T1203" s="836">
        <v>2.5</v>
      </c>
      <c r="U1203" s="838">
        <v>0.7142857142857143</v>
      </c>
    </row>
    <row r="1204" spans="1:21" ht="14.4" customHeight="1" x14ac:dyDescent="0.3">
      <c r="A1204" s="831">
        <v>21</v>
      </c>
      <c r="B1204" s="832" t="s">
        <v>2457</v>
      </c>
      <c r="C1204" s="832" t="s">
        <v>2463</v>
      </c>
      <c r="D1204" s="833" t="s">
        <v>4107</v>
      </c>
      <c r="E1204" s="834" t="s">
        <v>2494</v>
      </c>
      <c r="F1204" s="832" t="s">
        <v>2458</v>
      </c>
      <c r="G1204" s="832" t="s">
        <v>2512</v>
      </c>
      <c r="H1204" s="832" t="s">
        <v>637</v>
      </c>
      <c r="I1204" s="832" t="s">
        <v>2513</v>
      </c>
      <c r="J1204" s="832" t="s">
        <v>2129</v>
      </c>
      <c r="K1204" s="832" t="s">
        <v>2514</v>
      </c>
      <c r="L1204" s="835">
        <v>5322.08</v>
      </c>
      <c r="M1204" s="835">
        <v>31932.48</v>
      </c>
      <c r="N1204" s="832">
        <v>6</v>
      </c>
      <c r="O1204" s="836">
        <v>1.5</v>
      </c>
      <c r="P1204" s="835">
        <v>31932.48</v>
      </c>
      <c r="Q1204" s="837">
        <v>1</v>
      </c>
      <c r="R1204" s="832">
        <v>6</v>
      </c>
      <c r="S1204" s="837">
        <v>1</v>
      </c>
      <c r="T1204" s="836">
        <v>1.5</v>
      </c>
      <c r="U1204" s="838">
        <v>1</v>
      </c>
    </row>
    <row r="1205" spans="1:21" ht="14.4" customHeight="1" x14ac:dyDescent="0.3">
      <c r="A1205" s="831">
        <v>21</v>
      </c>
      <c r="B1205" s="832" t="s">
        <v>2457</v>
      </c>
      <c r="C1205" s="832" t="s">
        <v>2463</v>
      </c>
      <c r="D1205" s="833" t="s">
        <v>4107</v>
      </c>
      <c r="E1205" s="834" t="s">
        <v>2494</v>
      </c>
      <c r="F1205" s="832" t="s">
        <v>2458</v>
      </c>
      <c r="G1205" s="832" t="s">
        <v>2512</v>
      </c>
      <c r="H1205" s="832" t="s">
        <v>637</v>
      </c>
      <c r="I1205" s="832" t="s">
        <v>2124</v>
      </c>
      <c r="J1205" s="832" t="s">
        <v>2120</v>
      </c>
      <c r="K1205" s="832" t="s">
        <v>2125</v>
      </c>
      <c r="L1205" s="835">
        <v>484.75</v>
      </c>
      <c r="M1205" s="835">
        <v>11634</v>
      </c>
      <c r="N1205" s="832">
        <v>24</v>
      </c>
      <c r="O1205" s="836">
        <v>8.5</v>
      </c>
      <c r="P1205" s="835">
        <v>11149.25</v>
      </c>
      <c r="Q1205" s="837">
        <v>0.95833333333333337</v>
      </c>
      <c r="R1205" s="832">
        <v>23</v>
      </c>
      <c r="S1205" s="837">
        <v>0.95833333333333337</v>
      </c>
      <c r="T1205" s="836">
        <v>7.5</v>
      </c>
      <c r="U1205" s="838">
        <v>0.88235294117647056</v>
      </c>
    </row>
    <row r="1206" spans="1:21" ht="14.4" customHeight="1" x14ac:dyDescent="0.3">
      <c r="A1206" s="831">
        <v>21</v>
      </c>
      <c r="B1206" s="832" t="s">
        <v>2457</v>
      </c>
      <c r="C1206" s="832" t="s">
        <v>2463</v>
      </c>
      <c r="D1206" s="833" t="s">
        <v>4107</v>
      </c>
      <c r="E1206" s="834" t="s">
        <v>2494</v>
      </c>
      <c r="F1206" s="832" t="s">
        <v>2458</v>
      </c>
      <c r="G1206" s="832" t="s">
        <v>2512</v>
      </c>
      <c r="H1206" s="832" t="s">
        <v>637</v>
      </c>
      <c r="I1206" s="832" t="s">
        <v>2126</v>
      </c>
      <c r="J1206" s="832" t="s">
        <v>2120</v>
      </c>
      <c r="K1206" s="832" t="s">
        <v>2127</v>
      </c>
      <c r="L1206" s="835">
        <v>969.48</v>
      </c>
      <c r="M1206" s="835">
        <v>3877.92</v>
      </c>
      <c r="N1206" s="832">
        <v>4</v>
      </c>
      <c r="O1206" s="836">
        <v>1.5</v>
      </c>
      <c r="P1206" s="835">
        <v>3877.92</v>
      </c>
      <c r="Q1206" s="837">
        <v>1</v>
      </c>
      <c r="R1206" s="832">
        <v>4</v>
      </c>
      <c r="S1206" s="837">
        <v>1</v>
      </c>
      <c r="T1206" s="836">
        <v>1.5</v>
      </c>
      <c r="U1206" s="838">
        <v>1</v>
      </c>
    </row>
    <row r="1207" spans="1:21" ht="14.4" customHeight="1" x14ac:dyDescent="0.3">
      <c r="A1207" s="831">
        <v>21</v>
      </c>
      <c r="B1207" s="832" t="s">
        <v>2457</v>
      </c>
      <c r="C1207" s="832" t="s">
        <v>2463</v>
      </c>
      <c r="D1207" s="833" t="s">
        <v>4107</v>
      </c>
      <c r="E1207" s="834" t="s">
        <v>2494</v>
      </c>
      <c r="F1207" s="832" t="s">
        <v>2458</v>
      </c>
      <c r="G1207" s="832" t="s">
        <v>2512</v>
      </c>
      <c r="H1207" s="832" t="s">
        <v>637</v>
      </c>
      <c r="I1207" s="832" t="s">
        <v>2119</v>
      </c>
      <c r="J1207" s="832" t="s">
        <v>2120</v>
      </c>
      <c r="K1207" s="832" t="s">
        <v>2121</v>
      </c>
      <c r="L1207" s="835">
        <v>1938.97</v>
      </c>
      <c r="M1207" s="835">
        <v>5816.91</v>
      </c>
      <c r="N1207" s="832">
        <v>3</v>
      </c>
      <c r="O1207" s="836">
        <v>0.5</v>
      </c>
      <c r="P1207" s="835">
        <v>5816.91</v>
      </c>
      <c r="Q1207" s="837">
        <v>1</v>
      </c>
      <c r="R1207" s="832">
        <v>3</v>
      </c>
      <c r="S1207" s="837">
        <v>1</v>
      </c>
      <c r="T1207" s="836">
        <v>0.5</v>
      </c>
      <c r="U1207" s="838">
        <v>1</v>
      </c>
    </row>
    <row r="1208" spans="1:21" ht="14.4" customHeight="1" x14ac:dyDescent="0.3">
      <c r="A1208" s="831">
        <v>21</v>
      </c>
      <c r="B1208" s="832" t="s">
        <v>2457</v>
      </c>
      <c r="C1208" s="832" t="s">
        <v>2463</v>
      </c>
      <c r="D1208" s="833" t="s">
        <v>4107</v>
      </c>
      <c r="E1208" s="834" t="s">
        <v>2494</v>
      </c>
      <c r="F1208" s="832" t="s">
        <v>2458</v>
      </c>
      <c r="G1208" s="832" t="s">
        <v>2512</v>
      </c>
      <c r="H1208" s="832" t="s">
        <v>637</v>
      </c>
      <c r="I1208" s="832" t="s">
        <v>2122</v>
      </c>
      <c r="J1208" s="832" t="s">
        <v>2120</v>
      </c>
      <c r="K1208" s="832" t="s">
        <v>2123</v>
      </c>
      <c r="L1208" s="835">
        <v>1454.23</v>
      </c>
      <c r="M1208" s="835">
        <v>4362.6900000000005</v>
      </c>
      <c r="N1208" s="832">
        <v>3</v>
      </c>
      <c r="O1208" s="836">
        <v>1</v>
      </c>
      <c r="P1208" s="835">
        <v>4362.6900000000005</v>
      </c>
      <c r="Q1208" s="837">
        <v>1</v>
      </c>
      <c r="R1208" s="832">
        <v>3</v>
      </c>
      <c r="S1208" s="837">
        <v>1</v>
      </c>
      <c r="T1208" s="836">
        <v>1</v>
      </c>
      <c r="U1208" s="838">
        <v>1</v>
      </c>
    </row>
    <row r="1209" spans="1:21" ht="14.4" customHeight="1" x14ac:dyDescent="0.3">
      <c r="A1209" s="831">
        <v>21</v>
      </c>
      <c r="B1209" s="832" t="s">
        <v>2457</v>
      </c>
      <c r="C1209" s="832" t="s">
        <v>2463</v>
      </c>
      <c r="D1209" s="833" t="s">
        <v>4107</v>
      </c>
      <c r="E1209" s="834" t="s">
        <v>2494</v>
      </c>
      <c r="F1209" s="832" t="s">
        <v>2458</v>
      </c>
      <c r="G1209" s="832" t="s">
        <v>2883</v>
      </c>
      <c r="H1209" s="832" t="s">
        <v>637</v>
      </c>
      <c r="I1209" s="832" t="s">
        <v>1939</v>
      </c>
      <c r="J1209" s="832" t="s">
        <v>877</v>
      </c>
      <c r="K1209" s="832" t="s">
        <v>1940</v>
      </c>
      <c r="L1209" s="835">
        <v>42.51</v>
      </c>
      <c r="M1209" s="835">
        <v>255.05999999999997</v>
      </c>
      <c r="N1209" s="832">
        <v>6</v>
      </c>
      <c r="O1209" s="836">
        <v>5</v>
      </c>
      <c r="P1209" s="835">
        <v>255.05999999999997</v>
      </c>
      <c r="Q1209" s="837">
        <v>1</v>
      </c>
      <c r="R1209" s="832">
        <v>6</v>
      </c>
      <c r="S1209" s="837">
        <v>1</v>
      </c>
      <c r="T1209" s="836">
        <v>5</v>
      </c>
      <c r="U1209" s="838">
        <v>1</v>
      </c>
    </row>
    <row r="1210" spans="1:21" ht="14.4" customHeight="1" x14ac:dyDescent="0.3">
      <c r="A1210" s="831">
        <v>21</v>
      </c>
      <c r="B1210" s="832" t="s">
        <v>2457</v>
      </c>
      <c r="C1210" s="832" t="s">
        <v>2463</v>
      </c>
      <c r="D1210" s="833" t="s">
        <v>4107</v>
      </c>
      <c r="E1210" s="834" t="s">
        <v>2494</v>
      </c>
      <c r="F1210" s="832" t="s">
        <v>2458</v>
      </c>
      <c r="G1210" s="832" t="s">
        <v>2883</v>
      </c>
      <c r="H1210" s="832" t="s">
        <v>637</v>
      </c>
      <c r="I1210" s="832" t="s">
        <v>1941</v>
      </c>
      <c r="J1210" s="832" t="s">
        <v>877</v>
      </c>
      <c r="K1210" s="832" t="s">
        <v>1942</v>
      </c>
      <c r="L1210" s="835">
        <v>85.02</v>
      </c>
      <c r="M1210" s="835">
        <v>85.02</v>
      </c>
      <c r="N1210" s="832">
        <v>1</v>
      </c>
      <c r="O1210" s="836">
        <v>0.5</v>
      </c>
      <c r="P1210" s="835">
        <v>85.02</v>
      </c>
      <c r="Q1210" s="837">
        <v>1</v>
      </c>
      <c r="R1210" s="832">
        <v>1</v>
      </c>
      <c r="S1210" s="837">
        <v>1</v>
      </c>
      <c r="T1210" s="836">
        <v>0.5</v>
      </c>
      <c r="U1210" s="838">
        <v>1</v>
      </c>
    </row>
    <row r="1211" spans="1:21" ht="14.4" customHeight="1" x14ac:dyDescent="0.3">
      <c r="A1211" s="831">
        <v>21</v>
      </c>
      <c r="B1211" s="832" t="s">
        <v>2457</v>
      </c>
      <c r="C1211" s="832" t="s">
        <v>2463</v>
      </c>
      <c r="D1211" s="833" t="s">
        <v>4107</v>
      </c>
      <c r="E1211" s="834" t="s">
        <v>2494</v>
      </c>
      <c r="F1211" s="832" t="s">
        <v>2458</v>
      </c>
      <c r="G1211" s="832" t="s">
        <v>2606</v>
      </c>
      <c r="H1211" s="832" t="s">
        <v>585</v>
      </c>
      <c r="I1211" s="832" t="s">
        <v>3378</v>
      </c>
      <c r="J1211" s="832" t="s">
        <v>2608</v>
      </c>
      <c r="K1211" s="832" t="s">
        <v>2929</v>
      </c>
      <c r="L1211" s="835">
        <v>169.73</v>
      </c>
      <c r="M1211" s="835">
        <v>509.18999999999994</v>
      </c>
      <c r="N1211" s="832">
        <v>3</v>
      </c>
      <c r="O1211" s="836">
        <v>1</v>
      </c>
      <c r="P1211" s="835">
        <v>339.46</v>
      </c>
      <c r="Q1211" s="837">
        <v>0.66666666666666674</v>
      </c>
      <c r="R1211" s="832">
        <v>2</v>
      </c>
      <c r="S1211" s="837">
        <v>0.66666666666666663</v>
      </c>
      <c r="T1211" s="836">
        <v>0.5</v>
      </c>
      <c r="U1211" s="838">
        <v>0.5</v>
      </c>
    </row>
    <row r="1212" spans="1:21" ht="14.4" customHeight="1" x14ac:dyDescent="0.3">
      <c r="A1212" s="831">
        <v>21</v>
      </c>
      <c r="B1212" s="832" t="s">
        <v>2457</v>
      </c>
      <c r="C1212" s="832" t="s">
        <v>2463</v>
      </c>
      <c r="D1212" s="833" t="s">
        <v>4107</v>
      </c>
      <c r="E1212" s="834" t="s">
        <v>2494</v>
      </c>
      <c r="F1212" s="832" t="s">
        <v>2458</v>
      </c>
      <c r="G1212" s="832" t="s">
        <v>3681</v>
      </c>
      <c r="H1212" s="832" t="s">
        <v>585</v>
      </c>
      <c r="I1212" s="832" t="s">
        <v>3682</v>
      </c>
      <c r="J1212" s="832" t="s">
        <v>1187</v>
      </c>
      <c r="K1212" s="832" t="s">
        <v>3683</v>
      </c>
      <c r="L1212" s="835">
        <v>0</v>
      </c>
      <c r="M1212" s="835">
        <v>0</v>
      </c>
      <c r="N1212" s="832">
        <v>1</v>
      </c>
      <c r="O1212" s="836">
        <v>1</v>
      </c>
      <c r="P1212" s="835">
        <v>0</v>
      </c>
      <c r="Q1212" s="837"/>
      <c r="R1212" s="832">
        <v>1</v>
      </c>
      <c r="S1212" s="837">
        <v>1</v>
      </c>
      <c r="T1212" s="836">
        <v>1</v>
      </c>
      <c r="U1212" s="838">
        <v>1</v>
      </c>
    </row>
    <row r="1213" spans="1:21" ht="14.4" customHeight="1" x14ac:dyDescent="0.3">
      <c r="A1213" s="831">
        <v>21</v>
      </c>
      <c r="B1213" s="832" t="s">
        <v>2457</v>
      </c>
      <c r="C1213" s="832" t="s">
        <v>2463</v>
      </c>
      <c r="D1213" s="833" t="s">
        <v>4107</v>
      </c>
      <c r="E1213" s="834" t="s">
        <v>2494</v>
      </c>
      <c r="F1213" s="832" t="s">
        <v>2458</v>
      </c>
      <c r="G1213" s="832" t="s">
        <v>2891</v>
      </c>
      <c r="H1213" s="832" t="s">
        <v>585</v>
      </c>
      <c r="I1213" s="832" t="s">
        <v>2892</v>
      </c>
      <c r="J1213" s="832" t="s">
        <v>2893</v>
      </c>
      <c r="K1213" s="832" t="s">
        <v>2894</v>
      </c>
      <c r="L1213" s="835">
        <v>0</v>
      </c>
      <c r="M1213" s="835">
        <v>0</v>
      </c>
      <c r="N1213" s="832">
        <v>1</v>
      </c>
      <c r="O1213" s="836">
        <v>0.5</v>
      </c>
      <c r="P1213" s="835"/>
      <c r="Q1213" s="837"/>
      <c r="R1213" s="832"/>
      <c r="S1213" s="837">
        <v>0</v>
      </c>
      <c r="T1213" s="836"/>
      <c r="U1213" s="838">
        <v>0</v>
      </c>
    </row>
    <row r="1214" spans="1:21" ht="14.4" customHeight="1" x14ac:dyDescent="0.3">
      <c r="A1214" s="831">
        <v>21</v>
      </c>
      <c r="B1214" s="832" t="s">
        <v>2457</v>
      </c>
      <c r="C1214" s="832" t="s">
        <v>2463</v>
      </c>
      <c r="D1214" s="833" t="s">
        <v>4107</v>
      </c>
      <c r="E1214" s="834" t="s">
        <v>2494</v>
      </c>
      <c r="F1214" s="832" t="s">
        <v>2458</v>
      </c>
      <c r="G1214" s="832" t="s">
        <v>2618</v>
      </c>
      <c r="H1214" s="832" t="s">
        <v>585</v>
      </c>
      <c r="I1214" s="832" t="s">
        <v>3212</v>
      </c>
      <c r="J1214" s="832" t="s">
        <v>1434</v>
      </c>
      <c r="K1214" s="832" t="s">
        <v>3213</v>
      </c>
      <c r="L1214" s="835">
        <v>75.05</v>
      </c>
      <c r="M1214" s="835">
        <v>225.14999999999998</v>
      </c>
      <c r="N1214" s="832">
        <v>3</v>
      </c>
      <c r="O1214" s="836">
        <v>2</v>
      </c>
      <c r="P1214" s="835">
        <v>150.1</v>
      </c>
      <c r="Q1214" s="837">
        <v>0.66666666666666674</v>
      </c>
      <c r="R1214" s="832">
        <v>2</v>
      </c>
      <c r="S1214" s="837">
        <v>0.66666666666666663</v>
      </c>
      <c r="T1214" s="836">
        <v>1</v>
      </c>
      <c r="U1214" s="838">
        <v>0.5</v>
      </c>
    </row>
    <row r="1215" spans="1:21" ht="14.4" customHeight="1" x14ac:dyDescent="0.3">
      <c r="A1215" s="831">
        <v>21</v>
      </c>
      <c r="B1215" s="832" t="s">
        <v>2457</v>
      </c>
      <c r="C1215" s="832" t="s">
        <v>2463</v>
      </c>
      <c r="D1215" s="833" t="s">
        <v>4107</v>
      </c>
      <c r="E1215" s="834" t="s">
        <v>2494</v>
      </c>
      <c r="F1215" s="832" t="s">
        <v>2458</v>
      </c>
      <c r="G1215" s="832" t="s">
        <v>2618</v>
      </c>
      <c r="H1215" s="832" t="s">
        <v>585</v>
      </c>
      <c r="I1215" s="832" t="s">
        <v>2619</v>
      </c>
      <c r="J1215" s="832" t="s">
        <v>967</v>
      </c>
      <c r="K1215" s="832" t="s">
        <v>2620</v>
      </c>
      <c r="L1215" s="835">
        <v>45.03</v>
      </c>
      <c r="M1215" s="835">
        <v>225.15</v>
      </c>
      <c r="N1215" s="832">
        <v>5</v>
      </c>
      <c r="O1215" s="836">
        <v>1.5</v>
      </c>
      <c r="P1215" s="835">
        <v>225.15</v>
      </c>
      <c r="Q1215" s="837">
        <v>1</v>
      </c>
      <c r="R1215" s="832">
        <v>5</v>
      </c>
      <c r="S1215" s="837">
        <v>1</v>
      </c>
      <c r="T1215" s="836">
        <v>1.5</v>
      </c>
      <c r="U1215" s="838">
        <v>1</v>
      </c>
    </row>
    <row r="1216" spans="1:21" ht="14.4" customHeight="1" x14ac:dyDescent="0.3">
      <c r="A1216" s="831">
        <v>21</v>
      </c>
      <c r="B1216" s="832" t="s">
        <v>2457</v>
      </c>
      <c r="C1216" s="832" t="s">
        <v>2463</v>
      </c>
      <c r="D1216" s="833" t="s">
        <v>4107</v>
      </c>
      <c r="E1216" s="834" t="s">
        <v>2494</v>
      </c>
      <c r="F1216" s="832" t="s">
        <v>2458</v>
      </c>
      <c r="G1216" s="832" t="s">
        <v>2895</v>
      </c>
      <c r="H1216" s="832" t="s">
        <v>585</v>
      </c>
      <c r="I1216" s="832" t="s">
        <v>3739</v>
      </c>
      <c r="J1216" s="832" t="s">
        <v>1549</v>
      </c>
      <c r="K1216" s="832" t="s">
        <v>3115</v>
      </c>
      <c r="L1216" s="835">
        <v>94.7</v>
      </c>
      <c r="M1216" s="835">
        <v>94.7</v>
      </c>
      <c r="N1216" s="832">
        <v>1</v>
      </c>
      <c r="O1216" s="836">
        <v>0.5</v>
      </c>
      <c r="P1216" s="835">
        <v>94.7</v>
      </c>
      <c r="Q1216" s="837">
        <v>1</v>
      </c>
      <c r="R1216" s="832">
        <v>1</v>
      </c>
      <c r="S1216" s="837">
        <v>1</v>
      </c>
      <c r="T1216" s="836">
        <v>0.5</v>
      </c>
      <c r="U1216" s="838">
        <v>1</v>
      </c>
    </row>
    <row r="1217" spans="1:21" ht="14.4" customHeight="1" x14ac:dyDescent="0.3">
      <c r="A1217" s="831">
        <v>21</v>
      </c>
      <c r="B1217" s="832" t="s">
        <v>2457</v>
      </c>
      <c r="C1217" s="832" t="s">
        <v>2463</v>
      </c>
      <c r="D1217" s="833" t="s">
        <v>4107</v>
      </c>
      <c r="E1217" s="834" t="s">
        <v>2494</v>
      </c>
      <c r="F1217" s="832" t="s">
        <v>2458</v>
      </c>
      <c r="G1217" s="832" t="s">
        <v>3542</v>
      </c>
      <c r="H1217" s="832" t="s">
        <v>585</v>
      </c>
      <c r="I1217" s="832" t="s">
        <v>3543</v>
      </c>
      <c r="J1217" s="832" t="s">
        <v>3544</v>
      </c>
      <c r="K1217" s="832" t="s">
        <v>3545</v>
      </c>
      <c r="L1217" s="835">
        <v>164.01</v>
      </c>
      <c r="M1217" s="835">
        <v>164.01</v>
      </c>
      <c r="N1217" s="832">
        <v>1</v>
      </c>
      <c r="O1217" s="836">
        <v>1</v>
      </c>
      <c r="P1217" s="835">
        <v>164.01</v>
      </c>
      <c r="Q1217" s="837">
        <v>1</v>
      </c>
      <c r="R1217" s="832">
        <v>1</v>
      </c>
      <c r="S1217" s="837">
        <v>1</v>
      </c>
      <c r="T1217" s="836">
        <v>1</v>
      </c>
      <c r="U1217" s="838">
        <v>1</v>
      </c>
    </row>
    <row r="1218" spans="1:21" ht="14.4" customHeight="1" x14ac:dyDescent="0.3">
      <c r="A1218" s="831">
        <v>21</v>
      </c>
      <c r="B1218" s="832" t="s">
        <v>2457</v>
      </c>
      <c r="C1218" s="832" t="s">
        <v>2463</v>
      </c>
      <c r="D1218" s="833" t="s">
        <v>4107</v>
      </c>
      <c r="E1218" s="834" t="s">
        <v>2494</v>
      </c>
      <c r="F1218" s="832" t="s">
        <v>2458</v>
      </c>
      <c r="G1218" s="832" t="s">
        <v>3117</v>
      </c>
      <c r="H1218" s="832" t="s">
        <v>585</v>
      </c>
      <c r="I1218" s="832" t="s">
        <v>3121</v>
      </c>
      <c r="J1218" s="832" t="s">
        <v>3119</v>
      </c>
      <c r="K1218" s="832" t="s">
        <v>3122</v>
      </c>
      <c r="L1218" s="835">
        <v>91.78</v>
      </c>
      <c r="M1218" s="835">
        <v>275.34000000000003</v>
      </c>
      <c r="N1218" s="832">
        <v>3</v>
      </c>
      <c r="O1218" s="836">
        <v>1</v>
      </c>
      <c r="P1218" s="835">
        <v>275.34000000000003</v>
      </c>
      <c r="Q1218" s="837">
        <v>1</v>
      </c>
      <c r="R1218" s="832">
        <v>3</v>
      </c>
      <c r="S1218" s="837">
        <v>1</v>
      </c>
      <c r="T1218" s="836">
        <v>1</v>
      </c>
      <c r="U1218" s="838">
        <v>1</v>
      </c>
    </row>
    <row r="1219" spans="1:21" ht="14.4" customHeight="1" x14ac:dyDescent="0.3">
      <c r="A1219" s="831">
        <v>21</v>
      </c>
      <c r="B1219" s="832" t="s">
        <v>2457</v>
      </c>
      <c r="C1219" s="832" t="s">
        <v>2463</v>
      </c>
      <c r="D1219" s="833" t="s">
        <v>4107</v>
      </c>
      <c r="E1219" s="834" t="s">
        <v>2494</v>
      </c>
      <c r="F1219" s="832" t="s">
        <v>2458</v>
      </c>
      <c r="G1219" s="832" t="s">
        <v>2626</v>
      </c>
      <c r="H1219" s="832" t="s">
        <v>585</v>
      </c>
      <c r="I1219" s="832" t="s">
        <v>2627</v>
      </c>
      <c r="J1219" s="832" t="s">
        <v>2628</v>
      </c>
      <c r="K1219" s="832" t="s">
        <v>2629</v>
      </c>
      <c r="L1219" s="835">
        <v>2615.92</v>
      </c>
      <c r="M1219" s="835">
        <v>36622.879999999997</v>
      </c>
      <c r="N1219" s="832">
        <v>14</v>
      </c>
      <c r="O1219" s="836">
        <v>7</v>
      </c>
      <c r="P1219" s="835">
        <v>23543.279999999999</v>
      </c>
      <c r="Q1219" s="837">
        <v>0.6428571428571429</v>
      </c>
      <c r="R1219" s="832">
        <v>9</v>
      </c>
      <c r="S1219" s="837">
        <v>0.6428571428571429</v>
      </c>
      <c r="T1219" s="836">
        <v>4.5</v>
      </c>
      <c r="U1219" s="838">
        <v>0.6428571428571429</v>
      </c>
    </row>
    <row r="1220" spans="1:21" ht="14.4" customHeight="1" x14ac:dyDescent="0.3">
      <c r="A1220" s="831">
        <v>21</v>
      </c>
      <c r="B1220" s="832" t="s">
        <v>2457</v>
      </c>
      <c r="C1220" s="832" t="s">
        <v>2463</v>
      </c>
      <c r="D1220" s="833" t="s">
        <v>4107</v>
      </c>
      <c r="E1220" s="834" t="s">
        <v>2494</v>
      </c>
      <c r="F1220" s="832" t="s">
        <v>2458</v>
      </c>
      <c r="G1220" s="832" t="s">
        <v>2626</v>
      </c>
      <c r="H1220" s="832" t="s">
        <v>585</v>
      </c>
      <c r="I1220" s="832" t="s">
        <v>3214</v>
      </c>
      <c r="J1220" s="832" t="s">
        <v>2628</v>
      </c>
      <c r="K1220" s="832" t="s">
        <v>3215</v>
      </c>
      <c r="L1220" s="835">
        <v>3633.21</v>
      </c>
      <c r="M1220" s="835">
        <v>18166.050000000003</v>
      </c>
      <c r="N1220" s="832">
        <v>5</v>
      </c>
      <c r="O1220" s="836">
        <v>2.5</v>
      </c>
      <c r="P1220" s="835">
        <v>10899.630000000001</v>
      </c>
      <c r="Q1220" s="837">
        <v>0.6</v>
      </c>
      <c r="R1220" s="832">
        <v>3</v>
      </c>
      <c r="S1220" s="837">
        <v>0.6</v>
      </c>
      <c r="T1220" s="836">
        <v>1.5</v>
      </c>
      <c r="U1220" s="838">
        <v>0.6</v>
      </c>
    </row>
    <row r="1221" spans="1:21" ht="14.4" customHeight="1" x14ac:dyDescent="0.3">
      <c r="A1221" s="831">
        <v>21</v>
      </c>
      <c r="B1221" s="832" t="s">
        <v>2457</v>
      </c>
      <c r="C1221" s="832" t="s">
        <v>2463</v>
      </c>
      <c r="D1221" s="833" t="s">
        <v>4107</v>
      </c>
      <c r="E1221" s="834" t="s">
        <v>2494</v>
      </c>
      <c r="F1221" s="832" t="s">
        <v>2458</v>
      </c>
      <c r="G1221" s="832" t="s">
        <v>2631</v>
      </c>
      <c r="H1221" s="832" t="s">
        <v>585</v>
      </c>
      <c r="I1221" s="832" t="s">
        <v>2632</v>
      </c>
      <c r="J1221" s="832" t="s">
        <v>1321</v>
      </c>
      <c r="K1221" s="832" t="s">
        <v>2633</v>
      </c>
      <c r="L1221" s="835">
        <v>42.14</v>
      </c>
      <c r="M1221" s="835">
        <v>42.14</v>
      </c>
      <c r="N1221" s="832">
        <v>1</v>
      </c>
      <c r="O1221" s="836">
        <v>1</v>
      </c>
      <c r="P1221" s="835"/>
      <c r="Q1221" s="837">
        <v>0</v>
      </c>
      <c r="R1221" s="832"/>
      <c r="S1221" s="837">
        <v>0</v>
      </c>
      <c r="T1221" s="836"/>
      <c r="U1221" s="838">
        <v>0</v>
      </c>
    </row>
    <row r="1222" spans="1:21" ht="14.4" customHeight="1" x14ac:dyDescent="0.3">
      <c r="A1222" s="831">
        <v>21</v>
      </c>
      <c r="B1222" s="832" t="s">
        <v>2457</v>
      </c>
      <c r="C1222" s="832" t="s">
        <v>2463</v>
      </c>
      <c r="D1222" s="833" t="s">
        <v>4107</v>
      </c>
      <c r="E1222" s="834" t="s">
        <v>2494</v>
      </c>
      <c r="F1222" s="832" t="s">
        <v>2458</v>
      </c>
      <c r="G1222" s="832" t="s">
        <v>2631</v>
      </c>
      <c r="H1222" s="832" t="s">
        <v>585</v>
      </c>
      <c r="I1222" s="832" t="s">
        <v>2898</v>
      </c>
      <c r="J1222" s="832" t="s">
        <v>2899</v>
      </c>
      <c r="K1222" s="832" t="s">
        <v>2900</v>
      </c>
      <c r="L1222" s="835">
        <v>89.91</v>
      </c>
      <c r="M1222" s="835">
        <v>89.91</v>
      </c>
      <c r="N1222" s="832">
        <v>1</v>
      </c>
      <c r="O1222" s="836">
        <v>1</v>
      </c>
      <c r="P1222" s="835">
        <v>89.91</v>
      </c>
      <c r="Q1222" s="837">
        <v>1</v>
      </c>
      <c r="R1222" s="832">
        <v>1</v>
      </c>
      <c r="S1222" s="837">
        <v>1</v>
      </c>
      <c r="T1222" s="836">
        <v>1</v>
      </c>
      <c r="U1222" s="838">
        <v>1</v>
      </c>
    </row>
    <row r="1223" spans="1:21" ht="14.4" customHeight="1" x14ac:dyDescent="0.3">
      <c r="A1223" s="831">
        <v>21</v>
      </c>
      <c r="B1223" s="832" t="s">
        <v>2457</v>
      </c>
      <c r="C1223" s="832" t="s">
        <v>2463</v>
      </c>
      <c r="D1223" s="833" t="s">
        <v>4107</v>
      </c>
      <c r="E1223" s="834" t="s">
        <v>2494</v>
      </c>
      <c r="F1223" s="832" t="s">
        <v>2458</v>
      </c>
      <c r="G1223" s="832" t="s">
        <v>2639</v>
      </c>
      <c r="H1223" s="832" t="s">
        <v>637</v>
      </c>
      <c r="I1223" s="832" t="s">
        <v>2640</v>
      </c>
      <c r="J1223" s="832" t="s">
        <v>2641</v>
      </c>
      <c r="K1223" s="832" t="s">
        <v>2642</v>
      </c>
      <c r="L1223" s="835">
        <v>3689.11</v>
      </c>
      <c r="M1223" s="835">
        <v>44269.32</v>
      </c>
      <c r="N1223" s="832">
        <v>12</v>
      </c>
      <c r="O1223" s="836">
        <v>10.5</v>
      </c>
      <c r="P1223" s="835">
        <v>40580.21</v>
      </c>
      <c r="Q1223" s="837">
        <v>0.91666666666666663</v>
      </c>
      <c r="R1223" s="832">
        <v>11</v>
      </c>
      <c r="S1223" s="837">
        <v>0.91666666666666663</v>
      </c>
      <c r="T1223" s="836">
        <v>9.5</v>
      </c>
      <c r="U1223" s="838">
        <v>0.90476190476190477</v>
      </c>
    </row>
    <row r="1224" spans="1:21" ht="14.4" customHeight="1" x14ac:dyDescent="0.3">
      <c r="A1224" s="831">
        <v>21</v>
      </c>
      <c r="B1224" s="832" t="s">
        <v>2457</v>
      </c>
      <c r="C1224" s="832" t="s">
        <v>2463</v>
      </c>
      <c r="D1224" s="833" t="s">
        <v>4107</v>
      </c>
      <c r="E1224" s="834" t="s">
        <v>2494</v>
      </c>
      <c r="F1224" s="832" t="s">
        <v>2458</v>
      </c>
      <c r="G1224" s="832" t="s">
        <v>2639</v>
      </c>
      <c r="H1224" s="832" t="s">
        <v>637</v>
      </c>
      <c r="I1224" s="832" t="s">
        <v>2640</v>
      </c>
      <c r="J1224" s="832" t="s">
        <v>2641</v>
      </c>
      <c r="K1224" s="832" t="s">
        <v>2642</v>
      </c>
      <c r="L1224" s="835">
        <v>1651.16</v>
      </c>
      <c r="M1224" s="835">
        <v>31372.04</v>
      </c>
      <c r="N1224" s="832">
        <v>19</v>
      </c>
      <c r="O1224" s="836">
        <v>18</v>
      </c>
      <c r="P1224" s="835">
        <v>28069.72</v>
      </c>
      <c r="Q1224" s="837">
        <v>0.89473684210526316</v>
      </c>
      <c r="R1224" s="832">
        <v>17</v>
      </c>
      <c r="S1224" s="837">
        <v>0.89473684210526316</v>
      </c>
      <c r="T1224" s="836">
        <v>16.5</v>
      </c>
      <c r="U1224" s="838">
        <v>0.91666666666666663</v>
      </c>
    </row>
    <row r="1225" spans="1:21" ht="14.4" customHeight="1" x14ac:dyDescent="0.3">
      <c r="A1225" s="831">
        <v>21</v>
      </c>
      <c r="B1225" s="832" t="s">
        <v>2457</v>
      </c>
      <c r="C1225" s="832" t="s">
        <v>2463</v>
      </c>
      <c r="D1225" s="833" t="s">
        <v>4107</v>
      </c>
      <c r="E1225" s="834" t="s">
        <v>2494</v>
      </c>
      <c r="F1225" s="832" t="s">
        <v>2458</v>
      </c>
      <c r="G1225" s="832" t="s">
        <v>2917</v>
      </c>
      <c r="H1225" s="832" t="s">
        <v>637</v>
      </c>
      <c r="I1225" s="832" t="s">
        <v>2920</v>
      </c>
      <c r="J1225" s="832" t="s">
        <v>2921</v>
      </c>
      <c r="K1225" s="832" t="s">
        <v>2922</v>
      </c>
      <c r="L1225" s="835">
        <v>3161.18</v>
      </c>
      <c r="M1225" s="835">
        <v>15805.899999999998</v>
      </c>
      <c r="N1225" s="832">
        <v>5</v>
      </c>
      <c r="O1225" s="836">
        <v>1.5</v>
      </c>
      <c r="P1225" s="835">
        <v>9483.5399999999991</v>
      </c>
      <c r="Q1225" s="837">
        <v>0.6</v>
      </c>
      <c r="R1225" s="832">
        <v>3</v>
      </c>
      <c r="S1225" s="837">
        <v>0.6</v>
      </c>
      <c r="T1225" s="836">
        <v>0.5</v>
      </c>
      <c r="U1225" s="838">
        <v>0.33333333333333331</v>
      </c>
    </row>
    <row r="1226" spans="1:21" ht="14.4" customHeight="1" x14ac:dyDescent="0.3">
      <c r="A1226" s="831">
        <v>21</v>
      </c>
      <c r="B1226" s="832" t="s">
        <v>2457</v>
      </c>
      <c r="C1226" s="832" t="s">
        <v>2463</v>
      </c>
      <c r="D1226" s="833" t="s">
        <v>4107</v>
      </c>
      <c r="E1226" s="834" t="s">
        <v>2494</v>
      </c>
      <c r="F1226" s="832" t="s">
        <v>2458</v>
      </c>
      <c r="G1226" s="832" t="s">
        <v>2650</v>
      </c>
      <c r="H1226" s="832" t="s">
        <v>585</v>
      </c>
      <c r="I1226" s="832" t="s">
        <v>2651</v>
      </c>
      <c r="J1226" s="832" t="s">
        <v>2652</v>
      </c>
      <c r="K1226" s="832" t="s">
        <v>2653</v>
      </c>
      <c r="L1226" s="835">
        <v>550.39</v>
      </c>
      <c r="M1226" s="835">
        <v>1651.17</v>
      </c>
      <c r="N1226" s="832">
        <v>3</v>
      </c>
      <c r="O1226" s="836">
        <v>1</v>
      </c>
      <c r="P1226" s="835">
        <v>1651.17</v>
      </c>
      <c r="Q1226" s="837">
        <v>1</v>
      </c>
      <c r="R1226" s="832">
        <v>3</v>
      </c>
      <c r="S1226" s="837">
        <v>1</v>
      </c>
      <c r="T1226" s="836">
        <v>1</v>
      </c>
      <c r="U1226" s="838">
        <v>1</v>
      </c>
    </row>
    <row r="1227" spans="1:21" ht="14.4" customHeight="1" x14ac:dyDescent="0.3">
      <c r="A1227" s="831">
        <v>21</v>
      </c>
      <c r="B1227" s="832" t="s">
        <v>2457</v>
      </c>
      <c r="C1227" s="832" t="s">
        <v>2463</v>
      </c>
      <c r="D1227" s="833" t="s">
        <v>4107</v>
      </c>
      <c r="E1227" s="834" t="s">
        <v>2494</v>
      </c>
      <c r="F1227" s="832" t="s">
        <v>2458</v>
      </c>
      <c r="G1227" s="832" t="s">
        <v>2650</v>
      </c>
      <c r="H1227" s="832" t="s">
        <v>585</v>
      </c>
      <c r="I1227" s="832" t="s">
        <v>2930</v>
      </c>
      <c r="J1227" s="832" t="s">
        <v>2652</v>
      </c>
      <c r="K1227" s="832" t="s">
        <v>1961</v>
      </c>
      <c r="L1227" s="835">
        <v>550.39</v>
      </c>
      <c r="M1227" s="835">
        <v>3302.34</v>
      </c>
      <c r="N1227" s="832">
        <v>6</v>
      </c>
      <c r="O1227" s="836">
        <v>2</v>
      </c>
      <c r="P1227" s="835">
        <v>3302.34</v>
      </c>
      <c r="Q1227" s="837">
        <v>1</v>
      </c>
      <c r="R1227" s="832">
        <v>6</v>
      </c>
      <c r="S1227" s="837">
        <v>1</v>
      </c>
      <c r="T1227" s="836">
        <v>2</v>
      </c>
      <c r="U1227" s="838">
        <v>1</v>
      </c>
    </row>
    <row r="1228" spans="1:21" ht="14.4" customHeight="1" x14ac:dyDescent="0.3">
      <c r="A1228" s="831">
        <v>21</v>
      </c>
      <c r="B1228" s="832" t="s">
        <v>2457</v>
      </c>
      <c r="C1228" s="832" t="s">
        <v>2463</v>
      </c>
      <c r="D1228" s="833" t="s">
        <v>4107</v>
      </c>
      <c r="E1228" s="834" t="s">
        <v>2494</v>
      </c>
      <c r="F1228" s="832" t="s">
        <v>2458</v>
      </c>
      <c r="G1228" s="832" t="s">
        <v>2650</v>
      </c>
      <c r="H1228" s="832" t="s">
        <v>637</v>
      </c>
      <c r="I1228" s="832" t="s">
        <v>2654</v>
      </c>
      <c r="J1228" s="832" t="s">
        <v>2655</v>
      </c>
      <c r="K1228" s="832" t="s">
        <v>1961</v>
      </c>
      <c r="L1228" s="835">
        <v>550.39</v>
      </c>
      <c r="M1228" s="835">
        <v>67697.969999999958</v>
      </c>
      <c r="N1228" s="832">
        <v>123</v>
      </c>
      <c r="O1228" s="836">
        <v>44.5</v>
      </c>
      <c r="P1228" s="835">
        <v>55589.389999999963</v>
      </c>
      <c r="Q1228" s="837">
        <v>0.82113821138211374</v>
      </c>
      <c r="R1228" s="832">
        <v>101</v>
      </c>
      <c r="S1228" s="837">
        <v>0.82113821138211385</v>
      </c>
      <c r="T1228" s="836">
        <v>36.5</v>
      </c>
      <c r="U1228" s="838">
        <v>0.8202247191011236</v>
      </c>
    </row>
    <row r="1229" spans="1:21" ht="14.4" customHeight="1" x14ac:dyDescent="0.3">
      <c r="A1229" s="831">
        <v>21</v>
      </c>
      <c r="B1229" s="832" t="s">
        <v>2457</v>
      </c>
      <c r="C1229" s="832" t="s">
        <v>2463</v>
      </c>
      <c r="D1229" s="833" t="s">
        <v>4107</v>
      </c>
      <c r="E1229" s="834" t="s">
        <v>2494</v>
      </c>
      <c r="F1229" s="832" t="s">
        <v>2458</v>
      </c>
      <c r="G1229" s="832" t="s">
        <v>3225</v>
      </c>
      <c r="H1229" s="832" t="s">
        <v>585</v>
      </c>
      <c r="I1229" s="832" t="s">
        <v>3740</v>
      </c>
      <c r="J1229" s="832" t="s">
        <v>845</v>
      </c>
      <c r="K1229" s="832" t="s">
        <v>3741</v>
      </c>
      <c r="L1229" s="835">
        <v>0</v>
      </c>
      <c r="M1229" s="835">
        <v>0</v>
      </c>
      <c r="N1229" s="832">
        <v>1</v>
      </c>
      <c r="O1229" s="836">
        <v>1</v>
      </c>
      <c r="P1229" s="835">
        <v>0</v>
      </c>
      <c r="Q1229" s="837"/>
      <c r="R1229" s="832">
        <v>1</v>
      </c>
      <c r="S1229" s="837">
        <v>1</v>
      </c>
      <c r="T1229" s="836">
        <v>1</v>
      </c>
      <c r="U1229" s="838">
        <v>1</v>
      </c>
    </row>
    <row r="1230" spans="1:21" ht="14.4" customHeight="1" x14ac:dyDescent="0.3">
      <c r="A1230" s="831">
        <v>21</v>
      </c>
      <c r="B1230" s="832" t="s">
        <v>2457</v>
      </c>
      <c r="C1230" s="832" t="s">
        <v>2463</v>
      </c>
      <c r="D1230" s="833" t="s">
        <v>4107</v>
      </c>
      <c r="E1230" s="834" t="s">
        <v>2494</v>
      </c>
      <c r="F1230" s="832" t="s">
        <v>2458</v>
      </c>
      <c r="G1230" s="832" t="s">
        <v>2515</v>
      </c>
      <c r="H1230" s="832" t="s">
        <v>585</v>
      </c>
      <c r="I1230" s="832" t="s">
        <v>2667</v>
      </c>
      <c r="J1230" s="832" t="s">
        <v>769</v>
      </c>
      <c r="K1230" s="832" t="s">
        <v>2668</v>
      </c>
      <c r="L1230" s="835">
        <v>53.57</v>
      </c>
      <c r="M1230" s="835">
        <v>2517.7900000000004</v>
      </c>
      <c r="N1230" s="832">
        <v>47</v>
      </c>
      <c r="O1230" s="836">
        <v>21.5</v>
      </c>
      <c r="P1230" s="835">
        <v>1660.6700000000003</v>
      </c>
      <c r="Q1230" s="837">
        <v>0.65957446808510645</v>
      </c>
      <c r="R1230" s="832">
        <v>31</v>
      </c>
      <c r="S1230" s="837">
        <v>0.65957446808510634</v>
      </c>
      <c r="T1230" s="836">
        <v>13</v>
      </c>
      <c r="U1230" s="838">
        <v>0.60465116279069764</v>
      </c>
    </row>
    <row r="1231" spans="1:21" ht="14.4" customHeight="1" x14ac:dyDescent="0.3">
      <c r="A1231" s="831">
        <v>21</v>
      </c>
      <c r="B1231" s="832" t="s">
        <v>2457</v>
      </c>
      <c r="C1231" s="832" t="s">
        <v>2463</v>
      </c>
      <c r="D1231" s="833" t="s">
        <v>4107</v>
      </c>
      <c r="E1231" s="834" t="s">
        <v>2494</v>
      </c>
      <c r="F1231" s="832" t="s">
        <v>2458</v>
      </c>
      <c r="G1231" s="832" t="s">
        <v>2669</v>
      </c>
      <c r="H1231" s="832" t="s">
        <v>637</v>
      </c>
      <c r="I1231" s="832" t="s">
        <v>1922</v>
      </c>
      <c r="J1231" s="832" t="s">
        <v>873</v>
      </c>
      <c r="K1231" s="832" t="s">
        <v>1923</v>
      </c>
      <c r="L1231" s="835">
        <v>2309.36</v>
      </c>
      <c r="M1231" s="835">
        <v>20784.239999999998</v>
      </c>
      <c r="N1231" s="832">
        <v>9</v>
      </c>
      <c r="O1231" s="836">
        <v>2</v>
      </c>
      <c r="P1231" s="835">
        <v>20784.239999999998</v>
      </c>
      <c r="Q1231" s="837">
        <v>1</v>
      </c>
      <c r="R1231" s="832">
        <v>9</v>
      </c>
      <c r="S1231" s="837">
        <v>1</v>
      </c>
      <c r="T1231" s="836">
        <v>2</v>
      </c>
      <c r="U1231" s="838">
        <v>1</v>
      </c>
    </row>
    <row r="1232" spans="1:21" ht="14.4" customHeight="1" x14ac:dyDescent="0.3">
      <c r="A1232" s="831">
        <v>21</v>
      </c>
      <c r="B1232" s="832" t="s">
        <v>2457</v>
      </c>
      <c r="C1232" s="832" t="s">
        <v>2463</v>
      </c>
      <c r="D1232" s="833" t="s">
        <v>4107</v>
      </c>
      <c r="E1232" s="834" t="s">
        <v>2494</v>
      </c>
      <c r="F1232" s="832" t="s">
        <v>2458</v>
      </c>
      <c r="G1232" s="832" t="s">
        <v>2669</v>
      </c>
      <c r="H1232" s="832" t="s">
        <v>637</v>
      </c>
      <c r="I1232" s="832" t="s">
        <v>1918</v>
      </c>
      <c r="J1232" s="832" t="s">
        <v>873</v>
      </c>
      <c r="K1232" s="832" t="s">
        <v>1919</v>
      </c>
      <c r="L1232" s="835">
        <v>1385.62</v>
      </c>
      <c r="M1232" s="835">
        <v>20784.3</v>
      </c>
      <c r="N1232" s="832">
        <v>15</v>
      </c>
      <c r="O1232" s="836">
        <v>4</v>
      </c>
      <c r="P1232" s="835">
        <v>20784.3</v>
      </c>
      <c r="Q1232" s="837">
        <v>1</v>
      </c>
      <c r="R1232" s="832">
        <v>15</v>
      </c>
      <c r="S1232" s="837">
        <v>1</v>
      </c>
      <c r="T1232" s="836">
        <v>4</v>
      </c>
      <c r="U1232" s="838">
        <v>1</v>
      </c>
    </row>
    <row r="1233" spans="1:21" ht="14.4" customHeight="1" x14ac:dyDescent="0.3">
      <c r="A1233" s="831">
        <v>21</v>
      </c>
      <c r="B1233" s="832" t="s">
        <v>2457</v>
      </c>
      <c r="C1233" s="832" t="s">
        <v>2463</v>
      </c>
      <c r="D1233" s="833" t="s">
        <v>4107</v>
      </c>
      <c r="E1233" s="834" t="s">
        <v>2494</v>
      </c>
      <c r="F1233" s="832" t="s">
        <v>2458</v>
      </c>
      <c r="G1233" s="832" t="s">
        <v>2669</v>
      </c>
      <c r="H1233" s="832" t="s">
        <v>637</v>
      </c>
      <c r="I1233" s="832" t="s">
        <v>2670</v>
      </c>
      <c r="J1233" s="832" t="s">
        <v>2671</v>
      </c>
      <c r="K1233" s="832" t="s">
        <v>2672</v>
      </c>
      <c r="L1233" s="835">
        <v>736.33</v>
      </c>
      <c r="M1233" s="835">
        <v>736.33</v>
      </c>
      <c r="N1233" s="832">
        <v>1</v>
      </c>
      <c r="O1233" s="836">
        <v>1</v>
      </c>
      <c r="P1233" s="835">
        <v>736.33</v>
      </c>
      <c r="Q1233" s="837">
        <v>1</v>
      </c>
      <c r="R1233" s="832">
        <v>1</v>
      </c>
      <c r="S1233" s="837">
        <v>1</v>
      </c>
      <c r="T1233" s="836">
        <v>1</v>
      </c>
      <c r="U1233" s="838">
        <v>1</v>
      </c>
    </row>
    <row r="1234" spans="1:21" ht="14.4" customHeight="1" x14ac:dyDescent="0.3">
      <c r="A1234" s="831">
        <v>21</v>
      </c>
      <c r="B1234" s="832" t="s">
        <v>2457</v>
      </c>
      <c r="C1234" s="832" t="s">
        <v>2463</v>
      </c>
      <c r="D1234" s="833" t="s">
        <v>4107</v>
      </c>
      <c r="E1234" s="834" t="s">
        <v>2494</v>
      </c>
      <c r="F1234" s="832" t="s">
        <v>2458</v>
      </c>
      <c r="G1234" s="832" t="s">
        <v>2669</v>
      </c>
      <c r="H1234" s="832" t="s">
        <v>637</v>
      </c>
      <c r="I1234" s="832" t="s">
        <v>2673</v>
      </c>
      <c r="J1234" s="832" t="s">
        <v>2671</v>
      </c>
      <c r="K1234" s="832" t="s">
        <v>2674</v>
      </c>
      <c r="L1234" s="835">
        <v>490.89</v>
      </c>
      <c r="M1234" s="835">
        <v>490.89</v>
      </c>
      <c r="N1234" s="832">
        <v>1</v>
      </c>
      <c r="O1234" s="836">
        <v>1</v>
      </c>
      <c r="P1234" s="835">
        <v>490.89</v>
      </c>
      <c r="Q1234" s="837">
        <v>1</v>
      </c>
      <c r="R1234" s="832">
        <v>1</v>
      </c>
      <c r="S1234" s="837">
        <v>1</v>
      </c>
      <c r="T1234" s="836">
        <v>1</v>
      </c>
      <c r="U1234" s="838">
        <v>1</v>
      </c>
    </row>
    <row r="1235" spans="1:21" ht="14.4" customHeight="1" x14ac:dyDescent="0.3">
      <c r="A1235" s="831">
        <v>21</v>
      </c>
      <c r="B1235" s="832" t="s">
        <v>2457</v>
      </c>
      <c r="C1235" s="832" t="s">
        <v>2463</v>
      </c>
      <c r="D1235" s="833" t="s">
        <v>4107</v>
      </c>
      <c r="E1235" s="834" t="s">
        <v>2494</v>
      </c>
      <c r="F1235" s="832" t="s">
        <v>2458</v>
      </c>
      <c r="G1235" s="832" t="s">
        <v>2669</v>
      </c>
      <c r="H1235" s="832" t="s">
        <v>637</v>
      </c>
      <c r="I1235" s="832" t="s">
        <v>1920</v>
      </c>
      <c r="J1235" s="832" t="s">
        <v>873</v>
      </c>
      <c r="K1235" s="832" t="s">
        <v>1921</v>
      </c>
      <c r="L1235" s="835">
        <v>1847.49</v>
      </c>
      <c r="M1235" s="835">
        <v>27712.35</v>
      </c>
      <c r="N1235" s="832">
        <v>15</v>
      </c>
      <c r="O1235" s="836">
        <v>3.5</v>
      </c>
      <c r="P1235" s="835">
        <v>11084.94</v>
      </c>
      <c r="Q1235" s="837">
        <v>0.4</v>
      </c>
      <c r="R1235" s="832">
        <v>6</v>
      </c>
      <c r="S1235" s="837">
        <v>0.4</v>
      </c>
      <c r="T1235" s="836">
        <v>1.5</v>
      </c>
      <c r="U1235" s="838">
        <v>0.42857142857142855</v>
      </c>
    </row>
    <row r="1236" spans="1:21" ht="14.4" customHeight="1" x14ac:dyDescent="0.3">
      <c r="A1236" s="831">
        <v>21</v>
      </c>
      <c r="B1236" s="832" t="s">
        <v>2457</v>
      </c>
      <c r="C1236" s="832" t="s">
        <v>2463</v>
      </c>
      <c r="D1236" s="833" t="s">
        <v>4107</v>
      </c>
      <c r="E1236" s="834" t="s">
        <v>2494</v>
      </c>
      <c r="F1236" s="832" t="s">
        <v>2458</v>
      </c>
      <c r="G1236" s="832" t="s">
        <v>2669</v>
      </c>
      <c r="H1236" s="832" t="s">
        <v>637</v>
      </c>
      <c r="I1236" s="832" t="s">
        <v>2948</v>
      </c>
      <c r="J1236" s="832" t="s">
        <v>2671</v>
      </c>
      <c r="K1236" s="832" t="s">
        <v>2949</v>
      </c>
      <c r="L1236" s="835">
        <v>1154.68</v>
      </c>
      <c r="M1236" s="835">
        <v>3464.04</v>
      </c>
      <c r="N1236" s="832">
        <v>3</v>
      </c>
      <c r="O1236" s="836">
        <v>1</v>
      </c>
      <c r="P1236" s="835"/>
      <c r="Q1236" s="837">
        <v>0</v>
      </c>
      <c r="R1236" s="832"/>
      <c r="S1236" s="837">
        <v>0</v>
      </c>
      <c r="T1236" s="836"/>
      <c r="U1236" s="838">
        <v>0</v>
      </c>
    </row>
    <row r="1237" spans="1:21" ht="14.4" customHeight="1" x14ac:dyDescent="0.3">
      <c r="A1237" s="831">
        <v>21</v>
      </c>
      <c r="B1237" s="832" t="s">
        <v>2457</v>
      </c>
      <c r="C1237" s="832" t="s">
        <v>2463</v>
      </c>
      <c r="D1237" s="833" t="s">
        <v>4107</v>
      </c>
      <c r="E1237" s="834" t="s">
        <v>2494</v>
      </c>
      <c r="F1237" s="832" t="s">
        <v>2458</v>
      </c>
      <c r="G1237" s="832" t="s">
        <v>2669</v>
      </c>
      <c r="H1237" s="832" t="s">
        <v>637</v>
      </c>
      <c r="I1237" s="832" t="s">
        <v>2677</v>
      </c>
      <c r="J1237" s="832" t="s">
        <v>2671</v>
      </c>
      <c r="K1237" s="832" t="s">
        <v>2678</v>
      </c>
      <c r="L1237" s="835">
        <v>923.74</v>
      </c>
      <c r="M1237" s="835">
        <v>4618.7000000000007</v>
      </c>
      <c r="N1237" s="832">
        <v>5</v>
      </c>
      <c r="O1237" s="836">
        <v>1</v>
      </c>
      <c r="P1237" s="835">
        <v>4618.7000000000007</v>
      </c>
      <c r="Q1237" s="837">
        <v>1</v>
      </c>
      <c r="R1237" s="832">
        <v>5</v>
      </c>
      <c r="S1237" s="837">
        <v>1</v>
      </c>
      <c r="T1237" s="836">
        <v>1</v>
      </c>
      <c r="U1237" s="838">
        <v>1</v>
      </c>
    </row>
    <row r="1238" spans="1:21" ht="14.4" customHeight="1" x14ac:dyDescent="0.3">
      <c r="A1238" s="831">
        <v>21</v>
      </c>
      <c r="B1238" s="832" t="s">
        <v>2457</v>
      </c>
      <c r="C1238" s="832" t="s">
        <v>2463</v>
      </c>
      <c r="D1238" s="833" t="s">
        <v>4107</v>
      </c>
      <c r="E1238" s="834" t="s">
        <v>2494</v>
      </c>
      <c r="F1238" s="832" t="s">
        <v>2458</v>
      </c>
      <c r="G1238" s="832" t="s">
        <v>2950</v>
      </c>
      <c r="H1238" s="832" t="s">
        <v>585</v>
      </c>
      <c r="I1238" s="832" t="s">
        <v>2951</v>
      </c>
      <c r="J1238" s="832" t="s">
        <v>692</v>
      </c>
      <c r="K1238" s="832" t="s">
        <v>1354</v>
      </c>
      <c r="L1238" s="835">
        <v>35.25</v>
      </c>
      <c r="M1238" s="835">
        <v>352.5</v>
      </c>
      <c r="N1238" s="832">
        <v>10</v>
      </c>
      <c r="O1238" s="836">
        <v>2.5</v>
      </c>
      <c r="P1238" s="835">
        <v>176.25</v>
      </c>
      <c r="Q1238" s="837">
        <v>0.5</v>
      </c>
      <c r="R1238" s="832">
        <v>5</v>
      </c>
      <c r="S1238" s="837">
        <v>0.5</v>
      </c>
      <c r="T1238" s="836">
        <v>1</v>
      </c>
      <c r="U1238" s="838">
        <v>0.4</v>
      </c>
    </row>
    <row r="1239" spans="1:21" ht="14.4" customHeight="1" x14ac:dyDescent="0.3">
      <c r="A1239" s="831">
        <v>21</v>
      </c>
      <c r="B1239" s="832" t="s">
        <v>2457</v>
      </c>
      <c r="C1239" s="832" t="s">
        <v>2463</v>
      </c>
      <c r="D1239" s="833" t="s">
        <v>4107</v>
      </c>
      <c r="E1239" s="834" t="s">
        <v>2494</v>
      </c>
      <c r="F1239" s="832" t="s">
        <v>2458</v>
      </c>
      <c r="G1239" s="832" t="s">
        <v>2950</v>
      </c>
      <c r="H1239" s="832" t="s">
        <v>585</v>
      </c>
      <c r="I1239" s="832" t="s">
        <v>2954</v>
      </c>
      <c r="J1239" s="832" t="s">
        <v>2955</v>
      </c>
      <c r="K1239" s="832" t="s">
        <v>2956</v>
      </c>
      <c r="L1239" s="835">
        <v>35.25</v>
      </c>
      <c r="M1239" s="835">
        <v>35.25</v>
      </c>
      <c r="N1239" s="832">
        <v>1</v>
      </c>
      <c r="O1239" s="836">
        <v>1</v>
      </c>
      <c r="P1239" s="835">
        <v>35.25</v>
      </c>
      <c r="Q1239" s="837">
        <v>1</v>
      </c>
      <c r="R1239" s="832">
        <v>1</v>
      </c>
      <c r="S1239" s="837">
        <v>1</v>
      </c>
      <c r="T1239" s="836">
        <v>1</v>
      </c>
      <c r="U1239" s="838">
        <v>1</v>
      </c>
    </row>
    <row r="1240" spans="1:21" ht="14.4" customHeight="1" x14ac:dyDescent="0.3">
      <c r="A1240" s="831">
        <v>21</v>
      </c>
      <c r="B1240" s="832" t="s">
        <v>2457</v>
      </c>
      <c r="C1240" s="832" t="s">
        <v>2463</v>
      </c>
      <c r="D1240" s="833" t="s">
        <v>4107</v>
      </c>
      <c r="E1240" s="834" t="s">
        <v>2494</v>
      </c>
      <c r="F1240" s="832" t="s">
        <v>2458</v>
      </c>
      <c r="G1240" s="832" t="s">
        <v>3690</v>
      </c>
      <c r="H1240" s="832" t="s">
        <v>585</v>
      </c>
      <c r="I1240" s="832" t="s">
        <v>3691</v>
      </c>
      <c r="J1240" s="832" t="s">
        <v>3692</v>
      </c>
      <c r="K1240" s="832" t="s">
        <v>1354</v>
      </c>
      <c r="L1240" s="835">
        <v>174.59</v>
      </c>
      <c r="M1240" s="835">
        <v>698.36</v>
      </c>
      <c r="N1240" s="832">
        <v>4</v>
      </c>
      <c r="O1240" s="836">
        <v>3</v>
      </c>
      <c r="P1240" s="835">
        <v>523.77</v>
      </c>
      <c r="Q1240" s="837">
        <v>0.75</v>
      </c>
      <c r="R1240" s="832">
        <v>3</v>
      </c>
      <c r="S1240" s="837">
        <v>0.75</v>
      </c>
      <c r="T1240" s="836">
        <v>2</v>
      </c>
      <c r="U1240" s="838">
        <v>0.66666666666666663</v>
      </c>
    </row>
    <row r="1241" spans="1:21" ht="14.4" customHeight="1" x14ac:dyDescent="0.3">
      <c r="A1241" s="831">
        <v>21</v>
      </c>
      <c r="B1241" s="832" t="s">
        <v>2457</v>
      </c>
      <c r="C1241" s="832" t="s">
        <v>2463</v>
      </c>
      <c r="D1241" s="833" t="s">
        <v>4107</v>
      </c>
      <c r="E1241" s="834" t="s">
        <v>2494</v>
      </c>
      <c r="F1241" s="832" t="s">
        <v>2458</v>
      </c>
      <c r="G1241" s="832" t="s">
        <v>3131</v>
      </c>
      <c r="H1241" s="832" t="s">
        <v>585</v>
      </c>
      <c r="I1241" s="832" t="s">
        <v>3132</v>
      </c>
      <c r="J1241" s="832" t="s">
        <v>3133</v>
      </c>
      <c r="K1241" s="832" t="s">
        <v>3134</v>
      </c>
      <c r="L1241" s="835">
        <v>78.33</v>
      </c>
      <c r="M1241" s="835">
        <v>313.32</v>
      </c>
      <c r="N1241" s="832">
        <v>4</v>
      </c>
      <c r="O1241" s="836">
        <v>1</v>
      </c>
      <c r="P1241" s="835">
        <v>156.66</v>
      </c>
      <c r="Q1241" s="837">
        <v>0.5</v>
      </c>
      <c r="R1241" s="832">
        <v>2</v>
      </c>
      <c r="S1241" s="837">
        <v>0.5</v>
      </c>
      <c r="T1241" s="836">
        <v>0.5</v>
      </c>
      <c r="U1241" s="838">
        <v>0.5</v>
      </c>
    </row>
    <row r="1242" spans="1:21" ht="14.4" customHeight="1" x14ac:dyDescent="0.3">
      <c r="A1242" s="831">
        <v>21</v>
      </c>
      <c r="B1242" s="832" t="s">
        <v>2457</v>
      </c>
      <c r="C1242" s="832" t="s">
        <v>2463</v>
      </c>
      <c r="D1242" s="833" t="s">
        <v>4107</v>
      </c>
      <c r="E1242" s="834" t="s">
        <v>2494</v>
      </c>
      <c r="F1242" s="832" t="s">
        <v>2458</v>
      </c>
      <c r="G1242" s="832" t="s">
        <v>2680</v>
      </c>
      <c r="H1242" s="832" t="s">
        <v>585</v>
      </c>
      <c r="I1242" s="832" t="s">
        <v>2967</v>
      </c>
      <c r="J1242" s="832" t="s">
        <v>909</v>
      </c>
      <c r="K1242" s="832" t="s">
        <v>2968</v>
      </c>
      <c r="L1242" s="835">
        <v>103.67</v>
      </c>
      <c r="M1242" s="835">
        <v>414.68</v>
      </c>
      <c r="N1242" s="832">
        <v>4</v>
      </c>
      <c r="O1242" s="836">
        <v>3.5</v>
      </c>
      <c r="P1242" s="835">
        <v>414.68</v>
      </c>
      <c r="Q1242" s="837">
        <v>1</v>
      </c>
      <c r="R1242" s="832">
        <v>4</v>
      </c>
      <c r="S1242" s="837">
        <v>1</v>
      </c>
      <c r="T1242" s="836">
        <v>3.5</v>
      </c>
      <c r="U1242" s="838">
        <v>1</v>
      </c>
    </row>
    <row r="1243" spans="1:21" ht="14.4" customHeight="1" x14ac:dyDescent="0.3">
      <c r="A1243" s="831">
        <v>21</v>
      </c>
      <c r="B1243" s="832" t="s">
        <v>2457</v>
      </c>
      <c r="C1243" s="832" t="s">
        <v>2463</v>
      </c>
      <c r="D1243" s="833" t="s">
        <v>4107</v>
      </c>
      <c r="E1243" s="834" t="s">
        <v>2494</v>
      </c>
      <c r="F1243" s="832" t="s">
        <v>2458</v>
      </c>
      <c r="G1243" s="832" t="s">
        <v>2680</v>
      </c>
      <c r="H1243" s="832" t="s">
        <v>585</v>
      </c>
      <c r="I1243" s="832" t="s">
        <v>2969</v>
      </c>
      <c r="J1243" s="832" t="s">
        <v>909</v>
      </c>
      <c r="K1243" s="832" t="s">
        <v>2684</v>
      </c>
      <c r="L1243" s="835">
        <v>32.25</v>
      </c>
      <c r="M1243" s="835">
        <v>64.5</v>
      </c>
      <c r="N1243" s="832">
        <v>2</v>
      </c>
      <c r="O1243" s="836">
        <v>1</v>
      </c>
      <c r="P1243" s="835">
        <v>64.5</v>
      </c>
      <c r="Q1243" s="837">
        <v>1</v>
      </c>
      <c r="R1243" s="832">
        <v>2</v>
      </c>
      <c r="S1243" s="837">
        <v>1</v>
      </c>
      <c r="T1243" s="836">
        <v>1</v>
      </c>
      <c r="U1243" s="838">
        <v>1</v>
      </c>
    </row>
    <row r="1244" spans="1:21" ht="14.4" customHeight="1" x14ac:dyDescent="0.3">
      <c r="A1244" s="831">
        <v>21</v>
      </c>
      <c r="B1244" s="832" t="s">
        <v>2457</v>
      </c>
      <c r="C1244" s="832" t="s">
        <v>2463</v>
      </c>
      <c r="D1244" s="833" t="s">
        <v>4107</v>
      </c>
      <c r="E1244" s="834" t="s">
        <v>2494</v>
      </c>
      <c r="F1244" s="832" t="s">
        <v>2458</v>
      </c>
      <c r="G1244" s="832" t="s">
        <v>2680</v>
      </c>
      <c r="H1244" s="832" t="s">
        <v>585</v>
      </c>
      <c r="I1244" s="832" t="s">
        <v>2681</v>
      </c>
      <c r="J1244" s="832" t="s">
        <v>909</v>
      </c>
      <c r="K1244" s="832" t="s">
        <v>2682</v>
      </c>
      <c r="L1244" s="835">
        <v>103.67</v>
      </c>
      <c r="M1244" s="835">
        <v>518.35</v>
      </c>
      <c r="N1244" s="832">
        <v>5</v>
      </c>
      <c r="O1244" s="836">
        <v>3</v>
      </c>
      <c r="P1244" s="835">
        <v>414.68</v>
      </c>
      <c r="Q1244" s="837">
        <v>0.79999999999999993</v>
      </c>
      <c r="R1244" s="832">
        <v>4</v>
      </c>
      <c r="S1244" s="837">
        <v>0.8</v>
      </c>
      <c r="T1244" s="836">
        <v>2.5</v>
      </c>
      <c r="U1244" s="838">
        <v>0.83333333333333337</v>
      </c>
    </row>
    <row r="1245" spans="1:21" ht="14.4" customHeight="1" x14ac:dyDescent="0.3">
      <c r="A1245" s="831">
        <v>21</v>
      </c>
      <c r="B1245" s="832" t="s">
        <v>2457</v>
      </c>
      <c r="C1245" s="832" t="s">
        <v>2463</v>
      </c>
      <c r="D1245" s="833" t="s">
        <v>4107</v>
      </c>
      <c r="E1245" s="834" t="s">
        <v>2494</v>
      </c>
      <c r="F1245" s="832" t="s">
        <v>2458</v>
      </c>
      <c r="G1245" s="832" t="s">
        <v>2680</v>
      </c>
      <c r="H1245" s="832" t="s">
        <v>585</v>
      </c>
      <c r="I1245" s="832" t="s">
        <v>3239</v>
      </c>
      <c r="J1245" s="832" t="s">
        <v>3240</v>
      </c>
      <c r="K1245" s="832" t="s">
        <v>3241</v>
      </c>
      <c r="L1245" s="835">
        <v>64.5</v>
      </c>
      <c r="M1245" s="835">
        <v>64.5</v>
      </c>
      <c r="N1245" s="832">
        <v>1</v>
      </c>
      <c r="O1245" s="836">
        <v>0.5</v>
      </c>
      <c r="P1245" s="835">
        <v>64.5</v>
      </c>
      <c r="Q1245" s="837">
        <v>1</v>
      </c>
      <c r="R1245" s="832">
        <v>1</v>
      </c>
      <c r="S1245" s="837">
        <v>1</v>
      </c>
      <c r="T1245" s="836">
        <v>0.5</v>
      </c>
      <c r="U1245" s="838">
        <v>1</v>
      </c>
    </row>
    <row r="1246" spans="1:21" ht="14.4" customHeight="1" x14ac:dyDescent="0.3">
      <c r="A1246" s="831">
        <v>21</v>
      </c>
      <c r="B1246" s="832" t="s">
        <v>2457</v>
      </c>
      <c r="C1246" s="832" t="s">
        <v>2463</v>
      </c>
      <c r="D1246" s="833" t="s">
        <v>4107</v>
      </c>
      <c r="E1246" s="834" t="s">
        <v>2494</v>
      </c>
      <c r="F1246" s="832" t="s">
        <v>2458</v>
      </c>
      <c r="G1246" s="832" t="s">
        <v>2680</v>
      </c>
      <c r="H1246" s="832" t="s">
        <v>585</v>
      </c>
      <c r="I1246" s="832" t="s">
        <v>3242</v>
      </c>
      <c r="J1246" s="832" t="s">
        <v>909</v>
      </c>
      <c r="K1246" s="832" t="s">
        <v>2682</v>
      </c>
      <c r="L1246" s="835">
        <v>103.67</v>
      </c>
      <c r="M1246" s="835">
        <v>103.67</v>
      </c>
      <c r="N1246" s="832">
        <v>1</v>
      </c>
      <c r="O1246" s="836">
        <v>1</v>
      </c>
      <c r="P1246" s="835"/>
      <c r="Q1246" s="837">
        <v>0</v>
      </c>
      <c r="R1246" s="832"/>
      <c r="S1246" s="837">
        <v>0</v>
      </c>
      <c r="T1246" s="836"/>
      <c r="U1246" s="838">
        <v>0</v>
      </c>
    </row>
    <row r="1247" spans="1:21" ht="14.4" customHeight="1" x14ac:dyDescent="0.3">
      <c r="A1247" s="831">
        <v>21</v>
      </c>
      <c r="B1247" s="832" t="s">
        <v>2457</v>
      </c>
      <c r="C1247" s="832" t="s">
        <v>2463</v>
      </c>
      <c r="D1247" s="833" t="s">
        <v>4107</v>
      </c>
      <c r="E1247" s="834" t="s">
        <v>2494</v>
      </c>
      <c r="F1247" s="832" t="s">
        <v>2458</v>
      </c>
      <c r="G1247" s="832" t="s">
        <v>2680</v>
      </c>
      <c r="H1247" s="832" t="s">
        <v>585</v>
      </c>
      <c r="I1247" s="832" t="s">
        <v>3430</v>
      </c>
      <c r="J1247" s="832" t="s">
        <v>3240</v>
      </c>
      <c r="K1247" s="832" t="s">
        <v>3431</v>
      </c>
      <c r="L1247" s="835">
        <v>64.5</v>
      </c>
      <c r="M1247" s="835">
        <v>129</v>
      </c>
      <c r="N1247" s="832">
        <v>2</v>
      </c>
      <c r="O1247" s="836">
        <v>1.5</v>
      </c>
      <c r="P1247" s="835">
        <v>129</v>
      </c>
      <c r="Q1247" s="837">
        <v>1</v>
      </c>
      <c r="R1247" s="832">
        <v>2</v>
      </c>
      <c r="S1247" s="837">
        <v>1</v>
      </c>
      <c r="T1247" s="836">
        <v>1.5</v>
      </c>
      <c r="U1247" s="838">
        <v>1</v>
      </c>
    </row>
    <row r="1248" spans="1:21" ht="14.4" customHeight="1" x14ac:dyDescent="0.3">
      <c r="A1248" s="831">
        <v>21</v>
      </c>
      <c r="B1248" s="832" t="s">
        <v>2457</v>
      </c>
      <c r="C1248" s="832" t="s">
        <v>2463</v>
      </c>
      <c r="D1248" s="833" t="s">
        <v>4107</v>
      </c>
      <c r="E1248" s="834" t="s">
        <v>2494</v>
      </c>
      <c r="F1248" s="832" t="s">
        <v>2458</v>
      </c>
      <c r="G1248" s="832" t="s">
        <v>2504</v>
      </c>
      <c r="H1248" s="832" t="s">
        <v>585</v>
      </c>
      <c r="I1248" s="832" t="s">
        <v>3742</v>
      </c>
      <c r="J1248" s="832" t="s">
        <v>2973</v>
      </c>
      <c r="K1248" s="832" t="s">
        <v>3743</v>
      </c>
      <c r="L1248" s="835">
        <v>226.6</v>
      </c>
      <c r="M1248" s="835">
        <v>453.2</v>
      </c>
      <c r="N1248" s="832">
        <v>2</v>
      </c>
      <c r="O1248" s="836">
        <v>1</v>
      </c>
      <c r="P1248" s="835"/>
      <c r="Q1248" s="837">
        <v>0</v>
      </c>
      <c r="R1248" s="832"/>
      <c r="S1248" s="837">
        <v>0</v>
      </c>
      <c r="T1248" s="836"/>
      <c r="U1248" s="838">
        <v>0</v>
      </c>
    </row>
    <row r="1249" spans="1:21" ht="14.4" customHeight="1" x14ac:dyDescent="0.3">
      <c r="A1249" s="831">
        <v>21</v>
      </c>
      <c r="B1249" s="832" t="s">
        <v>2457</v>
      </c>
      <c r="C1249" s="832" t="s">
        <v>2463</v>
      </c>
      <c r="D1249" s="833" t="s">
        <v>4107</v>
      </c>
      <c r="E1249" s="834" t="s">
        <v>2494</v>
      </c>
      <c r="F1249" s="832" t="s">
        <v>2458</v>
      </c>
      <c r="G1249" s="832" t="s">
        <v>2504</v>
      </c>
      <c r="H1249" s="832" t="s">
        <v>637</v>
      </c>
      <c r="I1249" s="832" t="s">
        <v>1898</v>
      </c>
      <c r="J1249" s="832" t="s">
        <v>1091</v>
      </c>
      <c r="K1249" s="832" t="s">
        <v>1899</v>
      </c>
      <c r="L1249" s="835">
        <v>453.18</v>
      </c>
      <c r="M1249" s="835">
        <v>10876.32</v>
      </c>
      <c r="N1249" s="832">
        <v>24</v>
      </c>
      <c r="O1249" s="836">
        <v>7.5</v>
      </c>
      <c r="P1249" s="835">
        <v>6797.7</v>
      </c>
      <c r="Q1249" s="837">
        <v>0.625</v>
      </c>
      <c r="R1249" s="832">
        <v>15</v>
      </c>
      <c r="S1249" s="837">
        <v>0.625</v>
      </c>
      <c r="T1249" s="836">
        <v>5.5</v>
      </c>
      <c r="U1249" s="838">
        <v>0.73333333333333328</v>
      </c>
    </row>
    <row r="1250" spans="1:21" ht="14.4" customHeight="1" x14ac:dyDescent="0.3">
      <c r="A1250" s="831">
        <v>21</v>
      </c>
      <c r="B1250" s="832" t="s">
        <v>2457</v>
      </c>
      <c r="C1250" s="832" t="s">
        <v>2463</v>
      </c>
      <c r="D1250" s="833" t="s">
        <v>4107</v>
      </c>
      <c r="E1250" s="834" t="s">
        <v>2494</v>
      </c>
      <c r="F1250" s="832" t="s">
        <v>2458</v>
      </c>
      <c r="G1250" s="832" t="s">
        <v>2504</v>
      </c>
      <c r="H1250" s="832" t="s">
        <v>585</v>
      </c>
      <c r="I1250" s="832" t="s">
        <v>2508</v>
      </c>
      <c r="J1250" s="832" t="s">
        <v>1091</v>
      </c>
      <c r="K1250" s="832" t="s">
        <v>1899</v>
      </c>
      <c r="L1250" s="835">
        <v>453.18</v>
      </c>
      <c r="M1250" s="835">
        <v>22659.000000000004</v>
      </c>
      <c r="N1250" s="832">
        <v>50</v>
      </c>
      <c r="O1250" s="836">
        <v>18.5</v>
      </c>
      <c r="P1250" s="835">
        <v>15408.120000000003</v>
      </c>
      <c r="Q1250" s="837">
        <v>0.68</v>
      </c>
      <c r="R1250" s="832">
        <v>34</v>
      </c>
      <c r="S1250" s="837">
        <v>0.68</v>
      </c>
      <c r="T1250" s="836">
        <v>12</v>
      </c>
      <c r="U1250" s="838">
        <v>0.64864864864864868</v>
      </c>
    </row>
    <row r="1251" spans="1:21" ht="14.4" customHeight="1" x14ac:dyDescent="0.3">
      <c r="A1251" s="831">
        <v>21</v>
      </c>
      <c r="B1251" s="832" t="s">
        <v>2457</v>
      </c>
      <c r="C1251" s="832" t="s">
        <v>2463</v>
      </c>
      <c r="D1251" s="833" t="s">
        <v>4107</v>
      </c>
      <c r="E1251" s="834" t="s">
        <v>2494</v>
      </c>
      <c r="F1251" s="832" t="s">
        <v>2458</v>
      </c>
      <c r="G1251" s="832" t="s">
        <v>2975</v>
      </c>
      <c r="H1251" s="832" t="s">
        <v>585</v>
      </c>
      <c r="I1251" s="832" t="s">
        <v>2976</v>
      </c>
      <c r="J1251" s="832" t="s">
        <v>2977</v>
      </c>
      <c r="K1251" s="832" t="s">
        <v>2860</v>
      </c>
      <c r="L1251" s="835">
        <v>18.809999999999999</v>
      </c>
      <c r="M1251" s="835">
        <v>37.619999999999997</v>
      </c>
      <c r="N1251" s="832">
        <v>2</v>
      </c>
      <c r="O1251" s="836">
        <v>1</v>
      </c>
      <c r="P1251" s="835">
        <v>37.619999999999997</v>
      </c>
      <c r="Q1251" s="837">
        <v>1</v>
      </c>
      <c r="R1251" s="832">
        <v>2</v>
      </c>
      <c r="S1251" s="837">
        <v>1</v>
      </c>
      <c r="T1251" s="836">
        <v>1</v>
      </c>
      <c r="U1251" s="838">
        <v>1</v>
      </c>
    </row>
    <row r="1252" spans="1:21" ht="14.4" customHeight="1" x14ac:dyDescent="0.3">
      <c r="A1252" s="831">
        <v>21</v>
      </c>
      <c r="B1252" s="832" t="s">
        <v>2457</v>
      </c>
      <c r="C1252" s="832" t="s">
        <v>2463</v>
      </c>
      <c r="D1252" s="833" t="s">
        <v>4107</v>
      </c>
      <c r="E1252" s="834" t="s">
        <v>2494</v>
      </c>
      <c r="F1252" s="832" t="s">
        <v>2458</v>
      </c>
      <c r="G1252" s="832" t="s">
        <v>2691</v>
      </c>
      <c r="H1252" s="832" t="s">
        <v>637</v>
      </c>
      <c r="I1252" s="832" t="s">
        <v>2978</v>
      </c>
      <c r="J1252" s="832" t="s">
        <v>2112</v>
      </c>
      <c r="K1252" s="832" t="s">
        <v>2979</v>
      </c>
      <c r="L1252" s="835">
        <v>2038.93</v>
      </c>
      <c r="M1252" s="835">
        <v>2038.93</v>
      </c>
      <c r="N1252" s="832">
        <v>1</v>
      </c>
      <c r="O1252" s="836">
        <v>1</v>
      </c>
      <c r="P1252" s="835">
        <v>2038.93</v>
      </c>
      <c r="Q1252" s="837">
        <v>1</v>
      </c>
      <c r="R1252" s="832">
        <v>1</v>
      </c>
      <c r="S1252" s="837">
        <v>1</v>
      </c>
      <c r="T1252" s="836">
        <v>1</v>
      </c>
      <c r="U1252" s="838">
        <v>1</v>
      </c>
    </row>
    <row r="1253" spans="1:21" ht="14.4" customHeight="1" x14ac:dyDescent="0.3">
      <c r="A1253" s="831">
        <v>21</v>
      </c>
      <c r="B1253" s="832" t="s">
        <v>2457</v>
      </c>
      <c r="C1253" s="832" t="s">
        <v>2463</v>
      </c>
      <c r="D1253" s="833" t="s">
        <v>4107</v>
      </c>
      <c r="E1253" s="834" t="s">
        <v>2494</v>
      </c>
      <c r="F1253" s="832" t="s">
        <v>2458</v>
      </c>
      <c r="G1253" s="832" t="s">
        <v>2691</v>
      </c>
      <c r="H1253" s="832" t="s">
        <v>637</v>
      </c>
      <c r="I1253" s="832" t="s">
        <v>2114</v>
      </c>
      <c r="J1253" s="832" t="s">
        <v>2112</v>
      </c>
      <c r="K1253" s="832" t="s">
        <v>2115</v>
      </c>
      <c r="L1253" s="835">
        <v>552.64</v>
      </c>
      <c r="M1253" s="835">
        <v>2763.2</v>
      </c>
      <c r="N1253" s="832">
        <v>5</v>
      </c>
      <c r="O1253" s="836">
        <v>2</v>
      </c>
      <c r="P1253" s="835">
        <v>2763.2</v>
      </c>
      <c r="Q1253" s="837">
        <v>1</v>
      </c>
      <c r="R1253" s="832">
        <v>5</v>
      </c>
      <c r="S1253" s="837">
        <v>1</v>
      </c>
      <c r="T1253" s="836">
        <v>2</v>
      </c>
      <c r="U1253" s="838">
        <v>1</v>
      </c>
    </row>
    <row r="1254" spans="1:21" ht="14.4" customHeight="1" x14ac:dyDescent="0.3">
      <c r="A1254" s="831">
        <v>21</v>
      </c>
      <c r="B1254" s="832" t="s">
        <v>2457</v>
      </c>
      <c r="C1254" s="832" t="s">
        <v>2463</v>
      </c>
      <c r="D1254" s="833" t="s">
        <v>4107</v>
      </c>
      <c r="E1254" s="834" t="s">
        <v>2494</v>
      </c>
      <c r="F1254" s="832" t="s">
        <v>2458</v>
      </c>
      <c r="G1254" s="832" t="s">
        <v>2691</v>
      </c>
      <c r="H1254" s="832" t="s">
        <v>637</v>
      </c>
      <c r="I1254" s="832" t="s">
        <v>2116</v>
      </c>
      <c r="J1254" s="832" t="s">
        <v>2112</v>
      </c>
      <c r="K1254" s="832" t="s">
        <v>2117</v>
      </c>
      <c r="L1254" s="835">
        <v>1019.46</v>
      </c>
      <c r="M1254" s="835">
        <v>1019.46</v>
      </c>
      <c r="N1254" s="832">
        <v>1</v>
      </c>
      <c r="O1254" s="836">
        <v>0.5</v>
      </c>
      <c r="P1254" s="835">
        <v>1019.46</v>
      </c>
      <c r="Q1254" s="837">
        <v>1</v>
      </c>
      <c r="R1254" s="832">
        <v>1</v>
      </c>
      <c r="S1254" s="837">
        <v>1</v>
      </c>
      <c r="T1254" s="836">
        <v>0.5</v>
      </c>
      <c r="U1254" s="838">
        <v>1</v>
      </c>
    </row>
    <row r="1255" spans="1:21" ht="14.4" customHeight="1" x14ac:dyDescent="0.3">
      <c r="A1255" s="831">
        <v>21</v>
      </c>
      <c r="B1255" s="832" t="s">
        <v>2457</v>
      </c>
      <c r="C1255" s="832" t="s">
        <v>2463</v>
      </c>
      <c r="D1255" s="833" t="s">
        <v>4107</v>
      </c>
      <c r="E1255" s="834" t="s">
        <v>2494</v>
      </c>
      <c r="F1255" s="832" t="s">
        <v>2458</v>
      </c>
      <c r="G1255" s="832" t="s">
        <v>2691</v>
      </c>
      <c r="H1255" s="832" t="s">
        <v>585</v>
      </c>
      <c r="I1255" s="832" t="s">
        <v>3744</v>
      </c>
      <c r="J1255" s="832" t="s">
        <v>3745</v>
      </c>
      <c r="K1255" s="832" t="s">
        <v>3746</v>
      </c>
      <c r="L1255" s="835">
        <v>276.33</v>
      </c>
      <c r="M1255" s="835">
        <v>552.66</v>
      </c>
      <c r="N1255" s="832">
        <v>2</v>
      </c>
      <c r="O1255" s="836">
        <v>1</v>
      </c>
      <c r="P1255" s="835">
        <v>552.66</v>
      </c>
      <c r="Q1255" s="837">
        <v>1</v>
      </c>
      <c r="R1255" s="832">
        <v>2</v>
      </c>
      <c r="S1255" s="837">
        <v>1</v>
      </c>
      <c r="T1255" s="836">
        <v>1</v>
      </c>
      <c r="U1255" s="838">
        <v>1</v>
      </c>
    </row>
    <row r="1256" spans="1:21" ht="14.4" customHeight="1" x14ac:dyDescent="0.3">
      <c r="A1256" s="831">
        <v>21</v>
      </c>
      <c r="B1256" s="832" t="s">
        <v>2457</v>
      </c>
      <c r="C1256" s="832" t="s">
        <v>2463</v>
      </c>
      <c r="D1256" s="833" t="s">
        <v>4107</v>
      </c>
      <c r="E1256" s="834" t="s">
        <v>2494</v>
      </c>
      <c r="F1256" s="832" t="s">
        <v>2458</v>
      </c>
      <c r="G1256" s="832" t="s">
        <v>2691</v>
      </c>
      <c r="H1256" s="832" t="s">
        <v>585</v>
      </c>
      <c r="I1256" s="832" t="s">
        <v>2980</v>
      </c>
      <c r="J1256" s="832" t="s">
        <v>2981</v>
      </c>
      <c r="K1256" s="832" t="s">
        <v>2982</v>
      </c>
      <c r="L1256" s="835">
        <v>355.79</v>
      </c>
      <c r="M1256" s="835">
        <v>355.79</v>
      </c>
      <c r="N1256" s="832">
        <v>1</v>
      </c>
      <c r="O1256" s="836">
        <v>0.5</v>
      </c>
      <c r="P1256" s="835">
        <v>355.79</v>
      </c>
      <c r="Q1256" s="837">
        <v>1</v>
      </c>
      <c r="R1256" s="832">
        <v>1</v>
      </c>
      <c r="S1256" s="837">
        <v>1</v>
      </c>
      <c r="T1256" s="836">
        <v>0.5</v>
      </c>
      <c r="U1256" s="838">
        <v>1</v>
      </c>
    </row>
    <row r="1257" spans="1:21" ht="14.4" customHeight="1" x14ac:dyDescent="0.3">
      <c r="A1257" s="831">
        <v>21</v>
      </c>
      <c r="B1257" s="832" t="s">
        <v>2457</v>
      </c>
      <c r="C1257" s="832" t="s">
        <v>2463</v>
      </c>
      <c r="D1257" s="833" t="s">
        <v>4107</v>
      </c>
      <c r="E1257" s="834" t="s">
        <v>2494</v>
      </c>
      <c r="F1257" s="832" t="s">
        <v>2458</v>
      </c>
      <c r="G1257" s="832" t="s">
        <v>2691</v>
      </c>
      <c r="H1257" s="832" t="s">
        <v>585</v>
      </c>
      <c r="I1257" s="832" t="s">
        <v>3747</v>
      </c>
      <c r="J1257" s="832" t="s">
        <v>2981</v>
      </c>
      <c r="K1257" s="832" t="s">
        <v>3748</v>
      </c>
      <c r="L1257" s="835">
        <v>552.64</v>
      </c>
      <c r="M1257" s="835">
        <v>1105.28</v>
      </c>
      <c r="N1257" s="832">
        <v>2</v>
      </c>
      <c r="O1257" s="836">
        <v>0.5</v>
      </c>
      <c r="P1257" s="835">
        <v>1105.28</v>
      </c>
      <c r="Q1257" s="837">
        <v>1</v>
      </c>
      <c r="R1257" s="832">
        <v>2</v>
      </c>
      <c r="S1257" s="837">
        <v>1</v>
      </c>
      <c r="T1257" s="836">
        <v>0.5</v>
      </c>
      <c r="U1257" s="838">
        <v>1</v>
      </c>
    </row>
    <row r="1258" spans="1:21" ht="14.4" customHeight="1" x14ac:dyDescent="0.3">
      <c r="A1258" s="831">
        <v>21</v>
      </c>
      <c r="B1258" s="832" t="s">
        <v>2457</v>
      </c>
      <c r="C1258" s="832" t="s">
        <v>2463</v>
      </c>
      <c r="D1258" s="833" t="s">
        <v>4107</v>
      </c>
      <c r="E1258" s="834" t="s">
        <v>2494</v>
      </c>
      <c r="F1258" s="832" t="s">
        <v>2458</v>
      </c>
      <c r="G1258" s="832" t="s">
        <v>2986</v>
      </c>
      <c r="H1258" s="832" t="s">
        <v>585</v>
      </c>
      <c r="I1258" s="832" t="s">
        <v>2987</v>
      </c>
      <c r="J1258" s="832" t="s">
        <v>2988</v>
      </c>
      <c r="K1258" s="832" t="s">
        <v>2989</v>
      </c>
      <c r="L1258" s="835">
        <v>453.18</v>
      </c>
      <c r="M1258" s="835">
        <v>3172.26</v>
      </c>
      <c r="N1258" s="832">
        <v>7</v>
      </c>
      <c r="O1258" s="836">
        <v>4</v>
      </c>
      <c r="P1258" s="835">
        <v>2265.9</v>
      </c>
      <c r="Q1258" s="837">
        <v>0.7142857142857143</v>
      </c>
      <c r="R1258" s="832">
        <v>5</v>
      </c>
      <c r="S1258" s="837">
        <v>0.7142857142857143</v>
      </c>
      <c r="T1258" s="836">
        <v>3</v>
      </c>
      <c r="U1258" s="838">
        <v>0.75</v>
      </c>
    </row>
    <row r="1259" spans="1:21" ht="14.4" customHeight="1" x14ac:dyDescent="0.3">
      <c r="A1259" s="831">
        <v>21</v>
      </c>
      <c r="B1259" s="832" t="s">
        <v>2457</v>
      </c>
      <c r="C1259" s="832" t="s">
        <v>2463</v>
      </c>
      <c r="D1259" s="833" t="s">
        <v>4107</v>
      </c>
      <c r="E1259" s="834" t="s">
        <v>2494</v>
      </c>
      <c r="F1259" s="832" t="s">
        <v>2458</v>
      </c>
      <c r="G1259" s="832" t="s">
        <v>2692</v>
      </c>
      <c r="H1259" s="832" t="s">
        <v>637</v>
      </c>
      <c r="I1259" s="832" t="s">
        <v>2228</v>
      </c>
      <c r="J1259" s="832" t="s">
        <v>1889</v>
      </c>
      <c r="K1259" s="832" t="s">
        <v>2229</v>
      </c>
      <c r="L1259" s="835">
        <v>57.6</v>
      </c>
      <c r="M1259" s="835">
        <v>345.6</v>
      </c>
      <c r="N1259" s="832">
        <v>6</v>
      </c>
      <c r="O1259" s="836">
        <v>5</v>
      </c>
      <c r="P1259" s="835">
        <v>288</v>
      </c>
      <c r="Q1259" s="837">
        <v>0.83333333333333326</v>
      </c>
      <c r="R1259" s="832">
        <v>5</v>
      </c>
      <c r="S1259" s="837">
        <v>0.83333333333333337</v>
      </c>
      <c r="T1259" s="836">
        <v>4</v>
      </c>
      <c r="U1259" s="838">
        <v>0.8</v>
      </c>
    </row>
    <row r="1260" spans="1:21" ht="14.4" customHeight="1" x14ac:dyDescent="0.3">
      <c r="A1260" s="831">
        <v>21</v>
      </c>
      <c r="B1260" s="832" t="s">
        <v>2457</v>
      </c>
      <c r="C1260" s="832" t="s">
        <v>2463</v>
      </c>
      <c r="D1260" s="833" t="s">
        <v>4107</v>
      </c>
      <c r="E1260" s="834" t="s">
        <v>2494</v>
      </c>
      <c r="F1260" s="832" t="s">
        <v>2458</v>
      </c>
      <c r="G1260" s="832" t="s">
        <v>2692</v>
      </c>
      <c r="H1260" s="832" t="s">
        <v>637</v>
      </c>
      <c r="I1260" s="832" t="s">
        <v>1888</v>
      </c>
      <c r="J1260" s="832" t="s">
        <v>1889</v>
      </c>
      <c r="K1260" s="832" t="s">
        <v>1890</v>
      </c>
      <c r="L1260" s="835">
        <v>16.12</v>
      </c>
      <c r="M1260" s="835">
        <v>48.36</v>
      </c>
      <c r="N1260" s="832">
        <v>3</v>
      </c>
      <c r="O1260" s="836">
        <v>2</v>
      </c>
      <c r="P1260" s="835">
        <v>32.24</v>
      </c>
      <c r="Q1260" s="837">
        <v>0.66666666666666674</v>
      </c>
      <c r="R1260" s="832">
        <v>2</v>
      </c>
      <c r="S1260" s="837">
        <v>0.66666666666666663</v>
      </c>
      <c r="T1260" s="836">
        <v>1</v>
      </c>
      <c r="U1260" s="838">
        <v>0.5</v>
      </c>
    </row>
    <row r="1261" spans="1:21" ht="14.4" customHeight="1" x14ac:dyDescent="0.3">
      <c r="A1261" s="831">
        <v>21</v>
      </c>
      <c r="B1261" s="832" t="s">
        <v>2457</v>
      </c>
      <c r="C1261" s="832" t="s">
        <v>2463</v>
      </c>
      <c r="D1261" s="833" t="s">
        <v>4107</v>
      </c>
      <c r="E1261" s="834" t="s">
        <v>2494</v>
      </c>
      <c r="F1261" s="832" t="s">
        <v>2458</v>
      </c>
      <c r="G1261" s="832" t="s">
        <v>2692</v>
      </c>
      <c r="H1261" s="832" t="s">
        <v>585</v>
      </c>
      <c r="I1261" s="832" t="s">
        <v>3352</v>
      </c>
      <c r="J1261" s="832" t="s">
        <v>1889</v>
      </c>
      <c r="K1261" s="832" t="s">
        <v>3353</v>
      </c>
      <c r="L1261" s="835">
        <v>51.84</v>
      </c>
      <c r="M1261" s="835">
        <v>362.88000000000005</v>
      </c>
      <c r="N1261" s="832">
        <v>7</v>
      </c>
      <c r="O1261" s="836">
        <v>5.5</v>
      </c>
      <c r="P1261" s="835">
        <v>259.20000000000005</v>
      </c>
      <c r="Q1261" s="837">
        <v>0.7142857142857143</v>
      </c>
      <c r="R1261" s="832">
        <v>5</v>
      </c>
      <c r="S1261" s="837">
        <v>0.7142857142857143</v>
      </c>
      <c r="T1261" s="836">
        <v>3.5</v>
      </c>
      <c r="U1261" s="838">
        <v>0.63636363636363635</v>
      </c>
    </row>
    <row r="1262" spans="1:21" ht="14.4" customHeight="1" x14ac:dyDescent="0.3">
      <c r="A1262" s="831">
        <v>21</v>
      </c>
      <c r="B1262" s="832" t="s">
        <v>2457</v>
      </c>
      <c r="C1262" s="832" t="s">
        <v>2463</v>
      </c>
      <c r="D1262" s="833" t="s">
        <v>4107</v>
      </c>
      <c r="E1262" s="834" t="s">
        <v>2494</v>
      </c>
      <c r="F1262" s="832" t="s">
        <v>2458</v>
      </c>
      <c r="G1262" s="832" t="s">
        <v>2698</v>
      </c>
      <c r="H1262" s="832" t="s">
        <v>637</v>
      </c>
      <c r="I1262" s="832" t="s">
        <v>3432</v>
      </c>
      <c r="J1262" s="832" t="s">
        <v>1130</v>
      </c>
      <c r="K1262" s="832" t="s">
        <v>1963</v>
      </c>
      <c r="L1262" s="835">
        <v>47.7</v>
      </c>
      <c r="M1262" s="835">
        <v>95.4</v>
      </c>
      <c r="N1262" s="832">
        <v>2</v>
      </c>
      <c r="O1262" s="836">
        <v>0.5</v>
      </c>
      <c r="P1262" s="835">
        <v>95.4</v>
      </c>
      <c r="Q1262" s="837">
        <v>1</v>
      </c>
      <c r="R1262" s="832">
        <v>2</v>
      </c>
      <c r="S1262" s="837">
        <v>1</v>
      </c>
      <c r="T1262" s="836">
        <v>0.5</v>
      </c>
      <c r="U1262" s="838">
        <v>1</v>
      </c>
    </row>
    <row r="1263" spans="1:21" ht="14.4" customHeight="1" x14ac:dyDescent="0.3">
      <c r="A1263" s="831">
        <v>21</v>
      </c>
      <c r="B1263" s="832" t="s">
        <v>2457</v>
      </c>
      <c r="C1263" s="832" t="s">
        <v>2463</v>
      </c>
      <c r="D1263" s="833" t="s">
        <v>4107</v>
      </c>
      <c r="E1263" s="834" t="s">
        <v>2494</v>
      </c>
      <c r="F1263" s="832" t="s">
        <v>2458</v>
      </c>
      <c r="G1263" s="832" t="s">
        <v>2698</v>
      </c>
      <c r="H1263" s="832" t="s">
        <v>637</v>
      </c>
      <c r="I1263" s="832" t="s">
        <v>1982</v>
      </c>
      <c r="J1263" s="832" t="s">
        <v>1130</v>
      </c>
      <c r="K1263" s="832" t="s">
        <v>1983</v>
      </c>
      <c r="L1263" s="835">
        <v>143.09</v>
      </c>
      <c r="M1263" s="835">
        <v>286.18</v>
      </c>
      <c r="N1263" s="832">
        <v>2</v>
      </c>
      <c r="O1263" s="836">
        <v>1.5</v>
      </c>
      <c r="P1263" s="835">
        <v>143.09</v>
      </c>
      <c r="Q1263" s="837">
        <v>0.5</v>
      </c>
      <c r="R1263" s="832">
        <v>1</v>
      </c>
      <c r="S1263" s="837">
        <v>0.5</v>
      </c>
      <c r="T1263" s="836">
        <v>0.5</v>
      </c>
      <c r="U1263" s="838">
        <v>0.33333333333333331</v>
      </c>
    </row>
    <row r="1264" spans="1:21" ht="14.4" customHeight="1" x14ac:dyDescent="0.3">
      <c r="A1264" s="831">
        <v>21</v>
      </c>
      <c r="B1264" s="832" t="s">
        <v>2457</v>
      </c>
      <c r="C1264" s="832" t="s">
        <v>2463</v>
      </c>
      <c r="D1264" s="833" t="s">
        <v>4107</v>
      </c>
      <c r="E1264" s="834" t="s">
        <v>2494</v>
      </c>
      <c r="F1264" s="832" t="s">
        <v>2458</v>
      </c>
      <c r="G1264" s="832" t="s">
        <v>2701</v>
      </c>
      <c r="H1264" s="832" t="s">
        <v>585</v>
      </c>
      <c r="I1264" s="832" t="s">
        <v>2702</v>
      </c>
      <c r="J1264" s="832" t="s">
        <v>647</v>
      </c>
      <c r="K1264" s="832" t="s">
        <v>2703</v>
      </c>
      <c r="L1264" s="835">
        <v>108.44</v>
      </c>
      <c r="M1264" s="835">
        <v>1626.6000000000004</v>
      </c>
      <c r="N1264" s="832">
        <v>15</v>
      </c>
      <c r="O1264" s="836">
        <v>9.5</v>
      </c>
      <c r="P1264" s="835">
        <v>1192.8400000000004</v>
      </c>
      <c r="Q1264" s="837">
        <v>0.73333333333333339</v>
      </c>
      <c r="R1264" s="832">
        <v>11</v>
      </c>
      <c r="S1264" s="837">
        <v>0.73333333333333328</v>
      </c>
      <c r="T1264" s="836">
        <v>7</v>
      </c>
      <c r="U1264" s="838">
        <v>0.73684210526315785</v>
      </c>
    </row>
    <row r="1265" spans="1:21" ht="14.4" customHeight="1" x14ac:dyDescent="0.3">
      <c r="A1265" s="831">
        <v>21</v>
      </c>
      <c r="B1265" s="832" t="s">
        <v>2457</v>
      </c>
      <c r="C1265" s="832" t="s">
        <v>2463</v>
      </c>
      <c r="D1265" s="833" t="s">
        <v>4107</v>
      </c>
      <c r="E1265" s="834" t="s">
        <v>2494</v>
      </c>
      <c r="F1265" s="832" t="s">
        <v>2458</v>
      </c>
      <c r="G1265" s="832" t="s">
        <v>2701</v>
      </c>
      <c r="H1265" s="832" t="s">
        <v>585</v>
      </c>
      <c r="I1265" s="832" t="s">
        <v>2702</v>
      </c>
      <c r="J1265" s="832" t="s">
        <v>647</v>
      </c>
      <c r="K1265" s="832" t="s">
        <v>2703</v>
      </c>
      <c r="L1265" s="835">
        <v>127.91</v>
      </c>
      <c r="M1265" s="835">
        <v>767.45999999999992</v>
      </c>
      <c r="N1265" s="832">
        <v>6</v>
      </c>
      <c r="O1265" s="836">
        <v>3</v>
      </c>
      <c r="P1265" s="835">
        <v>127.91</v>
      </c>
      <c r="Q1265" s="837">
        <v>0.16666666666666669</v>
      </c>
      <c r="R1265" s="832">
        <v>1</v>
      </c>
      <c r="S1265" s="837">
        <v>0.16666666666666666</v>
      </c>
      <c r="T1265" s="836">
        <v>1</v>
      </c>
      <c r="U1265" s="838">
        <v>0.33333333333333331</v>
      </c>
    </row>
    <row r="1266" spans="1:21" ht="14.4" customHeight="1" x14ac:dyDescent="0.3">
      <c r="A1266" s="831">
        <v>21</v>
      </c>
      <c r="B1266" s="832" t="s">
        <v>2457</v>
      </c>
      <c r="C1266" s="832" t="s">
        <v>2463</v>
      </c>
      <c r="D1266" s="833" t="s">
        <v>4107</v>
      </c>
      <c r="E1266" s="834" t="s">
        <v>2494</v>
      </c>
      <c r="F1266" s="832" t="s">
        <v>2458</v>
      </c>
      <c r="G1266" s="832" t="s">
        <v>3749</v>
      </c>
      <c r="H1266" s="832" t="s">
        <v>585</v>
      </c>
      <c r="I1266" s="832" t="s">
        <v>3750</v>
      </c>
      <c r="J1266" s="832" t="s">
        <v>3751</v>
      </c>
      <c r="K1266" s="832" t="s">
        <v>3752</v>
      </c>
      <c r="L1266" s="835">
        <v>79.099999999999994</v>
      </c>
      <c r="M1266" s="835">
        <v>474.6</v>
      </c>
      <c r="N1266" s="832">
        <v>6</v>
      </c>
      <c r="O1266" s="836">
        <v>3</v>
      </c>
      <c r="P1266" s="835">
        <v>395.5</v>
      </c>
      <c r="Q1266" s="837">
        <v>0.83333333333333326</v>
      </c>
      <c r="R1266" s="832">
        <v>5</v>
      </c>
      <c r="S1266" s="837">
        <v>0.83333333333333337</v>
      </c>
      <c r="T1266" s="836">
        <v>2.5</v>
      </c>
      <c r="U1266" s="838">
        <v>0.83333333333333337</v>
      </c>
    </row>
    <row r="1267" spans="1:21" ht="14.4" customHeight="1" x14ac:dyDescent="0.3">
      <c r="A1267" s="831">
        <v>21</v>
      </c>
      <c r="B1267" s="832" t="s">
        <v>2457</v>
      </c>
      <c r="C1267" s="832" t="s">
        <v>2463</v>
      </c>
      <c r="D1267" s="833" t="s">
        <v>4107</v>
      </c>
      <c r="E1267" s="834" t="s">
        <v>2494</v>
      </c>
      <c r="F1267" s="832" t="s">
        <v>2458</v>
      </c>
      <c r="G1267" s="832" t="s">
        <v>2704</v>
      </c>
      <c r="H1267" s="832" t="s">
        <v>585</v>
      </c>
      <c r="I1267" s="832" t="s">
        <v>2705</v>
      </c>
      <c r="J1267" s="832" t="s">
        <v>2706</v>
      </c>
      <c r="K1267" s="832" t="s">
        <v>2707</v>
      </c>
      <c r="L1267" s="835">
        <v>21.92</v>
      </c>
      <c r="M1267" s="835">
        <v>219.20000000000002</v>
      </c>
      <c r="N1267" s="832">
        <v>10</v>
      </c>
      <c r="O1267" s="836">
        <v>3.5</v>
      </c>
      <c r="P1267" s="835">
        <v>131.52000000000001</v>
      </c>
      <c r="Q1267" s="837">
        <v>0.6</v>
      </c>
      <c r="R1267" s="832">
        <v>6</v>
      </c>
      <c r="S1267" s="837">
        <v>0.6</v>
      </c>
      <c r="T1267" s="836">
        <v>1.5</v>
      </c>
      <c r="U1267" s="838">
        <v>0.42857142857142855</v>
      </c>
    </row>
    <row r="1268" spans="1:21" ht="14.4" customHeight="1" x14ac:dyDescent="0.3">
      <c r="A1268" s="831">
        <v>21</v>
      </c>
      <c r="B1268" s="832" t="s">
        <v>2457</v>
      </c>
      <c r="C1268" s="832" t="s">
        <v>2463</v>
      </c>
      <c r="D1268" s="833" t="s">
        <v>4107</v>
      </c>
      <c r="E1268" s="834" t="s">
        <v>2494</v>
      </c>
      <c r="F1268" s="832" t="s">
        <v>2458</v>
      </c>
      <c r="G1268" s="832" t="s">
        <v>2704</v>
      </c>
      <c r="H1268" s="832" t="s">
        <v>585</v>
      </c>
      <c r="I1268" s="832" t="s">
        <v>2708</v>
      </c>
      <c r="J1268" s="832" t="s">
        <v>2706</v>
      </c>
      <c r="K1268" s="832" t="s">
        <v>2709</v>
      </c>
      <c r="L1268" s="835">
        <v>87.67</v>
      </c>
      <c r="M1268" s="835">
        <v>263.01</v>
      </c>
      <c r="N1268" s="832">
        <v>3</v>
      </c>
      <c r="O1268" s="836">
        <v>1</v>
      </c>
      <c r="P1268" s="835">
        <v>263.01</v>
      </c>
      <c r="Q1268" s="837">
        <v>1</v>
      </c>
      <c r="R1268" s="832">
        <v>3</v>
      </c>
      <c r="S1268" s="837">
        <v>1</v>
      </c>
      <c r="T1268" s="836">
        <v>1</v>
      </c>
      <c r="U1268" s="838">
        <v>1</v>
      </c>
    </row>
    <row r="1269" spans="1:21" ht="14.4" customHeight="1" x14ac:dyDescent="0.3">
      <c r="A1269" s="831">
        <v>21</v>
      </c>
      <c r="B1269" s="832" t="s">
        <v>2457</v>
      </c>
      <c r="C1269" s="832" t="s">
        <v>2463</v>
      </c>
      <c r="D1269" s="833" t="s">
        <v>4107</v>
      </c>
      <c r="E1269" s="834" t="s">
        <v>2494</v>
      </c>
      <c r="F1269" s="832" t="s">
        <v>2458</v>
      </c>
      <c r="G1269" s="832" t="s">
        <v>2710</v>
      </c>
      <c r="H1269" s="832" t="s">
        <v>637</v>
      </c>
      <c r="I1269" s="832" t="s">
        <v>2340</v>
      </c>
      <c r="J1269" s="832" t="s">
        <v>1497</v>
      </c>
      <c r="K1269" s="832" t="s">
        <v>1498</v>
      </c>
      <c r="L1269" s="835">
        <v>1286.6199999999999</v>
      </c>
      <c r="M1269" s="835">
        <v>7719.7199999999993</v>
      </c>
      <c r="N1269" s="832">
        <v>6</v>
      </c>
      <c r="O1269" s="836">
        <v>2</v>
      </c>
      <c r="P1269" s="835">
        <v>7719.7199999999993</v>
      </c>
      <c r="Q1269" s="837">
        <v>1</v>
      </c>
      <c r="R1269" s="832">
        <v>6</v>
      </c>
      <c r="S1269" s="837">
        <v>1</v>
      </c>
      <c r="T1269" s="836">
        <v>2</v>
      </c>
      <c r="U1269" s="838">
        <v>1</v>
      </c>
    </row>
    <row r="1270" spans="1:21" ht="14.4" customHeight="1" x14ac:dyDescent="0.3">
      <c r="A1270" s="831">
        <v>21</v>
      </c>
      <c r="B1270" s="832" t="s">
        <v>2457</v>
      </c>
      <c r="C1270" s="832" t="s">
        <v>2463</v>
      </c>
      <c r="D1270" s="833" t="s">
        <v>4107</v>
      </c>
      <c r="E1270" s="834" t="s">
        <v>2494</v>
      </c>
      <c r="F1270" s="832" t="s">
        <v>2458</v>
      </c>
      <c r="G1270" s="832" t="s">
        <v>2710</v>
      </c>
      <c r="H1270" s="832" t="s">
        <v>585</v>
      </c>
      <c r="I1270" s="832" t="s">
        <v>3004</v>
      </c>
      <c r="J1270" s="832" t="s">
        <v>3005</v>
      </c>
      <c r="K1270" s="832" t="s">
        <v>3006</v>
      </c>
      <c r="L1270" s="835">
        <v>169.29</v>
      </c>
      <c r="M1270" s="835">
        <v>338.58</v>
      </c>
      <c r="N1270" s="832">
        <v>2</v>
      </c>
      <c r="O1270" s="836">
        <v>1</v>
      </c>
      <c r="P1270" s="835">
        <v>338.58</v>
      </c>
      <c r="Q1270" s="837">
        <v>1</v>
      </c>
      <c r="R1270" s="832">
        <v>2</v>
      </c>
      <c r="S1270" s="837">
        <v>1</v>
      </c>
      <c r="T1270" s="836">
        <v>1</v>
      </c>
      <c r="U1270" s="838">
        <v>1</v>
      </c>
    </row>
    <row r="1271" spans="1:21" ht="14.4" customHeight="1" x14ac:dyDescent="0.3">
      <c r="A1271" s="831">
        <v>21</v>
      </c>
      <c r="B1271" s="832" t="s">
        <v>2457</v>
      </c>
      <c r="C1271" s="832" t="s">
        <v>2463</v>
      </c>
      <c r="D1271" s="833" t="s">
        <v>4107</v>
      </c>
      <c r="E1271" s="834" t="s">
        <v>2494</v>
      </c>
      <c r="F1271" s="832" t="s">
        <v>2458</v>
      </c>
      <c r="G1271" s="832" t="s">
        <v>3139</v>
      </c>
      <c r="H1271" s="832" t="s">
        <v>585</v>
      </c>
      <c r="I1271" s="832" t="s">
        <v>3437</v>
      </c>
      <c r="J1271" s="832" t="s">
        <v>1175</v>
      </c>
      <c r="K1271" s="832" t="s">
        <v>3438</v>
      </c>
      <c r="L1271" s="835">
        <v>181.04</v>
      </c>
      <c r="M1271" s="835">
        <v>181.04</v>
      </c>
      <c r="N1271" s="832">
        <v>1</v>
      </c>
      <c r="O1271" s="836">
        <v>0.5</v>
      </c>
      <c r="P1271" s="835">
        <v>181.04</v>
      </c>
      <c r="Q1271" s="837">
        <v>1</v>
      </c>
      <c r="R1271" s="832">
        <v>1</v>
      </c>
      <c r="S1271" s="837">
        <v>1</v>
      </c>
      <c r="T1271" s="836">
        <v>0.5</v>
      </c>
      <c r="U1271" s="838">
        <v>1</v>
      </c>
    </row>
    <row r="1272" spans="1:21" ht="14.4" customHeight="1" x14ac:dyDescent="0.3">
      <c r="A1272" s="831">
        <v>21</v>
      </c>
      <c r="B1272" s="832" t="s">
        <v>2457</v>
      </c>
      <c r="C1272" s="832" t="s">
        <v>2463</v>
      </c>
      <c r="D1272" s="833" t="s">
        <v>4107</v>
      </c>
      <c r="E1272" s="834" t="s">
        <v>2494</v>
      </c>
      <c r="F1272" s="832" t="s">
        <v>2458</v>
      </c>
      <c r="G1272" s="832" t="s">
        <v>3753</v>
      </c>
      <c r="H1272" s="832" t="s">
        <v>585</v>
      </c>
      <c r="I1272" s="832" t="s">
        <v>3754</v>
      </c>
      <c r="J1272" s="832" t="s">
        <v>3755</v>
      </c>
      <c r="K1272" s="832" t="s">
        <v>3756</v>
      </c>
      <c r="L1272" s="835">
        <v>3483.97</v>
      </c>
      <c r="M1272" s="835">
        <v>3483.97</v>
      </c>
      <c r="N1272" s="832">
        <v>1</v>
      </c>
      <c r="O1272" s="836">
        <v>1</v>
      </c>
      <c r="P1272" s="835">
        <v>3483.97</v>
      </c>
      <c r="Q1272" s="837">
        <v>1</v>
      </c>
      <c r="R1272" s="832">
        <v>1</v>
      </c>
      <c r="S1272" s="837">
        <v>1</v>
      </c>
      <c r="T1272" s="836">
        <v>1</v>
      </c>
      <c r="U1272" s="838">
        <v>1</v>
      </c>
    </row>
    <row r="1273" spans="1:21" ht="14.4" customHeight="1" x14ac:dyDescent="0.3">
      <c r="A1273" s="831">
        <v>21</v>
      </c>
      <c r="B1273" s="832" t="s">
        <v>2457</v>
      </c>
      <c r="C1273" s="832" t="s">
        <v>2463</v>
      </c>
      <c r="D1273" s="833" t="s">
        <v>4107</v>
      </c>
      <c r="E1273" s="834" t="s">
        <v>2494</v>
      </c>
      <c r="F1273" s="832" t="s">
        <v>2458</v>
      </c>
      <c r="G1273" s="832" t="s">
        <v>2509</v>
      </c>
      <c r="H1273" s="832" t="s">
        <v>637</v>
      </c>
      <c r="I1273" s="832" t="s">
        <v>2141</v>
      </c>
      <c r="J1273" s="832" t="s">
        <v>1087</v>
      </c>
      <c r="K1273" s="832" t="s">
        <v>1089</v>
      </c>
      <c r="L1273" s="835">
        <v>0</v>
      </c>
      <c r="M1273" s="835">
        <v>0</v>
      </c>
      <c r="N1273" s="832">
        <v>30</v>
      </c>
      <c r="O1273" s="836">
        <v>8.5</v>
      </c>
      <c r="P1273" s="835">
        <v>0</v>
      </c>
      <c r="Q1273" s="837"/>
      <c r="R1273" s="832">
        <v>20</v>
      </c>
      <c r="S1273" s="837">
        <v>0.66666666666666663</v>
      </c>
      <c r="T1273" s="836">
        <v>5.5</v>
      </c>
      <c r="U1273" s="838">
        <v>0.6470588235294118</v>
      </c>
    </row>
    <row r="1274" spans="1:21" ht="14.4" customHeight="1" x14ac:dyDescent="0.3">
      <c r="A1274" s="831">
        <v>21</v>
      </c>
      <c r="B1274" s="832" t="s">
        <v>2457</v>
      </c>
      <c r="C1274" s="832" t="s">
        <v>2463</v>
      </c>
      <c r="D1274" s="833" t="s">
        <v>4107</v>
      </c>
      <c r="E1274" s="834" t="s">
        <v>2494</v>
      </c>
      <c r="F1274" s="832" t="s">
        <v>2458</v>
      </c>
      <c r="G1274" s="832" t="s">
        <v>3253</v>
      </c>
      <c r="H1274" s="832" t="s">
        <v>585</v>
      </c>
      <c r="I1274" s="832" t="s">
        <v>3254</v>
      </c>
      <c r="J1274" s="832" t="s">
        <v>1249</v>
      </c>
      <c r="K1274" s="832" t="s">
        <v>2536</v>
      </c>
      <c r="L1274" s="835">
        <v>210.38</v>
      </c>
      <c r="M1274" s="835">
        <v>210.38</v>
      </c>
      <c r="N1274" s="832">
        <v>1</v>
      </c>
      <c r="O1274" s="836">
        <v>0.5</v>
      </c>
      <c r="P1274" s="835"/>
      <c r="Q1274" s="837">
        <v>0</v>
      </c>
      <c r="R1274" s="832"/>
      <c r="S1274" s="837">
        <v>0</v>
      </c>
      <c r="T1274" s="836"/>
      <c r="U1274" s="838">
        <v>0</v>
      </c>
    </row>
    <row r="1275" spans="1:21" ht="14.4" customHeight="1" x14ac:dyDescent="0.3">
      <c r="A1275" s="831">
        <v>21</v>
      </c>
      <c r="B1275" s="832" t="s">
        <v>2457</v>
      </c>
      <c r="C1275" s="832" t="s">
        <v>2463</v>
      </c>
      <c r="D1275" s="833" t="s">
        <v>4107</v>
      </c>
      <c r="E1275" s="834" t="s">
        <v>2494</v>
      </c>
      <c r="F1275" s="832" t="s">
        <v>2458</v>
      </c>
      <c r="G1275" s="832" t="s">
        <v>3253</v>
      </c>
      <c r="H1275" s="832" t="s">
        <v>585</v>
      </c>
      <c r="I1275" s="832" t="s">
        <v>3255</v>
      </c>
      <c r="J1275" s="832" t="s">
        <v>1249</v>
      </c>
      <c r="K1275" s="832" t="s">
        <v>3256</v>
      </c>
      <c r="L1275" s="835">
        <v>42.08</v>
      </c>
      <c r="M1275" s="835">
        <v>42.08</v>
      </c>
      <c r="N1275" s="832">
        <v>1</v>
      </c>
      <c r="O1275" s="836">
        <v>0.5</v>
      </c>
      <c r="P1275" s="835">
        <v>42.08</v>
      </c>
      <c r="Q1275" s="837">
        <v>1</v>
      </c>
      <c r="R1275" s="832">
        <v>1</v>
      </c>
      <c r="S1275" s="837">
        <v>1</v>
      </c>
      <c r="T1275" s="836">
        <v>0.5</v>
      </c>
      <c r="U1275" s="838">
        <v>1</v>
      </c>
    </row>
    <row r="1276" spans="1:21" ht="14.4" customHeight="1" x14ac:dyDescent="0.3">
      <c r="A1276" s="831">
        <v>21</v>
      </c>
      <c r="B1276" s="832" t="s">
        <v>2457</v>
      </c>
      <c r="C1276" s="832" t="s">
        <v>2463</v>
      </c>
      <c r="D1276" s="833" t="s">
        <v>4107</v>
      </c>
      <c r="E1276" s="834" t="s">
        <v>2494</v>
      </c>
      <c r="F1276" s="832" t="s">
        <v>2458</v>
      </c>
      <c r="G1276" s="832" t="s">
        <v>2719</v>
      </c>
      <c r="H1276" s="832" t="s">
        <v>585</v>
      </c>
      <c r="I1276" s="832" t="s">
        <v>3388</v>
      </c>
      <c r="J1276" s="832" t="s">
        <v>2724</v>
      </c>
      <c r="K1276" s="832" t="s">
        <v>3389</v>
      </c>
      <c r="L1276" s="835">
        <v>42.54</v>
      </c>
      <c r="M1276" s="835">
        <v>85.08</v>
      </c>
      <c r="N1276" s="832">
        <v>2</v>
      </c>
      <c r="O1276" s="836">
        <v>1</v>
      </c>
      <c r="P1276" s="835"/>
      <c r="Q1276" s="837">
        <v>0</v>
      </c>
      <c r="R1276" s="832"/>
      <c r="S1276" s="837">
        <v>0</v>
      </c>
      <c r="T1276" s="836"/>
      <c r="U1276" s="838">
        <v>0</v>
      </c>
    </row>
    <row r="1277" spans="1:21" ht="14.4" customHeight="1" x14ac:dyDescent="0.3">
      <c r="A1277" s="831">
        <v>21</v>
      </c>
      <c r="B1277" s="832" t="s">
        <v>2457</v>
      </c>
      <c r="C1277" s="832" t="s">
        <v>2463</v>
      </c>
      <c r="D1277" s="833" t="s">
        <v>4107</v>
      </c>
      <c r="E1277" s="834" t="s">
        <v>2494</v>
      </c>
      <c r="F1277" s="832" t="s">
        <v>2458</v>
      </c>
      <c r="G1277" s="832" t="s">
        <v>2726</v>
      </c>
      <c r="H1277" s="832" t="s">
        <v>637</v>
      </c>
      <c r="I1277" s="832" t="s">
        <v>3257</v>
      </c>
      <c r="J1277" s="832" t="s">
        <v>2728</v>
      </c>
      <c r="K1277" s="832" t="s">
        <v>3258</v>
      </c>
      <c r="L1277" s="835">
        <v>251.16</v>
      </c>
      <c r="M1277" s="835">
        <v>251.16</v>
      </c>
      <c r="N1277" s="832">
        <v>1</v>
      </c>
      <c r="O1277" s="836">
        <v>0.5</v>
      </c>
      <c r="P1277" s="835">
        <v>251.16</v>
      </c>
      <c r="Q1277" s="837">
        <v>1</v>
      </c>
      <c r="R1277" s="832">
        <v>1</v>
      </c>
      <c r="S1277" s="837">
        <v>1</v>
      </c>
      <c r="T1277" s="836">
        <v>0.5</v>
      </c>
      <c r="U1277" s="838">
        <v>1</v>
      </c>
    </row>
    <row r="1278" spans="1:21" ht="14.4" customHeight="1" x14ac:dyDescent="0.3">
      <c r="A1278" s="831">
        <v>21</v>
      </c>
      <c r="B1278" s="832" t="s">
        <v>2457</v>
      </c>
      <c r="C1278" s="832" t="s">
        <v>2463</v>
      </c>
      <c r="D1278" s="833" t="s">
        <v>4107</v>
      </c>
      <c r="E1278" s="834" t="s">
        <v>2494</v>
      </c>
      <c r="F1278" s="832" t="s">
        <v>2458</v>
      </c>
      <c r="G1278" s="832" t="s">
        <v>2726</v>
      </c>
      <c r="H1278" s="832" t="s">
        <v>637</v>
      </c>
      <c r="I1278" s="832" t="s">
        <v>2727</v>
      </c>
      <c r="J1278" s="832" t="s">
        <v>2728</v>
      </c>
      <c r="K1278" s="832" t="s">
        <v>2729</v>
      </c>
      <c r="L1278" s="835">
        <v>502.31</v>
      </c>
      <c r="M1278" s="835">
        <v>15069.300000000003</v>
      </c>
      <c r="N1278" s="832">
        <v>30</v>
      </c>
      <c r="O1278" s="836">
        <v>28.5</v>
      </c>
      <c r="P1278" s="835">
        <v>9543.8900000000012</v>
      </c>
      <c r="Q1278" s="837">
        <v>0.6333333333333333</v>
      </c>
      <c r="R1278" s="832">
        <v>19</v>
      </c>
      <c r="S1278" s="837">
        <v>0.6333333333333333</v>
      </c>
      <c r="T1278" s="836">
        <v>17.5</v>
      </c>
      <c r="U1278" s="838">
        <v>0.61403508771929827</v>
      </c>
    </row>
    <row r="1279" spans="1:21" ht="14.4" customHeight="1" x14ac:dyDescent="0.3">
      <c r="A1279" s="831">
        <v>21</v>
      </c>
      <c r="B1279" s="832" t="s">
        <v>2457</v>
      </c>
      <c r="C1279" s="832" t="s">
        <v>2463</v>
      </c>
      <c r="D1279" s="833" t="s">
        <v>4107</v>
      </c>
      <c r="E1279" s="834" t="s">
        <v>2494</v>
      </c>
      <c r="F1279" s="832" t="s">
        <v>2458</v>
      </c>
      <c r="G1279" s="832" t="s">
        <v>2742</v>
      </c>
      <c r="H1279" s="832" t="s">
        <v>585</v>
      </c>
      <c r="I1279" s="832" t="s">
        <v>2745</v>
      </c>
      <c r="J1279" s="832" t="s">
        <v>1208</v>
      </c>
      <c r="K1279" s="832" t="s">
        <v>2746</v>
      </c>
      <c r="L1279" s="835">
        <v>55.16</v>
      </c>
      <c r="M1279" s="835">
        <v>606.76</v>
      </c>
      <c r="N1279" s="832">
        <v>11</v>
      </c>
      <c r="O1279" s="836">
        <v>3.5</v>
      </c>
      <c r="P1279" s="835">
        <v>441.28</v>
      </c>
      <c r="Q1279" s="837">
        <v>0.72727272727272729</v>
      </c>
      <c r="R1279" s="832">
        <v>8</v>
      </c>
      <c r="S1279" s="837">
        <v>0.72727272727272729</v>
      </c>
      <c r="T1279" s="836">
        <v>2.5</v>
      </c>
      <c r="U1279" s="838">
        <v>0.7142857142857143</v>
      </c>
    </row>
    <row r="1280" spans="1:21" ht="14.4" customHeight="1" x14ac:dyDescent="0.3">
      <c r="A1280" s="831">
        <v>21</v>
      </c>
      <c r="B1280" s="832" t="s">
        <v>2457</v>
      </c>
      <c r="C1280" s="832" t="s">
        <v>2463</v>
      </c>
      <c r="D1280" s="833" t="s">
        <v>4107</v>
      </c>
      <c r="E1280" s="834" t="s">
        <v>2494</v>
      </c>
      <c r="F1280" s="832" t="s">
        <v>2458</v>
      </c>
      <c r="G1280" s="832" t="s">
        <v>2747</v>
      </c>
      <c r="H1280" s="832" t="s">
        <v>585</v>
      </c>
      <c r="I1280" s="832" t="s">
        <v>3757</v>
      </c>
      <c r="J1280" s="832" t="s">
        <v>3758</v>
      </c>
      <c r="K1280" s="832" t="s">
        <v>1951</v>
      </c>
      <c r="L1280" s="835">
        <v>93.96</v>
      </c>
      <c r="M1280" s="835">
        <v>187.92</v>
      </c>
      <c r="N1280" s="832">
        <v>2</v>
      </c>
      <c r="O1280" s="836">
        <v>0.5</v>
      </c>
      <c r="P1280" s="835"/>
      <c r="Q1280" s="837">
        <v>0</v>
      </c>
      <c r="R1280" s="832"/>
      <c r="S1280" s="837">
        <v>0</v>
      </c>
      <c r="T1280" s="836"/>
      <c r="U1280" s="838">
        <v>0</v>
      </c>
    </row>
    <row r="1281" spans="1:21" ht="14.4" customHeight="1" x14ac:dyDescent="0.3">
      <c r="A1281" s="831">
        <v>21</v>
      </c>
      <c r="B1281" s="832" t="s">
        <v>2457</v>
      </c>
      <c r="C1281" s="832" t="s">
        <v>2463</v>
      </c>
      <c r="D1281" s="833" t="s">
        <v>4107</v>
      </c>
      <c r="E1281" s="834" t="s">
        <v>2494</v>
      </c>
      <c r="F1281" s="832" t="s">
        <v>2458</v>
      </c>
      <c r="G1281" s="832" t="s">
        <v>2747</v>
      </c>
      <c r="H1281" s="832" t="s">
        <v>585</v>
      </c>
      <c r="I1281" s="832" t="s">
        <v>3759</v>
      </c>
      <c r="J1281" s="832" t="s">
        <v>1018</v>
      </c>
      <c r="K1281" s="832" t="s">
        <v>3760</v>
      </c>
      <c r="L1281" s="835">
        <v>54.46</v>
      </c>
      <c r="M1281" s="835">
        <v>108.92</v>
      </c>
      <c r="N1281" s="832">
        <v>2</v>
      </c>
      <c r="O1281" s="836">
        <v>0.5</v>
      </c>
      <c r="P1281" s="835">
        <v>108.92</v>
      </c>
      <c r="Q1281" s="837">
        <v>1</v>
      </c>
      <c r="R1281" s="832">
        <v>2</v>
      </c>
      <c r="S1281" s="837">
        <v>1</v>
      </c>
      <c r="T1281" s="836">
        <v>0.5</v>
      </c>
      <c r="U1281" s="838">
        <v>1</v>
      </c>
    </row>
    <row r="1282" spans="1:21" ht="14.4" customHeight="1" x14ac:dyDescent="0.3">
      <c r="A1282" s="831">
        <v>21</v>
      </c>
      <c r="B1282" s="832" t="s">
        <v>2457</v>
      </c>
      <c r="C1282" s="832" t="s">
        <v>2463</v>
      </c>
      <c r="D1282" s="833" t="s">
        <v>4107</v>
      </c>
      <c r="E1282" s="834" t="s">
        <v>2494</v>
      </c>
      <c r="F1282" s="832" t="s">
        <v>2458</v>
      </c>
      <c r="G1282" s="832" t="s">
        <v>2767</v>
      </c>
      <c r="H1282" s="832" t="s">
        <v>585</v>
      </c>
      <c r="I1282" s="832" t="s">
        <v>2768</v>
      </c>
      <c r="J1282" s="832" t="s">
        <v>2769</v>
      </c>
      <c r="K1282" s="832" t="s">
        <v>2770</v>
      </c>
      <c r="L1282" s="835">
        <v>311.02</v>
      </c>
      <c r="M1282" s="835">
        <v>622.04</v>
      </c>
      <c r="N1282" s="832">
        <v>2</v>
      </c>
      <c r="O1282" s="836">
        <v>1.5</v>
      </c>
      <c r="P1282" s="835">
        <v>622.04</v>
      </c>
      <c r="Q1282" s="837">
        <v>1</v>
      </c>
      <c r="R1282" s="832">
        <v>2</v>
      </c>
      <c r="S1282" s="837">
        <v>1</v>
      </c>
      <c r="T1282" s="836">
        <v>1.5</v>
      </c>
      <c r="U1282" s="838">
        <v>1</v>
      </c>
    </row>
    <row r="1283" spans="1:21" ht="14.4" customHeight="1" x14ac:dyDescent="0.3">
      <c r="A1283" s="831">
        <v>21</v>
      </c>
      <c r="B1283" s="832" t="s">
        <v>2457</v>
      </c>
      <c r="C1283" s="832" t="s">
        <v>2463</v>
      </c>
      <c r="D1283" s="833" t="s">
        <v>4107</v>
      </c>
      <c r="E1283" s="834" t="s">
        <v>2494</v>
      </c>
      <c r="F1283" s="832" t="s">
        <v>2458</v>
      </c>
      <c r="G1283" s="832" t="s">
        <v>2767</v>
      </c>
      <c r="H1283" s="832" t="s">
        <v>585</v>
      </c>
      <c r="I1283" s="832" t="s">
        <v>3023</v>
      </c>
      <c r="J1283" s="832" t="s">
        <v>3024</v>
      </c>
      <c r="K1283" s="832" t="s">
        <v>3025</v>
      </c>
      <c r="L1283" s="835">
        <v>177.92</v>
      </c>
      <c r="M1283" s="835">
        <v>533.76</v>
      </c>
      <c r="N1283" s="832">
        <v>3</v>
      </c>
      <c r="O1283" s="836">
        <v>2</v>
      </c>
      <c r="P1283" s="835">
        <v>533.76</v>
      </c>
      <c r="Q1283" s="837">
        <v>1</v>
      </c>
      <c r="R1283" s="832">
        <v>3</v>
      </c>
      <c r="S1283" s="837">
        <v>1</v>
      </c>
      <c r="T1283" s="836">
        <v>2</v>
      </c>
      <c r="U1283" s="838">
        <v>1</v>
      </c>
    </row>
    <row r="1284" spans="1:21" ht="14.4" customHeight="1" x14ac:dyDescent="0.3">
      <c r="A1284" s="831">
        <v>21</v>
      </c>
      <c r="B1284" s="832" t="s">
        <v>2457</v>
      </c>
      <c r="C1284" s="832" t="s">
        <v>2463</v>
      </c>
      <c r="D1284" s="833" t="s">
        <v>4107</v>
      </c>
      <c r="E1284" s="834" t="s">
        <v>2494</v>
      </c>
      <c r="F1284" s="832" t="s">
        <v>2458</v>
      </c>
      <c r="G1284" s="832" t="s">
        <v>2773</v>
      </c>
      <c r="H1284" s="832" t="s">
        <v>637</v>
      </c>
      <c r="I1284" s="832" t="s">
        <v>2173</v>
      </c>
      <c r="J1284" s="832" t="s">
        <v>1272</v>
      </c>
      <c r="K1284" s="832" t="s">
        <v>2174</v>
      </c>
      <c r="L1284" s="835">
        <v>0</v>
      </c>
      <c r="M1284" s="835">
        <v>0</v>
      </c>
      <c r="N1284" s="832">
        <v>5</v>
      </c>
      <c r="O1284" s="836">
        <v>4</v>
      </c>
      <c r="P1284" s="835">
        <v>0</v>
      </c>
      <c r="Q1284" s="837"/>
      <c r="R1284" s="832">
        <v>2</v>
      </c>
      <c r="S1284" s="837">
        <v>0.4</v>
      </c>
      <c r="T1284" s="836">
        <v>1</v>
      </c>
      <c r="U1284" s="838">
        <v>0.25</v>
      </c>
    </row>
    <row r="1285" spans="1:21" ht="14.4" customHeight="1" x14ac:dyDescent="0.3">
      <c r="A1285" s="831">
        <v>21</v>
      </c>
      <c r="B1285" s="832" t="s">
        <v>2457</v>
      </c>
      <c r="C1285" s="832" t="s">
        <v>2463</v>
      </c>
      <c r="D1285" s="833" t="s">
        <v>4107</v>
      </c>
      <c r="E1285" s="834" t="s">
        <v>2494</v>
      </c>
      <c r="F1285" s="832" t="s">
        <v>2458</v>
      </c>
      <c r="G1285" s="832" t="s">
        <v>2773</v>
      </c>
      <c r="H1285" s="832" t="s">
        <v>585</v>
      </c>
      <c r="I1285" s="832" t="s">
        <v>3761</v>
      </c>
      <c r="J1285" s="832" t="s">
        <v>3033</v>
      </c>
      <c r="K1285" s="832" t="s">
        <v>2777</v>
      </c>
      <c r="L1285" s="835">
        <v>0</v>
      </c>
      <c r="M1285" s="835">
        <v>0</v>
      </c>
      <c r="N1285" s="832">
        <v>1</v>
      </c>
      <c r="O1285" s="836">
        <v>0.5</v>
      </c>
      <c r="P1285" s="835">
        <v>0</v>
      </c>
      <c r="Q1285" s="837"/>
      <c r="R1285" s="832">
        <v>1</v>
      </c>
      <c r="S1285" s="837">
        <v>1</v>
      </c>
      <c r="T1285" s="836">
        <v>0.5</v>
      </c>
      <c r="U1285" s="838">
        <v>1</v>
      </c>
    </row>
    <row r="1286" spans="1:21" ht="14.4" customHeight="1" x14ac:dyDescent="0.3">
      <c r="A1286" s="831">
        <v>21</v>
      </c>
      <c r="B1286" s="832" t="s">
        <v>2457</v>
      </c>
      <c r="C1286" s="832" t="s">
        <v>2463</v>
      </c>
      <c r="D1286" s="833" t="s">
        <v>4107</v>
      </c>
      <c r="E1286" s="834" t="s">
        <v>2494</v>
      </c>
      <c r="F1286" s="832" t="s">
        <v>2458</v>
      </c>
      <c r="G1286" s="832" t="s">
        <v>2773</v>
      </c>
      <c r="H1286" s="832" t="s">
        <v>585</v>
      </c>
      <c r="I1286" s="832" t="s">
        <v>2779</v>
      </c>
      <c r="J1286" s="832" t="s">
        <v>2780</v>
      </c>
      <c r="K1286" s="832" t="s">
        <v>2349</v>
      </c>
      <c r="L1286" s="835">
        <v>0</v>
      </c>
      <c r="M1286" s="835">
        <v>0</v>
      </c>
      <c r="N1286" s="832">
        <v>1</v>
      </c>
      <c r="O1286" s="836">
        <v>1</v>
      </c>
      <c r="P1286" s="835">
        <v>0</v>
      </c>
      <c r="Q1286" s="837"/>
      <c r="R1286" s="832">
        <v>1</v>
      </c>
      <c r="S1286" s="837">
        <v>1</v>
      </c>
      <c r="T1286" s="836">
        <v>1</v>
      </c>
      <c r="U1286" s="838">
        <v>1</v>
      </c>
    </row>
    <row r="1287" spans="1:21" ht="14.4" customHeight="1" x14ac:dyDescent="0.3">
      <c r="A1287" s="831">
        <v>21</v>
      </c>
      <c r="B1287" s="832" t="s">
        <v>2457</v>
      </c>
      <c r="C1287" s="832" t="s">
        <v>2463</v>
      </c>
      <c r="D1287" s="833" t="s">
        <v>4107</v>
      </c>
      <c r="E1287" s="834" t="s">
        <v>2494</v>
      </c>
      <c r="F1287" s="832" t="s">
        <v>2458</v>
      </c>
      <c r="G1287" s="832" t="s">
        <v>3659</v>
      </c>
      <c r="H1287" s="832" t="s">
        <v>637</v>
      </c>
      <c r="I1287" s="832" t="s">
        <v>3762</v>
      </c>
      <c r="J1287" s="832" t="s">
        <v>1999</v>
      </c>
      <c r="K1287" s="832" t="s">
        <v>3763</v>
      </c>
      <c r="L1287" s="835">
        <v>327.49</v>
      </c>
      <c r="M1287" s="835">
        <v>327.49</v>
      </c>
      <c r="N1287" s="832">
        <v>1</v>
      </c>
      <c r="O1287" s="836">
        <v>0.5</v>
      </c>
      <c r="P1287" s="835"/>
      <c r="Q1287" s="837">
        <v>0</v>
      </c>
      <c r="R1287" s="832"/>
      <c r="S1287" s="837">
        <v>0</v>
      </c>
      <c r="T1287" s="836"/>
      <c r="U1287" s="838">
        <v>0</v>
      </c>
    </row>
    <row r="1288" spans="1:21" ht="14.4" customHeight="1" x14ac:dyDescent="0.3">
      <c r="A1288" s="831">
        <v>21</v>
      </c>
      <c r="B1288" s="832" t="s">
        <v>2457</v>
      </c>
      <c r="C1288" s="832" t="s">
        <v>2463</v>
      </c>
      <c r="D1288" s="833" t="s">
        <v>4107</v>
      </c>
      <c r="E1288" s="834" t="s">
        <v>2494</v>
      </c>
      <c r="F1288" s="832" t="s">
        <v>2458</v>
      </c>
      <c r="G1288" s="832" t="s">
        <v>2786</v>
      </c>
      <c r="H1288" s="832" t="s">
        <v>585</v>
      </c>
      <c r="I1288" s="832" t="s">
        <v>3764</v>
      </c>
      <c r="J1288" s="832" t="s">
        <v>3152</v>
      </c>
      <c r="K1288" s="832" t="s">
        <v>3765</v>
      </c>
      <c r="L1288" s="835">
        <v>99.94</v>
      </c>
      <c r="M1288" s="835">
        <v>99.94</v>
      </c>
      <c r="N1288" s="832">
        <v>1</v>
      </c>
      <c r="O1288" s="836">
        <v>0.5</v>
      </c>
      <c r="P1288" s="835">
        <v>99.94</v>
      </c>
      <c r="Q1288" s="837">
        <v>1</v>
      </c>
      <c r="R1288" s="832">
        <v>1</v>
      </c>
      <c r="S1288" s="837">
        <v>1</v>
      </c>
      <c r="T1288" s="836">
        <v>0.5</v>
      </c>
      <c r="U1288" s="838">
        <v>1</v>
      </c>
    </row>
    <row r="1289" spans="1:21" ht="14.4" customHeight="1" x14ac:dyDescent="0.3">
      <c r="A1289" s="831">
        <v>21</v>
      </c>
      <c r="B1289" s="832" t="s">
        <v>2457</v>
      </c>
      <c r="C1289" s="832" t="s">
        <v>2463</v>
      </c>
      <c r="D1289" s="833" t="s">
        <v>4107</v>
      </c>
      <c r="E1289" s="834" t="s">
        <v>2494</v>
      </c>
      <c r="F1289" s="832" t="s">
        <v>2458</v>
      </c>
      <c r="G1289" s="832" t="s">
        <v>2786</v>
      </c>
      <c r="H1289" s="832" t="s">
        <v>585</v>
      </c>
      <c r="I1289" s="832" t="s">
        <v>3151</v>
      </c>
      <c r="J1289" s="832" t="s">
        <v>3152</v>
      </c>
      <c r="K1289" s="832" t="s">
        <v>3153</v>
      </c>
      <c r="L1289" s="835">
        <v>299.83999999999997</v>
      </c>
      <c r="M1289" s="835">
        <v>1499.1999999999998</v>
      </c>
      <c r="N1289" s="832">
        <v>5</v>
      </c>
      <c r="O1289" s="836">
        <v>3</v>
      </c>
      <c r="P1289" s="835"/>
      <c r="Q1289" s="837">
        <v>0</v>
      </c>
      <c r="R1289" s="832"/>
      <c r="S1289" s="837">
        <v>0</v>
      </c>
      <c r="T1289" s="836"/>
      <c r="U1289" s="838">
        <v>0</v>
      </c>
    </row>
    <row r="1290" spans="1:21" ht="14.4" customHeight="1" x14ac:dyDescent="0.3">
      <c r="A1290" s="831">
        <v>21</v>
      </c>
      <c r="B1290" s="832" t="s">
        <v>2457</v>
      </c>
      <c r="C1290" s="832" t="s">
        <v>2463</v>
      </c>
      <c r="D1290" s="833" t="s">
        <v>4107</v>
      </c>
      <c r="E1290" s="834" t="s">
        <v>2494</v>
      </c>
      <c r="F1290" s="832" t="s">
        <v>2458</v>
      </c>
      <c r="G1290" s="832" t="s">
        <v>2786</v>
      </c>
      <c r="H1290" s="832" t="s">
        <v>585</v>
      </c>
      <c r="I1290" s="832" t="s">
        <v>2787</v>
      </c>
      <c r="J1290" s="832" t="s">
        <v>1559</v>
      </c>
      <c r="K1290" s="832" t="s">
        <v>2788</v>
      </c>
      <c r="L1290" s="835">
        <v>50.32</v>
      </c>
      <c r="M1290" s="835">
        <v>201.28</v>
      </c>
      <c r="N1290" s="832">
        <v>4</v>
      </c>
      <c r="O1290" s="836">
        <v>1</v>
      </c>
      <c r="P1290" s="835">
        <v>201.28</v>
      </c>
      <c r="Q1290" s="837">
        <v>1</v>
      </c>
      <c r="R1290" s="832">
        <v>4</v>
      </c>
      <c r="S1290" s="837">
        <v>1</v>
      </c>
      <c r="T1290" s="836">
        <v>1</v>
      </c>
      <c r="U1290" s="838">
        <v>1</v>
      </c>
    </row>
    <row r="1291" spans="1:21" ht="14.4" customHeight="1" x14ac:dyDescent="0.3">
      <c r="A1291" s="831">
        <v>21</v>
      </c>
      <c r="B1291" s="832" t="s">
        <v>2457</v>
      </c>
      <c r="C1291" s="832" t="s">
        <v>2463</v>
      </c>
      <c r="D1291" s="833" t="s">
        <v>4107</v>
      </c>
      <c r="E1291" s="834" t="s">
        <v>2494</v>
      </c>
      <c r="F1291" s="832" t="s">
        <v>2458</v>
      </c>
      <c r="G1291" s="832" t="s">
        <v>2786</v>
      </c>
      <c r="H1291" s="832" t="s">
        <v>637</v>
      </c>
      <c r="I1291" s="832" t="s">
        <v>2136</v>
      </c>
      <c r="J1291" s="832" t="s">
        <v>2137</v>
      </c>
      <c r="K1291" s="832" t="s">
        <v>2138</v>
      </c>
      <c r="L1291" s="835">
        <v>50.32</v>
      </c>
      <c r="M1291" s="835">
        <v>100.64</v>
      </c>
      <c r="N1291" s="832">
        <v>2</v>
      </c>
      <c r="O1291" s="836">
        <v>0.5</v>
      </c>
      <c r="P1291" s="835">
        <v>100.64</v>
      </c>
      <c r="Q1291" s="837">
        <v>1</v>
      </c>
      <c r="R1291" s="832">
        <v>2</v>
      </c>
      <c r="S1291" s="837">
        <v>1</v>
      </c>
      <c r="T1291" s="836">
        <v>0.5</v>
      </c>
      <c r="U1291" s="838">
        <v>1</v>
      </c>
    </row>
    <row r="1292" spans="1:21" ht="14.4" customHeight="1" x14ac:dyDescent="0.3">
      <c r="A1292" s="831">
        <v>21</v>
      </c>
      <c r="B1292" s="832" t="s">
        <v>2457</v>
      </c>
      <c r="C1292" s="832" t="s">
        <v>2463</v>
      </c>
      <c r="D1292" s="833" t="s">
        <v>4107</v>
      </c>
      <c r="E1292" s="834" t="s">
        <v>2494</v>
      </c>
      <c r="F1292" s="832" t="s">
        <v>2458</v>
      </c>
      <c r="G1292" s="832" t="s">
        <v>2786</v>
      </c>
      <c r="H1292" s="832" t="s">
        <v>585</v>
      </c>
      <c r="I1292" s="832" t="s">
        <v>2789</v>
      </c>
      <c r="J1292" s="832" t="s">
        <v>1559</v>
      </c>
      <c r="K1292" s="832" t="s">
        <v>2790</v>
      </c>
      <c r="L1292" s="835">
        <v>50.32</v>
      </c>
      <c r="M1292" s="835">
        <v>2113.44</v>
      </c>
      <c r="N1292" s="832">
        <v>42</v>
      </c>
      <c r="O1292" s="836">
        <v>16</v>
      </c>
      <c r="P1292" s="835">
        <v>1559.92</v>
      </c>
      <c r="Q1292" s="837">
        <v>0.73809523809523814</v>
      </c>
      <c r="R1292" s="832">
        <v>31</v>
      </c>
      <c r="S1292" s="837">
        <v>0.73809523809523814</v>
      </c>
      <c r="T1292" s="836">
        <v>12.5</v>
      </c>
      <c r="U1292" s="838">
        <v>0.78125</v>
      </c>
    </row>
    <row r="1293" spans="1:21" ht="14.4" customHeight="1" x14ac:dyDescent="0.3">
      <c r="A1293" s="831">
        <v>21</v>
      </c>
      <c r="B1293" s="832" t="s">
        <v>2457</v>
      </c>
      <c r="C1293" s="832" t="s">
        <v>2463</v>
      </c>
      <c r="D1293" s="833" t="s">
        <v>4107</v>
      </c>
      <c r="E1293" s="834" t="s">
        <v>2494</v>
      </c>
      <c r="F1293" s="832" t="s">
        <v>2458</v>
      </c>
      <c r="G1293" s="832" t="s">
        <v>2786</v>
      </c>
      <c r="H1293" s="832" t="s">
        <v>585</v>
      </c>
      <c r="I1293" s="832" t="s">
        <v>3766</v>
      </c>
      <c r="J1293" s="832" t="s">
        <v>1559</v>
      </c>
      <c r="K1293" s="832" t="s">
        <v>3767</v>
      </c>
      <c r="L1293" s="835">
        <v>16.77</v>
      </c>
      <c r="M1293" s="835">
        <v>33.54</v>
      </c>
      <c r="N1293" s="832">
        <v>2</v>
      </c>
      <c r="O1293" s="836">
        <v>0.5</v>
      </c>
      <c r="P1293" s="835">
        <v>33.54</v>
      </c>
      <c r="Q1293" s="837">
        <v>1</v>
      </c>
      <c r="R1293" s="832">
        <v>2</v>
      </c>
      <c r="S1293" s="837">
        <v>1</v>
      </c>
      <c r="T1293" s="836">
        <v>0.5</v>
      </c>
      <c r="U1293" s="838">
        <v>1</v>
      </c>
    </row>
    <row r="1294" spans="1:21" ht="14.4" customHeight="1" x14ac:dyDescent="0.3">
      <c r="A1294" s="831">
        <v>21</v>
      </c>
      <c r="B1294" s="832" t="s">
        <v>2457</v>
      </c>
      <c r="C1294" s="832" t="s">
        <v>2463</v>
      </c>
      <c r="D1294" s="833" t="s">
        <v>4107</v>
      </c>
      <c r="E1294" s="834" t="s">
        <v>2494</v>
      </c>
      <c r="F1294" s="832" t="s">
        <v>2458</v>
      </c>
      <c r="G1294" s="832" t="s">
        <v>2791</v>
      </c>
      <c r="H1294" s="832" t="s">
        <v>585</v>
      </c>
      <c r="I1294" s="832" t="s">
        <v>2792</v>
      </c>
      <c r="J1294" s="832" t="s">
        <v>643</v>
      </c>
      <c r="K1294" s="832" t="s">
        <v>644</v>
      </c>
      <c r="L1294" s="835">
        <v>2086.5500000000002</v>
      </c>
      <c r="M1294" s="835">
        <v>8346.2000000000007</v>
      </c>
      <c r="N1294" s="832">
        <v>4</v>
      </c>
      <c r="O1294" s="836">
        <v>1.5</v>
      </c>
      <c r="P1294" s="835">
        <v>8346.2000000000007</v>
      </c>
      <c r="Q1294" s="837">
        <v>1</v>
      </c>
      <c r="R1294" s="832">
        <v>4</v>
      </c>
      <c r="S1294" s="837">
        <v>1</v>
      </c>
      <c r="T1294" s="836">
        <v>1.5</v>
      </c>
      <c r="U1294" s="838">
        <v>1</v>
      </c>
    </row>
    <row r="1295" spans="1:21" ht="14.4" customHeight="1" x14ac:dyDescent="0.3">
      <c r="A1295" s="831">
        <v>21</v>
      </c>
      <c r="B1295" s="832" t="s">
        <v>2457</v>
      </c>
      <c r="C1295" s="832" t="s">
        <v>2463</v>
      </c>
      <c r="D1295" s="833" t="s">
        <v>4107</v>
      </c>
      <c r="E1295" s="834" t="s">
        <v>2494</v>
      </c>
      <c r="F1295" s="832" t="s">
        <v>2458</v>
      </c>
      <c r="G1295" s="832" t="s">
        <v>2793</v>
      </c>
      <c r="H1295" s="832" t="s">
        <v>637</v>
      </c>
      <c r="I1295" s="832" t="s">
        <v>2305</v>
      </c>
      <c r="J1295" s="832" t="s">
        <v>1310</v>
      </c>
      <c r="K1295" s="832" t="s">
        <v>2306</v>
      </c>
      <c r="L1295" s="835">
        <v>154.36000000000001</v>
      </c>
      <c r="M1295" s="835">
        <v>1080.52</v>
      </c>
      <c r="N1295" s="832">
        <v>7</v>
      </c>
      <c r="O1295" s="836">
        <v>6.5</v>
      </c>
      <c r="P1295" s="835">
        <v>308.72000000000003</v>
      </c>
      <c r="Q1295" s="837">
        <v>0.28571428571428575</v>
      </c>
      <c r="R1295" s="832">
        <v>2</v>
      </c>
      <c r="S1295" s="837">
        <v>0.2857142857142857</v>
      </c>
      <c r="T1295" s="836">
        <v>2</v>
      </c>
      <c r="U1295" s="838">
        <v>0.30769230769230771</v>
      </c>
    </row>
    <row r="1296" spans="1:21" ht="14.4" customHeight="1" x14ac:dyDescent="0.3">
      <c r="A1296" s="831">
        <v>21</v>
      </c>
      <c r="B1296" s="832" t="s">
        <v>2457</v>
      </c>
      <c r="C1296" s="832" t="s">
        <v>2463</v>
      </c>
      <c r="D1296" s="833" t="s">
        <v>4107</v>
      </c>
      <c r="E1296" s="834" t="s">
        <v>2494</v>
      </c>
      <c r="F1296" s="832" t="s">
        <v>2458</v>
      </c>
      <c r="G1296" s="832" t="s">
        <v>2793</v>
      </c>
      <c r="H1296" s="832" t="s">
        <v>585</v>
      </c>
      <c r="I1296" s="832" t="s">
        <v>3367</v>
      </c>
      <c r="J1296" s="832" t="s">
        <v>1310</v>
      </c>
      <c r="K1296" s="832" t="s">
        <v>2306</v>
      </c>
      <c r="L1296" s="835">
        <v>154.36000000000001</v>
      </c>
      <c r="M1296" s="835">
        <v>308.72000000000003</v>
      </c>
      <c r="N1296" s="832">
        <v>2</v>
      </c>
      <c r="O1296" s="836">
        <v>2</v>
      </c>
      <c r="P1296" s="835">
        <v>154.36000000000001</v>
      </c>
      <c r="Q1296" s="837">
        <v>0.5</v>
      </c>
      <c r="R1296" s="832">
        <v>1</v>
      </c>
      <c r="S1296" s="837">
        <v>0.5</v>
      </c>
      <c r="T1296" s="836">
        <v>1</v>
      </c>
      <c r="U1296" s="838">
        <v>0.5</v>
      </c>
    </row>
    <row r="1297" spans="1:21" ht="14.4" customHeight="1" x14ac:dyDescent="0.3">
      <c r="A1297" s="831">
        <v>21</v>
      </c>
      <c r="B1297" s="832" t="s">
        <v>2457</v>
      </c>
      <c r="C1297" s="832" t="s">
        <v>2463</v>
      </c>
      <c r="D1297" s="833" t="s">
        <v>4107</v>
      </c>
      <c r="E1297" s="834" t="s">
        <v>2494</v>
      </c>
      <c r="F1297" s="832" t="s">
        <v>2458</v>
      </c>
      <c r="G1297" s="832" t="s">
        <v>2793</v>
      </c>
      <c r="H1297" s="832" t="s">
        <v>585</v>
      </c>
      <c r="I1297" s="832" t="s">
        <v>2795</v>
      </c>
      <c r="J1297" s="832" t="s">
        <v>1310</v>
      </c>
      <c r="K1297" s="832" t="s">
        <v>2306</v>
      </c>
      <c r="L1297" s="835">
        <v>154.36000000000001</v>
      </c>
      <c r="M1297" s="835">
        <v>154.36000000000001</v>
      </c>
      <c r="N1297" s="832">
        <v>1</v>
      </c>
      <c r="O1297" s="836">
        <v>1</v>
      </c>
      <c r="P1297" s="835">
        <v>154.36000000000001</v>
      </c>
      <c r="Q1297" s="837">
        <v>1</v>
      </c>
      <c r="R1297" s="832">
        <v>1</v>
      </c>
      <c r="S1297" s="837">
        <v>1</v>
      </c>
      <c r="T1297" s="836">
        <v>1</v>
      </c>
      <c r="U1297" s="838">
        <v>1</v>
      </c>
    </row>
    <row r="1298" spans="1:21" ht="14.4" customHeight="1" x14ac:dyDescent="0.3">
      <c r="A1298" s="831">
        <v>21</v>
      </c>
      <c r="B1298" s="832" t="s">
        <v>2457</v>
      </c>
      <c r="C1298" s="832" t="s">
        <v>2463</v>
      </c>
      <c r="D1298" s="833" t="s">
        <v>4107</v>
      </c>
      <c r="E1298" s="834" t="s">
        <v>2494</v>
      </c>
      <c r="F1298" s="832" t="s">
        <v>2458</v>
      </c>
      <c r="G1298" s="832" t="s">
        <v>2796</v>
      </c>
      <c r="H1298" s="832" t="s">
        <v>585</v>
      </c>
      <c r="I1298" s="832" t="s">
        <v>2797</v>
      </c>
      <c r="J1298" s="832" t="s">
        <v>982</v>
      </c>
      <c r="K1298" s="832" t="s">
        <v>983</v>
      </c>
      <c r="L1298" s="835">
        <v>374.79</v>
      </c>
      <c r="M1298" s="835">
        <v>1499.16</v>
      </c>
      <c r="N1298" s="832">
        <v>4</v>
      </c>
      <c r="O1298" s="836">
        <v>1</v>
      </c>
      <c r="P1298" s="835">
        <v>1499.16</v>
      </c>
      <c r="Q1298" s="837">
        <v>1</v>
      </c>
      <c r="R1298" s="832">
        <v>4</v>
      </c>
      <c r="S1298" s="837">
        <v>1</v>
      </c>
      <c r="T1298" s="836">
        <v>1</v>
      </c>
      <c r="U1298" s="838">
        <v>1</v>
      </c>
    </row>
    <row r="1299" spans="1:21" ht="14.4" customHeight="1" x14ac:dyDescent="0.3">
      <c r="A1299" s="831">
        <v>21</v>
      </c>
      <c r="B1299" s="832" t="s">
        <v>2457</v>
      </c>
      <c r="C1299" s="832" t="s">
        <v>2463</v>
      </c>
      <c r="D1299" s="833" t="s">
        <v>4107</v>
      </c>
      <c r="E1299" s="834" t="s">
        <v>2494</v>
      </c>
      <c r="F1299" s="832" t="s">
        <v>2458</v>
      </c>
      <c r="G1299" s="832" t="s">
        <v>3596</v>
      </c>
      <c r="H1299" s="832" t="s">
        <v>585</v>
      </c>
      <c r="I1299" s="832" t="s">
        <v>3768</v>
      </c>
      <c r="J1299" s="832" t="s">
        <v>3598</v>
      </c>
      <c r="K1299" s="832" t="s">
        <v>3769</v>
      </c>
      <c r="L1299" s="835">
        <v>775.17</v>
      </c>
      <c r="M1299" s="835">
        <v>1550.34</v>
      </c>
      <c r="N1299" s="832">
        <v>2</v>
      </c>
      <c r="O1299" s="836">
        <v>1</v>
      </c>
      <c r="P1299" s="835">
        <v>1550.34</v>
      </c>
      <c r="Q1299" s="837">
        <v>1</v>
      </c>
      <c r="R1299" s="832">
        <v>2</v>
      </c>
      <c r="S1299" s="837">
        <v>1</v>
      </c>
      <c r="T1299" s="836">
        <v>1</v>
      </c>
      <c r="U1299" s="838">
        <v>1</v>
      </c>
    </row>
    <row r="1300" spans="1:21" ht="14.4" customHeight="1" x14ac:dyDescent="0.3">
      <c r="A1300" s="831">
        <v>21</v>
      </c>
      <c r="B1300" s="832" t="s">
        <v>2457</v>
      </c>
      <c r="C1300" s="832" t="s">
        <v>2463</v>
      </c>
      <c r="D1300" s="833" t="s">
        <v>4107</v>
      </c>
      <c r="E1300" s="834" t="s">
        <v>2494</v>
      </c>
      <c r="F1300" s="832" t="s">
        <v>2458</v>
      </c>
      <c r="G1300" s="832" t="s">
        <v>2798</v>
      </c>
      <c r="H1300" s="832" t="s">
        <v>637</v>
      </c>
      <c r="I1300" s="832" t="s">
        <v>3600</v>
      </c>
      <c r="J1300" s="832" t="s">
        <v>2048</v>
      </c>
      <c r="K1300" s="832" t="s">
        <v>3601</v>
      </c>
      <c r="L1300" s="835">
        <v>126.27</v>
      </c>
      <c r="M1300" s="835">
        <v>126.27</v>
      </c>
      <c r="N1300" s="832">
        <v>1</v>
      </c>
      <c r="O1300" s="836">
        <v>1</v>
      </c>
      <c r="P1300" s="835"/>
      <c r="Q1300" s="837">
        <v>0</v>
      </c>
      <c r="R1300" s="832"/>
      <c r="S1300" s="837">
        <v>0</v>
      </c>
      <c r="T1300" s="836"/>
      <c r="U1300" s="838">
        <v>0</v>
      </c>
    </row>
    <row r="1301" spans="1:21" ht="14.4" customHeight="1" x14ac:dyDescent="0.3">
      <c r="A1301" s="831">
        <v>21</v>
      </c>
      <c r="B1301" s="832" t="s">
        <v>2457</v>
      </c>
      <c r="C1301" s="832" t="s">
        <v>2463</v>
      </c>
      <c r="D1301" s="833" t="s">
        <v>4107</v>
      </c>
      <c r="E1301" s="834" t="s">
        <v>2494</v>
      </c>
      <c r="F1301" s="832" t="s">
        <v>2458</v>
      </c>
      <c r="G1301" s="832" t="s">
        <v>2798</v>
      </c>
      <c r="H1301" s="832" t="s">
        <v>637</v>
      </c>
      <c r="I1301" s="832" t="s">
        <v>2303</v>
      </c>
      <c r="J1301" s="832" t="s">
        <v>2299</v>
      </c>
      <c r="K1301" s="832" t="s">
        <v>2304</v>
      </c>
      <c r="L1301" s="835">
        <v>49.08</v>
      </c>
      <c r="M1301" s="835">
        <v>147.24</v>
      </c>
      <c r="N1301" s="832">
        <v>3</v>
      </c>
      <c r="O1301" s="836">
        <v>3</v>
      </c>
      <c r="P1301" s="835">
        <v>147.24</v>
      </c>
      <c r="Q1301" s="837">
        <v>1</v>
      </c>
      <c r="R1301" s="832">
        <v>3</v>
      </c>
      <c r="S1301" s="837">
        <v>1</v>
      </c>
      <c r="T1301" s="836">
        <v>3</v>
      </c>
      <c r="U1301" s="838">
        <v>1</v>
      </c>
    </row>
    <row r="1302" spans="1:21" ht="14.4" customHeight="1" x14ac:dyDescent="0.3">
      <c r="A1302" s="831">
        <v>21</v>
      </c>
      <c r="B1302" s="832" t="s">
        <v>2457</v>
      </c>
      <c r="C1302" s="832" t="s">
        <v>2463</v>
      </c>
      <c r="D1302" s="833" t="s">
        <v>4107</v>
      </c>
      <c r="E1302" s="834" t="s">
        <v>2494</v>
      </c>
      <c r="F1302" s="832" t="s">
        <v>2458</v>
      </c>
      <c r="G1302" s="832" t="s">
        <v>2798</v>
      </c>
      <c r="H1302" s="832" t="s">
        <v>637</v>
      </c>
      <c r="I1302" s="832" t="s">
        <v>3455</v>
      </c>
      <c r="J1302" s="832" t="s">
        <v>2299</v>
      </c>
      <c r="K1302" s="832" t="s">
        <v>3456</v>
      </c>
      <c r="L1302" s="835">
        <v>126.27</v>
      </c>
      <c r="M1302" s="835">
        <v>126.27</v>
      </c>
      <c r="N1302" s="832">
        <v>1</v>
      </c>
      <c r="O1302" s="836">
        <v>1</v>
      </c>
      <c r="P1302" s="835">
        <v>126.27</v>
      </c>
      <c r="Q1302" s="837">
        <v>1</v>
      </c>
      <c r="R1302" s="832">
        <v>1</v>
      </c>
      <c r="S1302" s="837">
        <v>1</v>
      </c>
      <c r="T1302" s="836">
        <v>1</v>
      </c>
      <c r="U1302" s="838">
        <v>1</v>
      </c>
    </row>
    <row r="1303" spans="1:21" ht="14.4" customHeight="1" x14ac:dyDescent="0.3">
      <c r="A1303" s="831">
        <v>21</v>
      </c>
      <c r="B1303" s="832" t="s">
        <v>2457</v>
      </c>
      <c r="C1303" s="832" t="s">
        <v>2463</v>
      </c>
      <c r="D1303" s="833" t="s">
        <v>4107</v>
      </c>
      <c r="E1303" s="834" t="s">
        <v>2494</v>
      </c>
      <c r="F1303" s="832" t="s">
        <v>2458</v>
      </c>
      <c r="G1303" s="832" t="s">
        <v>3277</v>
      </c>
      <c r="H1303" s="832" t="s">
        <v>585</v>
      </c>
      <c r="I1303" s="832" t="s">
        <v>3770</v>
      </c>
      <c r="J1303" s="832" t="s">
        <v>3771</v>
      </c>
      <c r="K1303" s="832" t="s">
        <v>3772</v>
      </c>
      <c r="L1303" s="835">
        <v>248.55</v>
      </c>
      <c r="M1303" s="835">
        <v>5219.55</v>
      </c>
      <c r="N1303" s="832">
        <v>21</v>
      </c>
      <c r="O1303" s="836">
        <v>21</v>
      </c>
      <c r="P1303" s="835">
        <v>2236.9499999999998</v>
      </c>
      <c r="Q1303" s="837">
        <v>0.42857142857142855</v>
      </c>
      <c r="R1303" s="832">
        <v>9</v>
      </c>
      <c r="S1303" s="837">
        <v>0.42857142857142855</v>
      </c>
      <c r="T1303" s="836">
        <v>9</v>
      </c>
      <c r="U1303" s="838">
        <v>0.42857142857142855</v>
      </c>
    </row>
    <row r="1304" spans="1:21" ht="14.4" customHeight="1" x14ac:dyDescent="0.3">
      <c r="A1304" s="831">
        <v>21</v>
      </c>
      <c r="B1304" s="832" t="s">
        <v>2457</v>
      </c>
      <c r="C1304" s="832" t="s">
        <v>2463</v>
      </c>
      <c r="D1304" s="833" t="s">
        <v>4107</v>
      </c>
      <c r="E1304" s="834" t="s">
        <v>2494</v>
      </c>
      <c r="F1304" s="832" t="s">
        <v>2458</v>
      </c>
      <c r="G1304" s="832" t="s">
        <v>2804</v>
      </c>
      <c r="H1304" s="832" t="s">
        <v>637</v>
      </c>
      <c r="I1304" s="832" t="s">
        <v>3699</v>
      </c>
      <c r="J1304" s="832" t="s">
        <v>1573</v>
      </c>
      <c r="K1304" s="832" t="s">
        <v>1574</v>
      </c>
      <c r="L1304" s="835">
        <v>194.26</v>
      </c>
      <c r="M1304" s="835">
        <v>2136.8599999999997</v>
      </c>
      <c r="N1304" s="832">
        <v>11</v>
      </c>
      <c r="O1304" s="836">
        <v>3.5</v>
      </c>
      <c r="P1304" s="835">
        <v>1748.34</v>
      </c>
      <c r="Q1304" s="837">
        <v>0.81818181818181823</v>
      </c>
      <c r="R1304" s="832">
        <v>9</v>
      </c>
      <c r="S1304" s="837">
        <v>0.81818181818181823</v>
      </c>
      <c r="T1304" s="836">
        <v>2.5</v>
      </c>
      <c r="U1304" s="838">
        <v>0.7142857142857143</v>
      </c>
    </row>
    <row r="1305" spans="1:21" ht="14.4" customHeight="1" x14ac:dyDescent="0.3">
      <c r="A1305" s="831">
        <v>21</v>
      </c>
      <c r="B1305" s="832" t="s">
        <v>2457</v>
      </c>
      <c r="C1305" s="832" t="s">
        <v>2463</v>
      </c>
      <c r="D1305" s="833" t="s">
        <v>4107</v>
      </c>
      <c r="E1305" s="834" t="s">
        <v>2494</v>
      </c>
      <c r="F1305" s="832" t="s">
        <v>2458</v>
      </c>
      <c r="G1305" s="832" t="s">
        <v>2510</v>
      </c>
      <c r="H1305" s="832" t="s">
        <v>585</v>
      </c>
      <c r="I1305" s="832" t="s">
        <v>2511</v>
      </c>
      <c r="J1305" s="832" t="s">
        <v>1028</v>
      </c>
      <c r="K1305" s="832" t="s">
        <v>1029</v>
      </c>
      <c r="L1305" s="835">
        <v>107.27</v>
      </c>
      <c r="M1305" s="835">
        <v>6221.66</v>
      </c>
      <c r="N1305" s="832">
        <v>58</v>
      </c>
      <c r="O1305" s="836">
        <v>24</v>
      </c>
      <c r="P1305" s="835">
        <v>3432.64</v>
      </c>
      <c r="Q1305" s="837">
        <v>0.55172413793103448</v>
      </c>
      <c r="R1305" s="832">
        <v>32</v>
      </c>
      <c r="S1305" s="837">
        <v>0.55172413793103448</v>
      </c>
      <c r="T1305" s="836">
        <v>13</v>
      </c>
      <c r="U1305" s="838">
        <v>0.54166666666666663</v>
      </c>
    </row>
    <row r="1306" spans="1:21" ht="14.4" customHeight="1" x14ac:dyDescent="0.3">
      <c r="A1306" s="831">
        <v>21</v>
      </c>
      <c r="B1306" s="832" t="s">
        <v>2457</v>
      </c>
      <c r="C1306" s="832" t="s">
        <v>2463</v>
      </c>
      <c r="D1306" s="833" t="s">
        <v>4107</v>
      </c>
      <c r="E1306" s="834" t="s">
        <v>2494</v>
      </c>
      <c r="F1306" s="832" t="s">
        <v>2458</v>
      </c>
      <c r="G1306" s="832" t="s">
        <v>2510</v>
      </c>
      <c r="H1306" s="832" t="s">
        <v>585</v>
      </c>
      <c r="I1306" s="832" t="s">
        <v>2809</v>
      </c>
      <c r="J1306" s="832" t="s">
        <v>1028</v>
      </c>
      <c r="K1306" s="832" t="s">
        <v>1029</v>
      </c>
      <c r="L1306" s="835">
        <v>107.27</v>
      </c>
      <c r="M1306" s="835">
        <v>321.81</v>
      </c>
      <c r="N1306" s="832">
        <v>3</v>
      </c>
      <c r="O1306" s="836">
        <v>1</v>
      </c>
      <c r="P1306" s="835">
        <v>321.81</v>
      </c>
      <c r="Q1306" s="837">
        <v>1</v>
      </c>
      <c r="R1306" s="832">
        <v>3</v>
      </c>
      <c r="S1306" s="837">
        <v>1</v>
      </c>
      <c r="T1306" s="836">
        <v>1</v>
      </c>
      <c r="U1306" s="838">
        <v>1</v>
      </c>
    </row>
    <row r="1307" spans="1:21" ht="14.4" customHeight="1" x14ac:dyDescent="0.3">
      <c r="A1307" s="831">
        <v>21</v>
      </c>
      <c r="B1307" s="832" t="s">
        <v>2457</v>
      </c>
      <c r="C1307" s="832" t="s">
        <v>2463</v>
      </c>
      <c r="D1307" s="833" t="s">
        <v>4107</v>
      </c>
      <c r="E1307" s="834" t="s">
        <v>2494</v>
      </c>
      <c r="F1307" s="832" t="s">
        <v>2459</v>
      </c>
      <c r="G1307" s="832" t="s">
        <v>2519</v>
      </c>
      <c r="H1307" s="832" t="s">
        <v>585</v>
      </c>
      <c r="I1307" s="832" t="s">
        <v>2810</v>
      </c>
      <c r="J1307" s="832" t="s">
        <v>2521</v>
      </c>
      <c r="K1307" s="832"/>
      <c r="L1307" s="835">
        <v>0</v>
      </c>
      <c r="M1307" s="835">
        <v>0</v>
      </c>
      <c r="N1307" s="832">
        <v>5</v>
      </c>
      <c r="O1307" s="836">
        <v>5</v>
      </c>
      <c r="P1307" s="835">
        <v>0</v>
      </c>
      <c r="Q1307" s="837"/>
      <c r="R1307" s="832">
        <v>3</v>
      </c>
      <c r="S1307" s="837">
        <v>0.6</v>
      </c>
      <c r="T1307" s="836">
        <v>3</v>
      </c>
      <c r="U1307" s="838">
        <v>0.6</v>
      </c>
    </row>
    <row r="1308" spans="1:21" ht="14.4" customHeight="1" x14ac:dyDescent="0.3">
      <c r="A1308" s="831">
        <v>21</v>
      </c>
      <c r="B1308" s="832" t="s">
        <v>2457</v>
      </c>
      <c r="C1308" s="832" t="s">
        <v>2463</v>
      </c>
      <c r="D1308" s="833" t="s">
        <v>4107</v>
      </c>
      <c r="E1308" s="834" t="s">
        <v>2494</v>
      </c>
      <c r="F1308" s="832" t="s">
        <v>2460</v>
      </c>
      <c r="G1308" s="832" t="s">
        <v>2818</v>
      </c>
      <c r="H1308" s="832" t="s">
        <v>585</v>
      </c>
      <c r="I1308" s="832" t="s">
        <v>2819</v>
      </c>
      <c r="J1308" s="832" t="s">
        <v>2820</v>
      </c>
      <c r="K1308" s="832" t="s">
        <v>2821</v>
      </c>
      <c r="L1308" s="835">
        <v>1800</v>
      </c>
      <c r="M1308" s="835">
        <v>7200</v>
      </c>
      <c r="N1308" s="832">
        <v>4</v>
      </c>
      <c r="O1308" s="836">
        <v>4</v>
      </c>
      <c r="P1308" s="835">
        <v>3600</v>
      </c>
      <c r="Q1308" s="837">
        <v>0.5</v>
      </c>
      <c r="R1308" s="832">
        <v>2</v>
      </c>
      <c r="S1308" s="837">
        <v>0.5</v>
      </c>
      <c r="T1308" s="836">
        <v>2</v>
      </c>
      <c r="U1308" s="838">
        <v>0.5</v>
      </c>
    </row>
    <row r="1309" spans="1:21" ht="14.4" customHeight="1" x14ac:dyDescent="0.3">
      <c r="A1309" s="831">
        <v>21</v>
      </c>
      <c r="B1309" s="832" t="s">
        <v>2457</v>
      </c>
      <c r="C1309" s="832" t="s">
        <v>2463</v>
      </c>
      <c r="D1309" s="833" t="s">
        <v>4107</v>
      </c>
      <c r="E1309" s="834" t="s">
        <v>2494</v>
      </c>
      <c r="F1309" s="832" t="s">
        <v>2460</v>
      </c>
      <c r="G1309" s="832" t="s">
        <v>2825</v>
      </c>
      <c r="H1309" s="832" t="s">
        <v>585</v>
      </c>
      <c r="I1309" s="832" t="s">
        <v>3072</v>
      </c>
      <c r="J1309" s="832" t="s">
        <v>3073</v>
      </c>
      <c r="K1309" s="832" t="s">
        <v>3074</v>
      </c>
      <c r="L1309" s="835">
        <v>1000</v>
      </c>
      <c r="M1309" s="835">
        <v>2000</v>
      </c>
      <c r="N1309" s="832">
        <v>2</v>
      </c>
      <c r="O1309" s="836">
        <v>2</v>
      </c>
      <c r="P1309" s="835">
        <v>1000</v>
      </c>
      <c r="Q1309" s="837">
        <v>0.5</v>
      </c>
      <c r="R1309" s="832">
        <v>1</v>
      </c>
      <c r="S1309" s="837">
        <v>0.5</v>
      </c>
      <c r="T1309" s="836">
        <v>1</v>
      </c>
      <c r="U1309" s="838">
        <v>0.5</v>
      </c>
    </row>
    <row r="1310" spans="1:21" ht="14.4" customHeight="1" x14ac:dyDescent="0.3">
      <c r="A1310" s="831">
        <v>21</v>
      </c>
      <c r="B1310" s="832" t="s">
        <v>2457</v>
      </c>
      <c r="C1310" s="832" t="s">
        <v>2463</v>
      </c>
      <c r="D1310" s="833" t="s">
        <v>4107</v>
      </c>
      <c r="E1310" s="834" t="s">
        <v>2490</v>
      </c>
      <c r="F1310" s="832" t="s">
        <v>2458</v>
      </c>
      <c r="G1310" s="832" t="s">
        <v>3296</v>
      </c>
      <c r="H1310" s="832" t="s">
        <v>585</v>
      </c>
      <c r="I1310" s="832" t="s">
        <v>3773</v>
      </c>
      <c r="J1310" s="832" t="s">
        <v>3774</v>
      </c>
      <c r="K1310" s="832" t="s">
        <v>3299</v>
      </c>
      <c r="L1310" s="835">
        <v>263.26</v>
      </c>
      <c r="M1310" s="835">
        <v>263.26</v>
      </c>
      <c r="N1310" s="832">
        <v>1</v>
      </c>
      <c r="O1310" s="836">
        <v>1</v>
      </c>
      <c r="P1310" s="835"/>
      <c r="Q1310" s="837">
        <v>0</v>
      </c>
      <c r="R1310" s="832"/>
      <c r="S1310" s="837">
        <v>0</v>
      </c>
      <c r="T1310" s="836"/>
      <c r="U1310" s="838">
        <v>0</v>
      </c>
    </row>
    <row r="1311" spans="1:21" ht="14.4" customHeight="1" x14ac:dyDescent="0.3">
      <c r="A1311" s="831">
        <v>21</v>
      </c>
      <c r="B1311" s="832" t="s">
        <v>2457</v>
      </c>
      <c r="C1311" s="832" t="s">
        <v>2463</v>
      </c>
      <c r="D1311" s="833" t="s">
        <v>4107</v>
      </c>
      <c r="E1311" s="834" t="s">
        <v>2490</v>
      </c>
      <c r="F1311" s="832" t="s">
        <v>2458</v>
      </c>
      <c r="G1311" s="832" t="s">
        <v>2555</v>
      </c>
      <c r="H1311" s="832" t="s">
        <v>585</v>
      </c>
      <c r="I1311" s="832" t="s">
        <v>3775</v>
      </c>
      <c r="J1311" s="832" t="s">
        <v>3176</v>
      </c>
      <c r="K1311" s="832" t="s">
        <v>1318</v>
      </c>
      <c r="L1311" s="835">
        <v>78.33</v>
      </c>
      <c r="M1311" s="835">
        <v>78.33</v>
      </c>
      <c r="N1311" s="832">
        <v>1</v>
      </c>
      <c r="O1311" s="836">
        <v>0.5</v>
      </c>
      <c r="P1311" s="835">
        <v>78.33</v>
      </c>
      <c r="Q1311" s="837">
        <v>1</v>
      </c>
      <c r="R1311" s="832">
        <v>1</v>
      </c>
      <c r="S1311" s="837">
        <v>1</v>
      </c>
      <c r="T1311" s="836">
        <v>0.5</v>
      </c>
      <c r="U1311" s="838">
        <v>1</v>
      </c>
    </row>
    <row r="1312" spans="1:21" ht="14.4" customHeight="1" x14ac:dyDescent="0.3">
      <c r="A1312" s="831">
        <v>21</v>
      </c>
      <c r="B1312" s="832" t="s">
        <v>2457</v>
      </c>
      <c r="C1312" s="832" t="s">
        <v>2463</v>
      </c>
      <c r="D1312" s="833" t="s">
        <v>4107</v>
      </c>
      <c r="E1312" s="834" t="s">
        <v>2490</v>
      </c>
      <c r="F1312" s="832" t="s">
        <v>2458</v>
      </c>
      <c r="G1312" s="832" t="s">
        <v>3325</v>
      </c>
      <c r="H1312" s="832" t="s">
        <v>637</v>
      </c>
      <c r="I1312" s="832" t="s">
        <v>3326</v>
      </c>
      <c r="J1312" s="832" t="s">
        <v>3327</v>
      </c>
      <c r="K1312" s="832" t="s">
        <v>3328</v>
      </c>
      <c r="L1312" s="835">
        <v>3231.81</v>
      </c>
      <c r="M1312" s="835">
        <v>3231.81</v>
      </c>
      <c r="N1312" s="832">
        <v>1</v>
      </c>
      <c r="O1312" s="836">
        <v>0.5</v>
      </c>
      <c r="P1312" s="835">
        <v>3231.81</v>
      </c>
      <c r="Q1312" s="837">
        <v>1</v>
      </c>
      <c r="R1312" s="832">
        <v>1</v>
      </c>
      <c r="S1312" s="837">
        <v>1</v>
      </c>
      <c r="T1312" s="836">
        <v>0.5</v>
      </c>
      <c r="U1312" s="838">
        <v>1</v>
      </c>
    </row>
    <row r="1313" spans="1:21" ht="14.4" customHeight="1" x14ac:dyDescent="0.3">
      <c r="A1313" s="831">
        <v>21</v>
      </c>
      <c r="B1313" s="832" t="s">
        <v>2457</v>
      </c>
      <c r="C1313" s="832" t="s">
        <v>2463</v>
      </c>
      <c r="D1313" s="833" t="s">
        <v>4107</v>
      </c>
      <c r="E1313" s="834" t="s">
        <v>2490</v>
      </c>
      <c r="F1313" s="832" t="s">
        <v>2458</v>
      </c>
      <c r="G1313" s="832" t="s">
        <v>2883</v>
      </c>
      <c r="H1313" s="832" t="s">
        <v>637</v>
      </c>
      <c r="I1313" s="832" t="s">
        <v>1939</v>
      </c>
      <c r="J1313" s="832" t="s">
        <v>877</v>
      </c>
      <c r="K1313" s="832" t="s">
        <v>1940</v>
      </c>
      <c r="L1313" s="835">
        <v>42.51</v>
      </c>
      <c r="M1313" s="835">
        <v>42.51</v>
      </c>
      <c r="N1313" s="832">
        <v>1</v>
      </c>
      <c r="O1313" s="836">
        <v>1</v>
      </c>
      <c r="P1313" s="835">
        <v>42.51</v>
      </c>
      <c r="Q1313" s="837">
        <v>1</v>
      </c>
      <c r="R1313" s="832">
        <v>1</v>
      </c>
      <c r="S1313" s="837">
        <v>1</v>
      </c>
      <c r="T1313" s="836">
        <v>1</v>
      </c>
      <c r="U1313" s="838">
        <v>1</v>
      </c>
    </row>
    <row r="1314" spans="1:21" ht="14.4" customHeight="1" x14ac:dyDescent="0.3">
      <c r="A1314" s="831">
        <v>21</v>
      </c>
      <c r="B1314" s="832" t="s">
        <v>2457</v>
      </c>
      <c r="C1314" s="832" t="s">
        <v>2463</v>
      </c>
      <c r="D1314" s="833" t="s">
        <v>4107</v>
      </c>
      <c r="E1314" s="834" t="s">
        <v>2490</v>
      </c>
      <c r="F1314" s="832" t="s">
        <v>2458</v>
      </c>
      <c r="G1314" s="832" t="s">
        <v>2606</v>
      </c>
      <c r="H1314" s="832" t="s">
        <v>637</v>
      </c>
      <c r="I1314" s="832" t="s">
        <v>3776</v>
      </c>
      <c r="J1314" s="832" t="s">
        <v>3777</v>
      </c>
      <c r="K1314" s="832" t="s">
        <v>3778</v>
      </c>
      <c r="L1314" s="835">
        <v>483.4</v>
      </c>
      <c r="M1314" s="835">
        <v>483.4</v>
      </c>
      <c r="N1314" s="832">
        <v>1</v>
      </c>
      <c r="O1314" s="836">
        <v>0.5</v>
      </c>
      <c r="P1314" s="835"/>
      <c r="Q1314" s="837">
        <v>0</v>
      </c>
      <c r="R1314" s="832"/>
      <c r="S1314" s="837">
        <v>0</v>
      </c>
      <c r="T1314" s="836"/>
      <c r="U1314" s="838">
        <v>0</v>
      </c>
    </row>
    <row r="1315" spans="1:21" ht="14.4" customHeight="1" x14ac:dyDescent="0.3">
      <c r="A1315" s="831">
        <v>21</v>
      </c>
      <c r="B1315" s="832" t="s">
        <v>2457</v>
      </c>
      <c r="C1315" s="832" t="s">
        <v>2463</v>
      </c>
      <c r="D1315" s="833" t="s">
        <v>4107</v>
      </c>
      <c r="E1315" s="834" t="s">
        <v>2490</v>
      </c>
      <c r="F1315" s="832" t="s">
        <v>2458</v>
      </c>
      <c r="G1315" s="832" t="s">
        <v>2618</v>
      </c>
      <c r="H1315" s="832" t="s">
        <v>585</v>
      </c>
      <c r="I1315" s="832" t="s">
        <v>2619</v>
      </c>
      <c r="J1315" s="832" t="s">
        <v>967</v>
      </c>
      <c r="K1315" s="832" t="s">
        <v>2620</v>
      </c>
      <c r="L1315" s="835">
        <v>45.03</v>
      </c>
      <c r="M1315" s="835">
        <v>45.03</v>
      </c>
      <c r="N1315" s="832">
        <v>1</v>
      </c>
      <c r="O1315" s="836">
        <v>0.5</v>
      </c>
      <c r="P1315" s="835"/>
      <c r="Q1315" s="837">
        <v>0</v>
      </c>
      <c r="R1315" s="832"/>
      <c r="S1315" s="837">
        <v>0</v>
      </c>
      <c r="T1315" s="836"/>
      <c r="U1315" s="838">
        <v>0</v>
      </c>
    </row>
    <row r="1316" spans="1:21" ht="14.4" customHeight="1" x14ac:dyDescent="0.3">
      <c r="A1316" s="831">
        <v>21</v>
      </c>
      <c r="B1316" s="832" t="s">
        <v>2457</v>
      </c>
      <c r="C1316" s="832" t="s">
        <v>2463</v>
      </c>
      <c r="D1316" s="833" t="s">
        <v>4107</v>
      </c>
      <c r="E1316" s="834" t="s">
        <v>2490</v>
      </c>
      <c r="F1316" s="832" t="s">
        <v>2458</v>
      </c>
      <c r="G1316" s="832" t="s">
        <v>2515</v>
      </c>
      <c r="H1316" s="832" t="s">
        <v>585</v>
      </c>
      <c r="I1316" s="832" t="s">
        <v>2667</v>
      </c>
      <c r="J1316" s="832" t="s">
        <v>769</v>
      </c>
      <c r="K1316" s="832" t="s">
        <v>2668</v>
      </c>
      <c r="L1316" s="835">
        <v>53.57</v>
      </c>
      <c r="M1316" s="835">
        <v>107.14</v>
      </c>
      <c r="N1316" s="832">
        <v>2</v>
      </c>
      <c r="O1316" s="836">
        <v>0.5</v>
      </c>
      <c r="P1316" s="835"/>
      <c r="Q1316" s="837">
        <v>0</v>
      </c>
      <c r="R1316" s="832"/>
      <c r="S1316" s="837">
        <v>0</v>
      </c>
      <c r="T1316" s="836"/>
      <c r="U1316" s="838">
        <v>0</v>
      </c>
    </row>
    <row r="1317" spans="1:21" ht="14.4" customHeight="1" x14ac:dyDescent="0.3">
      <c r="A1317" s="831">
        <v>21</v>
      </c>
      <c r="B1317" s="832" t="s">
        <v>2457</v>
      </c>
      <c r="C1317" s="832" t="s">
        <v>2463</v>
      </c>
      <c r="D1317" s="833" t="s">
        <v>4107</v>
      </c>
      <c r="E1317" s="834" t="s">
        <v>2490</v>
      </c>
      <c r="F1317" s="832" t="s">
        <v>2458</v>
      </c>
      <c r="G1317" s="832" t="s">
        <v>2669</v>
      </c>
      <c r="H1317" s="832" t="s">
        <v>637</v>
      </c>
      <c r="I1317" s="832" t="s">
        <v>2670</v>
      </c>
      <c r="J1317" s="832" t="s">
        <v>2671</v>
      </c>
      <c r="K1317" s="832" t="s">
        <v>2672</v>
      </c>
      <c r="L1317" s="835">
        <v>736.33</v>
      </c>
      <c r="M1317" s="835">
        <v>2945.32</v>
      </c>
      <c r="N1317" s="832">
        <v>4</v>
      </c>
      <c r="O1317" s="836">
        <v>1</v>
      </c>
      <c r="P1317" s="835">
        <v>2945.32</v>
      </c>
      <c r="Q1317" s="837">
        <v>1</v>
      </c>
      <c r="R1317" s="832">
        <v>4</v>
      </c>
      <c r="S1317" s="837">
        <v>1</v>
      </c>
      <c r="T1317" s="836">
        <v>1</v>
      </c>
      <c r="U1317" s="838">
        <v>1</v>
      </c>
    </row>
    <row r="1318" spans="1:21" ht="14.4" customHeight="1" x14ac:dyDescent="0.3">
      <c r="A1318" s="831">
        <v>21</v>
      </c>
      <c r="B1318" s="832" t="s">
        <v>2457</v>
      </c>
      <c r="C1318" s="832" t="s">
        <v>2463</v>
      </c>
      <c r="D1318" s="833" t="s">
        <v>4107</v>
      </c>
      <c r="E1318" s="834" t="s">
        <v>2490</v>
      </c>
      <c r="F1318" s="832" t="s">
        <v>2458</v>
      </c>
      <c r="G1318" s="832" t="s">
        <v>2669</v>
      </c>
      <c r="H1318" s="832" t="s">
        <v>637</v>
      </c>
      <c r="I1318" s="832" t="s">
        <v>1920</v>
      </c>
      <c r="J1318" s="832" t="s">
        <v>873</v>
      </c>
      <c r="K1318" s="832" t="s">
        <v>1921</v>
      </c>
      <c r="L1318" s="835">
        <v>1847.49</v>
      </c>
      <c r="M1318" s="835">
        <v>5542.47</v>
      </c>
      <c r="N1318" s="832">
        <v>3</v>
      </c>
      <c r="O1318" s="836">
        <v>1</v>
      </c>
      <c r="P1318" s="835"/>
      <c r="Q1318" s="837">
        <v>0</v>
      </c>
      <c r="R1318" s="832"/>
      <c r="S1318" s="837">
        <v>0</v>
      </c>
      <c r="T1318" s="836"/>
      <c r="U1318" s="838">
        <v>0</v>
      </c>
    </row>
    <row r="1319" spans="1:21" ht="14.4" customHeight="1" x14ac:dyDescent="0.3">
      <c r="A1319" s="831">
        <v>21</v>
      </c>
      <c r="B1319" s="832" t="s">
        <v>2457</v>
      </c>
      <c r="C1319" s="832" t="s">
        <v>2463</v>
      </c>
      <c r="D1319" s="833" t="s">
        <v>4107</v>
      </c>
      <c r="E1319" s="834" t="s">
        <v>2490</v>
      </c>
      <c r="F1319" s="832" t="s">
        <v>2458</v>
      </c>
      <c r="G1319" s="832" t="s">
        <v>2669</v>
      </c>
      <c r="H1319" s="832" t="s">
        <v>637</v>
      </c>
      <c r="I1319" s="832" t="s">
        <v>2948</v>
      </c>
      <c r="J1319" s="832" t="s">
        <v>2671</v>
      </c>
      <c r="K1319" s="832" t="s">
        <v>2949</v>
      </c>
      <c r="L1319" s="835">
        <v>1154.68</v>
      </c>
      <c r="M1319" s="835">
        <v>2309.36</v>
      </c>
      <c r="N1319" s="832">
        <v>2</v>
      </c>
      <c r="O1319" s="836">
        <v>1</v>
      </c>
      <c r="P1319" s="835"/>
      <c r="Q1319" s="837">
        <v>0</v>
      </c>
      <c r="R1319" s="832"/>
      <c r="S1319" s="837">
        <v>0</v>
      </c>
      <c r="T1319" s="836"/>
      <c r="U1319" s="838">
        <v>0</v>
      </c>
    </row>
    <row r="1320" spans="1:21" ht="14.4" customHeight="1" x14ac:dyDescent="0.3">
      <c r="A1320" s="831">
        <v>21</v>
      </c>
      <c r="B1320" s="832" t="s">
        <v>2457</v>
      </c>
      <c r="C1320" s="832" t="s">
        <v>2463</v>
      </c>
      <c r="D1320" s="833" t="s">
        <v>4107</v>
      </c>
      <c r="E1320" s="834" t="s">
        <v>2490</v>
      </c>
      <c r="F1320" s="832" t="s">
        <v>2458</v>
      </c>
      <c r="G1320" s="832" t="s">
        <v>2767</v>
      </c>
      <c r="H1320" s="832" t="s">
        <v>585</v>
      </c>
      <c r="I1320" s="832" t="s">
        <v>3779</v>
      </c>
      <c r="J1320" s="832" t="s">
        <v>3024</v>
      </c>
      <c r="K1320" s="832" t="s">
        <v>3780</v>
      </c>
      <c r="L1320" s="835">
        <v>387.73</v>
      </c>
      <c r="M1320" s="835">
        <v>387.73</v>
      </c>
      <c r="N1320" s="832">
        <v>1</v>
      </c>
      <c r="O1320" s="836">
        <v>1</v>
      </c>
      <c r="P1320" s="835">
        <v>387.73</v>
      </c>
      <c r="Q1320" s="837">
        <v>1</v>
      </c>
      <c r="R1320" s="832">
        <v>1</v>
      </c>
      <c r="S1320" s="837">
        <v>1</v>
      </c>
      <c r="T1320" s="836">
        <v>1</v>
      </c>
      <c r="U1320" s="838">
        <v>1</v>
      </c>
    </row>
    <row r="1321" spans="1:21" ht="14.4" customHeight="1" x14ac:dyDescent="0.3">
      <c r="A1321" s="831">
        <v>21</v>
      </c>
      <c r="B1321" s="832" t="s">
        <v>2457</v>
      </c>
      <c r="C1321" s="832" t="s">
        <v>2463</v>
      </c>
      <c r="D1321" s="833" t="s">
        <v>4107</v>
      </c>
      <c r="E1321" s="834" t="s">
        <v>2490</v>
      </c>
      <c r="F1321" s="832" t="s">
        <v>2458</v>
      </c>
      <c r="G1321" s="832" t="s">
        <v>2510</v>
      </c>
      <c r="H1321" s="832" t="s">
        <v>585</v>
      </c>
      <c r="I1321" s="832" t="s">
        <v>2511</v>
      </c>
      <c r="J1321" s="832" t="s">
        <v>1028</v>
      </c>
      <c r="K1321" s="832" t="s">
        <v>1029</v>
      </c>
      <c r="L1321" s="835">
        <v>107.27</v>
      </c>
      <c r="M1321" s="835">
        <v>107.27</v>
      </c>
      <c r="N1321" s="832">
        <v>1</v>
      </c>
      <c r="O1321" s="836">
        <v>0.5</v>
      </c>
      <c r="P1321" s="835"/>
      <c r="Q1321" s="837">
        <v>0</v>
      </c>
      <c r="R1321" s="832"/>
      <c r="S1321" s="837">
        <v>0</v>
      </c>
      <c r="T1321" s="836"/>
      <c r="U1321" s="838">
        <v>0</v>
      </c>
    </row>
    <row r="1322" spans="1:21" ht="14.4" customHeight="1" x14ac:dyDescent="0.3">
      <c r="A1322" s="831">
        <v>21</v>
      </c>
      <c r="B1322" s="832" t="s">
        <v>2457</v>
      </c>
      <c r="C1322" s="832" t="s">
        <v>2463</v>
      </c>
      <c r="D1322" s="833" t="s">
        <v>4107</v>
      </c>
      <c r="E1322" s="834" t="s">
        <v>2496</v>
      </c>
      <c r="F1322" s="832" t="s">
        <v>2458</v>
      </c>
      <c r="G1322" s="832" t="s">
        <v>3075</v>
      </c>
      <c r="H1322" s="832" t="s">
        <v>585</v>
      </c>
      <c r="I1322" s="832" t="s">
        <v>3158</v>
      </c>
      <c r="J1322" s="832" t="s">
        <v>3077</v>
      </c>
      <c r="K1322" s="832" t="s">
        <v>3159</v>
      </c>
      <c r="L1322" s="835">
        <v>23.49</v>
      </c>
      <c r="M1322" s="835">
        <v>46.98</v>
      </c>
      <c r="N1322" s="832">
        <v>2</v>
      </c>
      <c r="O1322" s="836">
        <v>2</v>
      </c>
      <c r="P1322" s="835">
        <v>46.98</v>
      </c>
      <c r="Q1322" s="837">
        <v>1</v>
      </c>
      <c r="R1322" s="832">
        <v>2</v>
      </c>
      <c r="S1322" s="837">
        <v>1</v>
      </c>
      <c r="T1322" s="836">
        <v>2</v>
      </c>
      <c r="U1322" s="838">
        <v>1</v>
      </c>
    </row>
    <row r="1323" spans="1:21" ht="14.4" customHeight="1" x14ac:dyDescent="0.3">
      <c r="A1323" s="831">
        <v>21</v>
      </c>
      <c r="B1323" s="832" t="s">
        <v>2457</v>
      </c>
      <c r="C1323" s="832" t="s">
        <v>2463</v>
      </c>
      <c r="D1323" s="833" t="s">
        <v>4107</v>
      </c>
      <c r="E1323" s="834" t="s">
        <v>2496</v>
      </c>
      <c r="F1323" s="832" t="s">
        <v>2458</v>
      </c>
      <c r="G1323" s="832" t="s">
        <v>3075</v>
      </c>
      <c r="H1323" s="832" t="s">
        <v>585</v>
      </c>
      <c r="I1323" s="832" t="s">
        <v>3076</v>
      </c>
      <c r="J1323" s="832" t="s">
        <v>3077</v>
      </c>
      <c r="K1323" s="832" t="s">
        <v>3078</v>
      </c>
      <c r="L1323" s="835">
        <v>70.48</v>
      </c>
      <c r="M1323" s="835">
        <v>140.96</v>
      </c>
      <c r="N1323" s="832">
        <v>2</v>
      </c>
      <c r="O1323" s="836">
        <v>1.5</v>
      </c>
      <c r="P1323" s="835">
        <v>140.96</v>
      </c>
      <c r="Q1323" s="837">
        <v>1</v>
      </c>
      <c r="R1323" s="832">
        <v>2</v>
      </c>
      <c r="S1323" s="837">
        <v>1</v>
      </c>
      <c r="T1323" s="836">
        <v>1.5</v>
      </c>
      <c r="U1323" s="838">
        <v>1</v>
      </c>
    </row>
    <row r="1324" spans="1:21" ht="14.4" customHeight="1" x14ac:dyDescent="0.3">
      <c r="A1324" s="831">
        <v>21</v>
      </c>
      <c r="B1324" s="832" t="s">
        <v>2457</v>
      </c>
      <c r="C1324" s="832" t="s">
        <v>2463</v>
      </c>
      <c r="D1324" s="833" t="s">
        <v>4107</v>
      </c>
      <c r="E1324" s="834" t="s">
        <v>2496</v>
      </c>
      <c r="F1324" s="832" t="s">
        <v>2458</v>
      </c>
      <c r="G1324" s="832" t="s">
        <v>3075</v>
      </c>
      <c r="H1324" s="832" t="s">
        <v>585</v>
      </c>
      <c r="I1324" s="832" t="s">
        <v>3079</v>
      </c>
      <c r="J1324" s="832" t="s">
        <v>3077</v>
      </c>
      <c r="K1324" s="832" t="s">
        <v>3080</v>
      </c>
      <c r="L1324" s="835">
        <v>0</v>
      </c>
      <c r="M1324" s="835">
        <v>0</v>
      </c>
      <c r="N1324" s="832">
        <v>1</v>
      </c>
      <c r="O1324" s="836">
        <v>0.5</v>
      </c>
      <c r="P1324" s="835"/>
      <c r="Q1324" s="837"/>
      <c r="R1324" s="832"/>
      <c r="S1324" s="837">
        <v>0</v>
      </c>
      <c r="T1324" s="836"/>
      <c r="U1324" s="838">
        <v>0</v>
      </c>
    </row>
    <row r="1325" spans="1:21" ht="14.4" customHeight="1" x14ac:dyDescent="0.3">
      <c r="A1325" s="831">
        <v>21</v>
      </c>
      <c r="B1325" s="832" t="s">
        <v>2457</v>
      </c>
      <c r="C1325" s="832" t="s">
        <v>2463</v>
      </c>
      <c r="D1325" s="833" t="s">
        <v>4107</v>
      </c>
      <c r="E1325" s="834" t="s">
        <v>2496</v>
      </c>
      <c r="F1325" s="832" t="s">
        <v>2458</v>
      </c>
      <c r="G1325" s="832" t="s">
        <v>3296</v>
      </c>
      <c r="H1325" s="832" t="s">
        <v>585</v>
      </c>
      <c r="I1325" s="832" t="s">
        <v>3781</v>
      </c>
      <c r="J1325" s="832" t="s">
        <v>3298</v>
      </c>
      <c r="K1325" s="832" t="s">
        <v>3782</v>
      </c>
      <c r="L1325" s="835">
        <v>1295.6400000000001</v>
      </c>
      <c r="M1325" s="835">
        <v>2591.2800000000002</v>
      </c>
      <c r="N1325" s="832">
        <v>2</v>
      </c>
      <c r="O1325" s="836">
        <v>0.5</v>
      </c>
      <c r="P1325" s="835"/>
      <c r="Q1325" s="837">
        <v>0</v>
      </c>
      <c r="R1325" s="832"/>
      <c r="S1325" s="837">
        <v>0</v>
      </c>
      <c r="T1325" s="836"/>
      <c r="U1325" s="838">
        <v>0</v>
      </c>
    </row>
    <row r="1326" spans="1:21" ht="14.4" customHeight="1" x14ac:dyDescent="0.3">
      <c r="A1326" s="831">
        <v>21</v>
      </c>
      <c r="B1326" s="832" t="s">
        <v>2457</v>
      </c>
      <c r="C1326" s="832" t="s">
        <v>2463</v>
      </c>
      <c r="D1326" s="833" t="s">
        <v>4107</v>
      </c>
      <c r="E1326" s="834" t="s">
        <v>2496</v>
      </c>
      <c r="F1326" s="832" t="s">
        <v>2458</v>
      </c>
      <c r="G1326" s="832" t="s">
        <v>2522</v>
      </c>
      <c r="H1326" s="832" t="s">
        <v>585</v>
      </c>
      <c r="I1326" s="832" t="s">
        <v>3783</v>
      </c>
      <c r="J1326" s="832" t="s">
        <v>3161</v>
      </c>
      <c r="K1326" s="832" t="s">
        <v>654</v>
      </c>
      <c r="L1326" s="835">
        <v>65.28</v>
      </c>
      <c r="M1326" s="835">
        <v>65.28</v>
      </c>
      <c r="N1326" s="832">
        <v>1</v>
      </c>
      <c r="O1326" s="836">
        <v>1</v>
      </c>
      <c r="P1326" s="835"/>
      <c r="Q1326" s="837">
        <v>0</v>
      </c>
      <c r="R1326" s="832"/>
      <c r="S1326" s="837">
        <v>0</v>
      </c>
      <c r="T1326" s="836"/>
      <c r="U1326" s="838">
        <v>0</v>
      </c>
    </row>
    <row r="1327" spans="1:21" ht="14.4" customHeight="1" x14ac:dyDescent="0.3">
      <c r="A1327" s="831">
        <v>21</v>
      </c>
      <c r="B1327" s="832" t="s">
        <v>2457</v>
      </c>
      <c r="C1327" s="832" t="s">
        <v>2463</v>
      </c>
      <c r="D1327" s="833" t="s">
        <v>4107</v>
      </c>
      <c r="E1327" s="834" t="s">
        <v>2496</v>
      </c>
      <c r="F1327" s="832" t="s">
        <v>2458</v>
      </c>
      <c r="G1327" s="832" t="s">
        <v>2829</v>
      </c>
      <c r="H1327" s="832" t="s">
        <v>585</v>
      </c>
      <c r="I1327" s="832" t="s">
        <v>3081</v>
      </c>
      <c r="J1327" s="832" t="s">
        <v>3082</v>
      </c>
      <c r="K1327" s="832" t="s">
        <v>3083</v>
      </c>
      <c r="L1327" s="835">
        <v>14.11</v>
      </c>
      <c r="M1327" s="835">
        <v>14.11</v>
      </c>
      <c r="N1327" s="832">
        <v>1</v>
      </c>
      <c r="O1327" s="836">
        <v>0.5</v>
      </c>
      <c r="P1327" s="835"/>
      <c r="Q1327" s="837">
        <v>0</v>
      </c>
      <c r="R1327" s="832"/>
      <c r="S1327" s="837">
        <v>0</v>
      </c>
      <c r="T1327" s="836"/>
      <c r="U1327" s="838">
        <v>0</v>
      </c>
    </row>
    <row r="1328" spans="1:21" ht="14.4" customHeight="1" x14ac:dyDescent="0.3">
      <c r="A1328" s="831">
        <v>21</v>
      </c>
      <c r="B1328" s="832" t="s">
        <v>2457</v>
      </c>
      <c r="C1328" s="832" t="s">
        <v>2463</v>
      </c>
      <c r="D1328" s="833" t="s">
        <v>4107</v>
      </c>
      <c r="E1328" s="834" t="s">
        <v>2496</v>
      </c>
      <c r="F1328" s="832" t="s">
        <v>2458</v>
      </c>
      <c r="G1328" s="832" t="s">
        <v>2829</v>
      </c>
      <c r="H1328" s="832" t="s">
        <v>585</v>
      </c>
      <c r="I1328" s="832" t="s">
        <v>2830</v>
      </c>
      <c r="J1328" s="832" t="s">
        <v>2831</v>
      </c>
      <c r="K1328" s="832" t="s">
        <v>2167</v>
      </c>
      <c r="L1328" s="835">
        <v>4.7</v>
      </c>
      <c r="M1328" s="835">
        <v>9.4</v>
      </c>
      <c r="N1328" s="832">
        <v>2</v>
      </c>
      <c r="O1328" s="836">
        <v>0.5</v>
      </c>
      <c r="P1328" s="835">
        <v>9.4</v>
      </c>
      <c r="Q1328" s="837">
        <v>1</v>
      </c>
      <c r="R1328" s="832">
        <v>2</v>
      </c>
      <c r="S1328" s="837">
        <v>1</v>
      </c>
      <c r="T1328" s="836">
        <v>0.5</v>
      </c>
      <c r="U1328" s="838">
        <v>1</v>
      </c>
    </row>
    <row r="1329" spans="1:21" ht="14.4" customHeight="1" x14ac:dyDescent="0.3">
      <c r="A1329" s="831">
        <v>21</v>
      </c>
      <c r="B1329" s="832" t="s">
        <v>2457</v>
      </c>
      <c r="C1329" s="832" t="s">
        <v>2463</v>
      </c>
      <c r="D1329" s="833" t="s">
        <v>4107</v>
      </c>
      <c r="E1329" s="834" t="s">
        <v>2496</v>
      </c>
      <c r="F1329" s="832" t="s">
        <v>2458</v>
      </c>
      <c r="G1329" s="832" t="s">
        <v>2829</v>
      </c>
      <c r="H1329" s="832" t="s">
        <v>637</v>
      </c>
      <c r="I1329" s="832" t="s">
        <v>2166</v>
      </c>
      <c r="J1329" s="832" t="s">
        <v>2164</v>
      </c>
      <c r="K1329" s="832" t="s">
        <v>2167</v>
      </c>
      <c r="L1329" s="835">
        <v>4.7</v>
      </c>
      <c r="M1329" s="835">
        <v>18.8</v>
      </c>
      <c r="N1329" s="832">
        <v>4</v>
      </c>
      <c r="O1329" s="836">
        <v>1.5</v>
      </c>
      <c r="P1329" s="835">
        <v>18.8</v>
      </c>
      <c r="Q1329" s="837">
        <v>1</v>
      </c>
      <c r="R1329" s="832">
        <v>4</v>
      </c>
      <c r="S1329" s="837">
        <v>1</v>
      </c>
      <c r="T1329" s="836">
        <v>1.5</v>
      </c>
      <c r="U1329" s="838">
        <v>1</v>
      </c>
    </row>
    <row r="1330" spans="1:21" ht="14.4" customHeight="1" x14ac:dyDescent="0.3">
      <c r="A1330" s="831">
        <v>21</v>
      </c>
      <c r="B1330" s="832" t="s">
        <v>2457</v>
      </c>
      <c r="C1330" s="832" t="s">
        <v>2463</v>
      </c>
      <c r="D1330" s="833" t="s">
        <v>4107</v>
      </c>
      <c r="E1330" s="834" t="s">
        <v>2496</v>
      </c>
      <c r="F1330" s="832" t="s">
        <v>2458</v>
      </c>
      <c r="G1330" s="832" t="s">
        <v>3300</v>
      </c>
      <c r="H1330" s="832" t="s">
        <v>585</v>
      </c>
      <c r="I1330" s="832" t="s">
        <v>3784</v>
      </c>
      <c r="J1330" s="832" t="s">
        <v>3302</v>
      </c>
      <c r="K1330" s="832" t="s">
        <v>3303</v>
      </c>
      <c r="L1330" s="835">
        <v>51.43</v>
      </c>
      <c r="M1330" s="835">
        <v>102.86</v>
      </c>
      <c r="N1330" s="832">
        <v>2</v>
      </c>
      <c r="O1330" s="836">
        <v>0.5</v>
      </c>
      <c r="P1330" s="835">
        <v>102.86</v>
      </c>
      <c r="Q1330" s="837">
        <v>1</v>
      </c>
      <c r="R1330" s="832">
        <v>2</v>
      </c>
      <c r="S1330" s="837">
        <v>1</v>
      </c>
      <c r="T1330" s="836">
        <v>0.5</v>
      </c>
      <c r="U1330" s="838">
        <v>1</v>
      </c>
    </row>
    <row r="1331" spans="1:21" ht="14.4" customHeight="1" x14ac:dyDescent="0.3">
      <c r="A1331" s="831">
        <v>21</v>
      </c>
      <c r="B1331" s="832" t="s">
        <v>2457</v>
      </c>
      <c r="C1331" s="832" t="s">
        <v>2463</v>
      </c>
      <c r="D1331" s="833" t="s">
        <v>4107</v>
      </c>
      <c r="E1331" s="834" t="s">
        <v>2496</v>
      </c>
      <c r="F1331" s="832" t="s">
        <v>2458</v>
      </c>
      <c r="G1331" s="832" t="s">
        <v>2525</v>
      </c>
      <c r="H1331" s="832" t="s">
        <v>637</v>
      </c>
      <c r="I1331" s="832" t="s">
        <v>2269</v>
      </c>
      <c r="J1331" s="832" t="s">
        <v>1971</v>
      </c>
      <c r="K1331" s="832" t="s">
        <v>2270</v>
      </c>
      <c r="L1331" s="835">
        <v>31.09</v>
      </c>
      <c r="M1331" s="835">
        <v>62.18</v>
      </c>
      <c r="N1331" s="832">
        <v>2</v>
      </c>
      <c r="O1331" s="836">
        <v>2</v>
      </c>
      <c r="P1331" s="835"/>
      <c r="Q1331" s="837">
        <v>0</v>
      </c>
      <c r="R1331" s="832"/>
      <c r="S1331" s="837">
        <v>0</v>
      </c>
      <c r="T1331" s="836"/>
      <c r="U1331" s="838">
        <v>0</v>
      </c>
    </row>
    <row r="1332" spans="1:21" ht="14.4" customHeight="1" x14ac:dyDescent="0.3">
      <c r="A1332" s="831">
        <v>21</v>
      </c>
      <c r="B1332" s="832" t="s">
        <v>2457</v>
      </c>
      <c r="C1332" s="832" t="s">
        <v>2463</v>
      </c>
      <c r="D1332" s="833" t="s">
        <v>4107</v>
      </c>
      <c r="E1332" s="834" t="s">
        <v>2496</v>
      </c>
      <c r="F1332" s="832" t="s">
        <v>2458</v>
      </c>
      <c r="G1332" s="832" t="s">
        <v>2838</v>
      </c>
      <c r="H1332" s="832" t="s">
        <v>637</v>
      </c>
      <c r="I1332" s="832" t="s">
        <v>1904</v>
      </c>
      <c r="J1332" s="832" t="s">
        <v>1149</v>
      </c>
      <c r="K1332" s="832" t="s">
        <v>1905</v>
      </c>
      <c r="L1332" s="835">
        <v>0</v>
      </c>
      <c r="M1332" s="835">
        <v>0</v>
      </c>
      <c r="N1332" s="832">
        <v>3</v>
      </c>
      <c r="O1332" s="836">
        <v>1</v>
      </c>
      <c r="P1332" s="835"/>
      <c r="Q1332" s="837"/>
      <c r="R1332" s="832"/>
      <c r="S1332" s="837">
        <v>0</v>
      </c>
      <c r="T1332" s="836"/>
      <c r="U1332" s="838">
        <v>0</v>
      </c>
    </row>
    <row r="1333" spans="1:21" ht="14.4" customHeight="1" x14ac:dyDescent="0.3">
      <c r="A1333" s="831">
        <v>21</v>
      </c>
      <c r="B1333" s="832" t="s">
        <v>2457</v>
      </c>
      <c r="C1333" s="832" t="s">
        <v>2463</v>
      </c>
      <c r="D1333" s="833" t="s">
        <v>4107</v>
      </c>
      <c r="E1333" s="834" t="s">
        <v>2496</v>
      </c>
      <c r="F1333" s="832" t="s">
        <v>2458</v>
      </c>
      <c r="G1333" s="832" t="s">
        <v>2533</v>
      </c>
      <c r="H1333" s="832" t="s">
        <v>637</v>
      </c>
      <c r="I1333" s="832" t="s">
        <v>2534</v>
      </c>
      <c r="J1333" s="832" t="s">
        <v>2535</v>
      </c>
      <c r="K1333" s="832" t="s">
        <v>2536</v>
      </c>
      <c r="L1333" s="835">
        <v>82.63</v>
      </c>
      <c r="M1333" s="835">
        <v>82.63</v>
      </c>
      <c r="N1333" s="832">
        <v>1</v>
      </c>
      <c r="O1333" s="836">
        <v>0.5</v>
      </c>
      <c r="P1333" s="835">
        <v>82.63</v>
      </c>
      <c r="Q1333" s="837">
        <v>1</v>
      </c>
      <c r="R1333" s="832">
        <v>1</v>
      </c>
      <c r="S1333" s="837">
        <v>1</v>
      </c>
      <c r="T1333" s="836">
        <v>0.5</v>
      </c>
      <c r="U1333" s="838">
        <v>1</v>
      </c>
    </row>
    <row r="1334" spans="1:21" ht="14.4" customHeight="1" x14ac:dyDescent="0.3">
      <c r="A1334" s="831">
        <v>21</v>
      </c>
      <c r="B1334" s="832" t="s">
        <v>2457</v>
      </c>
      <c r="C1334" s="832" t="s">
        <v>2463</v>
      </c>
      <c r="D1334" s="833" t="s">
        <v>4107</v>
      </c>
      <c r="E1334" s="834" t="s">
        <v>2496</v>
      </c>
      <c r="F1334" s="832" t="s">
        <v>2458</v>
      </c>
      <c r="G1334" s="832" t="s">
        <v>3486</v>
      </c>
      <c r="H1334" s="832" t="s">
        <v>585</v>
      </c>
      <c r="I1334" s="832" t="s">
        <v>3785</v>
      </c>
      <c r="J1334" s="832" t="s">
        <v>3488</v>
      </c>
      <c r="K1334" s="832" t="s">
        <v>2731</v>
      </c>
      <c r="L1334" s="835">
        <v>58.77</v>
      </c>
      <c r="M1334" s="835">
        <v>58.77</v>
      </c>
      <c r="N1334" s="832">
        <v>1</v>
      </c>
      <c r="O1334" s="836">
        <v>0.5</v>
      </c>
      <c r="P1334" s="835"/>
      <c r="Q1334" s="837">
        <v>0</v>
      </c>
      <c r="R1334" s="832"/>
      <c r="S1334" s="837">
        <v>0</v>
      </c>
      <c r="T1334" s="836"/>
      <c r="U1334" s="838">
        <v>0</v>
      </c>
    </row>
    <row r="1335" spans="1:21" ht="14.4" customHeight="1" x14ac:dyDescent="0.3">
      <c r="A1335" s="831">
        <v>21</v>
      </c>
      <c r="B1335" s="832" t="s">
        <v>2457</v>
      </c>
      <c r="C1335" s="832" t="s">
        <v>2463</v>
      </c>
      <c r="D1335" s="833" t="s">
        <v>4107</v>
      </c>
      <c r="E1335" s="834" t="s">
        <v>2496</v>
      </c>
      <c r="F1335" s="832" t="s">
        <v>2458</v>
      </c>
      <c r="G1335" s="832" t="s">
        <v>3486</v>
      </c>
      <c r="H1335" s="832" t="s">
        <v>585</v>
      </c>
      <c r="I1335" s="832" t="s">
        <v>3487</v>
      </c>
      <c r="J1335" s="832" t="s">
        <v>3488</v>
      </c>
      <c r="K1335" s="832" t="s">
        <v>3489</v>
      </c>
      <c r="L1335" s="835">
        <v>97.96</v>
      </c>
      <c r="M1335" s="835">
        <v>195.92</v>
      </c>
      <c r="N1335" s="832">
        <v>2</v>
      </c>
      <c r="O1335" s="836">
        <v>1</v>
      </c>
      <c r="P1335" s="835">
        <v>195.92</v>
      </c>
      <c r="Q1335" s="837">
        <v>1</v>
      </c>
      <c r="R1335" s="832">
        <v>2</v>
      </c>
      <c r="S1335" s="837">
        <v>1</v>
      </c>
      <c r="T1335" s="836">
        <v>1</v>
      </c>
      <c r="U1335" s="838">
        <v>1</v>
      </c>
    </row>
    <row r="1336" spans="1:21" ht="14.4" customHeight="1" x14ac:dyDescent="0.3">
      <c r="A1336" s="831">
        <v>21</v>
      </c>
      <c r="B1336" s="832" t="s">
        <v>2457</v>
      </c>
      <c r="C1336" s="832" t="s">
        <v>2463</v>
      </c>
      <c r="D1336" s="833" t="s">
        <v>4107</v>
      </c>
      <c r="E1336" s="834" t="s">
        <v>2496</v>
      </c>
      <c r="F1336" s="832" t="s">
        <v>2458</v>
      </c>
      <c r="G1336" s="832" t="s">
        <v>2545</v>
      </c>
      <c r="H1336" s="832" t="s">
        <v>585</v>
      </c>
      <c r="I1336" s="832" t="s">
        <v>3716</v>
      </c>
      <c r="J1336" s="832" t="s">
        <v>3717</v>
      </c>
      <c r="K1336" s="832" t="s">
        <v>1963</v>
      </c>
      <c r="L1336" s="835">
        <v>35.11</v>
      </c>
      <c r="M1336" s="835">
        <v>70.22</v>
      </c>
      <c r="N1336" s="832">
        <v>2</v>
      </c>
      <c r="O1336" s="836">
        <v>1</v>
      </c>
      <c r="P1336" s="835">
        <v>70.22</v>
      </c>
      <c r="Q1336" s="837">
        <v>1</v>
      </c>
      <c r="R1336" s="832">
        <v>2</v>
      </c>
      <c r="S1336" s="837">
        <v>1</v>
      </c>
      <c r="T1336" s="836">
        <v>1</v>
      </c>
      <c r="U1336" s="838">
        <v>1</v>
      </c>
    </row>
    <row r="1337" spans="1:21" ht="14.4" customHeight="1" x14ac:dyDescent="0.3">
      <c r="A1337" s="831">
        <v>21</v>
      </c>
      <c r="B1337" s="832" t="s">
        <v>2457</v>
      </c>
      <c r="C1337" s="832" t="s">
        <v>2463</v>
      </c>
      <c r="D1337" s="833" t="s">
        <v>4107</v>
      </c>
      <c r="E1337" s="834" t="s">
        <v>2496</v>
      </c>
      <c r="F1337" s="832" t="s">
        <v>2458</v>
      </c>
      <c r="G1337" s="832" t="s">
        <v>2546</v>
      </c>
      <c r="H1337" s="832" t="s">
        <v>585</v>
      </c>
      <c r="I1337" s="832" t="s">
        <v>2547</v>
      </c>
      <c r="J1337" s="832" t="s">
        <v>2548</v>
      </c>
      <c r="K1337" s="832" t="s">
        <v>2549</v>
      </c>
      <c r="L1337" s="835">
        <v>0</v>
      </c>
      <c r="M1337" s="835">
        <v>0</v>
      </c>
      <c r="N1337" s="832">
        <v>2</v>
      </c>
      <c r="O1337" s="836">
        <v>0.5</v>
      </c>
      <c r="P1337" s="835">
        <v>0</v>
      </c>
      <c r="Q1337" s="837"/>
      <c r="R1337" s="832">
        <v>2</v>
      </c>
      <c r="S1337" s="837">
        <v>1</v>
      </c>
      <c r="T1337" s="836">
        <v>0.5</v>
      </c>
      <c r="U1337" s="838">
        <v>1</v>
      </c>
    </row>
    <row r="1338" spans="1:21" ht="14.4" customHeight="1" x14ac:dyDescent="0.3">
      <c r="A1338" s="831">
        <v>21</v>
      </c>
      <c r="B1338" s="832" t="s">
        <v>2457</v>
      </c>
      <c r="C1338" s="832" t="s">
        <v>2463</v>
      </c>
      <c r="D1338" s="833" t="s">
        <v>4107</v>
      </c>
      <c r="E1338" s="834" t="s">
        <v>2496</v>
      </c>
      <c r="F1338" s="832" t="s">
        <v>2458</v>
      </c>
      <c r="G1338" s="832" t="s">
        <v>2546</v>
      </c>
      <c r="H1338" s="832" t="s">
        <v>585</v>
      </c>
      <c r="I1338" s="832" t="s">
        <v>2850</v>
      </c>
      <c r="J1338" s="832" t="s">
        <v>2548</v>
      </c>
      <c r="K1338" s="832" t="s">
        <v>1002</v>
      </c>
      <c r="L1338" s="835">
        <v>0</v>
      </c>
      <c r="M1338" s="835">
        <v>0</v>
      </c>
      <c r="N1338" s="832">
        <v>5</v>
      </c>
      <c r="O1338" s="836">
        <v>2.5</v>
      </c>
      <c r="P1338" s="835">
        <v>0</v>
      </c>
      <c r="Q1338" s="837"/>
      <c r="R1338" s="832">
        <v>3</v>
      </c>
      <c r="S1338" s="837">
        <v>0.6</v>
      </c>
      <c r="T1338" s="836">
        <v>1.5</v>
      </c>
      <c r="U1338" s="838">
        <v>0.6</v>
      </c>
    </row>
    <row r="1339" spans="1:21" ht="14.4" customHeight="1" x14ac:dyDescent="0.3">
      <c r="A1339" s="831">
        <v>21</v>
      </c>
      <c r="B1339" s="832" t="s">
        <v>2457</v>
      </c>
      <c r="C1339" s="832" t="s">
        <v>2463</v>
      </c>
      <c r="D1339" s="833" t="s">
        <v>4107</v>
      </c>
      <c r="E1339" s="834" t="s">
        <v>2496</v>
      </c>
      <c r="F1339" s="832" t="s">
        <v>2458</v>
      </c>
      <c r="G1339" s="832" t="s">
        <v>2550</v>
      </c>
      <c r="H1339" s="832" t="s">
        <v>585</v>
      </c>
      <c r="I1339" s="832" t="s">
        <v>2132</v>
      </c>
      <c r="J1339" s="832" t="s">
        <v>2133</v>
      </c>
      <c r="K1339" s="832" t="s">
        <v>2134</v>
      </c>
      <c r="L1339" s="835">
        <v>1131.06</v>
      </c>
      <c r="M1339" s="835">
        <v>14703.78</v>
      </c>
      <c r="N1339" s="832">
        <v>13</v>
      </c>
      <c r="O1339" s="836">
        <v>4</v>
      </c>
      <c r="P1339" s="835">
        <v>3393.18</v>
      </c>
      <c r="Q1339" s="837">
        <v>0.23076923076923075</v>
      </c>
      <c r="R1339" s="832">
        <v>3</v>
      </c>
      <c r="S1339" s="837">
        <v>0.23076923076923078</v>
      </c>
      <c r="T1339" s="836">
        <v>1</v>
      </c>
      <c r="U1339" s="838">
        <v>0.25</v>
      </c>
    </row>
    <row r="1340" spans="1:21" ht="14.4" customHeight="1" x14ac:dyDescent="0.3">
      <c r="A1340" s="831">
        <v>21</v>
      </c>
      <c r="B1340" s="832" t="s">
        <v>2457</v>
      </c>
      <c r="C1340" s="832" t="s">
        <v>2463</v>
      </c>
      <c r="D1340" s="833" t="s">
        <v>4107</v>
      </c>
      <c r="E1340" s="834" t="s">
        <v>2496</v>
      </c>
      <c r="F1340" s="832" t="s">
        <v>2458</v>
      </c>
      <c r="G1340" s="832" t="s">
        <v>2550</v>
      </c>
      <c r="H1340" s="832" t="s">
        <v>585</v>
      </c>
      <c r="I1340" s="832" t="s">
        <v>3786</v>
      </c>
      <c r="J1340" s="832" t="s">
        <v>2854</v>
      </c>
      <c r="K1340" s="832" t="s">
        <v>2553</v>
      </c>
      <c r="L1340" s="835">
        <v>754.04</v>
      </c>
      <c r="M1340" s="835">
        <v>7540.4</v>
      </c>
      <c r="N1340" s="832">
        <v>10</v>
      </c>
      <c r="O1340" s="836">
        <v>4</v>
      </c>
      <c r="P1340" s="835">
        <v>7540.4</v>
      </c>
      <c r="Q1340" s="837">
        <v>1</v>
      </c>
      <c r="R1340" s="832">
        <v>10</v>
      </c>
      <c r="S1340" s="837">
        <v>1</v>
      </c>
      <c r="T1340" s="836">
        <v>4</v>
      </c>
      <c r="U1340" s="838">
        <v>1</v>
      </c>
    </row>
    <row r="1341" spans="1:21" ht="14.4" customHeight="1" x14ac:dyDescent="0.3">
      <c r="A1341" s="831">
        <v>21</v>
      </c>
      <c r="B1341" s="832" t="s">
        <v>2457</v>
      </c>
      <c r="C1341" s="832" t="s">
        <v>2463</v>
      </c>
      <c r="D1341" s="833" t="s">
        <v>4107</v>
      </c>
      <c r="E1341" s="834" t="s">
        <v>2496</v>
      </c>
      <c r="F1341" s="832" t="s">
        <v>2458</v>
      </c>
      <c r="G1341" s="832" t="s">
        <v>3310</v>
      </c>
      <c r="H1341" s="832" t="s">
        <v>585</v>
      </c>
      <c r="I1341" s="832" t="s">
        <v>3314</v>
      </c>
      <c r="J1341" s="832" t="s">
        <v>3312</v>
      </c>
      <c r="K1341" s="832" t="s">
        <v>3315</v>
      </c>
      <c r="L1341" s="835">
        <v>0</v>
      </c>
      <c r="M1341" s="835">
        <v>0</v>
      </c>
      <c r="N1341" s="832">
        <v>1</v>
      </c>
      <c r="O1341" s="836">
        <v>1</v>
      </c>
      <c r="P1341" s="835">
        <v>0</v>
      </c>
      <c r="Q1341" s="837"/>
      <c r="R1341" s="832">
        <v>1</v>
      </c>
      <c r="S1341" s="837">
        <v>1</v>
      </c>
      <c r="T1341" s="836">
        <v>1</v>
      </c>
      <c r="U1341" s="838">
        <v>1</v>
      </c>
    </row>
    <row r="1342" spans="1:21" ht="14.4" customHeight="1" x14ac:dyDescent="0.3">
      <c r="A1342" s="831">
        <v>21</v>
      </c>
      <c r="B1342" s="832" t="s">
        <v>2457</v>
      </c>
      <c r="C1342" s="832" t="s">
        <v>2463</v>
      </c>
      <c r="D1342" s="833" t="s">
        <v>4107</v>
      </c>
      <c r="E1342" s="834" t="s">
        <v>2496</v>
      </c>
      <c r="F1342" s="832" t="s">
        <v>2458</v>
      </c>
      <c r="G1342" s="832" t="s">
        <v>2555</v>
      </c>
      <c r="H1342" s="832" t="s">
        <v>585</v>
      </c>
      <c r="I1342" s="832" t="s">
        <v>2556</v>
      </c>
      <c r="J1342" s="832" t="s">
        <v>2557</v>
      </c>
      <c r="K1342" s="832" t="s">
        <v>1318</v>
      </c>
      <c r="L1342" s="835">
        <v>78.33</v>
      </c>
      <c r="M1342" s="835">
        <v>156.66</v>
      </c>
      <c r="N1342" s="832">
        <v>2</v>
      </c>
      <c r="O1342" s="836">
        <v>1</v>
      </c>
      <c r="P1342" s="835"/>
      <c r="Q1342" s="837">
        <v>0</v>
      </c>
      <c r="R1342" s="832"/>
      <c r="S1342" s="837">
        <v>0</v>
      </c>
      <c r="T1342" s="836"/>
      <c r="U1342" s="838">
        <v>0</v>
      </c>
    </row>
    <row r="1343" spans="1:21" ht="14.4" customHeight="1" x14ac:dyDescent="0.3">
      <c r="A1343" s="831">
        <v>21</v>
      </c>
      <c r="B1343" s="832" t="s">
        <v>2457</v>
      </c>
      <c r="C1343" s="832" t="s">
        <v>2463</v>
      </c>
      <c r="D1343" s="833" t="s">
        <v>4107</v>
      </c>
      <c r="E1343" s="834" t="s">
        <v>2496</v>
      </c>
      <c r="F1343" s="832" t="s">
        <v>2458</v>
      </c>
      <c r="G1343" s="832" t="s">
        <v>2558</v>
      </c>
      <c r="H1343" s="832" t="s">
        <v>637</v>
      </c>
      <c r="I1343" s="832" t="s">
        <v>2559</v>
      </c>
      <c r="J1343" s="832" t="s">
        <v>741</v>
      </c>
      <c r="K1343" s="832" t="s">
        <v>715</v>
      </c>
      <c r="L1343" s="835">
        <v>65.989999999999995</v>
      </c>
      <c r="M1343" s="835">
        <v>197.96999999999997</v>
      </c>
      <c r="N1343" s="832">
        <v>3</v>
      </c>
      <c r="O1343" s="836">
        <v>0.5</v>
      </c>
      <c r="P1343" s="835">
        <v>197.96999999999997</v>
      </c>
      <c r="Q1343" s="837">
        <v>1</v>
      </c>
      <c r="R1343" s="832">
        <v>3</v>
      </c>
      <c r="S1343" s="837">
        <v>1</v>
      </c>
      <c r="T1343" s="836">
        <v>0.5</v>
      </c>
      <c r="U1343" s="838">
        <v>1</v>
      </c>
    </row>
    <row r="1344" spans="1:21" ht="14.4" customHeight="1" x14ac:dyDescent="0.3">
      <c r="A1344" s="831">
        <v>21</v>
      </c>
      <c r="B1344" s="832" t="s">
        <v>2457</v>
      </c>
      <c r="C1344" s="832" t="s">
        <v>2463</v>
      </c>
      <c r="D1344" s="833" t="s">
        <v>4107</v>
      </c>
      <c r="E1344" s="834" t="s">
        <v>2496</v>
      </c>
      <c r="F1344" s="832" t="s">
        <v>2458</v>
      </c>
      <c r="G1344" s="832" t="s">
        <v>2558</v>
      </c>
      <c r="H1344" s="832" t="s">
        <v>585</v>
      </c>
      <c r="I1344" s="832" t="s">
        <v>3787</v>
      </c>
      <c r="J1344" s="832" t="s">
        <v>3788</v>
      </c>
      <c r="K1344" s="832" t="s">
        <v>2349</v>
      </c>
      <c r="L1344" s="835">
        <v>61.59</v>
      </c>
      <c r="M1344" s="835">
        <v>184.77</v>
      </c>
      <c r="N1344" s="832">
        <v>3</v>
      </c>
      <c r="O1344" s="836">
        <v>0.5</v>
      </c>
      <c r="P1344" s="835">
        <v>184.77</v>
      </c>
      <c r="Q1344" s="837">
        <v>1</v>
      </c>
      <c r="R1344" s="832">
        <v>3</v>
      </c>
      <c r="S1344" s="837">
        <v>1</v>
      </c>
      <c r="T1344" s="836">
        <v>0.5</v>
      </c>
      <c r="U1344" s="838">
        <v>1</v>
      </c>
    </row>
    <row r="1345" spans="1:21" ht="14.4" customHeight="1" x14ac:dyDescent="0.3">
      <c r="A1345" s="831">
        <v>21</v>
      </c>
      <c r="B1345" s="832" t="s">
        <v>2457</v>
      </c>
      <c r="C1345" s="832" t="s">
        <v>2463</v>
      </c>
      <c r="D1345" s="833" t="s">
        <v>4107</v>
      </c>
      <c r="E1345" s="834" t="s">
        <v>2496</v>
      </c>
      <c r="F1345" s="832" t="s">
        <v>2458</v>
      </c>
      <c r="G1345" s="832" t="s">
        <v>3093</v>
      </c>
      <c r="H1345" s="832" t="s">
        <v>585</v>
      </c>
      <c r="I1345" s="832" t="s">
        <v>3789</v>
      </c>
      <c r="J1345" s="832" t="s">
        <v>3095</v>
      </c>
      <c r="K1345" s="832" t="s">
        <v>3182</v>
      </c>
      <c r="L1345" s="835">
        <v>176.32</v>
      </c>
      <c r="M1345" s="835">
        <v>176.32</v>
      </c>
      <c r="N1345" s="832">
        <v>1</v>
      </c>
      <c r="O1345" s="836">
        <v>0.5</v>
      </c>
      <c r="P1345" s="835"/>
      <c r="Q1345" s="837">
        <v>0</v>
      </c>
      <c r="R1345" s="832"/>
      <c r="S1345" s="837">
        <v>0</v>
      </c>
      <c r="T1345" s="836"/>
      <c r="U1345" s="838">
        <v>0</v>
      </c>
    </row>
    <row r="1346" spans="1:21" ht="14.4" customHeight="1" x14ac:dyDescent="0.3">
      <c r="A1346" s="831">
        <v>21</v>
      </c>
      <c r="B1346" s="832" t="s">
        <v>2457</v>
      </c>
      <c r="C1346" s="832" t="s">
        <v>2463</v>
      </c>
      <c r="D1346" s="833" t="s">
        <v>4107</v>
      </c>
      <c r="E1346" s="834" t="s">
        <v>2496</v>
      </c>
      <c r="F1346" s="832" t="s">
        <v>2458</v>
      </c>
      <c r="G1346" s="832" t="s">
        <v>3093</v>
      </c>
      <c r="H1346" s="832" t="s">
        <v>585</v>
      </c>
      <c r="I1346" s="832" t="s">
        <v>3094</v>
      </c>
      <c r="J1346" s="832" t="s">
        <v>3095</v>
      </c>
      <c r="K1346" s="832" t="s">
        <v>3096</v>
      </c>
      <c r="L1346" s="835">
        <v>29.39</v>
      </c>
      <c r="M1346" s="835">
        <v>29.39</v>
      </c>
      <c r="N1346" s="832">
        <v>1</v>
      </c>
      <c r="O1346" s="836">
        <v>0.5</v>
      </c>
      <c r="P1346" s="835">
        <v>29.39</v>
      </c>
      <c r="Q1346" s="837">
        <v>1</v>
      </c>
      <c r="R1346" s="832">
        <v>1</v>
      </c>
      <c r="S1346" s="837">
        <v>1</v>
      </c>
      <c r="T1346" s="836">
        <v>0.5</v>
      </c>
      <c r="U1346" s="838">
        <v>1</v>
      </c>
    </row>
    <row r="1347" spans="1:21" ht="14.4" customHeight="1" x14ac:dyDescent="0.3">
      <c r="A1347" s="831">
        <v>21</v>
      </c>
      <c r="B1347" s="832" t="s">
        <v>2457</v>
      </c>
      <c r="C1347" s="832" t="s">
        <v>2463</v>
      </c>
      <c r="D1347" s="833" t="s">
        <v>4107</v>
      </c>
      <c r="E1347" s="834" t="s">
        <v>2496</v>
      </c>
      <c r="F1347" s="832" t="s">
        <v>2458</v>
      </c>
      <c r="G1347" s="832" t="s">
        <v>3093</v>
      </c>
      <c r="H1347" s="832" t="s">
        <v>585</v>
      </c>
      <c r="I1347" s="832" t="s">
        <v>3183</v>
      </c>
      <c r="J1347" s="832" t="s">
        <v>3095</v>
      </c>
      <c r="K1347" s="832" t="s">
        <v>3184</v>
      </c>
      <c r="L1347" s="835">
        <v>58.77</v>
      </c>
      <c r="M1347" s="835">
        <v>58.77</v>
      </c>
      <c r="N1347" s="832">
        <v>1</v>
      </c>
      <c r="O1347" s="836">
        <v>0.5</v>
      </c>
      <c r="P1347" s="835">
        <v>58.77</v>
      </c>
      <c r="Q1347" s="837">
        <v>1</v>
      </c>
      <c r="R1347" s="832">
        <v>1</v>
      </c>
      <c r="S1347" s="837">
        <v>1</v>
      </c>
      <c r="T1347" s="836">
        <v>0.5</v>
      </c>
      <c r="U1347" s="838">
        <v>1</v>
      </c>
    </row>
    <row r="1348" spans="1:21" ht="14.4" customHeight="1" x14ac:dyDescent="0.3">
      <c r="A1348" s="831">
        <v>21</v>
      </c>
      <c r="B1348" s="832" t="s">
        <v>2457</v>
      </c>
      <c r="C1348" s="832" t="s">
        <v>2463</v>
      </c>
      <c r="D1348" s="833" t="s">
        <v>4107</v>
      </c>
      <c r="E1348" s="834" t="s">
        <v>2496</v>
      </c>
      <c r="F1348" s="832" t="s">
        <v>2458</v>
      </c>
      <c r="G1348" s="832" t="s">
        <v>3093</v>
      </c>
      <c r="H1348" s="832" t="s">
        <v>585</v>
      </c>
      <c r="I1348" s="832" t="s">
        <v>3671</v>
      </c>
      <c r="J1348" s="832" t="s">
        <v>3095</v>
      </c>
      <c r="K1348" s="832" t="s">
        <v>3672</v>
      </c>
      <c r="L1348" s="835">
        <v>88.16</v>
      </c>
      <c r="M1348" s="835">
        <v>88.16</v>
      </c>
      <c r="N1348" s="832">
        <v>1</v>
      </c>
      <c r="O1348" s="836">
        <v>0.5</v>
      </c>
      <c r="P1348" s="835"/>
      <c r="Q1348" s="837">
        <v>0</v>
      </c>
      <c r="R1348" s="832"/>
      <c r="S1348" s="837">
        <v>0</v>
      </c>
      <c r="T1348" s="836"/>
      <c r="U1348" s="838">
        <v>0</v>
      </c>
    </row>
    <row r="1349" spans="1:21" ht="14.4" customHeight="1" x14ac:dyDescent="0.3">
      <c r="A1349" s="831">
        <v>21</v>
      </c>
      <c r="B1349" s="832" t="s">
        <v>2457</v>
      </c>
      <c r="C1349" s="832" t="s">
        <v>2463</v>
      </c>
      <c r="D1349" s="833" t="s">
        <v>4107</v>
      </c>
      <c r="E1349" s="834" t="s">
        <v>2496</v>
      </c>
      <c r="F1349" s="832" t="s">
        <v>2458</v>
      </c>
      <c r="G1349" s="832" t="s">
        <v>3093</v>
      </c>
      <c r="H1349" s="832" t="s">
        <v>637</v>
      </c>
      <c r="I1349" s="832" t="s">
        <v>3185</v>
      </c>
      <c r="J1349" s="832" t="s">
        <v>3186</v>
      </c>
      <c r="K1349" s="832" t="s">
        <v>3187</v>
      </c>
      <c r="L1349" s="835">
        <v>58.77</v>
      </c>
      <c r="M1349" s="835">
        <v>117.54</v>
      </c>
      <c r="N1349" s="832">
        <v>2</v>
      </c>
      <c r="O1349" s="836">
        <v>1.5</v>
      </c>
      <c r="P1349" s="835">
        <v>58.77</v>
      </c>
      <c r="Q1349" s="837">
        <v>0.5</v>
      </c>
      <c r="R1349" s="832">
        <v>1</v>
      </c>
      <c r="S1349" s="837">
        <v>0.5</v>
      </c>
      <c r="T1349" s="836">
        <v>1</v>
      </c>
      <c r="U1349" s="838">
        <v>0.66666666666666663</v>
      </c>
    </row>
    <row r="1350" spans="1:21" ht="14.4" customHeight="1" x14ac:dyDescent="0.3">
      <c r="A1350" s="831">
        <v>21</v>
      </c>
      <c r="B1350" s="832" t="s">
        <v>2457</v>
      </c>
      <c r="C1350" s="832" t="s">
        <v>2463</v>
      </c>
      <c r="D1350" s="833" t="s">
        <v>4107</v>
      </c>
      <c r="E1350" s="834" t="s">
        <v>2496</v>
      </c>
      <c r="F1350" s="832" t="s">
        <v>2458</v>
      </c>
      <c r="G1350" s="832" t="s">
        <v>3093</v>
      </c>
      <c r="H1350" s="832" t="s">
        <v>637</v>
      </c>
      <c r="I1350" s="832" t="s">
        <v>3188</v>
      </c>
      <c r="J1350" s="832" t="s">
        <v>3186</v>
      </c>
      <c r="K1350" s="832" t="s">
        <v>3189</v>
      </c>
      <c r="L1350" s="835">
        <v>176.32</v>
      </c>
      <c r="M1350" s="835">
        <v>176.32</v>
      </c>
      <c r="N1350" s="832">
        <v>1</v>
      </c>
      <c r="O1350" s="836">
        <v>0.5</v>
      </c>
      <c r="P1350" s="835">
        <v>176.32</v>
      </c>
      <c r="Q1350" s="837">
        <v>1</v>
      </c>
      <c r="R1350" s="832">
        <v>1</v>
      </c>
      <c r="S1350" s="837">
        <v>1</v>
      </c>
      <c r="T1350" s="836">
        <v>0.5</v>
      </c>
      <c r="U1350" s="838">
        <v>1</v>
      </c>
    </row>
    <row r="1351" spans="1:21" ht="14.4" customHeight="1" x14ac:dyDescent="0.3">
      <c r="A1351" s="831">
        <v>21</v>
      </c>
      <c r="B1351" s="832" t="s">
        <v>2457</v>
      </c>
      <c r="C1351" s="832" t="s">
        <v>2463</v>
      </c>
      <c r="D1351" s="833" t="s">
        <v>4107</v>
      </c>
      <c r="E1351" s="834" t="s">
        <v>2496</v>
      </c>
      <c r="F1351" s="832" t="s">
        <v>2458</v>
      </c>
      <c r="G1351" s="832" t="s">
        <v>2566</v>
      </c>
      <c r="H1351" s="832" t="s">
        <v>585</v>
      </c>
      <c r="I1351" s="832" t="s">
        <v>2567</v>
      </c>
      <c r="J1351" s="832" t="s">
        <v>867</v>
      </c>
      <c r="K1351" s="832" t="s">
        <v>2568</v>
      </c>
      <c r="L1351" s="835">
        <v>236.03</v>
      </c>
      <c r="M1351" s="835">
        <v>3776.4800000000005</v>
      </c>
      <c r="N1351" s="832">
        <v>16</v>
      </c>
      <c r="O1351" s="836">
        <v>6.5</v>
      </c>
      <c r="P1351" s="835">
        <v>3304.4200000000005</v>
      </c>
      <c r="Q1351" s="837">
        <v>0.875</v>
      </c>
      <c r="R1351" s="832">
        <v>14</v>
      </c>
      <c r="S1351" s="837">
        <v>0.875</v>
      </c>
      <c r="T1351" s="836">
        <v>5.5</v>
      </c>
      <c r="U1351" s="838">
        <v>0.84615384615384615</v>
      </c>
    </row>
    <row r="1352" spans="1:21" ht="14.4" customHeight="1" x14ac:dyDescent="0.3">
      <c r="A1352" s="831">
        <v>21</v>
      </c>
      <c r="B1352" s="832" t="s">
        <v>2457</v>
      </c>
      <c r="C1352" s="832" t="s">
        <v>2463</v>
      </c>
      <c r="D1352" s="833" t="s">
        <v>4107</v>
      </c>
      <c r="E1352" s="834" t="s">
        <v>2496</v>
      </c>
      <c r="F1352" s="832" t="s">
        <v>2458</v>
      </c>
      <c r="G1352" s="832" t="s">
        <v>2575</v>
      </c>
      <c r="H1352" s="832" t="s">
        <v>585</v>
      </c>
      <c r="I1352" s="832" t="s">
        <v>3610</v>
      </c>
      <c r="J1352" s="832" t="s">
        <v>776</v>
      </c>
      <c r="K1352" s="832" t="s">
        <v>3517</v>
      </c>
      <c r="L1352" s="835">
        <v>182.22</v>
      </c>
      <c r="M1352" s="835">
        <v>182.22</v>
      </c>
      <c r="N1352" s="832">
        <v>1</v>
      </c>
      <c r="O1352" s="836">
        <v>1</v>
      </c>
      <c r="P1352" s="835">
        <v>182.22</v>
      </c>
      <c r="Q1352" s="837">
        <v>1</v>
      </c>
      <c r="R1352" s="832">
        <v>1</v>
      </c>
      <c r="S1352" s="837">
        <v>1</v>
      </c>
      <c r="T1352" s="836">
        <v>1</v>
      </c>
      <c r="U1352" s="838">
        <v>1</v>
      </c>
    </row>
    <row r="1353" spans="1:21" ht="14.4" customHeight="1" x14ac:dyDescent="0.3">
      <c r="A1353" s="831">
        <v>21</v>
      </c>
      <c r="B1353" s="832" t="s">
        <v>2457</v>
      </c>
      <c r="C1353" s="832" t="s">
        <v>2463</v>
      </c>
      <c r="D1353" s="833" t="s">
        <v>4107</v>
      </c>
      <c r="E1353" s="834" t="s">
        <v>2496</v>
      </c>
      <c r="F1353" s="832" t="s">
        <v>2458</v>
      </c>
      <c r="G1353" s="832" t="s">
        <v>2578</v>
      </c>
      <c r="H1353" s="832" t="s">
        <v>585</v>
      </c>
      <c r="I1353" s="832" t="s">
        <v>2579</v>
      </c>
      <c r="J1353" s="832" t="s">
        <v>1135</v>
      </c>
      <c r="K1353" s="832" t="s">
        <v>2580</v>
      </c>
      <c r="L1353" s="835">
        <v>29.13</v>
      </c>
      <c r="M1353" s="835">
        <v>29.13</v>
      </c>
      <c r="N1353" s="832">
        <v>1</v>
      </c>
      <c r="O1353" s="836">
        <v>0.5</v>
      </c>
      <c r="P1353" s="835">
        <v>29.13</v>
      </c>
      <c r="Q1353" s="837">
        <v>1</v>
      </c>
      <c r="R1353" s="832">
        <v>1</v>
      </c>
      <c r="S1353" s="837">
        <v>1</v>
      </c>
      <c r="T1353" s="836">
        <v>0.5</v>
      </c>
      <c r="U1353" s="838">
        <v>1</v>
      </c>
    </row>
    <row r="1354" spans="1:21" ht="14.4" customHeight="1" x14ac:dyDescent="0.3">
      <c r="A1354" s="831">
        <v>21</v>
      </c>
      <c r="B1354" s="832" t="s">
        <v>2457</v>
      </c>
      <c r="C1354" s="832" t="s">
        <v>2463</v>
      </c>
      <c r="D1354" s="833" t="s">
        <v>4107</v>
      </c>
      <c r="E1354" s="834" t="s">
        <v>2496</v>
      </c>
      <c r="F1354" s="832" t="s">
        <v>2458</v>
      </c>
      <c r="G1354" s="832" t="s">
        <v>3319</v>
      </c>
      <c r="H1354" s="832" t="s">
        <v>585</v>
      </c>
      <c r="I1354" s="832" t="s">
        <v>3790</v>
      </c>
      <c r="J1354" s="832" t="s">
        <v>3519</v>
      </c>
      <c r="K1354" s="832" t="s">
        <v>3791</v>
      </c>
      <c r="L1354" s="835">
        <v>736.33</v>
      </c>
      <c r="M1354" s="835">
        <v>8835.9600000000009</v>
      </c>
      <c r="N1354" s="832">
        <v>12</v>
      </c>
      <c r="O1354" s="836">
        <v>4</v>
      </c>
      <c r="P1354" s="835">
        <v>8835.9600000000009</v>
      </c>
      <c r="Q1354" s="837">
        <v>1</v>
      </c>
      <c r="R1354" s="832">
        <v>12</v>
      </c>
      <c r="S1354" s="837">
        <v>1</v>
      </c>
      <c r="T1354" s="836">
        <v>4</v>
      </c>
      <c r="U1354" s="838">
        <v>1</v>
      </c>
    </row>
    <row r="1355" spans="1:21" ht="14.4" customHeight="1" x14ac:dyDescent="0.3">
      <c r="A1355" s="831">
        <v>21</v>
      </c>
      <c r="B1355" s="832" t="s">
        <v>2457</v>
      </c>
      <c r="C1355" s="832" t="s">
        <v>2463</v>
      </c>
      <c r="D1355" s="833" t="s">
        <v>4107</v>
      </c>
      <c r="E1355" s="834" t="s">
        <v>2496</v>
      </c>
      <c r="F1355" s="832" t="s">
        <v>2458</v>
      </c>
      <c r="G1355" s="832" t="s">
        <v>3319</v>
      </c>
      <c r="H1355" s="832" t="s">
        <v>585</v>
      </c>
      <c r="I1355" s="832" t="s">
        <v>3518</v>
      </c>
      <c r="J1355" s="832" t="s">
        <v>3519</v>
      </c>
      <c r="K1355" s="832" t="s">
        <v>3520</v>
      </c>
      <c r="L1355" s="835">
        <v>923.74</v>
      </c>
      <c r="M1355" s="835">
        <v>3694.96</v>
      </c>
      <c r="N1355" s="832">
        <v>4</v>
      </c>
      <c r="O1355" s="836">
        <v>0.5</v>
      </c>
      <c r="P1355" s="835"/>
      <c r="Q1355" s="837">
        <v>0</v>
      </c>
      <c r="R1355" s="832"/>
      <c r="S1355" s="837">
        <v>0</v>
      </c>
      <c r="T1355" s="836"/>
      <c r="U1355" s="838">
        <v>0</v>
      </c>
    </row>
    <row r="1356" spans="1:21" ht="14.4" customHeight="1" x14ac:dyDescent="0.3">
      <c r="A1356" s="831">
        <v>21</v>
      </c>
      <c r="B1356" s="832" t="s">
        <v>2457</v>
      </c>
      <c r="C1356" s="832" t="s">
        <v>2463</v>
      </c>
      <c r="D1356" s="833" t="s">
        <v>4107</v>
      </c>
      <c r="E1356" s="834" t="s">
        <v>2496</v>
      </c>
      <c r="F1356" s="832" t="s">
        <v>2458</v>
      </c>
      <c r="G1356" s="832" t="s">
        <v>3792</v>
      </c>
      <c r="H1356" s="832" t="s">
        <v>585</v>
      </c>
      <c r="I1356" s="832" t="s">
        <v>3793</v>
      </c>
      <c r="J1356" s="832" t="s">
        <v>3794</v>
      </c>
      <c r="K1356" s="832" t="s">
        <v>3795</v>
      </c>
      <c r="L1356" s="835">
        <v>0</v>
      </c>
      <c r="M1356" s="835">
        <v>0</v>
      </c>
      <c r="N1356" s="832">
        <v>2</v>
      </c>
      <c r="O1356" s="836">
        <v>1</v>
      </c>
      <c r="P1356" s="835">
        <v>0</v>
      </c>
      <c r="Q1356" s="837"/>
      <c r="R1356" s="832">
        <v>2</v>
      </c>
      <c r="S1356" s="837">
        <v>1</v>
      </c>
      <c r="T1356" s="836">
        <v>1</v>
      </c>
      <c r="U1356" s="838">
        <v>1</v>
      </c>
    </row>
    <row r="1357" spans="1:21" ht="14.4" customHeight="1" x14ac:dyDescent="0.3">
      <c r="A1357" s="831">
        <v>21</v>
      </c>
      <c r="B1357" s="832" t="s">
        <v>2457</v>
      </c>
      <c r="C1357" s="832" t="s">
        <v>2463</v>
      </c>
      <c r="D1357" s="833" t="s">
        <v>4107</v>
      </c>
      <c r="E1357" s="834" t="s">
        <v>2496</v>
      </c>
      <c r="F1357" s="832" t="s">
        <v>2458</v>
      </c>
      <c r="G1357" s="832" t="s">
        <v>2512</v>
      </c>
      <c r="H1357" s="832" t="s">
        <v>585</v>
      </c>
      <c r="I1357" s="832" t="s">
        <v>3796</v>
      </c>
      <c r="J1357" s="832" t="s">
        <v>3530</v>
      </c>
      <c r="K1357" s="832" t="s">
        <v>2123</v>
      </c>
      <c r="L1357" s="835">
        <v>1454.23</v>
      </c>
      <c r="M1357" s="835">
        <v>4362.6900000000005</v>
      </c>
      <c r="N1357" s="832">
        <v>3</v>
      </c>
      <c r="O1357" s="836">
        <v>1</v>
      </c>
      <c r="P1357" s="835"/>
      <c r="Q1357" s="837">
        <v>0</v>
      </c>
      <c r="R1357" s="832"/>
      <c r="S1357" s="837">
        <v>0</v>
      </c>
      <c r="T1357" s="836"/>
      <c r="U1357" s="838">
        <v>0</v>
      </c>
    </row>
    <row r="1358" spans="1:21" ht="14.4" customHeight="1" x14ac:dyDescent="0.3">
      <c r="A1358" s="831">
        <v>21</v>
      </c>
      <c r="B1358" s="832" t="s">
        <v>2457</v>
      </c>
      <c r="C1358" s="832" t="s">
        <v>2463</v>
      </c>
      <c r="D1358" s="833" t="s">
        <v>4107</v>
      </c>
      <c r="E1358" s="834" t="s">
        <v>2496</v>
      </c>
      <c r="F1358" s="832" t="s">
        <v>2458</v>
      </c>
      <c r="G1358" s="832" t="s">
        <v>2512</v>
      </c>
      <c r="H1358" s="832" t="s">
        <v>637</v>
      </c>
      <c r="I1358" s="832" t="s">
        <v>2128</v>
      </c>
      <c r="J1358" s="832" t="s">
        <v>2129</v>
      </c>
      <c r="K1358" s="832" t="s">
        <v>2130</v>
      </c>
      <c r="L1358" s="835">
        <v>5322.08</v>
      </c>
      <c r="M1358" s="835">
        <v>26610.400000000001</v>
      </c>
      <c r="N1358" s="832">
        <v>5</v>
      </c>
      <c r="O1358" s="836">
        <v>3</v>
      </c>
      <c r="P1358" s="835">
        <v>26610.400000000001</v>
      </c>
      <c r="Q1358" s="837">
        <v>1</v>
      </c>
      <c r="R1358" s="832">
        <v>5</v>
      </c>
      <c r="S1358" s="837">
        <v>1</v>
      </c>
      <c r="T1358" s="836">
        <v>3</v>
      </c>
      <c r="U1358" s="838">
        <v>1</v>
      </c>
    </row>
    <row r="1359" spans="1:21" ht="14.4" customHeight="1" x14ac:dyDescent="0.3">
      <c r="A1359" s="831">
        <v>21</v>
      </c>
      <c r="B1359" s="832" t="s">
        <v>2457</v>
      </c>
      <c r="C1359" s="832" t="s">
        <v>2463</v>
      </c>
      <c r="D1359" s="833" t="s">
        <v>4107</v>
      </c>
      <c r="E1359" s="834" t="s">
        <v>2496</v>
      </c>
      <c r="F1359" s="832" t="s">
        <v>2458</v>
      </c>
      <c r="G1359" s="832" t="s">
        <v>2512</v>
      </c>
      <c r="H1359" s="832" t="s">
        <v>637</v>
      </c>
      <c r="I1359" s="832" t="s">
        <v>2124</v>
      </c>
      <c r="J1359" s="832" t="s">
        <v>2120</v>
      </c>
      <c r="K1359" s="832" t="s">
        <v>2125</v>
      </c>
      <c r="L1359" s="835">
        <v>484.75</v>
      </c>
      <c r="M1359" s="835">
        <v>969.5</v>
      </c>
      <c r="N1359" s="832">
        <v>2</v>
      </c>
      <c r="O1359" s="836">
        <v>1</v>
      </c>
      <c r="P1359" s="835">
        <v>969.5</v>
      </c>
      <c r="Q1359" s="837">
        <v>1</v>
      </c>
      <c r="R1359" s="832">
        <v>2</v>
      </c>
      <c r="S1359" s="837">
        <v>1</v>
      </c>
      <c r="T1359" s="836">
        <v>1</v>
      </c>
      <c r="U1359" s="838">
        <v>1</v>
      </c>
    </row>
    <row r="1360" spans="1:21" ht="14.4" customHeight="1" x14ac:dyDescent="0.3">
      <c r="A1360" s="831">
        <v>21</v>
      </c>
      <c r="B1360" s="832" t="s">
        <v>2457</v>
      </c>
      <c r="C1360" s="832" t="s">
        <v>2463</v>
      </c>
      <c r="D1360" s="833" t="s">
        <v>4107</v>
      </c>
      <c r="E1360" s="834" t="s">
        <v>2496</v>
      </c>
      <c r="F1360" s="832" t="s">
        <v>2458</v>
      </c>
      <c r="G1360" s="832" t="s">
        <v>2512</v>
      </c>
      <c r="H1360" s="832" t="s">
        <v>637</v>
      </c>
      <c r="I1360" s="832" t="s">
        <v>2119</v>
      </c>
      <c r="J1360" s="832" t="s">
        <v>2120</v>
      </c>
      <c r="K1360" s="832" t="s">
        <v>2121</v>
      </c>
      <c r="L1360" s="835">
        <v>1938.97</v>
      </c>
      <c r="M1360" s="835">
        <v>1938.97</v>
      </c>
      <c r="N1360" s="832">
        <v>1</v>
      </c>
      <c r="O1360" s="836">
        <v>1</v>
      </c>
      <c r="P1360" s="835"/>
      <c r="Q1360" s="837">
        <v>0</v>
      </c>
      <c r="R1360" s="832"/>
      <c r="S1360" s="837">
        <v>0</v>
      </c>
      <c r="T1360" s="836"/>
      <c r="U1360" s="838">
        <v>0</v>
      </c>
    </row>
    <row r="1361" spans="1:21" ht="14.4" customHeight="1" x14ac:dyDescent="0.3">
      <c r="A1361" s="831">
        <v>21</v>
      </c>
      <c r="B1361" s="832" t="s">
        <v>2457</v>
      </c>
      <c r="C1361" s="832" t="s">
        <v>2463</v>
      </c>
      <c r="D1361" s="833" t="s">
        <v>4107</v>
      </c>
      <c r="E1361" s="834" t="s">
        <v>2496</v>
      </c>
      <c r="F1361" s="832" t="s">
        <v>2458</v>
      </c>
      <c r="G1361" s="832" t="s">
        <v>2512</v>
      </c>
      <c r="H1361" s="832" t="s">
        <v>637</v>
      </c>
      <c r="I1361" s="832" t="s">
        <v>2876</v>
      </c>
      <c r="J1361" s="832" t="s">
        <v>2120</v>
      </c>
      <c r="K1361" s="832" t="s">
        <v>2877</v>
      </c>
      <c r="L1361" s="835">
        <v>242.37</v>
      </c>
      <c r="M1361" s="835">
        <v>1454.22</v>
      </c>
      <c r="N1361" s="832">
        <v>6</v>
      </c>
      <c r="O1361" s="836">
        <v>2</v>
      </c>
      <c r="P1361" s="835">
        <v>1454.22</v>
      </c>
      <c r="Q1361" s="837">
        <v>1</v>
      </c>
      <c r="R1361" s="832">
        <v>6</v>
      </c>
      <c r="S1361" s="837">
        <v>1</v>
      </c>
      <c r="T1361" s="836">
        <v>2</v>
      </c>
      <c r="U1361" s="838">
        <v>1</v>
      </c>
    </row>
    <row r="1362" spans="1:21" ht="14.4" customHeight="1" x14ac:dyDescent="0.3">
      <c r="A1362" s="831">
        <v>21</v>
      </c>
      <c r="B1362" s="832" t="s">
        <v>2457</v>
      </c>
      <c r="C1362" s="832" t="s">
        <v>2463</v>
      </c>
      <c r="D1362" s="833" t="s">
        <v>4107</v>
      </c>
      <c r="E1362" s="834" t="s">
        <v>2496</v>
      </c>
      <c r="F1362" s="832" t="s">
        <v>2458</v>
      </c>
      <c r="G1362" s="832" t="s">
        <v>2512</v>
      </c>
      <c r="H1362" s="832" t="s">
        <v>637</v>
      </c>
      <c r="I1362" s="832" t="s">
        <v>2122</v>
      </c>
      <c r="J1362" s="832" t="s">
        <v>2120</v>
      </c>
      <c r="K1362" s="832" t="s">
        <v>2123</v>
      </c>
      <c r="L1362" s="835">
        <v>1454.23</v>
      </c>
      <c r="M1362" s="835">
        <v>1454.23</v>
      </c>
      <c r="N1362" s="832">
        <v>1</v>
      </c>
      <c r="O1362" s="836">
        <v>1</v>
      </c>
      <c r="P1362" s="835">
        <v>1454.23</v>
      </c>
      <c r="Q1362" s="837">
        <v>1</v>
      </c>
      <c r="R1362" s="832">
        <v>1</v>
      </c>
      <c r="S1362" s="837">
        <v>1</v>
      </c>
      <c r="T1362" s="836">
        <v>1</v>
      </c>
      <c r="U1362" s="838">
        <v>1</v>
      </c>
    </row>
    <row r="1363" spans="1:21" ht="14.4" customHeight="1" x14ac:dyDescent="0.3">
      <c r="A1363" s="831">
        <v>21</v>
      </c>
      <c r="B1363" s="832" t="s">
        <v>2457</v>
      </c>
      <c r="C1363" s="832" t="s">
        <v>2463</v>
      </c>
      <c r="D1363" s="833" t="s">
        <v>4107</v>
      </c>
      <c r="E1363" s="834" t="s">
        <v>2496</v>
      </c>
      <c r="F1363" s="832" t="s">
        <v>2458</v>
      </c>
      <c r="G1363" s="832" t="s">
        <v>3797</v>
      </c>
      <c r="H1363" s="832" t="s">
        <v>585</v>
      </c>
      <c r="I1363" s="832" t="s">
        <v>3798</v>
      </c>
      <c r="J1363" s="832" t="s">
        <v>3799</v>
      </c>
      <c r="K1363" s="832" t="s">
        <v>3800</v>
      </c>
      <c r="L1363" s="835">
        <v>58.77</v>
      </c>
      <c r="M1363" s="835">
        <v>58.77</v>
      </c>
      <c r="N1363" s="832">
        <v>1</v>
      </c>
      <c r="O1363" s="836">
        <v>0.5</v>
      </c>
      <c r="P1363" s="835">
        <v>58.77</v>
      </c>
      <c r="Q1363" s="837">
        <v>1</v>
      </c>
      <c r="R1363" s="832">
        <v>1</v>
      </c>
      <c r="S1363" s="837">
        <v>1</v>
      </c>
      <c r="T1363" s="836">
        <v>0.5</v>
      </c>
      <c r="U1363" s="838">
        <v>1</v>
      </c>
    </row>
    <row r="1364" spans="1:21" ht="14.4" customHeight="1" x14ac:dyDescent="0.3">
      <c r="A1364" s="831">
        <v>21</v>
      </c>
      <c r="B1364" s="832" t="s">
        <v>2457</v>
      </c>
      <c r="C1364" s="832" t="s">
        <v>2463</v>
      </c>
      <c r="D1364" s="833" t="s">
        <v>4107</v>
      </c>
      <c r="E1364" s="834" t="s">
        <v>2496</v>
      </c>
      <c r="F1364" s="832" t="s">
        <v>2458</v>
      </c>
      <c r="G1364" s="832" t="s">
        <v>3801</v>
      </c>
      <c r="H1364" s="832" t="s">
        <v>637</v>
      </c>
      <c r="I1364" s="832" t="s">
        <v>3802</v>
      </c>
      <c r="J1364" s="832" t="s">
        <v>3803</v>
      </c>
      <c r="K1364" s="832" t="s">
        <v>3804</v>
      </c>
      <c r="L1364" s="835">
        <v>44.52</v>
      </c>
      <c r="M1364" s="835">
        <v>178.08</v>
      </c>
      <c r="N1364" s="832">
        <v>4</v>
      </c>
      <c r="O1364" s="836">
        <v>1.5</v>
      </c>
      <c r="P1364" s="835">
        <v>89.04</v>
      </c>
      <c r="Q1364" s="837">
        <v>0.5</v>
      </c>
      <c r="R1364" s="832">
        <v>2</v>
      </c>
      <c r="S1364" s="837">
        <v>0.5</v>
      </c>
      <c r="T1364" s="836">
        <v>0.5</v>
      </c>
      <c r="U1364" s="838">
        <v>0.33333333333333331</v>
      </c>
    </row>
    <row r="1365" spans="1:21" ht="14.4" customHeight="1" x14ac:dyDescent="0.3">
      <c r="A1365" s="831">
        <v>21</v>
      </c>
      <c r="B1365" s="832" t="s">
        <v>2457</v>
      </c>
      <c r="C1365" s="832" t="s">
        <v>2463</v>
      </c>
      <c r="D1365" s="833" t="s">
        <v>4107</v>
      </c>
      <c r="E1365" s="834" t="s">
        <v>2496</v>
      </c>
      <c r="F1365" s="832" t="s">
        <v>2458</v>
      </c>
      <c r="G1365" s="832" t="s">
        <v>2883</v>
      </c>
      <c r="H1365" s="832" t="s">
        <v>637</v>
      </c>
      <c r="I1365" s="832" t="s">
        <v>1939</v>
      </c>
      <c r="J1365" s="832" t="s">
        <v>877</v>
      </c>
      <c r="K1365" s="832" t="s">
        <v>1940</v>
      </c>
      <c r="L1365" s="835">
        <v>42.51</v>
      </c>
      <c r="M1365" s="835">
        <v>127.53</v>
      </c>
      <c r="N1365" s="832">
        <v>3</v>
      </c>
      <c r="O1365" s="836">
        <v>2.5</v>
      </c>
      <c r="P1365" s="835">
        <v>85.02</v>
      </c>
      <c r="Q1365" s="837">
        <v>0.66666666666666663</v>
      </c>
      <c r="R1365" s="832">
        <v>2</v>
      </c>
      <c r="S1365" s="837">
        <v>0.66666666666666663</v>
      </c>
      <c r="T1365" s="836">
        <v>1.5</v>
      </c>
      <c r="U1365" s="838">
        <v>0.6</v>
      </c>
    </row>
    <row r="1366" spans="1:21" ht="14.4" customHeight="1" x14ac:dyDescent="0.3">
      <c r="A1366" s="831">
        <v>21</v>
      </c>
      <c r="B1366" s="832" t="s">
        <v>2457</v>
      </c>
      <c r="C1366" s="832" t="s">
        <v>2463</v>
      </c>
      <c r="D1366" s="833" t="s">
        <v>4107</v>
      </c>
      <c r="E1366" s="834" t="s">
        <v>2496</v>
      </c>
      <c r="F1366" s="832" t="s">
        <v>2458</v>
      </c>
      <c r="G1366" s="832" t="s">
        <v>2883</v>
      </c>
      <c r="H1366" s="832" t="s">
        <v>637</v>
      </c>
      <c r="I1366" s="832" t="s">
        <v>1941</v>
      </c>
      <c r="J1366" s="832" t="s">
        <v>877</v>
      </c>
      <c r="K1366" s="832" t="s">
        <v>1942</v>
      </c>
      <c r="L1366" s="835">
        <v>85.02</v>
      </c>
      <c r="M1366" s="835">
        <v>85.02</v>
      </c>
      <c r="N1366" s="832">
        <v>1</v>
      </c>
      <c r="O1366" s="836">
        <v>1</v>
      </c>
      <c r="P1366" s="835">
        <v>85.02</v>
      </c>
      <c r="Q1366" s="837">
        <v>1</v>
      </c>
      <c r="R1366" s="832">
        <v>1</v>
      </c>
      <c r="S1366" s="837">
        <v>1</v>
      </c>
      <c r="T1366" s="836">
        <v>1</v>
      </c>
      <c r="U1366" s="838">
        <v>1</v>
      </c>
    </row>
    <row r="1367" spans="1:21" ht="14.4" customHeight="1" x14ac:dyDescent="0.3">
      <c r="A1367" s="831">
        <v>21</v>
      </c>
      <c r="B1367" s="832" t="s">
        <v>2457</v>
      </c>
      <c r="C1367" s="832" t="s">
        <v>2463</v>
      </c>
      <c r="D1367" s="833" t="s">
        <v>4107</v>
      </c>
      <c r="E1367" s="834" t="s">
        <v>2496</v>
      </c>
      <c r="F1367" s="832" t="s">
        <v>2458</v>
      </c>
      <c r="G1367" s="832" t="s">
        <v>2883</v>
      </c>
      <c r="H1367" s="832" t="s">
        <v>585</v>
      </c>
      <c r="I1367" s="832" t="s">
        <v>2884</v>
      </c>
      <c r="J1367" s="832" t="s">
        <v>2885</v>
      </c>
      <c r="K1367" s="832" t="s">
        <v>1940</v>
      </c>
      <c r="L1367" s="835">
        <v>42.51</v>
      </c>
      <c r="M1367" s="835">
        <v>42.51</v>
      </c>
      <c r="N1367" s="832">
        <v>1</v>
      </c>
      <c r="O1367" s="836">
        <v>0.5</v>
      </c>
      <c r="P1367" s="835">
        <v>42.51</v>
      </c>
      <c r="Q1367" s="837">
        <v>1</v>
      </c>
      <c r="R1367" s="832">
        <v>1</v>
      </c>
      <c r="S1367" s="837">
        <v>1</v>
      </c>
      <c r="T1367" s="836">
        <v>0.5</v>
      </c>
      <c r="U1367" s="838">
        <v>1</v>
      </c>
    </row>
    <row r="1368" spans="1:21" ht="14.4" customHeight="1" x14ac:dyDescent="0.3">
      <c r="A1368" s="831">
        <v>21</v>
      </c>
      <c r="B1368" s="832" t="s">
        <v>2457</v>
      </c>
      <c r="C1368" s="832" t="s">
        <v>2463</v>
      </c>
      <c r="D1368" s="833" t="s">
        <v>4107</v>
      </c>
      <c r="E1368" s="834" t="s">
        <v>2496</v>
      </c>
      <c r="F1368" s="832" t="s">
        <v>2458</v>
      </c>
      <c r="G1368" s="832" t="s">
        <v>2606</v>
      </c>
      <c r="H1368" s="832" t="s">
        <v>585</v>
      </c>
      <c r="I1368" s="832" t="s">
        <v>2610</v>
      </c>
      <c r="J1368" s="832" t="s">
        <v>2608</v>
      </c>
      <c r="K1368" s="832" t="s">
        <v>2611</v>
      </c>
      <c r="L1368" s="835">
        <v>113.16</v>
      </c>
      <c r="M1368" s="835">
        <v>113.16</v>
      </c>
      <c r="N1368" s="832">
        <v>1</v>
      </c>
      <c r="O1368" s="836">
        <v>0.5</v>
      </c>
      <c r="P1368" s="835">
        <v>113.16</v>
      </c>
      <c r="Q1368" s="837">
        <v>1</v>
      </c>
      <c r="R1368" s="832">
        <v>1</v>
      </c>
      <c r="S1368" s="837">
        <v>1</v>
      </c>
      <c r="T1368" s="836">
        <v>0.5</v>
      </c>
      <c r="U1368" s="838">
        <v>1</v>
      </c>
    </row>
    <row r="1369" spans="1:21" ht="14.4" customHeight="1" x14ac:dyDescent="0.3">
      <c r="A1369" s="831">
        <v>21</v>
      </c>
      <c r="B1369" s="832" t="s">
        <v>2457</v>
      </c>
      <c r="C1369" s="832" t="s">
        <v>2463</v>
      </c>
      <c r="D1369" s="833" t="s">
        <v>4107</v>
      </c>
      <c r="E1369" s="834" t="s">
        <v>2496</v>
      </c>
      <c r="F1369" s="832" t="s">
        <v>2458</v>
      </c>
      <c r="G1369" s="832" t="s">
        <v>2606</v>
      </c>
      <c r="H1369" s="832" t="s">
        <v>585</v>
      </c>
      <c r="I1369" s="832" t="s">
        <v>2612</v>
      </c>
      <c r="J1369" s="832" t="s">
        <v>2608</v>
      </c>
      <c r="K1369" s="832" t="s">
        <v>2613</v>
      </c>
      <c r="L1369" s="835">
        <v>339.47</v>
      </c>
      <c r="M1369" s="835">
        <v>1697.3500000000001</v>
      </c>
      <c r="N1369" s="832">
        <v>5</v>
      </c>
      <c r="O1369" s="836">
        <v>4.5</v>
      </c>
      <c r="P1369" s="835">
        <v>1357.88</v>
      </c>
      <c r="Q1369" s="837">
        <v>0.8</v>
      </c>
      <c r="R1369" s="832">
        <v>4</v>
      </c>
      <c r="S1369" s="837">
        <v>0.8</v>
      </c>
      <c r="T1369" s="836">
        <v>4</v>
      </c>
      <c r="U1369" s="838">
        <v>0.88888888888888884</v>
      </c>
    </row>
    <row r="1370" spans="1:21" ht="14.4" customHeight="1" x14ac:dyDescent="0.3">
      <c r="A1370" s="831">
        <v>21</v>
      </c>
      <c r="B1370" s="832" t="s">
        <v>2457</v>
      </c>
      <c r="C1370" s="832" t="s">
        <v>2463</v>
      </c>
      <c r="D1370" s="833" t="s">
        <v>4107</v>
      </c>
      <c r="E1370" s="834" t="s">
        <v>2496</v>
      </c>
      <c r="F1370" s="832" t="s">
        <v>2458</v>
      </c>
      <c r="G1370" s="832" t="s">
        <v>2606</v>
      </c>
      <c r="H1370" s="832" t="s">
        <v>637</v>
      </c>
      <c r="I1370" s="832" t="s">
        <v>3805</v>
      </c>
      <c r="J1370" s="832" t="s">
        <v>3777</v>
      </c>
      <c r="K1370" s="832" t="s">
        <v>3806</v>
      </c>
      <c r="L1370" s="835">
        <v>763.63</v>
      </c>
      <c r="M1370" s="835">
        <v>3054.52</v>
      </c>
      <c r="N1370" s="832">
        <v>4</v>
      </c>
      <c r="O1370" s="836">
        <v>2</v>
      </c>
      <c r="P1370" s="835">
        <v>3054.52</v>
      </c>
      <c r="Q1370" s="837">
        <v>1</v>
      </c>
      <c r="R1370" s="832">
        <v>4</v>
      </c>
      <c r="S1370" s="837">
        <v>1</v>
      </c>
      <c r="T1370" s="836">
        <v>2</v>
      </c>
      <c r="U1370" s="838">
        <v>1</v>
      </c>
    </row>
    <row r="1371" spans="1:21" ht="14.4" customHeight="1" x14ac:dyDescent="0.3">
      <c r="A1371" s="831">
        <v>21</v>
      </c>
      <c r="B1371" s="832" t="s">
        <v>2457</v>
      </c>
      <c r="C1371" s="832" t="s">
        <v>2463</v>
      </c>
      <c r="D1371" s="833" t="s">
        <v>4107</v>
      </c>
      <c r="E1371" s="834" t="s">
        <v>2496</v>
      </c>
      <c r="F1371" s="832" t="s">
        <v>2458</v>
      </c>
      <c r="G1371" s="832" t="s">
        <v>3624</v>
      </c>
      <c r="H1371" s="832" t="s">
        <v>585</v>
      </c>
      <c r="I1371" s="832" t="s">
        <v>3625</v>
      </c>
      <c r="J1371" s="832" t="s">
        <v>1508</v>
      </c>
      <c r="K1371" s="832" t="s">
        <v>3626</v>
      </c>
      <c r="L1371" s="835">
        <v>50.64</v>
      </c>
      <c r="M1371" s="835">
        <v>50.64</v>
      </c>
      <c r="N1371" s="832">
        <v>1</v>
      </c>
      <c r="O1371" s="836">
        <v>1</v>
      </c>
      <c r="P1371" s="835">
        <v>50.64</v>
      </c>
      <c r="Q1371" s="837">
        <v>1</v>
      </c>
      <c r="R1371" s="832">
        <v>1</v>
      </c>
      <c r="S1371" s="837">
        <v>1</v>
      </c>
      <c r="T1371" s="836">
        <v>1</v>
      </c>
      <c r="U1371" s="838">
        <v>1</v>
      </c>
    </row>
    <row r="1372" spans="1:21" ht="14.4" customHeight="1" x14ac:dyDescent="0.3">
      <c r="A1372" s="831">
        <v>21</v>
      </c>
      <c r="B1372" s="832" t="s">
        <v>2457</v>
      </c>
      <c r="C1372" s="832" t="s">
        <v>2463</v>
      </c>
      <c r="D1372" s="833" t="s">
        <v>4107</v>
      </c>
      <c r="E1372" s="834" t="s">
        <v>2496</v>
      </c>
      <c r="F1372" s="832" t="s">
        <v>2458</v>
      </c>
      <c r="G1372" s="832" t="s">
        <v>2626</v>
      </c>
      <c r="H1372" s="832" t="s">
        <v>585</v>
      </c>
      <c r="I1372" s="832" t="s">
        <v>2627</v>
      </c>
      <c r="J1372" s="832" t="s">
        <v>2628</v>
      </c>
      <c r="K1372" s="832" t="s">
        <v>2629</v>
      </c>
      <c r="L1372" s="835">
        <v>2615.92</v>
      </c>
      <c r="M1372" s="835">
        <v>5231.84</v>
      </c>
      <c r="N1372" s="832">
        <v>2</v>
      </c>
      <c r="O1372" s="836">
        <v>2</v>
      </c>
      <c r="P1372" s="835">
        <v>5231.84</v>
      </c>
      <c r="Q1372" s="837">
        <v>1</v>
      </c>
      <c r="R1372" s="832">
        <v>2</v>
      </c>
      <c r="S1372" s="837">
        <v>1</v>
      </c>
      <c r="T1372" s="836">
        <v>2</v>
      </c>
      <c r="U1372" s="838">
        <v>1</v>
      </c>
    </row>
    <row r="1373" spans="1:21" ht="14.4" customHeight="1" x14ac:dyDescent="0.3">
      <c r="A1373" s="831">
        <v>21</v>
      </c>
      <c r="B1373" s="832" t="s">
        <v>2457</v>
      </c>
      <c r="C1373" s="832" t="s">
        <v>2463</v>
      </c>
      <c r="D1373" s="833" t="s">
        <v>4107</v>
      </c>
      <c r="E1373" s="834" t="s">
        <v>2496</v>
      </c>
      <c r="F1373" s="832" t="s">
        <v>2458</v>
      </c>
      <c r="G1373" s="832" t="s">
        <v>2626</v>
      </c>
      <c r="H1373" s="832" t="s">
        <v>585</v>
      </c>
      <c r="I1373" s="832" t="s">
        <v>3214</v>
      </c>
      <c r="J1373" s="832" t="s">
        <v>2628</v>
      </c>
      <c r="K1373" s="832" t="s">
        <v>3215</v>
      </c>
      <c r="L1373" s="835">
        <v>3633.21</v>
      </c>
      <c r="M1373" s="835">
        <v>7266.42</v>
      </c>
      <c r="N1373" s="832">
        <v>2</v>
      </c>
      <c r="O1373" s="836">
        <v>2</v>
      </c>
      <c r="P1373" s="835">
        <v>3633.21</v>
      </c>
      <c r="Q1373" s="837">
        <v>0.5</v>
      </c>
      <c r="R1373" s="832">
        <v>1</v>
      </c>
      <c r="S1373" s="837">
        <v>0.5</v>
      </c>
      <c r="T1373" s="836">
        <v>1</v>
      </c>
      <c r="U1373" s="838">
        <v>0.5</v>
      </c>
    </row>
    <row r="1374" spans="1:21" ht="14.4" customHeight="1" x14ac:dyDescent="0.3">
      <c r="A1374" s="831">
        <v>21</v>
      </c>
      <c r="B1374" s="832" t="s">
        <v>2457</v>
      </c>
      <c r="C1374" s="832" t="s">
        <v>2463</v>
      </c>
      <c r="D1374" s="833" t="s">
        <v>4107</v>
      </c>
      <c r="E1374" s="834" t="s">
        <v>2496</v>
      </c>
      <c r="F1374" s="832" t="s">
        <v>2458</v>
      </c>
      <c r="G1374" s="832" t="s">
        <v>2634</v>
      </c>
      <c r="H1374" s="832" t="s">
        <v>585</v>
      </c>
      <c r="I1374" s="832" t="s">
        <v>2635</v>
      </c>
      <c r="J1374" s="832" t="s">
        <v>798</v>
      </c>
      <c r="K1374" s="832" t="s">
        <v>2636</v>
      </c>
      <c r="L1374" s="835">
        <v>27.28</v>
      </c>
      <c r="M1374" s="835">
        <v>109.12</v>
      </c>
      <c r="N1374" s="832">
        <v>4</v>
      </c>
      <c r="O1374" s="836">
        <v>1</v>
      </c>
      <c r="P1374" s="835">
        <v>109.12</v>
      </c>
      <c r="Q1374" s="837">
        <v>1</v>
      </c>
      <c r="R1374" s="832">
        <v>4</v>
      </c>
      <c r="S1374" s="837">
        <v>1</v>
      </c>
      <c r="T1374" s="836">
        <v>1</v>
      </c>
      <c r="U1374" s="838">
        <v>1</v>
      </c>
    </row>
    <row r="1375" spans="1:21" ht="14.4" customHeight="1" x14ac:dyDescent="0.3">
      <c r="A1375" s="831">
        <v>21</v>
      </c>
      <c r="B1375" s="832" t="s">
        <v>2457</v>
      </c>
      <c r="C1375" s="832" t="s">
        <v>2463</v>
      </c>
      <c r="D1375" s="833" t="s">
        <v>4107</v>
      </c>
      <c r="E1375" s="834" t="s">
        <v>2496</v>
      </c>
      <c r="F1375" s="832" t="s">
        <v>2458</v>
      </c>
      <c r="G1375" s="832" t="s">
        <v>3807</v>
      </c>
      <c r="H1375" s="832" t="s">
        <v>585</v>
      </c>
      <c r="I1375" s="832" t="s">
        <v>3808</v>
      </c>
      <c r="J1375" s="832" t="s">
        <v>3809</v>
      </c>
      <c r="K1375" s="832" t="s">
        <v>3810</v>
      </c>
      <c r="L1375" s="835">
        <v>8.7899999999999991</v>
      </c>
      <c r="M1375" s="835">
        <v>26.369999999999997</v>
      </c>
      <c r="N1375" s="832">
        <v>3</v>
      </c>
      <c r="O1375" s="836">
        <v>1</v>
      </c>
      <c r="P1375" s="835"/>
      <c r="Q1375" s="837">
        <v>0</v>
      </c>
      <c r="R1375" s="832"/>
      <c r="S1375" s="837">
        <v>0</v>
      </c>
      <c r="T1375" s="836"/>
      <c r="U1375" s="838">
        <v>0</v>
      </c>
    </row>
    <row r="1376" spans="1:21" ht="14.4" customHeight="1" x14ac:dyDescent="0.3">
      <c r="A1376" s="831">
        <v>21</v>
      </c>
      <c r="B1376" s="832" t="s">
        <v>2457</v>
      </c>
      <c r="C1376" s="832" t="s">
        <v>2463</v>
      </c>
      <c r="D1376" s="833" t="s">
        <v>4107</v>
      </c>
      <c r="E1376" s="834" t="s">
        <v>2496</v>
      </c>
      <c r="F1376" s="832" t="s">
        <v>2458</v>
      </c>
      <c r="G1376" s="832" t="s">
        <v>3811</v>
      </c>
      <c r="H1376" s="832" t="s">
        <v>585</v>
      </c>
      <c r="I1376" s="832" t="s">
        <v>3812</v>
      </c>
      <c r="J1376" s="832" t="s">
        <v>3813</v>
      </c>
      <c r="K1376" s="832" t="s">
        <v>3814</v>
      </c>
      <c r="L1376" s="835">
        <v>3161.19</v>
      </c>
      <c r="M1376" s="835">
        <v>3161.19</v>
      </c>
      <c r="N1376" s="832">
        <v>1</v>
      </c>
      <c r="O1376" s="836">
        <v>0.5</v>
      </c>
      <c r="P1376" s="835">
        <v>3161.19</v>
      </c>
      <c r="Q1376" s="837">
        <v>1</v>
      </c>
      <c r="R1376" s="832">
        <v>1</v>
      </c>
      <c r="S1376" s="837">
        <v>1</v>
      </c>
      <c r="T1376" s="836">
        <v>0.5</v>
      </c>
      <c r="U1376" s="838">
        <v>1</v>
      </c>
    </row>
    <row r="1377" spans="1:21" ht="14.4" customHeight="1" x14ac:dyDescent="0.3">
      <c r="A1377" s="831">
        <v>21</v>
      </c>
      <c r="B1377" s="832" t="s">
        <v>2457</v>
      </c>
      <c r="C1377" s="832" t="s">
        <v>2463</v>
      </c>
      <c r="D1377" s="833" t="s">
        <v>4107</v>
      </c>
      <c r="E1377" s="834" t="s">
        <v>2496</v>
      </c>
      <c r="F1377" s="832" t="s">
        <v>2458</v>
      </c>
      <c r="G1377" s="832" t="s">
        <v>3417</v>
      </c>
      <c r="H1377" s="832" t="s">
        <v>585</v>
      </c>
      <c r="I1377" s="832" t="s">
        <v>3418</v>
      </c>
      <c r="J1377" s="832" t="s">
        <v>1237</v>
      </c>
      <c r="K1377" s="832" t="s">
        <v>3419</v>
      </c>
      <c r="L1377" s="835">
        <v>760.22</v>
      </c>
      <c r="M1377" s="835">
        <v>760.22</v>
      </c>
      <c r="N1377" s="832">
        <v>1</v>
      </c>
      <c r="O1377" s="836">
        <v>0.5</v>
      </c>
      <c r="P1377" s="835">
        <v>760.22</v>
      </c>
      <c r="Q1377" s="837">
        <v>1</v>
      </c>
      <c r="R1377" s="832">
        <v>1</v>
      </c>
      <c r="S1377" s="837">
        <v>1</v>
      </c>
      <c r="T1377" s="836">
        <v>0.5</v>
      </c>
      <c r="U1377" s="838">
        <v>1</v>
      </c>
    </row>
    <row r="1378" spans="1:21" ht="14.4" customHeight="1" x14ac:dyDescent="0.3">
      <c r="A1378" s="831">
        <v>21</v>
      </c>
      <c r="B1378" s="832" t="s">
        <v>2457</v>
      </c>
      <c r="C1378" s="832" t="s">
        <v>2463</v>
      </c>
      <c r="D1378" s="833" t="s">
        <v>4107</v>
      </c>
      <c r="E1378" s="834" t="s">
        <v>2496</v>
      </c>
      <c r="F1378" s="832" t="s">
        <v>2458</v>
      </c>
      <c r="G1378" s="832" t="s">
        <v>3556</v>
      </c>
      <c r="H1378" s="832" t="s">
        <v>637</v>
      </c>
      <c r="I1378" s="832" t="s">
        <v>3557</v>
      </c>
      <c r="J1378" s="832" t="s">
        <v>1895</v>
      </c>
      <c r="K1378" s="832" t="s">
        <v>3558</v>
      </c>
      <c r="L1378" s="835">
        <v>64.5</v>
      </c>
      <c r="M1378" s="835">
        <v>64.5</v>
      </c>
      <c r="N1378" s="832">
        <v>1</v>
      </c>
      <c r="O1378" s="836">
        <v>1</v>
      </c>
      <c r="P1378" s="835">
        <v>64.5</v>
      </c>
      <c r="Q1378" s="837">
        <v>1</v>
      </c>
      <c r="R1378" s="832">
        <v>1</v>
      </c>
      <c r="S1378" s="837">
        <v>1</v>
      </c>
      <c r="T1378" s="836">
        <v>1</v>
      </c>
      <c r="U1378" s="838">
        <v>1</v>
      </c>
    </row>
    <row r="1379" spans="1:21" ht="14.4" customHeight="1" x14ac:dyDescent="0.3">
      <c r="A1379" s="831">
        <v>21</v>
      </c>
      <c r="B1379" s="832" t="s">
        <v>2457</v>
      </c>
      <c r="C1379" s="832" t="s">
        <v>2463</v>
      </c>
      <c r="D1379" s="833" t="s">
        <v>4107</v>
      </c>
      <c r="E1379" s="834" t="s">
        <v>2496</v>
      </c>
      <c r="F1379" s="832" t="s">
        <v>2458</v>
      </c>
      <c r="G1379" s="832" t="s">
        <v>3556</v>
      </c>
      <c r="H1379" s="832" t="s">
        <v>585</v>
      </c>
      <c r="I1379" s="832" t="s">
        <v>3815</v>
      </c>
      <c r="J1379" s="832" t="s">
        <v>3816</v>
      </c>
      <c r="K1379" s="832" t="s">
        <v>3817</v>
      </c>
      <c r="L1379" s="835">
        <v>64.5</v>
      </c>
      <c r="M1379" s="835">
        <v>64.5</v>
      </c>
      <c r="N1379" s="832">
        <v>1</v>
      </c>
      <c r="O1379" s="836">
        <v>0.5</v>
      </c>
      <c r="P1379" s="835">
        <v>64.5</v>
      </c>
      <c r="Q1379" s="837">
        <v>1</v>
      </c>
      <c r="R1379" s="832">
        <v>1</v>
      </c>
      <c r="S1379" s="837">
        <v>1</v>
      </c>
      <c r="T1379" s="836">
        <v>0.5</v>
      </c>
      <c r="U1379" s="838">
        <v>1</v>
      </c>
    </row>
    <row r="1380" spans="1:21" ht="14.4" customHeight="1" x14ac:dyDescent="0.3">
      <c r="A1380" s="831">
        <v>21</v>
      </c>
      <c r="B1380" s="832" t="s">
        <v>2457</v>
      </c>
      <c r="C1380" s="832" t="s">
        <v>2463</v>
      </c>
      <c r="D1380" s="833" t="s">
        <v>4107</v>
      </c>
      <c r="E1380" s="834" t="s">
        <v>2496</v>
      </c>
      <c r="F1380" s="832" t="s">
        <v>2458</v>
      </c>
      <c r="G1380" s="832" t="s">
        <v>2650</v>
      </c>
      <c r="H1380" s="832" t="s">
        <v>637</v>
      </c>
      <c r="I1380" s="832" t="s">
        <v>2654</v>
      </c>
      <c r="J1380" s="832" t="s">
        <v>2655</v>
      </c>
      <c r="K1380" s="832" t="s">
        <v>1961</v>
      </c>
      <c r="L1380" s="835">
        <v>550.39</v>
      </c>
      <c r="M1380" s="835">
        <v>4953.51</v>
      </c>
      <c r="N1380" s="832">
        <v>9</v>
      </c>
      <c r="O1380" s="836">
        <v>2.5</v>
      </c>
      <c r="P1380" s="835">
        <v>1651.17</v>
      </c>
      <c r="Q1380" s="837">
        <v>0.33333333333333331</v>
      </c>
      <c r="R1380" s="832">
        <v>3</v>
      </c>
      <c r="S1380" s="837">
        <v>0.33333333333333331</v>
      </c>
      <c r="T1380" s="836">
        <v>1</v>
      </c>
      <c r="U1380" s="838">
        <v>0.4</v>
      </c>
    </row>
    <row r="1381" spans="1:21" ht="14.4" customHeight="1" x14ac:dyDescent="0.3">
      <c r="A1381" s="831">
        <v>21</v>
      </c>
      <c r="B1381" s="832" t="s">
        <v>2457</v>
      </c>
      <c r="C1381" s="832" t="s">
        <v>2463</v>
      </c>
      <c r="D1381" s="833" t="s">
        <v>4107</v>
      </c>
      <c r="E1381" s="834" t="s">
        <v>2496</v>
      </c>
      <c r="F1381" s="832" t="s">
        <v>2458</v>
      </c>
      <c r="G1381" s="832" t="s">
        <v>2656</v>
      </c>
      <c r="H1381" s="832" t="s">
        <v>585</v>
      </c>
      <c r="I1381" s="832" t="s">
        <v>3818</v>
      </c>
      <c r="J1381" s="832" t="s">
        <v>3819</v>
      </c>
      <c r="K1381" s="832" t="s">
        <v>3820</v>
      </c>
      <c r="L1381" s="835">
        <v>110.74</v>
      </c>
      <c r="M1381" s="835">
        <v>110.74</v>
      </c>
      <c r="N1381" s="832">
        <v>1</v>
      </c>
      <c r="O1381" s="836">
        <v>1</v>
      </c>
      <c r="P1381" s="835">
        <v>110.74</v>
      </c>
      <c r="Q1381" s="837">
        <v>1</v>
      </c>
      <c r="R1381" s="832">
        <v>1</v>
      </c>
      <c r="S1381" s="837">
        <v>1</v>
      </c>
      <c r="T1381" s="836">
        <v>1</v>
      </c>
      <c r="U1381" s="838">
        <v>1</v>
      </c>
    </row>
    <row r="1382" spans="1:21" ht="14.4" customHeight="1" x14ac:dyDescent="0.3">
      <c r="A1382" s="831">
        <v>21</v>
      </c>
      <c r="B1382" s="832" t="s">
        <v>2457</v>
      </c>
      <c r="C1382" s="832" t="s">
        <v>2463</v>
      </c>
      <c r="D1382" s="833" t="s">
        <v>4107</v>
      </c>
      <c r="E1382" s="834" t="s">
        <v>2496</v>
      </c>
      <c r="F1382" s="832" t="s">
        <v>2458</v>
      </c>
      <c r="G1382" s="832" t="s">
        <v>2937</v>
      </c>
      <c r="H1382" s="832" t="s">
        <v>585</v>
      </c>
      <c r="I1382" s="832" t="s">
        <v>2938</v>
      </c>
      <c r="J1382" s="832" t="s">
        <v>2939</v>
      </c>
      <c r="K1382" s="832" t="s">
        <v>2940</v>
      </c>
      <c r="L1382" s="835">
        <v>727.03</v>
      </c>
      <c r="M1382" s="835">
        <v>2181.09</v>
      </c>
      <c r="N1382" s="832">
        <v>3</v>
      </c>
      <c r="O1382" s="836">
        <v>0.5</v>
      </c>
      <c r="P1382" s="835">
        <v>2181.09</v>
      </c>
      <c r="Q1382" s="837">
        <v>1</v>
      </c>
      <c r="R1382" s="832">
        <v>3</v>
      </c>
      <c r="S1382" s="837">
        <v>1</v>
      </c>
      <c r="T1382" s="836">
        <v>0.5</v>
      </c>
      <c r="U1382" s="838">
        <v>1</v>
      </c>
    </row>
    <row r="1383" spans="1:21" ht="14.4" customHeight="1" x14ac:dyDescent="0.3">
      <c r="A1383" s="831">
        <v>21</v>
      </c>
      <c r="B1383" s="832" t="s">
        <v>2457</v>
      </c>
      <c r="C1383" s="832" t="s">
        <v>2463</v>
      </c>
      <c r="D1383" s="833" t="s">
        <v>4107</v>
      </c>
      <c r="E1383" s="834" t="s">
        <v>2496</v>
      </c>
      <c r="F1383" s="832" t="s">
        <v>2458</v>
      </c>
      <c r="G1383" s="832" t="s">
        <v>3225</v>
      </c>
      <c r="H1383" s="832" t="s">
        <v>585</v>
      </c>
      <c r="I1383" s="832" t="s">
        <v>3821</v>
      </c>
      <c r="J1383" s="832" t="s">
        <v>3822</v>
      </c>
      <c r="K1383" s="832" t="s">
        <v>3823</v>
      </c>
      <c r="L1383" s="835">
        <v>140.44</v>
      </c>
      <c r="M1383" s="835">
        <v>421.32</v>
      </c>
      <c r="N1383" s="832">
        <v>3</v>
      </c>
      <c r="O1383" s="836">
        <v>1.5</v>
      </c>
      <c r="P1383" s="835">
        <v>140.44</v>
      </c>
      <c r="Q1383" s="837">
        <v>0.33333333333333331</v>
      </c>
      <c r="R1383" s="832">
        <v>1</v>
      </c>
      <c r="S1383" s="837">
        <v>0.33333333333333331</v>
      </c>
      <c r="T1383" s="836">
        <v>0.5</v>
      </c>
      <c r="U1383" s="838">
        <v>0.33333333333333331</v>
      </c>
    </row>
    <row r="1384" spans="1:21" ht="14.4" customHeight="1" x14ac:dyDescent="0.3">
      <c r="A1384" s="831">
        <v>21</v>
      </c>
      <c r="B1384" s="832" t="s">
        <v>2457</v>
      </c>
      <c r="C1384" s="832" t="s">
        <v>2463</v>
      </c>
      <c r="D1384" s="833" t="s">
        <v>4107</v>
      </c>
      <c r="E1384" s="834" t="s">
        <v>2496</v>
      </c>
      <c r="F1384" s="832" t="s">
        <v>2458</v>
      </c>
      <c r="G1384" s="832" t="s">
        <v>3225</v>
      </c>
      <c r="H1384" s="832" t="s">
        <v>585</v>
      </c>
      <c r="I1384" s="832" t="s">
        <v>3824</v>
      </c>
      <c r="J1384" s="832" t="s">
        <v>3822</v>
      </c>
      <c r="K1384" s="832" t="s">
        <v>3825</v>
      </c>
      <c r="L1384" s="835">
        <v>70.209999999999994</v>
      </c>
      <c r="M1384" s="835">
        <v>70.209999999999994</v>
      </c>
      <c r="N1384" s="832">
        <v>1</v>
      </c>
      <c r="O1384" s="836">
        <v>0.5</v>
      </c>
      <c r="P1384" s="835">
        <v>70.209999999999994</v>
      </c>
      <c r="Q1384" s="837">
        <v>1</v>
      </c>
      <c r="R1384" s="832">
        <v>1</v>
      </c>
      <c r="S1384" s="837">
        <v>1</v>
      </c>
      <c r="T1384" s="836">
        <v>0.5</v>
      </c>
      <c r="U1384" s="838">
        <v>1</v>
      </c>
    </row>
    <row r="1385" spans="1:21" ht="14.4" customHeight="1" x14ac:dyDescent="0.3">
      <c r="A1385" s="831">
        <v>21</v>
      </c>
      <c r="B1385" s="832" t="s">
        <v>2457</v>
      </c>
      <c r="C1385" s="832" t="s">
        <v>2463</v>
      </c>
      <c r="D1385" s="833" t="s">
        <v>4107</v>
      </c>
      <c r="E1385" s="834" t="s">
        <v>2496</v>
      </c>
      <c r="F1385" s="832" t="s">
        <v>2458</v>
      </c>
      <c r="G1385" s="832" t="s">
        <v>3826</v>
      </c>
      <c r="H1385" s="832" t="s">
        <v>585</v>
      </c>
      <c r="I1385" s="832" t="s">
        <v>3827</v>
      </c>
      <c r="J1385" s="832" t="s">
        <v>1396</v>
      </c>
      <c r="K1385" s="832" t="s">
        <v>3828</v>
      </c>
      <c r="L1385" s="835">
        <v>158.76</v>
      </c>
      <c r="M1385" s="835">
        <v>476.28</v>
      </c>
      <c r="N1385" s="832">
        <v>3</v>
      </c>
      <c r="O1385" s="836">
        <v>0.5</v>
      </c>
      <c r="P1385" s="835"/>
      <c r="Q1385" s="837">
        <v>0</v>
      </c>
      <c r="R1385" s="832"/>
      <c r="S1385" s="837">
        <v>0</v>
      </c>
      <c r="T1385" s="836"/>
      <c r="U1385" s="838">
        <v>0</v>
      </c>
    </row>
    <row r="1386" spans="1:21" ht="14.4" customHeight="1" x14ac:dyDescent="0.3">
      <c r="A1386" s="831">
        <v>21</v>
      </c>
      <c r="B1386" s="832" t="s">
        <v>2457</v>
      </c>
      <c r="C1386" s="832" t="s">
        <v>2463</v>
      </c>
      <c r="D1386" s="833" t="s">
        <v>4107</v>
      </c>
      <c r="E1386" s="834" t="s">
        <v>2496</v>
      </c>
      <c r="F1386" s="832" t="s">
        <v>2458</v>
      </c>
      <c r="G1386" s="832" t="s">
        <v>3829</v>
      </c>
      <c r="H1386" s="832" t="s">
        <v>637</v>
      </c>
      <c r="I1386" s="832" t="s">
        <v>3830</v>
      </c>
      <c r="J1386" s="832" t="s">
        <v>2033</v>
      </c>
      <c r="K1386" s="832" t="s">
        <v>3831</v>
      </c>
      <c r="L1386" s="835">
        <v>32.869999999999997</v>
      </c>
      <c r="M1386" s="835">
        <v>65.739999999999995</v>
      </c>
      <c r="N1386" s="832">
        <v>2</v>
      </c>
      <c r="O1386" s="836">
        <v>1</v>
      </c>
      <c r="P1386" s="835"/>
      <c r="Q1386" s="837">
        <v>0</v>
      </c>
      <c r="R1386" s="832"/>
      <c r="S1386" s="837">
        <v>0</v>
      </c>
      <c r="T1386" s="836"/>
      <c r="U1386" s="838">
        <v>0</v>
      </c>
    </row>
    <row r="1387" spans="1:21" ht="14.4" customHeight="1" x14ac:dyDescent="0.3">
      <c r="A1387" s="831">
        <v>21</v>
      </c>
      <c r="B1387" s="832" t="s">
        <v>2457</v>
      </c>
      <c r="C1387" s="832" t="s">
        <v>2463</v>
      </c>
      <c r="D1387" s="833" t="s">
        <v>4107</v>
      </c>
      <c r="E1387" s="834" t="s">
        <v>2496</v>
      </c>
      <c r="F1387" s="832" t="s">
        <v>2458</v>
      </c>
      <c r="G1387" s="832" t="s">
        <v>2515</v>
      </c>
      <c r="H1387" s="832" t="s">
        <v>585</v>
      </c>
      <c r="I1387" s="832" t="s">
        <v>2667</v>
      </c>
      <c r="J1387" s="832" t="s">
        <v>769</v>
      </c>
      <c r="K1387" s="832" t="s">
        <v>2668</v>
      </c>
      <c r="L1387" s="835">
        <v>53.57</v>
      </c>
      <c r="M1387" s="835">
        <v>482.13</v>
      </c>
      <c r="N1387" s="832">
        <v>9</v>
      </c>
      <c r="O1387" s="836">
        <v>5</v>
      </c>
      <c r="P1387" s="835">
        <v>374.99</v>
      </c>
      <c r="Q1387" s="837">
        <v>0.77777777777777779</v>
      </c>
      <c r="R1387" s="832">
        <v>7</v>
      </c>
      <c r="S1387" s="837">
        <v>0.77777777777777779</v>
      </c>
      <c r="T1387" s="836">
        <v>3</v>
      </c>
      <c r="U1387" s="838">
        <v>0.6</v>
      </c>
    </row>
    <row r="1388" spans="1:21" ht="14.4" customHeight="1" x14ac:dyDescent="0.3">
      <c r="A1388" s="831">
        <v>21</v>
      </c>
      <c r="B1388" s="832" t="s">
        <v>2457</v>
      </c>
      <c r="C1388" s="832" t="s">
        <v>2463</v>
      </c>
      <c r="D1388" s="833" t="s">
        <v>4107</v>
      </c>
      <c r="E1388" s="834" t="s">
        <v>2496</v>
      </c>
      <c r="F1388" s="832" t="s">
        <v>2458</v>
      </c>
      <c r="G1388" s="832" t="s">
        <v>2669</v>
      </c>
      <c r="H1388" s="832" t="s">
        <v>637</v>
      </c>
      <c r="I1388" s="832" t="s">
        <v>1922</v>
      </c>
      <c r="J1388" s="832" t="s">
        <v>873</v>
      </c>
      <c r="K1388" s="832" t="s">
        <v>1923</v>
      </c>
      <c r="L1388" s="835">
        <v>2309.36</v>
      </c>
      <c r="M1388" s="835">
        <v>36949.760000000002</v>
      </c>
      <c r="N1388" s="832">
        <v>16</v>
      </c>
      <c r="O1388" s="836">
        <v>3</v>
      </c>
      <c r="P1388" s="835">
        <v>6928.08</v>
      </c>
      <c r="Q1388" s="837">
        <v>0.1875</v>
      </c>
      <c r="R1388" s="832">
        <v>3</v>
      </c>
      <c r="S1388" s="837">
        <v>0.1875</v>
      </c>
      <c r="T1388" s="836">
        <v>0.5</v>
      </c>
      <c r="U1388" s="838">
        <v>0.16666666666666666</v>
      </c>
    </row>
    <row r="1389" spans="1:21" ht="14.4" customHeight="1" x14ac:dyDescent="0.3">
      <c r="A1389" s="831">
        <v>21</v>
      </c>
      <c r="B1389" s="832" t="s">
        <v>2457</v>
      </c>
      <c r="C1389" s="832" t="s">
        <v>2463</v>
      </c>
      <c r="D1389" s="833" t="s">
        <v>4107</v>
      </c>
      <c r="E1389" s="834" t="s">
        <v>2496</v>
      </c>
      <c r="F1389" s="832" t="s">
        <v>2458</v>
      </c>
      <c r="G1389" s="832" t="s">
        <v>2669</v>
      </c>
      <c r="H1389" s="832" t="s">
        <v>637</v>
      </c>
      <c r="I1389" s="832" t="s">
        <v>3564</v>
      </c>
      <c r="J1389" s="832" t="s">
        <v>2671</v>
      </c>
      <c r="K1389" s="832" t="s">
        <v>3565</v>
      </c>
      <c r="L1389" s="835">
        <v>368.16</v>
      </c>
      <c r="M1389" s="835">
        <v>1104.48</v>
      </c>
      <c r="N1389" s="832">
        <v>3</v>
      </c>
      <c r="O1389" s="836">
        <v>1</v>
      </c>
      <c r="P1389" s="835">
        <v>1104.48</v>
      </c>
      <c r="Q1389" s="837">
        <v>1</v>
      </c>
      <c r="R1389" s="832">
        <v>3</v>
      </c>
      <c r="S1389" s="837">
        <v>1</v>
      </c>
      <c r="T1389" s="836">
        <v>1</v>
      </c>
      <c r="U1389" s="838">
        <v>1</v>
      </c>
    </row>
    <row r="1390" spans="1:21" ht="14.4" customHeight="1" x14ac:dyDescent="0.3">
      <c r="A1390" s="831">
        <v>21</v>
      </c>
      <c r="B1390" s="832" t="s">
        <v>2457</v>
      </c>
      <c r="C1390" s="832" t="s">
        <v>2463</v>
      </c>
      <c r="D1390" s="833" t="s">
        <v>4107</v>
      </c>
      <c r="E1390" s="834" t="s">
        <v>2496</v>
      </c>
      <c r="F1390" s="832" t="s">
        <v>2458</v>
      </c>
      <c r="G1390" s="832" t="s">
        <v>2669</v>
      </c>
      <c r="H1390" s="832" t="s">
        <v>637</v>
      </c>
      <c r="I1390" s="832" t="s">
        <v>1918</v>
      </c>
      <c r="J1390" s="832" t="s">
        <v>873</v>
      </c>
      <c r="K1390" s="832" t="s">
        <v>1919</v>
      </c>
      <c r="L1390" s="835">
        <v>1385.62</v>
      </c>
      <c r="M1390" s="835">
        <v>11084.96</v>
      </c>
      <c r="N1390" s="832">
        <v>8</v>
      </c>
      <c r="O1390" s="836">
        <v>2</v>
      </c>
      <c r="P1390" s="835"/>
      <c r="Q1390" s="837">
        <v>0</v>
      </c>
      <c r="R1390" s="832"/>
      <c r="S1390" s="837">
        <v>0</v>
      </c>
      <c r="T1390" s="836"/>
      <c r="U1390" s="838">
        <v>0</v>
      </c>
    </row>
    <row r="1391" spans="1:21" ht="14.4" customHeight="1" x14ac:dyDescent="0.3">
      <c r="A1391" s="831">
        <v>21</v>
      </c>
      <c r="B1391" s="832" t="s">
        <v>2457</v>
      </c>
      <c r="C1391" s="832" t="s">
        <v>2463</v>
      </c>
      <c r="D1391" s="833" t="s">
        <v>4107</v>
      </c>
      <c r="E1391" s="834" t="s">
        <v>2496</v>
      </c>
      <c r="F1391" s="832" t="s">
        <v>2458</v>
      </c>
      <c r="G1391" s="832" t="s">
        <v>2669</v>
      </c>
      <c r="H1391" s="832" t="s">
        <v>637</v>
      </c>
      <c r="I1391" s="832" t="s">
        <v>2673</v>
      </c>
      <c r="J1391" s="832" t="s">
        <v>2671</v>
      </c>
      <c r="K1391" s="832" t="s">
        <v>2674</v>
      </c>
      <c r="L1391" s="835">
        <v>490.89</v>
      </c>
      <c r="M1391" s="835">
        <v>1472.67</v>
      </c>
      <c r="N1391" s="832">
        <v>3</v>
      </c>
      <c r="O1391" s="836">
        <v>0.5</v>
      </c>
      <c r="P1391" s="835">
        <v>1472.67</v>
      </c>
      <c r="Q1391" s="837">
        <v>1</v>
      </c>
      <c r="R1391" s="832">
        <v>3</v>
      </c>
      <c r="S1391" s="837">
        <v>1</v>
      </c>
      <c r="T1391" s="836">
        <v>0.5</v>
      </c>
      <c r="U1391" s="838">
        <v>1</v>
      </c>
    </row>
    <row r="1392" spans="1:21" ht="14.4" customHeight="1" x14ac:dyDescent="0.3">
      <c r="A1392" s="831">
        <v>21</v>
      </c>
      <c r="B1392" s="832" t="s">
        <v>2457</v>
      </c>
      <c r="C1392" s="832" t="s">
        <v>2463</v>
      </c>
      <c r="D1392" s="833" t="s">
        <v>4107</v>
      </c>
      <c r="E1392" s="834" t="s">
        <v>2496</v>
      </c>
      <c r="F1392" s="832" t="s">
        <v>2458</v>
      </c>
      <c r="G1392" s="832" t="s">
        <v>2669</v>
      </c>
      <c r="H1392" s="832" t="s">
        <v>637</v>
      </c>
      <c r="I1392" s="832" t="s">
        <v>1920</v>
      </c>
      <c r="J1392" s="832" t="s">
        <v>873</v>
      </c>
      <c r="K1392" s="832" t="s">
        <v>1921</v>
      </c>
      <c r="L1392" s="835">
        <v>1847.49</v>
      </c>
      <c r="M1392" s="835">
        <v>16627.41</v>
      </c>
      <c r="N1392" s="832">
        <v>9</v>
      </c>
      <c r="O1392" s="836">
        <v>3</v>
      </c>
      <c r="P1392" s="835">
        <v>11084.94</v>
      </c>
      <c r="Q1392" s="837">
        <v>0.66666666666666674</v>
      </c>
      <c r="R1392" s="832">
        <v>6</v>
      </c>
      <c r="S1392" s="837">
        <v>0.66666666666666663</v>
      </c>
      <c r="T1392" s="836">
        <v>2</v>
      </c>
      <c r="U1392" s="838">
        <v>0.66666666666666663</v>
      </c>
    </row>
    <row r="1393" spans="1:21" ht="14.4" customHeight="1" x14ac:dyDescent="0.3">
      <c r="A1393" s="831">
        <v>21</v>
      </c>
      <c r="B1393" s="832" t="s">
        <v>2457</v>
      </c>
      <c r="C1393" s="832" t="s">
        <v>2463</v>
      </c>
      <c r="D1393" s="833" t="s">
        <v>4107</v>
      </c>
      <c r="E1393" s="834" t="s">
        <v>2496</v>
      </c>
      <c r="F1393" s="832" t="s">
        <v>2458</v>
      </c>
      <c r="G1393" s="832" t="s">
        <v>3345</v>
      </c>
      <c r="H1393" s="832" t="s">
        <v>585</v>
      </c>
      <c r="I1393" s="832" t="s">
        <v>3346</v>
      </c>
      <c r="J1393" s="832" t="s">
        <v>3347</v>
      </c>
      <c r="K1393" s="832" t="s">
        <v>3348</v>
      </c>
      <c r="L1393" s="835">
        <v>113.93</v>
      </c>
      <c r="M1393" s="835">
        <v>341.79</v>
      </c>
      <c r="N1393" s="832">
        <v>3</v>
      </c>
      <c r="O1393" s="836">
        <v>2</v>
      </c>
      <c r="P1393" s="835">
        <v>341.79</v>
      </c>
      <c r="Q1393" s="837">
        <v>1</v>
      </c>
      <c r="R1393" s="832">
        <v>3</v>
      </c>
      <c r="S1393" s="837">
        <v>1</v>
      </c>
      <c r="T1393" s="836">
        <v>2</v>
      </c>
      <c r="U1393" s="838">
        <v>1</v>
      </c>
    </row>
    <row r="1394" spans="1:21" ht="14.4" customHeight="1" x14ac:dyDescent="0.3">
      <c r="A1394" s="831">
        <v>21</v>
      </c>
      <c r="B1394" s="832" t="s">
        <v>2457</v>
      </c>
      <c r="C1394" s="832" t="s">
        <v>2463</v>
      </c>
      <c r="D1394" s="833" t="s">
        <v>4107</v>
      </c>
      <c r="E1394" s="834" t="s">
        <v>2496</v>
      </c>
      <c r="F1394" s="832" t="s">
        <v>2458</v>
      </c>
      <c r="G1394" s="832" t="s">
        <v>2679</v>
      </c>
      <c r="H1394" s="832" t="s">
        <v>585</v>
      </c>
      <c r="I1394" s="832" t="s">
        <v>3832</v>
      </c>
      <c r="J1394" s="832" t="s">
        <v>3833</v>
      </c>
      <c r="K1394" s="832" t="s">
        <v>1972</v>
      </c>
      <c r="L1394" s="835">
        <v>105.32</v>
      </c>
      <c r="M1394" s="835">
        <v>105.32</v>
      </c>
      <c r="N1394" s="832">
        <v>1</v>
      </c>
      <c r="O1394" s="836">
        <v>1</v>
      </c>
      <c r="P1394" s="835">
        <v>105.32</v>
      </c>
      <c r="Q1394" s="837">
        <v>1</v>
      </c>
      <c r="R1394" s="832">
        <v>1</v>
      </c>
      <c r="S1394" s="837">
        <v>1</v>
      </c>
      <c r="T1394" s="836">
        <v>1</v>
      </c>
      <c r="U1394" s="838">
        <v>1</v>
      </c>
    </row>
    <row r="1395" spans="1:21" ht="14.4" customHeight="1" x14ac:dyDescent="0.3">
      <c r="A1395" s="831">
        <v>21</v>
      </c>
      <c r="B1395" s="832" t="s">
        <v>2457</v>
      </c>
      <c r="C1395" s="832" t="s">
        <v>2463</v>
      </c>
      <c r="D1395" s="833" t="s">
        <v>4107</v>
      </c>
      <c r="E1395" s="834" t="s">
        <v>2496</v>
      </c>
      <c r="F1395" s="832" t="s">
        <v>2458</v>
      </c>
      <c r="G1395" s="832" t="s">
        <v>2950</v>
      </c>
      <c r="H1395" s="832" t="s">
        <v>585</v>
      </c>
      <c r="I1395" s="832" t="s">
        <v>2951</v>
      </c>
      <c r="J1395" s="832" t="s">
        <v>692</v>
      </c>
      <c r="K1395" s="832" t="s">
        <v>1354</v>
      </c>
      <c r="L1395" s="835">
        <v>35.25</v>
      </c>
      <c r="M1395" s="835">
        <v>105.75</v>
      </c>
      <c r="N1395" s="832">
        <v>3</v>
      </c>
      <c r="O1395" s="836">
        <v>1.5</v>
      </c>
      <c r="P1395" s="835">
        <v>70.5</v>
      </c>
      <c r="Q1395" s="837">
        <v>0.66666666666666663</v>
      </c>
      <c r="R1395" s="832">
        <v>2</v>
      </c>
      <c r="S1395" s="837">
        <v>0.66666666666666663</v>
      </c>
      <c r="T1395" s="836">
        <v>1</v>
      </c>
      <c r="U1395" s="838">
        <v>0.66666666666666663</v>
      </c>
    </row>
    <row r="1396" spans="1:21" ht="14.4" customHeight="1" x14ac:dyDescent="0.3">
      <c r="A1396" s="831">
        <v>21</v>
      </c>
      <c r="B1396" s="832" t="s">
        <v>2457</v>
      </c>
      <c r="C1396" s="832" t="s">
        <v>2463</v>
      </c>
      <c r="D1396" s="833" t="s">
        <v>4107</v>
      </c>
      <c r="E1396" s="834" t="s">
        <v>2496</v>
      </c>
      <c r="F1396" s="832" t="s">
        <v>2458</v>
      </c>
      <c r="G1396" s="832" t="s">
        <v>2950</v>
      </c>
      <c r="H1396" s="832" t="s">
        <v>585</v>
      </c>
      <c r="I1396" s="832" t="s">
        <v>2952</v>
      </c>
      <c r="J1396" s="832" t="s">
        <v>692</v>
      </c>
      <c r="K1396" s="832" t="s">
        <v>2953</v>
      </c>
      <c r="L1396" s="835">
        <v>35.25</v>
      </c>
      <c r="M1396" s="835">
        <v>70.5</v>
      </c>
      <c r="N1396" s="832">
        <v>2</v>
      </c>
      <c r="O1396" s="836">
        <v>1</v>
      </c>
      <c r="P1396" s="835">
        <v>70.5</v>
      </c>
      <c r="Q1396" s="837">
        <v>1</v>
      </c>
      <c r="R1396" s="832">
        <v>2</v>
      </c>
      <c r="S1396" s="837">
        <v>1</v>
      </c>
      <c r="T1396" s="836">
        <v>1</v>
      </c>
      <c r="U1396" s="838">
        <v>1</v>
      </c>
    </row>
    <row r="1397" spans="1:21" ht="14.4" customHeight="1" x14ac:dyDescent="0.3">
      <c r="A1397" s="831">
        <v>21</v>
      </c>
      <c r="B1397" s="832" t="s">
        <v>2457</v>
      </c>
      <c r="C1397" s="832" t="s">
        <v>2463</v>
      </c>
      <c r="D1397" s="833" t="s">
        <v>4107</v>
      </c>
      <c r="E1397" s="834" t="s">
        <v>2496</v>
      </c>
      <c r="F1397" s="832" t="s">
        <v>2458</v>
      </c>
      <c r="G1397" s="832" t="s">
        <v>3690</v>
      </c>
      <c r="H1397" s="832" t="s">
        <v>585</v>
      </c>
      <c r="I1397" s="832" t="s">
        <v>3691</v>
      </c>
      <c r="J1397" s="832" t="s">
        <v>3692</v>
      </c>
      <c r="K1397" s="832" t="s">
        <v>1354</v>
      </c>
      <c r="L1397" s="835">
        <v>174.59</v>
      </c>
      <c r="M1397" s="835">
        <v>174.59</v>
      </c>
      <c r="N1397" s="832">
        <v>1</v>
      </c>
      <c r="O1397" s="836">
        <v>1</v>
      </c>
      <c r="P1397" s="835">
        <v>174.59</v>
      </c>
      <c r="Q1397" s="837">
        <v>1</v>
      </c>
      <c r="R1397" s="832">
        <v>1</v>
      </c>
      <c r="S1397" s="837">
        <v>1</v>
      </c>
      <c r="T1397" s="836">
        <v>1</v>
      </c>
      <c r="U1397" s="838">
        <v>1</v>
      </c>
    </row>
    <row r="1398" spans="1:21" ht="14.4" customHeight="1" x14ac:dyDescent="0.3">
      <c r="A1398" s="831">
        <v>21</v>
      </c>
      <c r="B1398" s="832" t="s">
        <v>2457</v>
      </c>
      <c r="C1398" s="832" t="s">
        <v>2463</v>
      </c>
      <c r="D1398" s="833" t="s">
        <v>4107</v>
      </c>
      <c r="E1398" s="834" t="s">
        <v>2496</v>
      </c>
      <c r="F1398" s="832" t="s">
        <v>2458</v>
      </c>
      <c r="G1398" s="832" t="s">
        <v>3834</v>
      </c>
      <c r="H1398" s="832" t="s">
        <v>585</v>
      </c>
      <c r="I1398" s="832" t="s">
        <v>3835</v>
      </c>
      <c r="J1398" s="832" t="s">
        <v>3836</v>
      </c>
      <c r="K1398" s="832" t="s">
        <v>3837</v>
      </c>
      <c r="L1398" s="835">
        <v>60.88</v>
      </c>
      <c r="M1398" s="835">
        <v>60.88</v>
      </c>
      <c r="N1398" s="832">
        <v>1</v>
      </c>
      <c r="O1398" s="836">
        <v>1</v>
      </c>
      <c r="P1398" s="835"/>
      <c r="Q1398" s="837">
        <v>0</v>
      </c>
      <c r="R1398" s="832"/>
      <c r="S1398" s="837">
        <v>0</v>
      </c>
      <c r="T1398" s="836"/>
      <c r="U1398" s="838">
        <v>0</v>
      </c>
    </row>
    <row r="1399" spans="1:21" ht="14.4" customHeight="1" x14ac:dyDescent="0.3">
      <c r="A1399" s="831">
        <v>21</v>
      </c>
      <c r="B1399" s="832" t="s">
        <v>2457</v>
      </c>
      <c r="C1399" s="832" t="s">
        <v>2463</v>
      </c>
      <c r="D1399" s="833" t="s">
        <v>4107</v>
      </c>
      <c r="E1399" s="834" t="s">
        <v>2496</v>
      </c>
      <c r="F1399" s="832" t="s">
        <v>2458</v>
      </c>
      <c r="G1399" s="832" t="s">
        <v>2680</v>
      </c>
      <c r="H1399" s="832" t="s">
        <v>585</v>
      </c>
      <c r="I1399" s="832" t="s">
        <v>2967</v>
      </c>
      <c r="J1399" s="832" t="s">
        <v>909</v>
      </c>
      <c r="K1399" s="832" t="s">
        <v>2968</v>
      </c>
      <c r="L1399" s="835">
        <v>103.67</v>
      </c>
      <c r="M1399" s="835">
        <v>311.01</v>
      </c>
      <c r="N1399" s="832">
        <v>3</v>
      </c>
      <c r="O1399" s="836">
        <v>1.5</v>
      </c>
      <c r="P1399" s="835">
        <v>207.34</v>
      </c>
      <c r="Q1399" s="837">
        <v>0.66666666666666674</v>
      </c>
      <c r="R1399" s="832">
        <v>2</v>
      </c>
      <c r="S1399" s="837">
        <v>0.66666666666666663</v>
      </c>
      <c r="T1399" s="836">
        <v>1</v>
      </c>
      <c r="U1399" s="838">
        <v>0.66666666666666663</v>
      </c>
    </row>
    <row r="1400" spans="1:21" ht="14.4" customHeight="1" x14ac:dyDescent="0.3">
      <c r="A1400" s="831">
        <v>21</v>
      </c>
      <c r="B1400" s="832" t="s">
        <v>2457</v>
      </c>
      <c r="C1400" s="832" t="s">
        <v>2463</v>
      </c>
      <c r="D1400" s="833" t="s">
        <v>4107</v>
      </c>
      <c r="E1400" s="834" t="s">
        <v>2496</v>
      </c>
      <c r="F1400" s="832" t="s">
        <v>2458</v>
      </c>
      <c r="G1400" s="832" t="s">
        <v>2680</v>
      </c>
      <c r="H1400" s="832" t="s">
        <v>585</v>
      </c>
      <c r="I1400" s="832" t="s">
        <v>3238</v>
      </c>
      <c r="J1400" s="832" t="s">
        <v>674</v>
      </c>
      <c r="K1400" s="832" t="s">
        <v>2687</v>
      </c>
      <c r="L1400" s="835">
        <v>115.18</v>
      </c>
      <c r="M1400" s="835">
        <v>115.18</v>
      </c>
      <c r="N1400" s="832">
        <v>1</v>
      </c>
      <c r="O1400" s="836">
        <v>0.5</v>
      </c>
      <c r="P1400" s="835"/>
      <c r="Q1400" s="837">
        <v>0</v>
      </c>
      <c r="R1400" s="832"/>
      <c r="S1400" s="837">
        <v>0</v>
      </c>
      <c r="T1400" s="836"/>
      <c r="U1400" s="838">
        <v>0</v>
      </c>
    </row>
    <row r="1401" spans="1:21" ht="14.4" customHeight="1" x14ac:dyDescent="0.3">
      <c r="A1401" s="831">
        <v>21</v>
      </c>
      <c r="B1401" s="832" t="s">
        <v>2457</v>
      </c>
      <c r="C1401" s="832" t="s">
        <v>2463</v>
      </c>
      <c r="D1401" s="833" t="s">
        <v>4107</v>
      </c>
      <c r="E1401" s="834" t="s">
        <v>2496</v>
      </c>
      <c r="F1401" s="832" t="s">
        <v>2458</v>
      </c>
      <c r="G1401" s="832" t="s">
        <v>2680</v>
      </c>
      <c r="H1401" s="832" t="s">
        <v>585</v>
      </c>
      <c r="I1401" s="832" t="s">
        <v>2969</v>
      </c>
      <c r="J1401" s="832" t="s">
        <v>909</v>
      </c>
      <c r="K1401" s="832" t="s">
        <v>2684</v>
      </c>
      <c r="L1401" s="835">
        <v>32.25</v>
      </c>
      <c r="M1401" s="835">
        <v>64.5</v>
      </c>
      <c r="N1401" s="832">
        <v>2</v>
      </c>
      <c r="O1401" s="836">
        <v>1.5</v>
      </c>
      <c r="P1401" s="835">
        <v>32.25</v>
      </c>
      <c r="Q1401" s="837">
        <v>0.5</v>
      </c>
      <c r="R1401" s="832">
        <v>1</v>
      </c>
      <c r="S1401" s="837">
        <v>0.5</v>
      </c>
      <c r="T1401" s="836">
        <v>1</v>
      </c>
      <c r="U1401" s="838">
        <v>0.66666666666666663</v>
      </c>
    </row>
    <row r="1402" spans="1:21" ht="14.4" customHeight="1" x14ac:dyDescent="0.3">
      <c r="A1402" s="831">
        <v>21</v>
      </c>
      <c r="B1402" s="832" t="s">
        <v>2457</v>
      </c>
      <c r="C1402" s="832" t="s">
        <v>2463</v>
      </c>
      <c r="D1402" s="833" t="s">
        <v>4107</v>
      </c>
      <c r="E1402" s="834" t="s">
        <v>2496</v>
      </c>
      <c r="F1402" s="832" t="s">
        <v>2458</v>
      </c>
      <c r="G1402" s="832" t="s">
        <v>2680</v>
      </c>
      <c r="H1402" s="832" t="s">
        <v>585</v>
      </c>
      <c r="I1402" s="832" t="s">
        <v>2681</v>
      </c>
      <c r="J1402" s="832" t="s">
        <v>909</v>
      </c>
      <c r="K1402" s="832" t="s">
        <v>2682</v>
      </c>
      <c r="L1402" s="835">
        <v>103.67</v>
      </c>
      <c r="M1402" s="835">
        <v>103.67</v>
      </c>
      <c r="N1402" s="832">
        <v>1</v>
      </c>
      <c r="O1402" s="836">
        <v>1</v>
      </c>
      <c r="P1402" s="835"/>
      <c r="Q1402" s="837">
        <v>0</v>
      </c>
      <c r="R1402" s="832"/>
      <c r="S1402" s="837">
        <v>0</v>
      </c>
      <c r="T1402" s="836"/>
      <c r="U1402" s="838">
        <v>0</v>
      </c>
    </row>
    <row r="1403" spans="1:21" ht="14.4" customHeight="1" x14ac:dyDescent="0.3">
      <c r="A1403" s="831">
        <v>21</v>
      </c>
      <c r="B1403" s="832" t="s">
        <v>2457</v>
      </c>
      <c r="C1403" s="832" t="s">
        <v>2463</v>
      </c>
      <c r="D1403" s="833" t="s">
        <v>4107</v>
      </c>
      <c r="E1403" s="834" t="s">
        <v>2496</v>
      </c>
      <c r="F1403" s="832" t="s">
        <v>2458</v>
      </c>
      <c r="G1403" s="832" t="s">
        <v>2680</v>
      </c>
      <c r="H1403" s="832" t="s">
        <v>585</v>
      </c>
      <c r="I1403" s="832" t="s">
        <v>3838</v>
      </c>
      <c r="J1403" s="832" t="s">
        <v>3839</v>
      </c>
      <c r="K1403" s="832" t="s">
        <v>2687</v>
      </c>
      <c r="L1403" s="835">
        <v>115.18</v>
      </c>
      <c r="M1403" s="835">
        <v>115.18</v>
      </c>
      <c r="N1403" s="832">
        <v>1</v>
      </c>
      <c r="O1403" s="836">
        <v>0.5</v>
      </c>
      <c r="P1403" s="835">
        <v>115.18</v>
      </c>
      <c r="Q1403" s="837">
        <v>1</v>
      </c>
      <c r="R1403" s="832">
        <v>1</v>
      </c>
      <c r="S1403" s="837">
        <v>1</v>
      </c>
      <c r="T1403" s="836">
        <v>0.5</v>
      </c>
      <c r="U1403" s="838">
        <v>1</v>
      </c>
    </row>
    <row r="1404" spans="1:21" ht="14.4" customHeight="1" x14ac:dyDescent="0.3">
      <c r="A1404" s="831">
        <v>21</v>
      </c>
      <c r="B1404" s="832" t="s">
        <v>2457</v>
      </c>
      <c r="C1404" s="832" t="s">
        <v>2463</v>
      </c>
      <c r="D1404" s="833" t="s">
        <v>4107</v>
      </c>
      <c r="E1404" s="834" t="s">
        <v>2496</v>
      </c>
      <c r="F1404" s="832" t="s">
        <v>2458</v>
      </c>
      <c r="G1404" s="832" t="s">
        <v>2504</v>
      </c>
      <c r="H1404" s="832" t="s">
        <v>585</v>
      </c>
      <c r="I1404" s="832" t="s">
        <v>2508</v>
      </c>
      <c r="J1404" s="832" t="s">
        <v>1091</v>
      </c>
      <c r="K1404" s="832" t="s">
        <v>1899</v>
      </c>
      <c r="L1404" s="835">
        <v>453.18</v>
      </c>
      <c r="M1404" s="835">
        <v>3625.44</v>
      </c>
      <c r="N1404" s="832">
        <v>8</v>
      </c>
      <c r="O1404" s="836">
        <v>5.5</v>
      </c>
      <c r="P1404" s="835">
        <v>3625.44</v>
      </c>
      <c r="Q1404" s="837">
        <v>1</v>
      </c>
      <c r="R1404" s="832">
        <v>8</v>
      </c>
      <c r="S1404" s="837">
        <v>1</v>
      </c>
      <c r="T1404" s="836">
        <v>5.5</v>
      </c>
      <c r="U1404" s="838">
        <v>1</v>
      </c>
    </row>
    <row r="1405" spans="1:21" ht="14.4" customHeight="1" x14ac:dyDescent="0.3">
      <c r="A1405" s="831">
        <v>21</v>
      </c>
      <c r="B1405" s="832" t="s">
        <v>2457</v>
      </c>
      <c r="C1405" s="832" t="s">
        <v>2463</v>
      </c>
      <c r="D1405" s="833" t="s">
        <v>4107</v>
      </c>
      <c r="E1405" s="834" t="s">
        <v>2496</v>
      </c>
      <c r="F1405" s="832" t="s">
        <v>2458</v>
      </c>
      <c r="G1405" s="832" t="s">
        <v>2691</v>
      </c>
      <c r="H1405" s="832" t="s">
        <v>637</v>
      </c>
      <c r="I1405" s="832" t="s">
        <v>2114</v>
      </c>
      <c r="J1405" s="832" t="s">
        <v>2112</v>
      </c>
      <c r="K1405" s="832" t="s">
        <v>2115</v>
      </c>
      <c r="L1405" s="835">
        <v>552.64</v>
      </c>
      <c r="M1405" s="835">
        <v>3315.84</v>
      </c>
      <c r="N1405" s="832">
        <v>6</v>
      </c>
      <c r="O1405" s="836">
        <v>2</v>
      </c>
      <c r="P1405" s="835">
        <v>1657.92</v>
      </c>
      <c r="Q1405" s="837">
        <v>0.5</v>
      </c>
      <c r="R1405" s="832">
        <v>3</v>
      </c>
      <c r="S1405" s="837">
        <v>0.5</v>
      </c>
      <c r="T1405" s="836">
        <v>1</v>
      </c>
      <c r="U1405" s="838">
        <v>0.5</v>
      </c>
    </row>
    <row r="1406" spans="1:21" ht="14.4" customHeight="1" x14ac:dyDescent="0.3">
      <c r="A1406" s="831">
        <v>21</v>
      </c>
      <c r="B1406" s="832" t="s">
        <v>2457</v>
      </c>
      <c r="C1406" s="832" t="s">
        <v>2463</v>
      </c>
      <c r="D1406" s="833" t="s">
        <v>4107</v>
      </c>
      <c r="E1406" s="834" t="s">
        <v>2496</v>
      </c>
      <c r="F1406" s="832" t="s">
        <v>2458</v>
      </c>
      <c r="G1406" s="832" t="s">
        <v>2691</v>
      </c>
      <c r="H1406" s="832" t="s">
        <v>585</v>
      </c>
      <c r="I1406" s="832" t="s">
        <v>3744</v>
      </c>
      <c r="J1406" s="832" t="s">
        <v>3745</v>
      </c>
      <c r="K1406" s="832" t="s">
        <v>3746</v>
      </c>
      <c r="L1406" s="835">
        <v>276.33</v>
      </c>
      <c r="M1406" s="835">
        <v>828.99</v>
      </c>
      <c r="N1406" s="832">
        <v>3</v>
      </c>
      <c r="O1406" s="836">
        <v>1</v>
      </c>
      <c r="P1406" s="835">
        <v>828.99</v>
      </c>
      <c r="Q1406" s="837">
        <v>1</v>
      </c>
      <c r="R1406" s="832">
        <v>3</v>
      </c>
      <c r="S1406" s="837">
        <v>1</v>
      </c>
      <c r="T1406" s="836">
        <v>1</v>
      </c>
      <c r="U1406" s="838">
        <v>1</v>
      </c>
    </row>
    <row r="1407" spans="1:21" ht="14.4" customHeight="1" x14ac:dyDescent="0.3">
      <c r="A1407" s="831">
        <v>21</v>
      </c>
      <c r="B1407" s="832" t="s">
        <v>2457</v>
      </c>
      <c r="C1407" s="832" t="s">
        <v>2463</v>
      </c>
      <c r="D1407" s="833" t="s">
        <v>4107</v>
      </c>
      <c r="E1407" s="834" t="s">
        <v>2496</v>
      </c>
      <c r="F1407" s="832" t="s">
        <v>2458</v>
      </c>
      <c r="G1407" s="832" t="s">
        <v>2691</v>
      </c>
      <c r="H1407" s="832" t="s">
        <v>585</v>
      </c>
      <c r="I1407" s="832" t="s">
        <v>3840</v>
      </c>
      <c r="J1407" s="832" t="s">
        <v>3745</v>
      </c>
      <c r="K1407" s="832" t="s">
        <v>3841</v>
      </c>
      <c r="L1407" s="835">
        <v>177.89</v>
      </c>
      <c r="M1407" s="835">
        <v>889.44999999999993</v>
      </c>
      <c r="N1407" s="832">
        <v>5</v>
      </c>
      <c r="O1407" s="836">
        <v>2</v>
      </c>
      <c r="P1407" s="835">
        <v>889.44999999999993</v>
      </c>
      <c r="Q1407" s="837">
        <v>1</v>
      </c>
      <c r="R1407" s="832">
        <v>5</v>
      </c>
      <c r="S1407" s="837">
        <v>1</v>
      </c>
      <c r="T1407" s="836">
        <v>2</v>
      </c>
      <c r="U1407" s="838">
        <v>1</v>
      </c>
    </row>
    <row r="1408" spans="1:21" ht="14.4" customHeight="1" x14ac:dyDescent="0.3">
      <c r="A1408" s="831">
        <v>21</v>
      </c>
      <c r="B1408" s="832" t="s">
        <v>2457</v>
      </c>
      <c r="C1408" s="832" t="s">
        <v>2463</v>
      </c>
      <c r="D1408" s="833" t="s">
        <v>4107</v>
      </c>
      <c r="E1408" s="834" t="s">
        <v>2496</v>
      </c>
      <c r="F1408" s="832" t="s">
        <v>2458</v>
      </c>
      <c r="G1408" s="832" t="s">
        <v>2692</v>
      </c>
      <c r="H1408" s="832" t="s">
        <v>637</v>
      </c>
      <c r="I1408" s="832" t="s">
        <v>2228</v>
      </c>
      <c r="J1408" s="832" t="s">
        <v>1889</v>
      </c>
      <c r="K1408" s="832" t="s">
        <v>2229</v>
      </c>
      <c r="L1408" s="835">
        <v>57.6</v>
      </c>
      <c r="M1408" s="835">
        <v>57.6</v>
      </c>
      <c r="N1408" s="832">
        <v>1</v>
      </c>
      <c r="O1408" s="836">
        <v>0.5</v>
      </c>
      <c r="P1408" s="835">
        <v>57.6</v>
      </c>
      <c r="Q1408" s="837">
        <v>1</v>
      </c>
      <c r="R1408" s="832">
        <v>1</v>
      </c>
      <c r="S1408" s="837">
        <v>1</v>
      </c>
      <c r="T1408" s="836">
        <v>0.5</v>
      </c>
      <c r="U1408" s="838">
        <v>1</v>
      </c>
    </row>
    <row r="1409" spans="1:21" ht="14.4" customHeight="1" x14ac:dyDescent="0.3">
      <c r="A1409" s="831">
        <v>21</v>
      </c>
      <c r="B1409" s="832" t="s">
        <v>2457</v>
      </c>
      <c r="C1409" s="832" t="s">
        <v>2463</v>
      </c>
      <c r="D1409" s="833" t="s">
        <v>4107</v>
      </c>
      <c r="E1409" s="834" t="s">
        <v>2496</v>
      </c>
      <c r="F1409" s="832" t="s">
        <v>2458</v>
      </c>
      <c r="G1409" s="832" t="s">
        <v>2698</v>
      </c>
      <c r="H1409" s="832" t="s">
        <v>637</v>
      </c>
      <c r="I1409" s="832" t="s">
        <v>3432</v>
      </c>
      <c r="J1409" s="832" t="s">
        <v>1130</v>
      </c>
      <c r="K1409" s="832" t="s">
        <v>1963</v>
      </c>
      <c r="L1409" s="835">
        <v>47.7</v>
      </c>
      <c r="M1409" s="835">
        <v>47.7</v>
      </c>
      <c r="N1409" s="832">
        <v>1</v>
      </c>
      <c r="O1409" s="836">
        <v>1</v>
      </c>
      <c r="P1409" s="835">
        <v>47.7</v>
      </c>
      <c r="Q1409" s="837">
        <v>1</v>
      </c>
      <c r="R1409" s="832">
        <v>1</v>
      </c>
      <c r="S1409" s="837">
        <v>1</v>
      </c>
      <c r="T1409" s="836">
        <v>1</v>
      </c>
      <c r="U1409" s="838">
        <v>1</v>
      </c>
    </row>
    <row r="1410" spans="1:21" ht="14.4" customHeight="1" x14ac:dyDescent="0.3">
      <c r="A1410" s="831">
        <v>21</v>
      </c>
      <c r="B1410" s="832" t="s">
        <v>2457</v>
      </c>
      <c r="C1410" s="832" t="s">
        <v>2463</v>
      </c>
      <c r="D1410" s="833" t="s">
        <v>4107</v>
      </c>
      <c r="E1410" s="834" t="s">
        <v>2496</v>
      </c>
      <c r="F1410" s="832" t="s">
        <v>2458</v>
      </c>
      <c r="G1410" s="832" t="s">
        <v>2698</v>
      </c>
      <c r="H1410" s="832" t="s">
        <v>637</v>
      </c>
      <c r="I1410" s="832" t="s">
        <v>1982</v>
      </c>
      <c r="J1410" s="832" t="s">
        <v>1130</v>
      </c>
      <c r="K1410" s="832" t="s">
        <v>1983</v>
      </c>
      <c r="L1410" s="835">
        <v>143.09</v>
      </c>
      <c r="M1410" s="835">
        <v>143.09</v>
      </c>
      <c r="N1410" s="832">
        <v>1</v>
      </c>
      <c r="O1410" s="836">
        <v>0.5</v>
      </c>
      <c r="P1410" s="835">
        <v>143.09</v>
      </c>
      <c r="Q1410" s="837">
        <v>1</v>
      </c>
      <c r="R1410" s="832">
        <v>1</v>
      </c>
      <c r="S1410" s="837">
        <v>1</v>
      </c>
      <c r="T1410" s="836">
        <v>0.5</v>
      </c>
      <c r="U1410" s="838">
        <v>1</v>
      </c>
    </row>
    <row r="1411" spans="1:21" ht="14.4" customHeight="1" x14ac:dyDescent="0.3">
      <c r="A1411" s="831">
        <v>21</v>
      </c>
      <c r="B1411" s="832" t="s">
        <v>2457</v>
      </c>
      <c r="C1411" s="832" t="s">
        <v>2463</v>
      </c>
      <c r="D1411" s="833" t="s">
        <v>4107</v>
      </c>
      <c r="E1411" s="834" t="s">
        <v>2496</v>
      </c>
      <c r="F1411" s="832" t="s">
        <v>2458</v>
      </c>
      <c r="G1411" s="832" t="s">
        <v>2701</v>
      </c>
      <c r="H1411" s="832" t="s">
        <v>585</v>
      </c>
      <c r="I1411" s="832" t="s">
        <v>2702</v>
      </c>
      <c r="J1411" s="832" t="s">
        <v>647</v>
      </c>
      <c r="K1411" s="832" t="s">
        <v>2703</v>
      </c>
      <c r="L1411" s="835">
        <v>127.91</v>
      </c>
      <c r="M1411" s="835">
        <v>255.82</v>
      </c>
      <c r="N1411" s="832">
        <v>2</v>
      </c>
      <c r="O1411" s="836">
        <v>1.5</v>
      </c>
      <c r="P1411" s="835">
        <v>127.91</v>
      </c>
      <c r="Q1411" s="837">
        <v>0.5</v>
      </c>
      <c r="R1411" s="832">
        <v>1</v>
      </c>
      <c r="S1411" s="837">
        <v>0.5</v>
      </c>
      <c r="T1411" s="836">
        <v>1</v>
      </c>
      <c r="U1411" s="838">
        <v>0.66666666666666663</v>
      </c>
    </row>
    <row r="1412" spans="1:21" ht="14.4" customHeight="1" x14ac:dyDescent="0.3">
      <c r="A1412" s="831">
        <v>21</v>
      </c>
      <c r="B1412" s="832" t="s">
        <v>2457</v>
      </c>
      <c r="C1412" s="832" t="s">
        <v>2463</v>
      </c>
      <c r="D1412" s="833" t="s">
        <v>4107</v>
      </c>
      <c r="E1412" s="834" t="s">
        <v>2496</v>
      </c>
      <c r="F1412" s="832" t="s">
        <v>2458</v>
      </c>
      <c r="G1412" s="832" t="s">
        <v>2701</v>
      </c>
      <c r="H1412" s="832" t="s">
        <v>585</v>
      </c>
      <c r="I1412" s="832" t="s">
        <v>3251</v>
      </c>
      <c r="J1412" s="832" t="s">
        <v>647</v>
      </c>
      <c r="K1412" s="832" t="s">
        <v>3252</v>
      </c>
      <c r="L1412" s="835">
        <v>52.61</v>
      </c>
      <c r="M1412" s="835">
        <v>52.61</v>
      </c>
      <c r="N1412" s="832">
        <v>1</v>
      </c>
      <c r="O1412" s="836">
        <v>1</v>
      </c>
      <c r="P1412" s="835">
        <v>52.61</v>
      </c>
      <c r="Q1412" s="837">
        <v>1</v>
      </c>
      <c r="R1412" s="832">
        <v>1</v>
      </c>
      <c r="S1412" s="837">
        <v>1</v>
      </c>
      <c r="T1412" s="836">
        <v>1</v>
      </c>
      <c r="U1412" s="838">
        <v>1</v>
      </c>
    </row>
    <row r="1413" spans="1:21" ht="14.4" customHeight="1" x14ac:dyDescent="0.3">
      <c r="A1413" s="831">
        <v>21</v>
      </c>
      <c r="B1413" s="832" t="s">
        <v>2457</v>
      </c>
      <c r="C1413" s="832" t="s">
        <v>2463</v>
      </c>
      <c r="D1413" s="833" t="s">
        <v>4107</v>
      </c>
      <c r="E1413" s="834" t="s">
        <v>2496</v>
      </c>
      <c r="F1413" s="832" t="s">
        <v>2458</v>
      </c>
      <c r="G1413" s="832" t="s">
        <v>3749</v>
      </c>
      <c r="H1413" s="832" t="s">
        <v>585</v>
      </c>
      <c r="I1413" s="832" t="s">
        <v>3750</v>
      </c>
      <c r="J1413" s="832" t="s">
        <v>3751</v>
      </c>
      <c r="K1413" s="832" t="s">
        <v>3752</v>
      </c>
      <c r="L1413" s="835">
        <v>79.099999999999994</v>
      </c>
      <c r="M1413" s="835">
        <v>79.099999999999994</v>
      </c>
      <c r="N1413" s="832">
        <v>1</v>
      </c>
      <c r="O1413" s="836">
        <v>1</v>
      </c>
      <c r="P1413" s="835"/>
      <c r="Q1413" s="837">
        <v>0</v>
      </c>
      <c r="R1413" s="832"/>
      <c r="S1413" s="837">
        <v>0</v>
      </c>
      <c r="T1413" s="836"/>
      <c r="U1413" s="838">
        <v>0</v>
      </c>
    </row>
    <row r="1414" spans="1:21" ht="14.4" customHeight="1" x14ac:dyDescent="0.3">
      <c r="A1414" s="831">
        <v>21</v>
      </c>
      <c r="B1414" s="832" t="s">
        <v>2457</v>
      </c>
      <c r="C1414" s="832" t="s">
        <v>2463</v>
      </c>
      <c r="D1414" s="833" t="s">
        <v>4107</v>
      </c>
      <c r="E1414" s="834" t="s">
        <v>2496</v>
      </c>
      <c r="F1414" s="832" t="s">
        <v>2458</v>
      </c>
      <c r="G1414" s="832" t="s">
        <v>3749</v>
      </c>
      <c r="H1414" s="832" t="s">
        <v>585</v>
      </c>
      <c r="I1414" s="832" t="s">
        <v>3842</v>
      </c>
      <c r="J1414" s="832" t="s">
        <v>3751</v>
      </c>
      <c r="K1414" s="832" t="s">
        <v>3752</v>
      </c>
      <c r="L1414" s="835">
        <v>79.099999999999994</v>
      </c>
      <c r="M1414" s="835">
        <v>79.099999999999994</v>
      </c>
      <c r="N1414" s="832">
        <v>1</v>
      </c>
      <c r="O1414" s="836">
        <v>0.5</v>
      </c>
      <c r="P1414" s="835"/>
      <c r="Q1414" s="837">
        <v>0</v>
      </c>
      <c r="R1414" s="832"/>
      <c r="S1414" s="837">
        <v>0</v>
      </c>
      <c r="T1414" s="836"/>
      <c r="U1414" s="838">
        <v>0</v>
      </c>
    </row>
    <row r="1415" spans="1:21" ht="14.4" customHeight="1" x14ac:dyDescent="0.3">
      <c r="A1415" s="831">
        <v>21</v>
      </c>
      <c r="B1415" s="832" t="s">
        <v>2457</v>
      </c>
      <c r="C1415" s="832" t="s">
        <v>2463</v>
      </c>
      <c r="D1415" s="833" t="s">
        <v>4107</v>
      </c>
      <c r="E1415" s="834" t="s">
        <v>2496</v>
      </c>
      <c r="F1415" s="832" t="s">
        <v>2458</v>
      </c>
      <c r="G1415" s="832" t="s">
        <v>2704</v>
      </c>
      <c r="H1415" s="832" t="s">
        <v>585</v>
      </c>
      <c r="I1415" s="832" t="s">
        <v>2705</v>
      </c>
      <c r="J1415" s="832" t="s">
        <v>2706</v>
      </c>
      <c r="K1415" s="832" t="s">
        <v>2707</v>
      </c>
      <c r="L1415" s="835">
        <v>21.92</v>
      </c>
      <c r="M1415" s="835">
        <v>1117.92</v>
      </c>
      <c r="N1415" s="832">
        <v>51</v>
      </c>
      <c r="O1415" s="836">
        <v>15.5</v>
      </c>
      <c r="P1415" s="835">
        <v>723.36</v>
      </c>
      <c r="Q1415" s="837">
        <v>0.64705882352941169</v>
      </c>
      <c r="R1415" s="832">
        <v>33</v>
      </c>
      <c r="S1415" s="837">
        <v>0.6470588235294118</v>
      </c>
      <c r="T1415" s="836">
        <v>9.5</v>
      </c>
      <c r="U1415" s="838">
        <v>0.61290322580645162</v>
      </c>
    </row>
    <row r="1416" spans="1:21" ht="14.4" customHeight="1" x14ac:dyDescent="0.3">
      <c r="A1416" s="831">
        <v>21</v>
      </c>
      <c r="B1416" s="832" t="s">
        <v>2457</v>
      </c>
      <c r="C1416" s="832" t="s">
        <v>2463</v>
      </c>
      <c r="D1416" s="833" t="s">
        <v>4107</v>
      </c>
      <c r="E1416" s="834" t="s">
        <v>2496</v>
      </c>
      <c r="F1416" s="832" t="s">
        <v>2458</v>
      </c>
      <c r="G1416" s="832" t="s">
        <v>2704</v>
      </c>
      <c r="H1416" s="832" t="s">
        <v>585</v>
      </c>
      <c r="I1416" s="832" t="s">
        <v>2708</v>
      </c>
      <c r="J1416" s="832" t="s">
        <v>2706</v>
      </c>
      <c r="K1416" s="832" t="s">
        <v>2709</v>
      </c>
      <c r="L1416" s="835">
        <v>87.67</v>
      </c>
      <c r="M1416" s="835">
        <v>438.35</v>
      </c>
      <c r="N1416" s="832">
        <v>5</v>
      </c>
      <c r="O1416" s="836">
        <v>2.5</v>
      </c>
      <c r="P1416" s="835">
        <v>175.34</v>
      </c>
      <c r="Q1416" s="837">
        <v>0.39999999999999997</v>
      </c>
      <c r="R1416" s="832">
        <v>2</v>
      </c>
      <c r="S1416" s="837">
        <v>0.4</v>
      </c>
      <c r="T1416" s="836">
        <v>1.5</v>
      </c>
      <c r="U1416" s="838">
        <v>0.6</v>
      </c>
    </row>
    <row r="1417" spans="1:21" ht="14.4" customHeight="1" x14ac:dyDescent="0.3">
      <c r="A1417" s="831">
        <v>21</v>
      </c>
      <c r="B1417" s="832" t="s">
        <v>2457</v>
      </c>
      <c r="C1417" s="832" t="s">
        <v>2463</v>
      </c>
      <c r="D1417" s="833" t="s">
        <v>4107</v>
      </c>
      <c r="E1417" s="834" t="s">
        <v>2496</v>
      </c>
      <c r="F1417" s="832" t="s">
        <v>2458</v>
      </c>
      <c r="G1417" s="832" t="s">
        <v>3843</v>
      </c>
      <c r="H1417" s="832" t="s">
        <v>585</v>
      </c>
      <c r="I1417" s="832" t="s">
        <v>3844</v>
      </c>
      <c r="J1417" s="832" t="s">
        <v>3845</v>
      </c>
      <c r="K1417" s="832" t="s">
        <v>3846</v>
      </c>
      <c r="L1417" s="835">
        <v>316.33</v>
      </c>
      <c r="M1417" s="835">
        <v>316.33</v>
      </c>
      <c r="N1417" s="832">
        <v>1</v>
      </c>
      <c r="O1417" s="836">
        <v>0.5</v>
      </c>
      <c r="P1417" s="835">
        <v>316.33</v>
      </c>
      <c r="Q1417" s="837">
        <v>1</v>
      </c>
      <c r="R1417" s="832">
        <v>1</v>
      </c>
      <c r="S1417" s="837">
        <v>1</v>
      </c>
      <c r="T1417" s="836">
        <v>0.5</v>
      </c>
      <c r="U1417" s="838">
        <v>1</v>
      </c>
    </row>
    <row r="1418" spans="1:21" ht="14.4" customHeight="1" x14ac:dyDescent="0.3">
      <c r="A1418" s="831">
        <v>21</v>
      </c>
      <c r="B1418" s="832" t="s">
        <v>2457</v>
      </c>
      <c r="C1418" s="832" t="s">
        <v>2463</v>
      </c>
      <c r="D1418" s="833" t="s">
        <v>4107</v>
      </c>
      <c r="E1418" s="834" t="s">
        <v>2496</v>
      </c>
      <c r="F1418" s="832" t="s">
        <v>2458</v>
      </c>
      <c r="G1418" s="832" t="s">
        <v>3442</v>
      </c>
      <c r="H1418" s="832" t="s">
        <v>585</v>
      </c>
      <c r="I1418" s="832" t="s">
        <v>3443</v>
      </c>
      <c r="J1418" s="832" t="s">
        <v>1557</v>
      </c>
      <c r="K1418" s="832" t="s">
        <v>3444</v>
      </c>
      <c r="L1418" s="835">
        <v>140.97</v>
      </c>
      <c r="M1418" s="835">
        <v>140.97</v>
      </c>
      <c r="N1418" s="832">
        <v>1</v>
      </c>
      <c r="O1418" s="836">
        <v>1</v>
      </c>
      <c r="P1418" s="835"/>
      <c r="Q1418" s="837">
        <v>0</v>
      </c>
      <c r="R1418" s="832"/>
      <c r="S1418" s="837">
        <v>0</v>
      </c>
      <c r="T1418" s="836"/>
      <c r="U1418" s="838">
        <v>0</v>
      </c>
    </row>
    <row r="1419" spans="1:21" ht="14.4" customHeight="1" x14ac:dyDescent="0.3">
      <c r="A1419" s="831">
        <v>21</v>
      </c>
      <c r="B1419" s="832" t="s">
        <v>2457</v>
      </c>
      <c r="C1419" s="832" t="s">
        <v>2463</v>
      </c>
      <c r="D1419" s="833" t="s">
        <v>4107</v>
      </c>
      <c r="E1419" s="834" t="s">
        <v>2496</v>
      </c>
      <c r="F1419" s="832" t="s">
        <v>2458</v>
      </c>
      <c r="G1419" s="832" t="s">
        <v>2509</v>
      </c>
      <c r="H1419" s="832" t="s">
        <v>637</v>
      </c>
      <c r="I1419" s="832" t="s">
        <v>2141</v>
      </c>
      <c r="J1419" s="832" t="s">
        <v>1087</v>
      </c>
      <c r="K1419" s="832" t="s">
        <v>1089</v>
      </c>
      <c r="L1419" s="835">
        <v>0</v>
      </c>
      <c r="M1419" s="835">
        <v>0</v>
      </c>
      <c r="N1419" s="832">
        <v>21</v>
      </c>
      <c r="O1419" s="836">
        <v>7</v>
      </c>
      <c r="P1419" s="835">
        <v>0</v>
      </c>
      <c r="Q1419" s="837"/>
      <c r="R1419" s="832">
        <v>12</v>
      </c>
      <c r="S1419" s="837">
        <v>0.5714285714285714</v>
      </c>
      <c r="T1419" s="836">
        <v>4</v>
      </c>
      <c r="U1419" s="838">
        <v>0.5714285714285714</v>
      </c>
    </row>
    <row r="1420" spans="1:21" ht="14.4" customHeight="1" x14ac:dyDescent="0.3">
      <c r="A1420" s="831">
        <v>21</v>
      </c>
      <c r="B1420" s="832" t="s">
        <v>2457</v>
      </c>
      <c r="C1420" s="832" t="s">
        <v>2463</v>
      </c>
      <c r="D1420" s="833" t="s">
        <v>4107</v>
      </c>
      <c r="E1420" s="834" t="s">
        <v>2496</v>
      </c>
      <c r="F1420" s="832" t="s">
        <v>2458</v>
      </c>
      <c r="G1420" s="832" t="s">
        <v>3253</v>
      </c>
      <c r="H1420" s="832" t="s">
        <v>585</v>
      </c>
      <c r="I1420" s="832" t="s">
        <v>3254</v>
      </c>
      <c r="J1420" s="832" t="s">
        <v>1249</v>
      </c>
      <c r="K1420" s="832" t="s">
        <v>2536</v>
      </c>
      <c r="L1420" s="835">
        <v>210.38</v>
      </c>
      <c r="M1420" s="835">
        <v>420.76</v>
      </c>
      <c r="N1420" s="832">
        <v>2</v>
      </c>
      <c r="O1420" s="836">
        <v>1.5</v>
      </c>
      <c r="P1420" s="835">
        <v>210.38</v>
      </c>
      <c r="Q1420" s="837">
        <v>0.5</v>
      </c>
      <c r="R1420" s="832">
        <v>1</v>
      </c>
      <c r="S1420" s="837">
        <v>0.5</v>
      </c>
      <c r="T1420" s="836">
        <v>0.5</v>
      </c>
      <c r="U1420" s="838">
        <v>0.33333333333333331</v>
      </c>
    </row>
    <row r="1421" spans="1:21" ht="14.4" customHeight="1" x14ac:dyDescent="0.3">
      <c r="A1421" s="831">
        <v>21</v>
      </c>
      <c r="B1421" s="832" t="s">
        <v>2457</v>
      </c>
      <c r="C1421" s="832" t="s">
        <v>2463</v>
      </c>
      <c r="D1421" s="833" t="s">
        <v>4107</v>
      </c>
      <c r="E1421" s="834" t="s">
        <v>2496</v>
      </c>
      <c r="F1421" s="832" t="s">
        <v>2458</v>
      </c>
      <c r="G1421" s="832" t="s">
        <v>3360</v>
      </c>
      <c r="H1421" s="832" t="s">
        <v>637</v>
      </c>
      <c r="I1421" s="832" t="s">
        <v>2005</v>
      </c>
      <c r="J1421" s="832" t="s">
        <v>2003</v>
      </c>
      <c r="K1421" s="832" t="s">
        <v>2006</v>
      </c>
      <c r="L1421" s="835">
        <v>263.68</v>
      </c>
      <c r="M1421" s="835">
        <v>263.68</v>
      </c>
      <c r="N1421" s="832">
        <v>1</v>
      </c>
      <c r="O1421" s="836">
        <v>1</v>
      </c>
      <c r="P1421" s="835"/>
      <c r="Q1421" s="837">
        <v>0</v>
      </c>
      <c r="R1421" s="832"/>
      <c r="S1421" s="837">
        <v>0</v>
      </c>
      <c r="T1421" s="836"/>
      <c r="U1421" s="838">
        <v>0</v>
      </c>
    </row>
    <row r="1422" spans="1:21" ht="14.4" customHeight="1" x14ac:dyDescent="0.3">
      <c r="A1422" s="831">
        <v>21</v>
      </c>
      <c r="B1422" s="832" t="s">
        <v>2457</v>
      </c>
      <c r="C1422" s="832" t="s">
        <v>2463</v>
      </c>
      <c r="D1422" s="833" t="s">
        <v>4107</v>
      </c>
      <c r="E1422" s="834" t="s">
        <v>2496</v>
      </c>
      <c r="F1422" s="832" t="s">
        <v>2458</v>
      </c>
      <c r="G1422" s="832" t="s">
        <v>2742</v>
      </c>
      <c r="H1422" s="832" t="s">
        <v>585</v>
      </c>
      <c r="I1422" s="832" t="s">
        <v>2745</v>
      </c>
      <c r="J1422" s="832" t="s">
        <v>1208</v>
      </c>
      <c r="K1422" s="832" t="s">
        <v>2746</v>
      </c>
      <c r="L1422" s="835">
        <v>55.16</v>
      </c>
      <c r="M1422" s="835">
        <v>330.96</v>
      </c>
      <c r="N1422" s="832">
        <v>6</v>
      </c>
      <c r="O1422" s="836">
        <v>1.5</v>
      </c>
      <c r="P1422" s="835">
        <v>165.48</v>
      </c>
      <c r="Q1422" s="837">
        <v>0.5</v>
      </c>
      <c r="R1422" s="832">
        <v>3</v>
      </c>
      <c r="S1422" s="837">
        <v>0.5</v>
      </c>
      <c r="T1422" s="836">
        <v>1</v>
      </c>
      <c r="U1422" s="838">
        <v>0.66666666666666663</v>
      </c>
    </row>
    <row r="1423" spans="1:21" ht="14.4" customHeight="1" x14ac:dyDescent="0.3">
      <c r="A1423" s="831">
        <v>21</v>
      </c>
      <c r="B1423" s="832" t="s">
        <v>2457</v>
      </c>
      <c r="C1423" s="832" t="s">
        <v>2463</v>
      </c>
      <c r="D1423" s="833" t="s">
        <v>4107</v>
      </c>
      <c r="E1423" s="834" t="s">
        <v>2496</v>
      </c>
      <c r="F1423" s="832" t="s">
        <v>2458</v>
      </c>
      <c r="G1423" s="832" t="s">
        <v>2747</v>
      </c>
      <c r="H1423" s="832" t="s">
        <v>585</v>
      </c>
      <c r="I1423" s="832" t="s">
        <v>3847</v>
      </c>
      <c r="J1423" s="832" t="s">
        <v>3848</v>
      </c>
      <c r="K1423" s="832" t="s">
        <v>3849</v>
      </c>
      <c r="L1423" s="835">
        <v>187.92</v>
      </c>
      <c r="M1423" s="835">
        <v>187.92</v>
      </c>
      <c r="N1423" s="832">
        <v>1</v>
      </c>
      <c r="O1423" s="836">
        <v>1</v>
      </c>
      <c r="P1423" s="835"/>
      <c r="Q1423" s="837">
        <v>0</v>
      </c>
      <c r="R1423" s="832"/>
      <c r="S1423" s="837">
        <v>0</v>
      </c>
      <c r="T1423" s="836"/>
      <c r="U1423" s="838">
        <v>0</v>
      </c>
    </row>
    <row r="1424" spans="1:21" ht="14.4" customHeight="1" x14ac:dyDescent="0.3">
      <c r="A1424" s="831">
        <v>21</v>
      </c>
      <c r="B1424" s="832" t="s">
        <v>2457</v>
      </c>
      <c r="C1424" s="832" t="s">
        <v>2463</v>
      </c>
      <c r="D1424" s="833" t="s">
        <v>4107</v>
      </c>
      <c r="E1424" s="834" t="s">
        <v>2496</v>
      </c>
      <c r="F1424" s="832" t="s">
        <v>2458</v>
      </c>
      <c r="G1424" s="832" t="s">
        <v>2767</v>
      </c>
      <c r="H1424" s="832" t="s">
        <v>585</v>
      </c>
      <c r="I1424" s="832" t="s">
        <v>2768</v>
      </c>
      <c r="J1424" s="832" t="s">
        <v>2769</v>
      </c>
      <c r="K1424" s="832" t="s">
        <v>2770</v>
      </c>
      <c r="L1424" s="835">
        <v>311.02</v>
      </c>
      <c r="M1424" s="835">
        <v>622.04</v>
      </c>
      <c r="N1424" s="832">
        <v>2</v>
      </c>
      <c r="O1424" s="836">
        <v>1.5</v>
      </c>
      <c r="P1424" s="835">
        <v>311.02</v>
      </c>
      <c r="Q1424" s="837">
        <v>0.5</v>
      </c>
      <c r="R1424" s="832">
        <v>1</v>
      </c>
      <c r="S1424" s="837">
        <v>0.5</v>
      </c>
      <c r="T1424" s="836">
        <v>0.5</v>
      </c>
      <c r="U1424" s="838">
        <v>0.33333333333333331</v>
      </c>
    </row>
    <row r="1425" spans="1:21" ht="14.4" customHeight="1" x14ac:dyDescent="0.3">
      <c r="A1425" s="831">
        <v>21</v>
      </c>
      <c r="B1425" s="832" t="s">
        <v>2457</v>
      </c>
      <c r="C1425" s="832" t="s">
        <v>2463</v>
      </c>
      <c r="D1425" s="833" t="s">
        <v>4107</v>
      </c>
      <c r="E1425" s="834" t="s">
        <v>2496</v>
      </c>
      <c r="F1425" s="832" t="s">
        <v>2458</v>
      </c>
      <c r="G1425" s="832" t="s">
        <v>2767</v>
      </c>
      <c r="H1425" s="832" t="s">
        <v>585</v>
      </c>
      <c r="I1425" s="832" t="s">
        <v>3023</v>
      </c>
      <c r="J1425" s="832" t="s">
        <v>3024</v>
      </c>
      <c r="K1425" s="832" t="s">
        <v>3025</v>
      </c>
      <c r="L1425" s="835">
        <v>177.92</v>
      </c>
      <c r="M1425" s="835">
        <v>889.59999999999991</v>
      </c>
      <c r="N1425" s="832">
        <v>5</v>
      </c>
      <c r="O1425" s="836">
        <v>3.5</v>
      </c>
      <c r="P1425" s="835">
        <v>889.59999999999991</v>
      </c>
      <c r="Q1425" s="837">
        <v>1</v>
      </c>
      <c r="R1425" s="832">
        <v>5</v>
      </c>
      <c r="S1425" s="837">
        <v>1</v>
      </c>
      <c r="T1425" s="836">
        <v>3.5</v>
      </c>
      <c r="U1425" s="838">
        <v>1</v>
      </c>
    </row>
    <row r="1426" spans="1:21" ht="14.4" customHeight="1" x14ac:dyDescent="0.3">
      <c r="A1426" s="831">
        <v>21</v>
      </c>
      <c r="B1426" s="832" t="s">
        <v>2457</v>
      </c>
      <c r="C1426" s="832" t="s">
        <v>2463</v>
      </c>
      <c r="D1426" s="833" t="s">
        <v>4107</v>
      </c>
      <c r="E1426" s="834" t="s">
        <v>2496</v>
      </c>
      <c r="F1426" s="832" t="s">
        <v>2458</v>
      </c>
      <c r="G1426" s="832" t="s">
        <v>2767</v>
      </c>
      <c r="H1426" s="832" t="s">
        <v>585</v>
      </c>
      <c r="I1426" s="832" t="s">
        <v>2771</v>
      </c>
      <c r="J1426" s="832" t="s">
        <v>724</v>
      </c>
      <c r="K1426" s="832" t="s">
        <v>2772</v>
      </c>
      <c r="L1426" s="835">
        <v>0</v>
      </c>
      <c r="M1426" s="835">
        <v>0</v>
      </c>
      <c r="N1426" s="832">
        <v>1</v>
      </c>
      <c r="O1426" s="836">
        <v>0.5</v>
      </c>
      <c r="P1426" s="835">
        <v>0</v>
      </c>
      <c r="Q1426" s="837"/>
      <c r="R1426" s="832">
        <v>1</v>
      </c>
      <c r="S1426" s="837">
        <v>1</v>
      </c>
      <c r="T1426" s="836">
        <v>0.5</v>
      </c>
      <c r="U1426" s="838">
        <v>1</v>
      </c>
    </row>
    <row r="1427" spans="1:21" ht="14.4" customHeight="1" x14ac:dyDescent="0.3">
      <c r="A1427" s="831">
        <v>21</v>
      </c>
      <c r="B1427" s="832" t="s">
        <v>2457</v>
      </c>
      <c r="C1427" s="832" t="s">
        <v>2463</v>
      </c>
      <c r="D1427" s="833" t="s">
        <v>4107</v>
      </c>
      <c r="E1427" s="834" t="s">
        <v>2496</v>
      </c>
      <c r="F1427" s="832" t="s">
        <v>2458</v>
      </c>
      <c r="G1427" s="832" t="s">
        <v>2773</v>
      </c>
      <c r="H1427" s="832" t="s">
        <v>585</v>
      </c>
      <c r="I1427" s="832" t="s">
        <v>3850</v>
      </c>
      <c r="J1427" s="832" t="s">
        <v>3851</v>
      </c>
      <c r="K1427" s="832" t="s">
        <v>2777</v>
      </c>
      <c r="L1427" s="835">
        <v>0</v>
      </c>
      <c r="M1427" s="835">
        <v>0</v>
      </c>
      <c r="N1427" s="832">
        <v>1</v>
      </c>
      <c r="O1427" s="836">
        <v>0.5</v>
      </c>
      <c r="P1427" s="835"/>
      <c r="Q1427" s="837"/>
      <c r="R1427" s="832"/>
      <c r="S1427" s="837">
        <v>0</v>
      </c>
      <c r="T1427" s="836"/>
      <c r="U1427" s="838">
        <v>0</v>
      </c>
    </row>
    <row r="1428" spans="1:21" ht="14.4" customHeight="1" x14ac:dyDescent="0.3">
      <c r="A1428" s="831">
        <v>21</v>
      </c>
      <c r="B1428" s="832" t="s">
        <v>2457</v>
      </c>
      <c r="C1428" s="832" t="s">
        <v>2463</v>
      </c>
      <c r="D1428" s="833" t="s">
        <v>4107</v>
      </c>
      <c r="E1428" s="834" t="s">
        <v>2496</v>
      </c>
      <c r="F1428" s="832" t="s">
        <v>2458</v>
      </c>
      <c r="G1428" s="832" t="s">
        <v>2773</v>
      </c>
      <c r="H1428" s="832" t="s">
        <v>637</v>
      </c>
      <c r="I1428" s="832" t="s">
        <v>2173</v>
      </c>
      <c r="J1428" s="832" t="s">
        <v>1272</v>
      </c>
      <c r="K1428" s="832" t="s">
        <v>2174</v>
      </c>
      <c r="L1428" s="835">
        <v>0</v>
      </c>
      <c r="M1428" s="835">
        <v>0</v>
      </c>
      <c r="N1428" s="832">
        <v>3</v>
      </c>
      <c r="O1428" s="836">
        <v>2.5</v>
      </c>
      <c r="P1428" s="835">
        <v>0</v>
      </c>
      <c r="Q1428" s="837"/>
      <c r="R1428" s="832">
        <v>2</v>
      </c>
      <c r="S1428" s="837">
        <v>0.66666666666666663</v>
      </c>
      <c r="T1428" s="836">
        <v>2</v>
      </c>
      <c r="U1428" s="838">
        <v>0.8</v>
      </c>
    </row>
    <row r="1429" spans="1:21" ht="14.4" customHeight="1" x14ac:dyDescent="0.3">
      <c r="A1429" s="831">
        <v>21</v>
      </c>
      <c r="B1429" s="832" t="s">
        <v>2457</v>
      </c>
      <c r="C1429" s="832" t="s">
        <v>2463</v>
      </c>
      <c r="D1429" s="833" t="s">
        <v>4107</v>
      </c>
      <c r="E1429" s="834" t="s">
        <v>2496</v>
      </c>
      <c r="F1429" s="832" t="s">
        <v>2458</v>
      </c>
      <c r="G1429" s="832" t="s">
        <v>2773</v>
      </c>
      <c r="H1429" s="832" t="s">
        <v>585</v>
      </c>
      <c r="I1429" s="832" t="s">
        <v>3761</v>
      </c>
      <c r="J1429" s="832" t="s">
        <v>3033</v>
      </c>
      <c r="K1429" s="832" t="s">
        <v>2777</v>
      </c>
      <c r="L1429" s="835">
        <v>0</v>
      </c>
      <c r="M1429" s="835">
        <v>0</v>
      </c>
      <c r="N1429" s="832">
        <v>1</v>
      </c>
      <c r="O1429" s="836">
        <v>0.5</v>
      </c>
      <c r="P1429" s="835"/>
      <c r="Q1429" s="837"/>
      <c r="R1429" s="832"/>
      <c r="S1429" s="837">
        <v>0</v>
      </c>
      <c r="T1429" s="836"/>
      <c r="U1429" s="838">
        <v>0</v>
      </c>
    </row>
    <row r="1430" spans="1:21" ht="14.4" customHeight="1" x14ac:dyDescent="0.3">
      <c r="A1430" s="831">
        <v>21</v>
      </c>
      <c r="B1430" s="832" t="s">
        <v>2457</v>
      </c>
      <c r="C1430" s="832" t="s">
        <v>2463</v>
      </c>
      <c r="D1430" s="833" t="s">
        <v>4107</v>
      </c>
      <c r="E1430" s="834" t="s">
        <v>2496</v>
      </c>
      <c r="F1430" s="832" t="s">
        <v>2458</v>
      </c>
      <c r="G1430" s="832" t="s">
        <v>2786</v>
      </c>
      <c r="H1430" s="832" t="s">
        <v>585</v>
      </c>
      <c r="I1430" s="832" t="s">
        <v>3151</v>
      </c>
      <c r="J1430" s="832" t="s">
        <v>3152</v>
      </c>
      <c r="K1430" s="832" t="s">
        <v>3153</v>
      </c>
      <c r="L1430" s="835">
        <v>299.83999999999997</v>
      </c>
      <c r="M1430" s="835">
        <v>1199.3599999999999</v>
      </c>
      <c r="N1430" s="832">
        <v>4</v>
      </c>
      <c r="O1430" s="836">
        <v>3</v>
      </c>
      <c r="P1430" s="835">
        <v>299.83999999999997</v>
      </c>
      <c r="Q1430" s="837">
        <v>0.25</v>
      </c>
      <c r="R1430" s="832">
        <v>1</v>
      </c>
      <c r="S1430" s="837">
        <v>0.25</v>
      </c>
      <c r="T1430" s="836">
        <v>0.5</v>
      </c>
      <c r="U1430" s="838">
        <v>0.16666666666666666</v>
      </c>
    </row>
    <row r="1431" spans="1:21" ht="14.4" customHeight="1" x14ac:dyDescent="0.3">
      <c r="A1431" s="831">
        <v>21</v>
      </c>
      <c r="B1431" s="832" t="s">
        <v>2457</v>
      </c>
      <c r="C1431" s="832" t="s">
        <v>2463</v>
      </c>
      <c r="D1431" s="833" t="s">
        <v>4107</v>
      </c>
      <c r="E1431" s="834" t="s">
        <v>2496</v>
      </c>
      <c r="F1431" s="832" t="s">
        <v>2458</v>
      </c>
      <c r="G1431" s="832" t="s">
        <v>2786</v>
      </c>
      <c r="H1431" s="832" t="s">
        <v>585</v>
      </c>
      <c r="I1431" s="832" t="s">
        <v>2787</v>
      </c>
      <c r="J1431" s="832" t="s">
        <v>1559</v>
      </c>
      <c r="K1431" s="832" t="s">
        <v>2788</v>
      </c>
      <c r="L1431" s="835">
        <v>50.32</v>
      </c>
      <c r="M1431" s="835">
        <v>150.96</v>
      </c>
      <c r="N1431" s="832">
        <v>3</v>
      </c>
      <c r="O1431" s="836">
        <v>0.5</v>
      </c>
      <c r="P1431" s="835">
        <v>150.96</v>
      </c>
      <c r="Q1431" s="837">
        <v>1</v>
      </c>
      <c r="R1431" s="832">
        <v>3</v>
      </c>
      <c r="S1431" s="837">
        <v>1</v>
      </c>
      <c r="T1431" s="836">
        <v>0.5</v>
      </c>
      <c r="U1431" s="838">
        <v>1</v>
      </c>
    </row>
    <row r="1432" spans="1:21" ht="14.4" customHeight="1" x14ac:dyDescent="0.3">
      <c r="A1432" s="831">
        <v>21</v>
      </c>
      <c r="B1432" s="832" t="s">
        <v>2457</v>
      </c>
      <c r="C1432" s="832" t="s">
        <v>2463</v>
      </c>
      <c r="D1432" s="833" t="s">
        <v>4107</v>
      </c>
      <c r="E1432" s="834" t="s">
        <v>2496</v>
      </c>
      <c r="F1432" s="832" t="s">
        <v>2458</v>
      </c>
      <c r="G1432" s="832" t="s">
        <v>2786</v>
      </c>
      <c r="H1432" s="832" t="s">
        <v>585</v>
      </c>
      <c r="I1432" s="832" t="s">
        <v>2789</v>
      </c>
      <c r="J1432" s="832" t="s">
        <v>1559</v>
      </c>
      <c r="K1432" s="832" t="s">
        <v>2790</v>
      </c>
      <c r="L1432" s="835">
        <v>50.32</v>
      </c>
      <c r="M1432" s="835">
        <v>1107.0400000000002</v>
      </c>
      <c r="N1432" s="832">
        <v>22</v>
      </c>
      <c r="O1432" s="836">
        <v>9</v>
      </c>
      <c r="P1432" s="835">
        <v>754.80000000000018</v>
      </c>
      <c r="Q1432" s="837">
        <v>0.68181818181818188</v>
      </c>
      <c r="R1432" s="832">
        <v>15</v>
      </c>
      <c r="S1432" s="837">
        <v>0.68181818181818177</v>
      </c>
      <c r="T1432" s="836">
        <v>6.5</v>
      </c>
      <c r="U1432" s="838">
        <v>0.72222222222222221</v>
      </c>
    </row>
    <row r="1433" spans="1:21" ht="14.4" customHeight="1" x14ac:dyDescent="0.3">
      <c r="A1433" s="831">
        <v>21</v>
      </c>
      <c r="B1433" s="832" t="s">
        <v>2457</v>
      </c>
      <c r="C1433" s="832" t="s">
        <v>2463</v>
      </c>
      <c r="D1433" s="833" t="s">
        <v>4107</v>
      </c>
      <c r="E1433" s="834" t="s">
        <v>2496</v>
      </c>
      <c r="F1433" s="832" t="s">
        <v>2458</v>
      </c>
      <c r="G1433" s="832" t="s">
        <v>2791</v>
      </c>
      <c r="H1433" s="832" t="s">
        <v>585</v>
      </c>
      <c r="I1433" s="832" t="s">
        <v>2792</v>
      </c>
      <c r="J1433" s="832" t="s">
        <v>643</v>
      </c>
      <c r="K1433" s="832" t="s">
        <v>644</v>
      </c>
      <c r="L1433" s="835">
        <v>2086.5500000000002</v>
      </c>
      <c r="M1433" s="835">
        <v>8346.2000000000007</v>
      </c>
      <c r="N1433" s="832">
        <v>4</v>
      </c>
      <c r="O1433" s="836">
        <v>2.5</v>
      </c>
      <c r="P1433" s="835">
        <v>8346.2000000000007</v>
      </c>
      <c r="Q1433" s="837">
        <v>1</v>
      </c>
      <c r="R1433" s="832">
        <v>4</v>
      </c>
      <c r="S1433" s="837">
        <v>1</v>
      </c>
      <c r="T1433" s="836">
        <v>2.5</v>
      </c>
      <c r="U1433" s="838">
        <v>1</v>
      </c>
    </row>
    <row r="1434" spans="1:21" ht="14.4" customHeight="1" x14ac:dyDescent="0.3">
      <c r="A1434" s="831">
        <v>21</v>
      </c>
      <c r="B1434" s="832" t="s">
        <v>2457</v>
      </c>
      <c r="C1434" s="832" t="s">
        <v>2463</v>
      </c>
      <c r="D1434" s="833" t="s">
        <v>4107</v>
      </c>
      <c r="E1434" s="834" t="s">
        <v>2496</v>
      </c>
      <c r="F1434" s="832" t="s">
        <v>2458</v>
      </c>
      <c r="G1434" s="832" t="s">
        <v>2793</v>
      </c>
      <c r="H1434" s="832" t="s">
        <v>637</v>
      </c>
      <c r="I1434" s="832" t="s">
        <v>2305</v>
      </c>
      <c r="J1434" s="832" t="s">
        <v>1310</v>
      </c>
      <c r="K1434" s="832" t="s">
        <v>2306</v>
      </c>
      <c r="L1434" s="835">
        <v>154.36000000000001</v>
      </c>
      <c r="M1434" s="835">
        <v>154.36000000000001</v>
      </c>
      <c r="N1434" s="832">
        <v>1</v>
      </c>
      <c r="O1434" s="836">
        <v>1</v>
      </c>
      <c r="P1434" s="835"/>
      <c r="Q1434" s="837">
        <v>0</v>
      </c>
      <c r="R1434" s="832"/>
      <c r="S1434" s="837">
        <v>0</v>
      </c>
      <c r="T1434" s="836"/>
      <c r="U1434" s="838">
        <v>0</v>
      </c>
    </row>
    <row r="1435" spans="1:21" ht="14.4" customHeight="1" x14ac:dyDescent="0.3">
      <c r="A1435" s="831">
        <v>21</v>
      </c>
      <c r="B1435" s="832" t="s">
        <v>2457</v>
      </c>
      <c r="C1435" s="832" t="s">
        <v>2463</v>
      </c>
      <c r="D1435" s="833" t="s">
        <v>4107</v>
      </c>
      <c r="E1435" s="834" t="s">
        <v>2496</v>
      </c>
      <c r="F1435" s="832" t="s">
        <v>2458</v>
      </c>
      <c r="G1435" s="832" t="s">
        <v>2793</v>
      </c>
      <c r="H1435" s="832" t="s">
        <v>585</v>
      </c>
      <c r="I1435" s="832" t="s">
        <v>2795</v>
      </c>
      <c r="J1435" s="832" t="s">
        <v>1310</v>
      </c>
      <c r="K1435" s="832" t="s">
        <v>2306</v>
      </c>
      <c r="L1435" s="835">
        <v>154.36000000000001</v>
      </c>
      <c r="M1435" s="835">
        <v>154.36000000000001</v>
      </c>
      <c r="N1435" s="832">
        <v>1</v>
      </c>
      <c r="O1435" s="836">
        <v>1</v>
      </c>
      <c r="P1435" s="835"/>
      <c r="Q1435" s="837">
        <v>0</v>
      </c>
      <c r="R1435" s="832"/>
      <c r="S1435" s="837">
        <v>0</v>
      </c>
      <c r="T1435" s="836"/>
      <c r="U1435" s="838">
        <v>0</v>
      </c>
    </row>
    <row r="1436" spans="1:21" ht="14.4" customHeight="1" x14ac:dyDescent="0.3">
      <c r="A1436" s="831">
        <v>21</v>
      </c>
      <c r="B1436" s="832" t="s">
        <v>2457</v>
      </c>
      <c r="C1436" s="832" t="s">
        <v>2463</v>
      </c>
      <c r="D1436" s="833" t="s">
        <v>4107</v>
      </c>
      <c r="E1436" s="834" t="s">
        <v>2496</v>
      </c>
      <c r="F1436" s="832" t="s">
        <v>2458</v>
      </c>
      <c r="G1436" s="832" t="s">
        <v>3596</v>
      </c>
      <c r="H1436" s="832" t="s">
        <v>585</v>
      </c>
      <c r="I1436" s="832" t="s">
        <v>3768</v>
      </c>
      <c r="J1436" s="832" t="s">
        <v>3598</v>
      </c>
      <c r="K1436" s="832" t="s">
        <v>3769</v>
      </c>
      <c r="L1436" s="835">
        <v>775.17</v>
      </c>
      <c r="M1436" s="835">
        <v>2325.5099999999998</v>
      </c>
      <c r="N1436" s="832">
        <v>3</v>
      </c>
      <c r="O1436" s="836">
        <v>2</v>
      </c>
      <c r="P1436" s="835">
        <v>2325.5099999999998</v>
      </c>
      <c r="Q1436" s="837">
        <v>1</v>
      </c>
      <c r="R1436" s="832">
        <v>3</v>
      </c>
      <c r="S1436" s="837">
        <v>1</v>
      </c>
      <c r="T1436" s="836">
        <v>2</v>
      </c>
      <c r="U1436" s="838">
        <v>1</v>
      </c>
    </row>
    <row r="1437" spans="1:21" ht="14.4" customHeight="1" x14ac:dyDescent="0.3">
      <c r="A1437" s="831">
        <v>21</v>
      </c>
      <c r="B1437" s="832" t="s">
        <v>2457</v>
      </c>
      <c r="C1437" s="832" t="s">
        <v>2463</v>
      </c>
      <c r="D1437" s="833" t="s">
        <v>4107</v>
      </c>
      <c r="E1437" s="834" t="s">
        <v>2496</v>
      </c>
      <c r="F1437" s="832" t="s">
        <v>2458</v>
      </c>
      <c r="G1437" s="832" t="s">
        <v>3596</v>
      </c>
      <c r="H1437" s="832" t="s">
        <v>585</v>
      </c>
      <c r="I1437" s="832" t="s">
        <v>3597</v>
      </c>
      <c r="J1437" s="832" t="s">
        <v>3598</v>
      </c>
      <c r="K1437" s="832" t="s">
        <v>3599</v>
      </c>
      <c r="L1437" s="835">
        <v>2620.2600000000002</v>
      </c>
      <c r="M1437" s="835">
        <v>13101.300000000001</v>
      </c>
      <c r="N1437" s="832">
        <v>5</v>
      </c>
      <c r="O1437" s="836">
        <v>2</v>
      </c>
      <c r="P1437" s="835">
        <v>13101.300000000001</v>
      </c>
      <c r="Q1437" s="837">
        <v>1</v>
      </c>
      <c r="R1437" s="832">
        <v>5</v>
      </c>
      <c r="S1437" s="837">
        <v>1</v>
      </c>
      <c r="T1437" s="836">
        <v>2</v>
      </c>
      <c r="U1437" s="838">
        <v>1</v>
      </c>
    </row>
    <row r="1438" spans="1:21" ht="14.4" customHeight="1" x14ac:dyDescent="0.3">
      <c r="A1438" s="831">
        <v>21</v>
      </c>
      <c r="B1438" s="832" t="s">
        <v>2457</v>
      </c>
      <c r="C1438" s="832" t="s">
        <v>2463</v>
      </c>
      <c r="D1438" s="833" t="s">
        <v>4107</v>
      </c>
      <c r="E1438" s="834" t="s">
        <v>2496</v>
      </c>
      <c r="F1438" s="832" t="s">
        <v>2458</v>
      </c>
      <c r="G1438" s="832" t="s">
        <v>2798</v>
      </c>
      <c r="H1438" s="832" t="s">
        <v>637</v>
      </c>
      <c r="I1438" s="832" t="s">
        <v>2298</v>
      </c>
      <c r="J1438" s="832" t="s">
        <v>2299</v>
      </c>
      <c r="K1438" s="832" t="s">
        <v>2300</v>
      </c>
      <c r="L1438" s="835">
        <v>94.28</v>
      </c>
      <c r="M1438" s="835">
        <v>282.84000000000003</v>
      </c>
      <c r="N1438" s="832">
        <v>3</v>
      </c>
      <c r="O1438" s="836">
        <v>2</v>
      </c>
      <c r="P1438" s="835"/>
      <c r="Q1438" s="837">
        <v>0</v>
      </c>
      <c r="R1438" s="832"/>
      <c r="S1438" s="837">
        <v>0</v>
      </c>
      <c r="T1438" s="836"/>
      <c r="U1438" s="838">
        <v>0</v>
      </c>
    </row>
    <row r="1439" spans="1:21" ht="14.4" customHeight="1" x14ac:dyDescent="0.3">
      <c r="A1439" s="831">
        <v>21</v>
      </c>
      <c r="B1439" s="832" t="s">
        <v>2457</v>
      </c>
      <c r="C1439" s="832" t="s">
        <v>2463</v>
      </c>
      <c r="D1439" s="833" t="s">
        <v>4107</v>
      </c>
      <c r="E1439" s="834" t="s">
        <v>2496</v>
      </c>
      <c r="F1439" s="832" t="s">
        <v>2458</v>
      </c>
      <c r="G1439" s="832" t="s">
        <v>2798</v>
      </c>
      <c r="H1439" s="832" t="s">
        <v>637</v>
      </c>
      <c r="I1439" s="832" t="s">
        <v>3600</v>
      </c>
      <c r="J1439" s="832" t="s">
        <v>2048</v>
      </c>
      <c r="K1439" s="832" t="s">
        <v>3601</v>
      </c>
      <c r="L1439" s="835">
        <v>126.27</v>
      </c>
      <c r="M1439" s="835">
        <v>126.27</v>
      </c>
      <c r="N1439" s="832">
        <v>1</v>
      </c>
      <c r="O1439" s="836">
        <v>1</v>
      </c>
      <c r="P1439" s="835">
        <v>126.27</v>
      </c>
      <c r="Q1439" s="837">
        <v>1</v>
      </c>
      <c r="R1439" s="832">
        <v>1</v>
      </c>
      <c r="S1439" s="837">
        <v>1</v>
      </c>
      <c r="T1439" s="836">
        <v>1</v>
      </c>
      <c r="U1439" s="838">
        <v>1</v>
      </c>
    </row>
    <row r="1440" spans="1:21" ht="14.4" customHeight="1" x14ac:dyDescent="0.3">
      <c r="A1440" s="831">
        <v>21</v>
      </c>
      <c r="B1440" s="832" t="s">
        <v>2457</v>
      </c>
      <c r="C1440" s="832" t="s">
        <v>2463</v>
      </c>
      <c r="D1440" s="833" t="s">
        <v>4107</v>
      </c>
      <c r="E1440" s="834" t="s">
        <v>2496</v>
      </c>
      <c r="F1440" s="832" t="s">
        <v>2458</v>
      </c>
      <c r="G1440" s="832" t="s">
        <v>2798</v>
      </c>
      <c r="H1440" s="832" t="s">
        <v>637</v>
      </c>
      <c r="I1440" s="832" t="s">
        <v>3368</v>
      </c>
      <c r="J1440" s="832" t="s">
        <v>2048</v>
      </c>
      <c r="K1440" s="832" t="s">
        <v>3369</v>
      </c>
      <c r="L1440" s="835">
        <v>84.18</v>
      </c>
      <c r="M1440" s="835">
        <v>168.36</v>
      </c>
      <c r="N1440" s="832">
        <v>2</v>
      </c>
      <c r="O1440" s="836">
        <v>2</v>
      </c>
      <c r="P1440" s="835"/>
      <c r="Q1440" s="837">
        <v>0</v>
      </c>
      <c r="R1440" s="832"/>
      <c r="S1440" s="837">
        <v>0</v>
      </c>
      <c r="T1440" s="836"/>
      <c r="U1440" s="838">
        <v>0</v>
      </c>
    </row>
    <row r="1441" spans="1:21" ht="14.4" customHeight="1" x14ac:dyDescent="0.3">
      <c r="A1441" s="831">
        <v>21</v>
      </c>
      <c r="B1441" s="832" t="s">
        <v>2457</v>
      </c>
      <c r="C1441" s="832" t="s">
        <v>2463</v>
      </c>
      <c r="D1441" s="833" t="s">
        <v>4107</v>
      </c>
      <c r="E1441" s="834" t="s">
        <v>2496</v>
      </c>
      <c r="F1441" s="832" t="s">
        <v>2458</v>
      </c>
      <c r="G1441" s="832" t="s">
        <v>2798</v>
      </c>
      <c r="H1441" s="832" t="s">
        <v>637</v>
      </c>
      <c r="I1441" s="832" t="s">
        <v>2301</v>
      </c>
      <c r="J1441" s="832" t="s">
        <v>2299</v>
      </c>
      <c r="K1441" s="832" t="s">
        <v>2302</v>
      </c>
      <c r="L1441" s="835">
        <v>63.14</v>
      </c>
      <c r="M1441" s="835">
        <v>126.28</v>
      </c>
      <c r="N1441" s="832">
        <v>2</v>
      </c>
      <c r="O1441" s="836">
        <v>1</v>
      </c>
      <c r="P1441" s="835">
        <v>63.14</v>
      </c>
      <c r="Q1441" s="837">
        <v>0.5</v>
      </c>
      <c r="R1441" s="832">
        <v>1</v>
      </c>
      <c r="S1441" s="837">
        <v>0.5</v>
      </c>
      <c r="T1441" s="836">
        <v>0.5</v>
      </c>
      <c r="U1441" s="838">
        <v>0.5</v>
      </c>
    </row>
    <row r="1442" spans="1:21" ht="14.4" customHeight="1" x14ac:dyDescent="0.3">
      <c r="A1442" s="831">
        <v>21</v>
      </c>
      <c r="B1442" s="832" t="s">
        <v>2457</v>
      </c>
      <c r="C1442" s="832" t="s">
        <v>2463</v>
      </c>
      <c r="D1442" s="833" t="s">
        <v>4107</v>
      </c>
      <c r="E1442" s="834" t="s">
        <v>2496</v>
      </c>
      <c r="F1442" s="832" t="s">
        <v>2458</v>
      </c>
      <c r="G1442" s="832" t="s">
        <v>2798</v>
      </c>
      <c r="H1442" s="832" t="s">
        <v>637</v>
      </c>
      <c r="I1442" s="832" t="s">
        <v>2303</v>
      </c>
      <c r="J1442" s="832" t="s">
        <v>2299</v>
      </c>
      <c r="K1442" s="832" t="s">
        <v>2304</v>
      </c>
      <c r="L1442" s="835">
        <v>49.08</v>
      </c>
      <c r="M1442" s="835">
        <v>196.32</v>
      </c>
      <c r="N1442" s="832">
        <v>4</v>
      </c>
      <c r="O1442" s="836">
        <v>3.5</v>
      </c>
      <c r="P1442" s="835">
        <v>49.08</v>
      </c>
      <c r="Q1442" s="837">
        <v>0.25</v>
      </c>
      <c r="R1442" s="832">
        <v>1</v>
      </c>
      <c r="S1442" s="837">
        <v>0.25</v>
      </c>
      <c r="T1442" s="836">
        <v>0.5</v>
      </c>
      <c r="U1442" s="838">
        <v>0.14285714285714285</v>
      </c>
    </row>
    <row r="1443" spans="1:21" ht="14.4" customHeight="1" x14ac:dyDescent="0.3">
      <c r="A1443" s="831">
        <v>21</v>
      </c>
      <c r="B1443" s="832" t="s">
        <v>2457</v>
      </c>
      <c r="C1443" s="832" t="s">
        <v>2463</v>
      </c>
      <c r="D1443" s="833" t="s">
        <v>4107</v>
      </c>
      <c r="E1443" s="834" t="s">
        <v>2496</v>
      </c>
      <c r="F1443" s="832" t="s">
        <v>2458</v>
      </c>
      <c r="G1443" s="832" t="s">
        <v>2798</v>
      </c>
      <c r="H1443" s="832" t="s">
        <v>637</v>
      </c>
      <c r="I1443" s="832" t="s">
        <v>3455</v>
      </c>
      <c r="J1443" s="832" t="s">
        <v>2299</v>
      </c>
      <c r="K1443" s="832" t="s">
        <v>3456</v>
      </c>
      <c r="L1443" s="835">
        <v>126.27</v>
      </c>
      <c r="M1443" s="835">
        <v>126.27</v>
      </c>
      <c r="N1443" s="832">
        <v>1</v>
      </c>
      <c r="O1443" s="836">
        <v>0.5</v>
      </c>
      <c r="P1443" s="835">
        <v>126.27</v>
      </c>
      <c r="Q1443" s="837">
        <v>1</v>
      </c>
      <c r="R1443" s="832">
        <v>1</v>
      </c>
      <c r="S1443" s="837">
        <v>1</v>
      </c>
      <c r="T1443" s="836">
        <v>0.5</v>
      </c>
      <c r="U1443" s="838">
        <v>1</v>
      </c>
    </row>
    <row r="1444" spans="1:21" ht="14.4" customHeight="1" x14ac:dyDescent="0.3">
      <c r="A1444" s="831">
        <v>21</v>
      </c>
      <c r="B1444" s="832" t="s">
        <v>2457</v>
      </c>
      <c r="C1444" s="832" t="s">
        <v>2463</v>
      </c>
      <c r="D1444" s="833" t="s">
        <v>4107</v>
      </c>
      <c r="E1444" s="834" t="s">
        <v>2496</v>
      </c>
      <c r="F1444" s="832" t="s">
        <v>2458</v>
      </c>
      <c r="G1444" s="832" t="s">
        <v>2799</v>
      </c>
      <c r="H1444" s="832" t="s">
        <v>585</v>
      </c>
      <c r="I1444" s="832" t="s">
        <v>2802</v>
      </c>
      <c r="J1444" s="832" t="s">
        <v>634</v>
      </c>
      <c r="K1444" s="832" t="s">
        <v>2803</v>
      </c>
      <c r="L1444" s="835">
        <v>0</v>
      </c>
      <c r="M1444" s="835">
        <v>0</v>
      </c>
      <c r="N1444" s="832">
        <v>1</v>
      </c>
      <c r="O1444" s="836">
        <v>1</v>
      </c>
      <c r="P1444" s="835"/>
      <c r="Q1444" s="837"/>
      <c r="R1444" s="832"/>
      <c r="S1444" s="837">
        <v>0</v>
      </c>
      <c r="T1444" s="836"/>
      <c r="U1444" s="838">
        <v>0</v>
      </c>
    </row>
    <row r="1445" spans="1:21" ht="14.4" customHeight="1" x14ac:dyDescent="0.3">
      <c r="A1445" s="831">
        <v>21</v>
      </c>
      <c r="B1445" s="832" t="s">
        <v>2457</v>
      </c>
      <c r="C1445" s="832" t="s">
        <v>2463</v>
      </c>
      <c r="D1445" s="833" t="s">
        <v>4107</v>
      </c>
      <c r="E1445" s="834" t="s">
        <v>2496</v>
      </c>
      <c r="F1445" s="832" t="s">
        <v>2458</v>
      </c>
      <c r="G1445" s="832" t="s">
        <v>3277</v>
      </c>
      <c r="H1445" s="832" t="s">
        <v>585</v>
      </c>
      <c r="I1445" s="832" t="s">
        <v>3278</v>
      </c>
      <c r="J1445" s="832" t="s">
        <v>3279</v>
      </c>
      <c r="K1445" s="832" t="s">
        <v>3280</v>
      </c>
      <c r="L1445" s="835">
        <v>248.55</v>
      </c>
      <c r="M1445" s="835">
        <v>248.55</v>
      </c>
      <c r="N1445" s="832">
        <v>1</v>
      </c>
      <c r="O1445" s="836">
        <v>1</v>
      </c>
      <c r="P1445" s="835"/>
      <c r="Q1445" s="837">
        <v>0</v>
      </c>
      <c r="R1445" s="832"/>
      <c r="S1445" s="837">
        <v>0</v>
      </c>
      <c r="T1445" s="836"/>
      <c r="U1445" s="838">
        <v>0</v>
      </c>
    </row>
    <row r="1446" spans="1:21" ht="14.4" customHeight="1" x14ac:dyDescent="0.3">
      <c r="A1446" s="831">
        <v>21</v>
      </c>
      <c r="B1446" s="832" t="s">
        <v>2457</v>
      </c>
      <c r="C1446" s="832" t="s">
        <v>2463</v>
      </c>
      <c r="D1446" s="833" t="s">
        <v>4107</v>
      </c>
      <c r="E1446" s="834" t="s">
        <v>2496</v>
      </c>
      <c r="F1446" s="832" t="s">
        <v>2458</v>
      </c>
      <c r="G1446" s="832" t="s">
        <v>3048</v>
      </c>
      <c r="H1446" s="832" t="s">
        <v>585</v>
      </c>
      <c r="I1446" s="832" t="s">
        <v>3852</v>
      </c>
      <c r="J1446" s="832" t="s">
        <v>3853</v>
      </c>
      <c r="K1446" s="832" t="s">
        <v>3854</v>
      </c>
      <c r="L1446" s="835">
        <v>79.069999999999993</v>
      </c>
      <c r="M1446" s="835">
        <v>158.13999999999999</v>
      </c>
      <c r="N1446" s="832">
        <v>2</v>
      </c>
      <c r="O1446" s="836">
        <v>1</v>
      </c>
      <c r="P1446" s="835"/>
      <c r="Q1446" s="837">
        <v>0</v>
      </c>
      <c r="R1446" s="832"/>
      <c r="S1446" s="837">
        <v>0</v>
      </c>
      <c r="T1446" s="836"/>
      <c r="U1446" s="838">
        <v>0</v>
      </c>
    </row>
    <row r="1447" spans="1:21" ht="14.4" customHeight="1" x14ac:dyDescent="0.3">
      <c r="A1447" s="831">
        <v>21</v>
      </c>
      <c r="B1447" s="832" t="s">
        <v>2457</v>
      </c>
      <c r="C1447" s="832" t="s">
        <v>2463</v>
      </c>
      <c r="D1447" s="833" t="s">
        <v>4107</v>
      </c>
      <c r="E1447" s="834" t="s">
        <v>2496</v>
      </c>
      <c r="F1447" s="832" t="s">
        <v>2458</v>
      </c>
      <c r="G1447" s="832" t="s">
        <v>3855</v>
      </c>
      <c r="H1447" s="832" t="s">
        <v>585</v>
      </c>
      <c r="I1447" s="832" t="s">
        <v>3856</v>
      </c>
      <c r="J1447" s="832" t="s">
        <v>3857</v>
      </c>
      <c r="K1447" s="832" t="s">
        <v>3858</v>
      </c>
      <c r="L1447" s="835">
        <v>0</v>
      </c>
      <c r="M1447" s="835">
        <v>0</v>
      </c>
      <c r="N1447" s="832">
        <v>4</v>
      </c>
      <c r="O1447" s="836">
        <v>2.5</v>
      </c>
      <c r="P1447" s="835">
        <v>0</v>
      </c>
      <c r="Q1447" s="837"/>
      <c r="R1447" s="832">
        <v>3</v>
      </c>
      <c r="S1447" s="837">
        <v>0.75</v>
      </c>
      <c r="T1447" s="836">
        <v>2</v>
      </c>
      <c r="U1447" s="838">
        <v>0.8</v>
      </c>
    </row>
    <row r="1448" spans="1:21" ht="14.4" customHeight="1" x14ac:dyDescent="0.3">
      <c r="A1448" s="831">
        <v>21</v>
      </c>
      <c r="B1448" s="832" t="s">
        <v>2457</v>
      </c>
      <c r="C1448" s="832" t="s">
        <v>2463</v>
      </c>
      <c r="D1448" s="833" t="s">
        <v>4107</v>
      </c>
      <c r="E1448" s="834" t="s">
        <v>2496</v>
      </c>
      <c r="F1448" s="832" t="s">
        <v>2458</v>
      </c>
      <c r="G1448" s="832" t="s">
        <v>2804</v>
      </c>
      <c r="H1448" s="832" t="s">
        <v>637</v>
      </c>
      <c r="I1448" s="832" t="s">
        <v>2363</v>
      </c>
      <c r="J1448" s="832" t="s">
        <v>2364</v>
      </c>
      <c r="K1448" s="832" t="s">
        <v>1574</v>
      </c>
      <c r="L1448" s="835">
        <v>194.26</v>
      </c>
      <c r="M1448" s="835">
        <v>3885.2</v>
      </c>
      <c r="N1448" s="832">
        <v>20</v>
      </c>
      <c r="O1448" s="836">
        <v>4</v>
      </c>
      <c r="P1448" s="835">
        <v>2719.64</v>
      </c>
      <c r="Q1448" s="837">
        <v>0.7</v>
      </c>
      <c r="R1448" s="832">
        <v>14</v>
      </c>
      <c r="S1448" s="837">
        <v>0.7</v>
      </c>
      <c r="T1448" s="836">
        <v>3</v>
      </c>
      <c r="U1448" s="838">
        <v>0.75</v>
      </c>
    </row>
    <row r="1449" spans="1:21" ht="14.4" customHeight="1" x14ac:dyDescent="0.3">
      <c r="A1449" s="831">
        <v>21</v>
      </c>
      <c r="B1449" s="832" t="s">
        <v>2457</v>
      </c>
      <c r="C1449" s="832" t="s">
        <v>2463</v>
      </c>
      <c r="D1449" s="833" t="s">
        <v>4107</v>
      </c>
      <c r="E1449" s="834" t="s">
        <v>2496</v>
      </c>
      <c r="F1449" s="832" t="s">
        <v>2458</v>
      </c>
      <c r="G1449" s="832" t="s">
        <v>2510</v>
      </c>
      <c r="H1449" s="832" t="s">
        <v>585</v>
      </c>
      <c r="I1449" s="832" t="s">
        <v>2511</v>
      </c>
      <c r="J1449" s="832" t="s">
        <v>1028</v>
      </c>
      <c r="K1449" s="832" t="s">
        <v>1029</v>
      </c>
      <c r="L1449" s="835">
        <v>107.27</v>
      </c>
      <c r="M1449" s="835">
        <v>1930.8600000000001</v>
      </c>
      <c r="N1449" s="832">
        <v>18</v>
      </c>
      <c r="O1449" s="836">
        <v>9.5</v>
      </c>
      <c r="P1449" s="835">
        <v>1072.7</v>
      </c>
      <c r="Q1449" s="837">
        <v>0.55555555555555558</v>
      </c>
      <c r="R1449" s="832">
        <v>10</v>
      </c>
      <c r="S1449" s="837">
        <v>0.55555555555555558</v>
      </c>
      <c r="T1449" s="836">
        <v>5.5</v>
      </c>
      <c r="U1449" s="838">
        <v>0.57894736842105265</v>
      </c>
    </row>
    <row r="1450" spans="1:21" ht="14.4" customHeight="1" x14ac:dyDescent="0.3">
      <c r="A1450" s="831">
        <v>21</v>
      </c>
      <c r="B1450" s="832" t="s">
        <v>2457</v>
      </c>
      <c r="C1450" s="832" t="s">
        <v>2463</v>
      </c>
      <c r="D1450" s="833" t="s">
        <v>4107</v>
      </c>
      <c r="E1450" s="834" t="s">
        <v>2496</v>
      </c>
      <c r="F1450" s="832" t="s">
        <v>2460</v>
      </c>
      <c r="G1450" s="832" t="s">
        <v>2818</v>
      </c>
      <c r="H1450" s="832" t="s">
        <v>585</v>
      </c>
      <c r="I1450" s="832" t="s">
        <v>2819</v>
      </c>
      <c r="J1450" s="832" t="s">
        <v>2820</v>
      </c>
      <c r="K1450" s="832" t="s">
        <v>2821</v>
      </c>
      <c r="L1450" s="835">
        <v>1800</v>
      </c>
      <c r="M1450" s="835">
        <v>1800</v>
      </c>
      <c r="N1450" s="832">
        <v>1</v>
      </c>
      <c r="O1450" s="836">
        <v>1</v>
      </c>
      <c r="P1450" s="835">
        <v>1800</v>
      </c>
      <c r="Q1450" s="837">
        <v>1</v>
      </c>
      <c r="R1450" s="832">
        <v>1</v>
      </c>
      <c r="S1450" s="837">
        <v>1</v>
      </c>
      <c r="T1450" s="836">
        <v>1</v>
      </c>
      <c r="U1450" s="838">
        <v>1</v>
      </c>
    </row>
    <row r="1451" spans="1:21" ht="14.4" customHeight="1" x14ac:dyDescent="0.3">
      <c r="A1451" s="831">
        <v>21</v>
      </c>
      <c r="B1451" s="832" t="s">
        <v>2457</v>
      </c>
      <c r="C1451" s="832" t="s">
        <v>2463</v>
      </c>
      <c r="D1451" s="833" t="s">
        <v>4107</v>
      </c>
      <c r="E1451" s="834" t="s">
        <v>2496</v>
      </c>
      <c r="F1451" s="832" t="s">
        <v>2460</v>
      </c>
      <c r="G1451" s="832" t="s">
        <v>2825</v>
      </c>
      <c r="H1451" s="832" t="s">
        <v>585</v>
      </c>
      <c r="I1451" s="832" t="s">
        <v>2826</v>
      </c>
      <c r="J1451" s="832" t="s">
        <v>2827</v>
      </c>
      <c r="K1451" s="832" t="s">
        <v>2828</v>
      </c>
      <c r="L1451" s="835">
        <v>1267.1199999999999</v>
      </c>
      <c r="M1451" s="835">
        <v>5068.4799999999996</v>
      </c>
      <c r="N1451" s="832">
        <v>4</v>
      </c>
      <c r="O1451" s="836">
        <v>4</v>
      </c>
      <c r="P1451" s="835">
        <v>3801.3599999999997</v>
      </c>
      <c r="Q1451" s="837">
        <v>0.75</v>
      </c>
      <c r="R1451" s="832">
        <v>3</v>
      </c>
      <c r="S1451" s="837">
        <v>0.75</v>
      </c>
      <c r="T1451" s="836">
        <v>3</v>
      </c>
      <c r="U1451" s="838">
        <v>0.75</v>
      </c>
    </row>
    <row r="1452" spans="1:21" ht="14.4" customHeight="1" x14ac:dyDescent="0.3">
      <c r="A1452" s="831">
        <v>21</v>
      </c>
      <c r="B1452" s="832" t="s">
        <v>2457</v>
      </c>
      <c r="C1452" s="832" t="s">
        <v>2463</v>
      </c>
      <c r="D1452" s="833" t="s">
        <v>4107</v>
      </c>
      <c r="E1452" s="834" t="s">
        <v>2496</v>
      </c>
      <c r="F1452" s="832" t="s">
        <v>2460</v>
      </c>
      <c r="G1452" s="832" t="s">
        <v>2825</v>
      </c>
      <c r="H1452" s="832" t="s">
        <v>585</v>
      </c>
      <c r="I1452" s="832" t="s">
        <v>3072</v>
      </c>
      <c r="J1452" s="832" t="s">
        <v>3073</v>
      </c>
      <c r="K1452" s="832" t="s">
        <v>3074</v>
      </c>
      <c r="L1452" s="835">
        <v>1000</v>
      </c>
      <c r="M1452" s="835">
        <v>2000</v>
      </c>
      <c r="N1452" s="832">
        <v>2</v>
      </c>
      <c r="O1452" s="836">
        <v>2</v>
      </c>
      <c r="P1452" s="835">
        <v>1000</v>
      </c>
      <c r="Q1452" s="837">
        <v>0.5</v>
      </c>
      <c r="R1452" s="832">
        <v>1</v>
      </c>
      <c r="S1452" s="837">
        <v>0.5</v>
      </c>
      <c r="T1452" s="836">
        <v>1</v>
      </c>
      <c r="U1452" s="838">
        <v>0.5</v>
      </c>
    </row>
    <row r="1453" spans="1:21" ht="14.4" customHeight="1" x14ac:dyDescent="0.3">
      <c r="A1453" s="831">
        <v>21</v>
      </c>
      <c r="B1453" s="832" t="s">
        <v>2457</v>
      </c>
      <c r="C1453" s="832" t="s">
        <v>2463</v>
      </c>
      <c r="D1453" s="833" t="s">
        <v>4107</v>
      </c>
      <c r="E1453" s="834" t="s">
        <v>2493</v>
      </c>
      <c r="F1453" s="832" t="s">
        <v>2458</v>
      </c>
      <c r="G1453" s="832" t="s">
        <v>3075</v>
      </c>
      <c r="H1453" s="832" t="s">
        <v>585</v>
      </c>
      <c r="I1453" s="832" t="s">
        <v>3076</v>
      </c>
      <c r="J1453" s="832" t="s">
        <v>3077</v>
      </c>
      <c r="K1453" s="832" t="s">
        <v>3078</v>
      </c>
      <c r="L1453" s="835">
        <v>70.48</v>
      </c>
      <c r="M1453" s="835">
        <v>70.48</v>
      </c>
      <c r="N1453" s="832">
        <v>1</v>
      </c>
      <c r="O1453" s="836">
        <v>0.5</v>
      </c>
      <c r="P1453" s="835">
        <v>70.48</v>
      </c>
      <c r="Q1453" s="837">
        <v>1</v>
      </c>
      <c r="R1453" s="832">
        <v>1</v>
      </c>
      <c r="S1453" s="837">
        <v>1</v>
      </c>
      <c r="T1453" s="836">
        <v>0.5</v>
      </c>
      <c r="U1453" s="838">
        <v>1</v>
      </c>
    </row>
    <row r="1454" spans="1:21" ht="14.4" customHeight="1" x14ac:dyDescent="0.3">
      <c r="A1454" s="831">
        <v>21</v>
      </c>
      <c r="B1454" s="832" t="s">
        <v>2457</v>
      </c>
      <c r="C1454" s="832" t="s">
        <v>2463</v>
      </c>
      <c r="D1454" s="833" t="s">
        <v>4107</v>
      </c>
      <c r="E1454" s="834" t="s">
        <v>2493</v>
      </c>
      <c r="F1454" s="832" t="s">
        <v>2458</v>
      </c>
      <c r="G1454" s="832" t="s">
        <v>2829</v>
      </c>
      <c r="H1454" s="832" t="s">
        <v>637</v>
      </c>
      <c r="I1454" s="832" t="s">
        <v>2166</v>
      </c>
      <c r="J1454" s="832" t="s">
        <v>2164</v>
      </c>
      <c r="K1454" s="832" t="s">
        <v>2167</v>
      </c>
      <c r="L1454" s="835">
        <v>4.7</v>
      </c>
      <c r="M1454" s="835">
        <v>4.7</v>
      </c>
      <c r="N1454" s="832">
        <v>1</v>
      </c>
      <c r="O1454" s="836">
        <v>0.5</v>
      </c>
      <c r="P1454" s="835">
        <v>4.7</v>
      </c>
      <c r="Q1454" s="837">
        <v>1</v>
      </c>
      <c r="R1454" s="832">
        <v>1</v>
      </c>
      <c r="S1454" s="837">
        <v>1</v>
      </c>
      <c r="T1454" s="836">
        <v>0.5</v>
      </c>
      <c r="U1454" s="838">
        <v>1</v>
      </c>
    </row>
    <row r="1455" spans="1:21" ht="14.4" customHeight="1" x14ac:dyDescent="0.3">
      <c r="A1455" s="831">
        <v>21</v>
      </c>
      <c r="B1455" s="832" t="s">
        <v>2457</v>
      </c>
      <c r="C1455" s="832" t="s">
        <v>2463</v>
      </c>
      <c r="D1455" s="833" t="s">
        <v>4107</v>
      </c>
      <c r="E1455" s="834" t="s">
        <v>2493</v>
      </c>
      <c r="F1455" s="832" t="s">
        <v>2458</v>
      </c>
      <c r="G1455" s="832" t="s">
        <v>2546</v>
      </c>
      <c r="H1455" s="832" t="s">
        <v>585</v>
      </c>
      <c r="I1455" s="832" t="s">
        <v>2851</v>
      </c>
      <c r="J1455" s="832" t="s">
        <v>2548</v>
      </c>
      <c r="K1455" s="832" t="s">
        <v>2852</v>
      </c>
      <c r="L1455" s="835">
        <v>0</v>
      </c>
      <c r="M1455" s="835">
        <v>0</v>
      </c>
      <c r="N1455" s="832">
        <v>1</v>
      </c>
      <c r="O1455" s="836">
        <v>0.5</v>
      </c>
      <c r="P1455" s="835"/>
      <c r="Q1455" s="837"/>
      <c r="R1455" s="832"/>
      <c r="S1455" s="837">
        <v>0</v>
      </c>
      <c r="T1455" s="836"/>
      <c r="U1455" s="838">
        <v>0</v>
      </c>
    </row>
    <row r="1456" spans="1:21" ht="14.4" customHeight="1" x14ac:dyDescent="0.3">
      <c r="A1456" s="831">
        <v>21</v>
      </c>
      <c r="B1456" s="832" t="s">
        <v>2457</v>
      </c>
      <c r="C1456" s="832" t="s">
        <v>2463</v>
      </c>
      <c r="D1456" s="833" t="s">
        <v>4107</v>
      </c>
      <c r="E1456" s="834" t="s">
        <v>2493</v>
      </c>
      <c r="F1456" s="832" t="s">
        <v>2458</v>
      </c>
      <c r="G1456" s="832" t="s">
        <v>3093</v>
      </c>
      <c r="H1456" s="832" t="s">
        <v>585</v>
      </c>
      <c r="I1456" s="832" t="s">
        <v>3671</v>
      </c>
      <c r="J1456" s="832" t="s">
        <v>3095</v>
      </c>
      <c r="K1456" s="832" t="s">
        <v>3672</v>
      </c>
      <c r="L1456" s="835">
        <v>88.16</v>
      </c>
      <c r="M1456" s="835">
        <v>88.16</v>
      </c>
      <c r="N1456" s="832">
        <v>1</v>
      </c>
      <c r="O1456" s="836">
        <v>1</v>
      </c>
      <c r="P1456" s="835">
        <v>88.16</v>
      </c>
      <c r="Q1456" s="837">
        <v>1</v>
      </c>
      <c r="R1456" s="832">
        <v>1</v>
      </c>
      <c r="S1456" s="837">
        <v>1</v>
      </c>
      <c r="T1456" s="836">
        <v>1</v>
      </c>
      <c r="U1456" s="838">
        <v>1</v>
      </c>
    </row>
    <row r="1457" spans="1:21" ht="14.4" customHeight="1" x14ac:dyDescent="0.3">
      <c r="A1457" s="831">
        <v>21</v>
      </c>
      <c r="B1457" s="832" t="s">
        <v>2457</v>
      </c>
      <c r="C1457" s="832" t="s">
        <v>2463</v>
      </c>
      <c r="D1457" s="833" t="s">
        <v>4107</v>
      </c>
      <c r="E1457" s="834" t="s">
        <v>2493</v>
      </c>
      <c r="F1457" s="832" t="s">
        <v>2458</v>
      </c>
      <c r="G1457" s="832" t="s">
        <v>2566</v>
      </c>
      <c r="H1457" s="832" t="s">
        <v>585</v>
      </c>
      <c r="I1457" s="832" t="s">
        <v>2569</v>
      </c>
      <c r="J1457" s="832" t="s">
        <v>867</v>
      </c>
      <c r="K1457" s="832" t="s">
        <v>2570</v>
      </c>
      <c r="L1457" s="835">
        <v>516</v>
      </c>
      <c r="M1457" s="835">
        <v>516</v>
      </c>
      <c r="N1457" s="832">
        <v>1</v>
      </c>
      <c r="O1457" s="836">
        <v>0.5</v>
      </c>
      <c r="P1457" s="835">
        <v>516</v>
      </c>
      <c r="Q1457" s="837">
        <v>1</v>
      </c>
      <c r="R1457" s="832">
        <v>1</v>
      </c>
      <c r="S1457" s="837">
        <v>1</v>
      </c>
      <c r="T1457" s="836">
        <v>0.5</v>
      </c>
      <c r="U1457" s="838">
        <v>1</v>
      </c>
    </row>
    <row r="1458" spans="1:21" ht="14.4" customHeight="1" x14ac:dyDescent="0.3">
      <c r="A1458" s="831">
        <v>21</v>
      </c>
      <c r="B1458" s="832" t="s">
        <v>2457</v>
      </c>
      <c r="C1458" s="832" t="s">
        <v>2463</v>
      </c>
      <c r="D1458" s="833" t="s">
        <v>4107</v>
      </c>
      <c r="E1458" s="834" t="s">
        <v>2493</v>
      </c>
      <c r="F1458" s="832" t="s">
        <v>2458</v>
      </c>
      <c r="G1458" s="832" t="s">
        <v>2578</v>
      </c>
      <c r="H1458" s="832" t="s">
        <v>585</v>
      </c>
      <c r="I1458" s="832" t="s">
        <v>2579</v>
      </c>
      <c r="J1458" s="832" t="s">
        <v>1135</v>
      </c>
      <c r="K1458" s="832" t="s">
        <v>2580</v>
      </c>
      <c r="L1458" s="835">
        <v>24.68</v>
      </c>
      <c r="M1458" s="835">
        <v>24.68</v>
      </c>
      <c r="N1458" s="832">
        <v>1</v>
      </c>
      <c r="O1458" s="836">
        <v>0.5</v>
      </c>
      <c r="P1458" s="835">
        <v>24.68</v>
      </c>
      <c r="Q1458" s="837">
        <v>1</v>
      </c>
      <c r="R1458" s="832">
        <v>1</v>
      </c>
      <c r="S1458" s="837">
        <v>1</v>
      </c>
      <c r="T1458" s="836">
        <v>0.5</v>
      </c>
      <c r="U1458" s="838">
        <v>1</v>
      </c>
    </row>
    <row r="1459" spans="1:21" ht="14.4" customHeight="1" x14ac:dyDescent="0.3">
      <c r="A1459" s="831">
        <v>21</v>
      </c>
      <c r="B1459" s="832" t="s">
        <v>2457</v>
      </c>
      <c r="C1459" s="832" t="s">
        <v>2463</v>
      </c>
      <c r="D1459" s="833" t="s">
        <v>4107</v>
      </c>
      <c r="E1459" s="834" t="s">
        <v>2493</v>
      </c>
      <c r="F1459" s="832" t="s">
        <v>2458</v>
      </c>
      <c r="G1459" s="832" t="s">
        <v>2512</v>
      </c>
      <c r="H1459" s="832" t="s">
        <v>637</v>
      </c>
      <c r="I1459" s="832" t="s">
        <v>2124</v>
      </c>
      <c r="J1459" s="832" t="s">
        <v>2120</v>
      </c>
      <c r="K1459" s="832" t="s">
        <v>2125</v>
      </c>
      <c r="L1459" s="835">
        <v>484.75</v>
      </c>
      <c r="M1459" s="835">
        <v>969.5</v>
      </c>
      <c r="N1459" s="832">
        <v>2</v>
      </c>
      <c r="O1459" s="836">
        <v>1</v>
      </c>
      <c r="P1459" s="835">
        <v>969.5</v>
      </c>
      <c r="Q1459" s="837">
        <v>1</v>
      </c>
      <c r="R1459" s="832">
        <v>2</v>
      </c>
      <c r="S1459" s="837">
        <v>1</v>
      </c>
      <c r="T1459" s="836">
        <v>1</v>
      </c>
      <c r="U1459" s="838">
        <v>1</v>
      </c>
    </row>
    <row r="1460" spans="1:21" ht="14.4" customHeight="1" x14ac:dyDescent="0.3">
      <c r="A1460" s="831">
        <v>21</v>
      </c>
      <c r="B1460" s="832" t="s">
        <v>2457</v>
      </c>
      <c r="C1460" s="832" t="s">
        <v>2463</v>
      </c>
      <c r="D1460" s="833" t="s">
        <v>4107</v>
      </c>
      <c r="E1460" s="834" t="s">
        <v>2493</v>
      </c>
      <c r="F1460" s="832" t="s">
        <v>2458</v>
      </c>
      <c r="G1460" s="832" t="s">
        <v>2512</v>
      </c>
      <c r="H1460" s="832" t="s">
        <v>637</v>
      </c>
      <c r="I1460" s="832" t="s">
        <v>2126</v>
      </c>
      <c r="J1460" s="832" t="s">
        <v>2120</v>
      </c>
      <c r="K1460" s="832" t="s">
        <v>2127</v>
      </c>
      <c r="L1460" s="835">
        <v>969.48</v>
      </c>
      <c r="M1460" s="835">
        <v>3877.92</v>
      </c>
      <c r="N1460" s="832">
        <v>4</v>
      </c>
      <c r="O1460" s="836">
        <v>2</v>
      </c>
      <c r="P1460" s="835">
        <v>3877.92</v>
      </c>
      <c r="Q1460" s="837">
        <v>1</v>
      </c>
      <c r="R1460" s="832">
        <v>4</v>
      </c>
      <c r="S1460" s="837">
        <v>1</v>
      </c>
      <c r="T1460" s="836">
        <v>2</v>
      </c>
      <c r="U1460" s="838">
        <v>1</v>
      </c>
    </row>
    <row r="1461" spans="1:21" ht="14.4" customHeight="1" x14ac:dyDescent="0.3">
      <c r="A1461" s="831">
        <v>21</v>
      </c>
      <c r="B1461" s="832" t="s">
        <v>2457</v>
      </c>
      <c r="C1461" s="832" t="s">
        <v>2463</v>
      </c>
      <c r="D1461" s="833" t="s">
        <v>4107</v>
      </c>
      <c r="E1461" s="834" t="s">
        <v>2493</v>
      </c>
      <c r="F1461" s="832" t="s">
        <v>2458</v>
      </c>
      <c r="G1461" s="832" t="s">
        <v>2512</v>
      </c>
      <c r="H1461" s="832" t="s">
        <v>637</v>
      </c>
      <c r="I1461" s="832" t="s">
        <v>2876</v>
      </c>
      <c r="J1461" s="832" t="s">
        <v>2120</v>
      </c>
      <c r="K1461" s="832" t="s">
        <v>2877</v>
      </c>
      <c r="L1461" s="835">
        <v>242.37</v>
      </c>
      <c r="M1461" s="835">
        <v>484.74</v>
      </c>
      <c r="N1461" s="832">
        <v>2</v>
      </c>
      <c r="O1461" s="836">
        <v>1</v>
      </c>
      <c r="P1461" s="835"/>
      <c r="Q1461" s="837">
        <v>0</v>
      </c>
      <c r="R1461" s="832"/>
      <c r="S1461" s="837">
        <v>0</v>
      </c>
      <c r="T1461" s="836"/>
      <c r="U1461" s="838">
        <v>0</v>
      </c>
    </row>
    <row r="1462" spans="1:21" ht="14.4" customHeight="1" x14ac:dyDescent="0.3">
      <c r="A1462" s="831">
        <v>21</v>
      </c>
      <c r="B1462" s="832" t="s">
        <v>2457</v>
      </c>
      <c r="C1462" s="832" t="s">
        <v>2463</v>
      </c>
      <c r="D1462" s="833" t="s">
        <v>4107</v>
      </c>
      <c r="E1462" s="834" t="s">
        <v>2493</v>
      </c>
      <c r="F1462" s="832" t="s">
        <v>2458</v>
      </c>
      <c r="G1462" s="832" t="s">
        <v>2883</v>
      </c>
      <c r="H1462" s="832" t="s">
        <v>637</v>
      </c>
      <c r="I1462" s="832" t="s">
        <v>1939</v>
      </c>
      <c r="J1462" s="832" t="s">
        <v>877</v>
      </c>
      <c r="K1462" s="832" t="s">
        <v>1940</v>
      </c>
      <c r="L1462" s="835">
        <v>42.51</v>
      </c>
      <c r="M1462" s="835">
        <v>42.51</v>
      </c>
      <c r="N1462" s="832">
        <v>1</v>
      </c>
      <c r="O1462" s="836">
        <v>0.5</v>
      </c>
      <c r="P1462" s="835"/>
      <c r="Q1462" s="837">
        <v>0</v>
      </c>
      <c r="R1462" s="832"/>
      <c r="S1462" s="837">
        <v>0</v>
      </c>
      <c r="T1462" s="836"/>
      <c r="U1462" s="838">
        <v>0</v>
      </c>
    </row>
    <row r="1463" spans="1:21" ht="14.4" customHeight="1" x14ac:dyDescent="0.3">
      <c r="A1463" s="831">
        <v>21</v>
      </c>
      <c r="B1463" s="832" t="s">
        <v>2457</v>
      </c>
      <c r="C1463" s="832" t="s">
        <v>2463</v>
      </c>
      <c r="D1463" s="833" t="s">
        <v>4107</v>
      </c>
      <c r="E1463" s="834" t="s">
        <v>2493</v>
      </c>
      <c r="F1463" s="832" t="s">
        <v>2458</v>
      </c>
      <c r="G1463" s="832" t="s">
        <v>2909</v>
      </c>
      <c r="H1463" s="832" t="s">
        <v>585</v>
      </c>
      <c r="I1463" s="832" t="s">
        <v>2913</v>
      </c>
      <c r="J1463" s="832" t="s">
        <v>2911</v>
      </c>
      <c r="K1463" s="832" t="s">
        <v>2912</v>
      </c>
      <c r="L1463" s="835">
        <v>38.5</v>
      </c>
      <c r="M1463" s="835">
        <v>38.5</v>
      </c>
      <c r="N1463" s="832">
        <v>1</v>
      </c>
      <c r="O1463" s="836">
        <v>0.5</v>
      </c>
      <c r="P1463" s="835">
        <v>38.5</v>
      </c>
      <c r="Q1463" s="837">
        <v>1</v>
      </c>
      <c r="R1463" s="832">
        <v>1</v>
      </c>
      <c r="S1463" s="837">
        <v>1</v>
      </c>
      <c r="T1463" s="836">
        <v>0.5</v>
      </c>
      <c r="U1463" s="838">
        <v>1</v>
      </c>
    </row>
    <row r="1464" spans="1:21" ht="14.4" customHeight="1" x14ac:dyDescent="0.3">
      <c r="A1464" s="831">
        <v>21</v>
      </c>
      <c r="B1464" s="832" t="s">
        <v>2457</v>
      </c>
      <c r="C1464" s="832" t="s">
        <v>2463</v>
      </c>
      <c r="D1464" s="833" t="s">
        <v>4107</v>
      </c>
      <c r="E1464" s="834" t="s">
        <v>2493</v>
      </c>
      <c r="F1464" s="832" t="s">
        <v>2458</v>
      </c>
      <c r="G1464" s="832" t="s">
        <v>3859</v>
      </c>
      <c r="H1464" s="832" t="s">
        <v>585</v>
      </c>
      <c r="I1464" s="832" t="s">
        <v>3860</v>
      </c>
      <c r="J1464" s="832" t="s">
        <v>1115</v>
      </c>
      <c r="K1464" s="832" t="s">
        <v>3861</v>
      </c>
      <c r="L1464" s="835">
        <v>163.54</v>
      </c>
      <c r="M1464" s="835">
        <v>163.54</v>
      </c>
      <c r="N1464" s="832">
        <v>1</v>
      </c>
      <c r="O1464" s="836">
        <v>0.5</v>
      </c>
      <c r="P1464" s="835">
        <v>163.54</v>
      </c>
      <c r="Q1464" s="837">
        <v>1</v>
      </c>
      <c r="R1464" s="832">
        <v>1</v>
      </c>
      <c r="S1464" s="837">
        <v>1</v>
      </c>
      <c r="T1464" s="836">
        <v>0.5</v>
      </c>
      <c r="U1464" s="838">
        <v>1</v>
      </c>
    </row>
    <row r="1465" spans="1:21" ht="14.4" customHeight="1" x14ac:dyDescent="0.3">
      <c r="A1465" s="831">
        <v>21</v>
      </c>
      <c r="B1465" s="832" t="s">
        <v>2457</v>
      </c>
      <c r="C1465" s="832" t="s">
        <v>2463</v>
      </c>
      <c r="D1465" s="833" t="s">
        <v>4107</v>
      </c>
      <c r="E1465" s="834" t="s">
        <v>2493</v>
      </c>
      <c r="F1465" s="832" t="s">
        <v>2458</v>
      </c>
      <c r="G1465" s="832" t="s">
        <v>2650</v>
      </c>
      <c r="H1465" s="832" t="s">
        <v>637</v>
      </c>
      <c r="I1465" s="832" t="s">
        <v>2654</v>
      </c>
      <c r="J1465" s="832" t="s">
        <v>2655</v>
      </c>
      <c r="K1465" s="832" t="s">
        <v>1961</v>
      </c>
      <c r="L1465" s="835">
        <v>550.39</v>
      </c>
      <c r="M1465" s="835">
        <v>1100.78</v>
      </c>
      <c r="N1465" s="832">
        <v>2</v>
      </c>
      <c r="O1465" s="836">
        <v>1</v>
      </c>
      <c r="P1465" s="835"/>
      <c r="Q1465" s="837">
        <v>0</v>
      </c>
      <c r="R1465" s="832"/>
      <c r="S1465" s="837">
        <v>0</v>
      </c>
      <c r="T1465" s="836"/>
      <c r="U1465" s="838">
        <v>0</v>
      </c>
    </row>
    <row r="1466" spans="1:21" ht="14.4" customHeight="1" x14ac:dyDescent="0.3">
      <c r="A1466" s="831">
        <v>21</v>
      </c>
      <c r="B1466" s="832" t="s">
        <v>2457</v>
      </c>
      <c r="C1466" s="832" t="s">
        <v>2463</v>
      </c>
      <c r="D1466" s="833" t="s">
        <v>4107</v>
      </c>
      <c r="E1466" s="834" t="s">
        <v>2493</v>
      </c>
      <c r="F1466" s="832" t="s">
        <v>2458</v>
      </c>
      <c r="G1466" s="832" t="s">
        <v>3862</v>
      </c>
      <c r="H1466" s="832" t="s">
        <v>585</v>
      </c>
      <c r="I1466" s="832" t="s">
        <v>3863</v>
      </c>
      <c r="J1466" s="832" t="s">
        <v>3864</v>
      </c>
      <c r="K1466" s="832" t="s">
        <v>3865</v>
      </c>
      <c r="L1466" s="835">
        <v>248.55</v>
      </c>
      <c r="M1466" s="835">
        <v>248.55</v>
      </c>
      <c r="N1466" s="832">
        <v>1</v>
      </c>
      <c r="O1466" s="836">
        <v>1</v>
      </c>
      <c r="P1466" s="835"/>
      <c r="Q1466" s="837">
        <v>0</v>
      </c>
      <c r="R1466" s="832"/>
      <c r="S1466" s="837">
        <v>0</v>
      </c>
      <c r="T1466" s="836"/>
      <c r="U1466" s="838">
        <v>0</v>
      </c>
    </row>
    <row r="1467" spans="1:21" ht="14.4" customHeight="1" x14ac:dyDescent="0.3">
      <c r="A1467" s="831">
        <v>21</v>
      </c>
      <c r="B1467" s="832" t="s">
        <v>2457</v>
      </c>
      <c r="C1467" s="832" t="s">
        <v>2463</v>
      </c>
      <c r="D1467" s="833" t="s">
        <v>4107</v>
      </c>
      <c r="E1467" s="834" t="s">
        <v>2493</v>
      </c>
      <c r="F1467" s="832" t="s">
        <v>2458</v>
      </c>
      <c r="G1467" s="832" t="s">
        <v>2515</v>
      </c>
      <c r="H1467" s="832" t="s">
        <v>585</v>
      </c>
      <c r="I1467" s="832" t="s">
        <v>2667</v>
      </c>
      <c r="J1467" s="832" t="s">
        <v>769</v>
      </c>
      <c r="K1467" s="832" t="s">
        <v>2668</v>
      </c>
      <c r="L1467" s="835">
        <v>53.57</v>
      </c>
      <c r="M1467" s="835">
        <v>321.42</v>
      </c>
      <c r="N1467" s="832">
        <v>6</v>
      </c>
      <c r="O1467" s="836">
        <v>3.5</v>
      </c>
      <c r="P1467" s="835">
        <v>267.85000000000002</v>
      </c>
      <c r="Q1467" s="837">
        <v>0.83333333333333337</v>
      </c>
      <c r="R1467" s="832">
        <v>5</v>
      </c>
      <c r="S1467" s="837">
        <v>0.83333333333333337</v>
      </c>
      <c r="T1467" s="836">
        <v>3</v>
      </c>
      <c r="U1467" s="838">
        <v>0.8571428571428571</v>
      </c>
    </row>
    <row r="1468" spans="1:21" ht="14.4" customHeight="1" x14ac:dyDescent="0.3">
      <c r="A1468" s="831">
        <v>21</v>
      </c>
      <c r="B1468" s="832" t="s">
        <v>2457</v>
      </c>
      <c r="C1468" s="832" t="s">
        <v>2463</v>
      </c>
      <c r="D1468" s="833" t="s">
        <v>4107</v>
      </c>
      <c r="E1468" s="834" t="s">
        <v>2493</v>
      </c>
      <c r="F1468" s="832" t="s">
        <v>2458</v>
      </c>
      <c r="G1468" s="832" t="s">
        <v>2944</v>
      </c>
      <c r="H1468" s="832" t="s">
        <v>637</v>
      </c>
      <c r="I1468" s="832" t="s">
        <v>2169</v>
      </c>
      <c r="J1468" s="832" t="s">
        <v>2170</v>
      </c>
      <c r="K1468" s="832" t="s">
        <v>2171</v>
      </c>
      <c r="L1468" s="835">
        <v>0</v>
      </c>
      <c r="M1468" s="835">
        <v>0</v>
      </c>
      <c r="N1468" s="832">
        <v>1</v>
      </c>
      <c r="O1468" s="836">
        <v>0.5</v>
      </c>
      <c r="P1468" s="835"/>
      <c r="Q1468" s="837"/>
      <c r="R1468" s="832"/>
      <c r="S1468" s="837">
        <v>0</v>
      </c>
      <c r="T1468" s="836"/>
      <c r="U1468" s="838">
        <v>0</v>
      </c>
    </row>
    <row r="1469" spans="1:21" ht="14.4" customHeight="1" x14ac:dyDescent="0.3">
      <c r="A1469" s="831">
        <v>21</v>
      </c>
      <c r="B1469" s="832" t="s">
        <v>2457</v>
      </c>
      <c r="C1469" s="832" t="s">
        <v>2463</v>
      </c>
      <c r="D1469" s="833" t="s">
        <v>4107</v>
      </c>
      <c r="E1469" s="834" t="s">
        <v>2493</v>
      </c>
      <c r="F1469" s="832" t="s">
        <v>2458</v>
      </c>
      <c r="G1469" s="832" t="s">
        <v>2680</v>
      </c>
      <c r="H1469" s="832" t="s">
        <v>585</v>
      </c>
      <c r="I1469" s="832" t="s">
        <v>2967</v>
      </c>
      <c r="J1469" s="832" t="s">
        <v>909</v>
      </c>
      <c r="K1469" s="832" t="s">
        <v>2968</v>
      </c>
      <c r="L1469" s="835">
        <v>103.67</v>
      </c>
      <c r="M1469" s="835">
        <v>103.67</v>
      </c>
      <c r="N1469" s="832">
        <v>1</v>
      </c>
      <c r="O1469" s="836">
        <v>1</v>
      </c>
      <c r="P1469" s="835"/>
      <c r="Q1469" s="837">
        <v>0</v>
      </c>
      <c r="R1469" s="832"/>
      <c r="S1469" s="837">
        <v>0</v>
      </c>
      <c r="T1469" s="836"/>
      <c r="U1469" s="838">
        <v>0</v>
      </c>
    </row>
    <row r="1470" spans="1:21" ht="14.4" customHeight="1" x14ac:dyDescent="0.3">
      <c r="A1470" s="831">
        <v>21</v>
      </c>
      <c r="B1470" s="832" t="s">
        <v>2457</v>
      </c>
      <c r="C1470" s="832" t="s">
        <v>2463</v>
      </c>
      <c r="D1470" s="833" t="s">
        <v>4107</v>
      </c>
      <c r="E1470" s="834" t="s">
        <v>2493</v>
      </c>
      <c r="F1470" s="832" t="s">
        <v>2458</v>
      </c>
      <c r="G1470" s="832" t="s">
        <v>2680</v>
      </c>
      <c r="H1470" s="832" t="s">
        <v>585</v>
      </c>
      <c r="I1470" s="832" t="s">
        <v>3430</v>
      </c>
      <c r="J1470" s="832" t="s">
        <v>3240</v>
      </c>
      <c r="K1470" s="832" t="s">
        <v>3431</v>
      </c>
      <c r="L1470" s="835">
        <v>64.5</v>
      </c>
      <c r="M1470" s="835">
        <v>64.5</v>
      </c>
      <c r="N1470" s="832">
        <v>1</v>
      </c>
      <c r="O1470" s="836">
        <v>0.5</v>
      </c>
      <c r="P1470" s="835"/>
      <c r="Q1470" s="837">
        <v>0</v>
      </c>
      <c r="R1470" s="832"/>
      <c r="S1470" s="837">
        <v>0</v>
      </c>
      <c r="T1470" s="836"/>
      <c r="U1470" s="838">
        <v>0</v>
      </c>
    </row>
    <row r="1471" spans="1:21" ht="14.4" customHeight="1" x14ac:dyDescent="0.3">
      <c r="A1471" s="831">
        <v>21</v>
      </c>
      <c r="B1471" s="832" t="s">
        <v>2457</v>
      </c>
      <c r="C1471" s="832" t="s">
        <v>2463</v>
      </c>
      <c r="D1471" s="833" t="s">
        <v>4107</v>
      </c>
      <c r="E1471" s="834" t="s">
        <v>2493</v>
      </c>
      <c r="F1471" s="832" t="s">
        <v>2458</v>
      </c>
      <c r="G1471" s="832" t="s">
        <v>2504</v>
      </c>
      <c r="H1471" s="832" t="s">
        <v>585</v>
      </c>
      <c r="I1471" s="832" t="s">
        <v>2508</v>
      </c>
      <c r="J1471" s="832" t="s">
        <v>1091</v>
      </c>
      <c r="K1471" s="832" t="s">
        <v>1899</v>
      </c>
      <c r="L1471" s="835">
        <v>453.18</v>
      </c>
      <c r="M1471" s="835">
        <v>1359.54</v>
      </c>
      <c r="N1471" s="832">
        <v>3</v>
      </c>
      <c r="O1471" s="836">
        <v>1.5</v>
      </c>
      <c r="P1471" s="835">
        <v>453.18</v>
      </c>
      <c r="Q1471" s="837">
        <v>0.33333333333333337</v>
      </c>
      <c r="R1471" s="832">
        <v>1</v>
      </c>
      <c r="S1471" s="837">
        <v>0.33333333333333331</v>
      </c>
      <c r="T1471" s="836">
        <v>0.5</v>
      </c>
      <c r="U1471" s="838">
        <v>0.33333333333333331</v>
      </c>
    </row>
    <row r="1472" spans="1:21" ht="14.4" customHeight="1" x14ac:dyDescent="0.3">
      <c r="A1472" s="831">
        <v>21</v>
      </c>
      <c r="B1472" s="832" t="s">
        <v>2457</v>
      </c>
      <c r="C1472" s="832" t="s">
        <v>2463</v>
      </c>
      <c r="D1472" s="833" t="s">
        <v>4107</v>
      </c>
      <c r="E1472" s="834" t="s">
        <v>2493</v>
      </c>
      <c r="F1472" s="832" t="s">
        <v>2458</v>
      </c>
      <c r="G1472" s="832" t="s">
        <v>2692</v>
      </c>
      <c r="H1472" s="832" t="s">
        <v>637</v>
      </c>
      <c r="I1472" s="832" t="s">
        <v>3245</v>
      </c>
      <c r="J1472" s="832" t="s">
        <v>1889</v>
      </c>
      <c r="K1472" s="832" t="s">
        <v>3246</v>
      </c>
      <c r="L1472" s="835">
        <v>115.18</v>
      </c>
      <c r="M1472" s="835">
        <v>115.18</v>
      </c>
      <c r="N1472" s="832">
        <v>1</v>
      </c>
      <c r="O1472" s="836">
        <v>1</v>
      </c>
      <c r="P1472" s="835"/>
      <c r="Q1472" s="837">
        <v>0</v>
      </c>
      <c r="R1472" s="832"/>
      <c r="S1472" s="837">
        <v>0</v>
      </c>
      <c r="T1472" s="836"/>
      <c r="U1472" s="838">
        <v>0</v>
      </c>
    </row>
    <row r="1473" spans="1:21" ht="14.4" customHeight="1" x14ac:dyDescent="0.3">
      <c r="A1473" s="831">
        <v>21</v>
      </c>
      <c r="B1473" s="832" t="s">
        <v>2457</v>
      </c>
      <c r="C1473" s="832" t="s">
        <v>2463</v>
      </c>
      <c r="D1473" s="833" t="s">
        <v>4107</v>
      </c>
      <c r="E1473" s="834" t="s">
        <v>2493</v>
      </c>
      <c r="F1473" s="832" t="s">
        <v>2458</v>
      </c>
      <c r="G1473" s="832" t="s">
        <v>3866</v>
      </c>
      <c r="H1473" s="832" t="s">
        <v>585</v>
      </c>
      <c r="I1473" s="832" t="s">
        <v>3867</v>
      </c>
      <c r="J1473" s="832" t="s">
        <v>1121</v>
      </c>
      <c r="K1473" s="832" t="s">
        <v>3868</v>
      </c>
      <c r="L1473" s="835">
        <v>0</v>
      </c>
      <c r="M1473" s="835">
        <v>0</v>
      </c>
      <c r="N1473" s="832">
        <v>2</v>
      </c>
      <c r="O1473" s="836">
        <v>0.5</v>
      </c>
      <c r="P1473" s="835">
        <v>0</v>
      </c>
      <c r="Q1473" s="837"/>
      <c r="R1473" s="832">
        <v>2</v>
      </c>
      <c r="S1473" s="837">
        <v>1</v>
      </c>
      <c r="T1473" s="836">
        <v>0.5</v>
      </c>
      <c r="U1473" s="838">
        <v>1</v>
      </c>
    </row>
    <row r="1474" spans="1:21" ht="14.4" customHeight="1" x14ac:dyDescent="0.3">
      <c r="A1474" s="831">
        <v>21</v>
      </c>
      <c r="B1474" s="832" t="s">
        <v>2457</v>
      </c>
      <c r="C1474" s="832" t="s">
        <v>2463</v>
      </c>
      <c r="D1474" s="833" t="s">
        <v>4107</v>
      </c>
      <c r="E1474" s="834" t="s">
        <v>2493</v>
      </c>
      <c r="F1474" s="832" t="s">
        <v>2458</v>
      </c>
      <c r="G1474" s="832" t="s">
        <v>2701</v>
      </c>
      <c r="H1474" s="832" t="s">
        <v>585</v>
      </c>
      <c r="I1474" s="832" t="s">
        <v>2702</v>
      </c>
      <c r="J1474" s="832" t="s">
        <v>647</v>
      </c>
      <c r="K1474" s="832" t="s">
        <v>2703</v>
      </c>
      <c r="L1474" s="835">
        <v>127.91</v>
      </c>
      <c r="M1474" s="835">
        <v>127.91</v>
      </c>
      <c r="N1474" s="832">
        <v>1</v>
      </c>
      <c r="O1474" s="836">
        <v>1</v>
      </c>
      <c r="P1474" s="835">
        <v>127.91</v>
      </c>
      <c r="Q1474" s="837">
        <v>1</v>
      </c>
      <c r="R1474" s="832">
        <v>1</v>
      </c>
      <c r="S1474" s="837">
        <v>1</v>
      </c>
      <c r="T1474" s="836">
        <v>1</v>
      </c>
      <c r="U1474" s="838">
        <v>1</v>
      </c>
    </row>
    <row r="1475" spans="1:21" ht="14.4" customHeight="1" x14ac:dyDescent="0.3">
      <c r="A1475" s="831">
        <v>21</v>
      </c>
      <c r="B1475" s="832" t="s">
        <v>2457</v>
      </c>
      <c r="C1475" s="832" t="s">
        <v>2463</v>
      </c>
      <c r="D1475" s="833" t="s">
        <v>4107</v>
      </c>
      <c r="E1475" s="834" t="s">
        <v>2493</v>
      </c>
      <c r="F1475" s="832" t="s">
        <v>2458</v>
      </c>
      <c r="G1475" s="832" t="s">
        <v>2704</v>
      </c>
      <c r="H1475" s="832" t="s">
        <v>585</v>
      </c>
      <c r="I1475" s="832" t="s">
        <v>2708</v>
      </c>
      <c r="J1475" s="832" t="s">
        <v>2706</v>
      </c>
      <c r="K1475" s="832" t="s">
        <v>2709</v>
      </c>
      <c r="L1475" s="835">
        <v>87.67</v>
      </c>
      <c r="M1475" s="835">
        <v>87.67</v>
      </c>
      <c r="N1475" s="832">
        <v>1</v>
      </c>
      <c r="O1475" s="836">
        <v>0.5</v>
      </c>
      <c r="P1475" s="835"/>
      <c r="Q1475" s="837">
        <v>0</v>
      </c>
      <c r="R1475" s="832"/>
      <c r="S1475" s="837">
        <v>0</v>
      </c>
      <c r="T1475" s="836"/>
      <c r="U1475" s="838">
        <v>0</v>
      </c>
    </row>
    <row r="1476" spans="1:21" ht="14.4" customHeight="1" x14ac:dyDescent="0.3">
      <c r="A1476" s="831">
        <v>21</v>
      </c>
      <c r="B1476" s="832" t="s">
        <v>2457</v>
      </c>
      <c r="C1476" s="832" t="s">
        <v>2463</v>
      </c>
      <c r="D1476" s="833" t="s">
        <v>4107</v>
      </c>
      <c r="E1476" s="834" t="s">
        <v>2493</v>
      </c>
      <c r="F1476" s="832" t="s">
        <v>2458</v>
      </c>
      <c r="G1476" s="832" t="s">
        <v>2509</v>
      </c>
      <c r="H1476" s="832" t="s">
        <v>637</v>
      </c>
      <c r="I1476" s="832" t="s">
        <v>2141</v>
      </c>
      <c r="J1476" s="832" t="s">
        <v>1087</v>
      </c>
      <c r="K1476" s="832" t="s">
        <v>1089</v>
      </c>
      <c r="L1476" s="835">
        <v>0</v>
      </c>
      <c r="M1476" s="835">
        <v>0</v>
      </c>
      <c r="N1476" s="832">
        <v>1</v>
      </c>
      <c r="O1476" s="836">
        <v>1</v>
      </c>
      <c r="P1476" s="835"/>
      <c r="Q1476" s="837"/>
      <c r="R1476" s="832"/>
      <c r="S1476" s="837">
        <v>0</v>
      </c>
      <c r="T1476" s="836"/>
      <c r="U1476" s="838">
        <v>0</v>
      </c>
    </row>
    <row r="1477" spans="1:21" ht="14.4" customHeight="1" x14ac:dyDescent="0.3">
      <c r="A1477" s="831">
        <v>21</v>
      </c>
      <c r="B1477" s="832" t="s">
        <v>2457</v>
      </c>
      <c r="C1477" s="832" t="s">
        <v>2463</v>
      </c>
      <c r="D1477" s="833" t="s">
        <v>4107</v>
      </c>
      <c r="E1477" s="834" t="s">
        <v>2493</v>
      </c>
      <c r="F1477" s="832" t="s">
        <v>2458</v>
      </c>
      <c r="G1477" s="832" t="s">
        <v>3253</v>
      </c>
      <c r="H1477" s="832" t="s">
        <v>585</v>
      </c>
      <c r="I1477" s="832" t="s">
        <v>3869</v>
      </c>
      <c r="J1477" s="832" t="s">
        <v>1249</v>
      </c>
      <c r="K1477" s="832" t="s">
        <v>3092</v>
      </c>
      <c r="L1477" s="835">
        <v>194.19</v>
      </c>
      <c r="M1477" s="835">
        <v>194.19</v>
      </c>
      <c r="N1477" s="832">
        <v>1</v>
      </c>
      <c r="O1477" s="836">
        <v>0.5</v>
      </c>
      <c r="P1477" s="835"/>
      <c r="Q1477" s="837">
        <v>0</v>
      </c>
      <c r="R1477" s="832"/>
      <c r="S1477" s="837">
        <v>0</v>
      </c>
      <c r="T1477" s="836"/>
      <c r="U1477" s="838">
        <v>0</v>
      </c>
    </row>
    <row r="1478" spans="1:21" ht="14.4" customHeight="1" x14ac:dyDescent="0.3">
      <c r="A1478" s="831">
        <v>21</v>
      </c>
      <c r="B1478" s="832" t="s">
        <v>2457</v>
      </c>
      <c r="C1478" s="832" t="s">
        <v>2463</v>
      </c>
      <c r="D1478" s="833" t="s">
        <v>4107</v>
      </c>
      <c r="E1478" s="834" t="s">
        <v>2493</v>
      </c>
      <c r="F1478" s="832" t="s">
        <v>2458</v>
      </c>
      <c r="G1478" s="832" t="s">
        <v>2742</v>
      </c>
      <c r="H1478" s="832" t="s">
        <v>585</v>
      </c>
      <c r="I1478" s="832" t="s">
        <v>2743</v>
      </c>
      <c r="J1478" s="832" t="s">
        <v>1208</v>
      </c>
      <c r="K1478" s="832" t="s">
        <v>2744</v>
      </c>
      <c r="L1478" s="835">
        <v>98.2</v>
      </c>
      <c r="M1478" s="835">
        <v>98.2</v>
      </c>
      <c r="N1478" s="832">
        <v>1</v>
      </c>
      <c r="O1478" s="836">
        <v>0.5</v>
      </c>
      <c r="P1478" s="835"/>
      <c r="Q1478" s="837">
        <v>0</v>
      </c>
      <c r="R1478" s="832"/>
      <c r="S1478" s="837">
        <v>0</v>
      </c>
      <c r="T1478" s="836"/>
      <c r="U1478" s="838">
        <v>0</v>
      </c>
    </row>
    <row r="1479" spans="1:21" ht="14.4" customHeight="1" x14ac:dyDescent="0.3">
      <c r="A1479" s="831">
        <v>21</v>
      </c>
      <c r="B1479" s="832" t="s">
        <v>2457</v>
      </c>
      <c r="C1479" s="832" t="s">
        <v>2463</v>
      </c>
      <c r="D1479" s="833" t="s">
        <v>4107</v>
      </c>
      <c r="E1479" s="834" t="s">
        <v>2493</v>
      </c>
      <c r="F1479" s="832" t="s">
        <v>2458</v>
      </c>
      <c r="G1479" s="832" t="s">
        <v>2791</v>
      </c>
      <c r="H1479" s="832" t="s">
        <v>585</v>
      </c>
      <c r="I1479" s="832" t="s">
        <v>2792</v>
      </c>
      <c r="J1479" s="832" t="s">
        <v>643</v>
      </c>
      <c r="K1479" s="832" t="s">
        <v>644</v>
      </c>
      <c r="L1479" s="835">
        <v>2086.5500000000002</v>
      </c>
      <c r="M1479" s="835">
        <v>2086.5500000000002</v>
      </c>
      <c r="N1479" s="832">
        <v>1</v>
      </c>
      <c r="O1479" s="836">
        <v>1</v>
      </c>
      <c r="P1479" s="835"/>
      <c r="Q1479" s="837">
        <v>0</v>
      </c>
      <c r="R1479" s="832"/>
      <c r="S1479" s="837">
        <v>0</v>
      </c>
      <c r="T1479" s="836"/>
      <c r="U1479" s="838">
        <v>0</v>
      </c>
    </row>
    <row r="1480" spans="1:21" ht="14.4" customHeight="1" x14ac:dyDescent="0.3">
      <c r="A1480" s="831">
        <v>21</v>
      </c>
      <c r="B1480" s="832" t="s">
        <v>2457</v>
      </c>
      <c r="C1480" s="832" t="s">
        <v>2463</v>
      </c>
      <c r="D1480" s="833" t="s">
        <v>4107</v>
      </c>
      <c r="E1480" s="834" t="s">
        <v>2493</v>
      </c>
      <c r="F1480" s="832" t="s">
        <v>2458</v>
      </c>
      <c r="G1480" s="832" t="s">
        <v>2510</v>
      </c>
      <c r="H1480" s="832" t="s">
        <v>585</v>
      </c>
      <c r="I1480" s="832" t="s">
        <v>2511</v>
      </c>
      <c r="J1480" s="832" t="s">
        <v>1028</v>
      </c>
      <c r="K1480" s="832" t="s">
        <v>1029</v>
      </c>
      <c r="L1480" s="835">
        <v>107.27</v>
      </c>
      <c r="M1480" s="835">
        <v>107.27</v>
      </c>
      <c r="N1480" s="832">
        <v>1</v>
      </c>
      <c r="O1480" s="836">
        <v>1</v>
      </c>
      <c r="P1480" s="835">
        <v>107.27</v>
      </c>
      <c r="Q1480" s="837">
        <v>1</v>
      </c>
      <c r="R1480" s="832">
        <v>1</v>
      </c>
      <c r="S1480" s="837">
        <v>1</v>
      </c>
      <c r="T1480" s="836">
        <v>1</v>
      </c>
      <c r="U1480" s="838">
        <v>1</v>
      </c>
    </row>
    <row r="1481" spans="1:21" ht="14.4" customHeight="1" x14ac:dyDescent="0.3">
      <c r="A1481" s="831">
        <v>21</v>
      </c>
      <c r="B1481" s="832" t="s">
        <v>2457</v>
      </c>
      <c r="C1481" s="832" t="s">
        <v>2463</v>
      </c>
      <c r="D1481" s="833" t="s">
        <v>4107</v>
      </c>
      <c r="E1481" s="834" t="s">
        <v>2482</v>
      </c>
      <c r="F1481" s="832" t="s">
        <v>2458</v>
      </c>
      <c r="G1481" s="832" t="s">
        <v>3395</v>
      </c>
      <c r="H1481" s="832" t="s">
        <v>585</v>
      </c>
      <c r="I1481" s="832" t="s">
        <v>3396</v>
      </c>
      <c r="J1481" s="832" t="s">
        <v>3397</v>
      </c>
      <c r="K1481" s="832" t="s">
        <v>3398</v>
      </c>
      <c r="L1481" s="835">
        <v>35.11</v>
      </c>
      <c r="M1481" s="835">
        <v>70.22</v>
      </c>
      <c r="N1481" s="832">
        <v>2</v>
      </c>
      <c r="O1481" s="836">
        <v>1</v>
      </c>
      <c r="P1481" s="835">
        <v>70.22</v>
      </c>
      <c r="Q1481" s="837">
        <v>1</v>
      </c>
      <c r="R1481" s="832">
        <v>2</v>
      </c>
      <c r="S1481" s="837">
        <v>1</v>
      </c>
      <c r="T1481" s="836">
        <v>1</v>
      </c>
      <c r="U1481" s="838">
        <v>1</v>
      </c>
    </row>
    <row r="1482" spans="1:21" ht="14.4" customHeight="1" x14ac:dyDescent="0.3">
      <c r="A1482" s="831">
        <v>21</v>
      </c>
      <c r="B1482" s="832" t="s">
        <v>2457</v>
      </c>
      <c r="C1482" s="832" t="s">
        <v>2463</v>
      </c>
      <c r="D1482" s="833" t="s">
        <v>4107</v>
      </c>
      <c r="E1482" s="834" t="s">
        <v>2482</v>
      </c>
      <c r="F1482" s="832" t="s">
        <v>2458</v>
      </c>
      <c r="G1482" s="832" t="s">
        <v>3296</v>
      </c>
      <c r="H1482" s="832" t="s">
        <v>585</v>
      </c>
      <c r="I1482" s="832" t="s">
        <v>3781</v>
      </c>
      <c r="J1482" s="832" t="s">
        <v>3298</v>
      </c>
      <c r="K1482" s="832" t="s">
        <v>3782</v>
      </c>
      <c r="L1482" s="835">
        <v>1295.6400000000001</v>
      </c>
      <c r="M1482" s="835">
        <v>2591.2800000000002</v>
      </c>
      <c r="N1482" s="832">
        <v>2</v>
      </c>
      <c r="O1482" s="836">
        <v>1</v>
      </c>
      <c r="P1482" s="835">
        <v>2591.2800000000002</v>
      </c>
      <c r="Q1482" s="837">
        <v>1</v>
      </c>
      <c r="R1482" s="832">
        <v>2</v>
      </c>
      <c r="S1482" s="837">
        <v>1</v>
      </c>
      <c r="T1482" s="836">
        <v>1</v>
      </c>
      <c r="U1482" s="838">
        <v>1</v>
      </c>
    </row>
    <row r="1483" spans="1:21" ht="14.4" customHeight="1" x14ac:dyDescent="0.3">
      <c r="A1483" s="831">
        <v>21</v>
      </c>
      <c r="B1483" s="832" t="s">
        <v>2457</v>
      </c>
      <c r="C1483" s="832" t="s">
        <v>2463</v>
      </c>
      <c r="D1483" s="833" t="s">
        <v>4107</v>
      </c>
      <c r="E1483" s="834" t="s">
        <v>2482</v>
      </c>
      <c r="F1483" s="832" t="s">
        <v>2458</v>
      </c>
      <c r="G1483" s="832" t="s">
        <v>2522</v>
      </c>
      <c r="H1483" s="832" t="s">
        <v>637</v>
      </c>
      <c r="I1483" s="832" t="s">
        <v>2327</v>
      </c>
      <c r="J1483" s="832" t="s">
        <v>653</v>
      </c>
      <c r="K1483" s="832" t="s">
        <v>650</v>
      </c>
      <c r="L1483" s="835">
        <v>72.55</v>
      </c>
      <c r="M1483" s="835">
        <v>290.2</v>
      </c>
      <c r="N1483" s="832">
        <v>4</v>
      </c>
      <c r="O1483" s="836">
        <v>3</v>
      </c>
      <c r="P1483" s="835">
        <v>217.64999999999998</v>
      </c>
      <c r="Q1483" s="837">
        <v>0.75</v>
      </c>
      <c r="R1483" s="832">
        <v>3</v>
      </c>
      <c r="S1483" s="837">
        <v>0.75</v>
      </c>
      <c r="T1483" s="836">
        <v>2</v>
      </c>
      <c r="U1483" s="838">
        <v>0.66666666666666663</v>
      </c>
    </row>
    <row r="1484" spans="1:21" ht="14.4" customHeight="1" x14ac:dyDescent="0.3">
      <c r="A1484" s="831">
        <v>21</v>
      </c>
      <c r="B1484" s="832" t="s">
        <v>2457</v>
      </c>
      <c r="C1484" s="832" t="s">
        <v>2463</v>
      </c>
      <c r="D1484" s="833" t="s">
        <v>4107</v>
      </c>
      <c r="E1484" s="834" t="s">
        <v>2482</v>
      </c>
      <c r="F1484" s="832" t="s">
        <v>2458</v>
      </c>
      <c r="G1484" s="832" t="s">
        <v>2522</v>
      </c>
      <c r="H1484" s="832" t="s">
        <v>637</v>
      </c>
      <c r="I1484" s="832" t="s">
        <v>2326</v>
      </c>
      <c r="J1484" s="832" t="s">
        <v>653</v>
      </c>
      <c r="K1484" s="832" t="s">
        <v>1354</v>
      </c>
      <c r="L1484" s="835">
        <v>21.76</v>
      </c>
      <c r="M1484" s="835">
        <v>87.04</v>
      </c>
      <c r="N1484" s="832">
        <v>4</v>
      </c>
      <c r="O1484" s="836">
        <v>1</v>
      </c>
      <c r="P1484" s="835">
        <v>87.04</v>
      </c>
      <c r="Q1484" s="837">
        <v>1</v>
      </c>
      <c r="R1484" s="832">
        <v>4</v>
      </c>
      <c r="S1484" s="837">
        <v>1</v>
      </c>
      <c r="T1484" s="836">
        <v>1</v>
      </c>
      <c r="U1484" s="838">
        <v>1</v>
      </c>
    </row>
    <row r="1485" spans="1:21" ht="14.4" customHeight="1" x14ac:dyDescent="0.3">
      <c r="A1485" s="831">
        <v>21</v>
      </c>
      <c r="B1485" s="832" t="s">
        <v>2457</v>
      </c>
      <c r="C1485" s="832" t="s">
        <v>2463</v>
      </c>
      <c r="D1485" s="833" t="s">
        <v>4107</v>
      </c>
      <c r="E1485" s="834" t="s">
        <v>2482</v>
      </c>
      <c r="F1485" s="832" t="s">
        <v>2458</v>
      </c>
      <c r="G1485" s="832" t="s">
        <v>2527</v>
      </c>
      <c r="H1485" s="832" t="s">
        <v>585</v>
      </c>
      <c r="I1485" s="832" t="s">
        <v>2834</v>
      </c>
      <c r="J1485" s="832" t="s">
        <v>2835</v>
      </c>
      <c r="K1485" s="832" t="s">
        <v>2530</v>
      </c>
      <c r="L1485" s="835">
        <v>550.39</v>
      </c>
      <c r="M1485" s="835">
        <v>3302.34</v>
      </c>
      <c r="N1485" s="832">
        <v>6</v>
      </c>
      <c r="O1485" s="836">
        <v>1</v>
      </c>
      <c r="P1485" s="835">
        <v>3302.34</v>
      </c>
      <c r="Q1485" s="837">
        <v>1</v>
      </c>
      <c r="R1485" s="832">
        <v>6</v>
      </c>
      <c r="S1485" s="837">
        <v>1</v>
      </c>
      <c r="T1485" s="836">
        <v>1</v>
      </c>
      <c r="U1485" s="838">
        <v>1</v>
      </c>
    </row>
    <row r="1486" spans="1:21" ht="14.4" customHeight="1" x14ac:dyDescent="0.3">
      <c r="A1486" s="831">
        <v>21</v>
      </c>
      <c r="B1486" s="832" t="s">
        <v>2457</v>
      </c>
      <c r="C1486" s="832" t="s">
        <v>2463</v>
      </c>
      <c r="D1486" s="833" t="s">
        <v>4107</v>
      </c>
      <c r="E1486" s="834" t="s">
        <v>2482</v>
      </c>
      <c r="F1486" s="832" t="s">
        <v>2458</v>
      </c>
      <c r="G1486" s="832" t="s">
        <v>2527</v>
      </c>
      <c r="H1486" s="832" t="s">
        <v>585</v>
      </c>
      <c r="I1486" s="832" t="s">
        <v>2836</v>
      </c>
      <c r="J1486" s="832" t="s">
        <v>2837</v>
      </c>
      <c r="K1486" s="832" t="s">
        <v>2530</v>
      </c>
      <c r="L1486" s="835">
        <v>550.39</v>
      </c>
      <c r="M1486" s="835">
        <v>1651.17</v>
      </c>
      <c r="N1486" s="832">
        <v>3</v>
      </c>
      <c r="O1486" s="836">
        <v>1</v>
      </c>
      <c r="P1486" s="835">
        <v>1651.17</v>
      </c>
      <c r="Q1486" s="837">
        <v>1</v>
      </c>
      <c r="R1486" s="832">
        <v>3</v>
      </c>
      <c r="S1486" s="837">
        <v>1</v>
      </c>
      <c r="T1486" s="836">
        <v>1</v>
      </c>
      <c r="U1486" s="838">
        <v>1</v>
      </c>
    </row>
    <row r="1487" spans="1:21" ht="14.4" customHeight="1" x14ac:dyDescent="0.3">
      <c r="A1487" s="831">
        <v>21</v>
      </c>
      <c r="B1487" s="832" t="s">
        <v>2457</v>
      </c>
      <c r="C1487" s="832" t="s">
        <v>2463</v>
      </c>
      <c r="D1487" s="833" t="s">
        <v>4107</v>
      </c>
      <c r="E1487" s="834" t="s">
        <v>2482</v>
      </c>
      <c r="F1487" s="832" t="s">
        <v>2458</v>
      </c>
      <c r="G1487" s="832" t="s">
        <v>2554</v>
      </c>
      <c r="H1487" s="832" t="s">
        <v>637</v>
      </c>
      <c r="I1487" s="832" t="s">
        <v>3870</v>
      </c>
      <c r="J1487" s="832" t="s">
        <v>1266</v>
      </c>
      <c r="K1487" s="832" t="s">
        <v>3871</v>
      </c>
      <c r="L1487" s="835">
        <v>117.55</v>
      </c>
      <c r="M1487" s="835">
        <v>117.55</v>
      </c>
      <c r="N1487" s="832">
        <v>1</v>
      </c>
      <c r="O1487" s="836">
        <v>0.5</v>
      </c>
      <c r="P1487" s="835"/>
      <c r="Q1487" s="837">
        <v>0</v>
      </c>
      <c r="R1487" s="832"/>
      <c r="S1487" s="837">
        <v>0</v>
      </c>
      <c r="T1487" s="836"/>
      <c r="U1487" s="838">
        <v>0</v>
      </c>
    </row>
    <row r="1488" spans="1:21" ht="14.4" customHeight="1" x14ac:dyDescent="0.3">
      <c r="A1488" s="831">
        <v>21</v>
      </c>
      <c r="B1488" s="832" t="s">
        <v>2457</v>
      </c>
      <c r="C1488" s="832" t="s">
        <v>2463</v>
      </c>
      <c r="D1488" s="833" t="s">
        <v>4107</v>
      </c>
      <c r="E1488" s="834" t="s">
        <v>2482</v>
      </c>
      <c r="F1488" s="832" t="s">
        <v>2458</v>
      </c>
      <c r="G1488" s="832" t="s">
        <v>2566</v>
      </c>
      <c r="H1488" s="832" t="s">
        <v>585</v>
      </c>
      <c r="I1488" s="832" t="s">
        <v>2567</v>
      </c>
      <c r="J1488" s="832" t="s">
        <v>867</v>
      </c>
      <c r="K1488" s="832" t="s">
        <v>2568</v>
      </c>
      <c r="L1488" s="835">
        <v>236.03</v>
      </c>
      <c r="M1488" s="835">
        <v>236.03</v>
      </c>
      <c r="N1488" s="832">
        <v>1</v>
      </c>
      <c r="O1488" s="836">
        <v>1</v>
      </c>
      <c r="P1488" s="835">
        <v>236.03</v>
      </c>
      <c r="Q1488" s="837">
        <v>1</v>
      </c>
      <c r="R1488" s="832">
        <v>1</v>
      </c>
      <c r="S1488" s="837">
        <v>1</v>
      </c>
      <c r="T1488" s="836">
        <v>1</v>
      </c>
      <c r="U1488" s="838">
        <v>1</v>
      </c>
    </row>
    <row r="1489" spans="1:21" ht="14.4" customHeight="1" x14ac:dyDescent="0.3">
      <c r="A1489" s="831">
        <v>21</v>
      </c>
      <c r="B1489" s="832" t="s">
        <v>2457</v>
      </c>
      <c r="C1489" s="832" t="s">
        <v>2463</v>
      </c>
      <c r="D1489" s="833" t="s">
        <v>4107</v>
      </c>
      <c r="E1489" s="834" t="s">
        <v>2482</v>
      </c>
      <c r="F1489" s="832" t="s">
        <v>2458</v>
      </c>
      <c r="G1489" s="832" t="s">
        <v>2571</v>
      </c>
      <c r="H1489" s="832" t="s">
        <v>585</v>
      </c>
      <c r="I1489" s="832" t="s">
        <v>3192</v>
      </c>
      <c r="J1489" s="832" t="s">
        <v>2573</v>
      </c>
      <c r="K1489" s="832" t="s">
        <v>3193</v>
      </c>
      <c r="L1489" s="835">
        <v>117.47</v>
      </c>
      <c r="M1489" s="835">
        <v>117.47</v>
      </c>
      <c r="N1489" s="832">
        <v>1</v>
      </c>
      <c r="O1489" s="836">
        <v>1</v>
      </c>
      <c r="P1489" s="835"/>
      <c r="Q1489" s="837">
        <v>0</v>
      </c>
      <c r="R1489" s="832"/>
      <c r="S1489" s="837">
        <v>0</v>
      </c>
      <c r="T1489" s="836"/>
      <c r="U1489" s="838">
        <v>0</v>
      </c>
    </row>
    <row r="1490" spans="1:21" ht="14.4" customHeight="1" x14ac:dyDescent="0.3">
      <c r="A1490" s="831">
        <v>21</v>
      </c>
      <c r="B1490" s="832" t="s">
        <v>2457</v>
      </c>
      <c r="C1490" s="832" t="s">
        <v>2463</v>
      </c>
      <c r="D1490" s="833" t="s">
        <v>4107</v>
      </c>
      <c r="E1490" s="834" t="s">
        <v>2482</v>
      </c>
      <c r="F1490" s="832" t="s">
        <v>2458</v>
      </c>
      <c r="G1490" s="832" t="s">
        <v>2578</v>
      </c>
      <c r="H1490" s="832" t="s">
        <v>585</v>
      </c>
      <c r="I1490" s="832" t="s">
        <v>2579</v>
      </c>
      <c r="J1490" s="832" t="s">
        <v>1135</v>
      </c>
      <c r="K1490" s="832" t="s">
        <v>2580</v>
      </c>
      <c r="L1490" s="835">
        <v>29.13</v>
      </c>
      <c r="M1490" s="835">
        <v>58.26</v>
      </c>
      <c r="N1490" s="832">
        <v>2</v>
      </c>
      <c r="O1490" s="836">
        <v>0.5</v>
      </c>
      <c r="P1490" s="835">
        <v>58.26</v>
      </c>
      <c r="Q1490" s="837">
        <v>1</v>
      </c>
      <c r="R1490" s="832">
        <v>2</v>
      </c>
      <c r="S1490" s="837">
        <v>1</v>
      </c>
      <c r="T1490" s="836">
        <v>0.5</v>
      </c>
      <c r="U1490" s="838">
        <v>1</v>
      </c>
    </row>
    <row r="1491" spans="1:21" ht="14.4" customHeight="1" x14ac:dyDescent="0.3">
      <c r="A1491" s="831">
        <v>21</v>
      </c>
      <c r="B1491" s="832" t="s">
        <v>2457</v>
      </c>
      <c r="C1491" s="832" t="s">
        <v>2463</v>
      </c>
      <c r="D1491" s="833" t="s">
        <v>4107</v>
      </c>
      <c r="E1491" s="834" t="s">
        <v>2482</v>
      </c>
      <c r="F1491" s="832" t="s">
        <v>2458</v>
      </c>
      <c r="G1491" s="832" t="s">
        <v>2606</v>
      </c>
      <c r="H1491" s="832" t="s">
        <v>585</v>
      </c>
      <c r="I1491" s="832" t="s">
        <v>2610</v>
      </c>
      <c r="J1491" s="832" t="s">
        <v>2608</v>
      </c>
      <c r="K1491" s="832" t="s">
        <v>2611</v>
      </c>
      <c r="L1491" s="835">
        <v>113.16</v>
      </c>
      <c r="M1491" s="835">
        <v>226.32</v>
      </c>
      <c r="N1491" s="832">
        <v>2</v>
      </c>
      <c r="O1491" s="836">
        <v>0.5</v>
      </c>
      <c r="P1491" s="835">
        <v>226.32</v>
      </c>
      <c r="Q1491" s="837">
        <v>1</v>
      </c>
      <c r="R1491" s="832">
        <v>2</v>
      </c>
      <c r="S1491" s="837">
        <v>1</v>
      </c>
      <c r="T1491" s="836">
        <v>0.5</v>
      </c>
      <c r="U1491" s="838">
        <v>1</v>
      </c>
    </row>
    <row r="1492" spans="1:21" ht="14.4" customHeight="1" x14ac:dyDescent="0.3">
      <c r="A1492" s="831">
        <v>21</v>
      </c>
      <c r="B1492" s="832" t="s">
        <v>2457</v>
      </c>
      <c r="C1492" s="832" t="s">
        <v>2463</v>
      </c>
      <c r="D1492" s="833" t="s">
        <v>4107</v>
      </c>
      <c r="E1492" s="834" t="s">
        <v>2482</v>
      </c>
      <c r="F1492" s="832" t="s">
        <v>2458</v>
      </c>
      <c r="G1492" s="832" t="s">
        <v>2606</v>
      </c>
      <c r="H1492" s="832" t="s">
        <v>585</v>
      </c>
      <c r="I1492" s="832" t="s">
        <v>2612</v>
      </c>
      <c r="J1492" s="832" t="s">
        <v>2608</v>
      </c>
      <c r="K1492" s="832" t="s">
        <v>2613</v>
      </c>
      <c r="L1492" s="835">
        <v>339.47</v>
      </c>
      <c r="M1492" s="835">
        <v>4413.1100000000006</v>
      </c>
      <c r="N1492" s="832">
        <v>13</v>
      </c>
      <c r="O1492" s="836">
        <v>4.5</v>
      </c>
      <c r="P1492" s="835">
        <v>1357.88</v>
      </c>
      <c r="Q1492" s="837">
        <v>0.30769230769230765</v>
      </c>
      <c r="R1492" s="832">
        <v>4</v>
      </c>
      <c r="S1492" s="837">
        <v>0.30769230769230771</v>
      </c>
      <c r="T1492" s="836">
        <v>1</v>
      </c>
      <c r="U1492" s="838">
        <v>0.22222222222222221</v>
      </c>
    </row>
    <row r="1493" spans="1:21" ht="14.4" customHeight="1" x14ac:dyDescent="0.3">
      <c r="A1493" s="831">
        <v>21</v>
      </c>
      <c r="B1493" s="832" t="s">
        <v>2457</v>
      </c>
      <c r="C1493" s="832" t="s">
        <v>2463</v>
      </c>
      <c r="D1493" s="833" t="s">
        <v>4107</v>
      </c>
      <c r="E1493" s="834" t="s">
        <v>2482</v>
      </c>
      <c r="F1493" s="832" t="s">
        <v>2458</v>
      </c>
      <c r="G1493" s="832" t="s">
        <v>3872</v>
      </c>
      <c r="H1493" s="832" t="s">
        <v>585</v>
      </c>
      <c r="I1493" s="832" t="s">
        <v>3873</v>
      </c>
      <c r="J1493" s="832" t="s">
        <v>3874</v>
      </c>
      <c r="K1493" s="832" t="s">
        <v>3875</v>
      </c>
      <c r="L1493" s="835">
        <v>0</v>
      </c>
      <c r="M1493" s="835">
        <v>0</v>
      </c>
      <c r="N1493" s="832">
        <v>1</v>
      </c>
      <c r="O1493" s="836">
        <v>1</v>
      </c>
      <c r="P1493" s="835">
        <v>0</v>
      </c>
      <c r="Q1493" s="837"/>
      <c r="R1493" s="832">
        <v>1</v>
      </c>
      <c r="S1493" s="837">
        <v>1</v>
      </c>
      <c r="T1493" s="836">
        <v>1</v>
      </c>
      <c r="U1493" s="838">
        <v>1</v>
      </c>
    </row>
    <row r="1494" spans="1:21" ht="14.4" customHeight="1" x14ac:dyDescent="0.3">
      <c r="A1494" s="831">
        <v>21</v>
      </c>
      <c r="B1494" s="832" t="s">
        <v>2457</v>
      </c>
      <c r="C1494" s="832" t="s">
        <v>2463</v>
      </c>
      <c r="D1494" s="833" t="s">
        <v>4107</v>
      </c>
      <c r="E1494" s="834" t="s">
        <v>2482</v>
      </c>
      <c r="F1494" s="832" t="s">
        <v>2458</v>
      </c>
      <c r="G1494" s="832" t="s">
        <v>2639</v>
      </c>
      <c r="H1494" s="832" t="s">
        <v>637</v>
      </c>
      <c r="I1494" s="832" t="s">
        <v>2640</v>
      </c>
      <c r="J1494" s="832" t="s">
        <v>2641</v>
      </c>
      <c r="K1494" s="832" t="s">
        <v>2642</v>
      </c>
      <c r="L1494" s="835">
        <v>3689.11</v>
      </c>
      <c r="M1494" s="835">
        <v>7378.22</v>
      </c>
      <c r="N1494" s="832">
        <v>2</v>
      </c>
      <c r="O1494" s="836">
        <v>2</v>
      </c>
      <c r="P1494" s="835">
        <v>7378.22</v>
      </c>
      <c r="Q1494" s="837">
        <v>1</v>
      </c>
      <c r="R1494" s="832">
        <v>2</v>
      </c>
      <c r="S1494" s="837">
        <v>1</v>
      </c>
      <c r="T1494" s="836">
        <v>2</v>
      </c>
      <c r="U1494" s="838">
        <v>1</v>
      </c>
    </row>
    <row r="1495" spans="1:21" ht="14.4" customHeight="1" x14ac:dyDescent="0.3">
      <c r="A1495" s="831">
        <v>21</v>
      </c>
      <c r="B1495" s="832" t="s">
        <v>2457</v>
      </c>
      <c r="C1495" s="832" t="s">
        <v>2463</v>
      </c>
      <c r="D1495" s="833" t="s">
        <v>4107</v>
      </c>
      <c r="E1495" s="834" t="s">
        <v>2482</v>
      </c>
      <c r="F1495" s="832" t="s">
        <v>2458</v>
      </c>
      <c r="G1495" s="832" t="s">
        <v>3876</v>
      </c>
      <c r="H1495" s="832" t="s">
        <v>585</v>
      </c>
      <c r="I1495" s="832" t="s">
        <v>3877</v>
      </c>
      <c r="J1495" s="832" t="s">
        <v>3878</v>
      </c>
      <c r="K1495" s="832" t="s">
        <v>3879</v>
      </c>
      <c r="L1495" s="835">
        <v>100.11</v>
      </c>
      <c r="M1495" s="835">
        <v>300.33</v>
      </c>
      <c r="N1495" s="832">
        <v>3</v>
      </c>
      <c r="O1495" s="836">
        <v>0.5</v>
      </c>
      <c r="P1495" s="835"/>
      <c r="Q1495" s="837">
        <v>0</v>
      </c>
      <c r="R1495" s="832"/>
      <c r="S1495" s="837">
        <v>0</v>
      </c>
      <c r="T1495" s="836"/>
      <c r="U1495" s="838">
        <v>0</v>
      </c>
    </row>
    <row r="1496" spans="1:21" ht="14.4" customHeight="1" x14ac:dyDescent="0.3">
      <c r="A1496" s="831">
        <v>21</v>
      </c>
      <c r="B1496" s="832" t="s">
        <v>2457</v>
      </c>
      <c r="C1496" s="832" t="s">
        <v>2463</v>
      </c>
      <c r="D1496" s="833" t="s">
        <v>4107</v>
      </c>
      <c r="E1496" s="834" t="s">
        <v>2482</v>
      </c>
      <c r="F1496" s="832" t="s">
        <v>2458</v>
      </c>
      <c r="G1496" s="832" t="s">
        <v>3880</v>
      </c>
      <c r="H1496" s="832" t="s">
        <v>585</v>
      </c>
      <c r="I1496" s="832" t="s">
        <v>3881</v>
      </c>
      <c r="J1496" s="832" t="s">
        <v>3882</v>
      </c>
      <c r="K1496" s="832" t="s">
        <v>3883</v>
      </c>
      <c r="L1496" s="835">
        <v>61.97</v>
      </c>
      <c r="M1496" s="835">
        <v>61.97</v>
      </c>
      <c r="N1496" s="832">
        <v>1</v>
      </c>
      <c r="O1496" s="836">
        <v>0.5</v>
      </c>
      <c r="P1496" s="835"/>
      <c r="Q1496" s="837">
        <v>0</v>
      </c>
      <c r="R1496" s="832"/>
      <c r="S1496" s="837">
        <v>0</v>
      </c>
      <c r="T1496" s="836"/>
      <c r="U1496" s="838">
        <v>0</v>
      </c>
    </row>
    <row r="1497" spans="1:21" ht="14.4" customHeight="1" x14ac:dyDescent="0.3">
      <c r="A1497" s="831">
        <v>21</v>
      </c>
      <c r="B1497" s="832" t="s">
        <v>2457</v>
      </c>
      <c r="C1497" s="832" t="s">
        <v>2463</v>
      </c>
      <c r="D1497" s="833" t="s">
        <v>4107</v>
      </c>
      <c r="E1497" s="834" t="s">
        <v>2482</v>
      </c>
      <c r="F1497" s="832" t="s">
        <v>2458</v>
      </c>
      <c r="G1497" s="832" t="s">
        <v>2646</v>
      </c>
      <c r="H1497" s="832" t="s">
        <v>585</v>
      </c>
      <c r="I1497" s="832" t="s">
        <v>2647</v>
      </c>
      <c r="J1497" s="832" t="s">
        <v>2648</v>
      </c>
      <c r="K1497" s="832" t="s">
        <v>2649</v>
      </c>
      <c r="L1497" s="835">
        <v>73.150000000000006</v>
      </c>
      <c r="M1497" s="835">
        <v>146.30000000000001</v>
      </c>
      <c r="N1497" s="832">
        <v>2</v>
      </c>
      <c r="O1497" s="836">
        <v>0.5</v>
      </c>
      <c r="P1497" s="835"/>
      <c r="Q1497" s="837">
        <v>0</v>
      </c>
      <c r="R1497" s="832"/>
      <c r="S1497" s="837">
        <v>0</v>
      </c>
      <c r="T1497" s="836"/>
      <c r="U1497" s="838">
        <v>0</v>
      </c>
    </row>
    <row r="1498" spans="1:21" ht="14.4" customHeight="1" x14ac:dyDescent="0.3">
      <c r="A1498" s="831">
        <v>21</v>
      </c>
      <c r="B1498" s="832" t="s">
        <v>2457</v>
      </c>
      <c r="C1498" s="832" t="s">
        <v>2463</v>
      </c>
      <c r="D1498" s="833" t="s">
        <v>4107</v>
      </c>
      <c r="E1498" s="834" t="s">
        <v>2482</v>
      </c>
      <c r="F1498" s="832" t="s">
        <v>2458</v>
      </c>
      <c r="G1498" s="832" t="s">
        <v>2650</v>
      </c>
      <c r="H1498" s="832" t="s">
        <v>585</v>
      </c>
      <c r="I1498" s="832" t="s">
        <v>2651</v>
      </c>
      <c r="J1498" s="832" t="s">
        <v>2652</v>
      </c>
      <c r="K1498" s="832" t="s">
        <v>2653</v>
      </c>
      <c r="L1498" s="835">
        <v>550.39</v>
      </c>
      <c r="M1498" s="835">
        <v>1651.17</v>
      </c>
      <c r="N1498" s="832">
        <v>3</v>
      </c>
      <c r="O1498" s="836">
        <v>1</v>
      </c>
      <c r="P1498" s="835">
        <v>1651.17</v>
      </c>
      <c r="Q1498" s="837">
        <v>1</v>
      </c>
      <c r="R1498" s="832">
        <v>3</v>
      </c>
      <c r="S1498" s="837">
        <v>1</v>
      </c>
      <c r="T1498" s="836">
        <v>1</v>
      </c>
      <c r="U1498" s="838">
        <v>1</v>
      </c>
    </row>
    <row r="1499" spans="1:21" ht="14.4" customHeight="1" x14ac:dyDescent="0.3">
      <c r="A1499" s="831">
        <v>21</v>
      </c>
      <c r="B1499" s="832" t="s">
        <v>2457</v>
      </c>
      <c r="C1499" s="832" t="s">
        <v>2463</v>
      </c>
      <c r="D1499" s="833" t="s">
        <v>4107</v>
      </c>
      <c r="E1499" s="834" t="s">
        <v>2482</v>
      </c>
      <c r="F1499" s="832" t="s">
        <v>2458</v>
      </c>
      <c r="G1499" s="832" t="s">
        <v>2650</v>
      </c>
      <c r="H1499" s="832" t="s">
        <v>637</v>
      </c>
      <c r="I1499" s="832" t="s">
        <v>2654</v>
      </c>
      <c r="J1499" s="832" t="s">
        <v>2655</v>
      </c>
      <c r="K1499" s="832" t="s">
        <v>1961</v>
      </c>
      <c r="L1499" s="835">
        <v>550.39</v>
      </c>
      <c r="M1499" s="835">
        <v>35224.959999999992</v>
      </c>
      <c r="N1499" s="832">
        <v>64</v>
      </c>
      <c r="O1499" s="836">
        <v>18</v>
      </c>
      <c r="P1499" s="835">
        <v>26418.719999999994</v>
      </c>
      <c r="Q1499" s="837">
        <v>0.75</v>
      </c>
      <c r="R1499" s="832">
        <v>48</v>
      </c>
      <c r="S1499" s="837">
        <v>0.75</v>
      </c>
      <c r="T1499" s="836">
        <v>14</v>
      </c>
      <c r="U1499" s="838">
        <v>0.77777777777777779</v>
      </c>
    </row>
    <row r="1500" spans="1:21" ht="14.4" customHeight="1" x14ac:dyDescent="0.3">
      <c r="A1500" s="831">
        <v>21</v>
      </c>
      <c r="B1500" s="832" t="s">
        <v>2457</v>
      </c>
      <c r="C1500" s="832" t="s">
        <v>2463</v>
      </c>
      <c r="D1500" s="833" t="s">
        <v>4107</v>
      </c>
      <c r="E1500" s="834" t="s">
        <v>2482</v>
      </c>
      <c r="F1500" s="832" t="s">
        <v>2458</v>
      </c>
      <c r="G1500" s="832" t="s">
        <v>2931</v>
      </c>
      <c r="H1500" s="832" t="s">
        <v>585</v>
      </c>
      <c r="I1500" s="832" t="s">
        <v>2932</v>
      </c>
      <c r="J1500" s="832" t="s">
        <v>2933</v>
      </c>
      <c r="K1500" s="832" t="s">
        <v>2934</v>
      </c>
      <c r="L1500" s="835">
        <v>0</v>
      </c>
      <c r="M1500" s="835">
        <v>0</v>
      </c>
      <c r="N1500" s="832">
        <v>7</v>
      </c>
      <c r="O1500" s="836">
        <v>2</v>
      </c>
      <c r="P1500" s="835">
        <v>0</v>
      </c>
      <c r="Q1500" s="837"/>
      <c r="R1500" s="832">
        <v>2</v>
      </c>
      <c r="S1500" s="837">
        <v>0.2857142857142857</v>
      </c>
      <c r="T1500" s="836">
        <v>1</v>
      </c>
      <c r="U1500" s="838">
        <v>0.5</v>
      </c>
    </row>
    <row r="1501" spans="1:21" ht="14.4" customHeight="1" x14ac:dyDescent="0.3">
      <c r="A1501" s="831">
        <v>21</v>
      </c>
      <c r="B1501" s="832" t="s">
        <v>2457</v>
      </c>
      <c r="C1501" s="832" t="s">
        <v>2463</v>
      </c>
      <c r="D1501" s="833" t="s">
        <v>4107</v>
      </c>
      <c r="E1501" s="834" t="s">
        <v>2482</v>
      </c>
      <c r="F1501" s="832" t="s">
        <v>2458</v>
      </c>
      <c r="G1501" s="832" t="s">
        <v>2664</v>
      </c>
      <c r="H1501" s="832" t="s">
        <v>585</v>
      </c>
      <c r="I1501" s="832" t="s">
        <v>2665</v>
      </c>
      <c r="J1501" s="832" t="s">
        <v>869</v>
      </c>
      <c r="K1501" s="832" t="s">
        <v>2666</v>
      </c>
      <c r="L1501" s="835">
        <v>248.55</v>
      </c>
      <c r="M1501" s="835">
        <v>497.1</v>
      </c>
      <c r="N1501" s="832">
        <v>2</v>
      </c>
      <c r="O1501" s="836">
        <v>2</v>
      </c>
      <c r="P1501" s="835">
        <v>248.55</v>
      </c>
      <c r="Q1501" s="837">
        <v>0.5</v>
      </c>
      <c r="R1501" s="832">
        <v>1</v>
      </c>
      <c r="S1501" s="837">
        <v>0.5</v>
      </c>
      <c r="T1501" s="836">
        <v>1</v>
      </c>
      <c r="U1501" s="838">
        <v>0.5</v>
      </c>
    </row>
    <row r="1502" spans="1:21" ht="14.4" customHeight="1" x14ac:dyDescent="0.3">
      <c r="A1502" s="831">
        <v>21</v>
      </c>
      <c r="B1502" s="832" t="s">
        <v>2457</v>
      </c>
      <c r="C1502" s="832" t="s">
        <v>2463</v>
      </c>
      <c r="D1502" s="833" t="s">
        <v>4107</v>
      </c>
      <c r="E1502" s="834" t="s">
        <v>2482</v>
      </c>
      <c r="F1502" s="832" t="s">
        <v>2458</v>
      </c>
      <c r="G1502" s="832" t="s">
        <v>2515</v>
      </c>
      <c r="H1502" s="832" t="s">
        <v>585</v>
      </c>
      <c r="I1502" s="832" t="s">
        <v>2667</v>
      </c>
      <c r="J1502" s="832" t="s">
        <v>769</v>
      </c>
      <c r="K1502" s="832" t="s">
        <v>2668</v>
      </c>
      <c r="L1502" s="835">
        <v>53.57</v>
      </c>
      <c r="M1502" s="835">
        <v>160.71</v>
      </c>
      <c r="N1502" s="832">
        <v>3</v>
      </c>
      <c r="O1502" s="836">
        <v>2</v>
      </c>
      <c r="P1502" s="835">
        <v>160.71</v>
      </c>
      <c r="Q1502" s="837">
        <v>1</v>
      </c>
      <c r="R1502" s="832">
        <v>3</v>
      </c>
      <c r="S1502" s="837">
        <v>1</v>
      </c>
      <c r="T1502" s="836">
        <v>2</v>
      </c>
      <c r="U1502" s="838">
        <v>1</v>
      </c>
    </row>
    <row r="1503" spans="1:21" ht="14.4" customHeight="1" x14ac:dyDescent="0.3">
      <c r="A1503" s="831">
        <v>21</v>
      </c>
      <c r="B1503" s="832" t="s">
        <v>2457</v>
      </c>
      <c r="C1503" s="832" t="s">
        <v>2463</v>
      </c>
      <c r="D1503" s="833" t="s">
        <v>4107</v>
      </c>
      <c r="E1503" s="834" t="s">
        <v>2482</v>
      </c>
      <c r="F1503" s="832" t="s">
        <v>2458</v>
      </c>
      <c r="G1503" s="832" t="s">
        <v>2669</v>
      </c>
      <c r="H1503" s="832" t="s">
        <v>637</v>
      </c>
      <c r="I1503" s="832" t="s">
        <v>1920</v>
      </c>
      <c r="J1503" s="832" t="s">
        <v>873</v>
      </c>
      <c r="K1503" s="832" t="s">
        <v>1921</v>
      </c>
      <c r="L1503" s="835">
        <v>1847.49</v>
      </c>
      <c r="M1503" s="835">
        <v>16627.41</v>
      </c>
      <c r="N1503" s="832">
        <v>9</v>
      </c>
      <c r="O1503" s="836">
        <v>1</v>
      </c>
      <c r="P1503" s="835"/>
      <c r="Q1503" s="837">
        <v>0</v>
      </c>
      <c r="R1503" s="832"/>
      <c r="S1503" s="837">
        <v>0</v>
      </c>
      <c r="T1503" s="836"/>
      <c r="U1503" s="838">
        <v>0</v>
      </c>
    </row>
    <row r="1504" spans="1:21" ht="14.4" customHeight="1" x14ac:dyDescent="0.3">
      <c r="A1504" s="831">
        <v>21</v>
      </c>
      <c r="B1504" s="832" t="s">
        <v>2457</v>
      </c>
      <c r="C1504" s="832" t="s">
        <v>2463</v>
      </c>
      <c r="D1504" s="833" t="s">
        <v>4107</v>
      </c>
      <c r="E1504" s="834" t="s">
        <v>2482</v>
      </c>
      <c r="F1504" s="832" t="s">
        <v>2458</v>
      </c>
      <c r="G1504" s="832" t="s">
        <v>2669</v>
      </c>
      <c r="H1504" s="832" t="s">
        <v>637</v>
      </c>
      <c r="I1504" s="832" t="s">
        <v>2677</v>
      </c>
      <c r="J1504" s="832" t="s">
        <v>2671</v>
      </c>
      <c r="K1504" s="832" t="s">
        <v>2678</v>
      </c>
      <c r="L1504" s="835">
        <v>923.74</v>
      </c>
      <c r="M1504" s="835">
        <v>5542.4400000000005</v>
      </c>
      <c r="N1504" s="832">
        <v>6</v>
      </c>
      <c r="O1504" s="836">
        <v>1</v>
      </c>
      <c r="P1504" s="835"/>
      <c r="Q1504" s="837">
        <v>0</v>
      </c>
      <c r="R1504" s="832"/>
      <c r="S1504" s="837">
        <v>0</v>
      </c>
      <c r="T1504" s="836"/>
      <c r="U1504" s="838">
        <v>0</v>
      </c>
    </row>
    <row r="1505" spans="1:21" ht="14.4" customHeight="1" x14ac:dyDescent="0.3">
      <c r="A1505" s="831">
        <v>21</v>
      </c>
      <c r="B1505" s="832" t="s">
        <v>2457</v>
      </c>
      <c r="C1505" s="832" t="s">
        <v>2463</v>
      </c>
      <c r="D1505" s="833" t="s">
        <v>4107</v>
      </c>
      <c r="E1505" s="834" t="s">
        <v>2482</v>
      </c>
      <c r="F1505" s="832" t="s">
        <v>2458</v>
      </c>
      <c r="G1505" s="832" t="s">
        <v>2504</v>
      </c>
      <c r="H1505" s="832" t="s">
        <v>585</v>
      </c>
      <c r="I1505" s="832" t="s">
        <v>3742</v>
      </c>
      <c r="J1505" s="832" t="s">
        <v>2973</v>
      </c>
      <c r="K1505" s="832" t="s">
        <v>3743</v>
      </c>
      <c r="L1505" s="835">
        <v>226.6</v>
      </c>
      <c r="M1505" s="835">
        <v>226.6</v>
      </c>
      <c r="N1505" s="832">
        <v>1</v>
      </c>
      <c r="O1505" s="836">
        <v>0.5</v>
      </c>
      <c r="P1505" s="835">
        <v>226.6</v>
      </c>
      <c r="Q1505" s="837">
        <v>1</v>
      </c>
      <c r="R1505" s="832">
        <v>1</v>
      </c>
      <c r="S1505" s="837">
        <v>1</v>
      </c>
      <c r="T1505" s="836">
        <v>0.5</v>
      </c>
      <c r="U1505" s="838">
        <v>1</v>
      </c>
    </row>
    <row r="1506" spans="1:21" ht="14.4" customHeight="1" x14ac:dyDescent="0.3">
      <c r="A1506" s="831">
        <v>21</v>
      </c>
      <c r="B1506" s="832" t="s">
        <v>2457</v>
      </c>
      <c r="C1506" s="832" t="s">
        <v>2463</v>
      </c>
      <c r="D1506" s="833" t="s">
        <v>4107</v>
      </c>
      <c r="E1506" s="834" t="s">
        <v>2482</v>
      </c>
      <c r="F1506" s="832" t="s">
        <v>2458</v>
      </c>
      <c r="G1506" s="832" t="s">
        <v>2504</v>
      </c>
      <c r="H1506" s="832" t="s">
        <v>585</v>
      </c>
      <c r="I1506" s="832" t="s">
        <v>3884</v>
      </c>
      <c r="J1506" s="832" t="s">
        <v>2973</v>
      </c>
      <c r="K1506" s="832" t="s">
        <v>3743</v>
      </c>
      <c r="L1506" s="835">
        <v>226.6</v>
      </c>
      <c r="M1506" s="835">
        <v>226.6</v>
      </c>
      <c r="N1506" s="832">
        <v>1</v>
      </c>
      <c r="O1506" s="836">
        <v>0.5</v>
      </c>
      <c r="P1506" s="835">
        <v>226.6</v>
      </c>
      <c r="Q1506" s="837">
        <v>1</v>
      </c>
      <c r="R1506" s="832">
        <v>1</v>
      </c>
      <c r="S1506" s="837">
        <v>1</v>
      </c>
      <c r="T1506" s="836">
        <v>0.5</v>
      </c>
      <c r="U1506" s="838">
        <v>1</v>
      </c>
    </row>
    <row r="1507" spans="1:21" ht="14.4" customHeight="1" x14ac:dyDescent="0.3">
      <c r="A1507" s="831">
        <v>21</v>
      </c>
      <c r="B1507" s="832" t="s">
        <v>2457</v>
      </c>
      <c r="C1507" s="832" t="s">
        <v>2463</v>
      </c>
      <c r="D1507" s="833" t="s">
        <v>4107</v>
      </c>
      <c r="E1507" s="834" t="s">
        <v>2482</v>
      </c>
      <c r="F1507" s="832" t="s">
        <v>2458</v>
      </c>
      <c r="G1507" s="832" t="s">
        <v>3885</v>
      </c>
      <c r="H1507" s="832" t="s">
        <v>637</v>
      </c>
      <c r="I1507" s="832" t="s">
        <v>1991</v>
      </c>
      <c r="J1507" s="832" t="s">
        <v>1989</v>
      </c>
      <c r="K1507" s="832" t="s">
        <v>1992</v>
      </c>
      <c r="L1507" s="835">
        <v>15.9</v>
      </c>
      <c r="M1507" s="835">
        <v>159</v>
      </c>
      <c r="N1507" s="832">
        <v>10</v>
      </c>
      <c r="O1507" s="836">
        <v>1.5</v>
      </c>
      <c r="P1507" s="835">
        <v>159</v>
      </c>
      <c r="Q1507" s="837">
        <v>1</v>
      </c>
      <c r="R1507" s="832">
        <v>10</v>
      </c>
      <c r="S1507" s="837">
        <v>1</v>
      </c>
      <c r="T1507" s="836">
        <v>1.5</v>
      </c>
      <c r="U1507" s="838">
        <v>1</v>
      </c>
    </row>
    <row r="1508" spans="1:21" ht="14.4" customHeight="1" x14ac:dyDescent="0.3">
      <c r="A1508" s="831">
        <v>21</v>
      </c>
      <c r="B1508" s="832" t="s">
        <v>2457</v>
      </c>
      <c r="C1508" s="832" t="s">
        <v>2463</v>
      </c>
      <c r="D1508" s="833" t="s">
        <v>4107</v>
      </c>
      <c r="E1508" s="834" t="s">
        <v>2482</v>
      </c>
      <c r="F1508" s="832" t="s">
        <v>2458</v>
      </c>
      <c r="G1508" s="832" t="s">
        <v>3571</v>
      </c>
      <c r="H1508" s="832" t="s">
        <v>637</v>
      </c>
      <c r="I1508" s="832" t="s">
        <v>2176</v>
      </c>
      <c r="J1508" s="832" t="s">
        <v>2177</v>
      </c>
      <c r="K1508" s="832" t="s">
        <v>2178</v>
      </c>
      <c r="L1508" s="835">
        <v>122.96</v>
      </c>
      <c r="M1508" s="835">
        <v>245.92</v>
      </c>
      <c r="N1508" s="832">
        <v>2</v>
      </c>
      <c r="O1508" s="836">
        <v>1</v>
      </c>
      <c r="P1508" s="835">
        <v>245.92</v>
      </c>
      <c r="Q1508" s="837">
        <v>1</v>
      </c>
      <c r="R1508" s="832">
        <v>2</v>
      </c>
      <c r="S1508" s="837">
        <v>1</v>
      </c>
      <c r="T1508" s="836">
        <v>1</v>
      </c>
      <c r="U1508" s="838">
        <v>1</v>
      </c>
    </row>
    <row r="1509" spans="1:21" ht="14.4" customHeight="1" x14ac:dyDescent="0.3">
      <c r="A1509" s="831">
        <v>21</v>
      </c>
      <c r="B1509" s="832" t="s">
        <v>2457</v>
      </c>
      <c r="C1509" s="832" t="s">
        <v>2463</v>
      </c>
      <c r="D1509" s="833" t="s">
        <v>4107</v>
      </c>
      <c r="E1509" s="834" t="s">
        <v>2482</v>
      </c>
      <c r="F1509" s="832" t="s">
        <v>2458</v>
      </c>
      <c r="G1509" s="832" t="s">
        <v>3886</v>
      </c>
      <c r="H1509" s="832" t="s">
        <v>585</v>
      </c>
      <c r="I1509" s="832" t="s">
        <v>3887</v>
      </c>
      <c r="J1509" s="832" t="s">
        <v>3888</v>
      </c>
      <c r="K1509" s="832" t="s">
        <v>2777</v>
      </c>
      <c r="L1509" s="835">
        <v>77.66</v>
      </c>
      <c r="M1509" s="835">
        <v>77.66</v>
      </c>
      <c r="N1509" s="832">
        <v>1</v>
      </c>
      <c r="O1509" s="836">
        <v>1</v>
      </c>
      <c r="P1509" s="835"/>
      <c r="Q1509" s="837">
        <v>0</v>
      </c>
      <c r="R1509" s="832"/>
      <c r="S1509" s="837">
        <v>0</v>
      </c>
      <c r="T1509" s="836"/>
      <c r="U1509" s="838">
        <v>0</v>
      </c>
    </row>
    <row r="1510" spans="1:21" ht="14.4" customHeight="1" x14ac:dyDescent="0.3">
      <c r="A1510" s="831">
        <v>21</v>
      </c>
      <c r="B1510" s="832" t="s">
        <v>2457</v>
      </c>
      <c r="C1510" s="832" t="s">
        <v>2463</v>
      </c>
      <c r="D1510" s="833" t="s">
        <v>4107</v>
      </c>
      <c r="E1510" s="834" t="s">
        <v>2482</v>
      </c>
      <c r="F1510" s="832" t="s">
        <v>2458</v>
      </c>
      <c r="G1510" s="832" t="s">
        <v>2509</v>
      </c>
      <c r="H1510" s="832" t="s">
        <v>637</v>
      </c>
      <c r="I1510" s="832" t="s">
        <v>2141</v>
      </c>
      <c r="J1510" s="832" t="s">
        <v>1087</v>
      </c>
      <c r="K1510" s="832" t="s">
        <v>1089</v>
      </c>
      <c r="L1510" s="835">
        <v>0</v>
      </c>
      <c r="M1510" s="835">
        <v>0</v>
      </c>
      <c r="N1510" s="832">
        <v>14</v>
      </c>
      <c r="O1510" s="836">
        <v>4</v>
      </c>
      <c r="P1510" s="835">
        <v>0</v>
      </c>
      <c r="Q1510" s="837"/>
      <c r="R1510" s="832">
        <v>14</v>
      </c>
      <c r="S1510" s="837">
        <v>1</v>
      </c>
      <c r="T1510" s="836">
        <v>4</v>
      </c>
      <c r="U1510" s="838">
        <v>1</v>
      </c>
    </row>
    <row r="1511" spans="1:21" ht="14.4" customHeight="1" x14ac:dyDescent="0.3">
      <c r="A1511" s="831">
        <v>21</v>
      </c>
      <c r="B1511" s="832" t="s">
        <v>2457</v>
      </c>
      <c r="C1511" s="832" t="s">
        <v>2463</v>
      </c>
      <c r="D1511" s="833" t="s">
        <v>4107</v>
      </c>
      <c r="E1511" s="834" t="s">
        <v>2482</v>
      </c>
      <c r="F1511" s="832" t="s">
        <v>2458</v>
      </c>
      <c r="G1511" s="832" t="s">
        <v>2726</v>
      </c>
      <c r="H1511" s="832" t="s">
        <v>637</v>
      </c>
      <c r="I1511" s="832" t="s">
        <v>2727</v>
      </c>
      <c r="J1511" s="832" t="s">
        <v>2728</v>
      </c>
      <c r="K1511" s="832" t="s">
        <v>2729</v>
      </c>
      <c r="L1511" s="835">
        <v>502.31</v>
      </c>
      <c r="M1511" s="835">
        <v>6530.0300000000007</v>
      </c>
      <c r="N1511" s="832">
        <v>13</v>
      </c>
      <c r="O1511" s="836">
        <v>12.5</v>
      </c>
      <c r="P1511" s="835">
        <v>4018.48</v>
      </c>
      <c r="Q1511" s="837">
        <v>0.61538461538461531</v>
      </c>
      <c r="R1511" s="832">
        <v>8</v>
      </c>
      <c r="S1511" s="837">
        <v>0.61538461538461542</v>
      </c>
      <c r="T1511" s="836">
        <v>8</v>
      </c>
      <c r="U1511" s="838">
        <v>0.64</v>
      </c>
    </row>
    <row r="1512" spans="1:21" ht="14.4" customHeight="1" x14ac:dyDescent="0.3">
      <c r="A1512" s="831">
        <v>21</v>
      </c>
      <c r="B1512" s="832" t="s">
        <v>2457</v>
      </c>
      <c r="C1512" s="832" t="s">
        <v>2463</v>
      </c>
      <c r="D1512" s="833" t="s">
        <v>4107</v>
      </c>
      <c r="E1512" s="834" t="s">
        <v>2482</v>
      </c>
      <c r="F1512" s="832" t="s">
        <v>2458</v>
      </c>
      <c r="G1512" s="832" t="s">
        <v>3889</v>
      </c>
      <c r="H1512" s="832" t="s">
        <v>585</v>
      </c>
      <c r="I1512" s="832" t="s">
        <v>3890</v>
      </c>
      <c r="J1512" s="832" t="s">
        <v>3891</v>
      </c>
      <c r="K1512" s="832" t="s">
        <v>3892</v>
      </c>
      <c r="L1512" s="835">
        <v>0</v>
      </c>
      <c r="M1512" s="835">
        <v>0</v>
      </c>
      <c r="N1512" s="832">
        <v>1</v>
      </c>
      <c r="O1512" s="836">
        <v>0.5</v>
      </c>
      <c r="P1512" s="835"/>
      <c r="Q1512" s="837"/>
      <c r="R1512" s="832"/>
      <c r="S1512" s="837">
        <v>0</v>
      </c>
      <c r="T1512" s="836"/>
      <c r="U1512" s="838">
        <v>0</v>
      </c>
    </row>
    <row r="1513" spans="1:21" ht="14.4" customHeight="1" x14ac:dyDescent="0.3">
      <c r="A1513" s="831">
        <v>21</v>
      </c>
      <c r="B1513" s="832" t="s">
        <v>2457</v>
      </c>
      <c r="C1513" s="832" t="s">
        <v>2463</v>
      </c>
      <c r="D1513" s="833" t="s">
        <v>4107</v>
      </c>
      <c r="E1513" s="834" t="s">
        <v>2482</v>
      </c>
      <c r="F1513" s="832" t="s">
        <v>2458</v>
      </c>
      <c r="G1513" s="832" t="s">
        <v>3893</v>
      </c>
      <c r="H1513" s="832" t="s">
        <v>637</v>
      </c>
      <c r="I1513" s="832" t="s">
        <v>3894</v>
      </c>
      <c r="J1513" s="832" t="s">
        <v>3895</v>
      </c>
      <c r="K1513" s="832" t="s">
        <v>1318</v>
      </c>
      <c r="L1513" s="835">
        <v>339.8</v>
      </c>
      <c r="M1513" s="835">
        <v>339.8</v>
      </c>
      <c r="N1513" s="832">
        <v>1</v>
      </c>
      <c r="O1513" s="836">
        <v>0.5</v>
      </c>
      <c r="P1513" s="835"/>
      <c r="Q1513" s="837">
        <v>0</v>
      </c>
      <c r="R1513" s="832"/>
      <c r="S1513" s="837">
        <v>0</v>
      </c>
      <c r="T1513" s="836"/>
      <c r="U1513" s="838">
        <v>0</v>
      </c>
    </row>
    <row r="1514" spans="1:21" ht="14.4" customHeight="1" x14ac:dyDescent="0.3">
      <c r="A1514" s="831">
        <v>21</v>
      </c>
      <c r="B1514" s="832" t="s">
        <v>2457</v>
      </c>
      <c r="C1514" s="832" t="s">
        <v>2463</v>
      </c>
      <c r="D1514" s="833" t="s">
        <v>4107</v>
      </c>
      <c r="E1514" s="834" t="s">
        <v>2482</v>
      </c>
      <c r="F1514" s="832" t="s">
        <v>2458</v>
      </c>
      <c r="G1514" s="832" t="s">
        <v>2767</v>
      </c>
      <c r="H1514" s="832" t="s">
        <v>585</v>
      </c>
      <c r="I1514" s="832" t="s">
        <v>2768</v>
      </c>
      <c r="J1514" s="832" t="s">
        <v>2769</v>
      </c>
      <c r="K1514" s="832" t="s">
        <v>2770</v>
      </c>
      <c r="L1514" s="835">
        <v>311.02</v>
      </c>
      <c r="M1514" s="835">
        <v>1244.08</v>
      </c>
      <c r="N1514" s="832">
        <v>4</v>
      </c>
      <c r="O1514" s="836">
        <v>1.5</v>
      </c>
      <c r="P1514" s="835">
        <v>311.02</v>
      </c>
      <c r="Q1514" s="837">
        <v>0.25</v>
      </c>
      <c r="R1514" s="832">
        <v>1</v>
      </c>
      <c r="S1514" s="837">
        <v>0.25</v>
      </c>
      <c r="T1514" s="836">
        <v>0.5</v>
      </c>
      <c r="U1514" s="838">
        <v>0.33333333333333331</v>
      </c>
    </row>
    <row r="1515" spans="1:21" ht="14.4" customHeight="1" x14ac:dyDescent="0.3">
      <c r="A1515" s="831">
        <v>21</v>
      </c>
      <c r="B1515" s="832" t="s">
        <v>2457</v>
      </c>
      <c r="C1515" s="832" t="s">
        <v>2463</v>
      </c>
      <c r="D1515" s="833" t="s">
        <v>4107</v>
      </c>
      <c r="E1515" s="834" t="s">
        <v>2482</v>
      </c>
      <c r="F1515" s="832" t="s">
        <v>2458</v>
      </c>
      <c r="G1515" s="832" t="s">
        <v>2767</v>
      </c>
      <c r="H1515" s="832" t="s">
        <v>585</v>
      </c>
      <c r="I1515" s="832" t="s">
        <v>3023</v>
      </c>
      <c r="J1515" s="832" t="s">
        <v>3024</v>
      </c>
      <c r="K1515" s="832" t="s">
        <v>3025</v>
      </c>
      <c r="L1515" s="835">
        <v>177.92</v>
      </c>
      <c r="M1515" s="835">
        <v>1067.52</v>
      </c>
      <c r="N1515" s="832">
        <v>6</v>
      </c>
      <c r="O1515" s="836">
        <v>1</v>
      </c>
      <c r="P1515" s="835">
        <v>1067.52</v>
      </c>
      <c r="Q1515" s="837">
        <v>1</v>
      </c>
      <c r="R1515" s="832">
        <v>6</v>
      </c>
      <c r="S1515" s="837">
        <v>1</v>
      </c>
      <c r="T1515" s="836">
        <v>1</v>
      </c>
      <c r="U1515" s="838">
        <v>1</v>
      </c>
    </row>
    <row r="1516" spans="1:21" ht="14.4" customHeight="1" x14ac:dyDescent="0.3">
      <c r="A1516" s="831">
        <v>21</v>
      </c>
      <c r="B1516" s="832" t="s">
        <v>2457</v>
      </c>
      <c r="C1516" s="832" t="s">
        <v>2463</v>
      </c>
      <c r="D1516" s="833" t="s">
        <v>4107</v>
      </c>
      <c r="E1516" s="834" t="s">
        <v>2482</v>
      </c>
      <c r="F1516" s="832" t="s">
        <v>2458</v>
      </c>
      <c r="G1516" s="832" t="s">
        <v>2767</v>
      </c>
      <c r="H1516" s="832" t="s">
        <v>585</v>
      </c>
      <c r="I1516" s="832" t="s">
        <v>3896</v>
      </c>
      <c r="J1516" s="832" t="s">
        <v>3897</v>
      </c>
      <c r="K1516" s="832" t="s">
        <v>3898</v>
      </c>
      <c r="L1516" s="835">
        <v>0</v>
      </c>
      <c r="M1516" s="835">
        <v>0</v>
      </c>
      <c r="N1516" s="832">
        <v>3</v>
      </c>
      <c r="O1516" s="836">
        <v>1</v>
      </c>
      <c r="P1516" s="835">
        <v>0</v>
      </c>
      <c r="Q1516" s="837"/>
      <c r="R1516" s="832">
        <v>3</v>
      </c>
      <c r="S1516" s="837">
        <v>1</v>
      </c>
      <c r="T1516" s="836">
        <v>1</v>
      </c>
      <c r="U1516" s="838">
        <v>1</v>
      </c>
    </row>
    <row r="1517" spans="1:21" ht="14.4" customHeight="1" x14ac:dyDescent="0.3">
      <c r="A1517" s="831">
        <v>21</v>
      </c>
      <c r="B1517" s="832" t="s">
        <v>2457</v>
      </c>
      <c r="C1517" s="832" t="s">
        <v>2463</v>
      </c>
      <c r="D1517" s="833" t="s">
        <v>4107</v>
      </c>
      <c r="E1517" s="834" t="s">
        <v>2482</v>
      </c>
      <c r="F1517" s="832" t="s">
        <v>2458</v>
      </c>
      <c r="G1517" s="832" t="s">
        <v>2773</v>
      </c>
      <c r="H1517" s="832" t="s">
        <v>637</v>
      </c>
      <c r="I1517" s="832" t="s">
        <v>2774</v>
      </c>
      <c r="J1517" s="832" t="s">
        <v>1272</v>
      </c>
      <c r="K1517" s="832" t="s">
        <v>2343</v>
      </c>
      <c r="L1517" s="835">
        <v>0</v>
      </c>
      <c r="M1517" s="835">
        <v>0</v>
      </c>
      <c r="N1517" s="832">
        <v>2</v>
      </c>
      <c r="O1517" s="836">
        <v>1</v>
      </c>
      <c r="P1517" s="835"/>
      <c r="Q1517" s="837"/>
      <c r="R1517" s="832"/>
      <c r="S1517" s="837">
        <v>0</v>
      </c>
      <c r="T1517" s="836"/>
      <c r="U1517" s="838">
        <v>0</v>
      </c>
    </row>
    <row r="1518" spans="1:21" ht="14.4" customHeight="1" x14ac:dyDescent="0.3">
      <c r="A1518" s="831">
        <v>21</v>
      </c>
      <c r="B1518" s="832" t="s">
        <v>2457</v>
      </c>
      <c r="C1518" s="832" t="s">
        <v>2463</v>
      </c>
      <c r="D1518" s="833" t="s">
        <v>4107</v>
      </c>
      <c r="E1518" s="834" t="s">
        <v>2482</v>
      </c>
      <c r="F1518" s="832" t="s">
        <v>2458</v>
      </c>
      <c r="G1518" s="832" t="s">
        <v>2773</v>
      </c>
      <c r="H1518" s="832" t="s">
        <v>637</v>
      </c>
      <c r="I1518" s="832" t="s">
        <v>2173</v>
      </c>
      <c r="J1518" s="832" t="s">
        <v>1272</v>
      </c>
      <c r="K1518" s="832" t="s">
        <v>2174</v>
      </c>
      <c r="L1518" s="835">
        <v>0</v>
      </c>
      <c r="M1518" s="835">
        <v>0</v>
      </c>
      <c r="N1518" s="832">
        <v>1</v>
      </c>
      <c r="O1518" s="836">
        <v>0.5</v>
      </c>
      <c r="P1518" s="835">
        <v>0</v>
      </c>
      <c r="Q1518" s="837"/>
      <c r="R1518" s="832">
        <v>1</v>
      </c>
      <c r="S1518" s="837">
        <v>1</v>
      </c>
      <c r="T1518" s="836">
        <v>0.5</v>
      </c>
      <c r="U1518" s="838">
        <v>1</v>
      </c>
    </row>
    <row r="1519" spans="1:21" ht="14.4" customHeight="1" x14ac:dyDescent="0.3">
      <c r="A1519" s="831">
        <v>21</v>
      </c>
      <c r="B1519" s="832" t="s">
        <v>2457</v>
      </c>
      <c r="C1519" s="832" t="s">
        <v>2463</v>
      </c>
      <c r="D1519" s="833" t="s">
        <v>4107</v>
      </c>
      <c r="E1519" s="834" t="s">
        <v>2482</v>
      </c>
      <c r="F1519" s="832" t="s">
        <v>2458</v>
      </c>
      <c r="G1519" s="832" t="s">
        <v>3899</v>
      </c>
      <c r="H1519" s="832" t="s">
        <v>637</v>
      </c>
      <c r="I1519" s="832" t="s">
        <v>3900</v>
      </c>
      <c r="J1519" s="832" t="s">
        <v>823</v>
      </c>
      <c r="K1519" s="832" t="s">
        <v>3901</v>
      </c>
      <c r="L1519" s="835">
        <v>2376.9299999999998</v>
      </c>
      <c r="M1519" s="835">
        <v>7130.7899999999991</v>
      </c>
      <c r="N1519" s="832">
        <v>3</v>
      </c>
      <c r="O1519" s="836">
        <v>0.5</v>
      </c>
      <c r="P1519" s="835">
        <v>7130.7899999999991</v>
      </c>
      <c r="Q1519" s="837">
        <v>1</v>
      </c>
      <c r="R1519" s="832">
        <v>3</v>
      </c>
      <c r="S1519" s="837">
        <v>1</v>
      </c>
      <c r="T1519" s="836">
        <v>0.5</v>
      </c>
      <c r="U1519" s="838">
        <v>1</v>
      </c>
    </row>
    <row r="1520" spans="1:21" ht="14.4" customHeight="1" x14ac:dyDescent="0.3">
      <c r="A1520" s="831">
        <v>21</v>
      </c>
      <c r="B1520" s="832" t="s">
        <v>2457</v>
      </c>
      <c r="C1520" s="832" t="s">
        <v>2463</v>
      </c>
      <c r="D1520" s="833" t="s">
        <v>4107</v>
      </c>
      <c r="E1520" s="834" t="s">
        <v>2482</v>
      </c>
      <c r="F1520" s="832" t="s">
        <v>2458</v>
      </c>
      <c r="G1520" s="832" t="s">
        <v>3899</v>
      </c>
      <c r="H1520" s="832" t="s">
        <v>637</v>
      </c>
      <c r="I1520" s="832" t="s">
        <v>3900</v>
      </c>
      <c r="J1520" s="832" t="s">
        <v>823</v>
      </c>
      <c r="K1520" s="832" t="s">
        <v>3901</v>
      </c>
      <c r="L1520" s="835">
        <v>1544.99</v>
      </c>
      <c r="M1520" s="835">
        <v>4634.97</v>
      </c>
      <c r="N1520" s="832">
        <v>3</v>
      </c>
      <c r="O1520" s="836">
        <v>0.5</v>
      </c>
      <c r="P1520" s="835">
        <v>4634.97</v>
      </c>
      <c r="Q1520" s="837">
        <v>1</v>
      </c>
      <c r="R1520" s="832">
        <v>3</v>
      </c>
      <c r="S1520" s="837">
        <v>1</v>
      </c>
      <c r="T1520" s="836">
        <v>0.5</v>
      </c>
      <c r="U1520" s="838">
        <v>1</v>
      </c>
    </row>
    <row r="1521" spans="1:21" ht="14.4" customHeight="1" x14ac:dyDescent="0.3">
      <c r="A1521" s="831">
        <v>21</v>
      </c>
      <c r="B1521" s="832" t="s">
        <v>2457</v>
      </c>
      <c r="C1521" s="832" t="s">
        <v>2463</v>
      </c>
      <c r="D1521" s="833" t="s">
        <v>4107</v>
      </c>
      <c r="E1521" s="834" t="s">
        <v>2482</v>
      </c>
      <c r="F1521" s="832" t="s">
        <v>2458</v>
      </c>
      <c r="G1521" s="832" t="s">
        <v>2793</v>
      </c>
      <c r="H1521" s="832" t="s">
        <v>637</v>
      </c>
      <c r="I1521" s="832" t="s">
        <v>2307</v>
      </c>
      <c r="J1521" s="832" t="s">
        <v>2308</v>
      </c>
      <c r="K1521" s="832" t="s">
        <v>2309</v>
      </c>
      <c r="L1521" s="835">
        <v>149.52000000000001</v>
      </c>
      <c r="M1521" s="835">
        <v>149.52000000000001</v>
      </c>
      <c r="N1521" s="832">
        <v>1</v>
      </c>
      <c r="O1521" s="836">
        <v>1</v>
      </c>
      <c r="P1521" s="835">
        <v>149.52000000000001</v>
      </c>
      <c r="Q1521" s="837">
        <v>1</v>
      </c>
      <c r="R1521" s="832">
        <v>1</v>
      </c>
      <c r="S1521" s="837">
        <v>1</v>
      </c>
      <c r="T1521" s="836">
        <v>1</v>
      </c>
      <c r="U1521" s="838">
        <v>1</v>
      </c>
    </row>
    <row r="1522" spans="1:21" ht="14.4" customHeight="1" x14ac:dyDescent="0.3">
      <c r="A1522" s="831">
        <v>21</v>
      </c>
      <c r="B1522" s="832" t="s">
        <v>2457</v>
      </c>
      <c r="C1522" s="832" t="s">
        <v>2463</v>
      </c>
      <c r="D1522" s="833" t="s">
        <v>4107</v>
      </c>
      <c r="E1522" s="834" t="s">
        <v>2482</v>
      </c>
      <c r="F1522" s="832" t="s">
        <v>2458</v>
      </c>
      <c r="G1522" s="832" t="s">
        <v>2804</v>
      </c>
      <c r="H1522" s="832" t="s">
        <v>637</v>
      </c>
      <c r="I1522" s="832" t="s">
        <v>2219</v>
      </c>
      <c r="J1522" s="832" t="s">
        <v>2220</v>
      </c>
      <c r="K1522" s="832" t="s">
        <v>2216</v>
      </c>
      <c r="L1522" s="835">
        <v>84.89</v>
      </c>
      <c r="M1522" s="835">
        <v>254.67000000000002</v>
      </c>
      <c r="N1522" s="832">
        <v>3</v>
      </c>
      <c r="O1522" s="836">
        <v>0.5</v>
      </c>
      <c r="P1522" s="835"/>
      <c r="Q1522" s="837">
        <v>0</v>
      </c>
      <c r="R1522" s="832"/>
      <c r="S1522" s="837">
        <v>0</v>
      </c>
      <c r="T1522" s="836"/>
      <c r="U1522" s="838">
        <v>0</v>
      </c>
    </row>
    <row r="1523" spans="1:21" ht="14.4" customHeight="1" x14ac:dyDescent="0.3">
      <c r="A1523" s="831">
        <v>21</v>
      </c>
      <c r="B1523" s="832" t="s">
        <v>2457</v>
      </c>
      <c r="C1523" s="832" t="s">
        <v>2463</v>
      </c>
      <c r="D1523" s="833" t="s">
        <v>4107</v>
      </c>
      <c r="E1523" s="834" t="s">
        <v>2482</v>
      </c>
      <c r="F1523" s="832" t="s">
        <v>2458</v>
      </c>
      <c r="G1523" s="832" t="s">
        <v>2804</v>
      </c>
      <c r="H1523" s="832" t="s">
        <v>637</v>
      </c>
      <c r="I1523" s="832" t="s">
        <v>2218</v>
      </c>
      <c r="J1523" s="832" t="s">
        <v>1294</v>
      </c>
      <c r="K1523" s="832" t="s">
        <v>2216</v>
      </c>
      <c r="L1523" s="835">
        <v>84.89</v>
      </c>
      <c r="M1523" s="835">
        <v>254.67000000000002</v>
      </c>
      <c r="N1523" s="832">
        <v>3</v>
      </c>
      <c r="O1523" s="836">
        <v>0.5</v>
      </c>
      <c r="P1523" s="835"/>
      <c r="Q1523" s="837">
        <v>0</v>
      </c>
      <c r="R1523" s="832"/>
      <c r="S1523" s="837">
        <v>0</v>
      </c>
      <c r="T1523" s="836"/>
      <c r="U1523" s="838">
        <v>0</v>
      </c>
    </row>
    <row r="1524" spans="1:21" ht="14.4" customHeight="1" x14ac:dyDescent="0.3">
      <c r="A1524" s="831">
        <v>21</v>
      </c>
      <c r="B1524" s="832" t="s">
        <v>2457</v>
      </c>
      <c r="C1524" s="832" t="s">
        <v>2463</v>
      </c>
      <c r="D1524" s="833" t="s">
        <v>4107</v>
      </c>
      <c r="E1524" s="834" t="s">
        <v>2482</v>
      </c>
      <c r="F1524" s="832" t="s">
        <v>2458</v>
      </c>
      <c r="G1524" s="832" t="s">
        <v>2804</v>
      </c>
      <c r="H1524" s="832" t="s">
        <v>637</v>
      </c>
      <c r="I1524" s="832" t="s">
        <v>2215</v>
      </c>
      <c r="J1524" s="832" t="s">
        <v>1292</v>
      </c>
      <c r="K1524" s="832" t="s">
        <v>2216</v>
      </c>
      <c r="L1524" s="835">
        <v>84.89</v>
      </c>
      <c r="M1524" s="835">
        <v>254.67000000000002</v>
      </c>
      <c r="N1524" s="832">
        <v>3</v>
      </c>
      <c r="O1524" s="836">
        <v>0.5</v>
      </c>
      <c r="P1524" s="835"/>
      <c r="Q1524" s="837">
        <v>0</v>
      </c>
      <c r="R1524" s="832"/>
      <c r="S1524" s="837">
        <v>0</v>
      </c>
      <c r="T1524" s="836"/>
      <c r="U1524" s="838">
        <v>0</v>
      </c>
    </row>
    <row r="1525" spans="1:21" ht="14.4" customHeight="1" x14ac:dyDescent="0.3">
      <c r="A1525" s="831">
        <v>21</v>
      </c>
      <c r="B1525" s="832" t="s">
        <v>2457</v>
      </c>
      <c r="C1525" s="832" t="s">
        <v>2463</v>
      </c>
      <c r="D1525" s="833" t="s">
        <v>4107</v>
      </c>
      <c r="E1525" s="834" t="s">
        <v>2482</v>
      </c>
      <c r="F1525" s="832" t="s">
        <v>2458</v>
      </c>
      <c r="G1525" s="832" t="s">
        <v>2804</v>
      </c>
      <c r="H1525" s="832" t="s">
        <v>637</v>
      </c>
      <c r="I1525" s="832" t="s">
        <v>2217</v>
      </c>
      <c r="J1525" s="832" t="s">
        <v>1297</v>
      </c>
      <c r="K1525" s="832" t="s">
        <v>2216</v>
      </c>
      <c r="L1525" s="835">
        <v>84.89</v>
      </c>
      <c r="M1525" s="835">
        <v>254.67000000000002</v>
      </c>
      <c r="N1525" s="832">
        <v>3</v>
      </c>
      <c r="O1525" s="836">
        <v>0.5</v>
      </c>
      <c r="P1525" s="835"/>
      <c r="Q1525" s="837">
        <v>0</v>
      </c>
      <c r="R1525" s="832"/>
      <c r="S1525" s="837">
        <v>0</v>
      </c>
      <c r="T1525" s="836"/>
      <c r="U1525" s="838">
        <v>0</v>
      </c>
    </row>
    <row r="1526" spans="1:21" ht="14.4" customHeight="1" x14ac:dyDescent="0.3">
      <c r="A1526" s="831">
        <v>21</v>
      </c>
      <c r="B1526" s="832" t="s">
        <v>2457</v>
      </c>
      <c r="C1526" s="832" t="s">
        <v>2463</v>
      </c>
      <c r="D1526" s="833" t="s">
        <v>4107</v>
      </c>
      <c r="E1526" s="834" t="s">
        <v>2482</v>
      </c>
      <c r="F1526" s="832" t="s">
        <v>2458</v>
      </c>
      <c r="G1526" s="832" t="s">
        <v>2510</v>
      </c>
      <c r="H1526" s="832" t="s">
        <v>585</v>
      </c>
      <c r="I1526" s="832" t="s">
        <v>2511</v>
      </c>
      <c r="J1526" s="832" t="s">
        <v>1028</v>
      </c>
      <c r="K1526" s="832" t="s">
        <v>1029</v>
      </c>
      <c r="L1526" s="835">
        <v>107.27</v>
      </c>
      <c r="M1526" s="835">
        <v>643.62</v>
      </c>
      <c r="N1526" s="832">
        <v>6</v>
      </c>
      <c r="O1526" s="836">
        <v>1.5</v>
      </c>
      <c r="P1526" s="835">
        <v>643.62</v>
      </c>
      <c r="Q1526" s="837">
        <v>1</v>
      </c>
      <c r="R1526" s="832">
        <v>6</v>
      </c>
      <c r="S1526" s="837">
        <v>1</v>
      </c>
      <c r="T1526" s="836">
        <v>1.5</v>
      </c>
      <c r="U1526" s="838">
        <v>1</v>
      </c>
    </row>
    <row r="1527" spans="1:21" ht="14.4" customHeight="1" x14ac:dyDescent="0.3">
      <c r="A1527" s="831">
        <v>21</v>
      </c>
      <c r="B1527" s="832" t="s">
        <v>2457</v>
      </c>
      <c r="C1527" s="832" t="s">
        <v>2463</v>
      </c>
      <c r="D1527" s="833" t="s">
        <v>4107</v>
      </c>
      <c r="E1527" s="834" t="s">
        <v>2482</v>
      </c>
      <c r="F1527" s="832" t="s">
        <v>2460</v>
      </c>
      <c r="G1527" s="832" t="s">
        <v>2825</v>
      </c>
      <c r="H1527" s="832" t="s">
        <v>585</v>
      </c>
      <c r="I1527" s="832" t="s">
        <v>3072</v>
      </c>
      <c r="J1527" s="832" t="s">
        <v>3073</v>
      </c>
      <c r="K1527" s="832" t="s">
        <v>3074</v>
      </c>
      <c r="L1527" s="835">
        <v>1000</v>
      </c>
      <c r="M1527" s="835">
        <v>1000</v>
      </c>
      <c r="N1527" s="832">
        <v>1</v>
      </c>
      <c r="O1527" s="836">
        <v>1</v>
      </c>
      <c r="P1527" s="835">
        <v>1000</v>
      </c>
      <c r="Q1527" s="837">
        <v>1</v>
      </c>
      <c r="R1527" s="832">
        <v>1</v>
      </c>
      <c r="S1527" s="837">
        <v>1</v>
      </c>
      <c r="T1527" s="836">
        <v>1</v>
      </c>
      <c r="U1527" s="838">
        <v>1</v>
      </c>
    </row>
    <row r="1528" spans="1:21" ht="14.4" customHeight="1" x14ac:dyDescent="0.3">
      <c r="A1528" s="831">
        <v>21</v>
      </c>
      <c r="B1528" s="832" t="s">
        <v>2457</v>
      </c>
      <c r="C1528" s="832" t="s">
        <v>2463</v>
      </c>
      <c r="D1528" s="833" t="s">
        <v>4107</v>
      </c>
      <c r="E1528" s="834" t="s">
        <v>2475</v>
      </c>
      <c r="F1528" s="832" t="s">
        <v>2458</v>
      </c>
      <c r="G1528" s="832" t="s">
        <v>3075</v>
      </c>
      <c r="H1528" s="832" t="s">
        <v>585</v>
      </c>
      <c r="I1528" s="832" t="s">
        <v>3076</v>
      </c>
      <c r="J1528" s="832" t="s">
        <v>3077</v>
      </c>
      <c r="K1528" s="832" t="s">
        <v>3078</v>
      </c>
      <c r="L1528" s="835">
        <v>70.48</v>
      </c>
      <c r="M1528" s="835">
        <v>352.40000000000003</v>
      </c>
      <c r="N1528" s="832">
        <v>5</v>
      </c>
      <c r="O1528" s="836">
        <v>2</v>
      </c>
      <c r="P1528" s="835">
        <v>70.48</v>
      </c>
      <c r="Q1528" s="837">
        <v>0.19999999999999998</v>
      </c>
      <c r="R1528" s="832">
        <v>1</v>
      </c>
      <c r="S1528" s="837">
        <v>0.2</v>
      </c>
      <c r="T1528" s="836">
        <v>1</v>
      </c>
      <c r="U1528" s="838">
        <v>0.5</v>
      </c>
    </row>
    <row r="1529" spans="1:21" ht="14.4" customHeight="1" x14ac:dyDescent="0.3">
      <c r="A1529" s="831">
        <v>21</v>
      </c>
      <c r="B1529" s="832" t="s">
        <v>2457</v>
      </c>
      <c r="C1529" s="832" t="s">
        <v>2463</v>
      </c>
      <c r="D1529" s="833" t="s">
        <v>4107</v>
      </c>
      <c r="E1529" s="834" t="s">
        <v>2475</v>
      </c>
      <c r="F1529" s="832" t="s">
        <v>2458</v>
      </c>
      <c r="G1529" s="832" t="s">
        <v>2522</v>
      </c>
      <c r="H1529" s="832" t="s">
        <v>637</v>
      </c>
      <c r="I1529" s="832" t="s">
        <v>2327</v>
      </c>
      <c r="J1529" s="832" t="s">
        <v>653</v>
      </c>
      <c r="K1529" s="832" t="s">
        <v>650</v>
      </c>
      <c r="L1529" s="835">
        <v>72.55</v>
      </c>
      <c r="M1529" s="835">
        <v>72.55</v>
      </c>
      <c r="N1529" s="832">
        <v>1</v>
      </c>
      <c r="O1529" s="836">
        <v>1</v>
      </c>
      <c r="P1529" s="835"/>
      <c r="Q1529" s="837">
        <v>0</v>
      </c>
      <c r="R1529" s="832"/>
      <c r="S1529" s="837">
        <v>0</v>
      </c>
      <c r="T1529" s="836"/>
      <c r="U1529" s="838">
        <v>0</v>
      </c>
    </row>
    <row r="1530" spans="1:21" ht="14.4" customHeight="1" x14ac:dyDescent="0.3">
      <c r="A1530" s="831">
        <v>21</v>
      </c>
      <c r="B1530" s="832" t="s">
        <v>2457</v>
      </c>
      <c r="C1530" s="832" t="s">
        <v>2463</v>
      </c>
      <c r="D1530" s="833" t="s">
        <v>4107</v>
      </c>
      <c r="E1530" s="834" t="s">
        <v>2475</v>
      </c>
      <c r="F1530" s="832" t="s">
        <v>2458</v>
      </c>
      <c r="G1530" s="832" t="s">
        <v>2522</v>
      </c>
      <c r="H1530" s="832" t="s">
        <v>637</v>
      </c>
      <c r="I1530" s="832" t="s">
        <v>2104</v>
      </c>
      <c r="J1530" s="832" t="s">
        <v>653</v>
      </c>
      <c r="K1530" s="832" t="s">
        <v>654</v>
      </c>
      <c r="L1530" s="835">
        <v>65.28</v>
      </c>
      <c r="M1530" s="835">
        <v>261.12</v>
      </c>
      <c r="N1530" s="832">
        <v>4</v>
      </c>
      <c r="O1530" s="836">
        <v>1.5</v>
      </c>
      <c r="P1530" s="835">
        <v>65.28</v>
      </c>
      <c r="Q1530" s="837">
        <v>0.25</v>
      </c>
      <c r="R1530" s="832">
        <v>1</v>
      </c>
      <c r="S1530" s="837">
        <v>0.25</v>
      </c>
      <c r="T1530" s="836">
        <v>0.5</v>
      </c>
      <c r="U1530" s="838">
        <v>0.33333333333333331</v>
      </c>
    </row>
    <row r="1531" spans="1:21" ht="14.4" customHeight="1" x14ac:dyDescent="0.3">
      <c r="A1531" s="831">
        <v>21</v>
      </c>
      <c r="B1531" s="832" t="s">
        <v>2457</v>
      </c>
      <c r="C1531" s="832" t="s">
        <v>2463</v>
      </c>
      <c r="D1531" s="833" t="s">
        <v>4107</v>
      </c>
      <c r="E1531" s="834" t="s">
        <v>2475</v>
      </c>
      <c r="F1531" s="832" t="s">
        <v>2458</v>
      </c>
      <c r="G1531" s="832" t="s">
        <v>2829</v>
      </c>
      <c r="H1531" s="832" t="s">
        <v>585</v>
      </c>
      <c r="I1531" s="832" t="s">
        <v>3483</v>
      </c>
      <c r="J1531" s="832" t="s">
        <v>2831</v>
      </c>
      <c r="K1531" s="832" t="s">
        <v>2165</v>
      </c>
      <c r="L1531" s="835">
        <v>9.4</v>
      </c>
      <c r="M1531" s="835">
        <v>47</v>
      </c>
      <c r="N1531" s="832">
        <v>5</v>
      </c>
      <c r="O1531" s="836">
        <v>1.5</v>
      </c>
      <c r="P1531" s="835">
        <v>47</v>
      </c>
      <c r="Q1531" s="837">
        <v>1</v>
      </c>
      <c r="R1531" s="832">
        <v>5</v>
      </c>
      <c r="S1531" s="837">
        <v>1</v>
      </c>
      <c r="T1531" s="836">
        <v>1.5</v>
      </c>
      <c r="U1531" s="838">
        <v>1</v>
      </c>
    </row>
    <row r="1532" spans="1:21" ht="14.4" customHeight="1" x14ac:dyDescent="0.3">
      <c r="A1532" s="831">
        <v>21</v>
      </c>
      <c r="B1532" s="832" t="s">
        <v>2457</v>
      </c>
      <c r="C1532" s="832" t="s">
        <v>2463</v>
      </c>
      <c r="D1532" s="833" t="s">
        <v>4107</v>
      </c>
      <c r="E1532" s="834" t="s">
        <v>2475</v>
      </c>
      <c r="F1532" s="832" t="s">
        <v>2458</v>
      </c>
      <c r="G1532" s="832" t="s">
        <v>2829</v>
      </c>
      <c r="H1532" s="832" t="s">
        <v>637</v>
      </c>
      <c r="I1532" s="832" t="s">
        <v>2166</v>
      </c>
      <c r="J1532" s="832" t="s">
        <v>2164</v>
      </c>
      <c r="K1532" s="832" t="s">
        <v>2167</v>
      </c>
      <c r="L1532" s="835">
        <v>4.7</v>
      </c>
      <c r="M1532" s="835">
        <v>4.7</v>
      </c>
      <c r="N1532" s="832">
        <v>1</v>
      </c>
      <c r="O1532" s="836">
        <v>1</v>
      </c>
      <c r="P1532" s="835">
        <v>4.7</v>
      </c>
      <c r="Q1532" s="837">
        <v>1</v>
      </c>
      <c r="R1532" s="832">
        <v>1</v>
      </c>
      <c r="S1532" s="837">
        <v>1</v>
      </c>
      <c r="T1532" s="836">
        <v>1</v>
      </c>
      <c r="U1532" s="838">
        <v>1</v>
      </c>
    </row>
    <row r="1533" spans="1:21" ht="14.4" customHeight="1" x14ac:dyDescent="0.3">
      <c r="A1533" s="831">
        <v>21</v>
      </c>
      <c r="B1533" s="832" t="s">
        <v>2457</v>
      </c>
      <c r="C1533" s="832" t="s">
        <v>2463</v>
      </c>
      <c r="D1533" s="833" t="s">
        <v>4107</v>
      </c>
      <c r="E1533" s="834" t="s">
        <v>2475</v>
      </c>
      <c r="F1533" s="832" t="s">
        <v>2458</v>
      </c>
      <c r="G1533" s="832" t="s">
        <v>2843</v>
      </c>
      <c r="H1533" s="832" t="s">
        <v>585</v>
      </c>
      <c r="I1533" s="832" t="s">
        <v>2844</v>
      </c>
      <c r="J1533" s="832" t="s">
        <v>2845</v>
      </c>
      <c r="K1533" s="832" t="s">
        <v>2846</v>
      </c>
      <c r="L1533" s="835">
        <v>46.03</v>
      </c>
      <c r="M1533" s="835">
        <v>138.09</v>
      </c>
      <c r="N1533" s="832">
        <v>3</v>
      </c>
      <c r="O1533" s="836">
        <v>0.5</v>
      </c>
      <c r="P1533" s="835">
        <v>138.09</v>
      </c>
      <c r="Q1533" s="837">
        <v>1</v>
      </c>
      <c r="R1533" s="832">
        <v>3</v>
      </c>
      <c r="S1533" s="837">
        <v>1</v>
      </c>
      <c r="T1533" s="836">
        <v>0.5</v>
      </c>
      <c r="U1533" s="838">
        <v>1</v>
      </c>
    </row>
    <row r="1534" spans="1:21" ht="14.4" customHeight="1" x14ac:dyDescent="0.3">
      <c r="A1534" s="831">
        <v>21</v>
      </c>
      <c r="B1534" s="832" t="s">
        <v>2457</v>
      </c>
      <c r="C1534" s="832" t="s">
        <v>2463</v>
      </c>
      <c r="D1534" s="833" t="s">
        <v>4107</v>
      </c>
      <c r="E1534" s="834" t="s">
        <v>2475</v>
      </c>
      <c r="F1534" s="832" t="s">
        <v>2458</v>
      </c>
      <c r="G1534" s="832" t="s">
        <v>3165</v>
      </c>
      <c r="H1534" s="832" t="s">
        <v>585</v>
      </c>
      <c r="I1534" s="832" t="s">
        <v>3166</v>
      </c>
      <c r="J1534" s="832" t="s">
        <v>3167</v>
      </c>
      <c r="K1534" s="832" t="s">
        <v>3168</v>
      </c>
      <c r="L1534" s="835">
        <v>86.02</v>
      </c>
      <c r="M1534" s="835">
        <v>774.18000000000006</v>
      </c>
      <c r="N1534" s="832">
        <v>9</v>
      </c>
      <c r="O1534" s="836">
        <v>2.5</v>
      </c>
      <c r="P1534" s="835">
        <v>774.18000000000006</v>
      </c>
      <c r="Q1534" s="837">
        <v>1</v>
      </c>
      <c r="R1534" s="832">
        <v>9</v>
      </c>
      <c r="S1534" s="837">
        <v>1</v>
      </c>
      <c r="T1534" s="836">
        <v>2.5</v>
      </c>
      <c r="U1534" s="838">
        <v>1</v>
      </c>
    </row>
    <row r="1535" spans="1:21" ht="14.4" customHeight="1" x14ac:dyDescent="0.3">
      <c r="A1535" s="831">
        <v>21</v>
      </c>
      <c r="B1535" s="832" t="s">
        <v>2457</v>
      </c>
      <c r="C1535" s="832" t="s">
        <v>2463</v>
      </c>
      <c r="D1535" s="833" t="s">
        <v>4107</v>
      </c>
      <c r="E1535" s="834" t="s">
        <v>2475</v>
      </c>
      <c r="F1535" s="832" t="s">
        <v>2458</v>
      </c>
      <c r="G1535" s="832" t="s">
        <v>3902</v>
      </c>
      <c r="H1535" s="832" t="s">
        <v>637</v>
      </c>
      <c r="I1535" s="832" t="s">
        <v>3903</v>
      </c>
      <c r="J1535" s="832" t="s">
        <v>1957</v>
      </c>
      <c r="K1535" s="832" t="s">
        <v>3904</v>
      </c>
      <c r="L1535" s="835">
        <v>229.38</v>
      </c>
      <c r="M1535" s="835">
        <v>229.38</v>
      </c>
      <c r="N1535" s="832">
        <v>1</v>
      </c>
      <c r="O1535" s="836">
        <v>0.5</v>
      </c>
      <c r="P1535" s="835">
        <v>229.38</v>
      </c>
      <c r="Q1535" s="837">
        <v>1</v>
      </c>
      <c r="R1535" s="832">
        <v>1</v>
      </c>
      <c r="S1535" s="837">
        <v>1</v>
      </c>
      <c r="T1535" s="836">
        <v>0.5</v>
      </c>
      <c r="U1535" s="838">
        <v>1</v>
      </c>
    </row>
    <row r="1536" spans="1:21" ht="14.4" customHeight="1" x14ac:dyDescent="0.3">
      <c r="A1536" s="831">
        <v>21</v>
      </c>
      <c r="B1536" s="832" t="s">
        <v>2457</v>
      </c>
      <c r="C1536" s="832" t="s">
        <v>2463</v>
      </c>
      <c r="D1536" s="833" t="s">
        <v>4107</v>
      </c>
      <c r="E1536" s="834" t="s">
        <v>2475</v>
      </c>
      <c r="F1536" s="832" t="s">
        <v>2458</v>
      </c>
      <c r="G1536" s="832" t="s">
        <v>2546</v>
      </c>
      <c r="H1536" s="832" t="s">
        <v>585</v>
      </c>
      <c r="I1536" s="832" t="s">
        <v>2547</v>
      </c>
      <c r="J1536" s="832" t="s">
        <v>2548</v>
      </c>
      <c r="K1536" s="832" t="s">
        <v>2549</v>
      </c>
      <c r="L1536" s="835">
        <v>0</v>
      </c>
      <c r="M1536" s="835">
        <v>0</v>
      </c>
      <c r="N1536" s="832">
        <v>3</v>
      </c>
      <c r="O1536" s="836">
        <v>0.5</v>
      </c>
      <c r="P1536" s="835">
        <v>0</v>
      </c>
      <c r="Q1536" s="837"/>
      <c r="R1536" s="832">
        <v>3</v>
      </c>
      <c r="S1536" s="837">
        <v>1</v>
      </c>
      <c r="T1536" s="836">
        <v>0.5</v>
      </c>
      <c r="U1536" s="838">
        <v>1</v>
      </c>
    </row>
    <row r="1537" spans="1:21" ht="14.4" customHeight="1" x14ac:dyDescent="0.3">
      <c r="A1537" s="831">
        <v>21</v>
      </c>
      <c r="B1537" s="832" t="s">
        <v>2457</v>
      </c>
      <c r="C1537" s="832" t="s">
        <v>2463</v>
      </c>
      <c r="D1537" s="833" t="s">
        <v>4107</v>
      </c>
      <c r="E1537" s="834" t="s">
        <v>2475</v>
      </c>
      <c r="F1537" s="832" t="s">
        <v>2458</v>
      </c>
      <c r="G1537" s="832" t="s">
        <v>3412</v>
      </c>
      <c r="H1537" s="832" t="s">
        <v>637</v>
      </c>
      <c r="I1537" s="832" t="s">
        <v>2060</v>
      </c>
      <c r="J1537" s="832" t="s">
        <v>2061</v>
      </c>
      <c r="K1537" s="832" t="s">
        <v>1318</v>
      </c>
      <c r="L1537" s="835">
        <v>170.52</v>
      </c>
      <c r="M1537" s="835">
        <v>170.52</v>
      </c>
      <c r="N1537" s="832">
        <v>1</v>
      </c>
      <c r="O1537" s="836">
        <v>1</v>
      </c>
      <c r="P1537" s="835">
        <v>170.52</v>
      </c>
      <c r="Q1537" s="837">
        <v>1</v>
      </c>
      <c r="R1537" s="832">
        <v>1</v>
      </c>
      <c r="S1537" s="837">
        <v>1</v>
      </c>
      <c r="T1537" s="836">
        <v>1</v>
      </c>
      <c r="U1537" s="838">
        <v>1</v>
      </c>
    </row>
    <row r="1538" spans="1:21" ht="14.4" customHeight="1" x14ac:dyDescent="0.3">
      <c r="A1538" s="831">
        <v>21</v>
      </c>
      <c r="B1538" s="832" t="s">
        <v>2457</v>
      </c>
      <c r="C1538" s="832" t="s">
        <v>2463</v>
      </c>
      <c r="D1538" s="833" t="s">
        <v>4107</v>
      </c>
      <c r="E1538" s="834" t="s">
        <v>2475</v>
      </c>
      <c r="F1538" s="832" t="s">
        <v>2458</v>
      </c>
      <c r="G1538" s="832" t="s">
        <v>2566</v>
      </c>
      <c r="H1538" s="832" t="s">
        <v>585</v>
      </c>
      <c r="I1538" s="832" t="s">
        <v>2567</v>
      </c>
      <c r="J1538" s="832" t="s">
        <v>867</v>
      </c>
      <c r="K1538" s="832" t="s">
        <v>2568</v>
      </c>
      <c r="L1538" s="835">
        <v>236.03</v>
      </c>
      <c r="M1538" s="835">
        <v>1180.1500000000001</v>
      </c>
      <c r="N1538" s="832">
        <v>5</v>
      </c>
      <c r="O1538" s="836">
        <v>4.5</v>
      </c>
      <c r="P1538" s="835">
        <v>944.12</v>
      </c>
      <c r="Q1538" s="837">
        <v>0.79999999999999993</v>
      </c>
      <c r="R1538" s="832">
        <v>4</v>
      </c>
      <c r="S1538" s="837">
        <v>0.8</v>
      </c>
      <c r="T1538" s="836">
        <v>3.5</v>
      </c>
      <c r="U1538" s="838">
        <v>0.77777777777777779</v>
      </c>
    </row>
    <row r="1539" spans="1:21" ht="14.4" customHeight="1" x14ac:dyDescent="0.3">
      <c r="A1539" s="831">
        <v>21</v>
      </c>
      <c r="B1539" s="832" t="s">
        <v>2457</v>
      </c>
      <c r="C1539" s="832" t="s">
        <v>2463</v>
      </c>
      <c r="D1539" s="833" t="s">
        <v>4107</v>
      </c>
      <c r="E1539" s="834" t="s">
        <v>2475</v>
      </c>
      <c r="F1539" s="832" t="s">
        <v>2458</v>
      </c>
      <c r="G1539" s="832" t="s">
        <v>2566</v>
      </c>
      <c r="H1539" s="832" t="s">
        <v>585</v>
      </c>
      <c r="I1539" s="832" t="s">
        <v>2569</v>
      </c>
      <c r="J1539" s="832" t="s">
        <v>867</v>
      </c>
      <c r="K1539" s="832" t="s">
        <v>2570</v>
      </c>
      <c r="L1539" s="835">
        <v>516</v>
      </c>
      <c r="M1539" s="835">
        <v>516</v>
      </c>
      <c r="N1539" s="832">
        <v>1</v>
      </c>
      <c r="O1539" s="836">
        <v>0.5</v>
      </c>
      <c r="P1539" s="835">
        <v>516</v>
      </c>
      <c r="Q1539" s="837">
        <v>1</v>
      </c>
      <c r="R1539" s="832">
        <v>1</v>
      </c>
      <c r="S1539" s="837">
        <v>1</v>
      </c>
      <c r="T1539" s="836">
        <v>0.5</v>
      </c>
      <c r="U1539" s="838">
        <v>1</v>
      </c>
    </row>
    <row r="1540" spans="1:21" ht="14.4" customHeight="1" x14ac:dyDescent="0.3">
      <c r="A1540" s="831">
        <v>21</v>
      </c>
      <c r="B1540" s="832" t="s">
        <v>2457</v>
      </c>
      <c r="C1540" s="832" t="s">
        <v>2463</v>
      </c>
      <c r="D1540" s="833" t="s">
        <v>4107</v>
      </c>
      <c r="E1540" s="834" t="s">
        <v>2475</v>
      </c>
      <c r="F1540" s="832" t="s">
        <v>2458</v>
      </c>
      <c r="G1540" s="832" t="s">
        <v>2566</v>
      </c>
      <c r="H1540" s="832" t="s">
        <v>585</v>
      </c>
      <c r="I1540" s="832" t="s">
        <v>3101</v>
      </c>
      <c r="J1540" s="832" t="s">
        <v>867</v>
      </c>
      <c r="K1540" s="832" t="s">
        <v>3102</v>
      </c>
      <c r="L1540" s="835">
        <v>1719.99</v>
      </c>
      <c r="M1540" s="835">
        <v>1719.99</v>
      </c>
      <c r="N1540" s="832">
        <v>1</v>
      </c>
      <c r="O1540" s="836">
        <v>0.5</v>
      </c>
      <c r="P1540" s="835">
        <v>1719.99</v>
      </c>
      <c r="Q1540" s="837">
        <v>1</v>
      </c>
      <c r="R1540" s="832">
        <v>1</v>
      </c>
      <c r="S1540" s="837">
        <v>1</v>
      </c>
      <c r="T1540" s="836">
        <v>0.5</v>
      </c>
      <c r="U1540" s="838">
        <v>1</v>
      </c>
    </row>
    <row r="1541" spans="1:21" ht="14.4" customHeight="1" x14ac:dyDescent="0.3">
      <c r="A1541" s="831">
        <v>21</v>
      </c>
      <c r="B1541" s="832" t="s">
        <v>2457</v>
      </c>
      <c r="C1541" s="832" t="s">
        <v>2463</v>
      </c>
      <c r="D1541" s="833" t="s">
        <v>4107</v>
      </c>
      <c r="E1541" s="834" t="s">
        <v>2475</v>
      </c>
      <c r="F1541" s="832" t="s">
        <v>2458</v>
      </c>
      <c r="G1541" s="832" t="s">
        <v>2566</v>
      </c>
      <c r="H1541" s="832" t="s">
        <v>585</v>
      </c>
      <c r="I1541" s="832" t="s">
        <v>3905</v>
      </c>
      <c r="J1541" s="832" t="s">
        <v>3906</v>
      </c>
      <c r="K1541" s="832" t="s">
        <v>3907</v>
      </c>
      <c r="L1541" s="835">
        <v>656.81</v>
      </c>
      <c r="M1541" s="835">
        <v>656.81</v>
      </c>
      <c r="N1541" s="832">
        <v>1</v>
      </c>
      <c r="O1541" s="836">
        <v>0.5</v>
      </c>
      <c r="P1541" s="835">
        <v>656.81</v>
      </c>
      <c r="Q1541" s="837">
        <v>1</v>
      </c>
      <c r="R1541" s="832">
        <v>1</v>
      </c>
      <c r="S1541" s="837">
        <v>1</v>
      </c>
      <c r="T1541" s="836">
        <v>0.5</v>
      </c>
      <c r="U1541" s="838">
        <v>1</v>
      </c>
    </row>
    <row r="1542" spans="1:21" ht="14.4" customHeight="1" x14ac:dyDescent="0.3">
      <c r="A1542" s="831">
        <v>21</v>
      </c>
      <c r="B1542" s="832" t="s">
        <v>2457</v>
      </c>
      <c r="C1542" s="832" t="s">
        <v>2463</v>
      </c>
      <c r="D1542" s="833" t="s">
        <v>4107</v>
      </c>
      <c r="E1542" s="834" t="s">
        <v>2475</v>
      </c>
      <c r="F1542" s="832" t="s">
        <v>2458</v>
      </c>
      <c r="G1542" s="832" t="s">
        <v>2566</v>
      </c>
      <c r="H1542" s="832" t="s">
        <v>585</v>
      </c>
      <c r="I1542" s="832" t="s">
        <v>3908</v>
      </c>
      <c r="J1542" s="832" t="s">
        <v>3906</v>
      </c>
      <c r="K1542" s="832" t="s">
        <v>3909</v>
      </c>
      <c r="L1542" s="835">
        <v>236.03</v>
      </c>
      <c r="M1542" s="835">
        <v>708.09</v>
      </c>
      <c r="N1542" s="832">
        <v>3</v>
      </c>
      <c r="O1542" s="836">
        <v>0.5</v>
      </c>
      <c r="P1542" s="835">
        <v>708.09</v>
      </c>
      <c r="Q1542" s="837">
        <v>1</v>
      </c>
      <c r="R1542" s="832">
        <v>3</v>
      </c>
      <c r="S1542" s="837">
        <v>1</v>
      </c>
      <c r="T1542" s="836">
        <v>0.5</v>
      </c>
      <c r="U1542" s="838">
        <v>1</v>
      </c>
    </row>
    <row r="1543" spans="1:21" ht="14.4" customHeight="1" x14ac:dyDescent="0.3">
      <c r="A1543" s="831">
        <v>21</v>
      </c>
      <c r="B1543" s="832" t="s">
        <v>2457</v>
      </c>
      <c r="C1543" s="832" t="s">
        <v>2463</v>
      </c>
      <c r="D1543" s="833" t="s">
        <v>4107</v>
      </c>
      <c r="E1543" s="834" t="s">
        <v>2475</v>
      </c>
      <c r="F1543" s="832" t="s">
        <v>2458</v>
      </c>
      <c r="G1543" s="832" t="s">
        <v>2571</v>
      </c>
      <c r="H1543" s="832" t="s">
        <v>585</v>
      </c>
      <c r="I1543" s="832" t="s">
        <v>2861</v>
      </c>
      <c r="J1543" s="832" t="s">
        <v>2862</v>
      </c>
      <c r="K1543" s="832" t="s">
        <v>2863</v>
      </c>
      <c r="L1543" s="835">
        <v>117.47</v>
      </c>
      <c r="M1543" s="835">
        <v>117.47</v>
      </c>
      <c r="N1543" s="832">
        <v>1</v>
      </c>
      <c r="O1543" s="836">
        <v>1</v>
      </c>
      <c r="P1543" s="835">
        <v>117.47</v>
      </c>
      <c r="Q1543" s="837">
        <v>1</v>
      </c>
      <c r="R1543" s="832">
        <v>1</v>
      </c>
      <c r="S1543" s="837">
        <v>1</v>
      </c>
      <c r="T1543" s="836">
        <v>1</v>
      </c>
      <c r="U1543" s="838">
        <v>1</v>
      </c>
    </row>
    <row r="1544" spans="1:21" ht="14.4" customHeight="1" x14ac:dyDescent="0.3">
      <c r="A1544" s="831">
        <v>21</v>
      </c>
      <c r="B1544" s="832" t="s">
        <v>2457</v>
      </c>
      <c r="C1544" s="832" t="s">
        <v>2463</v>
      </c>
      <c r="D1544" s="833" t="s">
        <v>4107</v>
      </c>
      <c r="E1544" s="834" t="s">
        <v>2475</v>
      </c>
      <c r="F1544" s="832" t="s">
        <v>2458</v>
      </c>
      <c r="G1544" s="832" t="s">
        <v>3194</v>
      </c>
      <c r="H1544" s="832" t="s">
        <v>585</v>
      </c>
      <c r="I1544" s="832" t="s">
        <v>3195</v>
      </c>
      <c r="J1544" s="832" t="s">
        <v>3196</v>
      </c>
      <c r="K1544" s="832" t="s">
        <v>3197</v>
      </c>
      <c r="L1544" s="835">
        <v>93.49</v>
      </c>
      <c r="M1544" s="835">
        <v>1495.84</v>
      </c>
      <c r="N1544" s="832">
        <v>16</v>
      </c>
      <c r="O1544" s="836">
        <v>4.5</v>
      </c>
      <c r="P1544" s="835">
        <v>1215.3699999999999</v>
      </c>
      <c r="Q1544" s="837">
        <v>0.8125</v>
      </c>
      <c r="R1544" s="832">
        <v>13</v>
      </c>
      <c r="S1544" s="837">
        <v>0.8125</v>
      </c>
      <c r="T1544" s="836">
        <v>3.5</v>
      </c>
      <c r="U1544" s="838">
        <v>0.77777777777777779</v>
      </c>
    </row>
    <row r="1545" spans="1:21" ht="14.4" customHeight="1" x14ac:dyDescent="0.3">
      <c r="A1545" s="831">
        <v>21</v>
      </c>
      <c r="B1545" s="832" t="s">
        <v>2457</v>
      </c>
      <c r="C1545" s="832" t="s">
        <v>2463</v>
      </c>
      <c r="D1545" s="833" t="s">
        <v>4107</v>
      </c>
      <c r="E1545" s="834" t="s">
        <v>2475</v>
      </c>
      <c r="F1545" s="832" t="s">
        <v>2458</v>
      </c>
      <c r="G1545" s="832" t="s">
        <v>3319</v>
      </c>
      <c r="H1545" s="832" t="s">
        <v>585</v>
      </c>
      <c r="I1545" s="832" t="s">
        <v>3518</v>
      </c>
      <c r="J1545" s="832" t="s">
        <v>3519</v>
      </c>
      <c r="K1545" s="832" t="s">
        <v>3520</v>
      </c>
      <c r="L1545" s="835">
        <v>923.74</v>
      </c>
      <c r="M1545" s="835">
        <v>1847.48</v>
      </c>
      <c r="N1545" s="832">
        <v>2</v>
      </c>
      <c r="O1545" s="836">
        <v>1</v>
      </c>
      <c r="P1545" s="835"/>
      <c r="Q1545" s="837">
        <v>0</v>
      </c>
      <c r="R1545" s="832"/>
      <c r="S1545" s="837">
        <v>0</v>
      </c>
      <c r="T1545" s="836"/>
      <c r="U1545" s="838">
        <v>0</v>
      </c>
    </row>
    <row r="1546" spans="1:21" ht="14.4" customHeight="1" x14ac:dyDescent="0.3">
      <c r="A1546" s="831">
        <v>21</v>
      </c>
      <c r="B1546" s="832" t="s">
        <v>2457</v>
      </c>
      <c r="C1546" s="832" t="s">
        <v>2463</v>
      </c>
      <c r="D1546" s="833" t="s">
        <v>4107</v>
      </c>
      <c r="E1546" s="834" t="s">
        <v>2475</v>
      </c>
      <c r="F1546" s="832" t="s">
        <v>2458</v>
      </c>
      <c r="G1546" s="832" t="s">
        <v>2512</v>
      </c>
      <c r="H1546" s="832" t="s">
        <v>637</v>
      </c>
      <c r="I1546" s="832" t="s">
        <v>2124</v>
      </c>
      <c r="J1546" s="832" t="s">
        <v>2120</v>
      </c>
      <c r="K1546" s="832" t="s">
        <v>2125</v>
      </c>
      <c r="L1546" s="835">
        <v>484.75</v>
      </c>
      <c r="M1546" s="835">
        <v>969.5</v>
      </c>
      <c r="N1546" s="832">
        <v>2</v>
      </c>
      <c r="O1546" s="836">
        <v>2</v>
      </c>
      <c r="P1546" s="835">
        <v>969.5</v>
      </c>
      <c r="Q1546" s="837">
        <v>1</v>
      </c>
      <c r="R1546" s="832">
        <v>2</v>
      </c>
      <c r="S1546" s="837">
        <v>1</v>
      </c>
      <c r="T1546" s="836">
        <v>2</v>
      </c>
      <c r="U1546" s="838">
        <v>1</v>
      </c>
    </row>
    <row r="1547" spans="1:21" ht="14.4" customHeight="1" x14ac:dyDescent="0.3">
      <c r="A1547" s="831">
        <v>21</v>
      </c>
      <c r="B1547" s="832" t="s">
        <v>2457</v>
      </c>
      <c r="C1547" s="832" t="s">
        <v>2463</v>
      </c>
      <c r="D1547" s="833" t="s">
        <v>4107</v>
      </c>
      <c r="E1547" s="834" t="s">
        <v>2475</v>
      </c>
      <c r="F1547" s="832" t="s">
        <v>2458</v>
      </c>
      <c r="G1547" s="832" t="s">
        <v>2512</v>
      </c>
      <c r="H1547" s="832" t="s">
        <v>637</v>
      </c>
      <c r="I1547" s="832" t="s">
        <v>2122</v>
      </c>
      <c r="J1547" s="832" t="s">
        <v>2120</v>
      </c>
      <c r="K1547" s="832" t="s">
        <v>2123</v>
      </c>
      <c r="L1547" s="835">
        <v>1454.23</v>
      </c>
      <c r="M1547" s="835">
        <v>1454.23</v>
      </c>
      <c r="N1547" s="832">
        <v>1</v>
      </c>
      <c r="O1547" s="836">
        <v>1</v>
      </c>
      <c r="P1547" s="835"/>
      <c r="Q1547" s="837">
        <v>0</v>
      </c>
      <c r="R1547" s="832"/>
      <c r="S1547" s="837">
        <v>0</v>
      </c>
      <c r="T1547" s="836"/>
      <c r="U1547" s="838">
        <v>0</v>
      </c>
    </row>
    <row r="1548" spans="1:21" ht="14.4" customHeight="1" x14ac:dyDescent="0.3">
      <c r="A1548" s="831">
        <v>21</v>
      </c>
      <c r="B1548" s="832" t="s">
        <v>2457</v>
      </c>
      <c r="C1548" s="832" t="s">
        <v>2463</v>
      </c>
      <c r="D1548" s="833" t="s">
        <v>4107</v>
      </c>
      <c r="E1548" s="834" t="s">
        <v>2475</v>
      </c>
      <c r="F1548" s="832" t="s">
        <v>2458</v>
      </c>
      <c r="G1548" s="832" t="s">
        <v>2883</v>
      </c>
      <c r="H1548" s="832" t="s">
        <v>637</v>
      </c>
      <c r="I1548" s="832" t="s">
        <v>1939</v>
      </c>
      <c r="J1548" s="832" t="s">
        <v>877</v>
      </c>
      <c r="K1548" s="832" t="s">
        <v>1940</v>
      </c>
      <c r="L1548" s="835">
        <v>42.51</v>
      </c>
      <c r="M1548" s="835">
        <v>212.54999999999998</v>
      </c>
      <c r="N1548" s="832">
        <v>5</v>
      </c>
      <c r="O1548" s="836">
        <v>4</v>
      </c>
      <c r="P1548" s="835">
        <v>212.54999999999998</v>
      </c>
      <c r="Q1548" s="837">
        <v>1</v>
      </c>
      <c r="R1548" s="832">
        <v>5</v>
      </c>
      <c r="S1548" s="837">
        <v>1</v>
      </c>
      <c r="T1548" s="836">
        <v>4</v>
      </c>
      <c r="U1548" s="838">
        <v>1</v>
      </c>
    </row>
    <row r="1549" spans="1:21" ht="14.4" customHeight="1" x14ac:dyDescent="0.3">
      <c r="A1549" s="831">
        <v>21</v>
      </c>
      <c r="B1549" s="832" t="s">
        <v>2457</v>
      </c>
      <c r="C1549" s="832" t="s">
        <v>2463</v>
      </c>
      <c r="D1549" s="833" t="s">
        <v>4107</v>
      </c>
      <c r="E1549" s="834" t="s">
        <v>2475</v>
      </c>
      <c r="F1549" s="832" t="s">
        <v>2458</v>
      </c>
      <c r="G1549" s="832" t="s">
        <v>2606</v>
      </c>
      <c r="H1549" s="832" t="s">
        <v>585</v>
      </c>
      <c r="I1549" s="832" t="s">
        <v>2612</v>
      </c>
      <c r="J1549" s="832" t="s">
        <v>2608</v>
      </c>
      <c r="K1549" s="832" t="s">
        <v>2613</v>
      </c>
      <c r="L1549" s="835">
        <v>339.47</v>
      </c>
      <c r="M1549" s="835">
        <v>1357.88</v>
      </c>
      <c r="N1549" s="832">
        <v>4</v>
      </c>
      <c r="O1549" s="836">
        <v>1</v>
      </c>
      <c r="P1549" s="835">
        <v>1357.88</v>
      </c>
      <c r="Q1549" s="837">
        <v>1</v>
      </c>
      <c r="R1549" s="832">
        <v>4</v>
      </c>
      <c r="S1549" s="837">
        <v>1</v>
      </c>
      <c r="T1549" s="836">
        <v>1</v>
      </c>
      <c r="U1549" s="838">
        <v>1</v>
      </c>
    </row>
    <row r="1550" spans="1:21" ht="14.4" customHeight="1" x14ac:dyDescent="0.3">
      <c r="A1550" s="831">
        <v>21</v>
      </c>
      <c r="B1550" s="832" t="s">
        <v>2457</v>
      </c>
      <c r="C1550" s="832" t="s">
        <v>2463</v>
      </c>
      <c r="D1550" s="833" t="s">
        <v>4107</v>
      </c>
      <c r="E1550" s="834" t="s">
        <v>2475</v>
      </c>
      <c r="F1550" s="832" t="s">
        <v>2458</v>
      </c>
      <c r="G1550" s="832" t="s">
        <v>2618</v>
      </c>
      <c r="H1550" s="832" t="s">
        <v>585</v>
      </c>
      <c r="I1550" s="832" t="s">
        <v>2619</v>
      </c>
      <c r="J1550" s="832" t="s">
        <v>967</v>
      </c>
      <c r="K1550" s="832" t="s">
        <v>2620</v>
      </c>
      <c r="L1550" s="835">
        <v>45.03</v>
      </c>
      <c r="M1550" s="835">
        <v>270.18</v>
      </c>
      <c r="N1550" s="832">
        <v>6</v>
      </c>
      <c r="O1550" s="836">
        <v>4</v>
      </c>
      <c r="P1550" s="835">
        <v>45.03</v>
      </c>
      <c r="Q1550" s="837">
        <v>0.16666666666666666</v>
      </c>
      <c r="R1550" s="832">
        <v>1</v>
      </c>
      <c r="S1550" s="837">
        <v>0.16666666666666666</v>
      </c>
      <c r="T1550" s="836">
        <v>1</v>
      </c>
      <c r="U1550" s="838">
        <v>0.25</v>
      </c>
    </row>
    <row r="1551" spans="1:21" ht="14.4" customHeight="1" x14ac:dyDescent="0.3">
      <c r="A1551" s="831">
        <v>21</v>
      </c>
      <c r="B1551" s="832" t="s">
        <v>2457</v>
      </c>
      <c r="C1551" s="832" t="s">
        <v>2463</v>
      </c>
      <c r="D1551" s="833" t="s">
        <v>4107</v>
      </c>
      <c r="E1551" s="834" t="s">
        <v>2475</v>
      </c>
      <c r="F1551" s="832" t="s">
        <v>2458</v>
      </c>
      <c r="G1551" s="832" t="s">
        <v>3117</v>
      </c>
      <c r="H1551" s="832" t="s">
        <v>585</v>
      </c>
      <c r="I1551" s="832" t="s">
        <v>3118</v>
      </c>
      <c r="J1551" s="832" t="s">
        <v>3119</v>
      </c>
      <c r="K1551" s="832" t="s">
        <v>3120</v>
      </c>
      <c r="L1551" s="835">
        <v>45.89</v>
      </c>
      <c r="M1551" s="835">
        <v>91.78</v>
      </c>
      <c r="N1551" s="832">
        <v>2</v>
      </c>
      <c r="O1551" s="836">
        <v>2</v>
      </c>
      <c r="P1551" s="835">
        <v>91.78</v>
      </c>
      <c r="Q1551" s="837">
        <v>1</v>
      </c>
      <c r="R1551" s="832">
        <v>2</v>
      </c>
      <c r="S1551" s="837">
        <v>1</v>
      </c>
      <c r="T1551" s="836">
        <v>2</v>
      </c>
      <c r="U1551" s="838">
        <v>1</v>
      </c>
    </row>
    <row r="1552" spans="1:21" ht="14.4" customHeight="1" x14ac:dyDescent="0.3">
      <c r="A1552" s="831">
        <v>21</v>
      </c>
      <c r="B1552" s="832" t="s">
        <v>2457</v>
      </c>
      <c r="C1552" s="832" t="s">
        <v>2463</v>
      </c>
      <c r="D1552" s="833" t="s">
        <v>4107</v>
      </c>
      <c r="E1552" s="834" t="s">
        <v>2475</v>
      </c>
      <c r="F1552" s="832" t="s">
        <v>2458</v>
      </c>
      <c r="G1552" s="832" t="s">
        <v>3117</v>
      </c>
      <c r="H1552" s="832" t="s">
        <v>585</v>
      </c>
      <c r="I1552" s="832" t="s">
        <v>3121</v>
      </c>
      <c r="J1552" s="832" t="s">
        <v>3119</v>
      </c>
      <c r="K1552" s="832" t="s">
        <v>3122</v>
      </c>
      <c r="L1552" s="835">
        <v>91.78</v>
      </c>
      <c r="M1552" s="835">
        <v>91.78</v>
      </c>
      <c r="N1552" s="832">
        <v>1</v>
      </c>
      <c r="O1552" s="836">
        <v>0.5</v>
      </c>
      <c r="P1552" s="835">
        <v>91.78</v>
      </c>
      <c r="Q1552" s="837">
        <v>1</v>
      </c>
      <c r="R1552" s="832">
        <v>1</v>
      </c>
      <c r="S1552" s="837">
        <v>1</v>
      </c>
      <c r="T1552" s="836">
        <v>0.5</v>
      </c>
      <c r="U1552" s="838">
        <v>1</v>
      </c>
    </row>
    <row r="1553" spans="1:21" ht="14.4" customHeight="1" x14ac:dyDescent="0.3">
      <c r="A1553" s="831">
        <v>21</v>
      </c>
      <c r="B1553" s="832" t="s">
        <v>2457</v>
      </c>
      <c r="C1553" s="832" t="s">
        <v>2463</v>
      </c>
      <c r="D1553" s="833" t="s">
        <v>4107</v>
      </c>
      <c r="E1553" s="834" t="s">
        <v>2475</v>
      </c>
      <c r="F1553" s="832" t="s">
        <v>2458</v>
      </c>
      <c r="G1553" s="832" t="s">
        <v>2626</v>
      </c>
      <c r="H1553" s="832" t="s">
        <v>585</v>
      </c>
      <c r="I1553" s="832" t="s">
        <v>2627</v>
      </c>
      <c r="J1553" s="832" t="s">
        <v>2628</v>
      </c>
      <c r="K1553" s="832" t="s">
        <v>2629</v>
      </c>
      <c r="L1553" s="835">
        <v>2615.92</v>
      </c>
      <c r="M1553" s="835">
        <v>10463.68</v>
      </c>
      <c r="N1553" s="832">
        <v>4</v>
      </c>
      <c r="O1553" s="836">
        <v>2</v>
      </c>
      <c r="P1553" s="835">
        <v>10463.68</v>
      </c>
      <c r="Q1553" s="837">
        <v>1</v>
      </c>
      <c r="R1553" s="832">
        <v>4</v>
      </c>
      <c r="S1553" s="837">
        <v>1</v>
      </c>
      <c r="T1553" s="836">
        <v>2</v>
      </c>
      <c r="U1553" s="838">
        <v>1</v>
      </c>
    </row>
    <row r="1554" spans="1:21" ht="14.4" customHeight="1" x14ac:dyDescent="0.3">
      <c r="A1554" s="831">
        <v>21</v>
      </c>
      <c r="B1554" s="832" t="s">
        <v>2457</v>
      </c>
      <c r="C1554" s="832" t="s">
        <v>2463</v>
      </c>
      <c r="D1554" s="833" t="s">
        <v>4107</v>
      </c>
      <c r="E1554" s="834" t="s">
        <v>2475</v>
      </c>
      <c r="F1554" s="832" t="s">
        <v>2458</v>
      </c>
      <c r="G1554" s="832" t="s">
        <v>2626</v>
      </c>
      <c r="H1554" s="832" t="s">
        <v>585</v>
      </c>
      <c r="I1554" s="832" t="s">
        <v>3214</v>
      </c>
      <c r="J1554" s="832" t="s">
        <v>2628</v>
      </c>
      <c r="K1554" s="832" t="s">
        <v>3215</v>
      </c>
      <c r="L1554" s="835">
        <v>3633.21</v>
      </c>
      <c r="M1554" s="835">
        <v>7266.42</v>
      </c>
      <c r="N1554" s="832">
        <v>2</v>
      </c>
      <c r="O1554" s="836">
        <v>1</v>
      </c>
      <c r="P1554" s="835">
        <v>7266.42</v>
      </c>
      <c r="Q1554" s="837">
        <v>1</v>
      </c>
      <c r="R1554" s="832">
        <v>2</v>
      </c>
      <c r="S1554" s="837">
        <v>1</v>
      </c>
      <c r="T1554" s="836">
        <v>1</v>
      </c>
      <c r="U1554" s="838">
        <v>1</v>
      </c>
    </row>
    <row r="1555" spans="1:21" ht="14.4" customHeight="1" x14ac:dyDescent="0.3">
      <c r="A1555" s="831">
        <v>21</v>
      </c>
      <c r="B1555" s="832" t="s">
        <v>2457</v>
      </c>
      <c r="C1555" s="832" t="s">
        <v>2463</v>
      </c>
      <c r="D1555" s="833" t="s">
        <v>4107</v>
      </c>
      <c r="E1555" s="834" t="s">
        <v>2475</v>
      </c>
      <c r="F1555" s="832" t="s">
        <v>2458</v>
      </c>
      <c r="G1555" s="832" t="s">
        <v>2634</v>
      </c>
      <c r="H1555" s="832" t="s">
        <v>585</v>
      </c>
      <c r="I1555" s="832" t="s">
        <v>2635</v>
      </c>
      <c r="J1555" s="832" t="s">
        <v>798</v>
      </c>
      <c r="K1555" s="832" t="s">
        <v>2636</v>
      </c>
      <c r="L1555" s="835">
        <v>27.28</v>
      </c>
      <c r="M1555" s="835">
        <v>81.84</v>
      </c>
      <c r="N1555" s="832">
        <v>3</v>
      </c>
      <c r="O1555" s="836">
        <v>0.5</v>
      </c>
      <c r="P1555" s="835">
        <v>81.84</v>
      </c>
      <c r="Q1555" s="837">
        <v>1</v>
      </c>
      <c r="R1555" s="832">
        <v>3</v>
      </c>
      <c r="S1555" s="837">
        <v>1</v>
      </c>
      <c r="T1555" s="836">
        <v>0.5</v>
      </c>
      <c r="U1555" s="838">
        <v>1</v>
      </c>
    </row>
    <row r="1556" spans="1:21" ht="14.4" customHeight="1" x14ac:dyDescent="0.3">
      <c r="A1556" s="831">
        <v>21</v>
      </c>
      <c r="B1556" s="832" t="s">
        <v>2457</v>
      </c>
      <c r="C1556" s="832" t="s">
        <v>2463</v>
      </c>
      <c r="D1556" s="833" t="s">
        <v>4107</v>
      </c>
      <c r="E1556" s="834" t="s">
        <v>2475</v>
      </c>
      <c r="F1556" s="832" t="s">
        <v>2458</v>
      </c>
      <c r="G1556" s="832" t="s">
        <v>2639</v>
      </c>
      <c r="H1556" s="832" t="s">
        <v>637</v>
      </c>
      <c r="I1556" s="832" t="s">
        <v>2640</v>
      </c>
      <c r="J1556" s="832" t="s">
        <v>2641</v>
      </c>
      <c r="K1556" s="832" t="s">
        <v>2642</v>
      </c>
      <c r="L1556" s="835">
        <v>3689.11</v>
      </c>
      <c r="M1556" s="835">
        <v>11067.33</v>
      </c>
      <c r="N1556" s="832">
        <v>3</v>
      </c>
      <c r="O1556" s="836">
        <v>2.5</v>
      </c>
      <c r="P1556" s="835">
        <v>11067.33</v>
      </c>
      <c r="Q1556" s="837">
        <v>1</v>
      </c>
      <c r="R1556" s="832">
        <v>3</v>
      </c>
      <c r="S1556" s="837">
        <v>1</v>
      </c>
      <c r="T1556" s="836">
        <v>2.5</v>
      </c>
      <c r="U1556" s="838">
        <v>1</v>
      </c>
    </row>
    <row r="1557" spans="1:21" ht="14.4" customHeight="1" x14ac:dyDescent="0.3">
      <c r="A1557" s="831">
        <v>21</v>
      </c>
      <c r="B1557" s="832" t="s">
        <v>2457</v>
      </c>
      <c r="C1557" s="832" t="s">
        <v>2463</v>
      </c>
      <c r="D1557" s="833" t="s">
        <v>4107</v>
      </c>
      <c r="E1557" s="834" t="s">
        <v>2475</v>
      </c>
      <c r="F1557" s="832" t="s">
        <v>2458</v>
      </c>
      <c r="G1557" s="832" t="s">
        <v>2639</v>
      </c>
      <c r="H1557" s="832" t="s">
        <v>637</v>
      </c>
      <c r="I1557" s="832" t="s">
        <v>2640</v>
      </c>
      <c r="J1557" s="832" t="s">
        <v>2641</v>
      </c>
      <c r="K1557" s="832" t="s">
        <v>2642</v>
      </c>
      <c r="L1557" s="835">
        <v>1651.16</v>
      </c>
      <c r="M1557" s="835">
        <v>6604.64</v>
      </c>
      <c r="N1557" s="832">
        <v>4</v>
      </c>
      <c r="O1557" s="836">
        <v>2.5</v>
      </c>
      <c r="P1557" s="835">
        <v>4953.4800000000005</v>
      </c>
      <c r="Q1557" s="837">
        <v>0.75</v>
      </c>
      <c r="R1557" s="832">
        <v>3</v>
      </c>
      <c r="S1557" s="837">
        <v>0.75</v>
      </c>
      <c r="T1557" s="836">
        <v>2</v>
      </c>
      <c r="U1557" s="838">
        <v>0.8</v>
      </c>
    </row>
    <row r="1558" spans="1:21" ht="14.4" customHeight="1" x14ac:dyDescent="0.3">
      <c r="A1558" s="831">
        <v>21</v>
      </c>
      <c r="B1558" s="832" t="s">
        <v>2457</v>
      </c>
      <c r="C1558" s="832" t="s">
        <v>2463</v>
      </c>
      <c r="D1558" s="833" t="s">
        <v>4107</v>
      </c>
      <c r="E1558" s="834" t="s">
        <v>2475</v>
      </c>
      <c r="F1558" s="832" t="s">
        <v>2458</v>
      </c>
      <c r="G1558" s="832" t="s">
        <v>2901</v>
      </c>
      <c r="H1558" s="832" t="s">
        <v>585</v>
      </c>
      <c r="I1558" s="832" t="s">
        <v>3910</v>
      </c>
      <c r="J1558" s="832" t="s">
        <v>2903</v>
      </c>
      <c r="K1558" s="832" t="s">
        <v>1741</v>
      </c>
      <c r="L1558" s="835">
        <v>92.49</v>
      </c>
      <c r="M1558" s="835">
        <v>92.49</v>
      </c>
      <c r="N1558" s="832">
        <v>1</v>
      </c>
      <c r="O1558" s="836">
        <v>1</v>
      </c>
      <c r="P1558" s="835">
        <v>92.49</v>
      </c>
      <c r="Q1558" s="837">
        <v>1</v>
      </c>
      <c r="R1558" s="832">
        <v>1</v>
      </c>
      <c r="S1558" s="837">
        <v>1</v>
      </c>
      <c r="T1558" s="836">
        <v>1</v>
      </c>
      <c r="U1558" s="838">
        <v>1</v>
      </c>
    </row>
    <row r="1559" spans="1:21" ht="14.4" customHeight="1" x14ac:dyDescent="0.3">
      <c r="A1559" s="831">
        <v>21</v>
      </c>
      <c r="B1559" s="832" t="s">
        <v>2457</v>
      </c>
      <c r="C1559" s="832" t="s">
        <v>2463</v>
      </c>
      <c r="D1559" s="833" t="s">
        <v>4107</v>
      </c>
      <c r="E1559" s="834" t="s">
        <v>2475</v>
      </c>
      <c r="F1559" s="832" t="s">
        <v>2458</v>
      </c>
      <c r="G1559" s="832" t="s">
        <v>2901</v>
      </c>
      <c r="H1559" s="832" t="s">
        <v>585</v>
      </c>
      <c r="I1559" s="832" t="s">
        <v>3219</v>
      </c>
      <c r="J1559" s="832" t="s">
        <v>2903</v>
      </c>
      <c r="K1559" s="832" t="s">
        <v>2904</v>
      </c>
      <c r="L1559" s="835">
        <v>111.72</v>
      </c>
      <c r="M1559" s="835">
        <v>111.72</v>
      </c>
      <c r="N1559" s="832">
        <v>1</v>
      </c>
      <c r="O1559" s="836">
        <v>1</v>
      </c>
      <c r="P1559" s="835"/>
      <c r="Q1559" s="837">
        <v>0</v>
      </c>
      <c r="R1559" s="832"/>
      <c r="S1559" s="837">
        <v>0</v>
      </c>
      <c r="T1559" s="836"/>
      <c r="U1559" s="838">
        <v>0</v>
      </c>
    </row>
    <row r="1560" spans="1:21" ht="14.4" customHeight="1" x14ac:dyDescent="0.3">
      <c r="A1560" s="831">
        <v>21</v>
      </c>
      <c r="B1560" s="832" t="s">
        <v>2457</v>
      </c>
      <c r="C1560" s="832" t="s">
        <v>2463</v>
      </c>
      <c r="D1560" s="833" t="s">
        <v>4107</v>
      </c>
      <c r="E1560" s="834" t="s">
        <v>2475</v>
      </c>
      <c r="F1560" s="832" t="s">
        <v>2458</v>
      </c>
      <c r="G1560" s="832" t="s">
        <v>2905</v>
      </c>
      <c r="H1560" s="832" t="s">
        <v>585</v>
      </c>
      <c r="I1560" s="832" t="s">
        <v>3911</v>
      </c>
      <c r="J1560" s="832" t="s">
        <v>3912</v>
      </c>
      <c r="K1560" s="832" t="s">
        <v>3913</v>
      </c>
      <c r="L1560" s="835">
        <v>0</v>
      </c>
      <c r="M1560" s="835">
        <v>0</v>
      </c>
      <c r="N1560" s="832">
        <v>6</v>
      </c>
      <c r="O1560" s="836">
        <v>1.5</v>
      </c>
      <c r="P1560" s="835">
        <v>0</v>
      </c>
      <c r="Q1560" s="837"/>
      <c r="R1560" s="832">
        <v>6</v>
      </c>
      <c r="S1560" s="837">
        <v>1</v>
      </c>
      <c r="T1560" s="836">
        <v>1.5</v>
      </c>
      <c r="U1560" s="838">
        <v>1</v>
      </c>
    </row>
    <row r="1561" spans="1:21" ht="14.4" customHeight="1" x14ac:dyDescent="0.3">
      <c r="A1561" s="831">
        <v>21</v>
      </c>
      <c r="B1561" s="832" t="s">
        <v>2457</v>
      </c>
      <c r="C1561" s="832" t="s">
        <v>2463</v>
      </c>
      <c r="D1561" s="833" t="s">
        <v>4107</v>
      </c>
      <c r="E1561" s="834" t="s">
        <v>2475</v>
      </c>
      <c r="F1561" s="832" t="s">
        <v>2458</v>
      </c>
      <c r="G1561" s="832" t="s">
        <v>2650</v>
      </c>
      <c r="H1561" s="832" t="s">
        <v>637</v>
      </c>
      <c r="I1561" s="832" t="s">
        <v>2654</v>
      </c>
      <c r="J1561" s="832" t="s">
        <v>2655</v>
      </c>
      <c r="K1561" s="832" t="s">
        <v>1961</v>
      </c>
      <c r="L1561" s="835">
        <v>550.39</v>
      </c>
      <c r="M1561" s="835">
        <v>1651.17</v>
      </c>
      <c r="N1561" s="832">
        <v>3</v>
      </c>
      <c r="O1561" s="836">
        <v>1</v>
      </c>
      <c r="P1561" s="835">
        <v>1651.17</v>
      </c>
      <c r="Q1561" s="837">
        <v>1</v>
      </c>
      <c r="R1561" s="832">
        <v>3</v>
      </c>
      <c r="S1561" s="837">
        <v>1</v>
      </c>
      <c r="T1561" s="836">
        <v>1</v>
      </c>
      <c r="U1561" s="838">
        <v>1</v>
      </c>
    </row>
    <row r="1562" spans="1:21" ht="14.4" customHeight="1" x14ac:dyDescent="0.3">
      <c r="A1562" s="831">
        <v>21</v>
      </c>
      <c r="B1562" s="832" t="s">
        <v>2457</v>
      </c>
      <c r="C1562" s="832" t="s">
        <v>2463</v>
      </c>
      <c r="D1562" s="833" t="s">
        <v>4107</v>
      </c>
      <c r="E1562" s="834" t="s">
        <v>2475</v>
      </c>
      <c r="F1562" s="832" t="s">
        <v>2458</v>
      </c>
      <c r="G1562" s="832" t="s">
        <v>2515</v>
      </c>
      <c r="H1562" s="832" t="s">
        <v>585</v>
      </c>
      <c r="I1562" s="832" t="s">
        <v>2667</v>
      </c>
      <c r="J1562" s="832" t="s">
        <v>769</v>
      </c>
      <c r="K1562" s="832" t="s">
        <v>2668</v>
      </c>
      <c r="L1562" s="835">
        <v>53.57</v>
      </c>
      <c r="M1562" s="835">
        <v>374.99</v>
      </c>
      <c r="N1562" s="832">
        <v>7</v>
      </c>
      <c r="O1562" s="836">
        <v>4</v>
      </c>
      <c r="P1562" s="835">
        <v>107.14</v>
      </c>
      <c r="Q1562" s="837">
        <v>0.2857142857142857</v>
      </c>
      <c r="R1562" s="832">
        <v>2</v>
      </c>
      <c r="S1562" s="837">
        <v>0.2857142857142857</v>
      </c>
      <c r="T1562" s="836">
        <v>1.5</v>
      </c>
      <c r="U1562" s="838">
        <v>0.375</v>
      </c>
    </row>
    <row r="1563" spans="1:21" ht="14.4" customHeight="1" x14ac:dyDescent="0.3">
      <c r="A1563" s="831">
        <v>21</v>
      </c>
      <c r="B1563" s="832" t="s">
        <v>2457</v>
      </c>
      <c r="C1563" s="832" t="s">
        <v>2463</v>
      </c>
      <c r="D1563" s="833" t="s">
        <v>4107</v>
      </c>
      <c r="E1563" s="834" t="s">
        <v>2475</v>
      </c>
      <c r="F1563" s="832" t="s">
        <v>2458</v>
      </c>
      <c r="G1563" s="832" t="s">
        <v>2669</v>
      </c>
      <c r="H1563" s="832" t="s">
        <v>637</v>
      </c>
      <c r="I1563" s="832" t="s">
        <v>1918</v>
      </c>
      <c r="J1563" s="832" t="s">
        <v>873</v>
      </c>
      <c r="K1563" s="832" t="s">
        <v>1919</v>
      </c>
      <c r="L1563" s="835">
        <v>1385.62</v>
      </c>
      <c r="M1563" s="835">
        <v>15241.819999999998</v>
      </c>
      <c r="N1563" s="832">
        <v>11</v>
      </c>
      <c r="O1563" s="836">
        <v>2.5</v>
      </c>
      <c r="P1563" s="835">
        <v>12470.579999999998</v>
      </c>
      <c r="Q1563" s="837">
        <v>0.81818181818181812</v>
      </c>
      <c r="R1563" s="832">
        <v>9</v>
      </c>
      <c r="S1563" s="837">
        <v>0.81818181818181823</v>
      </c>
      <c r="T1563" s="836">
        <v>1.5</v>
      </c>
      <c r="U1563" s="838">
        <v>0.6</v>
      </c>
    </row>
    <row r="1564" spans="1:21" ht="14.4" customHeight="1" x14ac:dyDescent="0.3">
      <c r="A1564" s="831">
        <v>21</v>
      </c>
      <c r="B1564" s="832" t="s">
        <v>2457</v>
      </c>
      <c r="C1564" s="832" t="s">
        <v>2463</v>
      </c>
      <c r="D1564" s="833" t="s">
        <v>4107</v>
      </c>
      <c r="E1564" s="834" t="s">
        <v>2475</v>
      </c>
      <c r="F1564" s="832" t="s">
        <v>2458</v>
      </c>
      <c r="G1564" s="832" t="s">
        <v>2669</v>
      </c>
      <c r="H1564" s="832" t="s">
        <v>637</v>
      </c>
      <c r="I1564" s="832" t="s">
        <v>2670</v>
      </c>
      <c r="J1564" s="832" t="s">
        <v>2671</v>
      </c>
      <c r="K1564" s="832" t="s">
        <v>2672</v>
      </c>
      <c r="L1564" s="835">
        <v>736.33</v>
      </c>
      <c r="M1564" s="835">
        <v>736.33</v>
      </c>
      <c r="N1564" s="832">
        <v>1</v>
      </c>
      <c r="O1564" s="836">
        <v>1</v>
      </c>
      <c r="P1564" s="835">
        <v>736.33</v>
      </c>
      <c r="Q1564" s="837">
        <v>1</v>
      </c>
      <c r="R1564" s="832">
        <v>1</v>
      </c>
      <c r="S1564" s="837">
        <v>1</v>
      </c>
      <c r="T1564" s="836">
        <v>1</v>
      </c>
      <c r="U1564" s="838">
        <v>1</v>
      </c>
    </row>
    <row r="1565" spans="1:21" ht="14.4" customHeight="1" x14ac:dyDescent="0.3">
      <c r="A1565" s="831">
        <v>21</v>
      </c>
      <c r="B1565" s="832" t="s">
        <v>2457</v>
      </c>
      <c r="C1565" s="832" t="s">
        <v>2463</v>
      </c>
      <c r="D1565" s="833" t="s">
        <v>4107</v>
      </c>
      <c r="E1565" s="834" t="s">
        <v>2475</v>
      </c>
      <c r="F1565" s="832" t="s">
        <v>2458</v>
      </c>
      <c r="G1565" s="832" t="s">
        <v>2669</v>
      </c>
      <c r="H1565" s="832" t="s">
        <v>637</v>
      </c>
      <c r="I1565" s="832" t="s">
        <v>2673</v>
      </c>
      <c r="J1565" s="832" t="s">
        <v>2671</v>
      </c>
      <c r="K1565" s="832" t="s">
        <v>2674</v>
      </c>
      <c r="L1565" s="835">
        <v>490.89</v>
      </c>
      <c r="M1565" s="835">
        <v>1963.56</v>
      </c>
      <c r="N1565" s="832">
        <v>4</v>
      </c>
      <c r="O1565" s="836">
        <v>2</v>
      </c>
      <c r="P1565" s="835">
        <v>1472.67</v>
      </c>
      <c r="Q1565" s="837">
        <v>0.75000000000000011</v>
      </c>
      <c r="R1565" s="832">
        <v>3</v>
      </c>
      <c r="S1565" s="837">
        <v>0.75</v>
      </c>
      <c r="T1565" s="836">
        <v>1</v>
      </c>
      <c r="U1565" s="838">
        <v>0.5</v>
      </c>
    </row>
    <row r="1566" spans="1:21" ht="14.4" customHeight="1" x14ac:dyDescent="0.3">
      <c r="A1566" s="831">
        <v>21</v>
      </c>
      <c r="B1566" s="832" t="s">
        <v>2457</v>
      </c>
      <c r="C1566" s="832" t="s">
        <v>2463</v>
      </c>
      <c r="D1566" s="833" t="s">
        <v>4107</v>
      </c>
      <c r="E1566" s="834" t="s">
        <v>2475</v>
      </c>
      <c r="F1566" s="832" t="s">
        <v>2458</v>
      </c>
      <c r="G1566" s="832" t="s">
        <v>2669</v>
      </c>
      <c r="H1566" s="832" t="s">
        <v>637</v>
      </c>
      <c r="I1566" s="832" t="s">
        <v>1920</v>
      </c>
      <c r="J1566" s="832" t="s">
        <v>873</v>
      </c>
      <c r="K1566" s="832" t="s">
        <v>1921</v>
      </c>
      <c r="L1566" s="835">
        <v>1847.49</v>
      </c>
      <c r="M1566" s="835">
        <v>3694.98</v>
      </c>
      <c r="N1566" s="832">
        <v>2</v>
      </c>
      <c r="O1566" s="836">
        <v>0.5</v>
      </c>
      <c r="P1566" s="835">
        <v>3694.98</v>
      </c>
      <c r="Q1566" s="837">
        <v>1</v>
      </c>
      <c r="R1566" s="832">
        <v>2</v>
      </c>
      <c r="S1566" s="837">
        <v>1</v>
      </c>
      <c r="T1566" s="836">
        <v>0.5</v>
      </c>
      <c r="U1566" s="838">
        <v>1</v>
      </c>
    </row>
    <row r="1567" spans="1:21" ht="14.4" customHeight="1" x14ac:dyDescent="0.3">
      <c r="A1567" s="831">
        <v>21</v>
      </c>
      <c r="B1567" s="832" t="s">
        <v>2457</v>
      </c>
      <c r="C1567" s="832" t="s">
        <v>2463</v>
      </c>
      <c r="D1567" s="833" t="s">
        <v>4107</v>
      </c>
      <c r="E1567" s="834" t="s">
        <v>2475</v>
      </c>
      <c r="F1567" s="832" t="s">
        <v>2458</v>
      </c>
      <c r="G1567" s="832" t="s">
        <v>2669</v>
      </c>
      <c r="H1567" s="832" t="s">
        <v>637</v>
      </c>
      <c r="I1567" s="832" t="s">
        <v>2675</v>
      </c>
      <c r="J1567" s="832" t="s">
        <v>873</v>
      </c>
      <c r="K1567" s="832" t="s">
        <v>2676</v>
      </c>
      <c r="L1567" s="835">
        <v>277.12</v>
      </c>
      <c r="M1567" s="835">
        <v>831.36</v>
      </c>
      <c r="N1567" s="832">
        <v>3</v>
      </c>
      <c r="O1567" s="836">
        <v>1</v>
      </c>
      <c r="P1567" s="835">
        <v>831.36</v>
      </c>
      <c r="Q1567" s="837">
        <v>1</v>
      </c>
      <c r="R1567" s="832">
        <v>3</v>
      </c>
      <c r="S1567" s="837">
        <v>1</v>
      </c>
      <c r="T1567" s="836">
        <v>1</v>
      </c>
      <c r="U1567" s="838">
        <v>1</v>
      </c>
    </row>
    <row r="1568" spans="1:21" ht="14.4" customHeight="1" x14ac:dyDescent="0.3">
      <c r="A1568" s="831">
        <v>21</v>
      </c>
      <c r="B1568" s="832" t="s">
        <v>2457</v>
      </c>
      <c r="C1568" s="832" t="s">
        <v>2463</v>
      </c>
      <c r="D1568" s="833" t="s">
        <v>4107</v>
      </c>
      <c r="E1568" s="834" t="s">
        <v>2475</v>
      </c>
      <c r="F1568" s="832" t="s">
        <v>2458</v>
      </c>
      <c r="G1568" s="832" t="s">
        <v>2680</v>
      </c>
      <c r="H1568" s="832" t="s">
        <v>585</v>
      </c>
      <c r="I1568" s="832" t="s">
        <v>2681</v>
      </c>
      <c r="J1568" s="832" t="s">
        <v>909</v>
      </c>
      <c r="K1568" s="832" t="s">
        <v>2682</v>
      </c>
      <c r="L1568" s="835">
        <v>103.67</v>
      </c>
      <c r="M1568" s="835">
        <v>103.67</v>
      </c>
      <c r="N1568" s="832">
        <v>1</v>
      </c>
      <c r="O1568" s="836">
        <v>0.5</v>
      </c>
      <c r="P1568" s="835"/>
      <c r="Q1568" s="837">
        <v>0</v>
      </c>
      <c r="R1568" s="832"/>
      <c r="S1568" s="837">
        <v>0</v>
      </c>
      <c r="T1568" s="836"/>
      <c r="U1568" s="838">
        <v>0</v>
      </c>
    </row>
    <row r="1569" spans="1:21" ht="14.4" customHeight="1" x14ac:dyDescent="0.3">
      <c r="A1569" s="831">
        <v>21</v>
      </c>
      <c r="B1569" s="832" t="s">
        <v>2457</v>
      </c>
      <c r="C1569" s="832" t="s">
        <v>2463</v>
      </c>
      <c r="D1569" s="833" t="s">
        <v>4107</v>
      </c>
      <c r="E1569" s="834" t="s">
        <v>2475</v>
      </c>
      <c r="F1569" s="832" t="s">
        <v>2458</v>
      </c>
      <c r="G1569" s="832" t="s">
        <v>2680</v>
      </c>
      <c r="H1569" s="832" t="s">
        <v>585</v>
      </c>
      <c r="I1569" s="832" t="s">
        <v>3430</v>
      </c>
      <c r="J1569" s="832" t="s">
        <v>3240</v>
      </c>
      <c r="K1569" s="832" t="s">
        <v>3431</v>
      </c>
      <c r="L1569" s="835">
        <v>64.5</v>
      </c>
      <c r="M1569" s="835">
        <v>64.5</v>
      </c>
      <c r="N1569" s="832">
        <v>1</v>
      </c>
      <c r="O1569" s="836">
        <v>0.5</v>
      </c>
      <c r="P1569" s="835">
        <v>64.5</v>
      </c>
      <c r="Q1569" s="837">
        <v>1</v>
      </c>
      <c r="R1569" s="832">
        <v>1</v>
      </c>
      <c r="S1569" s="837">
        <v>1</v>
      </c>
      <c r="T1569" s="836">
        <v>0.5</v>
      </c>
      <c r="U1569" s="838">
        <v>1</v>
      </c>
    </row>
    <row r="1570" spans="1:21" ht="14.4" customHeight="1" x14ac:dyDescent="0.3">
      <c r="A1570" s="831">
        <v>21</v>
      </c>
      <c r="B1570" s="832" t="s">
        <v>2457</v>
      </c>
      <c r="C1570" s="832" t="s">
        <v>2463</v>
      </c>
      <c r="D1570" s="833" t="s">
        <v>4107</v>
      </c>
      <c r="E1570" s="834" t="s">
        <v>2475</v>
      </c>
      <c r="F1570" s="832" t="s">
        <v>2458</v>
      </c>
      <c r="G1570" s="832" t="s">
        <v>2504</v>
      </c>
      <c r="H1570" s="832" t="s">
        <v>585</v>
      </c>
      <c r="I1570" s="832" t="s">
        <v>3914</v>
      </c>
      <c r="J1570" s="832" t="s">
        <v>2973</v>
      </c>
      <c r="K1570" s="832" t="s">
        <v>2974</v>
      </c>
      <c r="L1570" s="835">
        <v>453.18</v>
      </c>
      <c r="M1570" s="835">
        <v>1359.54</v>
      </c>
      <c r="N1570" s="832">
        <v>3</v>
      </c>
      <c r="O1570" s="836">
        <v>0.5</v>
      </c>
      <c r="P1570" s="835">
        <v>1359.54</v>
      </c>
      <c r="Q1570" s="837">
        <v>1</v>
      </c>
      <c r="R1570" s="832">
        <v>3</v>
      </c>
      <c r="S1570" s="837">
        <v>1</v>
      </c>
      <c r="T1570" s="836">
        <v>0.5</v>
      </c>
      <c r="U1570" s="838">
        <v>1</v>
      </c>
    </row>
    <row r="1571" spans="1:21" ht="14.4" customHeight="1" x14ac:dyDescent="0.3">
      <c r="A1571" s="831">
        <v>21</v>
      </c>
      <c r="B1571" s="832" t="s">
        <v>2457</v>
      </c>
      <c r="C1571" s="832" t="s">
        <v>2463</v>
      </c>
      <c r="D1571" s="833" t="s">
        <v>4107</v>
      </c>
      <c r="E1571" s="834" t="s">
        <v>2475</v>
      </c>
      <c r="F1571" s="832" t="s">
        <v>2458</v>
      </c>
      <c r="G1571" s="832" t="s">
        <v>2504</v>
      </c>
      <c r="H1571" s="832" t="s">
        <v>585</v>
      </c>
      <c r="I1571" s="832" t="s">
        <v>3742</v>
      </c>
      <c r="J1571" s="832" t="s">
        <v>2973</v>
      </c>
      <c r="K1571" s="832" t="s">
        <v>3743</v>
      </c>
      <c r="L1571" s="835">
        <v>226.6</v>
      </c>
      <c r="M1571" s="835">
        <v>679.8</v>
      </c>
      <c r="N1571" s="832">
        <v>3</v>
      </c>
      <c r="O1571" s="836">
        <v>0.5</v>
      </c>
      <c r="P1571" s="835">
        <v>679.8</v>
      </c>
      <c r="Q1571" s="837">
        <v>1</v>
      </c>
      <c r="R1571" s="832">
        <v>3</v>
      </c>
      <c r="S1571" s="837">
        <v>1</v>
      </c>
      <c r="T1571" s="836">
        <v>0.5</v>
      </c>
      <c r="U1571" s="838">
        <v>1</v>
      </c>
    </row>
    <row r="1572" spans="1:21" ht="14.4" customHeight="1" x14ac:dyDescent="0.3">
      <c r="A1572" s="831">
        <v>21</v>
      </c>
      <c r="B1572" s="832" t="s">
        <v>2457</v>
      </c>
      <c r="C1572" s="832" t="s">
        <v>2463</v>
      </c>
      <c r="D1572" s="833" t="s">
        <v>4107</v>
      </c>
      <c r="E1572" s="834" t="s">
        <v>2475</v>
      </c>
      <c r="F1572" s="832" t="s">
        <v>2458</v>
      </c>
      <c r="G1572" s="832" t="s">
        <v>2504</v>
      </c>
      <c r="H1572" s="832" t="s">
        <v>637</v>
      </c>
      <c r="I1572" s="832" t="s">
        <v>2505</v>
      </c>
      <c r="J1572" s="832" t="s">
        <v>2506</v>
      </c>
      <c r="K1572" s="832" t="s">
        <v>2507</v>
      </c>
      <c r="L1572" s="835">
        <v>453.18</v>
      </c>
      <c r="M1572" s="835">
        <v>5891.34</v>
      </c>
      <c r="N1572" s="832">
        <v>13</v>
      </c>
      <c r="O1572" s="836">
        <v>6.5</v>
      </c>
      <c r="P1572" s="835">
        <v>5891.34</v>
      </c>
      <c r="Q1572" s="837">
        <v>1</v>
      </c>
      <c r="R1572" s="832">
        <v>13</v>
      </c>
      <c r="S1572" s="837">
        <v>1</v>
      </c>
      <c r="T1572" s="836">
        <v>6.5</v>
      </c>
      <c r="U1572" s="838">
        <v>1</v>
      </c>
    </row>
    <row r="1573" spans="1:21" ht="14.4" customHeight="1" x14ac:dyDescent="0.3">
      <c r="A1573" s="831">
        <v>21</v>
      </c>
      <c r="B1573" s="832" t="s">
        <v>2457</v>
      </c>
      <c r="C1573" s="832" t="s">
        <v>2463</v>
      </c>
      <c r="D1573" s="833" t="s">
        <v>4107</v>
      </c>
      <c r="E1573" s="834" t="s">
        <v>2475</v>
      </c>
      <c r="F1573" s="832" t="s">
        <v>2458</v>
      </c>
      <c r="G1573" s="832" t="s">
        <v>2504</v>
      </c>
      <c r="H1573" s="832" t="s">
        <v>585</v>
      </c>
      <c r="I1573" s="832" t="s">
        <v>3386</v>
      </c>
      <c r="J1573" s="832" t="s">
        <v>3387</v>
      </c>
      <c r="K1573" s="832" t="s">
        <v>2507</v>
      </c>
      <c r="L1573" s="835">
        <v>0</v>
      </c>
      <c r="M1573" s="835">
        <v>0</v>
      </c>
      <c r="N1573" s="832">
        <v>1</v>
      </c>
      <c r="O1573" s="836">
        <v>0.5</v>
      </c>
      <c r="P1573" s="835"/>
      <c r="Q1573" s="837"/>
      <c r="R1573" s="832"/>
      <c r="S1573" s="837">
        <v>0</v>
      </c>
      <c r="T1573" s="836"/>
      <c r="U1573" s="838">
        <v>0</v>
      </c>
    </row>
    <row r="1574" spans="1:21" ht="14.4" customHeight="1" x14ac:dyDescent="0.3">
      <c r="A1574" s="831">
        <v>21</v>
      </c>
      <c r="B1574" s="832" t="s">
        <v>2457</v>
      </c>
      <c r="C1574" s="832" t="s">
        <v>2463</v>
      </c>
      <c r="D1574" s="833" t="s">
        <v>4107</v>
      </c>
      <c r="E1574" s="834" t="s">
        <v>2475</v>
      </c>
      <c r="F1574" s="832" t="s">
        <v>2458</v>
      </c>
      <c r="G1574" s="832" t="s">
        <v>2504</v>
      </c>
      <c r="H1574" s="832" t="s">
        <v>585</v>
      </c>
      <c r="I1574" s="832" t="s">
        <v>3386</v>
      </c>
      <c r="J1574" s="832" t="s">
        <v>3387</v>
      </c>
      <c r="K1574" s="832" t="s">
        <v>2507</v>
      </c>
      <c r="L1574" s="835">
        <v>453.18</v>
      </c>
      <c r="M1574" s="835">
        <v>4531.8</v>
      </c>
      <c r="N1574" s="832">
        <v>10</v>
      </c>
      <c r="O1574" s="836">
        <v>4.5</v>
      </c>
      <c r="P1574" s="835">
        <v>4078.62</v>
      </c>
      <c r="Q1574" s="837">
        <v>0.89999999999999991</v>
      </c>
      <c r="R1574" s="832">
        <v>9</v>
      </c>
      <c r="S1574" s="837">
        <v>0.9</v>
      </c>
      <c r="T1574" s="836">
        <v>3.5</v>
      </c>
      <c r="U1574" s="838">
        <v>0.77777777777777779</v>
      </c>
    </row>
    <row r="1575" spans="1:21" ht="14.4" customHeight="1" x14ac:dyDescent="0.3">
      <c r="A1575" s="831">
        <v>21</v>
      </c>
      <c r="B1575" s="832" t="s">
        <v>2457</v>
      </c>
      <c r="C1575" s="832" t="s">
        <v>2463</v>
      </c>
      <c r="D1575" s="833" t="s">
        <v>4107</v>
      </c>
      <c r="E1575" s="834" t="s">
        <v>2475</v>
      </c>
      <c r="F1575" s="832" t="s">
        <v>2458</v>
      </c>
      <c r="G1575" s="832" t="s">
        <v>2986</v>
      </c>
      <c r="H1575" s="832" t="s">
        <v>585</v>
      </c>
      <c r="I1575" s="832" t="s">
        <v>2987</v>
      </c>
      <c r="J1575" s="832" t="s">
        <v>2988</v>
      </c>
      <c r="K1575" s="832" t="s">
        <v>2989</v>
      </c>
      <c r="L1575" s="835">
        <v>453.18</v>
      </c>
      <c r="M1575" s="835">
        <v>453.18</v>
      </c>
      <c r="N1575" s="832">
        <v>1</v>
      </c>
      <c r="O1575" s="836">
        <v>1</v>
      </c>
      <c r="P1575" s="835">
        <v>453.18</v>
      </c>
      <c r="Q1575" s="837">
        <v>1</v>
      </c>
      <c r="R1575" s="832">
        <v>1</v>
      </c>
      <c r="S1575" s="837">
        <v>1</v>
      </c>
      <c r="T1575" s="836">
        <v>1</v>
      </c>
      <c r="U1575" s="838">
        <v>1</v>
      </c>
    </row>
    <row r="1576" spans="1:21" ht="14.4" customHeight="1" x14ac:dyDescent="0.3">
      <c r="A1576" s="831">
        <v>21</v>
      </c>
      <c r="B1576" s="832" t="s">
        <v>2457</v>
      </c>
      <c r="C1576" s="832" t="s">
        <v>2463</v>
      </c>
      <c r="D1576" s="833" t="s">
        <v>4107</v>
      </c>
      <c r="E1576" s="834" t="s">
        <v>2475</v>
      </c>
      <c r="F1576" s="832" t="s">
        <v>2458</v>
      </c>
      <c r="G1576" s="832" t="s">
        <v>2701</v>
      </c>
      <c r="H1576" s="832" t="s">
        <v>585</v>
      </c>
      <c r="I1576" s="832" t="s">
        <v>2702</v>
      </c>
      <c r="J1576" s="832" t="s">
        <v>647</v>
      </c>
      <c r="K1576" s="832" t="s">
        <v>2703</v>
      </c>
      <c r="L1576" s="835">
        <v>127.91</v>
      </c>
      <c r="M1576" s="835">
        <v>127.91</v>
      </c>
      <c r="N1576" s="832">
        <v>1</v>
      </c>
      <c r="O1576" s="836">
        <v>1</v>
      </c>
      <c r="P1576" s="835"/>
      <c r="Q1576" s="837">
        <v>0</v>
      </c>
      <c r="R1576" s="832"/>
      <c r="S1576" s="837">
        <v>0</v>
      </c>
      <c r="T1576" s="836"/>
      <c r="U1576" s="838">
        <v>0</v>
      </c>
    </row>
    <row r="1577" spans="1:21" ht="14.4" customHeight="1" x14ac:dyDescent="0.3">
      <c r="A1577" s="831">
        <v>21</v>
      </c>
      <c r="B1577" s="832" t="s">
        <v>2457</v>
      </c>
      <c r="C1577" s="832" t="s">
        <v>2463</v>
      </c>
      <c r="D1577" s="833" t="s">
        <v>4107</v>
      </c>
      <c r="E1577" s="834" t="s">
        <v>2475</v>
      </c>
      <c r="F1577" s="832" t="s">
        <v>2458</v>
      </c>
      <c r="G1577" s="832" t="s">
        <v>2701</v>
      </c>
      <c r="H1577" s="832" t="s">
        <v>585</v>
      </c>
      <c r="I1577" s="832" t="s">
        <v>3251</v>
      </c>
      <c r="J1577" s="832" t="s">
        <v>647</v>
      </c>
      <c r="K1577" s="832" t="s">
        <v>3252</v>
      </c>
      <c r="L1577" s="835">
        <v>52.61</v>
      </c>
      <c r="M1577" s="835">
        <v>52.61</v>
      </c>
      <c r="N1577" s="832">
        <v>1</v>
      </c>
      <c r="O1577" s="836">
        <v>1</v>
      </c>
      <c r="P1577" s="835">
        <v>52.61</v>
      </c>
      <c r="Q1577" s="837">
        <v>1</v>
      </c>
      <c r="R1577" s="832">
        <v>1</v>
      </c>
      <c r="S1577" s="837">
        <v>1</v>
      </c>
      <c r="T1577" s="836">
        <v>1</v>
      </c>
      <c r="U1577" s="838">
        <v>1</v>
      </c>
    </row>
    <row r="1578" spans="1:21" ht="14.4" customHeight="1" x14ac:dyDescent="0.3">
      <c r="A1578" s="831">
        <v>21</v>
      </c>
      <c r="B1578" s="832" t="s">
        <v>2457</v>
      </c>
      <c r="C1578" s="832" t="s">
        <v>2463</v>
      </c>
      <c r="D1578" s="833" t="s">
        <v>4107</v>
      </c>
      <c r="E1578" s="834" t="s">
        <v>2475</v>
      </c>
      <c r="F1578" s="832" t="s">
        <v>2458</v>
      </c>
      <c r="G1578" s="832" t="s">
        <v>2509</v>
      </c>
      <c r="H1578" s="832" t="s">
        <v>637</v>
      </c>
      <c r="I1578" s="832" t="s">
        <v>2144</v>
      </c>
      <c r="J1578" s="832" t="s">
        <v>1087</v>
      </c>
      <c r="K1578" s="832" t="s">
        <v>2145</v>
      </c>
      <c r="L1578" s="835">
        <v>61.49</v>
      </c>
      <c r="M1578" s="835">
        <v>61.49</v>
      </c>
      <c r="N1578" s="832">
        <v>1</v>
      </c>
      <c r="O1578" s="836">
        <v>1</v>
      </c>
      <c r="P1578" s="835">
        <v>61.49</v>
      </c>
      <c r="Q1578" s="837">
        <v>1</v>
      </c>
      <c r="R1578" s="832">
        <v>1</v>
      </c>
      <c r="S1578" s="837">
        <v>1</v>
      </c>
      <c r="T1578" s="836">
        <v>1</v>
      </c>
      <c r="U1578" s="838">
        <v>1</v>
      </c>
    </row>
    <row r="1579" spans="1:21" ht="14.4" customHeight="1" x14ac:dyDescent="0.3">
      <c r="A1579" s="831">
        <v>21</v>
      </c>
      <c r="B1579" s="832" t="s">
        <v>2457</v>
      </c>
      <c r="C1579" s="832" t="s">
        <v>2463</v>
      </c>
      <c r="D1579" s="833" t="s">
        <v>4107</v>
      </c>
      <c r="E1579" s="834" t="s">
        <v>2475</v>
      </c>
      <c r="F1579" s="832" t="s">
        <v>2458</v>
      </c>
      <c r="G1579" s="832" t="s">
        <v>3253</v>
      </c>
      <c r="H1579" s="832" t="s">
        <v>585</v>
      </c>
      <c r="I1579" s="832" t="s">
        <v>3254</v>
      </c>
      <c r="J1579" s="832" t="s">
        <v>1249</v>
      </c>
      <c r="K1579" s="832" t="s">
        <v>2536</v>
      </c>
      <c r="L1579" s="835">
        <v>210.38</v>
      </c>
      <c r="M1579" s="835">
        <v>210.38</v>
      </c>
      <c r="N1579" s="832">
        <v>1</v>
      </c>
      <c r="O1579" s="836">
        <v>1</v>
      </c>
      <c r="P1579" s="835">
        <v>210.38</v>
      </c>
      <c r="Q1579" s="837">
        <v>1</v>
      </c>
      <c r="R1579" s="832">
        <v>1</v>
      </c>
      <c r="S1579" s="837">
        <v>1</v>
      </c>
      <c r="T1579" s="836">
        <v>1</v>
      </c>
      <c r="U1579" s="838">
        <v>1</v>
      </c>
    </row>
    <row r="1580" spans="1:21" ht="14.4" customHeight="1" x14ac:dyDescent="0.3">
      <c r="A1580" s="831">
        <v>21</v>
      </c>
      <c r="B1580" s="832" t="s">
        <v>2457</v>
      </c>
      <c r="C1580" s="832" t="s">
        <v>2463</v>
      </c>
      <c r="D1580" s="833" t="s">
        <v>4107</v>
      </c>
      <c r="E1580" s="834" t="s">
        <v>2475</v>
      </c>
      <c r="F1580" s="832" t="s">
        <v>2458</v>
      </c>
      <c r="G1580" s="832" t="s">
        <v>2719</v>
      </c>
      <c r="H1580" s="832" t="s">
        <v>585</v>
      </c>
      <c r="I1580" s="832" t="s">
        <v>2723</v>
      </c>
      <c r="J1580" s="832" t="s">
        <v>2724</v>
      </c>
      <c r="K1580" s="832" t="s">
        <v>2725</v>
      </c>
      <c r="L1580" s="835">
        <v>59.56</v>
      </c>
      <c r="M1580" s="835">
        <v>59.56</v>
      </c>
      <c r="N1580" s="832">
        <v>1</v>
      </c>
      <c r="O1580" s="836">
        <v>0.5</v>
      </c>
      <c r="P1580" s="835">
        <v>59.56</v>
      </c>
      <c r="Q1580" s="837">
        <v>1</v>
      </c>
      <c r="R1580" s="832">
        <v>1</v>
      </c>
      <c r="S1580" s="837">
        <v>1</v>
      </c>
      <c r="T1580" s="836">
        <v>0.5</v>
      </c>
      <c r="U1580" s="838">
        <v>1</v>
      </c>
    </row>
    <row r="1581" spans="1:21" ht="14.4" customHeight="1" x14ac:dyDescent="0.3">
      <c r="A1581" s="831">
        <v>21</v>
      </c>
      <c r="B1581" s="832" t="s">
        <v>2457</v>
      </c>
      <c r="C1581" s="832" t="s">
        <v>2463</v>
      </c>
      <c r="D1581" s="833" t="s">
        <v>4107</v>
      </c>
      <c r="E1581" s="834" t="s">
        <v>2475</v>
      </c>
      <c r="F1581" s="832" t="s">
        <v>2458</v>
      </c>
      <c r="G1581" s="832" t="s">
        <v>2742</v>
      </c>
      <c r="H1581" s="832" t="s">
        <v>585</v>
      </c>
      <c r="I1581" s="832" t="s">
        <v>2745</v>
      </c>
      <c r="J1581" s="832" t="s">
        <v>1208</v>
      </c>
      <c r="K1581" s="832" t="s">
        <v>2746</v>
      </c>
      <c r="L1581" s="835">
        <v>55.16</v>
      </c>
      <c r="M1581" s="835">
        <v>1434.1599999999999</v>
      </c>
      <c r="N1581" s="832">
        <v>26</v>
      </c>
      <c r="O1581" s="836">
        <v>10.5</v>
      </c>
      <c r="P1581" s="835">
        <v>1158.3599999999999</v>
      </c>
      <c r="Q1581" s="837">
        <v>0.80769230769230771</v>
      </c>
      <c r="R1581" s="832">
        <v>21</v>
      </c>
      <c r="S1581" s="837">
        <v>0.80769230769230771</v>
      </c>
      <c r="T1581" s="836">
        <v>8</v>
      </c>
      <c r="U1581" s="838">
        <v>0.76190476190476186</v>
      </c>
    </row>
    <row r="1582" spans="1:21" ht="14.4" customHeight="1" x14ac:dyDescent="0.3">
      <c r="A1582" s="831">
        <v>21</v>
      </c>
      <c r="B1582" s="832" t="s">
        <v>2457</v>
      </c>
      <c r="C1582" s="832" t="s">
        <v>2463</v>
      </c>
      <c r="D1582" s="833" t="s">
        <v>4107</v>
      </c>
      <c r="E1582" s="834" t="s">
        <v>2475</v>
      </c>
      <c r="F1582" s="832" t="s">
        <v>2458</v>
      </c>
      <c r="G1582" s="832" t="s">
        <v>2747</v>
      </c>
      <c r="H1582" s="832" t="s">
        <v>585</v>
      </c>
      <c r="I1582" s="832" t="s">
        <v>3915</v>
      </c>
      <c r="J1582" s="832" t="s">
        <v>3916</v>
      </c>
      <c r="K1582" s="832" t="s">
        <v>3917</v>
      </c>
      <c r="L1582" s="835">
        <v>31.32</v>
      </c>
      <c r="M1582" s="835">
        <v>62.64</v>
      </c>
      <c r="N1582" s="832">
        <v>2</v>
      </c>
      <c r="O1582" s="836">
        <v>1</v>
      </c>
      <c r="P1582" s="835"/>
      <c r="Q1582" s="837">
        <v>0</v>
      </c>
      <c r="R1582" s="832"/>
      <c r="S1582" s="837">
        <v>0</v>
      </c>
      <c r="T1582" s="836"/>
      <c r="U1582" s="838">
        <v>0</v>
      </c>
    </row>
    <row r="1583" spans="1:21" ht="14.4" customHeight="1" x14ac:dyDescent="0.3">
      <c r="A1583" s="831">
        <v>21</v>
      </c>
      <c r="B1583" s="832" t="s">
        <v>2457</v>
      </c>
      <c r="C1583" s="832" t="s">
        <v>2463</v>
      </c>
      <c r="D1583" s="833" t="s">
        <v>4107</v>
      </c>
      <c r="E1583" s="834" t="s">
        <v>2475</v>
      </c>
      <c r="F1583" s="832" t="s">
        <v>2458</v>
      </c>
      <c r="G1583" s="832" t="s">
        <v>2747</v>
      </c>
      <c r="H1583" s="832" t="s">
        <v>585</v>
      </c>
      <c r="I1583" s="832" t="s">
        <v>3696</v>
      </c>
      <c r="J1583" s="832" t="s">
        <v>1214</v>
      </c>
      <c r="K1583" s="832" t="s">
        <v>2754</v>
      </c>
      <c r="L1583" s="835">
        <v>300.68</v>
      </c>
      <c r="M1583" s="835">
        <v>300.68</v>
      </c>
      <c r="N1583" s="832">
        <v>1</v>
      </c>
      <c r="O1583" s="836">
        <v>0.5</v>
      </c>
      <c r="P1583" s="835"/>
      <c r="Q1583" s="837">
        <v>0</v>
      </c>
      <c r="R1583" s="832"/>
      <c r="S1583" s="837">
        <v>0</v>
      </c>
      <c r="T1583" s="836"/>
      <c r="U1583" s="838">
        <v>0</v>
      </c>
    </row>
    <row r="1584" spans="1:21" ht="14.4" customHeight="1" x14ac:dyDescent="0.3">
      <c r="A1584" s="831">
        <v>21</v>
      </c>
      <c r="B1584" s="832" t="s">
        <v>2457</v>
      </c>
      <c r="C1584" s="832" t="s">
        <v>2463</v>
      </c>
      <c r="D1584" s="833" t="s">
        <v>4107</v>
      </c>
      <c r="E1584" s="834" t="s">
        <v>2475</v>
      </c>
      <c r="F1584" s="832" t="s">
        <v>2458</v>
      </c>
      <c r="G1584" s="832" t="s">
        <v>2773</v>
      </c>
      <c r="H1584" s="832" t="s">
        <v>637</v>
      </c>
      <c r="I1584" s="832" t="s">
        <v>2173</v>
      </c>
      <c r="J1584" s="832" t="s">
        <v>1272</v>
      </c>
      <c r="K1584" s="832" t="s">
        <v>2174</v>
      </c>
      <c r="L1584" s="835">
        <v>0</v>
      </c>
      <c r="M1584" s="835">
        <v>0</v>
      </c>
      <c r="N1584" s="832">
        <v>1</v>
      </c>
      <c r="O1584" s="836">
        <v>1</v>
      </c>
      <c r="P1584" s="835"/>
      <c r="Q1584" s="837"/>
      <c r="R1584" s="832"/>
      <c r="S1584" s="837">
        <v>0</v>
      </c>
      <c r="T1584" s="836"/>
      <c r="U1584" s="838">
        <v>0</v>
      </c>
    </row>
    <row r="1585" spans="1:21" ht="14.4" customHeight="1" x14ac:dyDescent="0.3">
      <c r="A1585" s="831">
        <v>21</v>
      </c>
      <c r="B1585" s="832" t="s">
        <v>2457</v>
      </c>
      <c r="C1585" s="832" t="s">
        <v>2463</v>
      </c>
      <c r="D1585" s="833" t="s">
        <v>4107</v>
      </c>
      <c r="E1585" s="834" t="s">
        <v>2475</v>
      </c>
      <c r="F1585" s="832" t="s">
        <v>2458</v>
      </c>
      <c r="G1585" s="832" t="s">
        <v>3918</v>
      </c>
      <c r="H1585" s="832" t="s">
        <v>585</v>
      </c>
      <c r="I1585" s="832" t="s">
        <v>3919</v>
      </c>
      <c r="J1585" s="832" t="s">
        <v>3920</v>
      </c>
      <c r="K1585" s="832" t="s">
        <v>3921</v>
      </c>
      <c r="L1585" s="835">
        <v>485.19</v>
      </c>
      <c r="M1585" s="835">
        <v>485.19</v>
      </c>
      <c r="N1585" s="832">
        <v>1</v>
      </c>
      <c r="O1585" s="836">
        <v>1</v>
      </c>
      <c r="P1585" s="835">
        <v>485.19</v>
      </c>
      <c r="Q1585" s="837">
        <v>1</v>
      </c>
      <c r="R1585" s="832">
        <v>1</v>
      </c>
      <c r="S1585" s="837">
        <v>1</v>
      </c>
      <c r="T1585" s="836">
        <v>1</v>
      </c>
      <c r="U1585" s="838">
        <v>1</v>
      </c>
    </row>
    <row r="1586" spans="1:21" ht="14.4" customHeight="1" x14ac:dyDescent="0.3">
      <c r="A1586" s="831">
        <v>21</v>
      </c>
      <c r="B1586" s="832" t="s">
        <v>2457</v>
      </c>
      <c r="C1586" s="832" t="s">
        <v>2463</v>
      </c>
      <c r="D1586" s="833" t="s">
        <v>4107</v>
      </c>
      <c r="E1586" s="834" t="s">
        <v>2475</v>
      </c>
      <c r="F1586" s="832" t="s">
        <v>2458</v>
      </c>
      <c r="G1586" s="832" t="s">
        <v>2786</v>
      </c>
      <c r="H1586" s="832" t="s">
        <v>585</v>
      </c>
      <c r="I1586" s="832" t="s">
        <v>2789</v>
      </c>
      <c r="J1586" s="832" t="s">
        <v>1559</v>
      </c>
      <c r="K1586" s="832" t="s">
        <v>2790</v>
      </c>
      <c r="L1586" s="835">
        <v>50.32</v>
      </c>
      <c r="M1586" s="835">
        <v>50.32</v>
      </c>
      <c r="N1586" s="832">
        <v>1</v>
      </c>
      <c r="O1586" s="836">
        <v>1</v>
      </c>
      <c r="P1586" s="835"/>
      <c r="Q1586" s="837">
        <v>0</v>
      </c>
      <c r="R1586" s="832"/>
      <c r="S1586" s="837">
        <v>0</v>
      </c>
      <c r="T1586" s="836"/>
      <c r="U1586" s="838">
        <v>0</v>
      </c>
    </row>
    <row r="1587" spans="1:21" ht="14.4" customHeight="1" x14ac:dyDescent="0.3">
      <c r="A1587" s="831">
        <v>21</v>
      </c>
      <c r="B1587" s="832" t="s">
        <v>2457</v>
      </c>
      <c r="C1587" s="832" t="s">
        <v>2463</v>
      </c>
      <c r="D1587" s="833" t="s">
        <v>4107</v>
      </c>
      <c r="E1587" s="834" t="s">
        <v>2475</v>
      </c>
      <c r="F1587" s="832" t="s">
        <v>2458</v>
      </c>
      <c r="G1587" s="832" t="s">
        <v>2791</v>
      </c>
      <c r="H1587" s="832" t="s">
        <v>585</v>
      </c>
      <c r="I1587" s="832" t="s">
        <v>2792</v>
      </c>
      <c r="J1587" s="832" t="s">
        <v>643</v>
      </c>
      <c r="K1587" s="832" t="s">
        <v>644</v>
      </c>
      <c r="L1587" s="835">
        <v>2086.5500000000002</v>
      </c>
      <c r="M1587" s="835">
        <v>95981.299999999988</v>
      </c>
      <c r="N1587" s="832">
        <v>46</v>
      </c>
      <c r="O1587" s="836">
        <v>14</v>
      </c>
      <c r="P1587" s="835">
        <v>95981.299999999988</v>
      </c>
      <c r="Q1587" s="837">
        <v>1</v>
      </c>
      <c r="R1587" s="832">
        <v>46</v>
      </c>
      <c r="S1587" s="837">
        <v>1</v>
      </c>
      <c r="T1587" s="836">
        <v>14</v>
      </c>
      <c r="U1587" s="838">
        <v>1</v>
      </c>
    </row>
    <row r="1588" spans="1:21" ht="14.4" customHeight="1" x14ac:dyDescent="0.3">
      <c r="A1588" s="831">
        <v>21</v>
      </c>
      <c r="B1588" s="832" t="s">
        <v>2457</v>
      </c>
      <c r="C1588" s="832" t="s">
        <v>2463</v>
      </c>
      <c r="D1588" s="833" t="s">
        <v>4107</v>
      </c>
      <c r="E1588" s="834" t="s">
        <v>2475</v>
      </c>
      <c r="F1588" s="832" t="s">
        <v>2458</v>
      </c>
      <c r="G1588" s="832" t="s">
        <v>2793</v>
      </c>
      <c r="H1588" s="832" t="s">
        <v>637</v>
      </c>
      <c r="I1588" s="832" t="s">
        <v>2305</v>
      </c>
      <c r="J1588" s="832" t="s">
        <v>1310</v>
      </c>
      <c r="K1588" s="832" t="s">
        <v>2306</v>
      </c>
      <c r="L1588" s="835">
        <v>154.36000000000001</v>
      </c>
      <c r="M1588" s="835">
        <v>308.72000000000003</v>
      </c>
      <c r="N1588" s="832">
        <v>2</v>
      </c>
      <c r="O1588" s="836">
        <v>2</v>
      </c>
      <c r="P1588" s="835">
        <v>154.36000000000001</v>
      </c>
      <c r="Q1588" s="837">
        <v>0.5</v>
      </c>
      <c r="R1588" s="832">
        <v>1</v>
      </c>
      <c r="S1588" s="837">
        <v>0.5</v>
      </c>
      <c r="T1588" s="836">
        <v>1</v>
      </c>
      <c r="U1588" s="838">
        <v>0.5</v>
      </c>
    </row>
    <row r="1589" spans="1:21" ht="14.4" customHeight="1" x14ac:dyDescent="0.3">
      <c r="A1589" s="831">
        <v>21</v>
      </c>
      <c r="B1589" s="832" t="s">
        <v>2457</v>
      </c>
      <c r="C1589" s="832" t="s">
        <v>2463</v>
      </c>
      <c r="D1589" s="833" t="s">
        <v>4107</v>
      </c>
      <c r="E1589" s="834" t="s">
        <v>2475</v>
      </c>
      <c r="F1589" s="832" t="s">
        <v>2458</v>
      </c>
      <c r="G1589" s="832" t="s">
        <v>2796</v>
      </c>
      <c r="H1589" s="832" t="s">
        <v>585</v>
      </c>
      <c r="I1589" s="832" t="s">
        <v>2797</v>
      </c>
      <c r="J1589" s="832" t="s">
        <v>982</v>
      </c>
      <c r="K1589" s="832" t="s">
        <v>983</v>
      </c>
      <c r="L1589" s="835">
        <v>374.79</v>
      </c>
      <c r="M1589" s="835">
        <v>4872.2700000000004</v>
      </c>
      <c r="N1589" s="832">
        <v>13</v>
      </c>
      <c r="O1589" s="836">
        <v>2.5</v>
      </c>
      <c r="P1589" s="835">
        <v>3747.9000000000005</v>
      </c>
      <c r="Q1589" s="837">
        <v>0.76923076923076927</v>
      </c>
      <c r="R1589" s="832">
        <v>10</v>
      </c>
      <c r="S1589" s="837">
        <v>0.76923076923076927</v>
      </c>
      <c r="T1589" s="836">
        <v>2</v>
      </c>
      <c r="U1589" s="838">
        <v>0.8</v>
      </c>
    </row>
    <row r="1590" spans="1:21" ht="14.4" customHeight="1" x14ac:dyDescent="0.3">
      <c r="A1590" s="831">
        <v>21</v>
      </c>
      <c r="B1590" s="832" t="s">
        <v>2457</v>
      </c>
      <c r="C1590" s="832" t="s">
        <v>2463</v>
      </c>
      <c r="D1590" s="833" t="s">
        <v>4107</v>
      </c>
      <c r="E1590" s="834" t="s">
        <v>2475</v>
      </c>
      <c r="F1590" s="832" t="s">
        <v>2458</v>
      </c>
      <c r="G1590" s="832" t="s">
        <v>2796</v>
      </c>
      <c r="H1590" s="832" t="s">
        <v>585</v>
      </c>
      <c r="I1590" s="832" t="s">
        <v>3273</v>
      </c>
      <c r="J1590" s="832" t="s">
        <v>982</v>
      </c>
      <c r="K1590" s="832" t="s">
        <v>983</v>
      </c>
      <c r="L1590" s="835">
        <v>374.79</v>
      </c>
      <c r="M1590" s="835">
        <v>4872.2700000000004</v>
      </c>
      <c r="N1590" s="832">
        <v>13</v>
      </c>
      <c r="O1590" s="836">
        <v>3</v>
      </c>
      <c r="P1590" s="835">
        <v>3747.9000000000005</v>
      </c>
      <c r="Q1590" s="837">
        <v>0.76923076923076927</v>
      </c>
      <c r="R1590" s="832">
        <v>10</v>
      </c>
      <c r="S1590" s="837">
        <v>0.76923076923076927</v>
      </c>
      <c r="T1590" s="836">
        <v>2.5</v>
      </c>
      <c r="U1590" s="838">
        <v>0.83333333333333337</v>
      </c>
    </row>
    <row r="1591" spans="1:21" ht="14.4" customHeight="1" x14ac:dyDescent="0.3">
      <c r="A1591" s="831">
        <v>21</v>
      </c>
      <c r="B1591" s="832" t="s">
        <v>2457</v>
      </c>
      <c r="C1591" s="832" t="s">
        <v>2463</v>
      </c>
      <c r="D1591" s="833" t="s">
        <v>4107</v>
      </c>
      <c r="E1591" s="834" t="s">
        <v>2475</v>
      </c>
      <c r="F1591" s="832" t="s">
        <v>2458</v>
      </c>
      <c r="G1591" s="832" t="s">
        <v>2510</v>
      </c>
      <c r="H1591" s="832" t="s">
        <v>585</v>
      </c>
      <c r="I1591" s="832" t="s">
        <v>2511</v>
      </c>
      <c r="J1591" s="832" t="s">
        <v>1028</v>
      </c>
      <c r="K1591" s="832" t="s">
        <v>1029</v>
      </c>
      <c r="L1591" s="835">
        <v>107.27</v>
      </c>
      <c r="M1591" s="835">
        <v>536.35</v>
      </c>
      <c r="N1591" s="832">
        <v>5</v>
      </c>
      <c r="O1591" s="836">
        <v>3</v>
      </c>
      <c r="P1591" s="835">
        <v>536.35</v>
      </c>
      <c r="Q1591" s="837">
        <v>1</v>
      </c>
      <c r="R1591" s="832">
        <v>5</v>
      </c>
      <c r="S1591" s="837">
        <v>1</v>
      </c>
      <c r="T1591" s="836">
        <v>3</v>
      </c>
      <c r="U1591" s="838">
        <v>1</v>
      </c>
    </row>
    <row r="1592" spans="1:21" ht="14.4" customHeight="1" x14ac:dyDescent="0.3">
      <c r="A1592" s="831">
        <v>21</v>
      </c>
      <c r="B1592" s="832" t="s">
        <v>2457</v>
      </c>
      <c r="C1592" s="832" t="s">
        <v>2463</v>
      </c>
      <c r="D1592" s="833" t="s">
        <v>4107</v>
      </c>
      <c r="E1592" s="834" t="s">
        <v>2475</v>
      </c>
      <c r="F1592" s="832" t="s">
        <v>2459</v>
      </c>
      <c r="G1592" s="832" t="s">
        <v>2519</v>
      </c>
      <c r="H1592" s="832" t="s">
        <v>585</v>
      </c>
      <c r="I1592" s="832" t="s">
        <v>2810</v>
      </c>
      <c r="J1592" s="832" t="s">
        <v>2521</v>
      </c>
      <c r="K1592" s="832"/>
      <c r="L1592" s="835">
        <v>0</v>
      </c>
      <c r="M1592" s="835">
        <v>0</v>
      </c>
      <c r="N1592" s="832">
        <v>3</v>
      </c>
      <c r="O1592" s="836">
        <v>3</v>
      </c>
      <c r="P1592" s="835">
        <v>0</v>
      </c>
      <c r="Q1592" s="837"/>
      <c r="R1592" s="832">
        <v>3</v>
      </c>
      <c r="S1592" s="837">
        <v>1</v>
      </c>
      <c r="T1592" s="836">
        <v>3</v>
      </c>
      <c r="U1592" s="838">
        <v>1</v>
      </c>
    </row>
    <row r="1593" spans="1:21" ht="14.4" customHeight="1" x14ac:dyDescent="0.3">
      <c r="A1593" s="831">
        <v>21</v>
      </c>
      <c r="B1593" s="832" t="s">
        <v>2457</v>
      </c>
      <c r="C1593" s="832" t="s">
        <v>2463</v>
      </c>
      <c r="D1593" s="833" t="s">
        <v>4107</v>
      </c>
      <c r="E1593" s="834" t="s">
        <v>2475</v>
      </c>
      <c r="F1593" s="832" t="s">
        <v>2459</v>
      </c>
      <c r="G1593" s="832" t="s">
        <v>2519</v>
      </c>
      <c r="H1593" s="832" t="s">
        <v>585</v>
      </c>
      <c r="I1593" s="832" t="s">
        <v>3294</v>
      </c>
      <c r="J1593" s="832" t="s">
        <v>2521</v>
      </c>
      <c r="K1593" s="832"/>
      <c r="L1593" s="835">
        <v>0</v>
      </c>
      <c r="M1593" s="835">
        <v>0</v>
      </c>
      <c r="N1593" s="832">
        <v>3</v>
      </c>
      <c r="O1593" s="836">
        <v>3</v>
      </c>
      <c r="P1593" s="835">
        <v>0</v>
      </c>
      <c r="Q1593" s="837"/>
      <c r="R1593" s="832">
        <v>3</v>
      </c>
      <c r="S1593" s="837">
        <v>1</v>
      </c>
      <c r="T1593" s="836">
        <v>3</v>
      </c>
      <c r="U1593" s="838">
        <v>1</v>
      </c>
    </row>
    <row r="1594" spans="1:21" ht="14.4" customHeight="1" x14ac:dyDescent="0.3">
      <c r="A1594" s="831">
        <v>21</v>
      </c>
      <c r="B1594" s="832" t="s">
        <v>2457</v>
      </c>
      <c r="C1594" s="832" t="s">
        <v>2463</v>
      </c>
      <c r="D1594" s="833" t="s">
        <v>4107</v>
      </c>
      <c r="E1594" s="834" t="s">
        <v>2475</v>
      </c>
      <c r="F1594" s="832" t="s">
        <v>2459</v>
      </c>
      <c r="G1594" s="832" t="s">
        <v>2519</v>
      </c>
      <c r="H1594" s="832" t="s">
        <v>585</v>
      </c>
      <c r="I1594" s="832" t="s">
        <v>3479</v>
      </c>
      <c r="J1594" s="832" t="s">
        <v>2521</v>
      </c>
      <c r="K1594" s="832"/>
      <c r="L1594" s="835">
        <v>0</v>
      </c>
      <c r="M1594" s="835">
        <v>0</v>
      </c>
      <c r="N1594" s="832">
        <v>3</v>
      </c>
      <c r="O1594" s="836">
        <v>3</v>
      </c>
      <c r="P1594" s="835">
        <v>0</v>
      </c>
      <c r="Q1594" s="837"/>
      <c r="R1594" s="832">
        <v>3</v>
      </c>
      <c r="S1594" s="837">
        <v>1</v>
      </c>
      <c r="T1594" s="836">
        <v>3</v>
      </c>
      <c r="U1594" s="838">
        <v>1</v>
      </c>
    </row>
    <row r="1595" spans="1:21" ht="14.4" customHeight="1" x14ac:dyDescent="0.3">
      <c r="A1595" s="831">
        <v>21</v>
      </c>
      <c r="B1595" s="832" t="s">
        <v>2457</v>
      </c>
      <c r="C1595" s="832" t="s">
        <v>2463</v>
      </c>
      <c r="D1595" s="833" t="s">
        <v>4107</v>
      </c>
      <c r="E1595" s="834" t="s">
        <v>2475</v>
      </c>
      <c r="F1595" s="832" t="s">
        <v>2459</v>
      </c>
      <c r="G1595" s="832" t="s">
        <v>2519</v>
      </c>
      <c r="H1595" s="832" t="s">
        <v>585</v>
      </c>
      <c r="I1595" s="832" t="s">
        <v>3922</v>
      </c>
      <c r="J1595" s="832" t="s">
        <v>2521</v>
      </c>
      <c r="K1595" s="832"/>
      <c r="L1595" s="835">
        <v>0</v>
      </c>
      <c r="M1595" s="835">
        <v>0</v>
      </c>
      <c r="N1595" s="832">
        <v>1</v>
      </c>
      <c r="O1595" s="836">
        <v>1</v>
      </c>
      <c r="P1595" s="835">
        <v>0</v>
      </c>
      <c r="Q1595" s="837"/>
      <c r="R1595" s="832">
        <v>1</v>
      </c>
      <c r="S1595" s="837">
        <v>1</v>
      </c>
      <c r="T1595" s="836">
        <v>1</v>
      </c>
      <c r="U1595" s="838">
        <v>1</v>
      </c>
    </row>
    <row r="1596" spans="1:21" ht="14.4" customHeight="1" x14ac:dyDescent="0.3">
      <c r="A1596" s="831">
        <v>21</v>
      </c>
      <c r="B1596" s="832" t="s">
        <v>2457</v>
      </c>
      <c r="C1596" s="832" t="s">
        <v>2463</v>
      </c>
      <c r="D1596" s="833" t="s">
        <v>4107</v>
      </c>
      <c r="E1596" s="834" t="s">
        <v>2475</v>
      </c>
      <c r="F1596" s="832" t="s">
        <v>2460</v>
      </c>
      <c r="G1596" s="832" t="s">
        <v>2825</v>
      </c>
      <c r="H1596" s="832" t="s">
        <v>585</v>
      </c>
      <c r="I1596" s="832" t="s">
        <v>3072</v>
      </c>
      <c r="J1596" s="832" t="s">
        <v>3073</v>
      </c>
      <c r="K1596" s="832" t="s">
        <v>3074</v>
      </c>
      <c r="L1596" s="835">
        <v>1000</v>
      </c>
      <c r="M1596" s="835">
        <v>2000</v>
      </c>
      <c r="N1596" s="832">
        <v>2</v>
      </c>
      <c r="O1596" s="836">
        <v>2</v>
      </c>
      <c r="P1596" s="835"/>
      <c r="Q1596" s="837">
        <v>0</v>
      </c>
      <c r="R1596" s="832"/>
      <c r="S1596" s="837">
        <v>0</v>
      </c>
      <c r="T1596" s="836"/>
      <c r="U1596" s="838">
        <v>0</v>
      </c>
    </row>
    <row r="1597" spans="1:21" ht="14.4" customHeight="1" x14ac:dyDescent="0.3">
      <c r="A1597" s="831">
        <v>21</v>
      </c>
      <c r="B1597" s="832" t="s">
        <v>2457</v>
      </c>
      <c r="C1597" s="832" t="s">
        <v>2463</v>
      </c>
      <c r="D1597" s="833" t="s">
        <v>4107</v>
      </c>
      <c r="E1597" s="834" t="s">
        <v>2491</v>
      </c>
      <c r="F1597" s="832" t="s">
        <v>2458</v>
      </c>
      <c r="G1597" s="832" t="s">
        <v>3329</v>
      </c>
      <c r="H1597" s="832" t="s">
        <v>585</v>
      </c>
      <c r="I1597" s="832" t="s">
        <v>3330</v>
      </c>
      <c r="J1597" s="832" t="s">
        <v>3331</v>
      </c>
      <c r="K1597" s="832" t="s">
        <v>3332</v>
      </c>
      <c r="L1597" s="835">
        <v>453.18</v>
      </c>
      <c r="M1597" s="835">
        <v>453.18</v>
      </c>
      <c r="N1597" s="832">
        <v>1</v>
      </c>
      <c r="O1597" s="836">
        <v>0.5</v>
      </c>
      <c r="P1597" s="835">
        <v>453.18</v>
      </c>
      <c r="Q1597" s="837">
        <v>1</v>
      </c>
      <c r="R1597" s="832">
        <v>1</v>
      </c>
      <c r="S1597" s="837">
        <v>1</v>
      </c>
      <c r="T1597" s="836">
        <v>0.5</v>
      </c>
      <c r="U1597" s="838">
        <v>1</v>
      </c>
    </row>
    <row r="1598" spans="1:21" ht="14.4" customHeight="1" x14ac:dyDescent="0.3">
      <c r="A1598" s="831">
        <v>21</v>
      </c>
      <c r="B1598" s="832" t="s">
        <v>2457</v>
      </c>
      <c r="C1598" s="832" t="s">
        <v>2463</v>
      </c>
      <c r="D1598" s="833" t="s">
        <v>4107</v>
      </c>
      <c r="E1598" s="834" t="s">
        <v>2491</v>
      </c>
      <c r="F1598" s="832" t="s">
        <v>2458</v>
      </c>
      <c r="G1598" s="832" t="s">
        <v>2515</v>
      </c>
      <c r="H1598" s="832" t="s">
        <v>585</v>
      </c>
      <c r="I1598" s="832" t="s">
        <v>2667</v>
      </c>
      <c r="J1598" s="832" t="s">
        <v>769</v>
      </c>
      <c r="K1598" s="832" t="s">
        <v>2668</v>
      </c>
      <c r="L1598" s="835">
        <v>53.57</v>
      </c>
      <c r="M1598" s="835">
        <v>107.14</v>
      </c>
      <c r="N1598" s="832">
        <v>2</v>
      </c>
      <c r="O1598" s="836">
        <v>1</v>
      </c>
      <c r="P1598" s="835">
        <v>53.57</v>
      </c>
      <c r="Q1598" s="837">
        <v>0.5</v>
      </c>
      <c r="R1598" s="832">
        <v>1</v>
      </c>
      <c r="S1598" s="837">
        <v>0.5</v>
      </c>
      <c r="T1598" s="836">
        <v>0.5</v>
      </c>
      <c r="U1598" s="838">
        <v>0.5</v>
      </c>
    </row>
    <row r="1599" spans="1:21" ht="14.4" customHeight="1" x14ac:dyDescent="0.3">
      <c r="A1599" s="831">
        <v>21</v>
      </c>
      <c r="B1599" s="832" t="s">
        <v>2457</v>
      </c>
      <c r="C1599" s="832" t="s">
        <v>2463</v>
      </c>
      <c r="D1599" s="833" t="s">
        <v>4107</v>
      </c>
      <c r="E1599" s="834" t="s">
        <v>2491</v>
      </c>
      <c r="F1599" s="832" t="s">
        <v>2458</v>
      </c>
      <c r="G1599" s="832" t="s">
        <v>2504</v>
      </c>
      <c r="H1599" s="832" t="s">
        <v>585</v>
      </c>
      <c r="I1599" s="832" t="s">
        <v>2508</v>
      </c>
      <c r="J1599" s="832" t="s">
        <v>1091</v>
      </c>
      <c r="K1599" s="832" t="s">
        <v>1899</v>
      </c>
      <c r="L1599" s="835">
        <v>453.18</v>
      </c>
      <c r="M1599" s="835">
        <v>5438.1600000000008</v>
      </c>
      <c r="N1599" s="832">
        <v>12</v>
      </c>
      <c r="O1599" s="836">
        <v>1.5</v>
      </c>
      <c r="P1599" s="835">
        <v>453.18</v>
      </c>
      <c r="Q1599" s="837">
        <v>8.3333333333333329E-2</v>
      </c>
      <c r="R1599" s="832">
        <v>1</v>
      </c>
      <c r="S1599" s="837">
        <v>8.3333333333333329E-2</v>
      </c>
      <c r="T1599" s="836">
        <v>1</v>
      </c>
      <c r="U1599" s="838">
        <v>0.66666666666666663</v>
      </c>
    </row>
    <row r="1600" spans="1:21" ht="14.4" customHeight="1" x14ac:dyDescent="0.3">
      <c r="A1600" s="831">
        <v>21</v>
      </c>
      <c r="B1600" s="832" t="s">
        <v>2457</v>
      </c>
      <c r="C1600" s="832" t="s">
        <v>2463</v>
      </c>
      <c r="D1600" s="833" t="s">
        <v>4107</v>
      </c>
      <c r="E1600" s="834" t="s">
        <v>2491</v>
      </c>
      <c r="F1600" s="832" t="s">
        <v>2458</v>
      </c>
      <c r="G1600" s="832" t="s">
        <v>2742</v>
      </c>
      <c r="H1600" s="832" t="s">
        <v>585</v>
      </c>
      <c r="I1600" s="832" t="s">
        <v>2745</v>
      </c>
      <c r="J1600" s="832" t="s">
        <v>1208</v>
      </c>
      <c r="K1600" s="832" t="s">
        <v>2746</v>
      </c>
      <c r="L1600" s="835">
        <v>55.16</v>
      </c>
      <c r="M1600" s="835">
        <v>55.16</v>
      </c>
      <c r="N1600" s="832">
        <v>1</v>
      </c>
      <c r="O1600" s="836">
        <v>1</v>
      </c>
      <c r="P1600" s="835"/>
      <c r="Q1600" s="837">
        <v>0</v>
      </c>
      <c r="R1600" s="832"/>
      <c r="S1600" s="837">
        <v>0</v>
      </c>
      <c r="T1600" s="836"/>
      <c r="U1600" s="838">
        <v>0</v>
      </c>
    </row>
    <row r="1601" spans="1:21" ht="14.4" customHeight="1" x14ac:dyDescent="0.3">
      <c r="A1601" s="831">
        <v>21</v>
      </c>
      <c r="B1601" s="832" t="s">
        <v>2457</v>
      </c>
      <c r="C1601" s="832" t="s">
        <v>2463</v>
      </c>
      <c r="D1601" s="833" t="s">
        <v>4107</v>
      </c>
      <c r="E1601" s="834" t="s">
        <v>2476</v>
      </c>
      <c r="F1601" s="832" t="s">
        <v>2458</v>
      </c>
      <c r="G1601" s="832" t="s">
        <v>3075</v>
      </c>
      <c r="H1601" s="832" t="s">
        <v>585</v>
      </c>
      <c r="I1601" s="832" t="s">
        <v>3076</v>
      </c>
      <c r="J1601" s="832" t="s">
        <v>3077</v>
      </c>
      <c r="K1601" s="832" t="s">
        <v>3078</v>
      </c>
      <c r="L1601" s="835">
        <v>70.48</v>
      </c>
      <c r="M1601" s="835">
        <v>281.92</v>
      </c>
      <c r="N1601" s="832">
        <v>4</v>
      </c>
      <c r="O1601" s="836">
        <v>3</v>
      </c>
      <c r="P1601" s="835"/>
      <c r="Q1601" s="837">
        <v>0</v>
      </c>
      <c r="R1601" s="832"/>
      <c r="S1601" s="837">
        <v>0</v>
      </c>
      <c r="T1601" s="836"/>
      <c r="U1601" s="838">
        <v>0</v>
      </c>
    </row>
    <row r="1602" spans="1:21" ht="14.4" customHeight="1" x14ac:dyDescent="0.3">
      <c r="A1602" s="831">
        <v>21</v>
      </c>
      <c r="B1602" s="832" t="s">
        <v>2457</v>
      </c>
      <c r="C1602" s="832" t="s">
        <v>2463</v>
      </c>
      <c r="D1602" s="833" t="s">
        <v>4107</v>
      </c>
      <c r="E1602" s="834" t="s">
        <v>2476</v>
      </c>
      <c r="F1602" s="832" t="s">
        <v>2458</v>
      </c>
      <c r="G1602" s="832" t="s">
        <v>2522</v>
      </c>
      <c r="H1602" s="832" t="s">
        <v>637</v>
      </c>
      <c r="I1602" s="832" t="s">
        <v>2326</v>
      </c>
      <c r="J1602" s="832" t="s">
        <v>653</v>
      </c>
      <c r="K1602" s="832" t="s">
        <v>1354</v>
      </c>
      <c r="L1602" s="835">
        <v>21.76</v>
      </c>
      <c r="M1602" s="835">
        <v>87.04</v>
      </c>
      <c r="N1602" s="832">
        <v>4</v>
      </c>
      <c r="O1602" s="836">
        <v>1.5</v>
      </c>
      <c r="P1602" s="835">
        <v>21.76</v>
      </c>
      <c r="Q1602" s="837">
        <v>0.25</v>
      </c>
      <c r="R1602" s="832">
        <v>1</v>
      </c>
      <c r="S1602" s="837">
        <v>0.25</v>
      </c>
      <c r="T1602" s="836">
        <v>0.5</v>
      </c>
      <c r="U1602" s="838">
        <v>0.33333333333333331</v>
      </c>
    </row>
    <row r="1603" spans="1:21" ht="14.4" customHeight="1" x14ac:dyDescent="0.3">
      <c r="A1603" s="831">
        <v>21</v>
      </c>
      <c r="B1603" s="832" t="s">
        <v>2457</v>
      </c>
      <c r="C1603" s="832" t="s">
        <v>2463</v>
      </c>
      <c r="D1603" s="833" t="s">
        <v>4107</v>
      </c>
      <c r="E1603" s="834" t="s">
        <v>2476</v>
      </c>
      <c r="F1603" s="832" t="s">
        <v>2458</v>
      </c>
      <c r="G1603" s="832" t="s">
        <v>2522</v>
      </c>
      <c r="H1603" s="832" t="s">
        <v>637</v>
      </c>
      <c r="I1603" s="832" t="s">
        <v>2104</v>
      </c>
      <c r="J1603" s="832" t="s">
        <v>653</v>
      </c>
      <c r="K1603" s="832" t="s">
        <v>654</v>
      </c>
      <c r="L1603" s="835">
        <v>65.28</v>
      </c>
      <c r="M1603" s="835">
        <v>130.56</v>
      </c>
      <c r="N1603" s="832">
        <v>2</v>
      </c>
      <c r="O1603" s="836">
        <v>1</v>
      </c>
      <c r="P1603" s="835">
        <v>130.56</v>
      </c>
      <c r="Q1603" s="837">
        <v>1</v>
      </c>
      <c r="R1603" s="832">
        <v>2</v>
      </c>
      <c r="S1603" s="837">
        <v>1</v>
      </c>
      <c r="T1603" s="836">
        <v>1</v>
      </c>
      <c r="U1603" s="838">
        <v>1</v>
      </c>
    </row>
    <row r="1604" spans="1:21" ht="14.4" customHeight="1" x14ac:dyDescent="0.3">
      <c r="A1604" s="831">
        <v>21</v>
      </c>
      <c r="B1604" s="832" t="s">
        <v>2457</v>
      </c>
      <c r="C1604" s="832" t="s">
        <v>2463</v>
      </c>
      <c r="D1604" s="833" t="s">
        <v>4107</v>
      </c>
      <c r="E1604" s="834" t="s">
        <v>2476</v>
      </c>
      <c r="F1604" s="832" t="s">
        <v>2458</v>
      </c>
      <c r="G1604" s="832" t="s">
        <v>2829</v>
      </c>
      <c r="H1604" s="832" t="s">
        <v>637</v>
      </c>
      <c r="I1604" s="832" t="s">
        <v>2166</v>
      </c>
      <c r="J1604" s="832" t="s">
        <v>2164</v>
      </c>
      <c r="K1604" s="832" t="s">
        <v>2167</v>
      </c>
      <c r="L1604" s="835">
        <v>4.7</v>
      </c>
      <c r="M1604" s="835">
        <v>14.100000000000001</v>
      </c>
      <c r="N1604" s="832">
        <v>3</v>
      </c>
      <c r="O1604" s="836">
        <v>1</v>
      </c>
      <c r="P1604" s="835">
        <v>14.100000000000001</v>
      </c>
      <c r="Q1604" s="837">
        <v>1</v>
      </c>
      <c r="R1604" s="832">
        <v>3</v>
      </c>
      <c r="S1604" s="837">
        <v>1</v>
      </c>
      <c r="T1604" s="836">
        <v>1</v>
      </c>
      <c r="U1604" s="838">
        <v>1</v>
      </c>
    </row>
    <row r="1605" spans="1:21" ht="14.4" customHeight="1" x14ac:dyDescent="0.3">
      <c r="A1605" s="831">
        <v>21</v>
      </c>
      <c r="B1605" s="832" t="s">
        <v>2457</v>
      </c>
      <c r="C1605" s="832" t="s">
        <v>2463</v>
      </c>
      <c r="D1605" s="833" t="s">
        <v>4107</v>
      </c>
      <c r="E1605" s="834" t="s">
        <v>2476</v>
      </c>
      <c r="F1605" s="832" t="s">
        <v>2458</v>
      </c>
      <c r="G1605" s="832" t="s">
        <v>2525</v>
      </c>
      <c r="H1605" s="832" t="s">
        <v>637</v>
      </c>
      <c r="I1605" s="832" t="s">
        <v>1970</v>
      </c>
      <c r="J1605" s="832" t="s">
        <v>1971</v>
      </c>
      <c r="K1605" s="832" t="s">
        <v>1972</v>
      </c>
      <c r="L1605" s="835">
        <v>93.27</v>
      </c>
      <c r="M1605" s="835">
        <v>93.27</v>
      </c>
      <c r="N1605" s="832">
        <v>1</v>
      </c>
      <c r="O1605" s="836">
        <v>0.5</v>
      </c>
      <c r="P1605" s="835"/>
      <c r="Q1605" s="837">
        <v>0</v>
      </c>
      <c r="R1605" s="832"/>
      <c r="S1605" s="837">
        <v>0</v>
      </c>
      <c r="T1605" s="836"/>
      <c r="U1605" s="838">
        <v>0</v>
      </c>
    </row>
    <row r="1606" spans="1:21" ht="14.4" customHeight="1" x14ac:dyDescent="0.3">
      <c r="A1606" s="831">
        <v>21</v>
      </c>
      <c r="B1606" s="832" t="s">
        <v>2457</v>
      </c>
      <c r="C1606" s="832" t="s">
        <v>2463</v>
      </c>
      <c r="D1606" s="833" t="s">
        <v>4107</v>
      </c>
      <c r="E1606" s="834" t="s">
        <v>2476</v>
      </c>
      <c r="F1606" s="832" t="s">
        <v>2458</v>
      </c>
      <c r="G1606" s="832" t="s">
        <v>2525</v>
      </c>
      <c r="H1606" s="832" t="s">
        <v>637</v>
      </c>
      <c r="I1606" s="832" t="s">
        <v>2269</v>
      </c>
      <c r="J1606" s="832" t="s">
        <v>1971</v>
      </c>
      <c r="K1606" s="832" t="s">
        <v>2270</v>
      </c>
      <c r="L1606" s="835">
        <v>31.09</v>
      </c>
      <c r="M1606" s="835">
        <v>31.09</v>
      </c>
      <c r="N1606" s="832">
        <v>1</v>
      </c>
      <c r="O1606" s="836">
        <v>0.5</v>
      </c>
      <c r="P1606" s="835">
        <v>31.09</v>
      </c>
      <c r="Q1606" s="837">
        <v>1</v>
      </c>
      <c r="R1606" s="832">
        <v>1</v>
      </c>
      <c r="S1606" s="837">
        <v>1</v>
      </c>
      <c r="T1606" s="836">
        <v>0.5</v>
      </c>
      <c r="U1606" s="838">
        <v>1</v>
      </c>
    </row>
    <row r="1607" spans="1:21" ht="14.4" customHeight="1" x14ac:dyDescent="0.3">
      <c r="A1607" s="831">
        <v>21</v>
      </c>
      <c r="B1607" s="832" t="s">
        <v>2457</v>
      </c>
      <c r="C1607" s="832" t="s">
        <v>2463</v>
      </c>
      <c r="D1607" s="833" t="s">
        <v>4107</v>
      </c>
      <c r="E1607" s="834" t="s">
        <v>2476</v>
      </c>
      <c r="F1607" s="832" t="s">
        <v>2458</v>
      </c>
      <c r="G1607" s="832" t="s">
        <v>2525</v>
      </c>
      <c r="H1607" s="832" t="s">
        <v>585</v>
      </c>
      <c r="I1607" s="832" t="s">
        <v>2526</v>
      </c>
      <c r="J1607" s="832" t="s">
        <v>1971</v>
      </c>
      <c r="K1607" s="832" t="s">
        <v>1972</v>
      </c>
      <c r="L1607" s="835">
        <v>93.27</v>
      </c>
      <c r="M1607" s="835">
        <v>93.27</v>
      </c>
      <c r="N1607" s="832">
        <v>1</v>
      </c>
      <c r="O1607" s="836">
        <v>0.5</v>
      </c>
      <c r="P1607" s="835">
        <v>93.27</v>
      </c>
      <c r="Q1607" s="837">
        <v>1</v>
      </c>
      <c r="R1607" s="832">
        <v>1</v>
      </c>
      <c r="S1607" s="837">
        <v>1</v>
      </c>
      <c r="T1607" s="836">
        <v>0.5</v>
      </c>
      <c r="U1607" s="838">
        <v>1</v>
      </c>
    </row>
    <row r="1608" spans="1:21" ht="14.4" customHeight="1" x14ac:dyDescent="0.3">
      <c r="A1608" s="831">
        <v>21</v>
      </c>
      <c r="B1608" s="832" t="s">
        <v>2457</v>
      </c>
      <c r="C1608" s="832" t="s">
        <v>2463</v>
      </c>
      <c r="D1608" s="833" t="s">
        <v>4107</v>
      </c>
      <c r="E1608" s="834" t="s">
        <v>2476</v>
      </c>
      <c r="F1608" s="832" t="s">
        <v>2458</v>
      </c>
      <c r="G1608" s="832" t="s">
        <v>3087</v>
      </c>
      <c r="H1608" s="832" t="s">
        <v>637</v>
      </c>
      <c r="I1608" s="832" t="s">
        <v>3923</v>
      </c>
      <c r="J1608" s="832" t="s">
        <v>2012</v>
      </c>
      <c r="K1608" s="832" t="s">
        <v>3924</v>
      </c>
      <c r="L1608" s="835">
        <v>279.52999999999997</v>
      </c>
      <c r="M1608" s="835">
        <v>279.52999999999997</v>
      </c>
      <c r="N1608" s="832">
        <v>1</v>
      </c>
      <c r="O1608" s="836">
        <v>0.5</v>
      </c>
      <c r="P1608" s="835"/>
      <c r="Q1608" s="837">
        <v>0</v>
      </c>
      <c r="R1608" s="832"/>
      <c r="S1608" s="837">
        <v>0</v>
      </c>
      <c r="T1608" s="836"/>
      <c r="U1608" s="838">
        <v>0</v>
      </c>
    </row>
    <row r="1609" spans="1:21" ht="14.4" customHeight="1" x14ac:dyDescent="0.3">
      <c r="A1609" s="831">
        <v>21</v>
      </c>
      <c r="B1609" s="832" t="s">
        <v>2457</v>
      </c>
      <c r="C1609" s="832" t="s">
        <v>2463</v>
      </c>
      <c r="D1609" s="833" t="s">
        <v>4107</v>
      </c>
      <c r="E1609" s="834" t="s">
        <v>2476</v>
      </c>
      <c r="F1609" s="832" t="s">
        <v>2458</v>
      </c>
      <c r="G1609" s="832" t="s">
        <v>3925</v>
      </c>
      <c r="H1609" s="832" t="s">
        <v>585</v>
      </c>
      <c r="I1609" s="832" t="s">
        <v>3926</v>
      </c>
      <c r="J1609" s="832" t="s">
        <v>3927</v>
      </c>
      <c r="K1609" s="832" t="s">
        <v>3928</v>
      </c>
      <c r="L1609" s="835">
        <v>301.23</v>
      </c>
      <c r="M1609" s="835">
        <v>1506.15</v>
      </c>
      <c r="N1609" s="832">
        <v>5</v>
      </c>
      <c r="O1609" s="836">
        <v>0.5</v>
      </c>
      <c r="P1609" s="835">
        <v>1506.15</v>
      </c>
      <c r="Q1609" s="837">
        <v>1</v>
      </c>
      <c r="R1609" s="832">
        <v>5</v>
      </c>
      <c r="S1609" s="837">
        <v>1</v>
      </c>
      <c r="T1609" s="836">
        <v>0.5</v>
      </c>
      <c r="U1609" s="838">
        <v>1</v>
      </c>
    </row>
    <row r="1610" spans="1:21" ht="14.4" customHeight="1" x14ac:dyDescent="0.3">
      <c r="A1610" s="831">
        <v>21</v>
      </c>
      <c r="B1610" s="832" t="s">
        <v>2457</v>
      </c>
      <c r="C1610" s="832" t="s">
        <v>2463</v>
      </c>
      <c r="D1610" s="833" t="s">
        <v>4107</v>
      </c>
      <c r="E1610" s="834" t="s">
        <v>2476</v>
      </c>
      <c r="F1610" s="832" t="s">
        <v>2458</v>
      </c>
      <c r="G1610" s="832" t="s">
        <v>2546</v>
      </c>
      <c r="H1610" s="832" t="s">
        <v>585</v>
      </c>
      <c r="I1610" s="832" t="s">
        <v>2850</v>
      </c>
      <c r="J1610" s="832" t="s">
        <v>2548</v>
      </c>
      <c r="K1610" s="832" t="s">
        <v>1002</v>
      </c>
      <c r="L1610" s="835">
        <v>0</v>
      </c>
      <c r="M1610" s="835">
        <v>0</v>
      </c>
      <c r="N1610" s="832">
        <v>2</v>
      </c>
      <c r="O1610" s="836">
        <v>0.5</v>
      </c>
      <c r="P1610" s="835"/>
      <c r="Q1610" s="837"/>
      <c r="R1610" s="832"/>
      <c r="S1610" s="837">
        <v>0</v>
      </c>
      <c r="T1610" s="836"/>
      <c r="U1610" s="838">
        <v>0</v>
      </c>
    </row>
    <row r="1611" spans="1:21" ht="14.4" customHeight="1" x14ac:dyDescent="0.3">
      <c r="A1611" s="831">
        <v>21</v>
      </c>
      <c r="B1611" s="832" t="s">
        <v>2457</v>
      </c>
      <c r="C1611" s="832" t="s">
        <v>2463</v>
      </c>
      <c r="D1611" s="833" t="s">
        <v>4107</v>
      </c>
      <c r="E1611" s="834" t="s">
        <v>2476</v>
      </c>
      <c r="F1611" s="832" t="s">
        <v>2458</v>
      </c>
      <c r="G1611" s="832" t="s">
        <v>3412</v>
      </c>
      <c r="H1611" s="832" t="s">
        <v>637</v>
      </c>
      <c r="I1611" s="832" t="s">
        <v>3413</v>
      </c>
      <c r="J1611" s="832" t="s">
        <v>2061</v>
      </c>
      <c r="K1611" s="832" t="s">
        <v>3177</v>
      </c>
      <c r="L1611" s="835">
        <v>85.27</v>
      </c>
      <c r="M1611" s="835">
        <v>341.08</v>
      </c>
      <c r="N1611" s="832">
        <v>4</v>
      </c>
      <c r="O1611" s="836">
        <v>1.5</v>
      </c>
      <c r="P1611" s="835">
        <v>170.54</v>
      </c>
      <c r="Q1611" s="837">
        <v>0.5</v>
      </c>
      <c r="R1611" s="832">
        <v>2</v>
      </c>
      <c r="S1611" s="837">
        <v>0.5</v>
      </c>
      <c r="T1611" s="836">
        <v>1</v>
      </c>
      <c r="U1611" s="838">
        <v>0.66666666666666663</v>
      </c>
    </row>
    <row r="1612" spans="1:21" ht="14.4" customHeight="1" x14ac:dyDescent="0.3">
      <c r="A1612" s="831">
        <v>21</v>
      </c>
      <c r="B1612" s="832" t="s">
        <v>2457</v>
      </c>
      <c r="C1612" s="832" t="s">
        <v>2463</v>
      </c>
      <c r="D1612" s="833" t="s">
        <v>4107</v>
      </c>
      <c r="E1612" s="834" t="s">
        <v>2476</v>
      </c>
      <c r="F1612" s="832" t="s">
        <v>2458</v>
      </c>
      <c r="G1612" s="832" t="s">
        <v>3929</v>
      </c>
      <c r="H1612" s="832" t="s">
        <v>585</v>
      </c>
      <c r="I1612" s="832" t="s">
        <v>3930</v>
      </c>
      <c r="J1612" s="832" t="s">
        <v>1522</v>
      </c>
      <c r="K1612" s="832" t="s">
        <v>2438</v>
      </c>
      <c r="L1612" s="835">
        <v>35.11</v>
      </c>
      <c r="M1612" s="835">
        <v>35.11</v>
      </c>
      <c r="N1612" s="832">
        <v>1</v>
      </c>
      <c r="O1612" s="836">
        <v>0.5</v>
      </c>
      <c r="P1612" s="835">
        <v>35.11</v>
      </c>
      <c r="Q1612" s="837">
        <v>1</v>
      </c>
      <c r="R1612" s="832">
        <v>1</v>
      </c>
      <c r="S1612" s="837">
        <v>1</v>
      </c>
      <c r="T1612" s="836">
        <v>0.5</v>
      </c>
      <c r="U1612" s="838">
        <v>1</v>
      </c>
    </row>
    <row r="1613" spans="1:21" ht="14.4" customHeight="1" x14ac:dyDescent="0.3">
      <c r="A1613" s="831">
        <v>21</v>
      </c>
      <c r="B1613" s="832" t="s">
        <v>2457</v>
      </c>
      <c r="C1613" s="832" t="s">
        <v>2463</v>
      </c>
      <c r="D1613" s="833" t="s">
        <v>4107</v>
      </c>
      <c r="E1613" s="834" t="s">
        <v>2476</v>
      </c>
      <c r="F1613" s="832" t="s">
        <v>2458</v>
      </c>
      <c r="G1613" s="832" t="s">
        <v>3931</v>
      </c>
      <c r="H1613" s="832" t="s">
        <v>585</v>
      </c>
      <c r="I1613" s="832" t="s">
        <v>3932</v>
      </c>
      <c r="J1613" s="832" t="s">
        <v>1347</v>
      </c>
      <c r="K1613" s="832" t="s">
        <v>2908</v>
      </c>
      <c r="L1613" s="835">
        <v>58.86</v>
      </c>
      <c r="M1613" s="835">
        <v>58.86</v>
      </c>
      <c r="N1613" s="832">
        <v>1</v>
      </c>
      <c r="O1613" s="836">
        <v>1</v>
      </c>
      <c r="P1613" s="835">
        <v>58.86</v>
      </c>
      <c r="Q1613" s="837">
        <v>1</v>
      </c>
      <c r="R1613" s="832">
        <v>1</v>
      </c>
      <c r="S1613" s="837">
        <v>1</v>
      </c>
      <c r="T1613" s="836">
        <v>1</v>
      </c>
      <c r="U1613" s="838">
        <v>1</v>
      </c>
    </row>
    <row r="1614" spans="1:21" ht="14.4" customHeight="1" x14ac:dyDescent="0.3">
      <c r="A1614" s="831">
        <v>21</v>
      </c>
      <c r="B1614" s="832" t="s">
        <v>2457</v>
      </c>
      <c r="C1614" s="832" t="s">
        <v>2463</v>
      </c>
      <c r="D1614" s="833" t="s">
        <v>4107</v>
      </c>
      <c r="E1614" s="834" t="s">
        <v>2476</v>
      </c>
      <c r="F1614" s="832" t="s">
        <v>2458</v>
      </c>
      <c r="G1614" s="832" t="s">
        <v>2555</v>
      </c>
      <c r="H1614" s="832" t="s">
        <v>585</v>
      </c>
      <c r="I1614" s="832" t="s">
        <v>2556</v>
      </c>
      <c r="J1614" s="832" t="s">
        <v>2557</v>
      </c>
      <c r="K1614" s="832" t="s">
        <v>1318</v>
      </c>
      <c r="L1614" s="835">
        <v>78.33</v>
      </c>
      <c r="M1614" s="835">
        <v>156.66</v>
      </c>
      <c r="N1614" s="832">
        <v>2</v>
      </c>
      <c r="O1614" s="836">
        <v>0.5</v>
      </c>
      <c r="P1614" s="835">
        <v>156.66</v>
      </c>
      <c r="Q1614" s="837">
        <v>1</v>
      </c>
      <c r="R1614" s="832">
        <v>2</v>
      </c>
      <c r="S1614" s="837">
        <v>1</v>
      </c>
      <c r="T1614" s="836">
        <v>0.5</v>
      </c>
      <c r="U1614" s="838">
        <v>1</v>
      </c>
    </row>
    <row r="1615" spans="1:21" ht="14.4" customHeight="1" x14ac:dyDescent="0.3">
      <c r="A1615" s="831">
        <v>21</v>
      </c>
      <c r="B1615" s="832" t="s">
        <v>2457</v>
      </c>
      <c r="C1615" s="832" t="s">
        <v>2463</v>
      </c>
      <c r="D1615" s="833" t="s">
        <v>4107</v>
      </c>
      <c r="E1615" s="834" t="s">
        <v>2476</v>
      </c>
      <c r="F1615" s="832" t="s">
        <v>2458</v>
      </c>
      <c r="G1615" s="832" t="s">
        <v>2558</v>
      </c>
      <c r="H1615" s="832" t="s">
        <v>637</v>
      </c>
      <c r="I1615" s="832" t="s">
        <v>3316</v>
      </c>
      <c r="J1615" s="832" t="s">
        <v>742</v>
      </c>
      <c r="K1615" s="832" t="s">
        <v>2561</v>
      </c>
      <c r="L1615" s="835">
        <v>264</v>
      </c>
      <c r="M1615" s="835">
        <v>264</v>
      </c>
      <c r="N1615" s="832">
        <v>1</v>
      </c>
      <c r="O1615" s="836">
        <v>0.5</v>
      </c>
      <c r="P1615" s="835"/>
      <c r="Q1615" s="837">
        <v>0</v>
      </c>
      <c r="R1615" s="832"/>
      <c r="S1615" s="837">
        <v>0</v>
      </c>
      <c r="T1615" s="836"/>
      <c r="U1615" s="838">
        <v>0</v>
      </c>
    </row>
    <row r="1616" spans="1:21" ht="14.4" customHeight="1" x14ac:dyDescent="0.3">
      <c r="A1616" s="831">
        <v>21</v>
      </c>
      <c r="B1616" s="832" t="s">
        <v>2457</v>
      </c>
      <c r="C1616" s="832" t="s">
        <v>2463</v>
      </c>
      <c r="D1616" s="833" t="s">
        <v>4107</v>
      </c>
      <c r="E1616" s="834" t="s">
        <v>2476</v>
      </c>
      <c r="F1616" s="832" t="s">
        <v>2458</v>
      </c>
      <c r="G1616" s="832" t="s">
        <v>2558</v>
      </c>
      <c r="H1616" s="832" t="s">
        <v>637</v>
      </c>
      <c r="I1616" s="832" t="s">
        <v>2560</v>
      </c>
      <c r="J1616" s="832" t="s">
        <v>742</v>
      </c>
      <c r="K1616" s="832" t="s">
        <v>2561</v>
      </c>
      <c r="L1616" s="835">
        <v>264</v>
      </c>
      <c r="M1616" s="835">
        <v>264</v>
      </c>
      <c r="N1616" s="832">
        <v>1</v>
      </c>
      <c r="O1616" s="836">
        <v>0.5</v>
      </c>
      <c r="P1616" s="835"/>
      <c r="Q1616" s="837">
        <v>0</v>
      </c>
      <c r="R1616" s="832"/>
      <c r="S1616" s="837">
        <v>0</v>
      </c>
      <c r="T1616" s="836"/>
      <c r="U1616" s="838">
        <v>0</v>
      </c>
    </row>
    <row r="1617" spans="1:21" ht="14.4" customHeight="1" x14ac:dyDescent="0.3">
      <c r="A1617" s="831">
        <v>21</v>
      </c>
      <c r="B1617" s="832" t="s">
        <v>2457</v>
      </c>
      <c r="C1617" s="832" t="s">
        <v>2463</v>
      </c>
      <c r="D1617" s="833" t="s">
        <v>4107</v>
      </c>
      <c r="E1617" s="834" t="s">
        <v>2476</v>
      </c>
      <c r="F1617" s="832" t="s">
        <v>2458</v>
      </c>
      <c r="G1617" s="832" t="s">
        <v>2566</v>
      </c>
      <c r="H1617" s="832" t="s">
        <v>585</v>
      </c>
      <c r="I1617" s="832" t="s">
        <v>2569</v>
      </c>
      <c r="J1617" s="832" t="s">
        <v>867</v>
      </c>
      <c r="K1617" s="832" t="s">
        <v>2570</v>
      </c>
      <c r="L1617" s="835">
        <v>516</v>
      </c>
      <c r="M1617" s="835">
        <v>1548</v>
      </c>
      <c r="N1617" s="832">
        <v>3</v>
      </c>
      <c r="O1617" s="836">
        <v>1.5</v>
      </c>
      <c r="P1617" s="835">
        <v>516</v>
      </c>
      <c r="Q1617" s="837">
        <v>0.33333333333333331</v>
      </c>
      <c r="R1617" s="832">
        <v>1</v>
      </c>
      <c r="S1617" s="837">
        <v>0.33333333333333331</v>
      </c>
      <c r="T1617" s="836">
        <v>1</v>
      </c>
      <c r="U1617" s="838">
        <v>0.66666666666666663</v>
      </c>
    </row>
    <row r="1618" spans="1:21" ht="14.4" customHeight="1" x14ac:dyDescent="0.3">
      <c r="A1618" s="831">
        <v>21</v>
      </c>
      <c r="B1618" s="832" t="s">
        <v>2457</v>
      </c>
      <c r="C1618" s="832" t="s">
        <v>2463</v>
      </c>
      <c r="D1618" s="833" t="s">
        <v>4107</v>
      </c>
      <c r="E1618" s="834" t="s">
        <v>2476</v>
      </c>
      <c r="F1618" s="832" t="s">
        <v>2458</v>
      </c>
      <c r="G1618" s="832" t="s">
        <v>2566</v>
      </c>
      <c r="H1618" s="832" t="s">
        <v>585</v>
      </c>
      <c r="I1618" s="832" t="s">
        <v>3101</v>
      </c>
      <c r="J1618" s="832" t="s">
        <v>867</v>
      </c>
      <c r="K1618" s="832" t="s">
        <v>3102</v>
      </c>
      <c r="L1618" s="835">
        <v>1719.99</v>
      </c>
      <c r="M1618" s="835">
        <v>1719.99</v>
      </c>
      <c r="N1618" s="832">
        <v>1</v>
      </c>
      <c r="O1618" s="836">
        <v>0.5</v>
      </c>
      <c r="P1618" s="835"/>
      <c r="Q1618" s="837">
        <v>0</v>
      </c>
      <c r="R1618" s="832"/>
      <c r="S1618" s="837">
        <v>0</v>
      </c>
      <c r="T1618" s="836"/>
      <c r="U1618" s="838">
        <v>0</v>
      </c>
    </row>
    <row r="1619" spans="1:21" ht="14.4" customHeight="1" x14ac:dyDescent="0.3">
      <c r="A1619" s="831">
        <v>21</v>
      </c>
      <c r="B1619" s="832" t="s">
        <v>2457</v>
      </c>
      <c r="C1619" s="832" t="s">
        <v>2463</v>
      </c>
      <c r="D1619" s="833" t="s">
        <v>4107</v>
      </c>
      <c r="E1619" s="834" t="s">
        <v>2476</v>
      </c>
      <c r="F1619" s="832" t="s">
        <v>2458</v>
      </c>
      <c r="G1619" s="832" t="s">
        <v>2856</v>
      </c>
      <c r="H1619" s="832" t="s">
        <v>585</v>
      </c>
      <c r="I1619" s="832" t="s">
        <v>3933</v>
      </c>
      <c r="J1619" s="832" t="s">
        <v>787</v>
      </c>
      <c r="K1619" s="832" t="s">
        <v>3934</v>
      </c>
      <c r="L1619" s="835">
        <v>18.809999999999999</v>
      </c>
      <c r="M1619" s="835">
        <v>18.809999999999999</v>
      </c>
      <c r="N1619" s="832">
        <v>1</v>
      </c>
      <c r="O1619" s="836">
        <v>0.5</v>
      </c>
      <c r="P1619" s="835"/>
      <c r="Q1619" s="837">
        <v>0</v>
      </c>
      <c r="R1619" s="832"/>
      <c r="S1619" s="837">
        <v>0</v>
      </c>
      <c r="T1619" s="836"/>
      <c r="U1619" s="838">
        <v>0</v>
      </c>
    </row>
    <row r="1620" spans="1:21" ht="14.4" customHeight="1" x14ac:dyDescent="0.3">
      <c r="A1620" s="831">
        <v>21</v>
      </c>
      <c r="B1620" s="832" t="s">
        <v>2457</v>
      </c>
      <c r="C1620" s="832" t="s">
        <v>2463</v>
      </c>
      <c r="D1620" s="833" t="s">
        <v>4107</v>
      </c>
      <c r="E1620" s="834" t="s">
        <v>2476</v>
      </c>
      <c r="F1620" s="832" t="s">
        <v>2458</v>
      </c>
      <c r="G1620" s="832" t="s">
        <v>3935</v>
      </c>
      <c r="H1620" s="832" t="s">
        <v>585</v>
      </c>
      <c r="I1620" s="832" t="s">
        <v>3936</v>
      </c>
      <c r="J1620" s="832" t="s">
        <v>3937</v>
      </c>
      <c r="K1620" s="832" t="s">
        <v>3938</v>
      </c>
      <c r="L1620" s="835">
        <v>23.72</v>
      </c>
      <c r="M1620" s="835">
        <v>23.72</v>
      </c>
      <c r="N1620" s="832">
        <v>1</v>
      </c>
      <c r="O1620" s="836">
        <v>0.5</v>
      </c>
      <c r="P1620" s="835"/>
      <c r="Q1620" s="837">
        <v>0</v>
      </c>
      <c r="R1620" s="832"/>
      <c r="S1620" s="837">
        <v>0</v>
      </c>
      <c r="T1620" s="836"/>
      <c r="U1620" s="838">
        <v>0</v>
      </c>
    </row>
    <row r="1621" spans="1:21" ht="14.4" customHeight="1" x14ac:dyDescent="0.3">
      <c r="A1621" s="831">
        <v>21</v>
      </c>
      <c r="B1621" s="832" t="s">
        <v>2457</v>
      </c>
      <c r="C1621" s="832" t="s">
        <v>2463</v>
      </c>
      <c r="D1621" s="833" t="s">
        <v>4107</v>
      </c>
      <c r="E1621" s="834" t="s">
        <v>2476</v>
      </c>
      <c r="F1621" s="832" t="s">
        <v>2458</v>
      </c>
      <c r="G1621" s="832" t="s">
        <v>2575</v>
      </c>
      <c r="H1621" s="832" t="s">
        <v>585</v>
      </c>
      <c r="I1621" s="832" t="s">
        <v>3318</v>
      </c>
      <c r="J1621" s="832" t="s">
        <v>776</v>
      </c>
      <c r="K1621" s="832" t="s">
        <v>2577</v>
      </c>
      <c r="L1621" s="835">
        <v>91.11</v>
      </c>
      <c r="M1621" s="835">
        <v>182.22</v>
      </c>
      <c r="N1621" s="832">
        <v>2</v>
      </c>
      <c r="O1621" s="836">
        <v>1</v>
      </c>
      <c r="P1621" s="835">
        <v>182.22</v>
      </c>
      <c r="Q1621" s="837">
        <v>1</v>
      </c>
      <c r="R1621" s="832">
        <v>2</v>
      </c>
      <c r="S1621" s="837">
        <v>1</v>
      </c>
      <c r="T1621" s="836">
        <v>1</v>
      </c>
      <c r="U1621" s="838">
        <v>1</v>
      </c>
    </row>
    <row r="1622" spans="1:21" ht="14.4" customHeight="1" x14ac:dyDescent="0.3">
      <c r="A1622" s="831">
        <v>21</v>
      </c>
      <c r="B1622" s="832" t="s">
        <v>2457</v>
      </c>
      <c r="C1622" s="832" t="s">
        <v>2463</v>
      </c>
      <c r="D1622" s="833" t="s">
        <v>4107</v>
      </c>
      <c r="E1622" s="834" t="s">
        <v>2476</v>
      </c>
      <c r="F1622" s="832" t="s">
        <v>2458</v>
      </c>
      <c r="G1622" s="832" t="s">
        <v>2578</v>
      </c>
      <c r="H1622" s="832" t="s">
        <v>585</v>
      </c>
      <c r="I1622" s="832" t="s">
        <v>2579</v>
      </c>
      <c r="J1622" s="832" t="s">
        <v>1135</v>
      </c>
      <c r="K1622" s="832" t="s">
        <v>2580</v>
      </c>
      <c r="L1622" s="835">
        <v>29.13</v>
      </c>
      <c r="M1622" s="835">
        <v>145.65</v>
      </c>
      <c r="N1622" s="832">
        <v>5</v>
      </c>
      <c r="O1622" s="836">
        <v>2</v>
      </c>
      <c r="P1622" s="835">
        <v>29.13</v>
      </c>
      <c r="Q1622" s="837">
        <v>0.19999999999999998</v>
      </c>
      <c r="R1622" s="832">
        <v>1</v>
      </c>
      <c r="S1622" s="837">
        <v>0.2</v>
      </c>
      <c r="T1622" s="836">
        <v>0.5</v>
      </c>
      <c r="U1622" s="838">
        <v>0.25</v>
      </c>
    </row>
    <row r="1623" spans="1:21" ht="14.4" customHeight="1" x14ac:dyDescent="0.3">
      <c r="A1623" s="831">
        <v>21</v>
      </c>
      <c r="B1623" s="832" t="s">
        <v>2457</v>
      </c>
      <c r="C1623" s="832" t="s">
        <v>2463</v>
      </c>
      <c r="D1623" s="833" t="s">
        <v>4107</v>
      </c>
      <c r="E1623" s="834" t="s">
        <v>2476</v>
      </c>
      <c r="F1623" s="832" t="s">
        <v>2458</v>
      </c>
      <c r="G1623" s="832" t="s">
        <v>2578</v>
      </c>
      <c r="H1623" s="832" t="s">
        <v>585</v>
      </c>
      <c r="I1623" s="832" t="s">
        <v>2579</v>
      </c>
      <c r="J1623" s="832" t="s">
        <v>1135</v>
      </c>
      <c r="K1623" s="832" t="s">
        <v>2580</v>
      </c>
      <c r="L1623" s="835">
        <v>24.68</v>
      </c>
      <c r="M1623" s="835">
        <v>74.039999999999992</v>
      </c>
      <c r="N1623" s="832">
        <v>3</v>
      </c>
      <c r="O1623" s="836">
        <v>1.5</v>
      </c>
      <c r="P1623" s="835">
        <v>49.36</v>
      </c>
      <c r="Q1623" s="837">
        <v>0.66666666666666674</v>
      </c>
      <c r="R1623" s="832">
        <v>2</v>
      </c>
      <c r="S1623" s="837">
        <v>0.66666666666666663</v>
      </c>
      <c r="T1623" s="836">
        <v>1</v>
      </c>
      <c r="U1623" s="838">
        <v>0.66666666666666663</v>
      </c>
    </row>
    <row r="1624" spans="1:21" ht="14.4" customHeight="1" x14ac:dyDescent="0.3">
      <c r="A1624" s="831">
        <v>21</v>
      </c>
      <c r="B1624" s="832" t="s">
        <v>2457</v>
      </c>
      <c r="C1624" s="832" t="s">
        <v>2463</v>
      </c>
      <c r="D1624" s="833" t="s">
        <v>4107</v>
      </c>
      <c r="E1624" s="834" t="s">
        <v>2476</v>
      </c>
      <c r="F1624" s="832" t="s">
        <v>2458</v>
      </c>
      <c r="G1624" s="832" t="s">
        <v>3194</v>
      </c>
      <c r="H1624" s="832" t="s">
        <v>585</v>
      </c>
      <c r="I1624" s="832" t="s">
        <v>3939</v>
      </c>
      <c r="J1624" s="832" t="s">
        <v>3735</v>
      </c>
      <c r="K1624" s="832" t="s">
        <v>3197</v>
      </c>
      <c r="L1624" s="835">
        <v>93.49</v>
      </c>
      <c r="M1624" s="835">
        <v>93.49</v>
      </c>
      <c r="N1624" s="832">
        <v>1</v>
      </c>
      <c r="O1624" s="836">
        <v>0.5</v>
      </c>
      <c r="P1624" s="835">
        <v>93.49</v>
      </c>
      <c r="Q1624" s="837">
        <v>1</v>
      </c>
      <c r="R1624" s="832">
        <v>1</v>
      </c>
      <c r="S1624" s="837">
        <v>1</v>
      </c>
      <c r="T1624" s="836">
        <v>0.5</v>
      </c>
      <c r="U1624" s="838">
        <v>1</v>
      </c>
    </row>
    <row r="1625" spans="1:21" ht="14.4" customHeight="1" x14ac:dyDescent="0.3">
      <c r="A1625" s="831">
        <v>21</v>
      </c>
      <c r="B1625" s="832" t="s">
        <v>2457</v>
      </c>
      <c r="C1625" s="832" t="s">
        <v>2463</v>
      </c>
      <c r="D1625" s="833" t="s">
        <v>4107</v>
      </c>
      <c r="E1625" s="834" t="s">
        <v>2476</v>
      </c>
      <c r="F1625" s="832" t="s">
        <v>2458</v>
      </c>
      <c r="G1625" s="832" t="s">
        <v>2584</v>
      </c>
      <c r="H1625" s="832" t="s">
        <v>637</v>
      </c>
      <c r="I1625" s="832" t="s">
        <v>3940</v>
      </c>
      <c r="J1625" s="832" t="s">
        <v>2348</v>
      </c>
      <c r="K1625" s="832" t="s">
        <v>3941</v>
      </c>
      <c r="L1625" s="835">
        <v>246.39</v>
      </c>
      <c r="M1625" s="835">
        <v>246.39</v>
      </c>
      <c r="N1625" s="832">
        <v>1</v>
      </c>
      <c r="O1625" s="836">
        <v>0.5</v>
      </c>
      <c r="P1625" s="835">
        <v>246.39</v>
      </c>
      <c r="Q1625" s="837">
        <v>1</v>
      </c>
      <c r="R1625" s="832">
        <v>1</v>
      </c>
      <c r="S1625" s="837">
        <v>1</v>
      </c>
      <c r="T1625" s="836">
        <v>0.5</v>
      </c>
      <c r="U1625" s="838">
        <v>1</v>
      </c>
    </row>
    <row r="1626" spans="1:21" ht="14.4" customHeight="1" x14ac:dyDescent="0.3">
      <c r="A1626" s="831">
        <v>21</v>
      </c>
      <c r="B1626" s="832" t="s">
        <v>2457</v>
      </c>
      <c r="C1626" s="832" t="s">
        <v>2463</v>
      </c>
      <c r="D1626" s="833" t="s">
        <v>4107</v>
      </c>
      <c r="E1626" s="834" t="s">
        <v>2476</v>
      </c>
      <c r="F1626" s="832" t="s">
        <v>2458</v>
      </c>
      <c r="G1626" s="832" t="s">
        <v>2512</v>
      </c>
      <c r="H1626" s="832" t="s">
        <v>637</v>
      </c>
      <c r="I1626" s="832" t="s">
        <v>2128</v>
      </c>
      <c r="J1626" s="832" t="s">
        <v>2129</v>
      </c>
      <c r="K1626" s="832" t="s">
        <v>2130</v>
      </c>
      <c r="L1626" s="835">
        <v>5322.08</v>
      </c>
      <c r="M1626" s="835">
        <v>10644.16</v>
      </c>
      <c r="N1626" s="832">
        <v>2</v>
      </c>
      <c r="O1626" s="836">
        <v>2</v>
      </c>
      <c r="P1626" s="835">
        <v>5322.08</v>
      </c>
      <c r="Q1626" s="837">
        <v>0.5</v>
      </c>
      <c r="R1626" s="832">
        <v>1</v>
      </c>
      <c r="S1626" s="837">
        <v>0.5</v>
      </c>
      <c r="T1626" s="836">
        <v>1</v>
      </c>
      <c r="U1626" s="838">
        <v>0.5</v>
      </c>
    </row>
    <row r="1627" spans="1:21" ht="14.4" customHeight="1" x14ac:dyDescent="0.3">
      <c r="A1627" s="831">
        <v>21</v>
      </c>
      <c r="B1627" s="832" t="s">
        <v>2457</v>
      </c>
      <c r="C1627" s="832" t="s">
        <v>2463</v>
      </c>
      <c r="D1627" s="833" t="s">
        <v>4107</v>
      </c>
      <c r="E1627" s="834" t="s">
        <v>2476</v>
      </c>
      <c r="F1627" s="832" t="s">
        <v>2458</v>
      </c>
      <c r="G1627" s="832" t="s">
        <v>2512</v>
      </c>
      <c r="H1627" s="832" t="s">
        <v>637</v>
      </c>
      <c r="I1627" s="832" t="s">
        <v>2124</v>
      </c>
      <c r="J1627" s="832" t="s">
        <v>2120</v>
      </c>
      <c r="K1627" s="832" t="s">
        <v>2125</v>
      </c>
      <c r="L1627" s="835">
        <v>484.75</v>
      </c>
      <c r="M1627" s="835">
        <v>969.5</v>
      </c>
      <c r="N1627" s="832">
        <v>2</v>
      </c>
      <c r="O1627" s="836">
        <v>1</v>
      </c>
      <c r="P1627" s="835"/>
      <c r="Q1627" s="837">
        <v>0</v>
      </c>
      <c r="R1627" s="832"/>
      <c r="S1627" s="837">
        <v>0</v>
      </c>
      <c r="T1627" s="836"/>
      <c r="U1627" s="838">
        <v>0</v>
      </c>
    </row>
    <row r="1628" spans="1:21" ht="14.4" customHeight="1" x14ac:dyDescent="0.3">
      <c r="A1628" s="831">
        <v>21</v>
      </c>
      <c r="B1628" s="832" t="s">
        <v>2457</v>
      </c>
      <c r="C1628" s="832" t="s">
        <v>2463</v>
      </c>
      <c r="D1628" s="833" t="s">
        <v>4107</v>
      </c>
      <c r="E1628" s="834" t="s">
        <v>2476</v>
      </c>
      <c r="F1628" s="832" t="s">
        <v>2458</v>
      </c>
      <c r="G1628" s="832" t="s">
        <v>2512</v>
      </c>
      <c r="H1628" s="832" t="s">
        <v>637</v>
      </c>
      <c r="I1628" s="832" t="s">
        <v>2126</v>
      </c>
      <c r="J1628" s="832" t="s">
        <v>2120</v>
      </c>
      <c r="K1628" s="832" t="s">
        <v>2127</v>
      </c>
      <c r="L1628" s="835">
        <v>969.48</v>
      </c>
      <c r="M1628" s="835">
        <v>9694.7999999999993</v>
      </c>
      <c r="N1628" s="832">
        <v>10</v>
      </c>
      <c r="O1628" s="836">
        <v>4</v>
      </c>
      <c r="P1628" s="835">
        <v>7755.84</v>
      </c>
      <c r="Q1628" s="837">
        <v>0.8</v>
      </c>
      <c r="R1628" s="832">
        <v>8</v>
      </c>
      <c r="S1628" s="837">
        <v>0.8</v>
      </c>
      <c r="T1628" s="836">
        <v>3</v>
      </c>
      <c r="U1628" s="838">
        <v>0.75</v>
      </c>
    </row>
    <row r="1629" spans="1:21" ht="14.4" customHeight="1" x14ac:dyDescent="0.3">
      <c r="A1629" s="831">
        <v>21</v>
      </c>
      <c r="B1629" s="832" t="s">
        <v>2457</v>
      </c>
      <c r="C1629" s="832" t="s">
        <v>2463</v>
      </c>
      <c r="D1629" s="833" t="s">
        <v>4107</v>
      </c>
      <c r="E1629" s="834" t="s">
        <v>2476</v>
      </c>
      <c r="F1629" s="832" t="s">
        <v>2458</v>
      </c>
      <c r="G1629" s="832" t="s">
        <v>2512</v>
      </c>
      <c r="H1629" s="832" t="s">
        <v>637</v>
      </c>
      <c r="I1629" s="832" t="s">
        <v>2878</v>
      </c>
      <c r="J1629" s="832" t="s">
        <v>2129</v>
      </c>
      <c r="K1629" s="832" t="s">
        <v>2879</v>
      </c>
      <c r="L1629" s="835">
        <v>5322.08</v>
      </c>
      <c r="M1629" s="835">
        <v>5322.08</v>
      </c>
      <c r="N1629" s="832">
        <v>1</v>
      </c>
      <c r="O1629" s="836">
        <v>1</v>
      </c>
      <c r="P1629" s="835"/>
      <c r="Q1629" s="837">
        <v>0</v>
      </c>
      <c r="R1629" s="832"/>
      <c r="S1629" s="837">
        <v>0</v>
      </c>
      <c r="T1629" s="836"/>
      <c r="U1629" s="838">
        <v>0</v>
      </c>
    </row>
    <row r="1630" spans="1:21" ht="14.4" customHeight="1" x14ac:dyDescent="0.3">
      <c r="A1630" s="831">
        <v>21</v>
      </c>
      <c r="B1630" s="832" t="s">
        <v>2457</v>
      </c>
      <c r="C1630" s="832" t="s">
        <v>2463</v>
      </c>
      <c r="D1630" s="833" t="s">
        <v>4107</v>
      </c>
      <c r="E1630" s="834" t="s">
        <v>2476</v>
      </c>
      <c r="F1630" s="832" t="s">
        <v>2458</v>
      </c>
      <c r="G1630" s="832" t="s">
        <v>2512</v>
      </c>
      <c r="H1630" s="832" t="s">
        <v>637</v>
      </c>
      <c r="I1630" s="832" t="s">
        <v>2122</v>
      </c>
      <c r="J1630" s="832" t="s">
        <v>2120</v>
      </c>
      <c r="K1630" s="832" t="s">
        <v>2123</v>
      </c>
      <c r="L1630" s="835">
        <v>1454.23</v>
      </c>
      <c r="M1630" s="835">
        <v>8725.380000000001</v>
      </c>
      <c r="N1630" s="832">
        <v>6</v>
      </c>
      <c r="O1630" s="836">
        <v>2</v>
      </c>
      <c r="P1630" s="835">
        <v>4362.6900000000005</v>
      </c>
      <c r="Q1630" s="837">
        <v>0.5</v>
      </c>
      <c r="R1630" s="832">
        <v>3</v>
      </c>
      <c r="S1630" s="837">
        <v>0.5</v>
      </c>
      <c r="T1630" s="836">
        <v>1</v>
      </c>
      <c r="U1630" s="838">
        <v>0.5</v>
      </c>
    </row>
    <row r="1631" spans="1:21" ht="14.4" customHeight="1" x14ac:dyDescent="0.3">
      <c r="A1631" s="831">
        <v>21</v>
      </c>
      <c r="B1631" s="832" t="s">
        <v>2457</v>
      </c>
      <c r="C1631" s="832" t="s">
        <v>2463</v>
      </c>
      <c r="D1631" s="833" t="s">
        <v>4107</v>
      </c>
      <c r="E1631" s="834" t="s">
        <v>2476</v>
      </c>
      <c r="F1631" s="832" t="s">
        <v>2458</v>
      </c>
      <c r="G1631" s="832" t="s">
        <v>2883</v>
      </c>
      <c r="H1631" s="832" t="s">
        <v>637</v>
      </c>
      <c r="I1631" s="832" t="s">
        <v>1939</v>
      </c>
      <c r="J1631" s="832" t="s">
        <v>877</v>
      </c>
      <c r="K1631" s="832" t="s">
        <v>1940</v>
      </c>
      <c r="L1631" s="835">
        <v>42.51</v>
      </c>
      <c r="M1631" s="835">
        <v>127.53</v>
      </c>
      <c r="N1631" s="832">
        <v>3</v>
      </c>
      <c r="O1631" s="836">
        <v>1.5</v>
      </c>
      <c r="P1631" s="835">
        <v>42.51</v>
      </c>
      <c r="Q1631" s="837">
        <v>0.33333333333333331</v>
      </c>
      <c r="R1631" s="832">
        <v>1</v>
      </c>
      <c r="S1631" s="837">
        <v>0.33333333333333331</v>
      </c>
      <c r="T1631" s="836">
        <v>0.5</v>
      </c>
      <c r="U1631" s="838">
        <v>0.33333333333333331</v>
      </c>
    </row>
    <row r="1632" spans="1:21" ht="14.4" customHeight="1" x14ac:dyDescent="0.3">
      <c r="A1632" s="831">
        <v>21</v>
      </c>
      <c r="B1632" s="832" t="s">
        <v>2457</v>
      </c>
      <c r="C1632" s="832" t="s">
        <v>2463</v>
      </c>
      <c r="D1632" s="833" t="s">
        <v>4107</v>
      </c>
      <c r="E1632" s="834" t="s">
        <v>2476</v>
      </c>
      <c r="F1632" s="832" t="s">
        <v>2458</v>
      </c>
      <c r="G1632" s="832" t="s">
        <v>2606</v>
      </c>
      <c r="H1632" s="832" t="s">
        <v>585</v>
      </c>
      <c r="I1632" s="832" t="s">
        <v>2610</v>
      </c>
      <c r="J1632" s="832" t="s">
        <v>2608</v>
      </c>
      <c r="K1632" s="832" t="s">
        <v>2611</v>
      </c>
      <c r="L1632" s="835">
        <v>113.16</v>
      </c>
      <c r="M1632" s="835">
        <v>113.16</v>
      </c>
      <c r="N1632" s="832">
        <v>1</v>
      </c>
      <c r="O1632" s="836">
        <v>0.5</v>
      </c>
      <c r="P1632" s="835"/>
      <c r="Q1632" s="837">
        <v>0</v>
      </c>
      <c r="R1632" s="832"/>
      <c r="S1632" s="837">
        <v>0</v>
      </c>
      <c r="T1632" s="836"/>
      <c r="U1632" s="838">
        <v>0</v>
      </c>
    </row>
    <row r="1633" spans="1:21" ht="14.4" customHeight="1" x14ac:dyDescent="0.3">
      <c r="A1633" s="831">
        <v>21</v>
      </c>
      <c r="B1633" s="832" t="s">
        <v>2457</v>
      </c>
      <c r="C1633" s="832" t="s">
        <v>2463</v>
      </c>
      <c r="D1633" s="833" t="s">
        <v>4107</v>
      </c>
      <c r="E1633" s="834" t="s">
        <v>2476</v>
      </c>
      <c r="F1633" s="832" t="s">
        <v>2458</v>
      </c>
      <c r="G1633" s="832" t="s">
        <v>2606</v>
      </c>
      <c r="H1633" s="832" t="s">
        <v>585</v>
      </c>
      <c r="I1633" s="832" t="s">
        <v>3378</v>
      </c>
      <c r="J1633" s="832" t="s">
        <v>2608</v>
      </c>
      <c r="K1633" s="832" t="s">
        <v>2929</v>
      </c>
      <c r="L1633" s="835">
        <v>169.73</v>
      </c>
      <c r="M1633" s="835">
        <v>509.18999999999994</v>
      </c>
      <c r="N1633" s="832">
        <v>3</v>
      </c>
      <c r="O1633" s="836">
        <v>1</v>
      </c>
      <c r="P1633" s="835">
        <v>169.73</v>
      </c>
      <c r="Q1633" s="837">
        <v>0.33333333333333337</v>
      </c>
      <c r="R1633" s="832">
        <v>1</v>
      </c>
      <c r="S1633" s="837">
        <v>0.33333333333333331</v>
      </c>
      <c r="T1633" s="836">
        <v>0.5</v>
      </c>
      <c r="U1633" s="838">
        <v>0.5</v>
      </c>
    </row>
    <row r="1634" spans="1:21" ht="14.4" customHeight="1" x14ac:dyDescent="0.3">
      <c r="A1634" s="831">
        <v>21</v>
      </c>
      <c r="B1634" s="832" t="s">
        <v>2457</v>
      </c>
      <c r="C1634" s="832" t="s">
        <v>2463</v>
      </c>
      <c r="D1634" s="833" t="s">
        <v>4107</v>
      </c>
      <c r="E1634" s="834" t="s">
        <v>2476</v>
      </c>
      <c r="F1634" s="832" t="s">
        <v>2458</v>
      </c>
      <c r="G1634" s="832" t="s">
        <v>2606</v>
      </c>
      <c r="H1634" s="832" t="s">
        <v>585</v>
      </c>
      <c r="I1634" s="832" t="s">
        <v>2612</v>
      </c>
      <c r="J1634" s="832" t="s">
        <v>2608</v>
      </c>
      <c r="K1634" s="832" t="s">
        <v>2613</v>
      </c>
      <c r="L1634" s="835">
        <v>339.47</v>
      </c>
      <c r="M1634" s="835">
        <v>1697.3500000000001</v>
      </c>
      <c r="N1634" s="832">
        <v>5</v>
      </c>
      <c r="O1634" s="836">
        <v>1.5</v>
      </c>
      <c r="P1634" s="835">
        <v>339.47</v>
      </c>
      <c r="Q1634" s="837">
        <v>0.2</v>
      </c>
      <c r="R1634" s="832">
        <v>1</v>
      </c>
      <c r="S1634" s="837">
        <v>0.2</v>
      </c>
      <c r="T1634" s="836">
        <v>0.5</v>
      </c>
      <c r="U1634" s="838">
        <v>0.33333333333333331</v>
      </c>
    </row>
    <row r="1635" spans="1:21" ht="14.4" customHeight="1" x14ac:dyDescent="0.3">
      <c r="A1635" s="831">
        <v>21</v>
      </c>
      <c r="B1635" s="832" t="s">
        <v>2457</v>
      </c>
      <c r="C1635" s="832" t="s">
        <v>2463</v>
      </c>
      <c r="D1635" s="833" t="s">
        <v>4107</v>
      </c>
      <c r="E1635" s="834" t="s">
        <v>2476</v>
      </c>
      <c r="F1635" s="832" t="s">
        <v>2458</v>
      </c>
      <c r="G1635" s="832" t="s">
        <v>2618</v>
      </c>
      <c r="H1635" s="832" t="s">
        <v>585</v>
      </c>
      <c r="I1635" s="832" t="s">
        <v>2619</v>
      </c>
      <c r="J1635" s="832" t="s">
        <v>967</v>
      </c>
      <c r="K1635" s="832" t="s">
        <v>2620</v>
      </c>
      <c r="L1635" s="835">
        <v>45.03</v>
      </c>
      <c r="M1635" s="835">
        <v>45.03</v>
      </c>
      <c r="N1635" s="832">
        <v>1</v>
      </c>
      <c r="O1635" s="836">
        <v>0.5</v>
      </c>
      <c r="P1635" s="835"/>
      <c r="Q1635" s="837">
        <v>0</v>
      </c>
      <c r="R1635" s="832"/>
      <c r="S1635" s="837">
        <v>0</v>
      </c>
      <c r="T1635" s="836"/>
      <c r="U1635" s="838">
        <v>0</v>
      </c>
    </row>
    <row r="1636" spans="1:21" ht="14.4" customHeight="1" x14ac:dyDescent="0.3">
      <c r="A1636" s="831">
        <v>21</v>
      </c>
      <c r="B1636" s="832" t="s">
        <v>2457</v>
      </c>
      <c r="C1636" s="832" t="s">
        <v>2463</v>
      </c>
      <c r="D1636" s="833" t="s">
        <v>4107</v>
      </c>
      <c r="E1636" s="834" t="s">
        <v>2476</v>
      </c>
      <c r="F1636" s="832" t="s">
        <v>2458</v>
      </c>
      <c r="G1636" s="832" t="s">
        <v>3117</v>
      </c>
      <c r="H1636" s="832" t="s">
        <v>585</v>
      </c>
      <c r="I1636" s="832" t="s">
        <v>3118</v>
      </c>
      <c r="J1636" s="832" t="s">
        <v>3119</v>
      </c>
      <c r="K1636" s="832" t="s">
        <v>3120</v>
      </c>
      <c r="L1636" s="835">
        <v>45.89</v>
      </c>
      <c r="M1636" s="835">
        <v>137.67000000000002</v>
      </c>
      <c r="N1636" s="832">
        <v>3</v>
      </c>
      <c r="O1636" s="836">
        <v>1</v>
      </c>
      <c r="P1636" s="835">
        <v>137.67000000000002</v>
      </c>
      <c r="Q1636" s="837">
        <v>1</v>
      </c>
      <c r="R1636" s="832">
        <v>3</v>
      </c>
      <c r="S1636" s="837">
        <v>1</v>
      </c>
      <c r="T1636" s="836">
        <v>1</v>
      </c>
      <c r="U1636" s="838">
        <v>1</v>
      </c>
    </row>
    <row r="1637" spans="1:21" ht="14.4" customHeight="1" x14ac:dyDescent="0.3">
      <c r="A1637" s="831">
        <v>21</v>
      </c>
      <c r="B1637" s="832" t="s">
        <v>2457</v>
      </c>
      <c r="C1637" s="832" t="s">
        <v>2463</v>
      </c>
      <c r="D1637" s="833" t="s">
        <v>4107</v>
      </c>
      <c r="E1637" s="834" t="s">
        <v>2476</v>
      </c>
      <c r="F1637" s="832" t="s">
        <v>2458</v>
      </c>
      <c r="G1637" s="832" t="s">
        <v>3942</v>
      </c>
      <c r="H1637" s="832" t="s">
        <v>585</v>
      </c>
      <c r="I1637" s="832" t="s">
        <v>3943</v>
      </c>
      <c r="J1637" s="832" t="s">
        <v>1368</v>
      </c>
      <c r="K1637" s="832" t="s">
        <v>3944</v>
      </c>
      <c r="L1637" s="835">
        <v>0</v>
      </c>
      <c r="M1637" s="835">
        <v>0</v>
      </c>
      <c r="N1637" s="832">
        <v>1</v>
      </c>
      <c r="O1637" s="836">
        <v>0.5</v>
      </c>
      <c r="P1637" s="835">
        <v>0</v>
      </c>
      <c r="Q1637" s="837"/>
      <c r="R1637" s="832">
        <v>1</v>
      </c>
      <c r="S1637" s="837">
        <v>1</v>
      </c>
      <c r="T1637" s="836">
        <v>0.5</v>
      </c>
      <c r="U1637" s="838">
        <v>1</v>
      </c>
    </row>
    <row r="1638" spans="1:21" ht="14.4" customHeight="1" x14ac:dyDescent="0.3">
      <c r="A1638" s="831">
        <v>21</v>
      </c>
      <c r="B1638" s="832" t="s">
        <v>2457</v>
      </c>
      <c r="C1638" s="832" t="s">
        <v>2463</v>
      </c>
      <c r="D1638" s="833" t="s">
        <v>4107</v>
      </c>
      <c r="E1638" s="834" t="s">
        <v>2476</v>
      </c>
      <c r="F1638" s="832" t="s">
        <v>2458</v>
      </c>
      <c r="G1638" s="832" t="s">
        <v>3945</v>
      </c>
      <c r="H1638" s="832" t="s">
        <v>585</v>
      </c>
      <c r="I1638" s="832" t="s">
        <v>3946</v>
      </c>
      <c r="J1638" s="832" t="s">
        <v>3947</v>
      </c>
      <c r="K1638" s="832" t="s">
        <v>3948</v>
      </c>
      <c r="L1638" s="835">
        <v>36.909999999999997</v>
      </c>
      <c r="M1638" s="835">
        <v>36.909999999999997</v>
      </c>
      <c r="N1638" s="832">
        <v>1</v>
      </c>
      <c r="O1638" s="836">
        <v>0.5</v>
      </c>
      <c r="P1638" s="835"/>
      <c r="Q1638" s="837">
        <v>0</v>
      </c>
      <c r="R1638" s="832"/>
      <c r="S1638" s="837">
        <v>0</v>
      </c>
      <c r="T1638" s="836"/>
      <c r="U1638" s="838">
        <v>0</v>
      </c>
    </row>
    <row r="1639" spans="1:21" ht="14.4" customHeight="1" x14ac:dyDescent="0.3">
      <c r="A1639" s="831">
        <v>21</v>
      </c>
      <c r="B1639" s="832" t="s">
        <v>2457</v>
      </c>
      <c r="C1639" s="832" t="s">
        <v>2463</v>
      </c>
      <c r="D1639" s="833" t="s">
        <v>4107</v>
      </c>
      <c r="E1639" s="834" t="s">
        <v>2476</v>
      </c>
      <c r="F1639" s="832" t="s">
        <v>2458</v>
      </c>
      <c r="G1639" s="832" t="s">
        <v>2901</v>
      </c>
      <c r="H1639" s="832" t="s">
        <v>585</v>
      </c>
      <c r="I1639" s="832" t="s">
        <v>3219</v>
      </c>
      <c r="J1639" s="832" t="s">
        <v>2903</v>
      </c>
      <c r="K1639" s="832" t="s">
        <v>2904</v>
      </c>
      <c r="L1639" s="835">
        <v>111.72</v>
      </c>
      <c r="M1639" s="835">
        <v>111.72</v>
      </c>
      <c r="N1639" s="832">
        <v>1</v>
      </c>
      <c r="O1639" s="836">
        <v>1</v>
      </c>
      <c r="P1639" s="835"/>
      <c r="Q1639" s="837">
        <v>0</v>
      </c>
      <c r="R1639" s="832"/>
      <c r="S1639" s="837">
        <v>0</v>
      </c>
      <c r="T1639" s="836"/>
      <c r="U1639" s="838">
        <v>0</v>
      </c>
    </row>
    <row r="1640" spans="1:21" ht="14.4" customHeight="1" x14ac:dyDescent="0.3">
      <c r="A1640" s="831">
        <v>21</v>
      </c>
      <c r="B1640" s="832" t="s">
        <v>2457</v>
      </c>
      <c r="C1640" s="832" t="s">
        <v>2463</v>
      </c>
      <c r="D1640" s="833" t="s">
        <v>4107</v>
      </c>
      <c r="E1640" s="834" t="s">
        <v>2476</v>
      </c>
      <c r="F1640" s="832" t="s">
        <v>2458</v>
      </c>
      <c r="G1640" s="832" t="s">
        <v>2909</v>
      </c>
      <c r="H1640" s="832" t="s">
        <v>585</v>
      </c>
      <c r="I1640" s="832" t="s">
        <v>2910</v>
      </c>
      <c r="J1640" s="832" t="s">
        <v>2911</v>
      </c>
      <c r="K1640" s="832" t="s">
        <v>2912</v>
      </c>
      <c r="L1640" s="835">
        <v>38.5</v>
      </c>
      <c r="M1640" s="835">
        <v>115.5</v>
      </c>
      <c r="N1640" s="832">
        <v>3</v>
      </c>
      <c r="O1640" s="836">
        <v>1</v>
      </c>
      <c r="P1640" s="835"/>
      <c r="Q1640" s="837">
        <v>0</v>
      </c>
      <c r="R1640" s="832"/>
      <c r="S1640" s="837">
        <v>0</v>
      </c>
      <c r="T1640" s="836"/>
      <c r="U1640" s="838">
        <v>0</v>
      </c>
    </row>
    <row r="1641" spans="1:21" ht="14.4" customHeight="1" x14ac:dyDescent="0.3">
      <c r="A1641" s="831">
        <v>21</v>
      </c>
      <c r="B1641" s="832" t="s">
        <v>2457</v>
      </c>
      <c r="C1641" s="832" t="s">
        <v>2463</v>
      </c>
      <c r="D1641" s="833" t="s">
        <v>4107</v>
      </c>
      <c r="E1641" s="834" t="s">
        <v>2476</v>
      </c>
      <c r="F1641" s="832" t="s">
        <v>2458</v>
      </c>
      <c r="G1641" s="832" t="s">
        <v>2646</v>
      </c>
      <c r="H1641" s="832" t="s">
        <v>585</v>
      </c>
      <c r="I1641" s="832" t="s">
        <v>2647</v>
      </c>
      <c r="J1641" s="832" t="s">
        <v>2648</v>
      </c>
      <c r="K1641" s="832" t="s">
        <v>2649</v>
      </c>
      <c r="L1641" s="835">
        <v>88.76</v>
      </c>
      <c r="M1641" s="835">
        <v>88.76</v>
      </c>
      <c r="N1641" s="832">
        <v>1</v>
      </c>
      <c r="O1641" s="836">
        <v>0.5</v>
      </c>
      <c r="P1641" s="835">
        <v>88.76</v>
      </c>
      <c r="Q1641" s="837">
        <v>1</v>
      </c>
      <c r="R1641" s="832">
        <v>1</v>
      </c>
      <c r="S1641" s="837">
        <v>1</v>
      </c>
      <c r="T1641" s="836">
        <v>0.5</v>
      </c>
      <c r="U1641" s="838">
        <v>1</v>
      </c>
    </row>
    <row r="1642" spans="1:21" ht="14.4" customHeight="1" x14ac:dyDescent="0.3">
      <c r="A1642" s="831">
        <v>21</v>
      </c>
      <c r="B1642" s="832" t="s">
        <v>2457</v>
      </c>
      <c r="C1642" s="832" t="s">
        <v>2463</v>
      </c>
      <c r="D1642" s="833" t="s">
        <v>4107</v>
      </c>
      <c r="E1642" s="834" t="s">
        <v>2476</v>
      </c>
      <c r="F1642" s="832" t="s">
        <v>2458</v>
      </c>
      <c r="G1642" s="832" t="s">
        <v>2931</v>
      </c>
      <c r="H1642" s="832" t="s">
        <v>585</v>
      </c>
      <c r="I1642" s="832" t="s">
        <v>2932</v>
      </c>
      <c r="J1642" s="832" t="s">
        <v>2933</v>
      </c>
      <c r="K1642" s="832" t="s">
        <v>2934</v>
      </c>
      <c r="L1642" s="835">
        <v>0</v>
      </c>
      <c r="M1642" s="835">
        <v>0</v>
      </c>
      <c r="N1642" s="832">
        <v>7</v>
      </c>
      <c r="O1642" s="836">
        <v>3</v>
      </c>
      <c r="P1642" s="835">
        <v>0</v>
      </c>
      <c r="Q1642" s="837"/>
      <c r="R1642" s="832">
        <v>2</v>
      </c>
      <c r="S1642" s="837">
        <v>0.2857142857142857</v>
      </c>
      <c r="T1642" s="836">
        <v>1</v>
      </c>
      <c r="U1642" s="838">
        <v>0.33333333333333331</v>
      </c>
    </row>
    <row r="1643" spans="1:21" ht="14.4" customHeight="1" x14ac:dyDescent="0.3">
      <c r="A1643" s="831">
        <v>21</v>
      </c>
      <c r="B1643" s="832" t="s">
        <v>2457</v>
      </c>
      <c r="C1643" s="832" t="s">
        <v>2463</v>
      </c>
      <c r="D1643" s="833" t="s">
        <v>4107</v>
      </c>
      <c r="E1643" s="834" t="s">
        <v>2476</v>
      </c>
      <c r="F1643" s="832" t="s">
        <v>2458</v>
      </c>
      <c r="G1643" s="832" t="s">
        <v>3949</v>
      </c>
      <c r="H1643" s="832" t="s">
        <v>585</v>
      </c>
      <c r="I1643" s="832" t="s">
        <v>3950</v>
      </c>
      <c r="J1643" s="832" t="s">
        <v>3951</v>
      </c>
      <c r="K1643" s="832" t="s">
        <v>3952</v>
      </c>
      <c r="L1643" s="835">
        <v>45.32</v>
      </c>
      <c r="M1643" s="835">
        <v>45.32</v>
      </c>
      <c r="N1643" s="832">
        <v>1</v>
      </c>
      <c r="O1643" s="836">
        <v>0.5</v>
      </c>
      <c r="P1643" s="835"/>
      <c r="Q1643" s="837">
        <v>0</v>
      </c>
      <c r="R1643" s="832"/>
      <c r="S1643" s="837">
        <v>0</v>
      </c>
      <c r="T1643" s="836"/>
      <c r="U1643" s="838">
        <v>0</v>
      </c>
    </row>
    <row r="1644" spans="1:21" ht="14.4" customHeight="1" x14ac:dyDescent="0.3">
      <c r="A1644" s="831">
        <v>21</v>
      </c>
      <c r="B1644" s="832" t="s">
        <v>2457</v>
      </c>
      <c r="C1644" s="832" t="s">
        <v>2463</v>
      </c>
      <c r="D1644" s="833" t="s">
        <v>4107</v>
      </c>
      <c r="E1644" s="834" t="s">
        <v>2476</v>
      </c>
      <c r="F1644" s="832" t="s">
        <v>2458</v>
      </c>
      <c r="G1644" s="832" t="s">
        <v>2660</v>
      </c>
      <c r="H1644" s="832" t="s">
        <v>585</v>
      </c>
      <c r="I1644" s="832" t="s">
        <v>2935</v>
      </c>
      <c r="J1644" s="832" t="s">
        <v>1022</v>
      </c>
      <c r="K1644" s="832" t="s">
        <v>2936</v>
      </c>
      <c r="L1644" s="835">
        <v>0</v>
      </c>
      <c r="M1644" s="835">
        <v>0</v>
      </c>
      <c r="N1644" s="832">
        <v>1</v>
      </c>
      <c r="O1644" s="836">
        <v>0.5</v>
      </c>
      <c r="P1644" s="835"/>
      <c r="Q1644" s="837"/>
      <c r="R1644" s="832"/>
      <c r="S1644" s="837">
        <v>0</v>
      </c>
      <c r="T1644" s="836"/>
      <c r="U1644" s="838">
        <v>0</v>
      </c>
    </row>
    <row r="1645" spans="1:21" ht="14.4" customHeight="1" x14ac:dyDescent="0.3">
      <c r="A1645" s="831">
        <v>21</v>
      </c>
      <c r="B1645" s="832" t="s">
        <v>2457</v>
      </c>
      <c r="C1645" s="832" t="s">
        <v>2463</v>
      </c>
      <c r="D1645" s="833" t="s">
        <v>4107</v>
      </c>
      <c r="E1645" s="834" t="s">
        <v>2476</v>
      </c>
      <c r="F1645" s="832" t="s">
        <v>2458</v>
      </c>
      <c r="G1645" s="832" t="s">
        <v>3829</v>
      </c>
      <c r="H1645" s="832" t="s">
        <v>637</v>
      </c>
      <c r="I1645" s="832" t="s">
        <v>2032</v>
      </c>
      <c r="J1645" s="832" t="s">
        <v>2033</v>
      </c>
      <c r="K1645" s="832" t="s">
        <v>2034</v>
      </c>
      <c r="L1645" s="835">
        <v>219.18</v>
      </c>
      <c r="M1645" s="835">
        <v>657.54</v>
      </c>
      <c r="N1645" s="832">
        <v>3</v>
      </c>
      <c r="O1645" s="836">
        <v>1</v>
      </c>
      <c r="P1645" s="835">
        <v>219.18</v>
      </c>
      <c r="Q1645" s="837">
        <v>0.33333333333333337</v>
      </c>
      <c r="R1645" s="832">
        <v>1</v>
      </c>
      <c r="S1645" s="837">
        <v>0.33333333333333331</v>
      </c>
      <c r="T1645" s="836">
        <v>0.5</v>
      </c>
      <c r="U1645" s="838">
        <v>0.5</v>
      </c>
    </row>
    <row r="1646" spans="1:21" ht="14.4" customHeight="1" x14ac:dyDescent="0.3">
      <c r="A1646" s="831">
        <v>21</v>
      </c>
      <c r="B1646" s="832" t="s">
        <v>2457</v>
      </c>
      <c r="C1646" s="832" t="s">
        <v>2463</v>
      </c>
      <c r="D1646" s="833" t="s">
        <v>4107</v>
      </c>
      <c r="E1646" s="834" t="s">
        <v>2476</v>
      </c>
      <c r="F1646" s="832" t="s">
        <v>2458</v>
      </c>
      <c r="G1646" s="832" t="s">
        <v>2515</v>
      </c>
      <c r="H1646" s="832" t="s">
        <v>585</v>
      </c>
      <c r="I1646" s="832" t="s">
        <v>2516</v>
      </c>
      <c r="J1646" s="832" t="s">
        <v>2517</v>
      </c>
      <c r="K1646" s="832" t="s">
        <v>2518</v>
      </c>
      <c r="L1646" s="835">
        <v>66.97</v>
      </c>
      <c r="M1646" s="835">
        <v>66.97</v>
      </c>
      <c r="N1646" s="832">
        <v>1</v>
      </c>
      <c r="O1646" s="836">
        <v>0.5</v>
      </c>
      <c r="P1646" s="835"/>
      <c r="Q1646" s="837">
        <v>0</v>
      </c>
      <c r="R1646" s="832"/>
      <c r="S1646" s="837">
        <v>0</v>
      </c>
      <c r="T1646" s="836"/>
      <c r="U1646" s="838">
        <v>0</v>
      </c>
    </row>
    <row r="1647" spans="1:21" ht="14.4" customHeight="1" x14ac:dyDescent="0.3">
      <c r="A1647" s="831">
        <v>21</v>
      </c>
      <c r="B1647" s="832" t="s">
        <v>2457</v>
      </c>
      <c r="C1647" s="832" t="s">
        <v>2463</v>
      </c>
      <c r="D1647" s="833" t="s">
        <v>4107</v>
      </c>
      <c r="E1647" s="834" t="s">
        <v>2476</v>
      </c>
      <c r="F1647" s="832" t="s">
        <v>2458</v>
      </c>
      <c r="G1647" s="832" t="s">
        <v>2515</v>
      </c>
      <c r="H1647" s="832" t="s">
        <v>585</v>
      </c>
      <c r="I1647" s="832" t="s">
        <v>2667</v>
      </c>
      <c r="J1647" s="832" t="s">
        <v>769</v>
      </c>
      <c r="K1647" s="832" t="s">
        <v>2668</v>
      </c>
      <c r="L1647" s="835">
        <v>53.57</v>
      </c>
      <c r="M1647" s="835">
        <v>803.55</v>
      </c>
      <c r="N1647" s="832">
        <v>15</v>
      </c>
      <c r="O1647" s="836">
        <v>6.5</v>
      </c>
      <c r="P1647" s="835">
        <v>374.99</v>
      </c>
      <c r="Q1647" s="837">
        <v>0.46666666666666673</v>
      </c>
      <c r="R1647" s="832">
        <v>7</v>
      </c>
      <c r="S1647" s="837">
        <v>0.46666666666666667</v>
      </c>
      <c r="T1647" s="836">
        <v>3</v>
      </c>
      <c r="U1647" s="838">
        <v>0.46153846153846156</v>
      </c>
    </row>
    <row r="1648" spans="1:21" ht="14.4" customHeight="1" x14ac:dyDescent="0.3">
      <c r="A1648" s="831">
        <v>21</v>
      </c>
      <c r="B1648" s="832" t="s">
        <v>2457</v>
      </c>
      <c r="C1648" s="832" t="s">
        <v>2463</v>
      </c>
      <c r="D1648" s="833" t="s">
        <v>4107</v>
      </c>
      <c r="E1648" s="834" t="s">
        <v>2476</v>
      </c>
      <c r="F1648" s="832" t="s">
        <v>2458</v>
      </c>
      <c r="G1648" s="832" t="s">
        <v>2941</v>
      </c>
      <c r="H1648" s="832" t="s">
        <v>637</v>
      </c>
      <c r="I1648" s="832" t="s">
        <v>1950</v>
      </c>
      <c r="J1648" s="832" t="s">
        <v>700</v>
      </c>
      <c r="K1648" s="832" t="s">
        <v>1951</v>
      </c>
      <c r="L1648" s="835">
        <v>35.11</v>
      </c>
      <c r="M1648" s="835">
        <v>35.11</v>
      </c>
      <c r="N1648" s="832">
        <v>1</v>
      </c>
      <c r="O1648" s="836">
        <v>1</v>
      </c>
      <c r="P1648" s="835"/>
      <c r="Q1648" s="837">
        <v>0</v>
      </c>
      <c r="R1648" s="832"/>
      <c r="S1648" s="837">
        <v>0</v>
      </c>
      <c r="T1648" s="836"/>
      <c r="U1648" s="838">
        <v>0</v>
      </c>
    </row>
    <row r="1649" spans="1:21" ht="14.4" customHeight="1" x14ac:dyDescent="0.3">
      <c r="A1649" s="831">
        <v>21</v>
      </c>
      <c r="B1649" s="832" t="s">
        <v>2457</v>
      </c>
      <c r="C1649" s="832" t="s">
        <v>2463</v>
      </c>
      <c r="D1649" s="833" t="s">
        <v>4107</v>
      </c>
      <c r="E1649" s="834" t="s">
        <v>2476</v>
      </c>
      <c r="F1649" s="832" t="s">
        <v>2458</v>
      </c>
      <c r="G1649" s="832" t="s">
        <v>2944</v>
      </c>
      <c r="H1649" s="832" t="s">
        <v>637</v>
      </c>
      <c r="I1649" s="832" t="s">
        <v>2169</v>
      </c>
      <c r="J1649" s="832" t="s">
        <v>2170</v>
      </c>
      <c r="K1649" s="832" t="s">
        <v>2171</v>
      </c>
      <c r="L1649" s="835">
        <v>0</v>
      </c>
      <c r="M1649" s="835">
        <v>0</v>
      </c>
      <c r="N1649" s="832">
        <v>5</v>
      </c>
      <c r="O1649" s="836">
        <v>1</v>
      </c>
      <c r="P1649" s="835">
        <v>0</v>
      </c>
      <c r="Q1649" s="837"/>
      <c r="R1649" s="832">
        <v>2</v>
      </c>
      <c r="S1649" s="837">
        <v>0.4</v>
      </c>
      <c r="T1649" s="836">
        <v>0.5</v>
      </c>
      <c r="U1649" s="838">
        <v>0.5</v>
      </c>
    </row>
    <row r="1650" spans="1:21" ht="14.4" customHeight="1" x14ac:dyDescent="0.3">
      <c r="A1650" s="831">
        <v>21</v>
      </c>
      <c r="B1650" s="832" t="s">
        <v>2457</v>
      </c>
      <c r="C1650" s="832" t="s">
        <v>2463</v>
      </c>
      <c r="D1650" s="833" t="s">
        <v>4107</v>
      </c>
      <c r="E1650" s="834" t="s">
        <v>2476</v>
      </c>
      <c r="F1650" s="832" t="s">
        <v>2458</v>
      </c>
      <c r="G1650" s="832" t="s">
        <v>3339</v>
      </c>
      <c r="H1650" s="832" t="s">
        <v>585</v>
      </c>
      <c r="I1650" s="832" t="s">
        <v>3643</v>
      </c>
      <c r="J1650" s="832" t="s">
        <v>1055</v>
      </c>
      <c r="K1650" s="832" t="s">
        <v>3644</v>
      </c>
      <c r="L1650" s="835">
        <v>60.1</v>
      </c>
      <c r="M1650" s="835">
        <v>60.1</v>
      </c>
      <c r="N1650" s="832">
        <v>1</v>
      </c>
      <c r="O1650" s="836">
        <v>1</v>
      </c>
      <c r="P1650" s="835"/>
      <c r="Q1650" s="837">
        <v>0</v>
      </c>
      <c r="R1650" s="832"/>
      <c r="S1650" s="837">
        <v>0</v>
      </c>
      <c r="T1650" s="836"/>
      <c r="U1650" s="838">
        <v>0</v>
      </c>
    </row>
    <row r="1651" spans="1:21" ht="14.4" customHeight="1" x14ac:dyDescent="0.3">
      <c r="A1651" s="831">
        <v>21</v>
      </c>
      <c r="B1651" s="832" t="s">
        <v>2457</v>
      </c>
      <c r="C1651" s="832" t="s">
        <v>2463</v>
      </c>
      <c r="D1651" s="833" t="s">
        <v>4107</v>
      </c>
      <c r="E1651" s="834" t="s">
        <v>2476</v>
      </c>
      <c r="F1651" s="832" t="s">
        <v>2458</v>
      </c>
      <c r="G1651" s="832" t="s">
        <v>2669</v>
      </c>
      <c r="H1651" s="832" t="s">
        <v>637</v>
      </c>
      <c r="I1651" s="832" t="s">
        <v>1918</v>
      </c>
      <c r="J1651" s="832" t="s">
        <v>873</v>
      </c>
      <c r="K1651" s="832" t="s">
        <v>1919</v>
      </c>
      <c r="L1651" s="835">
        <v>1385.62</v>
      </c>
      <c r="M1651" s="835">
        <v>1385.62</v>
      </c>
      <c r="N1651" s="832">
        <v>1</v>
      </c>
      <c r="O1651" s="836">
        <v>1</v>
      </c>
      <c r="P1651" s="835"/>
      <c r="Q1651" s="837">
        <v>0</v>
      </c>
      <c r="R1651" s="832"/>
      <c r="S1651" s="837">
        <v>0</v>
      </c>
      <c r="T1651" s="836"/>
      <c r="U1651" s="838">
        <v>0</v>
      </c>
    </row>
    <row r="1652" spans="1:21" ht="14.4" customHeight="1" x14ac:dyDescent="0.3">
      <c r="A1652" s="831">
        <v>21</v>
      </c>
      <c r="B1652" s="832" t="s">
        <v>2457</v>
      </c>
      <c r="C1652" s="832" t="s">
        <v>2463</v>
      </c>
      <c r="D1652" s="833" t="s">
        <v>4107</v>
      </c>
      <c r="E1652" s="834" t="s">
        <v>2476</v>
      </c>
      <c r="F1652" s="832" t="s">
        <v>2458</v>
      </c>
      <c r="G1652" s="832" t="s">
        <v>2669</v>
      </c>
      <c r="H1652" s="832" t="s">
        <v>637</v>
      </c>
      <c r="I1652" s="832" t="s">
        <v>2670</v>
      </c>
      <c r="J1652" s="832" t="s">
        <v>2671</v>
      </c>
      <c r="K1652" s="832" t="s">
        <v>2672</v>
      </c>
      <c r="L1652" s="835">
        <v>736.33</v>
      </c>
      <c r="M1652" s="835">
        <v>3681.6500000000005</v>
      </c>
      <c r="N1652" s="832">
        <v>5</v>
      </c>
      <c r="O1652" s="836">
        <v>1.5</v>
      </c>
      <c r="P1652" s="835">
        <v>1472.66</v>
      </c>
      <c r="Q1652" s="837">
        <v>0.39999999999999997</v>
      </c>
      <c r="R1652" s="832">
        <v>2</v>
      </c>
      <c r="S1652" s="837">
        <v>0.4</v>
      </c>
      <c r="T1652" s="836">
        <v>1</v>
      </c>
      <c r="U1652" s="838">
        <v>0.66666666666666663</v>
      </c>
    </row>
    <row r="1653" spans="1:21" ht="14.4" customHeight="1" x14ac:dyDescent="0.3">
      <c r="A1653" s="831">
        <v>21</v>
      </c>
      <c r="B1653" s="832" t="s">
        <v>2457</v>
      </c>
      <c r="C1653" s="832" t="s">
        <v>2463</v>
      </c>
      <c r="D1653" s="833" t="s">
        <v>4107</v>
      </c>
      <c r="E1653" s="834" t="s">
        <v>2476</v>
      </c>
      <c r="F1653" s="832" t="s">
        <v>2458</v>
      </c>
      <c r="G1653" s="832" t="s">
        <v>2669</v>
      </c>
      <c r="H1653" s="832" t="s">
        <v>637</v>
      </c>
      <c r="I1653" s="832" t="s">
        <v>2673</v>
      </c>
      <c r="J1653" s="832" t="s">
        <v>2671</v>
      </c>
      <c r="K1653" s="832" t="s">
        <v>2674</v>
      </c>
      <c r="L1653" s="835">
        <v>490.89</v>
      </c>
      <c r="M1653" s="835">
        <v>4418.01</v>
      </c>
      <c r="N1653" s="832">
        <v>9</v>
      </c>
      <c r="O1653" s="836">
        <v>2.5</v>
      </c>
      <c r="P1653" s="835">
        <v>2454.4499999999998</v>
      </c>
      <c r="Q1653" s="837">
        <v>0.55555555555555547</v>
      </c>
      <c r="R1653" s="832">
        <v>5</v>
      </c>
      <c r="S1653" s="837">
        <v>0.55555555555555558</v>
      </c>
      <c r="T1653" s="836">
        <v>1.5</v>
      </c>
      <c r="U1653" s="838">
        <v>0.6</v>
      </c>
    </row>
    <row r="1654" spans="1:21" ht="14.4" customHeight="1" x14ac:dyDescent="0.3">
      <c r="A1654" s="831">
        <v>21</v>
      </c>
      <c r="B1654" s="832" t="s">
        <v>2457</v>
      </c>
      <c r="C1654" s="832" t="s">
        <v>2463</v>
      </c>
      <c r="D1654" s="833" t="s">
        <v>4107</v>
      </c>
      <c r="E1654" s="834" t="s">
        <v>2476</v>
      </c>
      <c r="F1654" s="832" t="s">
        <v>2458</v>
      </c>
      <c r="G1654" s="832" t="s">
        <v>2669</v>
      </c>
      <c r="H1654" s="832" t="s">
        <v>637</v>
      </c>
      <c r="I1654" s="832" t="s">
        <v>1920</v>
      </c>
      <c r="J1654" s="832" t="s">
        <v>873</v>
      </c>
      <c r="K1654" s="832" t="s">
        <v>1921</v>
      </c>
      <c r="L1654" s="835">
        <v>1847.49</v>
      </c>
      <c r="M1654" s="835">
        <v>5542.47</v>
      </c>
      <c r="N1654" s="832">
        <v>3</v>
      </c>
      <c r="O1654" s="836">
        <v>0.5</v>
      </c>
      <c r="P1654" s="835"/>
      <c r="Q1654" s="837">
        <v>0</v>
      </c>
      <c r="R1654" s="832"/>
      <c r="S1654" s="837">
        <v>0</v>
      </c>
      <c r="T1654" s="836"/>
      <c r="U1654" s="838">
        <v>0</v>
      </c>
    </row>
    <row r="1655" spans="1:21" ht="14.4" customHeight="1" x14ac:dyDescent="0.3">
      <c r="A1655" s="831">
        <v>21</v>
      </c>
      <c r="B1655" s="832" t="s">
        <v>2457</v>
      </c>
      <c r="C1655" s="832" t="s">
        <v>2463</v>
      </c>
      <c r="D1655" s="833" t="s">
        <v>4107</v>
      </c>
      <c r="E1655" s="834" t="s">
        <v>2476</v>
      </c>
      <c r="F1655" s="832" t="s">
        <v>2458</v>
      </c>
      <c r="G1655" s="832" t="s">
        <v>2669</v>
      </c>
      <c r="H1655" s="832" t="s">
        <v>637</v>
      </c>
      <c r="I1655" s="832" t="s">
        <v>2948</v>
      </c>
      <c r="J1655" s="832" t="s">
        <v>2671</v>
      </c>
      <c r="K1655" s="832" t="s">
        <v>2949</v>
      </c>
      <c r="L1655" s="835">
        <v>1154.68</v>
      </c>
      <c r="M1655" s="835">
        <v>5773.4000000000005</v>
      </c>
      <c r="N1655" s="832">
        <v>5</v>
      </c>
      <c r="O1655" s="836">
        <v>0.5</v>
      </c>
      <c r="P1655" s="835">
        <v>5773.4000000000005</v>
      </c>
      <c r="Q1655" s="837">
        <v>1</v>
      </c>
      <c r="R1655" s="832">
        <v>5</v>
      </c>
      <c r="S1655" s="837">
        <v>1</v>
      </c>
      <c r="T1655" s="836">
        <v>0.5</v>
      </c>
      <c r="U1655" s="838">
        <v>1</v>
      </c>
    </row>
    <row r="1656" spans="1:21" ht="14.4" customHeight="1" x14ac:dyDescent="0.3">
      <c r="A1656" s="831">
        <v>21</v>
      </c>
      <c r="B1656" s="832" t="s">
        <v>2457</v>
      </c>
      <c r="C1656" s="832" t="s">
        <v>2463</v>
      </c>
      <c r="D1656" s="833" t="s">
        <v>4107</v>
      </c>
      <c r="E1656" s="834" t="s">
        <v>2476</v>
      </c>
      <c r="F1656" s="832" t="s">
        <v>2458</v>
      </c>
      <c r="G1656" s="832" t="s">
        <v>2680</v>
      </c>
      <c r="H1656" s="832" t="s">
        <v>585</v>
      </c>
      <c r="I1656" s="832" t="s">
        <v>2967</v>
      </c>
      <c r="J1656" s="832" t="s">
        <v>909</v>
      </c>
      <c r="K1656" s="832" t="s">
        <v>2968</v>
      </c>
      <c r="L1656" s="835">
        <v>103.67</v>
      </c>
      <c r="M1656" s="835">
        <v>207.34</v>
      </c>
      <c r="N1656" s="832">
        <v>2</v>
      </c>
      <c r="O1656" s="836">
        <v>1</v>
      </c>
      <c r="P1656" s="835"/>
      <c r="Q1656" s="837">
        <v>0</v>
      </c>
      <c r="R1656" s="832"/>
      <c r="S1656" s="837">
        <v>0</v>
      </c>
      <c r="T1656" s="836"/>
      <c r="U1656" s="838">
        <v>0</v>
      </c>
    </row>
    <row r="1657" spans="1:21" ht="14.4" customHeight="1" x14ac:dyDescent="0.3">
      <c r="A1657" s="831">
        <v>21</v>
      </c>
      <c r="B1657" s="832" t="s">
        <v>2457</v>
      </c>
      <c r="C1657" s="832" t="s">
        <v>2463</v>
      </c>
      <c r="D1657" s="833" t="s">
        <v>4107</v>
      </c>
      <c r="E1657" s="834" t="s">
        <v>2476</v>
      </c>
      <c r="F1657" s="832" t="s">
        <v>2458</v>
      </c>
      <c r="G1657" s="832" t="s">
        <v>2680</v>
      </c>
      <c r="H1657" s="832" t="s">
        <v>585</v>
      </c>
      <c r="I1657" s="832" t="s">
        <v>2969</v>
      </c>
      <c r="J1657" s="832" t="s">
        <v>909</v>
      </c>
      <c r="K1657" s="832" t="s">
        <v>2684</v>
      </c>
      <c r="L1657" s="835">
        <v>32.25</v>
      </c>
      <c r="M1657" s="835">
        <v>64.5</v>
      </c>
      <c r="N1657" s="832">
        <v>2</v>
      </c>
      <c r="O1657" s="836">
        <v>0.5</v>
      </c>
      <c r="P1657" s="835"/>
      <c r="Q1657" s="837">
        <v>0</v>
      </c>
      <c r="R1657" s="832"/>
      <c r="S1657" s="837">
        <v>0</v>
      </c>
      <c r="T1657" s="836"/>
      <c r="U1657" s="838">
        <v>0</v>
      </c>
    </row>
    <row r="1658" spans="1:21" ht="14.4" customHeight="1" x14ac:dyDescent="0.3">
      <c r="A1658" s="831">
        <v>21</v>
      </c>
      <c r="B1658" s="832" t="s">
        <v>2457</v>
      </c>
      <c r="C1658" s="832" t="s">
        <v>2463</v>
      </c>
      <c r="D1658" s="833" t="s">
        <v>4107</v>
      </c>
      <c r="E1658" s="834" t="s">
        <v>2476</v>
      </c>
      <c r="F1658" s="832" t="s">
        <v>2458</v>
      </c>
      <c r="G1658" s="832" t="s">
        <v>2680</v>
      </c>
      <c r="H1658" s="832" t="s">
        <v>585</v>
      </c>
      <c r="I1658" s="832" t="s">
        <v>2681</v>
      </c>
      <c r="J1658" s="832" t="s">
        <v>909</v>
      </c>
      <c r="K1658" s="832" t="s">
        <v>2682</v>
      </c>
      <c r="L1658" s="835">
        <v>103.67</v>
      </c>
      <c r="M1658" s="835">
        <v>103.67</v>
      </c>
      <c r="N1658" s="832">
        <v>1</v>
      </c>
      <c r="O1658" s="836">
        <v>0.5</v>
      </c>
      <c r="P1658" s="835"/>
      <c r="Q1658" s="837">
        <v>0</v>
      </c>
      <c r="R1658" s="832"/>
      <c r="S1658" s="837">
        <v>0</v>
      </c>
      <c r="T1658" s="836"/>
      <c r="U1658" s="838">
        <v>0</v>
      </c>
    </row>
    <row r="1659" spans="1:21" ht="14.4" customHeight="1" x14ac:dyDescent="0.3">
      <c r="A1659" s="831">
        <v>21</v>
      </c>
      <c r="B1659" s="832" t="s">
        <v>2457</v>
      </c>
      <c r="C1659" s="832" t="s">
        <v>2463</v>
      </c>
      <c r="D1659" s="833" t="s">
        <v>4107</v>
      </c>
      <c r="E1659" s="834" t="s">
        <v>2476</v>
      </c>
      <c r="F1659" s="832" t="s">
        <v>2458</v>
      </c>
      <c r="G1659" s="832" t="s">
        <v>2504</v>
      </c>
      <c r="H1659" s="832" t="s">
        <v>585</v>
      </c>
      <c r="I1659" s="832" t="s">
        <v>2508</v>
      </c>
      <c r="J1659" s="832" t="s">
        <v>1091</v>
      </c>
      <c r="K1659" s="832" t="s">
        <v>1899</v>
      </c>
      <c r="L1659" s="835">
        <v>453.18</v>
      </c>
      <c r="M1659" s="835">
        <v>4078.62</v>
      </c>
      <c r="N1659" s="832">
        <v>9</v>
      </c>
      <c r="O1659" s="836">
        <v>4</v>
      </c>
      <c r="P1659" s="835">
        <v>1812.72</v>
      </c>
      <c r="Q1659" s="837">
        <v>0.44444444444444448</v>
      </c>
      <c r="R1659" s="832">
        <v>4</v>
      </c>
      <c r="S1659" s="837">
        <v>0.44444444444444442</v>
      </c>
      <c r="T1659" s="836">
        <v>2</v>
      </c>
      <c r="U1659" s="838">
        <v>0.5</v>
      </c>
    </row>
    <row r="1660" spans="1:21" ht="14.4" customHeight="1" x14ac:dyDescent="0.3">
      <c r="A1660" s="831">
        <v>21</v>
      </c>
      <c r="B1660" s="832" t="s">
        <v>2457</v>
      </c>
      <c r="C1660" s="832" t="s">
        <v>2463</v>
      </c>
      <c r="D1660" s="833" t="s">
        <v>4107</v>
      </c>
      <c r="E1660" s="834" t="s">
        <v>2476</v>
      </c>
      <c r="F1660" s="832" t="s">
        <v>2458</v>
      </c>
      <c r="G1660" s="832" t="s">
        <v>2691</v>
      </c>
      <c r="H1660" s="832" t="s">
        <v>637</v>
      </c>
      <c r="I1660" s="832" t="s">
        <v>2978</v>
      </c>
      <c r="J1660" s="832" t="s">
        <v>2112</v>
      </c>
      <c r="K1660" s="832" t="s">
        <v>2979</v>
      </c>
      <c r="L1660" s="835">
        <v>2038.93</v>
      </c>
      <c r="M1660" s="835">
        <v>6116.79</v>
      </c>
      <c r="N1660" s="832">
        <v>3</v>
      </c>
      <c r="O1660" s="836">
        <v>1</v>
      </c>
      <c r="P1660" s="835"/>
      <c r="Q1660" s="837">
        <v>0</v>
      </c>
      <c r="R1660" s="832"/>
      <c r="S1660" s="837">
        <v>0</v>
      </c>
      <c r="T1660" s="836"/>
      <c r="U1660" s="838">
        <v>0</v>
      </c>
    </row>
    <row r="1661" spans="1:21" ht="14.4" customHeight="1" x14ac:dyDescent="0.3">
      <c r="A1661" s="831">
        <v>21</v>
      </c>
      <c r="B1661" s="832" t="s">
        <v>2457</v>
      </c>
      <c r="C1661" s="832" t="s">
        <v>2463</v>
      </c>
      <c r="D1661" s="833" t="s">
        <v>4107</v>
      </c>
      <c r="E1661" s="834" t="s">
        <v>2476</v>
      </c>
      <c r="F1661" s="832" t="s">
        <v>2458</v>
      </c>
      <c r="G1661" s="832" t="s">
        <v>2691</v>
      </c>
      <c r="H1661" s="832" t="s">
        <v>637</v>
      </c>
      <c r="I1661" s="832" t="s">
        <v>2111</v>
      </c>
      <c r="J1661" s="832" t="s">
        <v>2112</v>
      </c>
      <c r="K1661" s="832" t="s">
        <v>2113</v>
      </c>
      <c r="L1661" s="835">
        <v>355.79</v>
      </c>
      <c r="M1661" s="835">
        <v>1778.9500000000003</v>
      </c>
      <c r="N1661" s="832">
        <v>5</v>
      </c>
      <c r="O1661" s="836">
        <v>3</v>
      </c>
      <c r="P1661" s="835"/>
      <c r="Q1661" s="837">
        <v>0</v>
      </c>
      <c r="R1661" s="832"/>
      <c r="S1661" s="837">
        <v>0</v>
      </c>
      <c r="T1661" s="836"/>
      <c r="U1661" s="838">
        <v>0</v>
      </c>
    </row>
    <row r="1662" spans="1:21" ht="14.4" customHeight="1" x14ac:dyDescent="0.3">
      <c r="A1662" s="831">
        <v>21</v>
      </c>
      <c r="B1662" s="832" t="s">
        <v>2457</v>
      </c>
      <c r="C1662" s="832" t="s">
        <v>2463</v>
      </c>
      <c r="D1662" s="833" t="s">
        <v>4107</v>
      </c>
      <c r="E1662" s="834" t="s">
        <v>2476</v>
      </c>
      <c r="F1662" s="832" t="s">
        <v>2458</v>
      </c>
      <c r="G1662" s="832" t="s">
        <v>2691</v>
      </c>
      <c r="H1662" s="832" t="s">
        <v>637</v>
      </c>
      <c r="I1662" s="832" t="s">
        <v>2114</v>
      </c>
      <c r="J1662" s="832" t="s">
        <v>2112</v>
      </c>
      <c r="K1662" s="832" t="s">
        <v>2115</v>
      </c>
      <c r="L1662" s="835">
        <v>552.64</v>
      </c>
      <c r="M1662" s="835">
        <v>1657.92</v>
      </c>
      <c r="N1662" s="832">
        <v>3</v>
      </c>
      <c r="O1662" s="836">
        <v>2</v>
      </c>
      <c r="P1662" s="835">
        <v>552.64</v>
      </c>
      <c r="Q1662" s="837">
        <v>0.33333333333333331</v>
      </c>
      <c r="R1662" s="832">
        <v>1</v>
      </c>
      <c r="S1662" s="837">
        <v>0.33333333333333331</v>
      </c>
      <c r="T1662" s="836">
        <v>1</v>
      </c>
      <c r="U1662" s="838">
        <v>0.5</v>
      </c>
    </row>
    <row r="1663" spans="1:21" ht="14.4" customHeight="1" x14ac:dyDescent="0.3">
      <c r="A1663" s="831">
        <v>21</v>
      </c>
      <c r="B1663" s="832" t="s">
        <v>2457</v>
      </c>
      <c r="C1663" s="832" t="s">
        <v>2463</v>
      </c>
      <c r="D1663" s="833" t="s">
        <v>4107</v>
      </c>
      <c r="E1663" s="834" t="s">
        <v>2476</v>
      </c>
      <c r="F1663" s="832" t="s">
        <v>2458</v>
      </c>
      <c r="G1663" s="832" t="s">
        <v>2691</v>
      </c>
      <c r="H1663" s="832" t="s">
        <v>637</v>
      </c>
      <c r="I1663" s="832" t="s">
        <v>2116</v>
      </c>
      <c r="J1663" s="832" t="s">
        <v>2112</v>
      </c>
      <c r="K1663" s="832" t="s">
        <v>2117</v>
      </c>
      <c r="L1663" s="835">
        <v>1019.46</v>
      </c>
      <c r="M1663" s="835">
        <v>2038.92</v>
      </c>
      <c r="N1663" s="832">
        <v>2</v>
      </c>
      <c r="O1663" s="836">
        <v>1</v>
      </c>
      <c r="P1663" s="835"/>
      <c r="Q1663" s="837">
        <v>0</v>
      </c>
      <c r="R1663" s="832"/>
      <c r="S1663" s="837">
        <v>0</v>
      </c>
      <c r="T1663" s="836"/>
      <c r="U1663" s="838">
        <v>0</v>
      </c>
    </row>
    <row r="1664" spans="1:21" ht="14.4" customHeight="1" x14ac:dyDescent="0.3">
      <c r="A1664" s="831">
        <v>21</v>
      </c>
      <c r="B1664" s="832" t="s">
        <v>2457</v>
      </c>
      <c r="C1664" s="832" t="s">
        <v>2463</v>
      </c>
      <c r="D1664" s="833" t="s">
        <v>4107</v>
      </c>
      <c r="E1664" s="834" t="s">
        <v>2476</v>
      </c>
      <c r="F1664" s="832" t="s">
        <v>2458</v>
      </c>
      <c r="G1664" s="832" t="s">
        <v>2692</v>
      </c>
      <c r="H1664" s="832" t="s">
        <v>637</v>
      </c>
      <c r="I1664" s="832" t="s">
        <v>1891</v>
      </c>
      <c r="J1664" s="832" t="s">
        <v>1889</v>
      </c>
      <c r="K1664" s="832" t="s">
        <v>1892</v>
      </c>
      <c r="L1664" s="835">
        <v>32.25</v>
      </c>
      <c r="M1664" s="835">
        <v>64.5</v>
      </c>
      <c r="N1664" s="832">
        <v>2</v>
      </c>
      <c r="O1664" s="836">
        <v>0.5</v>
      </c>
      <c r="P1664" s="835">
        <v>64.5</v>
      </c>
      <c r="Q1664" s="837">
        <v>1</v>
      </c>
      <c r="R1664" s="832">
        <v>2</v>
      </c>
      <c r="S1664" s="837">
        <v>1</v>
      </c>
      <c r="T1664" s="836">
        <v>0.5</v>
      </c>
      <c r="U1664" s="838">
        <v>1</v>
      </c>
    </row>
    <row r="1665" spans="1:21" ht="14.4" customHeight="1" x14ac:dyDescent="0.3">
      <c r="A1665" s="831">
        <v>21</v>
      </c>
      <c r="B1665" s="832" t="s">
        <v>2457</v>
      </c>
      <c r="C1665" s="832" t="s">
        <v>2463</v>
      </c>
      <c r="D1665" s="833" t="s">
        <v>4107</v>
      </c>
      <c r="E1665" s="834" t="s">
        <v>2476</v>
      </c>
      <c r="F1665" s="832" t="s">
        <v>2458</v>
      </c>
      <c r="G1665" s="832" t="s">
        <v>2692</v>
      </c>
      <c r="H1665" s="832" t="s">
        <v>637</v>
      </c>
      <c r="I1665" s="832" t="s">
        <v>2228</v>
      </c>
      <c r="J1665" s="832" t="s">
        <v>1889</v>
      </c>
      <c r="K1665" s="832" t="s">
        <v>2229</v>
      </c>
      <c r="L1665" s="835">
        <v>57.6</v>
      </c>
      <c r="M1665" s="835">
        <v>115.2</v>
      </c>
      <c r="N1665" s="832">
        <v>2</v>
      </c>
      <c r="O1665" s="836">
        <v>1</v>
      </c>
      <c r="P1665" s="835">
        <v>57.6</v>
      </c>
      <c r="Q1665" s="837">
        <v>0.5</v>
      </c>
      <c r="R1665" s="832">
        <v>1</v>
      </c>
      <c r="S1665" s="837">
        <v>0.5</v>
      </c>
      <c r="T1665" s="836">
        <v>0.5</v>
      </c>
      <c r="U1665" s="838">
        <v>0.5</v>
      </c>
    </row>
    <row r="1666" spans="1:21" ht="14.4" customHeight="1" x14ac:dyDescent="0.3">
      <c r="A1666" s="831">
        <v>21</v>
      </c>
      <c r="B1666" s="832" t="s">
        <v>2457</v>
      </c>
      <c r="C1666" s="832" t="s">
        <v>2463</v>
      </c>
      <c r="D1666" s="833" t="s">
        <v>4107</v>
      </c>
      <c r="E1666" s="834" t="s">
        <v>2476</v>
      </c>
      <c r="F1666" s="832" t="s">
        <v>2458</v>
      </c>
      <c r="G1666" s="832" t="s">
        <v>2692</v>
      </c>
      <c r="H1666" s="832" t="s">
        <v>637</v>
      </c>
      <c r="I1666" s="832" t="s">
        <v>3245</v>
      </c>
      <c r="J1666" s="832" t="s">
        <v>1889</v>
      </c>
      <c r="K1666" s="832" t="s">
        <v>3246</v>
      </c>
      <c r="L1666" s="835">
        <v>115.18</v>
      </c>
      <c r="M1666" s="835">
        <v>230.36</v>
      </c>
      <c r="N1666" s="832">
        <v>2</v>
      </c>
      <c r="O1666" s="836">
        <v>1</v>
      </c>
      <c r="P1666" s="835"/>
      <c r="Q1666" s="837">
        <v>0</v>
      </c>
      <c r="R1666" s="832"/>
      <c r="S1666" s="837">
        <v>0</v>
      </c>
      <c r="T1666" s="836"/>
      <c r="U1666" s="838">
        <v>0</v>
      </c>
    </row>
    <row r="1667" spans="1:21" ht="14.4" customHeight="1" x14ac:dyDescent="0.3">
      <c r="A1667" s="831">
        <v>21</v>
      </c>
      <c r="B1667" s="832" t="s">
        <v>2457</v>
      </c>
      <c r="C1667" s="832" t="s">
        <v>2463</v>
      </c>
      <c r="D1667" s="833" t="s">
        <v>4107</v>
      </c>
      <c r="E1667" s="834" t="s">
        <v>2476</v>
      </c>
      <c r="F1667" s="832" t="s">
        <v>2458</v>
      </c>
      <c r="G1667" s="832" t="s">
        <v>2692</v>
      </c>
      <c r="H1667" s="832" t="s">
        <v>585</v>
      </c>
      <c r="I1667" s="832" t="s">
        <v>2993</v>
      </c>
      <c r="J1667" s="832" t="s">
        <v>2994</v>
      </c>
      <c r="K1667" s="832" t="s">
        <v>2995</v>
      </c>
      <c r="L1667" s="835">
        <v>115.18</v>
      </c>
      <c r="M1667" s="835">
        <v>115.18</v>
      </c>
      <c r="N1667" s="832">
        <v>1</v>
      </c>
      <c r="O1667" s="836">
        <v>0.5</v>
      </c>
      <c r="P1667" s="835"/>
      <c r="Q1667" s="837">
        <v>0</v>
      </c>
      <c r="R1667" s="832"/>
      <c r="S1667" s="837">
        <v>0</v>
      </c>
      <c r="T1667" s="836"/>
      <c r="U1667" s="838">
        <v>0</v>
      </c>
    </row>
    <row r="1668" spans="1:21" ht="14.4" customHeight="1" x14ac:dyDescent="0.3">
      <c r="A1668" s="831">
        <v>21</v>
      </c>
      <c r="B1668" s="832" t="s">
        <v>2457</v>
      </c>
      <c r="C1668" s="832" t="s">
        <v>2463</v>
      </c>
      <c r="D1668" s="833" t="s">
        <v>4107</v>
      </c>
      <c r="E1668" s="834" t="s">
        <v>2476</v>
      </c>
      <c r="F1668" s="832" t="s">
        <v>2458</v>
      </c>
      <c r="G1668" s="832" t="s">
        <v>3136</v>
      </c>
      <c r="H1668" s="832" t="s">
        <v>637</v>
      </c>
      <c r="I1668" s="832" t="s">
        <v>3953</v>
      </c>
      <c r="J1668" s="832" t="s">
        <v>1995</v>
      </c>
      <c r="K1668" s="832" t="s">
        <v>3954</v>
      </c>
      <c r="L1668" s="835">
        <v>117.46</v>
      </c>
      <c r="M1668" s="835">
        <v>117.46</v>
      </c>
      <c r="N1668" s="832">
        <v>1</v>
      </c>
      <c r="O1668" s="836">
        <v>0.5</v>
      </c>
      <c r="P1668" s="835"/>
      <c r="Q1668" s="837">
        <v>0</v>
      </c>
      <c r="R1668" s="832"/>
      <c r="S1668" s="837">
        <v>0</v>
      </c>
      <c r="T1668" s="836"/>
      <c r="U1668" s="838">
        <v>0</v>
      </c>
    </row>
    <row r="1669" spans="1:21" ht="14.4" customHeight="1" x14ac:dyDescent="0.3">
      <c r="A1669" s="831">
        <v>21</v>
      </c>
      <c r="B1669" s="832" t="s">
        <v>2457</v>
      </c>
      <c r="C1669" s="832" t="s">
        <v>2463</v>
      </c>
      <c r="D1669" s="833" t="s">
        <v>4107</v>
      </c>
      <c r="E1669" s="834" t="s">
        <v>2476</v>
      </c>
      <c r="F1669" s="832" t="s">
        <v>2458</v>
      </c>
      <c r="G1669" s="832" t="s">
        <v>2701</v>
      </c>
      <c r="H1669" s="832" t="s">
        <v>585</v>
      </c>
      <c r="I1669" s="832" t="s">
        <v>2702</v>
      </c>
      <c r="J1669" s="832" t="s">
        <v>647</v>
      </c>
      <c r="K1669" s="832" t="s">
        <v>2703</v>
      </c>
      <c r="L1669" s="835">
        <v>127.91</v>
      </c>
      <c r="M1669" s="835">
        <v>255.82</v>
      </c>
      <c r="N1669" s="832">
        <v>2</v>
      </c>
      <c r="O1669" s="836">
        <v>1</v>
      </c>
      <c r="P1669" s="835">
        <v>255.82</v>
      </c>
      <c r="Q1669" s="837">
        <v>1</v>
      </c>
      <c r="R1669" s="832">
        <v>2</v>
      </c>
      <c r="S1669" s="837">
        <v>1</v>
      </c>
      <c r="T1669" s="836">
        <v>1</v>
      </c>
      <c r="U1669" s="838">
        <v>1</v>
      </c>
    </row>
    <row r="1670" spans="1:21" ht="14.4" customHeight="1" x14ac:dyDescent="0.3">
      <c r="A1670" s="831">
        <v>21</v>
      </c>
      <c r="B1670" s="832" t="s">
        <v>2457</v>
      </c>
      <c r="C1670" s="832" t="s">
        <v>2463</v>
      </c>
      <c r="D1670" s="833" t="s">
        <v>4107</v>
      </c>
      <c r="E1670" s="834" t="s">
        <v>2476</v>
      </c>
      <c r="F1670" s="832" t="s">
        <v>2458</v>
      </c>
      <c r="G1670" s="832" t="s">
        <v>3955</v>
      </c>
      <c r="H1670" s="832" t="s">
        <v>637</v>
      </c>
      <c r="I1670" s="832" t="s">
        <v>2196</v>
      </c>
      <c r="J1670" s="832" t="s">
        <v>2197</v>
      </c>
      <c r="K1670" s="832" t="s">
        <v>2198</v>
      </c>
      <c r="L1670" s="835">
        <v>25.5</v>
      </c>
      <c r="M1670" s="835">
        <v>25.5</v>
      </c>
      <c r="N1670" s="832">
        <v>1</v>
      </c>
      <c r="O1670" s="836">
        <v>1</v>
      </c>
      <c r="P1670" s="835">
        <v>25.5</v>
      </c>
      <c r="Q1670" s="837">
        <v>1</v>
      </c>
      <c r="R1670" s="832">
        <v>1</v>
      </c>
      <c r="S1670" s="837">
        <v>1</v>
      </c>
      <c r="T1670" s="836">
        <v>1</v>
      </c>
      <c r="U1670" s="838">
        <v>1</v>
      </c>
    </row>
    <row r="1671" spans="1:21" ht="14.4" customHeight="1" x14ac:dyDescent="0.3">
      <c r="A1671" s="831">
        <v>21</v>
      </c>
      <c r="B1671" s="832" t="s">
        <v>2457</v>
      </c>
      <c r="C1671" s="832" t="s">
        <v>2463</v>
      </c>
      <c r="D1671" s="833" t="s">
        <v>4107</v>
      </c>
      <c r="E1671" s="834" t="s">
        <v>2476</v>
      </c>
      <c r="F1671" s="832" t="s">
        <v>2458</v>
      </c>
      <c r="G1671" s="832" t="s">
        <v>3356</v>
      </c>
      <c r="H1671" s="832" t="s">
        <v>585</v>
      </c>
      <c r="I1671" s="832" t="s">
        <v>3357</v>
      </c>
      <c r="J1671" s="832" t="s">
        <v>3358</v>
      </c>
      <c r="K1671" s="832" t="s">
        <v>3359</v>
      </c>
      <c r="L1671" s="835">
        <v>0</v>
      </c>
      <c r="M1671" s="835">
        <v>0</v>
      </c>
      <c r="N1671" s="832">
        <v>2</v>
      </c>
      <c r="O1671" s="836">
        <v>1</v>
      </c>
      <c r="P1671" s="835">
        <v>0</v>
      </c>
      <c r="Q1671" s="837"/>
      <c r="R1671" s="832">
        <v>1</v>
      </c>
      <c r="S1671" s="837">
        <v>0.5</v>
      </c>
      <c r="T1671" s="836">
        <v>0.5</v>
      </c>
      <c r="U1671" s="838">
        <v>0.5</v>
      </c>
    </row>
    <row r="1672" spans="1:21" ht="14.4" customHeight="1" x14ac:dyDescent="0.3">
      <c r="A1672" s="831">
        <v>21</v>
      </c>
      <c r="B1672" s="832" t="s">
        <v>2457</v>
      </c>
      <c r="C1672" s="832" t="s">
        <v>2463</v>
      </c>
      <c r="D1672" s="833" t="s">
        <v>4107</v>
      </c>
      <c r="E1672" s="834" t="s">
        <v>2476</v>
      </c>
      <c r="F1672" s="832" t="s">
        <v>2458</v>
      </c>
      <c r="G1672" s="832" t="s">
        <v>2509</v>
      </c>
      <c r="H1672" s="832" t="s">
        <v>637</v>
      </c>
      <c r="I1672" s="832" t="s">
        <v>2141</v>
      </c>
      <c r="J1672" s="832" t="s">
        <v>1087</v>
      </c>
      <c r="K1672" s="832" t="s">
        <v>1089</v>
      </c>
      <c r="L1672" s="835">
        <v>0</v>
      </c>
      <c r="M1672" s="835">
        <v>0</v>
      </c>
      <c r="N1672" s="832">
        <v>15</v>
      </c>
      <c r="O1672" s="836">
        <v>5.5</v>
      </c>
      <c r="P1672" s="835">
        <v>0</v>
      </c>
      <c r="Q1672" s="837"/>
      <c r="R1672" s="832">
        <v>4</v>
      </c>
      <c r="S1672" s="837">
        <v>0.26666666666666666</v>
      </c>
      <c r="T1672" s="836">
        <v>1</v>
      </c>
      <c r="U1672" s="838">
        <v>0.18181818181818182</v>
      </c>
    </row>
    <row r="1673" spans="1:21" ht="14.4" customHeight="1" x14ac:dyDescent="0.3">
      <c r="A1673" s="831">
        <v>21</v>
      </c>
      <c r="B1673" s="832" t="s">
        <v>2457</v>
      </c>
      <c r="C1673" s="832" t="s">
        <v>2463</v>
      </c>
      <c r="D1673" s="833" t="s">
        <v>4107</v>
      </c>
      <c r="E1673" s="834" t="s">
        <v>2476</v>
      </c>
      <c r="F1673" s="832" t="s">
        <v>2458</v>
      </c>
      <c r="G1673" s="832" t="s">
        <v>3253</v>
      </c>
      <c r="H1673" s="832" t="s">
        <v>585</v>
      </c>
      <c r="I1673" s="832" t="s">
        <v>3254</v>
      </c>
      <c r="J1673" s="832" t="s">
        <v>1249</v>
      </c>
      <c r="K1673" s="832" t="s">
        <v>2536</v>
      </c>
      <c r="L1673" s="835">
        <v>210.38</v>
      </c>
      <c r="M1673" s="835">
        <v>210.38</v>
      </c>
      <c r="N1673" s="832">
        <v>1</v>
      </c>
      <c r="O1673" s="836">
        <v>0.5</v>
      </c>
      <c r="P1673" s="835">
        <v>210.38</v>
      </c>
      <c r="Q1673" s="837">
        <v>1</v>
      </c>
      <c r="R1673" s="832">
        <v>1</v>
      </c>
      <c r="S1673" s="837">
        <v>1</v>
      </c>
      <c r="T1673" s="836">
        <v>0.5</v>
      </c>
      <c r="U1673" s="838">
        <v>1</v>
      </c>
    </row>
    <row r="1674" spans="1:21" ht="14.4" customHeight="1" x14ac:dyDescent="0.3">
      <c r="A1674" s="831">
        <v>21</v>
      </c>
      <c r="B1674" s="832" t="s">
        <v>2457</v>
      </c>
      <c r="C1674" s="832" t="s">
        <v>2463</v>
      </c>
      <c r="D1674" s="833" t="s">
        <v>4107</v>
      </c>
      <c r="E1674" s="834" t="s">
        <v>2476</v>
      </c>
      <c r="F1674" s="832" t="s">
        <v>2458</v>
      </c>
      <c r="G1674" s="832" t="s">
        <v>3253</v>
      </c>
      <c r="H1674" s="832" t="s">
        <v>585</v>
      </c>
      <c r="I1674" s="832" t="s">
        <v>3255</v>
      </c>
      <c r="J1674" s="832" t="s">
        <v>1249</v>
      </c>
      <c r="K1674" s="832" t="s">
        <v>3256</v>
      </c>
      <c r="L1674" s="835">
        <v>42.08</v>
      </c>
      <c r="M1674" s="835">
        <v>126.24</v>
      </c>
      <c r="N1674" s="832">
        <v>3</v>
      </c>
      <c r="O1674" s="836">
        <v>1.5</v>
      </c>
      <c r="P1674" s="835">
        <v>42.08</v>
      </c>
      <c r="Q1674" s="837">
        <v>0.33333333333333331</v>
      </c>
      <c r="R1674" s="832">
        <v>1</v>
      </c>
      <c r="S1674" s="837">
        <v>0.33333333333333331</v>
      </c>
      <c r="T1674" s="836">
        <v>1</v>
      </c>
      <c r="U1674" s="838">
        <v>0.66666666666666663</v>
      </c>
    </row>
    <row r="1675" spans="1:21" ht="14.4" customHeight="1" x14ac:dyDescent="0.3">
      <c r="A1675" s="831">
        <v>21</v>
      </c>
      <c r="B1675" s="832" t="s">
        <v>2457</v>
      </c>
      <c r="C1675" s="832" t="s">
        <v>2463</v>
      </c>
      <c r="D1675" s="833" t="s">
        <v>4107</v>
      </c>
      <c r="E1675" s="834" t="s">
        <v>2476</v>
      </c>
      <c r="F1675" s="832" t="s">
        <v>2458</v>
      </c>
      <c r="G1675" s="832" t="s">
        <v>3956</v>
      </c>
      <c r="H1675" s="832" t="s">
        <v>637</v>
      </c>
      <c r="I1675" s="832" t="s">
        <v>3957</v>
      </c>
      <c r="J1675" s="832" t="s">
        <v>2286</v>
      </c>
      <c r="K1675" s="832" t="s">
        <v>3958</v>
      </c>
      <c r="L1675" s="835">
        <v>103.72</v>
      </c>
      <c r="M1675" s="835">
        <v>103.72</v>
      </c>
      <c r="N1675" s="832">
        <v>1</v>
      </c>
      <c r="O1675" s="836">
        <v>1</v>
      </c>
      <c r="P1675" s="835"/>
      <c r="Q1675" s="837">
        <v>0</v>
      </c>
      <c r="R1675" s="832"/>
      <c r="S1675" s="837">
        <v>0</v>
      </c>
      <c r="T1675" s="836"/>
      <c r="U1675" s="838">
        <v>0</v>
      </c>
    </row>
    <row r="1676" spans="1:21" ht="14.4" customHeight="1" x14ac:dyDescent="0.3">
      <c r="A1676" s="831">
        <v>21</v>
      </c>
      <c r="B1676" s="832" t="s">
        <v>2457</v>
      </c>
      <c r="C1676" s="832" t="s">
        <v>2463</v>
      </c>
      <c r="D1676" s="833" t="s">
        <v>4107</v>
      </c>
      <c r="E1676" s="834" t="s">
        <v>2476</v>
      </c>
      <c r="F1676" s="832" t="s">
        <v>2458</v>
      </c>
      <c r="G1676" s="832" t="s">
        <v>2732</v>
      </c>
      <c r="H1676" s="832" t="s">
        <v>585</v>
      </c>
      <c r="I1676" s="832" t="s">
        <v>2740</v>
      </c>
      <c r="J1676" s="832" t="s">
        <v>2741</v>
      </c>
      <c r="K1676" s="832" t="s">
        <v>2737</v>
      </c>
      <c r="L1676" s="835">
        <v>14011.21</v>
      </c>
      <c r="M1676" s="835">
        <v>42033.63</v>
      </c>
      <c r="N1676" s="832">
        <v>3</v>
      </c>
      <c r="O1676" s="836">
        <v>0.5</v>
      </c>
      <c r="P1676" s="835">
        <v>42033.63</v>
      </c>
      <c r="Q1676" s="837">
        <v>1</v>
      </c>
      <c r="R1676" s="832">
        <v>3</v>
      </c>
      <c r="S1676" s="837">
        <v>1</v>
      </c>
      <c r="T1676" s="836">
        <v>0.5</v>
      </c>
      <c r="U1676" s="838">
        <v>1</v>
      </c>
    </row>
    <row r="1677" spans="1:21" ht="14.4" customHeight="1" x14ac:dyDescent="0.3">
      <c r="A1677" s="831">
        <v>21</v>
      </c>
      <c r="B1677" s="832" t="s">
        <v>2457</v>
      </c>
      <c r="C1677" s="832" t="s">
        <v>2463</v>
      </c>
      <c r="D1677" s="833" t="s">
        <v>4107</v>
      </c>
      <c r="E1677" s="834" t="s">
        <v>2476</v>
      </c>
      <c r="F1677" s="832" t="s">
        <v>2458</v>
      </c>
      <c r="G1677" s="832" t="s">
        <v>3959</v>
      </c>
      <c r="H1677" s="832" t="s">
        <v>585</v>
      </c>
      <c r="I1677" s="832" t="s">
        <v>3960</v>
      </c>
      <c r="J1677" s="832" t="s">
        <v>3961</v>
      </c>
      <c r="K1677" s="832" t="s">
        <v>2174</v>
      </c>
      <c r="L1677" s="835">
        <v>192.28</v>
      </c>
      <c r="M1677" s="835">
        <v>192.28</v>
      </c>
      <c r="N1677" s="832">
        <v>1</v>
      </c>
      <c r="O1677" s="836">
        <v>0.5</v>
      </c>
      <c r="P1677" s="835">
        <v>192.28</v>
      </c>
      <c r="Q1677" s="837">
        <v>1</v>
      </c>
      <c r="R1677" s="832">
        <v>1</v>
      </c>
      <c r="S1677" s="837">
        <v>1</v>
      </c>
      <c r="T1677" s="836">
        <v>0.5</v>
      </c>
      <c r="U1677" s="838">
        <v>1</v>
      </c>
    </row>
    <row r="1678" spans="1:21" ht="14.4" customHeight="1" x14ac:dyDescent="0.3">
      <c r="A1678" s="831">
        <v>21</v>
      </c>
      <c r="B1678" s="832" t="s">
        <v>2457</v>
      </c>
      <c r="C1678" s="832" t="s">
        <v>2463</v>
      </c>
      <c r="D1678" s="833" t="s">
        <v>4107</v>
      </c>
      <c r="E1678" s="834" t="s">
        <v>2476</v>
      </c>
      <c r="F1678" s="832" t="s">
        <v>2458</v>
      </c>
      <c r="G1678" s="832" t="s">
        <v>2767</v>
      </c>
      <c r="H1678" s="832" t="s">
        <v>585</v>
      </c>
      <c r="I1678" s="832" t="s">
        <v>2768</v>
      </c>
      <c r="J1678" s="832" t="s">
        <v>2769</v>
      </c>
      <c r="K1678" s="832" t="s">
        <v>2770</v>
      </c>
      <c r="L1678" s="835">
        <v>311.02</v>
      </c>
      <c r="M1678" s="835">
        <v>311.02</v>
      </c>
      <c r="N1678" s="832">
        <v>1</v>
      </c>
      <c r="O1678" s="836">
        <v>0.5</v>
      </c>
      <c r="P1678" s="835"/>
      <c r="Q1678" s="837">
        <v>0</v>
      </c>
      <c r="R1678" s="832"/>
      <c r="S1678" s="837">
        <v>0</v>
      </c>
      <c r="T1678" s="836"/>
      <c r="U1678" s="838">
        <v>0</v>
      </c>
    </row>
    <row r="1679" spans="1:21" ht="14.4" customHeight="1" x14ac:dyDescent="0.3">
      <c r="A1679" s="831">
        <v>21</v>
      </c>
      <c r="B1679" s="832" t="s">
        <v>2457</v>
      </c>
      <c r="C1679" s="832" t="s">
        <v>2463</v>
      </c>
      <c r="D1679" s="833" t="s">
        <v>4107</v>
      </c>
      <c r="E1679" s="834" t="s">
        <v>2476</v>
      </c>
      <c r="F1679" s="832" t="s">
        <v>2458</v>
      </c>
      <c r="G1679" s="832" t="s">
        <v>2786</v>
      </c>
      <c r="H1679" s="832" t="s">
        <v>585</v>
      </c>
      <c r="I1679" s="832" t="s">
        <v>3151</v>
      </c>
      <c r="J1679" s="832" t="s">
        <v>3152</v>
      </c>
      <c r="K1679" s="832" t="s">
        <v>3153</v>
      </c>
      <c r="L1679" s="835">
        <v>299.83999999999997</v>
      </c>
      <c r="M1679" s="835">
        <v>299.83999999999997</v>
      </c>
      <c r="N1679" s="832">
        <v>1</v>
      </c>
      <c r="O1679" s="836">
        <v>1</v>
      </c>
      <c r="P1679" s="835">
        <v>299.83999999999997</v>
      </c>
      <c r="Q1679" s="837">
        <v>1</v>
      </c>
      <c r="R1679" s="832">
        <v>1</v>
      </c>
      <c r="S1679" s="837">
        <v>1</v>
      </c>
      <c r="T1679" s="836">
        <v>1</v>
      </c>
      <c r="U1679" s="838">
        <v>1</v>
      </c>
    </row>
    <row r="1680" spans="1:21" ht="14.4" customHeight="1" x14ac:dyDescent="0.3">
      <c r="A1680" s="831">
        <v>21</v>
      </c>
      <c r="B1680" s="832" t="s">
        <v>2457</v>
      </c>
      <c r="C1680" s="832" t="s">
        <v>2463</v>
      </c>
      <c r="D1680" s="833" t="s">
        <v>4107</v>
      </c>
      <c r="E1680" s="834" t="s">
        <v>2476</v>
      </c>
      <c r="F1680" s="832" t="s">
        <v>2458</v>
      </c>
      <c r="G1680" s="832" t="s">
        <v>2786</v>
      </c>
      <c r="H1680" s="832" t="s">
        <v>637</v>
      </c>
      <c r="I1680" s="832" t="s">
        <v>2136</v>
      </c>
      <c r="J1680" s="832" t="s">
        <v>2137</v>
      </c>
      <c r="K1680" s="832" t="s">
        <v>2138</v>
      </c>
      <c r="L1680" s="835">
        <v>50.32</v>
      </c>
      <c r="M1680" s="835">
        <v>100.64</v>
      </c>
      <c r="N1680" s="832">
        <v>2</v>
      </c>
      <c r="O1680" s="836">
        <v>0.5</v>
      </c>
      <c r="P1680" s="835"/>
      <c r="Q1680" s="837">
        <v>0</v>
      </c>
      <c r="R1680" s="832"/>
      <c r="S1680" s="837">
        <v>0</v>
      </c>
      <c r="T1680" s="836"/>
      <c r="U1680" s="838">
        <v>0</v>
      </c>
    </row>
    <row r="1681" spans="1:21" ht="14.4" customHeight="1" x14ac:dyDescent="0.3">
      <c r="A1681" s="831">
        <v>21</v>
      </c>
      <c r="B1681" s="832" t="s">
        <v>2457</v>
      </c>
      <c r="C1681" s="832" t="s">
        <v>2463</v>
      </c>
      <c r="D1681" s="833" t="s">
        <v>4107</v>
      </c>
      <c r="E1681" s="834" t="s">
        <v>2476</v>
      </c>
      <c r="F1681" s="832" t="s">
        <v>2458</v>
      </c>
      <c r="G1681" s="832" t="s">
        <v>2786</v>
      </c>
      <c r="H1681" s="832" t="s">
        <v>585</v>
      </c>
      <c r="I1681" s="832" t="s">
        <v>2789</v>
      </c>
      <c r="J1681" s="832" t="s">
        <v>1559</v>
      </c>
      <c r="K1681" s="832" t="s">
        <v>2790</v>
      </c>
      <c r="L1681" s="835">
        <v>50.32</v>
      </c>
      <c r="M1681" s="835">
        <v>654.16000000000008</v>
      </c>
      <c r="N1681" s="832">
        <v>13</v>
      </c>
      <c r="O1681" s="836">
        <v>4</v>
      </c>
      <c r="P1681" s="835">
        <v>100.64</v>
      </c>
      <c r="Q1681" s="837">
        <v>0.15384615384615383</v>
      </c>
      <c r="R1681" s="832">
        <v>2</v>
      </c>
      <c r="S1681" s="837">
        <v>0.15384615384615385</v>
      </c>
      <c r="T1681" s="836">
        <v>1</v>
      </c>
      <c r="U1681" s="838">
        <v>0.25</v>
      </c>
    </row>
    <row r="1682" spans="1:21" ht="14.4" customHeight="1" x14ac:dyDescent="0.3">
      <c r="A1682" s="831">
        <v>21</v>
      </c>
      <c r="B1682" s="832" t="s">
        <v>2457</v>
      </c>
      <c r="C1682" s="832" t="s">
        <v>2463</v>
      </c>
      <c r="D1682" s="833" t="s">
        <v>4107</v>
      </c>
      <c r="E1682" s="834" t="s">
        <v>2476</v>
      </c>
      <c r="F1682" s="832" t="s">
        <v>2458</v>
      </c>
      <c r="G1682" s="832" t="s">
        <v>2791</v>
      </c>
      <c r="H1682" s="832" t="s">
        <v>585</v>
      </c>
      <c r="I1682" s="832" t="s">
        <v>2792</v>
      </c>
      <c r="J1682" s="832" t="s">
        <v>643</v>
      </c>
      <c r="K1682" s="832" t="s">
        <v>644</v>
      </c>
      <c r="L1682" s="835">
        <v>2086.5500000000002</v>
      </c>
      <c r="M1682" s="835">
        <v>4173.1000000000004</v>
      </c>
      <c r="N1682" s="832">
        <v>2</v>
      </c>
      <c r="O1682" s="836">
        <v>1.5</v>
      </c>
      <c r="P1682" s="835">
        <v>4173.1000000000004</v>
      </c>
      <c r="Q1682" s="837">
        <v>1</v>
      </c>
      <c r="R1682" s="832">
        <v>2</v>
      </c>
      <c r="S1682" s="837">
        <v>1</v>
      </c>
      <c r="T1682" s="836">
        <v>1.5</v>
      </c>
      <c r="U1682" s="838">
        <v>1</v>
      </c>
    </row>
    <row r="1683" spans="1:21" ht="14.4" customHeight="1" x14ac:dyDescent="0.3">
      <c r="A1683" s="831">
        <v>21</v>
      </c>
      <c r="B1683" s="832" t="s">
        <v>2457</v>
      </c>
      <c r="C1683" s="832" t="s">
        <v>2463</v>
      </c>
      <c r="D1683" s="833" t="s">
        <v>4107</v>
      </c>
      <c r="E1683" s="834" t="s">
        <v>2476</v>
      </c>
      <c r="F1683" s="832" t="s">
        <v>2458</v>
      </c>
      <c r="G1683" s="832" t="s">
        <v>2793</v>
      </c>
      <c r="H1683" s="832" t="s">
        <v>637</v>
      </c>
      <c r="I1683" s="832" t="s">
        <v>2305</v>
      </c>
      <c r="J1683" s="832" t="s">
        <v>1310</v>
      </c>
      <c r="K1683" s="832" t="s">
        <v>2306</v>
      </c>
      <c r="L1683" s="835">
        <v>154.36000000000001</v>
      </c>
      <c r="M1683" s="835">
        <v>154.36000000000001</v>
      </c>
      <c r="N1683" s="832">
        <v>1</v>
      </c>
      <c r="O1683" s="836">
        <v>1</v>
      </c>
      <c r="P1683" s="835"/>
      <c r="Q1683" s="837">
        <v>0</v>
      </c>
      <c r="R1683" s="832"/>
      <c r="S1683" s="837">
        <v>0</v>
      </c>
      <c r="T1683" s="836"/>
      <c r="U1683" s="838">
        <v>0</v>
      </c>
    </row>
    <row r="1684" spans="1:21" ht="14.4" customHeight="1" x14ac:dyDescent="0.3">
      <c r="A1684" s="831">
        <v>21</v>
      </c>
      <c r="B1684" s="832" t="s">
        <v>2457</v>
      </c>
      <c r="C1684" s="832" t="s">
        <v>2463</v>
      </c>
      <c r="D1684" s="833" t="s">
        <v>4107</v>
      </c>
      <c r="E1684" s="834" t="s">
        <v>2476</v>
      </c>
      <c r="F1684" s="832" t="s">
        <v>2458</v>
      </c>
      <c r="G1684" s="832" t="s">
        <v>2793</v>
      </c>
      <c r="H1684" s="832" t="s">
        <v>637</v>
      </c>
      <c r="I1684" s="832" t="s">
        <v>2053</v>
      </c>
      <c r="J1684" s="832" t="s">
        <v>1310</v>
      </c>
      <c r="K1684" s="832" t="s">
        <v>2054</v>
      </c>
      <c r="L1684" s="835">
        <v>225.06</v>
      </c>
      <c r="M1684" s="835">
        <v>225.06</v>
      </c>
      <c r="N1684" s="832">
        <v>1</v>
      </c>
      <c r="O1684" s="836">
        <v>0.5</v>
      </c>
      <c r="P1684" s="835">
        <v>225.06</v>
      </c>
      <c r="Q1684" s="837">
        <v>1</v>
      </c>
      <c r="R1684" s="832">
        <v>1</v>
      </c>
      <c r="S1684" s="837">
        <v>1</v>
      </c>
      <c r="T1684" s="836">
        <v>0.5</v>
      </c>
      <c r="U1684" s="838">
        <v>1</v>
      </c>
    </row>
    <row r="1685" spans="1:21" ht="14.4" customHeight="1" x14ac:dyDescent="0.3">
      <c r="A1685" s="831">
        <v>21</v>
      </c>
      <c r="B1685" s="832" t="s">
        <v>2457</v>
      </c>
      <c r="C1685" s="832" t="s">
        <v>2463</v>
      </c>
      <c r="D1685" s="833" t="s">
        <v>4107</v>
      </c>
      <c r="E1685" s="834" t="s">
        <v>2476</v>
      </c>
      <c r="F1685" s="832" t="s">
        <v>2458</v>
      </c>
      <c r="G1685" s="832" t="s">
        <v>2796</v>
      </c>
      <c r="H1685" s="832" t="s">
        <v>585</v>
      </c>
      <c r="I1685" s="832" t="s">
        <v>2797</v>
      </c>
      <c r="J1685" s="832" t="s">
        <v>982</v>
      </c>
      <c r="K1685" s="832" t="s">
        <v>983</v>
      </c>
      <c r="L1685" s="835">
        <v>374.79</v>
      </c>
      <c r="M1685" s="835">
        <v>749.58</v>
      </c>
      <c r="N1685" s="832">
        <v>2</v>
      </c>
      <c r="O1685" s="836">
        <v>0.5</v>
      </c>
      <c r="P1685" s="835">
        <v>749.58</v>
      </c>
      <c r="Q1685" s="837">
        <v>1</v>
      </c>
      <c r="R1685" s="832">
        <v>2</v>
      </c>
      <c r="S1685" s="837">
        <v>1</v>
      </c>
      <c r="T1685" s="836">
        <v>0.5</v>
      </c>
      <c r="U1685" s="838">
        <v>1</v>
      </c>
    </row>
    <row r="1686" spans="1:21" ht="14.4" customHeight="1" x14ac:dyDescent="0.3">
      <c r="A1686" s="831">
        <v>21</v>
      </c>
      <c r="B1686" s="832" t="s">
        <v>2457</v>
      </c>
      <c r="C1686" s="832" t="s">
        <v>2463</v>
      </c>
      <c r="D1686" s="833" t="s">
        <v>4107</v>
      </c>
      <c r="E1686" s="834" t="s">
        <v>2476</v>
      </c>
      <c r="F1686" s="832" t="s">
        <v>2458</v>
      </c>
      <c r="G1686" s="832" t="s">
        <v>2798</v>
      </c>
      <c r="H1686" s="832" t="s">
        <v>637</v>
      </c>
      <c r="I1686" s="832" t="s">
        <v>2047</v>
      </c>
      <c r="J1686" s="832" t="s">
        <v>2048</v>
      </c>
      <c r="K1686" s="832" t="s">
        <v>2049</v>
      </c>
      <c r="L1686" s="835">
        <v>105.23</v>
      </c>
      <c r="M1686" s="835">
        <v>105.23</v>
      </c>
      <c r="N1686" s="832">
        <v>1</v>
      </c>
      <c r="O1686" s="836">
        <v>0.5</v>
      </c>
      <c r="P1686" s="835"/>
      <c r="Q1686" s="837">
        <v>0</v>
      </c>
      <c r="R1686" s="832"/>
      <c r="S1686" s="837">
        <v>0</v>
      </c>
      <c r="T1686" s="836"/>
      <c r="U1686" s="838">
        <v>0</v>
      </c>
    </row>
    <row r="1687" spans="1:21" ht="14.4" customHeight="1" x14ac:dyDescent="0.3">
      <c r="A1687" s="831">
        <v>21</v>
      </c>
      <c r="B1687" s="832" t="s">
        <v>2457</v>
      </c>
      <c r="C1687" s="832" t="s">
        <v>2463</v>
      </c>
      <c r="D1687" s="833" t="s">
        <v>4107</v>
      </c>
      <c r="E1687" s="834" t="s">
        <v>2476</v>
      </c>
      <c r="F1687" s="832" t="s">
        <v>2458</v>
      </c>
      <c r="G1687" s="832" t="s">
        <v>2804</v>
      </c>
      <c r="H1687" s="832" t="s">
        <v>637</v>
      </c>
      <c r="I1687" s="832" t="s">
        <v>3292</v>
      </c>
      <c r="J1687" s="832" t="s">
        <v>3289</v>
      </c>
      <c r="K1687" s="832" t="s">
        <v>1286</v>
      </c>
      <c r="L1687" s="835">
        <v>238.89</v>
      </c>
      <c r="M1687" s="835">
        <v>1672.23</v>
      </c>
      <c r="N1687" s="832">
        <v>7</v>
      </c>
      <c r="O1687" s="836">
        <v>0.5</v>
      </c>
      <c r="P1687" s="835"/>
      <c r="Q1687" s="837">
        <v>0</v>
      </c>
      <c r="R1687" s="832"/>
      <c r="S1687" s="837">
        <v>0</v>
      </c>
      <c r="T1687" s="836"/>
      <c r="U1687" s="838">
        <v>0</v>
      </c>
    </row>
    <row r="1688" spans="1:21" ht="14.4" customHeight="1" x14ac:dyDescent="0.3">
      <c r="A1688" s="831">
        <v>21</v>
      </c>
      <c r="B1688" s="832" t="s">
        <v>2457</v>
      </c>
      <c r="C1688" s="832" t="s">
        <v>2463</v>
      </c>
      <c r="D1688" s="833" t="s">
        <v>4107</v>
      </c>
      <c r="E1688" s="834" t="s">
        <v>2476</v>
      </c>
      <c r="F1688" s="832" t="s">
        <v>2458</v>
      </c>
      <c r="G1688" s="832" t="s">
        <v>2804</v>
      </c>
      <c r="H1688" s="832" t="s">
        <v>637</v>
      </c>
      <c r="I1688" s="832" t="s">
        <v>3293</v>
      </c>
      <c r="J1688" s="832" t="s">
        <v>3291</v>
      </c>
      <c r="K1688" s="832" t="s">
        <v>1286</v>
      </c>
      <c r="L1688" s="835">
        <v>238.89</v>
      </c>
      <c r="M1688" s="835">
        <v>1672.23</v>
      </c>
      <c r="N1688" s="832">
        <v>7</v>
      </c>
      <c r="O1688" s="836">
        <v>0.5</v>
      </c>
      <c r="P1688" s="835"/>
      <c r="Q1688" s="837">
        <v>0</v>
      </c>
      <c r="R1688" s="832"/>
      <c r="S1688" s="837">
        <v>0</v>
      </c>
      <c r="T1688" s="836"/>
      <c r="U1688" s="838">
        <v>0</v>
      </c>
    </row>
    <row r="1689" spans="1:21" ht="14.4" customHeight="1" x14ac:dyDescent="0.3">
      <c r="A1689" s="831">
        <v>21</v>
      </c>
      <c r="B1689" s="832" t="s">
        <v>2457</v>
      </c>
      <c r="C1689" s="832" t="s">
        <v>2463</v>
      </c>
      <c r="D1689" s="833" t="s">
        <v>4107</v>
      </c>
      <c r="E1689" s="834" t="s">
        <v>2476</v>
      </c>
      <c r="F1689" s="832" t="s">
        <v>2458</v>
      </c>
      <c r="G1689" s="832" t="s">
        <v>2510</v>
      </c>
      <c r="H1689" s="832" t="s">
        <v>585</v>
      </c>
      <c r="I1689" s="832" t="s">
        <v>2511</v>
      </c>
      <c r="J1689" s="832" t="s">
        <v>1028</v>
      </c>
      <c r="K1689" s="832" t="s">
        <v>1029</v>
      </c>
      <c r="L1689" s="835">
        <v>107.27</v>
      </c>
      <c r="M1689" s="835">
        <v>858.16</v>
      </c>
      <c r="N1689" s="832">
        <v>8</v>
      </c>
      <c r="O1689" s="836">
        <v>4</v>
      </c>
      <c r="P1689" s="835">
        <v>643.62</v>
      </c>
      <c r="Q1689" s="837">
        <v>0.75</v>
      </c>
      <c r="R1689" s="832">
        <v>6</v>
      </c>
      <c r="S1689" s="837">
        <v>0.75</v>
      </c>
      <c r="T1689" s="836">
        <v>2.5</v>
      </c>
      <c r="U1689" s="838">
        <v>0.625</v>
      </c>
    </row>
    <row r="1690" spans="1:21" ht="14.4" customHeight="1" x14ac:dyDescent="0.3">
      <c r="A1690" s="831">
        <v>21</v>
      </c>
      <c r="B1690" s="832" t="s">
        <v>2457</v>
      </c>
      <c r="C1690" s="832" t="s">
        <v>2463</v>
      </c>
      <c r="D1690" s="833" t="s">
        <v>4107</v>
      </c>
      <c r="E1690" s="834" t="s">
        <v>2476</v>
      </c>
      <c r="F1690" s="832" t="s">
        <v>2459</v>
      </c>
      <c r="G1690" s="832" t="s">
        <v>2519</v>
      </c>
      <c r="H1690" s="832" t="s">
        <v>585</v>
      </c>
      <c r="I1690" s="832" t="s">
        <v>2810</v>
      </c>
      <c r="J1690" s="832" t="s">
        <v>2521</v>
      </c>
      <c r="K1690" s="832"/>
      <c r="L1690" s="835">
        <v>0</v>
      </c>
      <c r="M1690" s="835">
        <v>0</v>
      </c>
      <c r="N1690" s="832">
        <v>1</v>
      </c>
      <c r="O1690" s="836">
        <v>1</v>
      </c>
      <c r="P1690" s="835">
        <v>0</v>
      </c>
      <c r="Q1690" s="837"/>
      <c r="R1690" s="832">
        <v>1</v>
      </c>
      <c r="S1690" s="837">
        <v>1</v>
      </c>
      <c r="T1690" s="836">
        <v>1</v>
      </c>
      <c r="U1690" s="838">
        <v>1</v>
      </c>
    </row>
    <row r="1691" spans="1:21" ht="14.4" customHeight="1" x14ac:dyDescent="0.3">
      <c r="A1691" s="831">
        <v>21</v>
      </c>
      <c r="B1691" s="832" t="s">
        <v>2457</v>
      </c>
      <c r="C1691" s="832" t="s">
        <v>2463</v>
      </c>
      <c r="D1691" s="833" t="s">
        <v>4107</v>
      </c>
      <c r="E1691" s="834" t="s">
        <v>2476</v>
      </c>
      <c r="F1691" s="832" t="s">
        <v>2459</v>
      </c>
      <c r="G1691" s="832" t="s">
        <v>2519</v>
      </c>
      <c r="H1691" s="832" t="s">
        <v>585</v>
      </c>
      <c r="I1691" s="832" t="s">
        <v>3294</v>
      </c>
      <c r="J1691" s="832" t="s">
        <v>2521</v>
      </c>
      <c r="K1691" s="832"/>
      <c r="L1691" s="835">
        <v>0</v>
      </c>
      <c r="M1691" s="835">
        <v>0</v>
      </c>
      <c r="N1691" s="832">
        <v>1</v>
      </c>
      <c r="O1691" s="836">
        <v>1</v>
      </c>
      <c r="P1691" s="835">
        <v>0</v>
      </c>
      <c r="Q1691" s="837"/>
      <c r="R1691" s="832">
        <v>1</v>
      </c>
      <c r="S1691" s="837">
        <v>1</v>
      </c>
      <c r="T1691" s="836">
        <v>1</v>
      </c>
      <c r="U1691" s="838">
        <v>1</v>
      </c>
    </row>
    <row r="1692" spans="1:21" ht="14.4" customHeight="1" x14ac:dyDescent="0.3">
      <c r="A1692" s="831">
        <v>21</v>
      </c>
      <c r="B1692" s="832" t="s">
        <v>2457</v>
      </c>
      <c r="C1692" s="832" t="s">
        <v>2463</v>
      </c>
      <c r="D1692" s="833" t="s">
        <v>4107</v>
      </c>
      <c r="E1692" s="834" t="s">
        <v>2476</v>
      </c>
      <c r="F1692" s="832" t="s">
        <v>2460</v>
      </c>
      <c r="G1692" s="832" t="s">
        <v>2825</v>
      </c>
      <c r="H1692" s="832" t="s">
        <v>585</v>
      </c>
      <c r="I1692" s="832" t="s">
        <v>2826</v>
      </c>
      <c r="J1692" s="832" t="s">
        <v>2827</v>
      </c>
      <c r="K1692" s="832" t="s">
        <v>2828</v>
      </c>
      <c r="L1692" s="835">
        <v>1267.1199999999999</v>
      </c>
      <c r="M1692" s="835">
        <v>1267.1199999999999</v>
      </c>
      <c r="N1692" s="832">
        <v>1</v>
      </c>
      <c r="O1692" s="836">
        <v>1</v>
      </c>
      <c r="P1692" s="835">
        <v>1267.1199999999999</v>
      </c>
      <c r="Q1692" s="837">
        <v>1</v>
      </c>
      <c r="R1692" s="832">
        <v>1</v>
      </c>
      <c r="S1692" s="837">
        <v>1</v>
      </c>
      <c r="T1692" s="836">
        <v>1</v>
      </c>
      <c r="U1692" s="838">
        <v>1</v>
      </c>
    </row>
    <row r="1693" spans="1:21" ht="14.4" customHeight="1" x14ac:dyDescent="0.3">
      <c r="A1693" s="831">
        <v>21</v>
      </c>
      <c r="B1693" s="832" t="s">
        <v>2457</v>
      </c>
      <c r="C1693" s="832" t="s">
        <v>2463</v>
      </c>
      <c r="D1693" s="833" t="s">
        <v>4107</v>
      </c>
      <c r="E1693" s="834" t="s">
        <v>2476</v>
      </c>
      <c r="F1693" s="832" t="s">
        <v>2460</v>
      </c>
      <c r="G1693" s="832" t="s">
        <v>2825</v>
      </c>
      <c r="H1693" s="832" t="s">
        <v>585</v>
      </c>
      <c r="I1693" s="832" t="s">
        <v>3072</v>
      </c>
      <c r="J1693" s="832" t="s">
        <v>3073</v>
      </c>
      <c r="K1693" s="832" t="s">
        <v>3074</v>
      </c>
      <c r="L1693" s="835">
        <v>1000</v>
      </c>
      <c r="M1693" s="835">
        <v>1000</v>
      </c>
      <c r="N1693" s="832">
        <v>1</v>
      </c>
      <c r="O1693" s="836">
        <v>1</v>
      </c>
      <c r="P1693" s="835"/>
      <c r="Q1693" s="837">
        <v>0</v>
      </c>
      <c r="R1693" s="832"/>
      <c r="S1693" s="837">
        <v>0</v>
      </c>
      <c r="T1693" s="836"/>
      <c r="U1693" s="838">
        <v>0</v>
      </c>
    </row>
    <row r="1694" spans="1:21" ht="14.4" customHeight="1" x14ac:dyDescent="0.3">
      <c r="A1694" s="831">
        <v>21</v>
      </c>
      <c r="B1694" s="832" t="s">
        <v>2457</v>
      </c>
      <c r="C1694" s="832" t="s">
        <v>2463</v>
      </c>
      <c r="D1694" s="833" t="s">
        <v>4107</v>
      </c>
      <c r="E1694" s="834" t="s">
        <v>2501</v>
      </c>
      <c r="F1694" s="832" t="s">
        <v>2458</v>
      </c>
      <c r="G1694" s="832" t="s">
        <v>2522</v>
      </c>
      <c r="H1694" s="832" t="s">
        <v>637</v>
      </c>
      <c r="I1694" s="832" t="s">
        <v>2326</v>
      </c>
      <c r="J1694" s="832" t="s">
        <v>653</v>
      </c>
      <c r="K1694" s="832" t="s">
        <v>1354</v>
      </c>
      <c r="L1694" s="835">
        <v>21.76</v>
      </c>
      <c r="M1694" s="835">
        <v>43.52</v>
      </c>
      <c r="N1694" s="832">
        <v>2</v>
      </c>
      <c r="O1694" s="836">
        <v>1</v>
      </c>
      <c r="P1694" s="835">
        <v>43.52</v>
      </c>
      <c r="Q1694" s="837">
        <v>1</v>
      </c>
      <c r="R1694" s="832">
        <v>2</v>
      </c>
      <c r="S1694" s="837">
        <v>1</v>
      </c>
      <c r="T1694" s="836">
        <v>1</v>
      </c>
      <c r="U1694" s="838">
        <v>1</v>
      </c>
    </row>
    <row r="1695" spans="1:21" ht="14.4" customHeight="1" x14ac:dyDescent="0.3">
      <c r="A1695" s="831">
        <v>21</v>
      </c>
      <c r="B1695" s="832" t="s">
        <v>2457</v>
      </c>
      <c r="C1695" s="832" t="s">
        <v>2463</v>
      </c>
      <c r="D1695" s="833" t="s">
        <v>4107</v>
      </c>
      <c r="E1695" s="834" t="s">
        <v>2501</v>
      </c>
      <c r="F1695" s="832" t="s">
        <v>2458</v>
      </c>
      <c r="G1695" s="832" t="s">
        <v>2829</v>
      </c>
      <c r="H1695" s="832" t="s">
        <v>637</v>
      </c>
      <c r="I1695" s="832" t="s">
        <v>2166</v>
      </c>
      <c r="J1695" s="832" t="s">
        <v>2164</v>
      </c>
      <c r="K1695" s="832" t="s">
        <v>2167</v>
      </c>
      <c r="L1695" s="835">
        <v>4.7</v>
      </c>
      <c r="M1695" s="835">
        <v>9.4</v>
      </c>
      <c r="N1695" s="832">
        <v>2</v>
      </c>
      <c r="O1695" s="836">
        <v>0.5</v>
      </c>
      <c r="P1695" s="835">
        <v>9.4</v>
      </c>
      <c r="Q1695" s="837">
        <v>1</v>
      </c>
      <c r="R1695" s="832">
        <v>2</v>
      </c>
      <c r="S1695" s="837">
        <v>1</v>
      </c>
      <c r="T1695" s="836">
        <v>0.5</v>
      </c>
      <c r="U1695" s="838">
        <v>1</v>
      </c>
    </row>
    <row r="1696" spans="1:21" ht="14.4" customHeight="1" x14ac:dyDescent="0.3">
      <c r="A1696" s="831">
        <v>21</v>
      </c>
      <c r="B1696" s="832" t="s">
        <v>2457</v>
      </c>
      <c r="C1696" s="832" t="s">
        <v>2463</v>
      </c>
      <c r="D1696" s="833" t="s">
        <v>4107</v>
      </c>
      <c r="E1696" s="834" t="s">
        <v>2501</v>
      </c>
      <c r="F1696" s="832" t="s">
        <v>2458</v>
      </c>
      <c r="G1696" s="832" t="s">
        <v>3372</v>
      </c>
      <c r="H1696" s="832" t="s">
        <v>585</v>
      </c>
      <c r="I1696" s="832" t="s">
        <v>3401</v>
      </c>
      <c r="J1696" s="832" t="s">
        <v>3402</v>
      </c>
      <c r="K1696" s="832" t="s">
        <v>3403</v>
      </c>
      <c r="L1696" s="835">
        <v>0</v>
      </c>
      <c r="M1696" s="835">
        <v>0</v>
      </c>
      <c r="N1696" s="832">
        <v>1</v>
      </c>
      <c r="O1696" s="836">
        <v>1</v>
      </c>
      <c r="P1696" s="835">
        <v>0</v>
      </c>
      <c r="Q1696" s="837"/>
      <c r="R1696" s="832">
        <v>1</v>
      </c>
      <c r="S1696" s="837">
        <v>1</v>
      </c>
      <c r="T1696" s="836">
        <v>1</v>
      </c>
      <c r="U1696" s="838">
        <v>1</v>
      </c>
    </row>
    <row r="1697" spans="1:21" ht="14.4" customHeight="1" x14ac:dyDescent="0.3">
      <c r="A1697" s="831">
        <v>21</v>
      </c>
      <c r="B1697" s="832" t="s">
        <v>2457</v>
      </c>
      <c r="C1697" s="832" t="s">
        <v>2463</v>
      </c>
      <c r="D1697" s="833" t="s">
        <v>4107</v>
      </c>
      <c r="E1697" s="834" t="s">
        <v>2501</v>
      </c>
      <c r="F1697" s="832" t="s">
        <v>2458</v>
      </c>
      <c r="G1697" s="832" t="s">
        <v>2546</v>
      </c>
      <c r="H1697" s="832" t="s">
        <v>585</v>
      </c>
      <c r="I1697" s="832" t="s">
        <v>2850</v>
      </c>
      <c r="J1697" s="832" t="s">
        <v>2548</v>
      </c>
      <c r="K1697" s="832" t="s">
        <v>1002</v>
      </c>
      <c r="L1697" s="835">
        <v>0</v>
      </c>
      <c r="M1697" s="835">
        <v>0</v>
      </c>
      <c r="N1697" s="832">
        <v>1</v>
      </c>
      <c r="O1697" s="836">
        <v>1</v>
      </c>
      <c r="P1697" s="835">
        <v>0</v>
      </c>
      <c r="Q1697" s="837"/>
      <c r="R1697" s="832">
        <v>1</v>
      </c>
      <c r="S1697" s="837">
        <v>1</v>
      </c>
      <c r="T1697" s="836">
        <v>1</v>
      </c>
      <c r="U1697" s="838">
        <v>1</v>
      </c>
    </row>
    <row r="1698" spans="1:21" ht="14.4" customHeight="1" x14ac:dyDescent="0.3">
      <c r="A1698" s="831">
        <v>21</v>
      </c>
      <c r="B1698" s="832" t="s">
        <v>2457</v>
      </c>
      <c r="C1698" s="832" t="s">
        <v>2463</v>
      </c>
      <c r="D1698" s="833" t="s">
        <v>4107</v>
      </c>
      <c r="E1698" s="834" t="s">
        <v>2501</v>
      </c>
      <c r="F1698" s="832" t="s">
        <v>2458</v>
      </c>
      <c r="G1698" s="832" t="s">
        <v>2558</v>
      </c>
      <c r="H1698" s="832" t="s">
        <v>637</v>
      </c>
      <c r="I1698" s="832" t="s">
        <v>2559</v>
      </c>
      <c r="J1698" s="832" t="s">
        <v>741</v>
      </c>
      <c r="K1698" s="832" t="s">
        <v>715</v>
      </c>
      <c r="L1698" s="835">
        <v>65.989999999999995</v>
      </c>
      <c r="M1698" s="835">
        <v>197.96999999999997</v>
      </c>
      <c r="N1698" s="832">
        <v>3</v>
      </c>
      <c r="O1698" s="836">
        <v>1.5</v>
      </c>
      <c r="P1698" s="835"/>
      <c r="Q1698" s="837">
        <v>0</v>
      </c>
      <c r="R1698" s="832"/>
      <c r="S1698" s="837">
        <v>0</v>
      </c>
      <c r="T1698" s="836"/>
      <c r="U1698" s="838">
        <v>0</v>
      </c>
    </row>
    <row r="1699" spans="1:21" ht="14.4" customHeight="1" x14ac:dyDescent="0.3">
      <c r="A1699" s="831">
        <v>21</v>
      </c>
      <c r="B1699" s="832" t="s">
        <v>2457</v>
      </c>
      <c r="C1699" s="832" t="s">
        <v>2463</v>
      </c>
      <c r="D1699" s="833" t="s">
        <v>4107</v>
      </c>
      <c r="E1699" s="834" t="s">
        <v>2501</v>
      </c>
      <c r="F1699" s="832" t="s">
        <v>2458</v>
      </c>
      <c r="G1699" s="832" t="s">
        <v>2566</v>
      </c>
      <c r="H1699" s="832" t="s">
        <v>585</v>
      </c>
      <c r="I1699" s="832" t="s">
        <v>2567</v>
      </c>
      <c r="J1699" s="832" t="s">
        <v>867</v>
      </c>
      <c r="K1699" s="832" t="s">
        <v>2568</v>
      </c>
      <c r="L1699" s="835">
        <v>236.03</v>
      </c>
      <c r="M1699" s="835">
        <v>944.12</v>
      </c>
      <c r="N1699" s="832">
        <v>4</v>
      </c>
      <c r="O1699" s="836">
        <v>2.5</v>
      </c>
      <c r="P1699" s="835">
        <v>708.09</v>
      </c>
      <c r="Q1699" s="837">
        <v>0.75</v>
      </c>
      <c r="R1699" s="832">
        <v>3</v>
      </c>
      <c r="S1699" s="837">
        <v>0.75</v>
      </c>
      <c r="T1699" s="836">
        <v>1.5</v>
      </c>
      <c r="U1699" s="838">
        <v>0.6</v>
      </c>
    </row>
    <row r="1700" spans="1:21" ht="14.4" customHeight="1" x14ac:dyDescent="0.3">
      <c r="A1700" s="831">
        <v>21</v>
      </c>
      <c r="B1700" s="832" t="s">
        <v>2457</v>
      </c>
      <c r="C1700" s="832" t="s">
        <v>2463</v>
      </c>
      <c r="D1700" s="833" t="s">
        <v>4107</v>
      </c>
      <c r="E1700" s="834" t="s">
        <v>2501</v>
      </c>
      <c r="F1700" s="832" t="s">
        <v>2458</v>
      </c>
      <c r="G1700" s="832" t="s">
        <v>2571</v>
      </c>
      <c r="H1700" s="832" t="s">
        <v>585</v>
      </c>
      <c r="I1700" s="832" t="s">
        <v>3511</v>
      </c>
      <c r="J1700" s="832" t="s">
        <v>809</v>
      </c>
      <c r="K1700" s="832" t="s">
        <v>3512</v>
      </c>
      <c r="L1700" s="835">
        <v>35.25</v>
      </c>
      <c r="M1700" s="835">
        <v>70.5</v>
      </c>
      <c r="N1700" s="832">
        <v>2</v>
      </c>
      <c r="O1700" s="836">
        <v>2</v>
      </c>
      <c r="P1700" s="835"/>
      <c r="Q1700" s="837">
        <v>0</v>
      </c>
      <c r="R1700" s="832"/>
      <c r="S1700" s="837">
        <v>0</v>
      </c>
      <c r="T1700" s="836"/>
      <c r="U1700" s="838">
        <v>0</v>
      </c>
    </row>
    <row r="1701" spans="1:21" ht="14.4" customHeight="1" x14ac:dyDescent="0.3">
      <c r="A1701" s="831">
        <v>21</v>
      </c>
      <c r="B1701" s="832" t="s">
        <v>2457</v>
      </c>
      <c r="C1701" s="832" t="s">
        <v>2463</v>
      </c>
      <c r="D1701" s="833" t="s">
        <v>4107</v>
      </c>
      <c r="E1701" s="834" t="s">
        <v>2501</v>
      </c>
      <c r="F1701" s="832" t="s">
        <v>2458</v>
      </c>
      <c r="G1701" s="832" t="s">
        <v>2578</v>
      </c>
      <c r="H1701" s="832" t="s">
        <v>585</v>
      </c>
      <c r="I1701" s="832" t="s">
        <v>2579</v>
      </c>
      <c r="J1701" s="832" t="s">
        <v>1135</v>
      </c>
      <c r="K1701" s="832" t="s">
        <v>2580</v>
      </c>
      <c r="L1701" s="835">
        <v>29.13</v>
      </c>
      <c r="M1701" s="835">
        <v>29.13</v>
      </c>
      <c r="N1701" s="832">
        <v>1</v>
      </c>
      <c r="O1701" s="836">
        <v>0.5</v>
      </c>
      <c r="P1701" s="835"/>
      <c r="Q1701" s="837">
        <v>0</v>
      </c>
      <c r="R1701" s="832"/>
      <c r="S1701" s="837">
        <v>0</v>
      </c>
      <c r="T1701" s="836"/>
      <c r="U1701" s="838">
        <v>0</v>
      </c>
    </row>
    <row r="1702" spans="1:21" ht="14.4" customHeight="1" x14ac:dyDescent="0.3">
      <c r="A1702" s="831">
        <v>21</v>
      </c>
      <c r="B1702" s="832" t="s">
        <v>2457</v>
      </c>
      <c r="C1702" s="832" t="s">
        <v>2463</v>
      </c>
      <c r="D1702" s="833" t="s">
        <v>4107</v>
      </c>
      <c r="E1702" s="834" t="s">
        <v>2501</v>
      </c>
      <c r="F1702" s="832" t="s">
        <v>2458</v>
      </c>
      <c r="G1702" s="832" t="s">
        <v>2512</v>
      </c>
      <c r="H1702" s="832" t="s">
        <v>637</v>
      </c>
      <c r="I1702" s="832" t="s">
        <v>2128</v>
      </c>
      <c r="J1702" s="832" t="s">
        <v>2129</v>
      </c>
      <c r="K1702" s="832" t="s">
        <v>2130</v>
      </c>
      <c r="L1702" s="835">
        <v>5322.08</v>
      </c>
      <c r="M1702" s="835">
        <v>5322.08</v>
      </c>
      <c r="N1702" s="832">
        <v>1</v>
      </c>
      <c r="O1702" s="836">
        <v>0.5</v>
      </c>
      <c r="P1702" s="835">
        <v>5322.08</v>
      </c>
      <c r="Q1702" s="837">
        <v>1</v>
      </c>
      <c r="R1702" s="832">
        <v>1</v>
      </c>
      <c r="S1702" s="837">
        <v>1</v>
      </c>
      <c r="T1702" s="836">
        <v>0.5</v>
      </c>
      <c r="U1702" s="838">
        <v>1</v>
      </c>
    </row>
    <row r="1703" spans="1:21" ht="14.4" customHeight="1" x14ac:dyDescent="0.3">
      <c r="A1703" s="831">
        <v>21</v>
      </c>
      <c r="B1703" s="832" t="s">
        <v>2457</v>
      </c>
      <c r="C1703" s="832" t="s">
        <v>2463</v>
      </c>
      <c r="D1703" s="833" t="s">
        <v>4107</v>
      </c>
      <c r="E1703" s="834" t="s">
        <v>2501</v>
      </c>
      <c r="F1703" s="832" t="s">
        <v>2458</v>
      </c>
      <c r="G1703" s="832" t="s">
        <v>2512</v>
      </c>
      <c r="H1703" s="832" t="s">
        <v>637</v>
      </c>
      <c r="I1703" s="832" t="s">
        <v>2124</v>
      </c>
      <c r="J1703" s="832" t="s">
        <v>2120</v>
      </c>
      <c r="K1703" s="832" t="s">
        <v>2125</v>
      </c>
      <c r="L1703" s="835">
        <v>484.75</v>
      </c>
      <c r="M1703" s="835">
        <v>1454.25</v>
      </c>
      <c r="N1703" s="832">
        <v>3</v>
      </c>
      <c r="O1703" s="836">
        <v>1.5</v>
      </c>
      <c r="P1703" s="835">
        <v>484.75</v>
      </c>
      <c r="Q1703" s="837">
        <v>0.33333333333333331</v>
      </c>
      <c r="R1703" s="832">
        <v>1</v>
      </c>
      <c r="S1703" s="837">
        <v>0.33333333333333331</v>
      </c>
      <c r="T1703" s="836">
        <v>0.5</v>
      </c>
      <c r="U1703" s="838">
        <v>0.33333333333333331</v>
      </c>
    </row>
    <row r="1704" spans="1:21" ht="14.4" customHeight="1" x14ac:dyDescent="0.3">
      <c r="A1704" s="831">
        <v>21</v>
      </c>
      <c r="B1704" s="832" t="s">
        <v>2457</v>
      </c>
      <c r="C1704" s="832" t="s">
        <v>2463</v>
      </c>
      <c r="D1704" s="833" t="s">
        <v>4107</v>
      </c>
      <c r="E1704" s="834" t="s">
        <v>2501</v>
      </c>
      <c r="F1704" s="832" t="s">
        <v>2458</v>
      </c>
      <c r="G1704" s="832" t="s">
        <v>2512</v>
      </c>
      <c r="H1704" s="832" t="s">
        <v>637</v>
      </c>
      <c r="I1704" s="832" t="s">
        <v>2126</v>
      </c>
      <c r="J1704" s="832" t="s">
        <v>2120</v>
      </c>
      <c r="K1704" s="832" t="s">
        <v>2127</v>
      </c>
      <c r="L1704" s="835">
        <v>969.48</v>
      </c>
      <c r="M1704" s="835">
        <v>2908.44</v>
      </c>
      <c r="N1704" s="832">
        <v>3</v>
      </c>
      <c r="O1704" s="836">
        <v>2</v>
      </c>
      <c r="P1704" s="835">
        <v>969.48</v>
      </c>
      <c r="Q1704" s="837">
        <v>0.33333333333333331</v>
      </c>
      <c r="R1704" s="832">
        <v>1</v>
      </c>
      <c r="S1704" s="837">
        <v>0.33333333333333331</v>
      </c>
      <c r="T1704" s="836">
        <v>1</v>
      </c>
      <c r="U1704" s="838">
        <v>0.5</v>
      </c>
    </row>
    <row r="1705" spans="1:21" ht="14.4" customHeight="1" x14ac:dyDescent="0.3">
      <c r="A1705" s="831">
        <v>21</v>
      </c>
      <c r="B1705" s="832" t="s">
        <v>2457</v>
      </c>
      <c r="C1705" s="832" t="s">
        <v>2463</v>
      </c>
      <c r="D1705" s="833" t="s">
        <v>4107</v>
      </c>
      <c r="E1705" s="834" t="s">
        <v>2501</v>
      </c>
      <c r="F1705" s="832" t="s">
        <v>2458</v>
      </c>
      <c r="G1705" s="832" t="s">
        <v>2512</v>
      </c>
      <c r="H1705" s="832" t="s">
        <v>637</v>
      </c>
      <c r="I1705" s="832" t="s">
        <v>2119</v>
      </c>
      <c r="J1705" s="832" t="s">
        <v>2120</v>
      </c>
      <c r="K1705" s="832" t="s">
        <v>2121</v>
      </c>
      <c r="L1705" s="835">
        <v>1938.97</v>
      </c>
      <c r="M1705" s="835">
        <v>1938.97</v>
      </c>
      <c r="N1705" s="832">
        <v>1</v>
      </c>
      <c r="O1705" s="836">
        <v>1</v>
      </c>
      <c r="P1705" s="835"/>
      <c r="Q1705" s="837">
        <v>0</v>
      </c>
      <c r="R1705" s="832"/>
      <c r="S1705" s="837">
        <v>0</v>
      </c>
      <c r="T1705" s="836"/>
      <c r="U1705" s="838">
        <v>0</v>
      </c>
    </row>
    <row r="1706" spans="1:21" ht="14.4" customHeight="1" x14ac:dyDescent="0.3">
      <c r="A1706" s="831">
        <v>21</v>
      </c>
      <c r="B1706" s="832" t="s">
        <v>2457</v>
      </c>
      <c r="C1706" s="832" t="s">
        <v>2463</v>
      </c>
      <c r="D1706" s="833" t="s">
        <v>4107</v>
      </c>
      <c r="E1706" s="834" t="s">
        <v>2501</v>
      </c>
      <c r="F1706" s="832" t="s">
        <v>2458</v>
      </c>
      <c r="G1706" s="832" t="s">
        <v>2512</v>
      </c>
      <c r="H1706" s="832" t="s">
        <v>637</v>
      </c>
      <c r="I1706" s="832" t="s">
        <v>2122</v>
      </c>
      <c r="J1706" s="832" t="s">
        <v>2120</v>
      </c>
      <c r="K1706" s="832" t="s">
        <v>2123</v>
      </c>
      <c r="L1706" s="835">
        <v>1454.23</v>
      </c>
      <c r="M1706" s="835">
        <v>2908.46</v>
      </c>
      <c r="N1706" s="832">
        <v>2</v>
      </c>
      <c r="O1706" s="836">
        <v>0.5</v>
      </c>
      <c r="P1706" s="835"/>
      <c r="Q1706" s="837">
        <v>0</v>
      </c>
      <c r="R1706" s="832"/>
      <c r="S1706" s="837">
        <v>0</v>
      </c>
      <c r="T1706" s="836"/>
      <c r="U1706" s="838">
        <v>0</v>
      </c>
    </row>
    <row r="1707" spans="1:21" ht="14.4" customHeight="1" x14ac:dyDescent="0.3">
      <c r="A1707" s="831">
        <v>21</v>
      </c>
      <c r="B1707" s="832" t="s">
        <v>2457</v>
      </c>
      <c r="C1707" s="832" t="s">
        <v>2463</v>
      </c>
      <c r="D1707" s="833" t="s">
        <v>4107</v>
      </c>
      <c r="E1707" s="834" t="s">
        <v>2501</v>
      </c>
      <c r="F1707" s="832" t="s">
        <v>2458</v>
      </c>
      <c r="G1707" s="832" t="s">
        <v>2883</v>
      </c>
      <c r="H1707" s="832" t="s">
        <v>637</v>
      </c>
      <c r="I1707" s="832" t="s">
        <v>1939</v>
      </c>
      <c r="J1707" s="832" t="s">
        <v>877</v>
      </c>
      <c r="K1707" s="832" t="s">
        <v>1940</v>
      </c>
      <c r="L1707" s="835">
        <v>42.51</v>
      </c>
      <c r="M1707" s="835">
        <v>85.02</v>
      </c>
      <c r="N1707" s="832">
        <v>2</v>
      </c>
      <c r="O1707" s="836">
        <v>1.5</v>
      </c>
      <c r="P1707" s="835"/>
      <c r="Q1707" s="837">
        <v>0</v>
      </c>
      <c r="R1707" s="832"/>
      <c r="S1707" s="837">
        <v>0</v>
      </c>
      <c r="T1707" s="836"/>
      <c r="U1707" s="838">
        <v>0</v>
      </c>
    </row>
    <row r="1708" spans="1:21" ht="14.4" customHeight="1" x14ac:dyDescent="0.3">
      <c r="A1708" s="831">
        <v>21</v>
      </c>
      <c r="B1708" s="832" t="s">
        <v>2457</v>
      </c>
      <c r="C1708" s="832" t="s">
        <v>2463</v>
      </c>
      <c r="D1708" s="833" t="s">
        <v>4107</v>
      </c>
      <c r="E1708" s="834" t="s">
        <v>2501</v>
      </c>
      <c r="F1708" s="832" t="s">
        <v>2458</v>
      </c>
      <c r="G1708" s="832" t="s">
        <v>2606</v>
      </c>
      <c r="H1708" s="832" t="s">
        <v>585</v>
      </c>
      <c r="I1708" s="832" t="s">
        <v>3378</v>
      </c>
      <c r="J1708" s="832" t="s">
        <v>2608</v>
      </c>
      <c r="K1708" s="832" t="s">
        <v>2929</v>
      </c>
      <c r="L1708" s="835">
        <v>169.73</v>
      </c>
      <c r="M1708" s="835">
        <v>509.18999999999994</v>
      </c>
      <c r="N1708" s="832">
        <v>3</v>
      </c>
      <c r="O1708" s="836">
        <v>3</v>
      </c>
      <c r="P1708" s="835">
        <v>169.73</v>
      </c>
      <c r="Q1708" s="837">
        <v>0.33333333333333337</v>
      </c>
      <c r="R1708" s="832">
        <v>1</v>
      </c>
      <c r="S1708" s="837">
        <v>0.33333333333333331</v>
      </c>
      <c r="T1708" s="836">
        <v>1</v>
      </c>
      <c r="U1708" s="838">
        <v>0.33333333333333331</v>
      </c>
    </row>
    <row r="1709" spans="1:21" ht="14.4" customHeight="1" x14ac:dyDescent="0.3">
      <c r="A1709" s="831">
        <v>21</v>
      </c>
      <c r="B1709" s="832" t="s">
        <v>2457</v>
      </c>
      <c r="C1709" s="832" t="s">
        <v>2463</v>
      </c>
      <c r="D1709" s="833" t="s">
        <v>4107</v>
      </c>
      <c r="E1709" s="834" t="s">
        <v>2501</v>
      </c>
      <c r="F1709" s="832" t="s">
        <v>2458</v>
      </c>
      <c r="G1709" s="832" t="s">
        <v>2606</v>
      </c>
      <c r="H1709" s="832" t="s">
        <v>585</v>
      </c>
      <c r="I1709" s="832" t="s">
        <v>2612</v>
      </c>
      <c r="J1709" s="832" t="s">
        <v>2608</v>
      </c>
      <c r="K1709" s="832" t="s">
        <v>2613</v>
      </c>
      <c r="L1709" s="835">
        <v>339.47</v>
      </c>
      <c r="M1709" s="835">
        <v>1697.3500000000001</v>
      </c>
      <c r="N1709" s="832">
        <v>5</v>
      </c>
      <c r="O1709" s="836">
        <v>3</v>
      </c>
      <c r="P1709" s="835">
        <v>339.47</v>
      </c>
      <c r="Q1709" s="837">
        <v>0.2</v>
      </c>
      <c r="R1709" s="832">
        <v>1</v>
      </c>
      <c r="S1709" s="837">
        <v>0.2</v>
      </c>
      <c r="T1709" s="836">
        <v>0.5</v>
      </c>
      <c r="U1709" s="838">
        <v>0.16666666666666666</v>
      </c>
    </row>
    <row r="1710" spans="1:21" ht="14.4" customHeight="1" x14ac:dyDescent="0.3">
      <c r="A1710" s="831">
        <v>21</v>
      </c>
      <c r="B1710" s="832" t="s">
        <v>2457</v>
      </c>
      <c r="C1710" s="832" t="s">
        <v>2463</v>
      </c>
      <c r="D1710" s="833" t="s">
        <v>4107</v>
      </c>
      <c r="E1710" s="834" t="s">
        <v>2501</v>
      </c>
      <c r="F1710" s="832" t="s">
        <v>2458</v>
      </c>
      <c r="G1710" s="832" t="s">
        <v>2618</v>
      </c>
      <c r="H1710" s="832" t="s">
        <v>585</v>
      </c>
      <c r="I1710" s="832" t="s">
        <v>2619</v>
      </c>
      <c r="J1710" s="832" t="s">
        <v>967</v>
      </c>
      <c r="K1710" s="832" t="s">
        <v>2620</v>
      </c>
      <c r="L1710" s="835">
        <v>45.03</v>
      </c>
      <c r="M1710" s="835">
        <v>225.15</v>
      </c>
      <c r="N1710" s="832">
        <v>5</v>
      </c>
      <c r="O1710" s="836">
        <v>2</v>
      </c>
      <c r="P1710" s="835">
        <v>45.03</v>
      </c>
      <c r="Q1710" s="837">
        <v>0.2</v>
      </c>
      <c r="R1710" s="832">
        <v>1</v>
      </c>
      <c r="S1710" s="837">
        <v>0.2</v>
      </c>
      <c r="T1710" s="836">
        <v>0.5</v>
      </c>
      <c r="U1710" s="838">
        <v>0.25</v>
      </c>
    </row>
    <row r="1711" spans="1:21" ht="14.4" customHeight="1" x14ac:dyDescent="0.3">
      <c r="A1711" s="831">
        <v>21</v>
      </c>
      <c r="B1711" s="832" t="s">
        <v>2457</v>
      </c>
      <c r="C1711" s="832" t="s">
        <v>2463</v>
      </c>
      <c r="D1711" s="833" t="s">
        <v>4107</v>
      </c>
      <c r="E1711" s="834" t="s">
        <v>2501</v>
      </c>
      <c r="F1711" s="832" t="s">
        <v>2458</v>
      </c>
      <c r="G1711" s="832" t="s">
        <v>3117</v>
      </c>
      <c r="H1711" s="832" t="s">
        <v>585</v>
      </c>
      <c r="I1711" s="832" t="s">
        <v>3118</v>
      </c>
      <c r="J1711" s="832" t="s">
        <v>3119</v>
      </c>
      <c r="K1711" s="832" t="s">
        <v>3120</v>
      </c>
      <c r="L1711" s="835">
        <v>45.89</v>
      </c>
      <c r="M1711" s="835">
        <v>45.89</v>
      </c>
      <c r="N1711" s="832">
        <v>1</v>
      </c>
      <c r="O1711" s="836">
        <v>1</v>
      </c>
      <c r="P1711" s="835">
        <v>45.89</v>
      </c>
      <c r="Q1711" s="837">
        <v>1</v>
      </c>
      <c r="R1711" s="832">
        <v>1</v>
      </c>
      <c r="S1711" s="837">
        <v>1</v>
      </c>
      <c r="T1711" s="836">
        <v>1</v>
      </c>
      <c r="U1711" s="838">
        <v>1</v>
      </c>
    </row>
    <row r="1712" spans="1:21" ht="14.4" customHeight="1" x14ac:dyDescent="0.3">
      <c r="A1712" s="831">
        <v>21</v>
      </c>
      <c r="B1712" s="832" t="s">
        <v>2457</v>
      </c>
      <c r="C1712" s="832" t="s">
        <v>2463</v>
      </c>
      <c r="D1712" s="833" t="s">
        <v>4107</v>
      </c>
      <c r="E1712" s="834" t="s">
        <v>2501</v>
      </c>
      <c r="F1712" s="832" t="s">
        <v>2458</v>
      </c>
      <c r="G1712" s="832" t="s">
        <v>2923</v>
      </c>
      <c r="H1712" s="832" t="s">
        <v>637</v>
      </c>
      <c r="I1712" s="832" t="s">
        <v>2147</v>
      </c>
      <c r="J1712" s="832" t="s">
        <v>2148</v>
      </c>
      <c r="K1712" s="832" t="s">
        <v>2149</v>
      </c>
      <c r="L1712" s="835">
        <v>366.31</v>
      </c>
      <c r="M1712" s="835">
        <v>366.31</v>
      </c>
      <c r="N1712" s="832">
        <v>1</v>
      </c>
      <c r="O1712" s="836">
        <v>1</v>
      </c>
      <c r="P1712" s="835">
        <v>366.31</v>
      </c>
      <c r="Q1712" s="837">
        <v>1</v>
      </c>
      <c r="R1712" s="832">
        <v>1</v>
      </c>
      <c r="S1712" s="837">
        <v>1</v>
      </c>
      <c r="T1712" s="836">
        <v>1</v>
      </c>
      <c r="U1712" s="838">
        <v>1</v>
      </c>
    </row>
    <row r="1713" spans="1:21" ht="14.4" customHeight="1" x14ac:dyDescent="0.3">
      <c r="A1713" s="831">
        <v>21</v>
      </c>
      <c r="B1713" s="832" t="s">
        <v>2457</v>
      </c>
      <c r="C1713" s="832" t="s">
        <v>2463</v>
      </c>
      <c r="D1713" s="833" t="s">
        <v>4107</v>
      </c>
      <c r="E1713" s="834" t="s">
        <v>2501</v>
      </c>
      <c r="F1713" s="832" t="s">
        <v>2458</v>
      </c>
      <c r="G1713" s="832" t="s">
        <v>2931</v>
      </c>
      <c r="H1713" s="832" t="s">
        <v>585</v>
      </c>
      <c r="I1713" s="832" t="s">
        <v>2932</v>
      </c>
      <c r="J1713" s="832" t="s">
        <v>2933</v>
      </c>
      <c r="K1713" s="832" t="s">
        <v>2934</v>
      </c>
      <c r="L1713" s="835">
        <v>0</v>
      </c>
      <c r="M1713" s="835">
        <v>0</v>
      </c>
      <c r="N1713" s="832">
        <v>3</v>
      </c>
      <c r="O1713" s="836">
        <v>0.5</v>
      </c>
      <c r="P1713" s="835">
        <v>0</v>
      </c>
      <c r="Q1713" s="837"/>
      <c r="R1713" s="832">
        <v>3</v>
      </c>
      <c r="S1713" s="837">
        <v>1</v>
      </c>
      <c r="T1713" s="836">
        <v>0.5</v>
      </c>
      <c r="U1713" s="838">
        <v>1</v>
      </c>
    </row>
    <row r="1714" spans="1:21" ht="14.4" customHeight="1" x14ac:dyDescent="0.3">
      <c r="A1714" s="831">
        <v>21</v>
      </c>
      <c r="B1714" s="832" t="s">
        <v>2457</v>
      </c>
      <c r="C1714" s="832" t="s">
        <v>2463</v>
      </c>
      <c r="D1714" s="833" t="s">
        <v>4107</v>
      </c>
      <c r="E1714" s="834" t="s">
        <v>2501</v>
      </c>
      <c r="F1714" s="832" t="s">
        <v>2458</v>
      </c>
      <c r="G1714" s="832" t="s">
        <v>2515</v>
      </c>
      <c r="H1714" s="832" t="s">
        <v>585</v>
      </c>
      <c r="I1714" s="832" t="s">
        <v>2667</v>
      </c>
      <c r="J1714" s="832" t="s">
        <v>769</v>
      </c>
      <c r="K1714" s="832" t="s">
        <v>2668</v>
      </c>
      <c r="L1714" s="835">
        <v>53.57</v>
      </c>
      <c r="M1714" s="835">
        <v>267.85000000000002</v>
      </c>
      <c r="N1714" s="832">
        <v>5</v>
      </c>
      <c r="O1714" s="836">
        <v>3</v>
      </c>
      <c r="P1714" s="835"/>
      <c r="Q1714" s="837">
        <v>0</v>
      </c>
      <c r="R1714" s="832"/>
      <c r="S1714" s="837">
        <v>0</v>
      </c>
      <c r="T1714" s="836"/>
      <c r="U1714" s="838">
        <v>0</v>
      </c>
    </row>
    <row r="1715" spans="1:21" ht="14.4" customHeight="1" x14ac:dyDescent="0.3">
      <c r="A1715" s="831">
        <v>21</v>
      </c>
      <c r="B1715" s="832" t="s">
        <v>2457</v>
      </c>
      <c r="C1715" s="832" t="s">
        <v>2463</v>
      </c>
      <c r="D1715" s="833" t="s">
        <v>4107</v>
      </c>
      <c r="E1715" s="834" t="s">
        <v>2501</v>
      </c>
      <c r="F1715" s="832" t="s">
        <v>2458</v>
      </c>
      <c r="G1715" s="832" t="s">
        <v>2669</v>
      </c>
      <c r="H1715" s="832" t="s">
        <v>637</v>
      </c>
      <c r="I1715" s="832" t="s">
        <v>1918</v>
      </c>
      <c r="J1715" s="832" t="s">
        <v>873</v>
      </c>
      <c r="K1715" s="832" t="s">
        <v>1919</v>
      </c>
      <c r="L1715" s="835">
        <v>1385.62</v>
      </c>
      <c r="M1715" s="835">
        <v>6928.0999999999995</v>
      </c>
      <c r="N1715" s="832">
        <v>5</v>
      </c>
      <c r="O1715" s="836">
        <v>2.5</v>
      </c>
      <c r="P1715" s="835">
        <v>2771.24</v>
      </c>
      <c r="Q1715" s="837">
        <v>0.4</v>
      </c>
      <c r="R1715" s="832">
        <v>2</v>
      </c>
      <c r="S1715" s="837">
        <v>0.4</v>
      </c>
      <c r="T1715" s="836">
        <v>1</v>
      </c>
      <c r="U1715" s="838">
        <v>0.4</v>
      </c>
    </row>
    <row r="1716" spans="1:21" ht="14.4" customHeight="1" x14ac:dyDescent="0.3">
      <c r="A1716" s="831">
        <v>21</v>
      </c>
      <c r="B1716" s="832" t="s">
        <v>2457</v>
      </c>
      <c r="C1716" s="832" t="s">
        <v>2463</v>
      </c>
      <c r="D1716" s="833" t="s">
        <v>4107</v>
      </c>
      <c r="E1716" s="834" t="s">
        <v>2501</v>
      </c>
      <c r="F1716" s="832" t="s">
        <v>2458</v>
      </c>
      <c r="G1716" s="832" t="s">
        <v>2669</v>
      </c>
      <c r="H1716" s="832" t="s">
        <v>637</v>
      </c>
      <c r="I1716" s="832" t="s">
        <v>2670</v>
      </c>
      <c r="J1716" s="832" t="s">
        <v>2671</v>
      </c>
      <c r="K1716" s="832" t="s">
        <v>2672</v>
      </c>
      <c r="L1716" s="835">
        <v>736.33</v>
      </c>
      <c r="M1716" s="835">
        <v>736.33</v>
      </c>
      <c r="N1716" s="832">
        <v>1</v>
      </c>
      <c r="O1716" s="836">
        <v>1</v>
      </c>
      <c r="P1716" s="835"/>
      <c r="Q1716" s="837">
        <v>0</v>
      </c>
      <c r="R1716" s="832"/>
      <c r="S1716" s="837">
        <v>0</v>
      </c>
      <c r="T1716" s="836"/>
      <c r="U1716" s="838">
        <v>0</v>
      </c>
    </row>
    <row r="1717" spans="1:21" ht="14.4" customHeight="1" x14ac:dyDescent="0.3">
      <c r="A1717" s="831">
        <v>21</v>
      </c>
      <c r="B1717" s="832" t="s">
        <v>2457</v>
      </c>
      <c r="C1717" s="832" t="s">
        <v>2463</v>
      </c>
      <c r="D1717" s="833" t="s">
        <v>4107</v>
      </c>
      <c r="E1717" s="834" t="s">
        <v>2501</v>
      </c>
      <c r="F1717" s="832" t="s">
        <v>2458</v>
      </c>
      <c r="G1717" s="832" t="s">
        <v>2669</v>
      </c>
      <c r="H1717" s="832" t="s">
        <v>637</v>
      </c>
      <c r="I1717" s="832" t="s">
        <v>2673</v>
      </c>
      <c r="J1717" s="832" t="s">
        <v>2671</v>
      </c>
      <c r="K1717" s="832" t="s">
        <v>2674</v>
      </c>
      <c r="L1717" s="835">
        <v>490.89</v>
      </c>
      <c r="M1717" s="835">
        <v>1963.56</v>
      </c>
      <c r="N1717" s="832">
        <v>4</v>
      </c>
      <c r="O1717" s="836">
        <v>0.5</v>
      </c>
      <c r="P1717" s="835"/>
      <c r="Q1717" s="837">
        <v>0</v>
      </c>
      <c r="R1717" s="832"/>
      <c r="S1717" s="837">
        <v>0</v>
      </c>
      <c r="T1717" s="836"/>
      <c r="U1717" s="838">
        <v>0</v>
      </c>
    </row>
    <row r="1718" spans="1:21" ht="14.4" customHeight="1" x14ac:dyDescent="0.3">
      <c r="A1718" s="831">
        <v>21</v>
      </c>
      <c r="B1718" s="832" t="s">
        <v>2457</v>
      </c>
      <c r="C1718" s="832" t="s">
        <v>2463</v>
      </c>
      <c r="D1718" s="833" t="s">
        <v>4107</v>
      </c>
      <c r="E1718" s="834" t="s">
        <v>2501</v>
      </c>
      <c r="F1718" s="832" t="s">
        <v>2458</v>
      </c>
      <c r="G1718" s="832" t="s">
        <v>2669</v>
      </c>
      <c r="H1718" s="832" t="s">
        <v>637</v>
      </c>
      <c r="I1718" s="832" t="s">
        <v>1920</v>
      </c>
      <c r="J1718" s="832" t="s">
        <v>873</v>
      </c>
      <c r="K1718" s="832" t="s">
        <v>1921</v>
      </c>
      <c r="L1718" s="835">
        <v>1847.49</v>
      </c>
      <c r="M1718" s="835">
        <v>12932.43</v>
      </c>
      <c r="N1718" s="832">
        <v>7</v>
      </c>
      <c r="O1718" s="836">
        <v>4</v>
      </c>
      <c r="P1718" s="835">
        <v>5542.47</v>
      </c>
      <c r="Q1718" s="837">
        <v>0.4285714285714286</v>
      </c>
      <c r="R1718" s="832">
        <v>3</v>
      </c>
      <c r="S1718" s="837">
        <v>0.42857142857142855</v>
      </c>
      <c r="T1718" s="836">
        <v>2</v>
      </c>
      <c r="U1718" s="838">
        <v>0.5</v>
      </c>
    </row>
    <row r="1719" spans="1:21" ht="14.4" customHeight="1" x14ac:dyDescent="0.3">
      <c r="A1719" s="831">
        <v>21</v>
      </c>
      <c r="B1719" s="832" t="s">
        <v>2457</v>
      </c>
      <c r="C1719" s="832" t="s">
        <v>2463</v>
      </c>
      <c r="D1719" s="833" t="s">
        <v>4107</v>
      </c>
      <c r="E1719" s="834" t="s">
        <v>2501</v>
      </c>
      <c r="F1719" s="832" t="s">
        <v>2458</v>
      </c>
      <c r="G1719" s="832" t="s">
        <v>3424</v>
      </c>
      <c r="H1719" s="832" t="s">
        <v>585</v>
      </c>
      <c r="I1719" s="832" t="s">
        <v>3425</v>
      </c>
      <c r="J1719" s="832" t="s">
        <v>3426</v>
      </c>
      <c r="K1719" s="832" t="s">
        <v>3427</v>
      </c>
      <c r="L1719" s="835">
        <v>0</v>
      </c>
      <c r="M1719" s="835">
        <v>0</v>
      </c>
      <c r="N1719" s="832">
        <v>2</v>
      </c>
      <c r="O1719" s="836">
        <v>0.5</v>
      </c>
      <c r="P1719" s="835"/>
      <c r="Q1719" s="837"/>
      <c r="R1719" s="832"/>
      <c r="S1719" s="837">
        <v>0</v>
      </c>
      <c r="T1719" s="836"/>
      <c r="U1719" s="838">
        <v>0</v>
      </c>
    </row>
    <row r="1720" spans="1:21" ht="14.4" customHeight="1" x14ac:dyDescent="0.3">
      <c r="A1720" s="831">
        <v>21</v>
      </c>
      <c r="B1720" s="832" t="s">
        <v>2457</v>
      </c>
      <c r="C1720" s="832" t="s">
        <v>2463</v>
      </c>
      <c r="D1720" s="833" t="s">
        <v>4107</v>
      </c>
      <c r="E1720" s="834" t="s">
        <v>2501</v>
      </c>
      <c r="F1720" s="832" t="s">
        <v>2458</v>
      </c>
      <c r="G1720" s="832" t="s">
        <v>2680</v>
      </c>
      <c r="H1720" s="832" t="s">
        <v>585</v>
      </c>
      <c r="I1720" s="832" t="s">
        <v>3962</v>
      </c>
      <c r="J1720" s="832" t="s">
        <v>3244</v>
      </c>
      <c r="K1720" s="832" t="s">
        <v>3963</v>
      </c>
      <c r="L1720" s="835">
        <v>34.56</v>
      </c>
      <c r="M1720" s="835">
        <v>34.56</v>
      </c>
      <c r="N1720" s="832">
        <v>1</v>
      </c>
      <c r="O1720" s="836">
        <v>1</v>
      </c>
      <c r="P1720" s="835">
        <v>34.56</v>
      </c>
      <c r="Q1720" s="837">
        <v>1</v>
      </c>
      <c r="R1720" s="832">
        <v>1</v>
      </c>
      <c r="S1720" s="837">
        <v>1</v>
      </c>
      <c r="T1720" s="836">
        <v>1</v>
      </c>
      <c r="U1720" s="838">
        <v>1</v>
      </c>
    </row>
    <row r="1721" spans="1:21" ht="14.4" customHeight="1" x14ac:dyDescent="0.3">
      <c r="A1721" s="831">
        <v>21</v>
      </c>
      <c r="B1721" s="832" t="s">
        <v>2457</v>
      </c>
      <c r="C1721" s="832" t="s">
        <v>2463</v>
      </c>
      <c r="D1721" s="833" t="s">
        <v>4107</v>
      </c>
      <c r="E1721" s="834" t="s">
        <v>2501</v>
      </c>
      <c r="F1721" s="832" t="s">
        <v>2458</v>
      </c>
      <c r="G1721" s="832" t="s">
        <v>2680</v>
      </c>
      <c r="H1721" s="832" t="s">
        <v>585</v>
      </c>
      <c r="I1721" s="832" t="s">
        <v>3964</v>
      </c>
      <c r="J1721" s="832" t="s">
        <v>3965</v>
      </c>
      <c r="K1721" s="832" t="s">
        <v>2233</v>
      </c>
      <c r="L1721" s="835">
        <v>32.25</v>
      </c>
      <c r="M1721" s="835">
        <v>96.75</v>
      </c>
      <c r="N1721" s="832">
        <v>3</v>
      </c>
      <c r="O1721" s="836">
        <v>1.5</v>
      </c>
      <c r="P1721" s="835"/>
      <c r="Q1721" s="837">
        <v>0</v>
      </c>
      <c r="R1721" s="832"/>
      <c r="S1721" s="837">
        <v>0</v>
      </c>
      <c r="T1721" s="836"/>
      <c r="U1721" s="838">
        <v>0</v>
      </c>
    </row>
    <row r="1722" spans="1:21" ht="14.4" customHeight="1" x14ac:dyDescent="0.3">
      <c r="A1722" s="831">
        <v>21</v>
      </c>
      <c r="B1722" s="832" t="s">
        <v>2457</v>
      </c>
      <c r="C1722" s="832" t="s">
        <v>2463</v>
      </c>
      <c r="D1722" s="833" t="s">
        <v>4107</v>
      </c>
      <c r="E1722" s="834" t="s">
        <v>2501</v>
      </c>
      <c r="F1722" s="832" t="s">
        <v>2458</v>
      </c>
      <c r="G1722" s="832" t="s">
        <v>2504</v>
      </c>
      <c r="H1722" s="832" t="s">
        <v>585</v>
      </c>
      <c r="I1722" s="832" t="s">
        <v>3742</v>
      </c>
      <c r="J1722" s="832" t="s">
        <v>2973</v>
      </c>
      <c r="K1722" s="832" t="s">
        <v>3743</v>
      </c>
      <c r="L1722" s="835">
        <v>226.6</v>
      </c>
      <c r="M1722" s="835">
        <v>453.2</v>
      </c>
      <c r="N1722" s="832">
        <v>2</v>
      </c>
      <c r="O1722" s="836">
        <v>0.5</v>
      </c>
      <c r="P1722" s="835">
        <v>453.2</v>
      </c>
      <c r="Q1722" s="837">
        <v>1</v>
      </c>
      <c r="R1722" s="832">
        <v>2</v>
      </c>
      <c r="S1722" s="837">
        <v>1</v>
      </c>
      <c r="T1722" s="836">
        <v>0.5</v>
      </c>
      <c r="U1722" s="838">
        <v>1</v>
      </c>
    </row>
    <row r="1723" spans="1:21" ht="14.4" customHeight="1" x14ac:dyDescent="0.3">
      <c r="A1723" s="831">
        <v>21</v>
      </c>
      <c r="B1723" s="832" t="s">
        <v>2457</v>
      </c>
      <c r="C1723" s="832" t="s">
        <v>2463</v>
      </c>
      <c r="D1723" s="833" t="s">
        <v>4107</v>
      </c>
      <c r="E1723" s="834" t="s">
        <v>2501</v>
      </c>
      <c r="F1723" s="832" t="s">
        <v>2458</v>
      </c>
      <c r="G1723" s="832" t="s">
        <v>2504</v>
      </c>
      <c r="H1723" s="832" t="s">
        <v>585</v>
      </c>
      <c r="I1723" s="832" t="s">
        <v>2508</v>
      </c>
      <c r="J1723" s="832" t="s">
        <v>1091</v>
      </c>
      <c r="K1723" s="832" t="s">
        <v>1899</v>
      </c>
      <c r="L1723" s="835">
        <v>453.18</v>
      </c>
      <c r="M1723" s="835">
        <v>2265.9</v>
      </c>
      <c r="N1723" s="832">
        <v>5</v>
      </c>
      <c r="O1723" s="836">
        <v>2.5</v>
      </c>
      <c r="P1723" s="835">
        <v>453.18</v>
      </c>
      <c r="Q1723" s="837">
        <v>0.19999999999999998</v>
      </c>
      <c r="R1723" s="832">
        <v>1</v>
      </c>
      <c r="S1723" s="837">
        <v>0.2</v>
      </c>
      <c r="T1723" s="836">
        <v>0.5</v>
      </c>
      <c r="U1723" s="838">
        <v>0.2</v>
      </c>
    </row>
    <row r="1724" spans="1:21" ht="14.4" customHeight="1" x14ac:dyDescent="0.3">
      <c r="A1724" s="831">
        <v>21</v>
      </c>
      <c r="B1724" s="832" t="s">
        <v>2457</v>
      </c>
      <c r="C1724" s="832" t="s">
        <v>2463</v>
      </c>
      <c r="D1724" s="833" t="s">
        <v>4107</v>
      </c>
      <c r="E1724" s="834" t="s">
        <v>2501</v>
      </c>
      <c r="F1724" s="832" t="s">
        <v>2458</v>
      </c>
      <c r="G1724" s="832" t="s">
        <v>2692</v>
      </c>
      <c r="H1724" s="832" t="s">
        <v>637</v>
      </c>
      <c r="I1724" s="832" t="s">
        <v>1888</v>
      </c>
      <c r="J1724" s="832" t="s">
        <v>1889</v>
      </c>
      <c r="K1724" s="832" t="s">
        <v>1890</v>
      </c>
      <c r="L1724" s="835">
        <v>16.12</v>
      </c>
      <c r="M1724" s="835">
        <v>80.600000000000009</v>
      </c>
      <c r="N1724" s="832">
        <v>5</v>
      </c>
      <c r="O1724" s="836">
        <v>1.5</v>
      </c>
      <c r="P1724" s="835">
        <v>16.12</v>
      </c>
      <c r="Q1724" s="837">
        <v>0.19999999999999998</v>
      </c>
      <c r="R1724" s="832">
        <v>1</v>
      </c>
      <c r="S1724" s="837">
        <v>0.2</v>
      </c>
      <c r="T1724" s="836">
        <v>0.5</v>
      </c>
      <c r="U1724" s="838">
        <v>0.33333333333333331</v>
      </c>
    </row>
    <row r="1725" spans="1:21" ht="14.4" customHeight="1" x14ac:dyDescent="0.3">
      <c r="A1725" s="831">
        <v>21</v>
      </c>
      <c r="B1725" s="832" t="s">
        <v>2457</v>
      </c>
      <c r="C1725" s="832" t="s">
        <v>2463</v>
      </c>
      <c r="D1725" s="833" t="s">
        <v>4107</v>
      </c>
      <c r="E1725" s="834" t="s">
        <v>2501</v>
      </c>
      <c r="F1725" s="832" t="s">
        <v>2458</v>
      </c>
      <c r="G1725" s="832" t="s">
        <v>2692</v>
      </c>
      <c r="H1725" s="832" t="s">
        <v>585</v>
      </c>
      <c r="I1725" s="832" t="s">
        <v>3352</v>
      </c>
      <c r="J1725" s="832" t="s">
        <v>1889</v>
      </c>
      <c r="K1725" s="832" t="s">
        <v>3353</v>
      </c>
      <c r="L1725" s="835">
        <v>51.84</v>
      </c>
      <c r="M1725" s="835">
        <v>51.84</v>
      </c>
      <c r="N1725" s="832">
        <v>1</v>
      </c>
      <c r="O1725" s="836">
        <v>0.5</v>
      </c>
      <c r="P1725" s="835">
        <v>51.84</v>
      </c>
      <c r="Q1725" s="837">
        <v>1</v>
      </c>
      <c r="R1725" s="832">
        <v>1</v>
      </c>
      <c r="S1725" s="837">
        <v>1</v>
      </c>
      <c r="T1725" s="836">
        <v>0.5</v>
      </c>
      <c r="U1725" s="838">
        <v>1</v>
      </c>
    </row>
    <row r="1726" spans="1:21" ht="14.4" customHeight="1" x14ac:dyDescent="0.3">
      <c r="A1726" s="831">
        <v>21</v>
      </c>
      <c r="B1726" s="832" t="s">
        <v>2457</v>
      </c>
      <c r="C1726" s="832" t="s">
        <v>2463</v>
      </c>
      <c r="D1726" s="833" t="s">
        <v>4107</v>
      </c>
      <c r="E1726" s="834" t="s">
        <v>2501</v>
      </c>
      <c r="F1726" s="832" t="s">
        <v>2458</v>
      </c>
      <c r="G1726" s="832" t="s">
        <v>2698</v>
      </c>
      <c r="H1726" s="832" t="s">
        <v>637</v>
      </c>
      <c r="I1726" s="832" t="s">
        <v>3432</v>
      </c>
      <c r="J1726" s="832" t="s">
        <v>1130</v>
      </c>
      <c r="K1726" s="832" t="s">
        <v>1963</v>
      </c>
      <c r="L1726" s="835">
        <v>47.7</v>
      </c>
      <c r="M1726" s="835">
        <v>47.7</v>
      </c>
      <c r="N1726" s="832">
        <v>1</v>
      </c>
      <c r="O1726" s="836">
        <v>0.5</v>
      </c>
      <c r="P1726" s="835">
        <v>47.7</v>
      </c>
      <c r="Q1726" s="837">
        <v>1</v>
      </c>
      <c r="R1726" s="832">
        <v>1</v>
      </c>
      <c r="S1726" s="837">
        <v>1</v>
      </c>
      <c r="T1726" s="836">
        <v>0.5</v>
      </c>
      <c r="U1726" s="838">
        <v>1</v>
      </c>
    </row>
    <row r="1727" spans="1:21" ht="14.4" customHeight="1" x14ac:dyDescent="0.3">
      <c r="A1727" s="831">
        <v>21</v>
      </c>
      <c r="B1727" s="832" t="s">
        <v>2457</v>
      </c>
      <c r="C1727" s="832" t="s">
        <v>2463</v>
      </c>
      <c r="D1727" s="833" t="s">
        <v>4107</v>
      </c>
      <c r="E1727" s="834" t="s">
        <v>2501</v>
      </c>
      <c r="F1727" s="832" t="s">
        <v>2458</v>
      </c>
      <c r="G1727" s="832" t="s">
        <v>2701</v>
      </c>
      <c r="H1727" s="832" t="s">
        <v>585</v>
      </c>
      <c r="I1727" s="832" t="s">
        <v>2702</v>
      </c>
      <c r="J1727" s="832" t="s">
        <v>647</v>
      </c>
      <c r="K1727" s="832" t="s">
        <v>2703</v>
      </c>
      <c r="L1727" s="835">
        <v>108.44</v>
      </c>
      <c r="M1727" s="835">
        <v>108.44</v>
      </c>
      <c r="N1727" s="832">
        <v>1</v>
      </c>
      <c r="O1727" s="836">
        <v>0.5</v>
      </c>
      <c r="P1727" s="835">
        <v>108.44</v>
      </c>
      <c r="Q1727" s="837">
        <v>1</v>
      </c>
      <c r="R1727" s="832">
        <v>1</v>
      </c>
      <c r="S1727" s="837">
        <v>1</v>
      </c>
      <c r="T1727" s="836">
        <v>0.5</v>
      </c>
      <c r="U1727" s="838">
        <v>1</v>
      </c>
    </row>
    <row r="1728" spans="1:21" ht="14.4" customHeight="1" x14ac:dyDescent="0.3">
      <c r="A1728" s="831">
        <v>21</v>
      </c>
      <c r="B1728" s="832" t="s">
        <v>2457</v>
      </c>
      <c r="C1728" s="832" t="s">
        <v>2463</v>
      </c>
      <c r="D1728" s="833" t="s">
        <v>4107</v>
      </c>
      <c r="E1728" s="834" t="s">
        <v>2501</v>
      </c>
      <c r="F1728" s="832" t="s">
        <v>2458</v>
      </c>
      <c r="G1728" s="832" t="s">
        <v>2701</v>
      </c>
      <c r="H1728" s="832" t="s">
        <v>585</v>
      </c>
      <c r="I1728" s="832" t="s">
        <v>2702</v>
      </c>
      <c r="J1728" s="832" t="s">
        <v>647</v>
      </c>
      <c r="K1728" s="832" t="s">
        <v>2703</v>
      </c>
      <c r="L1728" s="835">
        <v>127.91</v>
      </c>
      <c r="M1728" s="835">
        <v>255.82</v>
      </c>
      <c r="N1728" s="832">
        <v>2</v>
      </c>
      <c r="O1728" s="836">
        <v>1</v>
      </c>
      <c r="P1728" s="835">
        <v>255.82</v>
      </c>
      <c r="Q1728" s="837">
        <v>1</v>
      </c>
      <c r="R1728" s="832">
        <v>2</v>
      </c>
      <c r="S1728" s="837">
        <v>1</v>
      </c>
      <c r="T1728" s="836">
        <v>1</v>
      </c>
      <c r="U1728" s="838">
        <v>1</v>
      </c>
    </row>
    <row r="1729" spans="1:21" ht="14.4" customHeight="1" x14ac:dyDescent="0.3">
      <c r="A1729" s="831">
        <v>21</v>
      </c>
      <c r="B1729" s="832" t="s">
        <v>2457</v>
      </c>
      <c r="C1729" s="832" t="s">
        <v>2463</v>
      </c>
      <c r="D1729" s="833" t="s">
        <v>4107</v>
      </c>
      <c r="E1729" s="834" t="s">
        <v>2501</v>
      </c>
      <c r="F1729" s="832" t="s">
        <v>2458</v>
      </c>
      <c r="G1729" s="832" t="s">
        <v>2509</v>
      </c>
      <c r="H1729" s="832" t="s">
        <v>637</v>
      </c>
      <c r="I1729" s="832" t="s">
        <v>2141</v>
      </c>
      <c r="J1729" s="832" t="s">
        <v>1087</v>
      </c>
      <c r="K1729" s="832" t="s">
        <v>1089</v>
      </c>
      <c r="L1729" s="835">
        <v>0</v>
      </c>
      <c r="M1729" s="835">
        <v>0</v>
      </c>
      <c r="N1729" s="832">
        <v>19</v>
      </c>
      <c r="O1729" s="836">
        <v>7</v>
      </c>
      <c r="P1729" s="835">
        <v>0</v>
      </c>
      <c r="Q1729" s="837"/>
      <c r="R1729" s="832">
        <v>9</v>
      </c>
      <c r="S1729" s="837">
        <v>0.47368421052631576</v>
      </c>
      <c r="T1729" s="836">
        <v>4.5</v>
      </c>
      <c r="U1729" s="838">
        <v>0.6428571428571429</v>
      </c>
    </row>
    <row r="1730" spans="1:21" ht="14.4" customHeight="1" x14ac:dyDescent="0.3">
      <c r="A1730" s="831">
        <v>21</v>
      </c>
      <c r="B1730" s="832" t="s">
        <v>2457</v>
      </c>
      <c r="C1730" s="832" t="s">
        <v>2463</v>
      </c>
      <c r="D1730" s="833" t="s">
        <v>4107</v>
      </c>
      <c r="E1730" s="834" t="s">
        <v>2501</v>
      </c>
      <c r="F1730" s="832" t="s">
        <v>2458</v>
      </c>
      <c r="G1730" s="832" t="s">
        <v>3253</v>
      </c>
      <c r="H1730" s="832" t="s">
        <v>585</v>
      </c>
      <c r="I1730" s="832" t="s">
        <v>3255</v>
      </c>
      <c r="J1730" s="832" t="s">
        <v>1249</v>
      </c>
      <c r="K1730" s="832" t="s">
        <v>3256</v>
      </c>
      <c r="L1730" s="835">
        <v>42.08</v>
      </c>
      <c r="M1730" s="835">
        <v>42.08</v>
      </c>
      <c r="N1730" s="832">
        <v>1</v>
      </c>
      <c r="O1730" s="836">
        <v>0.5</v>
      </c>
      <c r="P1730" s="835"/>
      <c r="Q1730" s="837">
        <v>0</v>
      </c>
      <c r="R1730" s="832"/>
      <c r="S1730" s="837">
        <v>0</v>
      </c>
      <c r="T1730" s="836"/>
      <c r="U1730" s="838">
        <v>0</v>
      </c>
    </row>
    <row r="1731" spans="1:21" ht="14.4" customHeight="1" x14ac:dyDescent="0.3">
      <c r="A1731" s="831">
        <v>21</v>
      </c>
      <c r="B1731" s="832" t="s">
        <v>2457</v>
      </c>
      <c r="C1731" s="832" t="s">
        <v>2463</v>
      </c>
      <c r="D1731" s="833" t="s">
        <v>4107</v>
      </c>
      <c r="E1731" s="834" t="s">
        <v>2501</v>
      </c>
      <c r="F1731" s="832" t="s">
        <v>2458</v>
      </c>
      <c r="G1731" s="832" t="s">
        <v>2742</v>
      </c>
      <c r="H1731" s="832" t="s">
        <v>585</v>
      </c>
      <c r="I1731" s="832" t="s">
        <v>2743</v>
      </c>
      <c r="J1731" s="832" t="s">
        <v>1208</v>
      </c>
      <c r="K1731" s="832" t="s">
        <v>2744</v>
      </c>
      <c r="L1731" s="835">
        <v>98.2</v>
      </c>
      <c r="M1731" s="835">
        <v>98.2</v>
      </c>
      <c r="N1731" s="832">
        <v>1</v>
      </c>
      <c r="O1731" s="836">
        <v>0.5</v>
      </c>
      <c r="P1731" s="835"/>
      <c r="Q1731" s="837">
        <v>0</v>
      </c>
      <c r="R1731" s="832"/>
      <c r="S1731" s="837">
        <v>0</v>
      </c>
      <c r="T1731" s="836"/>
      <c r="U1731" s="838">
        <v>0</v>
      </c>
    </row>
    <row r="1732" spans="1:21" ht="14.4" customHeight="1" x14ac:dyDescent="0.3">
      <c r="A1732" s="831">
        <v>21</v>
      </c>
      <c r="B1732" s="832" t="s">
        <v>2457</v>
      </c>
      <c r="C1732" s="832" t="s">
        <v>2463</v>
      </c>
      <c r="D1732" s="833" t="s">
        <v>4107</v>
      </c>
      <c r="E1732" s="834" t="s">
        <v>2501</v>
      </c>
      <c r="F1732" s="832" t="s">
        <v>2458</v>
      </c>
      <c r="G1732" s="832" t="s">
        <v>2747</v>
      </c>
      <c r="H1732" s="832" t="s">
        <v>585</v>
      </c>
      <c r="I1732" s="832" t="s">
        <v>3757</v>
      </c>
      <c r="J1732" s="832" t="s">
        <v>3758</v>
      </c>
      <c r="K1732" s="832" t="s">
        <v>1951</v>
      </c>
      <c r="L1732" s="835">
        <v>93.96</v>
      </c>
      <c r="M1732" s="835">
        <v>281.88</v>
      </c>
      <c r="N1732" s="832">
        <v>3</v>
      </c>
      <c r="O1732" s="836">
        <v>1.5</v>
      </c>
      <c r="P1732" s="835">
        <v>187.92</v>
      </c>
      <c r="Q1732" s="837">
        <v>0.66666666666666663</v>
      </c>
      <c r="R1732" s="832">
        <v>2</v>
      </c>
      <c r="S1732" s="837">
        <v>0.66666666666666663</v>
      </c>
      <c r="T1732" s="836">
        <v>0.5</v>
      </c>
      <c r="U1732" s="838">
        <v>0.33333333333333331</v>
      </c>
    </row>
    <row r="1733" spans="1:21" ht="14.4" customHeight="1" x14ac:dyDescent="0.3">
      <c r="A1733" s="831">
        <v>21</v>
      </c>
      <c r="B1733" s="832" t="s">
        <v>2457</v>
      </c>
      <c r="C1733" s="832" t="s">
        <v>2463</v>
      </c>
      <c r="D1733" s="833" t="s">
        <v>4107</v>
      </c>
      <c r="E1733" s="834" t="s">
        <v>2501</v>
      </c>
      <c r="F1733" s="832" t="s">
        <v>2458</v>
      </c>
      <c r="G1733" s="832" t="s">
        <v>2767</v>
      </c>
      <c r="H1733" s="832" t="s">
        <v>585</v>
      </c>
      <c r="I1733" s="832" t="s">
        <v>3779</v>
      </c>
      <c r="J1733" s="832" t="s">
        <v>3024</v>
      </c>
      <c r="K1733" s="832" t="s">
        <v>3780</v>
      </c>
      <c r="L1733" s="835">
        <v>387.73</v>
      </c>
      <c r="M1733" s="835">
        <v>387.73</v>
      </c>
      <c r="N1733" s="832">
        <v>1</v>
      </c>
      <c r="O1733" s="836">
        <v>0.5</v>
      </c>
      <c r="P1733" s="835">
        <v>387.73</v>
      </c>
      <c r="Q1733" s="837">
        <v>1</v>
      </c>
      <c r="R1733" s="832">
        <v>1</v>
      </c>
      <c r="S1733" s="837">
        <v>1</v>
      </c>
      <c r="T1733" s="836">
        <v>0.5</v>
      </c>
      <c r="U1733" s="838">
        <v>1</v>
      </c>
    </row>
    <row r="1734" spans="1:21" ht="14.4" customHeight="1" x14ac:dyDescent="0.3">
      <c r="A1734" s="831">
        <v>21</v>
      </c>
      <c r="B1734" s="832" t="s">
        <v>2457</v>
      </c>
      <c r="C1734" s="832" t="s">
        <v>2463</v>
      </c>
      <c r="D1734" s="833" t="s">
        <v>4107</v>
      </c>
      <c r="E1734" s="834" t="s">
        <v>2501</v>
      </c>
      <c r="F1734" s="832" t="s">
        <v>2458</v>
      </c>
      <c r="G1734" s="832" t="s">
        <v>2773</v>
      </c>
      <c r="H1734" s="832" t="s">
        <v>637</v>
      </c>
      <c r="I1734" s="832" t="s">
        <v>2173</v>
      </c>
      <c r="J1734" s="832" t="s">
        <v>1272</v>
      </c>
      <c r="K1734" s="832" t="s">
        <v>2174</v>
      </c>
      <c r="L1734" s="835">
        <v>0</v>
      </c>
      <c r="M1734" s="835">
        <v>0</v>
      </c>
      <c r="N1734" s="832">
        <v>3</v>
      </c>
      <c r="O1734" s="836">
        <v>3</v>
      </c>
      <c r="P1734" s="835">
        <v>0</v>
      </c>
      <c r="Q1734" s="837"/>
      <c r="R1734" s="832">
        <v>2</v>
      </c>
      <c r="S1734" s="837">
        <v>0.66666666666666663</v>
      </c>
      <c r="T1734" s="836">
        <v>2</v>
      </c>
      <c r="U1734" s="838">
        <v>0.66666666666666663</v>
      </c>
    </row>
    <row r="1735" spans="1:21" ht="14.4" customHeight="1" x14ac:dyDescent="0.3">
      <c r="A1735" s="831">
        <v>21</v>
      </c>
      <c r="B1735" s="832" t="s">
        <v>2457</v>
      </c>
      <c r="C1735" s="832" t="s">
        <v>2463</v>
      </c>
      <c r="D1735" s="833" t="s">
        <v>4107</v>
      </c>
      <c r="E1735" s="834" t="s">
        <v>2501</v>
      </c>
      <c r="F1735" s="832" t="s">
        <v>2458</v>
      </c>
      <c r="G1735" s="832" t="s">
        <v>2773</v>
      </c>
      <c r="H1735" s="832" t="s">
        <v>585</v>
      </c>
      <c r="I1735" s="832" t="s">
        <v>2779</v>
      </c>
      <c r="J1735" s="832" t="s">
        <v>2780</v>
      </c>
      <c r="K1735" s="832" t="s">
        <v>2349</v>
      </c>
      <c r="L1735" s="835">
        <v>0</v>
      </c>
      <c r="M1735" s="835">
        <v>0</v>
      </c>
      <c r="N1735" s="832">
        <v>1</v>
      </c>
      <c r="O1735" s="836">
        <v>0.5</v>
      </c>
      <c r="P1735" s="835"/>
      <c r="Q1735" s="837"/>
      <c r="R1735" s="832"/>
      <c r="S1735" s="837">
        <v>0</v>
      </c>
      <c r="T1735" s="836"/>
      <c r="U1735" s="838">
        <v>0</v>
      </c>
    </row>
    <row r="1736" spans="1:21" ht="14.4" customHeight="1" x14ac:dyDescent="0.3">
      <c r="A1736" s="831">
        <v>21</v>
      </c>
      <c r="B1736" s="832" t="s">
        <v>2457</v>
      </c>
      <c r="C1736" s="832" t="s">
        <v>2463</v>
      </c>
      <c r="D1736" s="833" t="s">
        <v>4107</v>
      </c>
      <c r="E1736" s="834" t="s">
        <v>2501</v>
      </c>
      <c r="F1736" s="832" t="s">
        <v>2458</v>
      </c>
      <c r="G1736" s="832" t="s">
        <v>2784</v>
      </c>
      <c r="H1736" s="832" t="s">
        <v>585</v>
      </c>
      <c r="I1736" s="832" t="s">
        <v>2785</v>
      </c>
      <c r="J1736" s="832" t="s">
        <v>1527</v>
      </c>
      <c r="K1736" s="832" t="s">
        <v>2625</v>
      </c>
      <c r="L1736" s="835">
        <v>0</v>
      </c>
      <c r="M1736" s="835">
        <v>0</v>
      </c>
      <c r="N1736" s="832">
        <v>1</v>
      </c>
      <c r="O1736" s="836">
        <v>0.5</v>
      </c>
      <c r="P1736" s="835">
        <v>0</v>
      </c>
      <c r="Q1736" s="837"/>
      <c r="R1736" s="832">
        <v>1</v>
      </c>
      <c r="S1736" s="837">
        <v>1</v>
      </c>
      <c r="T1736" s="836">
        <v>0.5</v>
      </c>
      <c r="U1736" s="838">
        <v>1</v>
      </c>
    </row>
    <row r="1737" spans="1:21" ht="14.4" customHeight="1" x14ac:dyDescent="0.3">
      <c r="A1737" s="831">
        <v>21</v>
      </c>
      <c r="B1737" s="832" t="s">
        <v>2457</v>
      </c>
      <c r="C1737" s="832" t="s">
        <v>2463</v>
      </c>
      <c r="D1737" s="833" t="s">
        <v>4107</v>
      </c>
      <c r="E1737" s="834" t="s">
        <v>2501</v>
      </c>
      <c r="F1737" s="832" t="s">
        <v>2458</v>
      </c>
      <c r="G1737" s="832" t="s">
        <v>2786</v>
      </c>
      <c r="H1737" s="832" t="s">
        <v>585</v>
      </c>
      <c r="I1737" s="832" t="s">
        <v>2789</v>
      </c>
      <c r="J1737" s="832" t="s">
        <v>1559</v>
      </c>
      <c r="K1737" s="832" t="s">
        <v>2790</v>
      </c>
      <c r="L1737" s="835">
        <v>50.32</v>
      </c>
      <c r="M1737" s="835">
        <v>452.88</v>
      </c>
      <c r="N1737" s="832">
        <v>9</v>
      </c>
      <c r="O1737" s="836">
        <v>3</v>
      </c>
      <c r="P1737" s="835">
        <v>251.60000000000002</v>
      </c>
      <c r="Q1737" s="837">
        <v>0.55555555555555558</v>
      </c>
      <c r="R1737" s="832">
        <v>5</v>
      </c>
      <c r="S1737" s="837">
        <v>0.55555555555555558</v>
      </c>
      <c r="T1737" s="836">
        <v>1.5</v>
      </c>
      <c r="U1737" s="838">
        <v>0.5</v>
      </c>
    </row>
    <row r="1738" spans="1:21" ht="14.4" customHeight="1" x14ac:dyDescent="0.3">
      <c r="A1738" s="831">
        <v>21</v>
      </c>
      <c r="B1738" s="832" t="s">
        <v>2457</v>
      </c>
      <c r="C1738" s="832" t="s">
        <v>2463</v>
      </c>
      <c r="D1738" s="833" t="s">
        <v>4107</v>
      </c>
      <c r="E1738" s="834" t="s">
        <v>2501</v>
      </c>
      <c r="F1738" s="832" t="s">
        <v>2458</v>
      </c>
      <c r="G1738" s="832" t="s">
        <v>2791</v>
      </c>
      <c r="H1738" s="832" t="s">
        <v>585</v>
      </c>
      <c r="I1738" s="832" t="s">
        <v>2792</v>
      </c>
      <c r="J1738" s="832" t="s">
        <v>643</v>
      </c>
      <c r="K1738" s="832" t="s">
        <v>644</v>
      </c>
      <c r="L1738" s="835">
        <v>2086.5500000000002</v>
      </c>
      <c r="M1738" s="835">
        <v>4173.1000000000004</v>
      </c>
      <c r="N1738" s="832">
        <v>2</v>
      </c>
      <c r="O1738" s="836">
        <v>1.5</v>
      </c>
      <c r="P1738" s="835">
        <v>2086.5500000000002</v>
      </c>
      <c r="Q1738" s="837">
        <v>0.5</v>
      </c>
      <c r="R1738" s="832">
        <v>1</v>
      </c>
      <c r="S1738" s="837">
        <v>0.5</v>
      </c>
      <c r="T1738" s="836">
        <v>1</v>
      </c>
      <c r="U1738" s="838">
        <v>0.66666666666666663</v>
      </c>
    </row>
    <row r="1739" spans="1:21" ht="14.4" customHeight="1" x14ac:dyDescent="0.3">
      <c r="A1739" s="831">
        <v>21</v>
      </c>
      <c r="B1739" s="832" t="s">
        <v>2457</v>
      </c>
      <c r="C1739" s="832" t="s">
        <v>2463</v>
      </c>
      <c r="D1739" s="833" t="s">
        <v>4107</v>
      </c>
      <c r="E1739" s="834" t="s">
        <v>2501</v>
      </c>
      <c r="F1739" s="832" t="s">
        <v>2458</v>
      </c>
      <c r="G1739" s="832" t="s">
        <v>2793</v>
      </c>
      <c r="H1739" s="832" t="s">
        <v>637</v>
      </c>
      <c r="I1739" s="832" t="s">
        <v>2305</v>
      </c>
      <c r="J1739" s="832" t="s">
        <v>1310</v>
      </c>
      <c r="K1739" s="832" t="s">
        <v>2306</v>
      </c>
      <c r="L1739" s="835">
        <v>154.36000000000001</v>
      </c>
      <c r="M1739" s="835">
        <v>154.36000000000001</v>
      </c>
      <c r="N1739" s="832">
        <v>1</v>
      </c>
      <c r="O1739" s="836">
        <v>0.5</v>
      </c>
      <c r="P1739" s="835"/>
      <c r="Q1739" s="837">
        <v>0</v>
      </c>
      <c r="R1739" s="832"/>
      <c r="S1739" s="837">
        <v>0</v>
      </c>
      <c r="T1739" s="836"/>
      <c r="U1739" s="838">
        <v>0</v>
      </c>
    </row>
    <row r="1740" spans="1:21" ht="14.4" customHeight="1" x14ac:dyDescent="0.3">
      <c r="A1740" s="831">
        <v>21</v>
      </c>
      <c r="B1740" s="832" t="s">
        <v>2457</v>
      </c>
      <c r="C1740" s="832" t="s">
        <v>2463</v>
      </c>
      <c r="D1740" s="833" t="s">
        <v>4107</v>
      </c>
      <c r="E1740" s="834" t="s">
        <v>2501</v>
      </c>
      <c r="F1740" s="832" t="s">
        <v>2458</v>
      </c>
      <c r="G1740" s="832" t="s">
        <v>2796</v>
      </c>
      <c r="H1740" s="832" t="s">
        <v>585</v>
      </c>
      <c r="I1740" s="832" t="s">
        <v>2797</v>
      </c>
      <c r="J1740" s="832" t="s">
        <v>982</v>
      </c>
      <c r="K1740" s="832" t="s">
        <v>983</v>
      </c>
      <c r="L1740" s="835">
        <v>374.79</v>
      </c>
      <c r="M1740" s="835">
        <v>374.79</v>
      </c>
      <c r="N1740" s="832">
        <v>1</v>
      </c>
      <c r="O1740" s="836">
        <v>0.5</v>
      </c>
      <c r="P1740" s="835">
        <v>374.79</v>
      </c>
      <c r="Q1740" s="837">
        <v>1</v>
      </c>
      <c r="R1740" s="832">
        <v>1</v>
      </c>
      <c r="S1740" s="837">
        <v>1</v>
      </c>
      <c r="T1740" s="836">
        <v>0.5</v>
      </c>
      <c r="U1740" s="838">
        <v>1</v>
      </c>
    </row>
    <row r="1741" spans="1:21" ht="14.4" customHeight="1" x14ac:dyDescent="0.3">
      <c r="A1741" s="831">
        <v>21</v>
      </c>
      <c r="B1741" s="832" t="s">
        <v>2457</v>
      </c>
      <c r="C1741" s="832" t="s">
        <v>2463</v>
      </c>
      <c r="D1741" s="833" t="s">
        <v>4107</v>
      </c>
      <c r="E1741" s="834" t="s">
        <v>2501</v>
      </c>
      <c r="F1741" s="832" t="s">
        <v>2458</v>
      </c>
      <c r="G1741" s="832" t="s">
        <v>2804</v>
      </c>
      <c r="H1741" s="832" t="s">
        <v>637</v>
      </c>
      <c r="I1741" s="832" t="s">
        <v>2363</v>
      </c>
      <c r="J1741" s="832" t="s">
        <v>2364</v>
      </c>
      <c r="K1741" s="832" t="s">
        <v>1574</v>
      </c>
      <c r="L1741" s="835">
        <v>194.26</v>
      </c>
      <c r="M1741" s="835">
        <v>388.52</v>
      </c>
      <c r="N1741" s="832">
        <v>2</v>
      </c>
      <c r="O1741" s="836">
        <v>1</v>
      </c>
      <c r="P1741" s="835"/>
      <c r="Q1741" s="837">
        <v>0</v>
      </c>
      <c r="R1741" s="832"/>
      <c r="S1741" s="837">
        <v>0</v>
      </c>
      <c r="T1741" s="836"/>
      <c r="U1741" s="838">
        <v>0</v>
      </c>
    </row>
    <row r="1742" spans="1:21" ht="14.4" customHeight="1" x14ac:dyDescent="0.3">
      <c r="A1742" s="831">
        <v>21</v>
      </c>
      <c r="B1742" s="832" t="s">
        <v>2457</v>
      </c>
      <c r="C1742" s="832" t="s">
        <v>2463</v>
      </c>
      <c r="D1742" s="833" t="s">
        <v>4107</v>
      </c>
      <c r="E1742" s="834" t="s">
        <v>2501</v>
      </c>
      <c r="F1742" s="832" t="s">
        <v>2458</v>
      </c>
      <c r="G1742" s="832" t="s">
        <v>2510</v>
      </c>
      <c r="H1742" s="832" t="s">
        <v>585</v>
      </c>
      <c r="I1742" s="832" t="s">
        <v>2511</v>
      </c>
      <c r="J1742" s="832" t="s">
        <v>1028</v>
      </c>
      <c r="K1742" s="832" t="s">
        <v>1029</v>
      </c>
      <c r="L1742" s="835">
        <v>107.27</v>
      </c>
      <c r="M1742" s="835">
        <v>643.62</v>
      </c>
      <c r="N1742" s="832">
        <v>6</v>
      </c>
      <c r="O1742" s="836">
        <v>3</v>
      </c>
      <c r="P1742" s="835">
        <v>321.81</v>
      </c>
      <c r="Q1742" s="837">
        <v>0.5</v>
      </c>
      <c r="R1742" s="832">
        <v>3</v>
      </c>
      <c r="S1742" s="837">
        <v>0.5</v>
      </c>
      <c r="T1742" s="836">
        <v>1.5</v>
      </c>
      <c r="U1742" s="838">
        <v>0.5</v>
      </c>
    </row>
    <row r="1743" spans="1:21" ht="14.4" customHeight="1" x14ac:dyDescent="0.3">
      <c r="A1743" s="831">
        <v>21</v>
      </c>
      <c r="B1743" s="832" t="s">
        <v>2457</v>
      </c>
      <c r="C1743" s="832" t="s">
        <v>2463</v>
      </c>
      <c r="D1743" s="833" t="s">
        <v>4107</v>
      </c>
      <c r="E1743" s="834" t="s">
        <v>2501</v>
      </c>
      <c r="F1743" s="832" t="s">
        <v>2460</v>
      </c>
      <c r="G1743" s="832" t="s">
        <v>2825</v>
      </c>
      <c r="H1743" s="832" t="s">
        <v>585</v>
      </c>
      <c r="I1743" s="832" t="s">
        <v>2826</v>
      </c>
      <c r="J1743" s="832" t="s">
        <v>2827</v>
      </c>
      <c r="K1743" s="832" t="s">
        <v>2828</v>
      </c>
      <c r="L1743" s="835">
        <v>1267.1199999999999</v>
      </c>
      <c r="M1743" s="835">
        <v>3801.3599999999997</v>
      </c>
      <c r="N1743" s="832">
        <v>3</v>
      </c>
      <c r="O1743" s="836">
        <v>3</v>
      </c>
      <c r="P1743" s="835">
        <v>2534.2399999999998</v>
      </c>
      <c r="Q1743" s="837">
        <v>0.66666666666666663</v>
      </c>
      <c r="R1743" s="832">
        <v>2</v>
      </c>
      <c r="S1743" s="837">
        <v>0.66666666666666663</v>
      </c>
      <c r="T1743" s="836">
        <v>2</v>
      </c>
      <c r="U1743" s="838">
        <v>0.66666666666666663</v>
      </c>
    </row>
    <row r="1744" spans="1:21" ht="14.4" customHeight="1" x14ac:dyDescent="0.3">
      <c r="A1744" s="831">
        <v>21</v>
      </c>
      <c r="B1744" s="832" t="s">
        <v>2457</v>
      </c>
      <c r="C1744" s="832" t="s">
        <v>2463</v>
      </c>
      <c r="D1744" s="833" t="s">
        <v>4107</v>
      </c>
      <c r="E1744" s="834" t="s">
        <v>2503</v>
      </c>
      <c r="F1744" s="832" t="s">
        <v>2458</v>
      </c>
      <c r="G1744" s="832" t="s">
        <v>3075</v>
      </c>
      <c r="H1744" s="832" t="s">
        <v>585</v>
      </c>
      <c r="I1744" s="832" t="s">
        <v>3076</v>
      </c>
      <c r="J1744" s="832" t="s">
        <v>3077</v>
      </c>
      <c r="K1744" s="832" t="s">
        <v>3078</v>
      </c>
      <c r="L1744" s="835">
        <v>70.48</v>
      </c>
      <c r="M1744" s="835">
        <v>70.48</v>
      </c>
      <c r="N1744" s="832">
        <v>1</v>
      </c>
      <c r="O1744" s="836">
        <v>1</v>
      </c>
      <c r="P1744" s="835">
        <v>70.48</v>
      </c>
      <c r="Q1744" s="837">
        <v>1</v>
      </c>
      <c r="R1744" s="832">
        <v>1</v>
      </c>
      <c r="S1744" s="837">
        <v>1</v>
      </c>
      <c r="T1744" s="836">
        <v>1</v>
      </c>
      <c r="U1744" s="838">
        <v>1</v>
      </c>
    </row>
    <row r="1745" spans="1:21" ht="14.4" customHeight="1" x14ac:dyDescent="0.3">
      <c r="A1745" s="831">
        <v>21</v>
      </c>
      <c r="B1745" s="832" t="s">
        <v>2457</v>
      </c>
      <c r="C1745" s="832" t="s">
        <v>2463</v>
      </c>
      <c r="D1745" s="833" t="s">
        <v>4107</v>
      </c>
      <c r="E1745" s="834" t="s">
        <v>2503</v>
      </c>
      <c r="F1745" s="832" t="s">
        <v>2458</v>
      </c>
      <c r="G1745" s="832" t="s">
        <v>2522</v>
      </c>
      <c r="H1745" s="832" t="s">
        <v>637</v>
      </c>
      <c r="I1745" s="832" t="s">
        <v>2326</v>
      </c>
      <c r="J1745" s="832" t="s">
        <v>653</v>
      </c>
      <c r="K1745" s="832" t="s">
        <v>1354</v>
      </c>
      <c r="L1745" s="835">
        <v>21.76</v>
      </c>
      <c r="M1745" s="835">
        <v>21.76</v>
      </c>
      <c r="N1745" s="832">
        <v>1</v>
      </c>
      <c r="O1745" s="836">
        <v>0.5</v>
      </c>
      <c r="P1745" s="835">
        <v>21.76</v>
      </c>
      <c r="Q1745" s="837">
        <v>1</v>
      </c>
      <c r="R1745" s="832">
        <v>1</v>
      </c>
      <c r="S1745" s="837">
        <v>1</v>
      </c>
      <c r="T1745" s="836">
        <v>0.5</v>
      </c>
      <c r="U1745" s="838">
        <v>1</v>
      </c>
    </row>
    <row r="1746" spans="1:21" ht="14.4" customHeight="1" x14ac:dyDescent="0.3">
      <c r="A1746" s="831">
        <v>21</v>
      </c>
      <c r="B1746" s="832" t="s">
        <v>2457</v>
      </c>
      <c r="C1746" s="832" t="s">
        <v>2463</v>
      </c>
      <c r="D1746" s="833" t="s">
        <v>4107</v>
      </c>
      <c r="E1746" s="834" t="s">
        <v>2503</v>
      </c>
      <c r="F1746" s="832" t="s">
        <v>2458</v>
      </c>
      <c r="G1746" s="832" t="s">
        <v>2522</v>
      </c>
      <c r="H1746" s="832" t="s">
        <v>637</v>
      </c>
      <c r="I1746" s="832" t="s">
        <v>2104</v>
      </c>
      <c r="J1746" s="832" t="s">
        <v>653</v>
      </c>
      <c r="K1746" s="832" t="s">
        <v>654</v>
      </c>
      <c r="L1746" s="835">
        <v>65.28</v>
      </c>
      <c r="M1746" s="835">
        <v>65.28</v>
      </c>
      <c r="N1746" s="832">
        <v>1</v>
      </c>
      <c r="O1746" s="836">
        <v>0.5</v>
      </c>
      <c r="P1746" s="835">
        <v>65.28</v>
      </c>
      <c r="Q1746" s="837">
        <v>1</v>
      </c>
      <c r="R1746" s="832">
        <v>1</v>
      </c>
      <c r="S1746" s="837">
        <v>1</v>
      </c>
      <c r="T1746" s="836">
        <v>0.5</v>
      </c>
      <c r="U1746" s="838">
        <v>1</v>
      </c>
    </row>
    <row r="1747" spans="1:21" ht="14.4" customHeight="1" x14ac:dyDescent="0.3">
      <c r="A1747" s="831">
        <v>21</v>
      </c>
      <c r="B1747" s="832" t="s">
        <v>2457</v>
      </c>
      <c r="C1747" s="832" t="s">
        <v>2463</v>
      </c>
      <c r="D1747" s="833" t="s">
        <v>4107</v>
      </c>
      <c r="E1747" s="834" t="s">
        <v>2503</v>
      </c>
      <c r="F1747" s="832" t="s">
        <v>2458</v>
      </c>
      <c r="G1747" s="832" t="s">
        <v>3372</v>
      </c>
      <c r="H1747" s="832" t="s">
        <v>585</v>
      </c>
      <c r="I1747" s="832" t="s">
        <v>3373</v>
      </c>
      <c r="J1747" s="832" t="s">
        <v>3374</v>
      </c>
      <c r="K1747" s="832" t="s">
        <v>3375</v>
      </c>
      <c r="L1747" s="835">
        <v>0</v>
      </c>
      <c r="M1747" s="835">
        <v>0</v>
      </c>
      <c r="N1747" s="832">
        <v>1</v>
      </c>
      <c r="O1747" s="836">
        <v>1</v>
      </c>
      <c r="P1747" s="835"/>
      <c r="Q1747" s="837"/>
      <c r="R1747" s="832"/>
      <c r="S1747" s="837">
        <v>0</v>
      </c>
      <c r="T1747" s="836"/>
      <c r="U1747" s="838">
        <v>0</v>
      </c>
    </row>
    <row r="1748" spans="1:21" ht="14.4" customHeight="1" x14ac:dyDescent="0.3">
      <c r="A1748" s="831">
        <v>21</v>
      </c>
      <c r="B1748" s="832" t="s">
        <v>2457</v>
      </c>
      <c r="C1748" s="832" t="s">
        <v>2463</v>
      </c>
      <c r="D1748" s="833" t="s">
        <v>4107</v>
      </c>
      <c r="E1748" s="834" t="s">
        <v>2503</v>
      </c>
      <c r="F1748" s="832" t="s">
        <v>2458</v>
      </c>
      <c r="G1748" s="832" t="s">
        <v>3372</v>
      </c>
      <c r="H1748" s="832" t="s">
        <v>585</v>
      </c>
      <c r="I1748" s="832" t="s">
        <v>3966</v>
      </c>
      <c r="J1748" s="832" t="s">
        <v>3402</v>
      </c>
      <c r="K1748" s="832" t="s">
        <v>3967</v>
      </c>
      <c r="L1748" s="835">
        <v>0</v>
      </c>
      <c r="M1748" s="835">
        <v>0</v>
      </c>
      <c r="N1748" s="832">
        <v>1</v>
      </c>
      <c r="O1748" s="836">
        <v>1</v>
      </c>
      <c r="P1748" s="835">
        <v>0</v>
      </c>
      <c r="Q1748" s="837"/>
      <c r="R1748" s="832">
        <v>1</v>
      </c>
      <c r="S1748" s="837">
        <v>1</v>
      </c>
      <c r="T1748" s="836">
        <v>1</v>
      </c>
      <c r="U1748" s="838">
        <v>1</v>
      </c>
    </row>
    <row r="1749" spans="1:21" ht="14.4" customHeight="1" x14ac:dyDescent="0.3">
      <c r="A1749" s="831">
        <v>21</v>
      </c>
      <c r="B1749" s="832" t="s">
        <v>2457</v>
      </c>
      <c r="C1749" s="832" t="s">
        <v>2463</v>
      </c>
      <c r="D1749" s="833" t="s">
        <v>4107</v>
      </c>
      <c r="E1749" s="834" t="s">
        <v>2503</v>
      </c>
      <c r="F1749" s="832" t="s">
        <v>2458</v>
      </c>
      <c r="G1749" s="832" t="s">
        <v>3412</v>
      </c>
      <c r="H1749" s="832" t="s">
        <v>585</v>
      </c>
      <c r="I1749" s="832" t="s">
        <v>3968</v>
      </c>
      <c r="J1749" s="832" t="s">
        <v>3721</v>
      </c>
      <c r="K1749" s="832" t="s">
        <v>3969</v>
      </c>
      <c r="L1749" s="835">
        <v>55.41</v>
      </c>
      <c r="M1749" s="835">
        <v>110.82</v>
      </c>
      <c r="N1749" s="832">
        <v>2</v>
      </c>
      <c r="O1749" s="836">
        <v>1</v>
      </c>
      <c r="P1749" s="835">
        <v>110.82</v>
      </c>
      <c r="Q1749" s="837">
        <v>1</v>
      </c>
      <c r="R1749" s="832">
        <v>2</v>
      </c>
      <c r="S1749" s="837">
        <v>1</v>
      </c>
      <c r="T1749" s="836">
        <v>1</v>
      </c>
      <c r="U1749" s="838">
        <v>1</v>
      </c>
    </row>
    <row r="1750" spans="1:21" ht="14.4" customHeight="1" x14ac:dyDescent="0.3">
      <c r="A1750" s="831">
        <v>21</v>
      </c>
      <c r="B1750" s="832" t="s">
        <v>2457</v>
      </c>
      <c r="C1750" s="832" t="s">
        <v>2463</v>
      </c>
      <c r="D1750" s="833" t="s">
        <v>4107</v>
      </c>
      <c r="E1750" s="834" t="s">
        <v>2503</v>
      </c>
      <c r="F1750" s="832" t="s">
        <v>2458</v>
      </c>
      <c r="G1750" s="832" t="s">
        <v>2554</v>
      </c>
      <c r="H1750" s="832" t="s">
        <v>637</v>
      </c>
      <c r="I1750" s="832" t="s">
        <v>3870</v>
      </c>
      <c r="J1750" s="832" t="s">
        <v>1266</v>
      </c>
      <c r="K1750" s="832" t="s">
        <v>3871</v>
      </c>
      <c r="L1750" s="835">
        <v>117.55</v>
      </c>
      <c r="M1750" s="835">
        <v>117.55</v>
      </c>
      <c r="N1750" s="832">
        <v>1</v>
      </c>
      <c r="O1750" s="836">
        <v>0.5</v>
      </c>
      <c r="P1750" s="835">
        <v>117.55</v>
      </c>
      <c r="Q1750" s="837">
        <v>1</v>
      </c>
      <c r="R1750" s="832">
        <v>1</v>
      </c>
      <c r="S1750" s="837">
        <v>1</v>
      </c>
      <c r="T1750" s="836">
        <v>0.5</v>
      </c>
      <c r="U1750" s="838">
        <v>1</v>
      </c>
    </row>
    <row r="1751" spans="1:21" ht="14.4" customHeight="1" x14ac:dyDescent="0.3">
      <c r="A1751" s="831">
        <v>21</v>
      </c>
      <c r="B1751" s="832" t="s">
        <v>2457</v>
      </c>
      <c r="C1751" s="832" t="s">
        <v>2463</v>
      </c>
      <c r="D1751" s="833" t="s">
        <v>4107</v>
      </c>
      <c r="E1751" s="834" t="s">
        <v>2503</v>
      </c>
      <c r="F1751" s="832" t="s">
        <v>2458</v>
      </c>
      <c r="G1751" s="832" t="s">
        <v>3931</v>
      </c>
      <c r="H1751" s="832" t="s">
        <v>585</v>
      </c>
      <c r="I1751" s="832" t="s">
        <v>3932</v>
      </c>
      <c r="J1751" s="832" t="s">
        <v>1347</v>
      </c>
      <c r="K1751" s="832" t="s">
        <v>2908</v>
      </c>
      <c r="L1751" s="835">
        <v>58.86</v>
      </c>
      <c r="M1751" s="835">
        <v>58.86</v>
      </c>
      <c r="N1751" s="832">
        <v>1</v>
      </c>
      <c r="O1751" s="836">
        <v>0.5</v>
      </c>
      <c r="P1751" s="835">
        <v>58.86</v>
      </c>
      <c r="Q1751" s="837">
        <v>1</v>
      </c>
      <c r="R1751" s="832">
        <v>1</v>
      </c>
      <c r="S1751" s="837">
        <v>1</v>
      </c>
      <c r="T1751" s="836">
        <v>0.5</v>
      </c>
      <c r="U1751" s="838">
        <v>1</v>
      </c>
    </row>
    <row r="1752" spans="1:21" ht="14.4" customHeight="1" x14ac:dyDescent="0.3">
      <c r="A1752" s="831">
        <v>21</v>
      </c>
      <c r="B1752" s="832" t="s">
        <v>2457</v>
      </c>
      <c r="C1752" s="832" t="s">
        <v>2463</v>
      </c>
      <c r="D1752" s="833" t="s">
        <v>4107</v>
      </c>
      <c r="E1752" s="834" t="s">
        <v>2503</v>
      </c>
      <c r="F1752" s="832" t="s">
        <v>2458</v>
      </c>
      <c r="G1752" s="832" t="s">
        <v>3310</v>
      </c>
      <c r="H1752" s="832" t="s">
        <v>585</v>
      </c>
      <c r="I1752" s="832" t="s">
        <v>3314</v>
      </c>
      <c r="J1752" s="832" t="s">
        <v>3312</v>
      </c>
      <c r="K1752" s="832" t="s">
        <v>3315</v>
      </c>
      <c r="L1752" s="835">
        <v>0</v>
      </c>
      <c r="M1752" s="835">
        <v>0</v>
      </c>
      <c r="N1752" s="832">
        <v>1</v>
      </c>
      <c r="O1752" s="836">
        <v>0.5</v>
      </c>
      <c r="P1752" s="835">
        <v>0</v>
      </c>
      <c r="Q1752" s="837"/>
      <c r="R1752" s="832">
        <v>1</v>
      </c>
      <c r="S1752" s="837">
        <v>1</v>
      </c>
      <c r="T1752" s="836">
        <v>0.5</v>
      </c>
      <c r="U1752" s="838">
        <v>1</v>
      </c>
    </row>
    <row r="1753" spans="1:21" ht="14.4" customHeight="1" x14ac:dyDescent="0.3">
      <c r="A1753" s="831">
        <v>21</v>
      </c>
      <c r="B1753" s="832" t="s">
        <v>2457</v>
      </c>
      <c r="C1753" s="832" t="s">
        <v>2463</v>
      </c>
      <c r="D1753" s="833" t="s">
        <v>4107</v>
      </c>
      <c r="E1753" s="834" t="s">
        <v>2503</v>
      </c>
      <c r="F1753" s="832" t="s">
        <v>2458</v>
      </c>
      <c r="G1753" s="832" t="s">
        <v>2566</v>
      </c>
      <c r="H1753" s="832" t="s">
        <v>585</v>
      </c>
      <c r="I1753" s="832" t="s">
        <v>2567</v>
      </c>
      <c r="J1753" s="832" t="s">
        <v>867</v>
      </c>
      <c r="K1753" s="832" t="s">
        <v>2568</v>
      </c>
      <c r="L1753" s="835">
        <v>236.03</v>
      </c>
      <c r="M1753" s="835">
        <v>236.03</v>
      </c>
      <c r="N1753" s="832">
        <v>1</v>
      </c>
      <c r="O1753" s="836">
        <v>0.5</v>
      </c>
      <c r="P1753" s="835">
        <v>236.03</v>
      </c>
      <c r="Q1753" s="837">
        <v>1</v>
      </c>
      <c r="R1753" s="832">
        <v>1</v>
      </c>
      <c r="S1753" s="837">
        <v>1</v>
      </c>
      <c r="T1753" s="836">
        <v>0.5</v>
      </c>
      <c r="U1753" s="838">
        <v>1</v>
      </c>
    </row>
    <row r="1754" spans="1:21" ht="14.4" customHeight="1" x14ac:dyDescent="0.3">
      <c r="A1754" s="831">
        <v>21</v>
      </c>
      <c r="B1754" s="832" t="s">
        <v>2457</v>
      </c>
      <c r="C1754" s="832" t="s">
        <v>2463</v>
      </c>
      <c r="D1754" s="833" t="s">
        <v>4107</v>
      </c>
      <c r="E1754" s="834" t="s">
        <v>2503</v>
      </c>
      <c r="F1754" s="832" t="s">
        <v>2458</v>
      </c>
      <c r="G1754" s="832" t="s">
        <v>2575</v>
      </c>
      <c r="H1754" s="832" t="s">
        <v>585</v>
      </c>
      <c r="I1754" s="832" t="s">
        <v>2576</v>
      </c>
      <c r="J1754" s="832" t="s">
        <v>776</v>
      </c>
      <c r="K1754" s="832" t="s">
        <v>2577</v>
      </c>
      <c r="L1754" s="835">
        <v>91.11</v>
      </c>
      <c r="M1754" s="835">
        <v>91.11</v>
      </c>
      <c r="N1754" s="832">
        <v>1</v>
      </c>
      <c r="O1754" s="836">
        <v>0.5</v>
      </c>
      <c r="P1754" s="835">
        <v>91.11</v>
      </c>
      <c r="Q1754" s="837">
        <v>1</v>
      </c>
      <c r="R1754" s="832">
        <v>1</v>
      </c>
      <c r="S1754" s="837">
        <v>1</v>
      </c>
      <c r="T1754" s="836">
        <v>0.5</v>
      </c>
      <c r="U1754" s="838">
        <v>1</v>
      </c>
    </row>
    <row r="1755" spans="1:21" ht="14.4" customHeight="1" x14ac:dyDescent="0.3">
      <c r="A1755" s="831">
        <v>21</v>
      </c>
      <c r="B1755" s="832" t="s">
        <v>2457</v>
      </c>
      <c r="C1755" s="832" t="s">
        <v>2463</v>
      </c>
      <c r="D1755" s="833" t="s">
        <v>4107</v>
      </c>
      <c r="E1755" s="834" t="s">
        <v>2503</v>
      </c>
      <c r="F1755" s="832" t="s">
        <v>2458</v>
      </c>
      <c r="G1755" s="832" t="s">
        <v>2581</v>
      </c>
      <c r="H1755" s="832" t="s">
        <v>585</v>
      </c>
      <c r="I1755" s="832" t="s">
        <v>2870</v>
      </c>
      <c r="J1755" s="832" t="s">
        <v>1411</v>
      </c>
      <c r="K1755" s="832" t="s">
        <v>2871</v>
      </c>
      <c r="L1755" s="835">
        <v>159.16999999999999</v>
      </c>
      <c r="M1755" s="835">
        <v>159.16999999999999</v>
      </c>
      <c r="N1755" s="832">
        <v>1</v>
      </c>
      <c r="O1755" s="836">
        <v>1</v>
      </c>
      <c r="P1755" s="835"/>
      <c r="Q1755" s="837">
        <v>0</v>
      </c>
      <c r="R1755" s="832"/>
      <c r="S1755" s="837">
        <v>0</v>
      </c>
      <c r="T1755" s="836"/>
      <c r="U1755" s="838">
        <v>0</v>
      </c>
    </row>
    <row r="1756" spans="1:21" ht="14.4" customHeight="1" x14ac:dyDescent="0.3">
      <c r="A1756" s="831">
        <v>21</v>
      </c>
      <c r="B1756" s="832" t="s">
        <v>2457</v>
      </c>
      <c r="C1756" s="832" t="s">
        <v>2463</v>
      </c>
      <c r="D1756" s="833" t="s">
        <v>4107</v>
      </c>
      <c r="E1756" s="834" t="s">
        <v>2503</v>
      </c>
      <c r="F1756" s="832" t="s">
        <v>2458</v>
      </c>
      <c r="G1756" s="832" t="s">
        <v>2512</v>
      </c>
      <c r="H1756" s="832" t="s">
        <v>637</v>
      </c>
      <c r="I1756" s="832" t="s">
        <v>2124</v>
      </c>
      <c r="J1756" s="832" t="s">
        <v>2120</v>
      </c>
      <c r="K1756" s="832" t="s">
        <v>2125</v>
      </c>
      <c r="L1756" s="835">
        <v>484.75</v>
      </c>
      <c r="M1756" s="835">
        <v>3878</v>
      </c>
      <c r="N1756" s="832">
        <v>8</v>
      </c>
      <c r="O1756" s="836">
        <v>3</v>
      </c>
      <c r="P1756" s="835">
        <v>3878</v>
      </c>
      <c r="Q1756" s="837">
        <v>1</v>
      </c>
      <c r="R1756" s="832">
        <v>8</v>
      </c>
      <c r="S1756" s="837">
        <v>1</v>
      </c>
      <c r="T1756" s="836">
        <v>3</v>
      </c>
      <c r="U1756" s="838">
        <v>1</v>
      </c>
    </row>
    <row r="1757" spans="1:21" ht="14.4" customHeight="1" x14ac:dyDescent="0.3">
      <c r="A1757" s="831">
        <v>21</v>
      </c>
      <c r="B1757" s="832" t="s">
        <v>2457</v>
      </c>
      <c r="C1757" s="832" t="s">
        <v>2463</v>
      </c>
      <c r="D1757" s="833" t="s">
        <v>4107</v>
      </c>
      <c r="E1757" s="834" t="s">
        <v>2503</v>
      </c>
      <c r="F1757" s="832" t="s">
        <v>2458</v>
      </c>
      <c r="G1757" s="832" t="s">
        <v>2512</v>
      </c>
      <c r="H1757" s="832" t="s">
        <v>637</v>
      </c>
      <c r="I1757" s="832" t="s">
        <v>2119</v>
      </c>
      <c r="J1757" s="832" t="s">
        <v>2120</v>
      </c>
      <c r="K1757" s="832" t="s">
        <v>2121</v>
      </c>
      <c r="L1757" s="835">
        <v>1938.97</v>
      </c>
      <c r="M1757" s="835">
        <v>3877.94</v>
      </c>
      <c r="N1757" s="832">
        <v>2</v>
      </c>
      <c r="O1757" s="836">
        <v>1</v>
      </c>
      <c r="P1757" s="835">
        <v>3877.94</v>
      </c>
      <c r="Q1757" s="837">
        <v>1</v>
      </c>
      <c r="R1757" s="832">
        <v>2</v>
      </c>
      <c r="S1757" s="837">
        <v>1</v>
      </c>
      <c r="T1757" s="836">
        <v>1</v>
      </c>
      <c r="U1757" s="838">
        <v>1</v>
      </c>
    </row>
    <row r="1758" spans="1:21" ht="14.4" customHeight="1" x14ac:dyDescent="0.3">
      <c r="A1758" s="831">
        <v>21</v>
      </c>
      <c r="B1758" s="832" t="s">
        <v>2457</v>
      </c>
      <c r="C1758" s="832" t="s">
        <v>2463</v>
      </c>
      <c r="D1758" s="833" t="s">
        <v>4107</v>
      </c>
      <c r="E1758" s="834" t="s">
        <v>2503</v>
      </c>
      <c r="F1758" s="832" t="s">
        <v>2458</v>
      </c>
      <c r="G1758" s="832" t="s">
        <v>2512</v>
      </c>
      <c r="H1758" s="832" t="s">
        <v>637</v>
      </c>
      <c r="I1758" s="832" t="s">
        <v>2878</v>
      </c>
      <c r="J1758" s="832" t="s">
        <v>2129</v>
      </c>
      <c r="K1758" s="832" t="s">
        <v>2879</v>
      </c>
      <c r="L1758" s="835">
        <v>5322.08</v>
      </c>
      <c r="M1758" s="835">
        <v>5322.08</v>
      </c>
      <c r="N1758" s="832">
        <v>1</v>
      </c>
      <c r="O1758" s="836">
        <v>1</v>
      </c>
      <c r="P1758" s="835"/>
      <c r="Q1758" s="837">
        <v>0</v>
      </c>
      <c r="R1758" s="832"/>
      <c r="S1758" s="837">
        <v>0</v>
      </c>
      <c r="T1758" s="836"/>
      <c r="U1758" s="838">
        <v>0</v>
      </c>
    </row>
    <row r="1759" spans="1:21" ht="14.4" customHeight="1" x14ac:dyDescent="0.3">
      <c r="A1759" s="831">
        <v>21</v>
      </c>
      <c r="B1759" s="832" t="s">
        <v>2457</v>
      </c>
      <c r="C1759" s="832" t="s">
        <v>2463</v>
      </c>
      <c r="D1759" s="833" t="s">
        <v>4107</v>
      </c>
      <c r="E1759" s="834" t="s">
        <v>2503</v>
      </c>
      <c r="F1759" s="832" t="s">
        <v>2458</v>
      </c>
      <c r="G1759" s="832" t="s">
        <v>2883</v>
      </c>
      <c r="H1759" s="832" t="s">
        <v>637</v>
      </c>
      <c r="I1759" s="832" t="s">
        <v>1939</v>
      </c>
      <c r="J1759" s="832" t="s">
        <v>877</v>
      </c>
      <c r="K1759" s="832" t="s">
        <v>1940</v>
      </c>
      <c r="L1759" s="835">
        <v>42.51</v>
      </c>
      <c r="M1759" s="835">
        <v>42.51</v>
      </c>
      <c r="N1759" s="832">
        <v>1</v>
      </c>
      <c r="O1759" s="836">
        <v>0.5</v>
      </c>
      <c r="P1759" s="835"/>
      <c r="Q1759" s="837">
        <v>0</v>
      </c>
      <c r="R1759" s="832"/>
      <c r="S1759" s="837">
        <v>0</v>
      </c>
      <c r="T1759" s="836"/>
      <c r="U1759" s="838">
        <v>0</v>
      </c>
    </row>
    <row r="1760" spans="1:21" ht="14.4" customHeight="1" x14ac:dyDescent="0.3">
      <c r="A1760" s="831">
        <v>21</v>
      </c>
      <c r="B1760" s="832" t="s">
        <v>2457</v>
      </c>
      <c r="C1760" s="832" t="s">
        <v>2463</v>
      </c>
      <c r="D1760" s="833" t="s">
        <v>4107</v>
      </c>
      <c r="E1760" s="834" t="s">
        <v>2503</v>
      </c>
      <c r="F1760" s="832" t="s">
        <v>2458</v>
      </c>
      <c r="G1760" s="832" t="s">
        <v>2606</v>
      </c>
      <c r="H1760" s="832" t="s">
        <v>585</v>
      </c>
      <c r="I1760" s="832" t="s">
        <v>3378</v>
      </c>
      <c r="J1760" s="832" t="s">
        <v>2608</v>
      </c>
      <c r="K1760" s="832" t="s">
        <v>2929</v>
      </c>
      <c r="L1760" s="835">
        <v>169.73</v>
      </c>
      <c r="M1760" s="835">
        <v>169.73</v>
      </c>
      <c r="N1760" s="832">
        <v>1</v>
      </c>
      <c r="O1760" s="836">
        <v>0.5</v>
      </c>
      <c r="P1760" s="835"/>
      <c r="Q1760" s="837">
        <v>0</v>
      </c>
      <c r="R1760" s="832"/>
      <c r="S1760" s="837">
        <v>0</v>
      </c>
      <c r="T1760" s="836"/>
      <c r="U1760" s="838">
        <v>0</v>
      </c>
    </row>
    <row r="1761" spans="1:21" ht="14.4" customHeight="1" x14ac:dyDescent="0.3">
      <c r="A1761" s="831">
        <v>21</v>
      </c>
      <c r="B1761" s="832" t="s">
        <v>2457</v>
      </c>
      <c r="C1761" s="832" t="s">
        <v>2463</v>
      </c>
      <c r="D1761" s="833" t="s">
        <v>4107</v>
      </c>
      <c r="E1761" s="834" t="s">
        <v>2503</v>
      </c>
      <c r="F1761" s="832" t="s">
        <v>2458</v>
      </c>
      <c r="G1761" s="832" t="s">
        <v>3970</v>
      </c>
      <c r="H1761" s="832" t="s">
        <v>585</v>
      </c>
      <c r="I1761" s="832" t="s">
        <v>3971</v>
      </c>
      <c r="J1761" s="832" t="s">
        <v>3972</v>
      </c>
      <c r="K1761" s="832" t="s">
        <v>3973</v>
      </c>
      <c r="L1761" s="835">
        <v>24.37</v>
      </c>
      <c r="M1761" s="835">
        <v>24.37</v>
      </c>
      <c r="N1761" s="832">
        <v>1</v>
      </c>
      <c r="O1761" s="836">
        <v>0.5</v>
      </c>
      <c r="P1761" s="835"/>
      <c r="Q1761" s="837">
        <v>0</v>
      </c>
      <c r="R1761" s="832"/>
      <c r="S1761" s="837">
        <v>0</v>
      </c>
      <c r="T1761" s="836"/>
      <c r="U1761" s="838">
        <v>0</v>
      </c>
    </row>
    <row r="1762" spans="1:21" ht="14.4" customHeight="1" x14ac:dyDescent="0.3">
      <c r="A1762" s="831">
        <v>21</v>
      </c>
      <c r="B1762" s="832" t="s">
        <v>2457</v>
      </c>
      <c r="C1762" s="832" t="s">
        <v>2463</v>
      </c>
      <c r="D1762" s="833" t="s">
        <v>4107</v>
      </c>
      <c r="E1762" s="834" t="s">
        <v>2503</v>
      </c>
      <c r="F1762" s="832" t="s">
        <v>2458</v>
      </c>
      <c r="G1762" s="832" t="s">
        <v>2931</v>
      </c>
      <c r="H1762" s="832" t="s">
        <v>585</v>
      </c>
      <c r="I1762" s="832" t="s">
        <v>2932</v>
      </c>
      <c r="J1762" s="832" t="s">
        <v>2933</v>
      </c>
      <c r="K1762" s="832" t="s">
        <v>2934</v>
      </c>
      <c r="L1762" s="835">
        <v>0</v>
      </c>
      <c r="M1762" s="835">
        <v>0</v>
      </c>
      <c r="N1762" s="832">
        <v>1</v>
      </c>
      <c r="O1762" s="836">
        <v>0.5</v>
      </c>
      <c r="P1762" s="835"/>
      <c r="Q1762" s="837"/>
      <c r="R1762" s="832"/>
      <c r="S1762" s="837">
        <v>0</v>
      </c>
      <c r="T1762" s="836"/>
      <c r="U1762" s="838">
        <v>0</v>
      </c>
    </row>
    <row r="1763" spans="1:21" ht="14.4" customHeight="1" x14ac:dyDescent="0.3">
      <c r="A1763" s="831">
        <v>21</v>
      </c>
      <c r="B1763" s="832" t="s">
        <v>2457</v>
      </c>
      <c r="C1763" s="832" t="s">
        <v>2463</v>
      </c>
      <c r="D1763" s="833" t="s">
        <v>4107</v>
      </c>
      <c r="E1763" s="834" t="s">
        <v>2503</v>
      </c>
      <c r="F1763" s="832" t="s">
        <v>2458</v>
      </c>
      <c r="G1763" s="832" t="s">
        <v>2937</v>
      </c>
      <c r="H1763" s="832" t="s">
        <v>585</v>
      </c>
      <c r="I1763" s="832" t="s">
        <v>2938</v>
      </c>
      <c r="J1763" s="832" t="s">
        <v>2939</v>
      </c>
      <c r="K1763" s="832" t="s">
        <v>2940</v>
      </c>
      <c r="L1763" s="835">
        <v>727.03</v>
      </c>
      <c r="M1763" s="835">
        <v>1454.06</v>
      </c>
      <c r="N1763" s="832">
        <v>2</v>
      </c>
      <c r="O1763" s="836">
        <v>0.5</v>
      </c>
      <c r="P1763" s="835"/>
      <c r="Q1763" s="837">
        <v>0</v>
      </c>
      <c r="R1763" s="832"/>
      <c r="S1763" s="837">
        <v>0</v>
      </c>
      <c r="T1763" s="836"/>
      <c r="U1763" s="838">
        <v>0</v>
      </c>
    </row>
    <row r="1764" spans="1:21" ht="14.4" customHeight="1" x14ac:dyDescent="0.3">
      <c r="A1764" s="831">
        <v>21</v>
      </c>
      <c r="B1764" s="832" t="s">
        <v>2457</v>
      </c>
      <c r="C1764" s="832" t="s">
        <v>2463</v>
      </c>
      <c r="D1764" s="833" t="s">
        <v>4107</v>
      </c>
      <c r="E1764" s="834" t="s">
        <v>2503</v>
      </c>
      <c r="F1764" s="832" t="s">
        <v>2458</v>
      </c>
      <c r="G1764" s="832" t="s">
        <v>2515</v>
      </c>
      <c r="H1764" s="832" t="s">
        <v>585</v>
      </c>
      <c r="I1764" s="832" t="s">
        <v>2667</v>
      </c>
      <c r="J1764" s="832" t="s">
        <v>769</v>
      </c>
      <c r="K1764" s="832" t="s">
        <v>2668</v>
      </c>
      <c r="L1764" s="835">
        <v>53.57</v>
      </c>
      <c r="M1764" s="835">
        <v>1071.4000000000001</v>
      </c>
      <c r="N1764" s="832">
        <v>20</v>
      </c>
      <c r="O1764" s="836">
        <v>8</v>
      </c>
      <c r="P1764" s="835">
        <v>535.70000000000005</v>
      </c>
      <c r="Q1764" s="837">
        <v>0.5</v>
      </c>
      <c r="R1764" s="832">
        <v>10</v>
      </c>
      <c r="S1764" s="837">
        <v>0.5</v>
      </c>
      <c r="T1764" s="836">
        <v>3.5</v>
      </c>
      <c r="U1764" s="838">
        <v>0.4375</v>
      </c>
    </row>
    <row r="1765" spans="1:21" ht="14.4" customHeight="1" x14ac:dyDescent="0.3">
      <c r="A1765" s="831">
        <v>21</v>
      </c>
      <c r="B1765" s="832" t="s">
        <v>2457</v>
      </c>
      <c r="C1765" s="832" t="s">
        <v>2463</v>
      </c>
      <c r="D1765" s="833" t="s">
        <v>4107</v>
      </c>
      <c r="E1765" s="834" t="s">
        <v>2503</v>
      </c>
      <c r="F1765" s="832" t="s">
        <v>2458</v>
      </c>
      <c r="G1765" s="832" t="s">
        <v>2669</v>
      </c>
      <c r="H1765" s="832" t="s">
        <v>637</v>
      </c>
      <c r="I1765" s="832" t="s">
        <v>1918</v>
      </c>
      <c r="J1765" s="832" t="s">
        <v>873</v>
      </c>
      <c r="K1765" s="832" t="s">
        <v>1919</v>
      </c>
      <c r="L1765" s="835">
        <v>1385.62</v>
      </c>
      <c r="M1765" s="835">
        <v>13856.2</v>
      </c>
      <c r="N1765" s="832">
        <v>10</v>
      </c>
      <c r="O1765" s="836">
        <v>2</v>
      </c>
      <c r="P1765" s="835">
        <v>9699.34</v>
      </c>
      <c r="Q1765" s="837">
        <v>0.7</v>
      </c>
      <c r="R1765" s="832">
        <v>7</v>
      </c>
      <c r="S1765" s="837">
        <v>0.7</v>
      </c>
      <c r="T1765" s="836">
        <v>1.5</v>
      </c>
      <c r="U1765" s="838">
        <v>0.75</v>
      </c>
    </row>
    <row r="1766" spans="1:21" ht="14.4" customHeight="1" x14ac:dyDescent="0.3">
      <c r="A1766" s="831">
        <v>21</v>
      </c>
      <c r="B1766" s="832" t="s">
        <v>2457</v>
      </c>
      <c r="C1766" s="832" t="s">
        <v>2463</v>
      </c>
      <c r="D1766" s="833" t="s">
        <v>4107</v>
      </c>
      <c r="E1766" s="834" t="s">
        <v>2503</v>
      </c>
      <c r="F1766" s="832" t="s">
        <v>2458</v>
      </c>
      <c r="G1766" s="832" t="s">
        <v>2669</v>
      </c>
      <c r="H1766" s="832" t="s">
        <v>637</v>
      </c>
      <c r="I1766" s="832" t="s">
        <v>2670</v>
      </c>
      <c r="J1766" s="832" t="s">
        <v>2671</v>
      </c>
      <c r="K1766" s="832" t="s">
        <v>2672</v>
      </c>
      <c r="L1766" s="835">
        <v>736.33</v>
      </c>
      <c r="M1766" s="835">
        <v>1472.66</v>
      </c>
      <c r="N1766" s="832">
        <v>2</v>
      </c>
      <c r="O1766" s="836">
        <v>1</v>
      </c>
      <c r="P1766" s="835"/>
      <c r="Q1766" s="837">
        <v>0</v>
      </c>
      <c r="R1766" s="832"/>
      <c r="S1766" s="837">
        <v>0</v>
      </c>
      <c r="T1766" s="836"/>
      <c r="U1766" s="838">
        <v>0</v>
      </c>
    </row>
    <row r="1767" spans="1:21" ht="14.4" customHeight="1" x14ac:dyDescent="0.3">
      <c r="A1767" s="831">
        <v>21</v>
      </c>
      <c r="B1767" s="832" t="s">
        <v>2457</v>
      </c>
      <c r="C1767" s="832" t="s">
        <v>2463</v>
      </c>
      <c r="D1767" s="833" t="s">
        <v>4107</v>
      </c>
      <c r="E1767" s="834" t="s">
        <v>2503</v>
      </c>
      <c r="F1767" s="832" t="s">
        <v>2458</v>
      </c>
      <c r="G1767" s="832" t="s">
        <v>2669</v>
      </c>
      <c r="H1767" s="832" t="s">
        <v>637</v>
      </c>
      <c r="I1767" s="832" t="s">
        <v>1920</v>
      </c>
      <c r="J1767" s="832" t="s">
        <v>873</v>
      </c>
      <c r="K1767" s="832" t="s">
        <v>1921</v>
      </c>
      <c r="L1767" s="835">
        <v>1847.49</v>
      </c>
      <c r="M1767" s="835">
        <v>5542.47</v>
      </c>
      <c r="N1767" s="832">
        <v>3</v>
      </c>
      <c r="O1767" s="836">
        <v>0.5</v>
      </c>
      <c r="P1767" s="835">
        <v>5542.47</v>
      </c>
      <c r="Q1767" s="837">
        <v>1</v>
      </c>
      <c r="R1767" s="832">
        <v>3</v>
      </c>
      <c r="S1767" s="837">
        <v>1</v>
      </c>
      <c r="T1767" s="836">
        <v>0.5</v>
      </c>
      <c r="U1767" s="838">
        <v>1</v>
      </c>
    </row>
    <row r="1768" spans="1:21" ht="14.4" customHeight="1" x14ac:dyDescent="0.3">
      <c r="A1768" s="831">
        <v>21</v>
      </c>
      <c r="B1768" s="832" t="s">
        <v>2457</v>
      </c>
      <c r="C1768" s="832" t="s">
        <v>2463</v>
      </c>
      <c r="D1768" s="833" t="s">
        <v>4107</v>
      </c>
      <c r="E1768" s="834" t="s">
        <v>2503</v>
      </c>
      <c r="F1768" s="832" t="s">
        <v>2458</v>
      </c>
      <c r="G1768" s="832" t="s">
        <v>2669</v>
      </c>
      <c r="H1768" s="832" t="s">
        <v>637</v>
      </c>
      <c r="I1768" s="832" t="s">
        <v>2948</v>
      </c>
      <c r="J1768" s="832" t="s">
        <v>2671</v>
      </c>
      <c r="K1768" s="832" t="s">
        <v>2949</v>
      </c>
      <c r="L1768" s="835">
        <v>1154.68</v>
      </c>
      <c r="M1768" s="835">
        <v>4618.72</v>
      </c>
      <c r="N1768" s="832">
        <v>4</v>
      </c>
      <c r="O1768" s="836">
        <v>1</v>
      </c>
      <c r="P1768" s="835"/>
      <c r="Q1768" s="837">
        <v>0</v>
      </c>
      <c r="R1768" s="832"/>
      <c r="S1768" s="837">
        <v>0</v>
      </c>
      <c r="T1768" s="836"/>
      <c r="U1768" s="838">
        <v>0</v>
      </c>
    </row>
    <row r="1769" spans="1:21" ht="14.4" customHeight="1" x14ac:dyDescent="0.3">
      <c r="A1769" s="831">
        <v>21</v>
      </c>
      <c r="B1769" s="832" t="s">
        <v>2457</v>
      </c>
      <c r="C1769" s="832" t="s">
        <v>2463</v>
      </c>
      <c r="D1769" s="833" t="s">
        <v>4107</v>
      </c>
      <c r="E1769" s="834" t="s">
        <v>2503</v>
      </c>
      <c r="F1769" s="832" t="s">
        <v>2458</v>
      </c>
      <c r="G1769" s="832" t="s">
        <v>2680</v>
      </c>
      <c r="H1769" s="832" t="s">
        <v>585</v>
      </c>
      <c r="I1769" s="832" t="s">
        <v>2967</v>
      </c>
      <c r="J1769" s="832" t="s">
        <v>909</v>
      </c>
      <c r="K1769" s="832" t="s">
        <v>2968</v>
      </c>
      <c r="L1769" s="835">
        <v>103.67</v>
      </c>
      <c r="M1769" s="835">
        <v>103.67</v>
      </c>
      <c r="N1769" s="832">
        <v>1</v>
      </c>
      <c r="O1769" s="836">
        <v>1</v>
      </c>
      <c r="P1769" s="835">
        <v>103.67</v>
      </c>
      <c r="Q1769" s="837">
        <v>1</v>
      </c>
      <c r="R1769" s="832">
        <v>1</v>
      </c>
      <c r="S1769" s="837">
        <v>1</v>
      </c>
      <c r="T1769" s="836">
        <v>1</v>
      </c>
      <c r="U1769" s="838">
        <v>1</v>
      </c>
    </row>
    <row r="1770" spans="1:21" ht="14.4" customHeight="1" x14ac:dyDescent="0.3">
      <c r="A1770" s="831">
        <v>21</v>
      </c>
      <c r="B1770" s="832" t="s">
        <v>2457</v>
      </c>
      <c r="C1770" s="832" t="s">
        <v>2463</v>
      </c>
      <c r="D1770" s="833" t="s">
        <v>4107</v>
      </c>
      <c r="E1770" s="834" t="s">
        <v>2503</v>
      </c>
      <c r="F1770" s="832" t="s">
        <v>2458</v>
      </c>
      <c r="G1770" s="832" t="s">
        <v>2680</v>
      </c>
      <c r="H1770" s="832" t="s">
        <v>585</v>
      </c>
      <c r="I1770" s="832" t="s">
        <v>2969</v>
      </c>
      <c r="J1770" s="832" t="s">
        <v>909</v>
      </c>
      <c r="K1770" s="832" t="s">
        <v>2684</v>
      </c>
      <c r="L1770" s="835">
        <v>32.25</v>
      </c>
      <c r="M1770" s="835">
        <v>129</v>
      </c>
      <c r="N1770" s="832">
        <v>4</v>
      </c>
      <c r="O1770" s="836">
        <v>1</v>
      </c>
      <c r="P1770" s="835">
        <v>129</v>
      </c>
      <c r="Q1770" s="837">
        <v>1</v>
      </c>
      <c r="R1770" s="832">
        <v>4</v>
      </c>
      <c r="S1770" s="837">
        <v>1</v>
      </c>
      <c r="T1770" s="836">
        <v>1</v>
      </c>
      <c r="U1770" s="838">
        <v>1</v>
      </c>
    </row>
    <row r="1771" spans="1:21" ht="14.4" customHeight="1" x14ac:dyDescent="0.3">
      <c r="A1771" s="831">
        <v>21</v>
      </c>
      <c r="B1771" s="832" t="s">
        <v>2457</v>
      </c>
      <c r="C1771" s="832" t="s">
        <v>2463</v>
      </c>
      <c r="D1771" s="833" t="s">
        <v>4107</v>
      </c>
      <c r="E1771" s="834" t="s">
        <v>2503</v>
      </c>
      <c r="F1771" s="832" t="s">
        <v>2458</v>
      </c>
      <c r="G1771" s="832" t="s">
        <v>2504</v>
      </c>
      <c r="H1771" s="832" t="s">
        <v>585</v>
      </c>
      <c r="I1771" s="832" t="s">
        <v>2508</v>
      </c>
      <c r="J1771" s="832" t="s">
        <v>1091</v>
      </c>
      <c r="K1771" s="832" t="s">
        <v>1899</v>
      </c>
      <c r="L1771" s="835">
        <v>453.18</v>
      </c>
      <c r="M1771" s="835">
        <v>3625.44</v>
      </c>
      <c r="N1771" s="832">
        <v>8</v>
      </c>
      <c r="O1771" s="836">
        <v>4.5</v>
      </c>
      <c r="P1771" s="835">
        <v>1359.54</v>
      </c>
      <c r="Q1771" s="837">
        <v>0.375</v>
      </c>
      <c r="R1771" s="832">
        <v>3</v>
      </c>
      <c r="S1771" s="837">
        <v>0.375</v>
      </c>
      <c r="T1771" s="836">
        <v>1.5</v>
      </c>
      <c r="U1771" s="838">
        <v>0.33333333333333331</v>
      </c>
    </row>
    <row r="1772" spans="1:21" ht="14.4" customHeight="1" x14ac:dyDescent="0.3">
      <c r="A1772" s="831">
        <v>21</v>
      </c>
      <c r="B1772" s="832" t="s">
        <v>2457</v>
      </c>
      <c r="C1772" s="832" t="s">
        <v>2463</v>
      </c>
      <c r="D1772" s="833" t="s">
        <v>4107</v>
      </c>
      <c r="E1772" s="834" t="s">
        <v>2503</v>
      </c>
      <c r="F1772" s="832" t="s">
        <v>2458</v>
      </c>
      <c r="G1772" s="832" t="s">
        <v>2691</v>
      </c>
      <c r="H1772" s="832" t="s">
        <v>637</v>
      </c>
      <c r="I1772" s="832" t="s">
        <v>2114</v>
      </c>
      <c r="J1772" s="832" t="s">
        <v>2112</v>
      </c>
      <c r="K1772" s="832" t="s">
        <v>2115</v>
      </c>
      <c r="L1772" s="835">
        <v>552.64</v>
      </c>
      <c r="M1772" s="835">
        <v>552.64</v>
      </c>
      <c r="N1772" s="832">
        <v>1</v>
      </c>
      <c r="O1772" s="836">
        <v>1</v>
      </c>
      <c r="P1772" s="835"/>
      <c r="Q1772" s="837">
        <v>0</v>
      </c>
      <c r="R1772" s="832"/>
      <c r="S1772" s="837">
        <v>0</v>
      </c>
      <c r="T1772" s="836"/>
      <c r="U1772" s="838">
        <v>0</v>
      </c>
    </row>
    <row r="1773" spans="1:21" ht="14.4" customHeight="1" x14ac:dyDescent="0.3">
      <c r="A1773" s="831">
        <v>21</v>
      </c>
      <c r="B1773" s="832" t="s">
        <v>2457</v>
      </c>
      <c r="C1773" s="832" t="s">
        <v>2463</v>
      </c>
      <c r="D1773" s="833" t="s">
        <v>4107</v>
      </c>
      <c r="E1773" s="834" t="s">
        <v>2503</v>
      </c>
      <c r="F1773" s="832" t="s">
        <v>2458</v>
      </c>
      <c r="G1773" s="832" t="s">
        <v>2691</v>
      </c>
      <c r="H1773" s="832" t="s">
        <v>637</v>
      </c>
      <c r="I1773" s="832" t="s">
        <v>2116</v>
      </c>
      <c r="J1773" s="832" t="s">
        <v>2112</v>
      </c>
      <c r="K1773" s="832" t="s">
        <v>2117</v>
      </c>
      <c r="L1773" s="835">
        <v>1019.46</v>
      </c>
      <c r="M1773" s="835">
        <v>2038.92</v>
      </c>
      <c r="N1773" s="832">
        <v>2</v>
      </c>
      <c r="O1773" s="836">
        <v>2</v>
      </c>
      <c r="P1773" s="835"/>
      <c r="Q1773" s="837">
        <v>0</v>
      </c>
      <c r="R1773" s="832"/>
      <c r="S1773" s="837">
        <v>0</v>
      </c>
      <c r="T1773" s="836"/>
      <c r="U1773" s="838">
        <v>0</v>
      </c>
    </row>
    <row r="1774" spans="1:21" ht="14.4" customHeight="1" x14ac:dyDescent="0.3">
      <c r="A1774" s="831">
        <v>21</v>
      </c>
      <c r="B1774" s="832" t="s">
        <v>2457</v>
      </c>
      <c r="C1774" s="832" t="s">
        <v>2463</v>
      </c>
      <c r="D1774" s="833" t="s">
        <v>4107</v>
      </c>
      <c r="E1774" s="834" t="s">
        <v>2503</v>
      </c>
      <c r="F1774" s="832" t="s">
        <v>2458</v>
      </c>
      <c r="G1774" s="832" t="s">
        <v>2701</v>
      </c>
      <c r="H1774" s="832" t="s">
        <v>585</v>
      </c>
      <c r="I1774" s="832" t="s">
        <v>2702</v>
      </c>
      <c r="J1774" s="832" t="s">
        <v>647</v>
      </c>
      <c r="K1774" s="832" t="s">
        <v>2703</v>
      </c>
      <c r="L1774" s="835">
        <v>108.44</v>
      </c>
      <c r="M1774" s="835">
        <v>108.44</v>
      </c>
      <c r="N1774" s="832">
        <v>1</v>
      </c>
      <c r="O1774" s="836">
        <v>0.5</v>
      </c>
      <c r="P1774" s="835">
        <v>108.44</v>
      </c>
      <c r="Q1774" s="837">
        <v>1</v>
      </c>
      <c r="R1774" s="832">
        <v>1</v>
      </c>
      <c r="S1774" s="837">
        <v>1</v>
      </c>
      <c r="T1774" s="836">
        <v>0.5</v>
      </c>
      <c r="U1774" s="838">
        <v>1</v>
      </c>
    </row>
    <row r="1775" spans="1:21" ht="14.4" customHeight="1" x14ac:dyDescent="0.3">
      <c r="A1775" s="831">
        <v>21</v>
      </c>
      <c r="B1775" s="832" t="s">
        <v>2457</v>
      </c>
      <c r="C1775" s="832" t="s">
        <v>2463</v>
      </c>
      <c r="D1775" s="833" t="s">
        <v>4107</v>
      </c>
      <c r="E1775" s="834" t="s">
        <v>2503</v>
      </c>
      <c r="F1775" s="832" t="s">
        <v>2458</v>
      </c>
      <c r="G1775" s="832" t="s">
        <v>2509</v>
      </c>
      <c r="H1775" s="832" t="s">
        <v>637</v>
      </c>
      <c r="I1775" s="832" t="s">
        <v>2141</v>
      </c>
      <c r="J1775" s="832" t="s">
        <v>1087</v>
      </c>
      <c r="K1775" s="832" t="s">
        <v>1089</v>
      </c>
      <c r="L1775" s="835">
        <v>0</v>
      </c>
      <c r="M1775" s="835">
        <v>0</v>
      </c>
      <c r="N1775" s="832">
        <v>3</v>
      </c>
      <c r="O1775" s="836">
        <v>1.5</v>
      </c>
      <c r="P1775" s="835">
        <v>0</v>
      </c>
      <c r="Q1775" s="837"/>
      <c r="R1775" s="832">
        <v>3</v>
      </c>
      <c r="S1775" s="837">
        <v>1</v>
      </c>
      <c r="T1775" s="836">
        <v>1.5</v>
      </c>
      <c r="U1775" s="838">
        <v>1</v>
      </c>
    </row>
    <row r="1776" spans="1:21" ht="14.4" customHeight="1" x14ac:dyDescent="0.3">
      <c r="A1776" s="831">
        <v>21</v>
      </c>
      <c r="B1776" s="832" t="s">
        <v>2457</v>
      </c>
      <c r="C1776" s="832" t="s">
        <v>2463</v>
      </c>
      <c r="D1776" s="833" t="s">
        <v>4107</v>
      </c>
      <c r="E1776" s="834" t="s">
        <v>2503</v>
      </c>
      <c r="F1776" s="832" t="s">
        <v>2458</v>
      </c>
      <c r="G1776" s="832" t="s">
        <v>3253</v>
      </c>
      <c r="H1776" s="832" t="s">
        <v>585</v>
      </c>
      <c r="I1776" s="832" t="s">
        <v>3255</v>
      </c>
      <c r="J1776" s="832" t="s">
        <v>1249</v>
      </c>
      <c r="K1776" s="832" t="s">
        <v>3256</v>
      </c>
      <c r="L1776" s="835">
        <v>42.08</v>
      </c>
      <c r="M1776" s="835">
        <v>126.24</v>
      </c>
      <c r="N1776" s="832">
        <v>3</v>
      </c>
      <c r="O1776" s="836">
        <v>0.5</v>
      </c>
      <c r="P1776" s="835"/>
      <c r="Q1776" s="837">
        <v>0</v>
      </c>
      <c r="R1776" s="832"/>
      <c r="S1776" s="837">
        <v>0</v>
      </c>
      <c r="T1776" s="836"/>
      <c r="U1776" s="838">
        <v>0</v>
      </c>
    </row>
    <row r="1777" spans="1:21" ht="14.4" customHeight="1" x14ac:dyDescent="0.3">
      <c r="A1777" s="831">
        <v>21</v>
      </c>
      <c r="B1777" s="832" t="s">
        <v>2457</v>
      </c>
      <c r="C1777" s="832" t="s">
        <v>2463</v>
      </c>
      <c r="D1777" s="833" t="s">
        <v>4107</v>
      </c>
      <c r="E1777" s="834" t="s">
        <v>2503</v>
      </c>
      <c r="F1777" s="832" t="s">
        <v>2458</v>
      </c>
      <c r="G1777" s="832" t="s">
        <v>2742</v>
      </c>
      <c r="H1777" s="832" t="s">
        <v>585</v>
      </c>
      <c r="I1777" s="832" t="s">
        <v>2743</v>
      </c>
      <c r="J1777" s="832" t="s">
        <v>1208</v>
      </c>
      <c r="K1777" s="832" t="s">
        <v>2744</v>
      </c>
      <c r="L1777" s="835">
        <v>98.2</v>
      </c>
      <c r="M1777" s="835">
        <v>98.2</v>
      </c>
      <c r="N1777" s="832">
        <v>1</v>
      </c>
      <c r="O1777" s="836">
        <v>1</v>
      </c>
      <c r="P1777" s="835"/>
      <c r="Q1777" s="837">
        <v>0</v>
      </c>
      <c r="R1777" s="832"/>
      <c r="S1777" s="837">
        <v>0</v>
      </c>
      <c r="T1777" s="836"/>
      <c r="U1777" s="838">
        <v>0</v>
      </c>
    </row>
    <row r="1778" spans="1:21" ht="14.4" customHeight="1" x14ac:dyDescent="0.3">
      <c r="A1778" s="831">
        <v>21</v>
      </c>
      <c r="B1778" s="832" t="s">
        <v>2457</v>
      </c>
      <c r="C1778" s="832" t="s">
        <v>2463</v>
      </c>
      <c r="D1778" s="833" t="s">
        <v>4107</v>
      </c>
      <c r="E1778" s="834" t="s">
        <v>2503</v>
      </c>
      <c r="F1778" s="832" t="s">
        <v>2458</v>
      </c>
      <c r="G1778" s="832" t="s">
        <v>2767</v>
      </c>
      <c r="H1778" s="832" t="s">
        <v>585</v>
      </c>
      <c r="I1778" s="832" t="s">
        <v>2768</v>
      </c>
      <c r="J1778" s="832" t="s">
        <v>2769</v>
      </c>
      <c r="K1778" s="832" t="s">
        <v>2770</v>
      </c>
      <c r="L1778" s="835">
        <v>311.02</v>
      </c>
      <c r="M1778" s="835">
        <v>311.02</v>
      </c>
      <c r="N1778" s="832">
        <v>1</v>
      </c>
      <c r="O1778" s="836">
        <v>0.5</v>
      </c>
      <c r="P1778" s="835"/>
      <c r="Q1778" s="837">
        <v>0</v>
      </c>
      <c r="R1778" s="832"/>
      <c r="S1778" s="837">
        <v>0</v>
      </c>
      <c r="T1778" s="836"/>
      <c r="U1778" s="838">
        <v>0</v>
      </c>
    </row>
    <row r="1779" spans="1:21" ht="14.4" customHeight="1" x14ac:dyDescent="0.3">
      <c r="A1779" s="831">
        <v>21</v>
      </c>
      <c r="B1779" s="832" t="s">
        <v>2457</v>
      </c>
      <c r="C1779" s="832" t="s">
        <v>2463</v>
      </c>
      <c r="D1779" s="833" t="s">
        <v>4107</v>
      </c>
      <c r="E1779" s="834" t="s">
        <v>2503</v>
      </c>
      <c r="F1779" s="832" t="s">
        <v>2458</v>
      </c>
      <c r="G1779" s="832" t="s">
        <v>2773</v>
      </c>
      <c r="H1779" s="832" t="s">
        <v>585</v>
      </c>
      <c r="I1779" s="832" t="s">
        <v>2779</v>
      </c>
      <c r="J1779" s="832" t="s">
        <v>2780</v>
      </c>
      <c r="K1779" s="832" t="s">
        <v>2349</v>
      </c>
      <c r="L1779" s="835">
        <v>0</v>
      </c>
      <c r="M1779" s="835">
        <v>0</v>
      </c>
      <c r="N1779" s="832">
        <v>2</v>
      </c>
      <c r="O1779" s="836">
        <v>1</v>
      </c>
      <c r="P1779" s="835"/>
      <c r="Q1779" s="837"/>
      <c r="R1779" s="832"/>
      <c r="S1779" s="837">
        <v>0</v>
      </c>
      <c r="T1779" s="836"/>
      <c r="U1779" s="838">
        <v>0</v>
      </c>
    </row>
    <row r="1780" spans="1:21" ht="14.4" customHeight="1" x14ac:dyDescent="0.3">
      <c r="A1780" s="831">
        <v>21</v>
      </c>
      <c r="B1780" s="832" t="s">
        <v>2457</v>
      </c>
      <c r="C1780" s="832" t="s">
        <v>2463</v>
      </c>
      <c r="D1780" s="833" t="s">
        <v>4107</v>
      </c>
      <c r="E1780" s="834" t="s">
        <v>2503</v>
      </c>
      <c r="F1780" s="832" t="s">
        <v>2458</v>
      </c>
      <c r="G1780" s="832" t="s">
        <v>2786</v>
      </c>
      <c r="H1780" s="832" t="s">
        <v>585</v>
      </c>
      <c r="I1780" s="832" t="s">
        <v>2789</v>
      </c>
      <c r="J1780" s="832" t="s">
        <v>1559</v>
      </c>
      <c r="K1780" s="832" t="s">
        <v>2790</v>
      </c>
      <c r="L1780" s="835">
        <v>50.32</v>
      </c>
      <c r="M1780" s="835">
        <v>100.64</v>
      </c>
      <c r="N1780" s="832">
        <v>2</v>
      </c>
      <c r="O1780" s="836">
        <v>0.5</v>
      </c>
      <c r="P1780" s="835"/>
      <c r="Q1780" s="837">
        <v>0</v>
      </c>
      <c r="R1780" s="832"/>
      <c r="S1780" s="837">
        <v>0</v>
      </c>
      <c r="T1780" s="836"/>
      <c r="U1780" s="838">
        <v>0</v>
      </c>
    </row>
    <row r="1781" spans="1:21" ht="14.4" customHeight="1" x14ac:dyDescent="0.3">
      <c r="A1781" s="831">
        <v>21</v>
      </c>
      <c r="B1781" s="832" t="s">
        <v>2457</v>
      </c>
      <c r="C1781" s="832" t="s">
        <v>2463</v>
      </c>
      <c r="D1781" s="833" t="s">
        <v>4107</v>
      </c>
      <c r="E1781" s="834" t="s">
        <v>2503</v>
      </c>
      <c r="F1781" s="832" t="s">
        <v>2458</v>
      </c>
      <c r="G1781" s="832" t="s">
        <v>2791</v>
      </c>
      <c r="H1781" s="832" t="s">
        <v>585</v>
      </c>
      <c r="I1781" s="832" t="s">
        <v>2792</v>
      </c>
      <c r="J1781" s="832" t="s">
        <v>643</v>
      </c>
      <c r="K1781" s="832" t="s">
        <v>644</v>
      </c>
      <c r="L1781" s="835">
        <v>2086.5500000000002</v>
      </c>
      <c r="M1781" s="835">
        <v>6259.6500000000005</v>
      </c>
      <c r="N1781" s="832">
        <v>3</v>
      </c>
      <c r="O1781" s="836">
        <v>2</v>
      </c>
      <c r="P1781" s="835">
        <v>6259.6500000000005</v>
      </c>
      <c r="Q1781" s="837">
        <v>1</v>
      </c>
      <c r="R1781" s="832">
        <v>3</v>
      </c>
      <c r="S1781" s="837">
        <v>1</v>
      </c>
      <c r="T1781" s="836">
        <v>2</v>
      </c>
      <c r="U1781" s="838">
        <v>1</v>
      </c>
    </row>
    <row r="1782" spans="1:21" ht="14.4" customHeight="1" x14ac:dyDescent="0.3">
      <c r="A1782" s="831">
        <v>21</v>
      </c>
      <c r="B1782" s="832" t="s">
        <v>2457</v>
      </c>
      <c r="C1782" s="832" t="s">
        <v>2463</v>
      </c>
      <c r="D1782" s="833" t="s">
        <v>4107</v>
      </c>
      <c r="E1782" s="834" t="s">
        <v>2503</v>
      </c>
      <c r="F1782" s="832" t="s">
        <v>2458</v>
      </c>
      <c r="G1782" s="832" t="s">
        <v>2793</v>
      </c>
      <c r="H1782" s="832" t="s">
        <v>637</v>
      </c>
      <c r="I1782" s="832" t="s">
        <v>2305</v>
      </c>
      <c r="J1782" s="832" t="s">
        <v>1310</v>
      </c>
      <c r="K1782" s="832" t="s">
        <v>2306</v>
      </c>
      <c r="L1782" s="835">
        <v>154.36000000000001</v>
      </c>
      <c r="M1782" s="835">
        <v>154.36000000000001</v>
      </c>
      <c r="N1782" s="832">
        <v>1</v>
      </c>
      <c r="O1782" s="836">
        <v>0.5</v>
      </c>
      <c r="P1782" s="835">
        <v>154.36000000000001</v>
      </c>
      <c r="Q1782" s="837">
        <v>1</v>
      </c>
      <c r="R1782" s="832">
        <v>1</v>
      </c>
      <c r="S1782" s="837">
        <v>1</v>
      </c>
      <c r="T1782" s="836">
        <v>0.5</v>
      </c>
      <c r="U1782" s="838">
        <v>1</v>
      </c>
    </row>
    <row r="1783" spans="1:21" ht="14.4" customHeight="1" x14ac:dyDescent="0.3">
      <c r="A1783" s="831">
        <v>21</v>
      </c>
      <c r="B1783" s="832" t="s">
        <v>2457</v>
      </c>
      <c r="C1783" s="832" t="s">
        <v>2463</v>
      </c>
      <c r="D1783" s="833" t="s">
        <v>4107</v>
      </c>
      <c r="E1783" s="834" t="s">
        <v>2503</v>
      </c>
      <c r="F1783" s="832" t="s">
        <v>2458</v>
      </c>
      <c r="G1783" s="832" t="s">
        <v>2796</v>
      </c>
      <c r="H1783" s="832" t="s">
        <v>585</v>
      </c>
      <c r="I1783" s="832" t="s">
        <v>2797</v>
      </c>
      <c r="J1783" s="832" t="s">
        <v>982</v>
      </c>
      <c r="K1783" s="832" t="s">
        <v>983</v>
      </c>
      <c r="L1783" s="835">
        <v>374.79</v>
      </c>
      <c r="M1783" s="835">
        <v>374.79</v>
      </c>
      <c r="N1783" s="832">
        <v>1</v>
      </c>
      <c r="O1783" s="836">
        <v>0.5</v>
      </c>
      <c r="P1783" s="835">
        <v>374.79</v>
      </c>
      <c r="Q1783" s="837">
        <v>1</v>
      </c>
      <c r="R1783" s="832">
        <v>1</v>
      </c>
      <c r="S1783" s="837">
        <v>1</v>
      </c>
      <c r="T1783" s="836">
        <v>0.5</v>
      </c>
      <c r="U1783" s="838">
        <v>1</v>
      </c>
    </row>
    <row r="1784" spans="1:21" ht="14.4" customHeight="1" x14ac:dyDescent="0.3">
      <c r="A1784" s="831">
        <v>21</v>
      </c>
      <c r="B1784" s="832" t="s">
        <v>2457</v>
      </c>
      <c r="C1784" s="832" t="s">
        <v>2463</v>
      </c>
      <c r="D1784" s="833" t="s">
        <v>4107</v>
      </c>
      <c r="E1784" s="834" t="s">
        <v>2503</v>
      </c>
      <c r="F1784" s="832" t="s">
        <v>2458</v>
      </c>
      <c r="G1784" s="832" t="s">
        <v>2799</v>
      </c>
      <c r="H1784" s="832" t="s">
        <v>585</v>
      </c>
      <c r="I1784" s="832" t="s">
        <v>2800</v>
      </c>
      <c r="J1784" s="832" t="s">
        <v>634</v>
      </c>
      <c r="K1784" s="832" t="s">
        <v>2801</v>
      </c>
      <c r="L1784" s="835">
        <v>0</v>
      </c>
      <c r="M1784" s="835">
        <v>0</v>
      </c>
      <c r="N1784" s="832">
        <v>2</v>
      </c>
      <c r="O1784" s="836">
        <v>0.5</v>
      </c>
      <c r="P1784" s="835">
        <v>0</v>
      </c>
      <c r="Q1784" s="837"/>
      <c r="R1784" s="832">
        <v>2</v>
      </c>
      <c r="S1784" s="837">
        <v>1</v>
      </c>
      <c r="T1784" s="836">
        <v>0.5</v>
      </c>
      <c r="U1784" s="838">
        <v>1</v>
      </c>
    </row>
    <row r="1785" spans="1:21" ht="14.4" customHeight="1" x14ac:dyDescent="0.3">
      <c r="A1785" s="831">
        <v>21</v>
      </c>
      <c r="B1785" s="832" t="s">
        <v>2457</v>
      </c>
      <c r="C1785" s="832" t="s">
        <v>2463</v>
      </c>
      <c r="D1785" s="833" t="s">
        <v>4107</v>
      </c>
      <c r="E1785" s="834" t="s">
        <v>2503</v>
      </c>
      <c r="F1785" s="832" t="s">
        <v>2458</v>
      </c>
      <c r="G1785" s="832" t="s">
        <v>2510</v>
      </c>
      <c r="H1785" s="832" t="s">
        <v>585</v>
      </c>
      <c r="I1785" s="832" t="s">
        <v>2511</v>
      </c>
      <c r="J1785" s="832" t="s">
        <v>1028</v>
      </c>
      <c r="K1785" s="832" t="s">
        <v>1029</v>
      </c>
      <c r="L1785" s="835">
        <v>107.27</v>
      </c>
      <c r="M1785" s="835">
        <v>321.81</v>
      </c>
      <c r="N1785" s="832">
        <v>3</v>
      </c>
      <c r="O1785" s="836">
        <v>1</v>
      </c>
      <c r="P1785" s="835"/>
      <c r="Q1785" s="837">
        <v>0</v>
      </c>
      <c r="R1785" s="832"/>
      <c r="S1785" s="837">
        <v>0</v>
      </c>
      <c r="T1785" s="836"/>
      <c r="U1785" s="838">
        <v>0</v>
      </c>
    </row>
    <row r="1786" spans="1:21" ht="14.4" customHeight="1" x14ac:dyDescent="0.3">
      <c r="A1786" s="831">
        <v>21</v>
      </c>
      <c r="B1786" s="832" t="s">
        <v>2457</v>
      </c>
      <c r="C1786" s="832" t="s">
        <v>2463</v>
      </c>
      <c r="D1786" s="833" t="s">
        <v>4107</v>
      </c>
      <c r="E1786" s="834" t="s">
        <v>2503</v>
      </c>
      <c r="F1786" s="832" t="s">
        <v>2459</v>
      </c>
      <c r="G1786" s="832" t="s">
        <v>2519</v>
      </c>
      <c r="H1786" s="832" t="s">
        <v>585</v>
      </c>
      <c r="I1786" s="832" t="s">
        <v>2810</v>
      </c>
      <c r="J1786" s="832" t="s">
        <v>2521</v>
      </c>
      <c r="K1786" s="832"/>
      <c r="L1786" s="835">
        <v>0</v>
      </c>
      <c r="M1786" s="835">
        <v>0</v>
      </c>
      <c r="N1786" s="832">
        <v>1</v>
      </c>
      <c r="O1786" s="836">
        <v>1</v>
      </c>
      <c r="P1786" s="835">
        <v>0</v>
      </c>
      <c r="Q1786" s="837"/>
      <c r="R1786" s="832">
        <v>1</v>
      </c>
      <c r="S1786" s="837">
        <v>1</v>
      </c>
      <c r="T1786" s="836">
        <v>1</v>
      </c>
      <c r="U1786" s="838">
        <v>1</v>
      </c>
    </row>
    <row r="1787" spans="1:21" ht="14.4" customHeight="1" x14ac:dyDescent="0.3">
      <c r="A1787" s="831">
        <v>21</v>
      </c>
      <c r="B1787" s="832" t="s">
        <v>2457</v>
      </c>
      <c r="C1787" s="832" t="s">
        <v>2463</v>
      </c>
      <c r="D1787" s="833" t="s">
        <v>4107</v>
      </c>
      <c r="E1787" s="834" t="s">
        <v>2503</v>
      </c>
      <c r="F1787" s="832" t="s">
        <v>2460</v>
      </c>
      <c r="G1787" s="832" t="s">
        <v>2825</v>
      </c>
      <c r="H1787" s="832" t="s">
        <v>585</v>
      </c>
      <c r="I1787" s="832" t="s">
        <v>2826</v>
      </c>
      <c r="J1787" s="832" t="s">
        <v>2827</v>
      </c>
      <c r="K1787" s="832" t="s">
        <v>2828</v>
      </c>
      <c r="L1787" s="835">
        <v>1267.1199999999999</v>
      </c>
      <c r="M1787" s="835">
        <v>1267.1199999999999</v>
      </c>
      <c r="N1787" s="832">
        <v>1</v>
      </c>
      <c r="O1787" s="836">
        <v>1</v>
      </c>
      <c r="P1787" s="835">
        <v>1267.1199999999999</v>
      </c>
      <c r="Q1787" s="837">
        <v>1</v>
      </c>
      <c r="R1787" s="832">
        <v>1</v>
      </c>
      <c r="S1787" s="837">
        <v>1</v>
      </c>
      <c r="T1787" s="836">
        <v>1</v>
      </c>
      <c r="U1787" s="838">
        <v>1</v>
      </c>
    </row>
    <row r="1788" spans="1:21" ht="14.4" customHeight="1" x14ac:dyDescent="0.3">
      <c r="A1788" s="831">
        <v>21</v>
      </c>
      <c r="B1788" s="832" t="s">
        <v>2457</v>
      </c>
      <c r="C1788" s="832" t="s">
        <v>2463</v>
      </c>
      <c r="D1788" s="833" t="s">
        <v>4107</v>
      </c>
      <c r="E1788" s="834" t="s">
        <v>2503</v>
      </c>
      <c r="F1788" s="832" t="s">
        <v>2460</v>
      </c>
      <c r="G1788" s="832" t="s">
        <v>2825</v>
      </c>
      <c r="H1788" s="832" t="s">
        <v>585</v>
      </c>
      <c r="I1788" s="832" t="s">
        <v>3072</v>
      </c>
      <c r="J1788" s="832" t="s">
        <v>3073</v>
      </c>
      <c r="K1788" s="832" t="s">
        <v>3074</v>
      </c>
      <c r="L1788" s="835">
        <v>1000</v>
      </c>
      <c r="M1788" s="835">
        <v>1000</v>
      </c>
      <c r="N1788" s="832">
        <v>1</v>
      </c>
      <c r="O1788" s="836">
        <v>1</v>
      </c>
      <c r="P1788" s="835"/>
      <c r="Q1788" s="837">
        <v>0</v>
      </c>
      <c r="R1788" s="832"/>
      <c r="S1788" s="837">
        <v>0</v>
      </c>
      <c r="T1788" s="836"/>
      <c r="U1788" s="838">
        <v>0</v>
      </c>
    </row>
    <row r="1789" spans="1:21" ht="14.4" customHeight="1" x14ac:dyDescent="0.3">
      <c r="A1789" s="831">
        <v>21</v>
      </c>
      <c r="B1789" s="832" t="s">
        <v>2457</v>
      </c>
      <c r="C1789" s="832" t="s">
        <v>2463</v>
      </c>
      <c r="D1789" s="833" t="s">
        <v>4107</v>
      </c>
      <c r="E1789" s="834" t="s">
        <v>2477</v>
      </c>
      <c r="F1789" s="832" t="s">
        <v>2458</v>
      </c>
      <c r="G1789" s="832" t="s">
        <v>3075</v>
      </c>
      <c r="H1789" s="832" t="s">
        <v>585</v>
      </c>
      <c r="I1789" s="832" t="s">
        <v>3076</v>
      </c>
      <c r="J1789" s="832" t="s">
        <v>3077</v>
      </c>
      <c r="K1789" s="832" t="s">
        <v>3078</v>
      </c>
      <c r="L1789" s="835">
        <v>70.48</v>
      </c>
      <c r="M1789" s="835">
        <v>70.48</v>
      </c>
      <c r="N1789" s="832">
        <v>1</v>
      </c>
      <c r="O1789" s="836">
        <v>0.5</v>
      </c>
      <c r="P1789" s="835">
        <v>70.48</v>
      </c>
      <c r="Q1789" s="837">
        <v>1</v>
      </c>
      <c r="R1789" s="832">
        <v>1</v>
      </c>
      <c r="S1789" s="837">
        <v>1</v>
      </c>
      <c r="T1789" s="836">
        <v>0.5</v>
      </c>
      <c r="U1789" s="838">
        <v>1</v>
      </c>
    </row>
    <row r="1790" spans="1:21" ht="14.4" customHeight="1" x14ac:dyDescent="0.3">
      <c r="A1790" s="831">
        <v>21</v>
      </c>
      <c r="B1790" s="832" t="s">
        <v>2457</v>
      </c>
      <c r="C1790" s="832" t="s">
        <v>2463</v>
      </c>
      <c r="D1790" s="833" t="s">
        <v>4107</v>
      </c>
      <c r="E1790" s="834" t="s">
        <v>2477</v>
      </c>
      <c r="F1790" s="832" t="s">
        <v>2458</v>
      </c>
      <c r="G1790" s="832" t="s">
        <v>2522</v>
      </c>
      <c r="H1790" s="832" t="s">
        <v>637</v>
      </c>
      <c r="I1790" s="832" t="s">
        <v>2326</v>
      </c>
      <c r="J1790" s="832" t="s">
        <v>653</v>
      </c>
      <c r="K1790" s="832" t="s">
        <v>1354</v>
      </c>
      <c r="L1790" s="835">
        <v>21.76</v>
      </c>
      <c r="M1790" s="835">
        <v>21.76</v>
      </c>
      <c r="N1790" s="832">
        <v>1</v>
      </c>
      <c r="O1790" s="836">
        <v>0.5</v>
      </c>
      <c r="P1790" s="835">
        <v>21.76</v>
      </c>
      <c r="Q1790" s="837">
        <v>1</v>
      </c>
      <c r="R1790" s="832">
        <v>1</v>
      </c>
      <c r="S1790" s="837">
        <v>1</v>
      </c>
      <c r="T1790" s="836">
        <v>0.5</v>
      </c>
      <c r="U1790" s="838">
        <v>1</v>
      </c>
    </row>
    <row r="1791" spans="1:21" ht="14.4" customHeight="1" x14ac:dyDescent="0.3">
      <c r="A1791" s="831">
        <v>21</v>
      </c>
      <c r="B1791" s="832" t="s">
        <v>2457</v>
      </c>
      <c r="C1791" s="832" t="s">
        <v>2463</v>
      </c>
      <c r="D1791" s="833" t="s">
        <v>4107</v>
      </c>
      <c r="E1791" s="834" t="s">
        <v>2477</v>
      </c>
      <c r="F1791" s="832" t="s">
        <v>2458</v>
      </c>
      <c r="G1791" s="832" t="s">
        <v>3486</v>
      </c>
      <c r="H1791" s="832" t="s">
        <v>585</v>
      </c>
      <c r="I1791" s="832" t="s">
        <v>3785</v>
      </c>
      <c r="J1791" s="832" t="s">
        <v>3488</v>
      </c>
      <c r="K1791" s="832" t="s">
        <v>2731</v>
      </c>
      <c r="L1791" s="835">
        <v>58.77</v>
      </c>
      <c r="M1791" s="835">
        <v>58.77</v>
      </c>
      <c r="N1791" s="832">
        <v>1</v>
      </c>
      <c r="O1791" s="836">
        <v>0.5</v>
      </c>
      <c r="P1791" s="835"/>
      <c r="Q1791" s="837">
        <v>0</v>
      </c>
      <c r="R1791" s="832"/>
      <c r="S1791" s="837">
        <v>0</v>
      </c>
      <c r="T1791" s="836"/>
      <c r="U1791" s="838">
        <v>0</v>
      </c>
    </row>
    <row r="1792" spans="1:21" ht="14.4" customHeight="1" x14ac:dyDescent="0.3">
      <c r="A1792" s="831">
        <v>21</v>
      </c>
      <c r="B1792" s="832" t="s">
        <v>2457</v>
      </c>
      <c r="C1792" s="832" t="s">
        <v>2463</v>
      </c>
      <c r="D1792" s="833" t="s">
        <v>4107</v>
      </c>
      <c r="E1792" s="834" t="s">
        <v>2477</v>
      </c>
      <c r="F1792" s="832" t="s">
        <v>2458</v>
      </c>
      <c r="G1792" s="832" t="s">
        <v>2545</v>
      </c>
      <c r="H1792" s="832" t="s">
        <v>637</v>
      </c>
      <c r="I1792" s="832" t="s">
        <v>1960</v>
      </c>
      <c r="J1792" s="832" t="s">
        <v>714</v>
      </c>
      <c r="K1792" s="832" t="s">
        <v>1961</v>
      </c>
      <c r="L1792" s="835">
        <v>17.559999999999999</v>
      </c>
      <c r="M1792" s="835">
        <v>35.119999999999997</v>
      </c>
      <c r="N1792" s="832">
        <v>2</v>
      </c>
      <c r="O1792" s="836">
        <v>0.5</v>
      </c>
      <c r="P1792" s="835">
        <v>35.119999999999997</v>
      </c>
      <c r="Q1792" s="837">
        <v>1</v>
      </c>
      <c r="R1792" s="832">
        <v>2</v>
      </c>
      <c r="S1792" s="837">
        <v>1</v>
      </c>
      <c r="T1792" s="836">
        <v>0.5</v>
      </c>
      <c r="U1792" s="838">
        <v>1</v>
      </c>
    </row>
    <row r="1793" spans="1:21" ht="14.4" customHeight="1" x14ac:dyDescent="0.3">
      <c r="A1793" s="831">
        <v>21</v>
      </c>
      <c r="B1793" s="832" t="s">
        <v>2457</v>
      </c>
      <c r="C1793" s="832" t="s">
        <v>2463</v>
      </c>
      <c r="D1793" s="833" t="s">
        <v>4107</v>
      </c>
      <c r="E1793" s="834" t="s">
        <v>2477</v>
      </c>
      <c r="F1793" s="832" t="s">
        <v>2458</v>
      </c>
      <c r="G1793" s="832" t="s">
        <v>2550</v>
      </c>
      <c r="H1793" s="832" t="s">
        <v>585</v>
      </c>
      <c r="I1793" s="832" t="s">
        <v>3786</v>
      </c>
      <c r="J1793" s="832" t="s">
        <v>2854</v>
      </c>
      <c r="K1793" s="832" t="s">
        <v>2553</v>
      </c>
      <c r="L1793" s="835">
        <v>754.04</v>
      </c>
      <c r="M1793" s="835">
        <v>2262.12</v>
      </c>
      <c r="N1793" s="832">
        <v>3</v>
      </c>
      <c r="O1793" s="836">
        <v>1</v>
      </c>
      <c r="P1793" s="835">
        <v>2262.12</v>
      </c>
      <c r="Q1793" s="837">
        <v>1</v>
      </c>
      <c r="R1793" s="832">
        <v>3</v>
      </c>
      <c r="S1793" s="837">
        <v>1</v>
      </c>
      <c r="T1793" s="836">
        <v>1</v>
      </c>
      <c r="U1793" s="838">
        <v>1</v>
      </c>
    </row>
    <row r="1794" spans="1:21" ht="14.4" customHeight="1" x14ac:dyDescent="0.3">
      <c r="A1794" s="831">
        <v>21</v>
      </c>
      <c r="B1794" s="832" t="s">
        <v>2457</v>
      </c>
      <c r="C1794" s="832" t="s">
        <v>2463</v>
      </c>
      <c r="D1794" s="833" t="s">
        <v>4107</v>
      </c>
      <c r="E1794" s="834" t="s">
        <v>2477</v>
      </c>
      <c r="F1794" s="832" t="s">
        <v>2458</v>
      </c>
      <c r="G1794" s="832" t="s">
        <v>3412</v>
      </c>
      <c r="H1794" s="832" t="s">
        <v>637</v>
      </c>
      <c r="I1794" s="832" t="s">
        <v>3413</v>
      </c>
      <c r="J1794" s="832" t="s">
        <v>2061</v>
      </c>
      <c r="K1794" s="832" t="s">
        <v>3177</v>
      </c>
      <c r="L1794" s="835">
        <v>85.27</v>
      </c>
      <c r="M1794" s="835">
        <v>85.27</v>
      </c>
      <c r="N1794" s="832">
        <v>1</v>
      </c>
      <c r="O1794" s="836">
        <v>0.5</v>
      </c>
      <c r="P1794" s="835">
        <v>85.27</v>
      </c>
      <c r="Q1794" s="837">
        <v>1</v>
      </c>
      <c r="R1794" s="832">
        <v>1</v>
      </c>
      <c r="S1794" s="837">
        <v>1</v>
      </c>
      <c r="T1794" s="836">
        <v>0.5</v>
      </c>
      <c r="U1794" s="838">
        <v>1</v>
      </c>
    </row>
    <row r="1795" spans="1:21" ht="14.4" customHeight="1" x14ac:dyDescent="0.3">
      <c r="A1795" s="831">
        <v>21</v>
      </c>
      <c r="B1795" s="832" t="s">
        <v>2457</v>
      </c>
      <c r="C1795" s="832" t="s">
        <v>2463</v>
      </c>
      <c r="D1795" s="833" t="s">
        <v>4107</v>
      </c>
      <c r="E1795" s="834" t="s">
        <v>2477</v>
      </c>
      <c r="F1795" s="832" t="s">
        <v>2458</v>
      </c>
      <c r="G1795" s="832" t="s">
        <v>3412</v>
      </c>
      <c r="H1795" s="832" t="s">
        <v>637</v>
      </c>
      <c r="I1795" s="832" t="s">
        <v>3723</v>
      </c>
      <c r="J1795" s="832" t="s">
        <v>2061</v>
      </c>
      <c r="K1795" s="832" t="s">
        <v>3724</v>
      </c>
      <c r="L1795" s="835">
        <v>272.83</v>
      </c>
      <c r="M1795" s="835">
        <v>272.83</v>
      </c>
      <c r="N1795" s="832">
        <v>1</v>
      </c>
      <c r="O1795" s="836">
        <v>1</v>
      </c>
      <c r="P1795" s="835">
        <v>272.83</v>
      </c>
      <c r="Q1795" s="837">
        <v>1</v>
      </c>
      <c r="R1795" s="832">
        <v>1</v>
      </c>
      <c r="S1795" s="837">
        <v>1</v>
      </c>
      <c r="T1795" s="836">
        <v>1</v>
      </c>
      <c r="U1795" s="838">
        <v>1</v>
      </c>
    </row>
    <row r="1796" spans="1:21" ht="14.4" customHeight="1" x14ac:dyDescent="0.3">
      <c r="A1796" s="831">
        <v>21</v>
      </c>
      <c r="B1796" s="832" t="s">
        <v>2457</v>
      </c>
      <c r="C1796" s="832" t="s">
        <v>2463</v>
      </c>
      <c r="D1796" s="833" t="s">
        <v>4107</v>
      </c>
      <c r="E1796" s="834" t="s">
        <v>2477</v>
      </c>
      <c r="F1796" s="832" t="s">
        <v>2458</v>
      </c>
      <c r="G1796" s="832" t="s">
        <v>2554</v>
      </c>
      <c r="H1796" s="832" t="s">
        <v>637</v>
      </c>
      <c r="I1796" s="832" t="s">
        <v>3870</v>
      </c>
      <c r="J1796" s="832" t="s">
        <v>1266</v>
      </c>
      <c r="K1796" s="832" t="s">
        <v>3871</v>
      </c>
      <c r="L1796" s="835">
        <v>117.55</v>
      </c>
      <c r="M1796" s="835">
        <v>117.55</v>
      </c>
      <c r="N1796" s="832">
        <v>1</v>
      </c>
      <c r="O1796" s="836">
        <v>0.5</v>
      </c>
      <c r="P1796" s="835">
        <v>117.55</v>
      </c>
      <c r="Q1796" s="837">
        <v>1</v>
      </c>
      <c r="R1796" s="832">
        <v>1</v>
      </c>
      <c r="S1796" s="837">
        <v>1</v>
      </c>
      <c r="T1796" s="836">
        <v>0.5</v>
      </c>
      <c r="U1796" s="838">
        <v>1</v>
      </c>
    </row>
    <row r="1797" spans="1:21" ht="14.4" customHeight="1" x14ac:dyDescent="0.3">
      <c r="A1797" s="831">
        <v>21</v>
      </c>
      <c r="B1797" s="832" t="s">
        <v>2457</v>
      </c>
      <c r="C1797" s="832" t="s">
        <v>2463</v>
      </c>
      <c r="D1797" s="833" t="s">
        <v>4107</v>
      </c>
      <c r="E1797" s="834" t="s">
        <v>2477</v>
      </c>
      <c r="F1797" s="832" t="s">
        <v>2458</v>
      </c>
      <c r="G1797" s="832" t="s">
        <v>2555</v>
      </c>
      <c r="H1797" s="832" t="s">
        <v>585</v>
      </c>
      <c r="I1797" s="832" t="s">
        <v>3974</v>
      </c>
      <c r="J1797" s="832" t="s">
        <v>1317</v>
      </c>
      <c r="K1797" s="832" t="s">
        <v>1318</v>
      </c>
      <c r="L1797" s="835">
        <v>78.33</v>
      </c>
      <c r="M1797" s="835">
        <v>78.33</v>
      </c>
      <c r="N1797" s="832">
        <v>1</v>
      </c>
      <c r="O1797" s="836">
        <v>0.5</v>
      </c>
      <c r="P1797" s="835">
        <v>78.33</v>
      </c>
      <c r="Q1797" s="837">
        <v>1</v>
      </c>
      <c r="R1797" s="832">
        <v>1</v>
      </c>
      <c r="S1797" s="837">
        <v>1</v>
      </c>
      <c r="T1797" s="836">
        <v>0.5</v>
      </c>
      <c r="U1797" s="838">
        <v>1</v>
      </c>
    </row>
    <row r="1798" spans="1:21" ht="14.4" customHeight="1" x14ac:dyDescent="0.3">
      <c r="A1798" s="831">
        <v>21</v>
      </c>
      <c r="B1798" s="832" t="s">
        <v>2457</v>
      </c>
      <c r="C1798" s="832" t="s">
        <v>2463</v>
      </c>
      <c r="D1798" s="833" t="s">
        <v>4107</v>
      </c>
      <c r="E1798" s="834" t="s">
        <v>2477</v>
      </c>
      <c r="F1798" s="832" t="s">
        <v>2458</v>
      </c>
      <c r="G1798" s="832" t="s">
        <v>2558</v>
      </c>
      <c r="H1798" s="832" t="s">
        <v>637</v>
      </c>
      <c r="I1798" s="832" t="s">
        <v>2559</v>
      </c>
      <c r="J1798" s="832" t="s">
        <v>741</v>
      </c>
      <c r="K1798" s="832" t="s">
        <v>715</v>
      </c>
      <c r="L1798" s="835">
        <v>65.989999999999995</v>
      </c>
      <c r="M1798" s="835">
        <v>65.989999999999995</v>
      </c>
      <c r="N1798" s="832">
        <v>1</v>
      </c>
      <c r="O1798" s="836">
        <v>0.5</v>
      </c>
      <c r="P1798" s="835">
        <v>65.989999999999995</v>
      </c>
      <c r="Q1798" s="837">
        <v>1</v>
      </c>
      <c r="R1798" s="832">
        <v>1</v>
      </c>
      <c r="S1798" s="837">
        <v>1</v>
      </c>
      <c r="T1798" s="836">
        <v>0.5</v>
      </c>
      <c r="U1798" s="838">
        <v>1</v>
      </c>
    </row>
    <row r="1799" spans="1:21" ht="14.4" customHeight="1" x14ac:dyDescent="0.3">
      <c r="A1799" s="831">
        <v>21</v>
      </c>
      <c r="B1799" s="832" t="s">
        <v>2457</v>
      </c>
      <c r="C1799" s="832" t="s">
        <v>2463</v>
      </c>
      <c r="D1799" s="833" t="s">
        <v>4107</v>
      </c>
      <c r="E1799" s="834" t="s">
        <v>2477</v>
      </c>
      <c r="F1799" s="832" t="s">
        <v>2458</v>
      </c>
      <c r="G1799" s="832" t="s">
        <v>2566</v>
      </c>
      <c r="H1799" s="832" t="s">
        <v>585</v>
      </c>
      <c r="I1799" s="832" t="s">
        <v>3101</v>
      </c>
      <c r="J1799" s="832" t="s">
        <v>867</v>
      </c>
      <c r="K1799" s="832" t="s">
        <v>3102</v>
      </c>
      <c r="L1799" s="835">
        <v>1719.99</v>
      </c>
      <c r="M1799" s="835">
        <v>1719.99</v>
      </c>
      <c r="N1799" s="832">
        <v>1</v>
      </c>
      <c r="O1799" s="836">
        <v>1</v>
      </c>
      <c r="P1799" s="835">
        <v>1719.99</v>
      </c>
      <c r="Q1799" s="837">
        <v>1</v>
      </c>
      <c r="R1799" s="832">
        <v>1</v>
      </c>
      <c r="S1799" s="837">
        <v>1</v>
      </c>
      <c r="T1799" s="836">
        <v>1</v>
      </c>
      <c r="U1799" s="838">
        <v>1</v>
      </c>
    </row>
    <row r="1800" spans="1:21" ht="14.4" customHeight="1" x14ac:dyDescent="0.3">
      <c r="A1800" s="831">
        <v>21</v>
      </c>
      <c r="B1800" s="832" t="s">
        <v>2457</v>
      </c>
      <c r="C1800" s="832" t="s">
        <v>2463</v>
      </c>
      <c r="D1800" s="833" t="s">
        <v>4107</v>
      </c>
      <c r="E1800" s="834" t="s">
        <v>2477</v>
      </c>
      <c r="F1800" s="832" t="s">
        <v>2458</v>
      </c>
      <c r="G1800" s="832" t="s">
        <v>2571</v>
      </c>
      <c r="H1800" s="832" t="s">
        <v>585</v>
      </c>
      <c r="I1800" s="832" t="s">
        <v>3103</v>
      </c>
      <c r="J1800" s="832" t="s">
        <v>807</v>
      </c>
      <c r="K1800" s="832" t="s">
        <v>3104</v>
      </c>
      <c r="L1800" s="835">
        <v>46.99</v>
      </c>
      <c r="M1800" s="835">
        <v>46.99</v>
      </c>
      <c r="N1800" s="832">
        <v>1</v>
      </c>
      <c r="O1800" s="836">
        <v>1</v>
      </c>
      <c r="P1800" s="835">
        <v>46.99</v>
      </c>
      <c r="Q1800" s="837">
        <v>1</v>
      </c>
      <c r="R1800" s="832">
        <v>1</v>
      </c>
      <c r="S1800" s="837">
        <v>1</v>
      </c>
      <c r="T1800" s="836">
        <v>1</v>
      </c>
      <c r="U1800" s="838">
        <v>1</v>
      </c>
    </row>
    <row r="1801" spans="1:21" ht="14.4" customHeight="1" x14ac:dyDescent="0.3">
      <c r="A1801" s="831">
        <v>21</v>
      </c>
      <c r="B1801" s="832" t="s">
        <v>2457</v>
      </c>
      <c r="C1801" s="832" t="s">
        <v>2463</v>
      </c>
      <c r="D1801" s="833" t="s">
        <v>4107</v>
      </c>
      <c r="E1801" s="834" t="s">
        <v>2477</v>
      </c>
      <c r="F1801" s="832" t="s">
        <v>2458</v>
      </c>
      <c r="G1801" s="832" t="s">
        <v>2571</v>
      </c>
      <c r="H1801" s="832" t="s">
        <v>585</v>
      </c>
      <c r="I1801" s="832" t="s">
        <v>3975</v>
      </c>
      <c r="J1801" s="832" t="s">
        <v>2862</v>
      </c>
      <c r="K1801" s="832" t="s">
        <v>3104</v>
      </c>
      <c r="L1801" s="835">
        <v>46.99</v>
      </c>
      <c r="M1801" s="835">
        <v>46.99</v>
      </c>
      <c r="N1801" s="832">
        <v>1</v>
      </c>
      <c r="O1801" s="836">
        <v>1</v>
      </c>
      <c r="P1801" s="835"/>
      <c r="Q1801" s="837">
        <v>0</v>
      </c>
      <c r="R1801" s="832"/>
      <c r="S1801" s="837">
        <v>0</v>
      </c>
      <c r="T1801" s="836"/>
      <c r="U1801" s="838">
        <v>0</v>
      </c>
    </row>
    <row r="1802" spans="1:21" ht="14.4" customHeight="1" x14ac:dyDescent="0.3">
      <c r="A1802" s="831">
        <v>21</v>
      </c>
      <c r="B1802" s="832" t="s">
        <v>2457</v>
      </c>
      <c r="C1802" s="832" t="s">
        <v>2463</v>
      </c>
      <c r="D1802" s="833" t="s">
        <v>4107</v>
      </c>
      <c r="E1802" s="834" t="s">
        <v>2477</v>
      </c>
      <c r="F1802" s="832" t="s">
        <v>2458</v>
      </c>
      <c r="G1802" s="832" t="s">
        <v>2571</v>
      </c>
      <c r="H1802" s="832" t="s">
        <v>585</v>
      </c>
      <c r="I1802" s="832" t="s">
        <v>2861</v>
      </c>
      <c r="J1802" s="832" t="s">
        <v>2862</v>
      </c>
      <c r="K1802" s="832" t="s">
        <v>2863</v>
      </c>
      <c r="L1802" s="835">
        <v>117.47</v>
      </c>
      <c r="M1802" s="835">
        <v>234.94</v>
      </c>
      <c r="N1802" s="832">
        <v>2</v>
      </c>
      <c r="O1802" s="836">
        <v>1.5</v>
      </c>
      <c r="P1802" s="835">
        <v>234.94</v>
      </c>
      <c r="Q1802" s="837">
        <v>1</v>
      </c>
      <c r="R1802" s="832">
        <v>2</v>
      </c>
      <c r="S1802" s="837">
        <v>1</v>
      </c>
      <c r="T1802" s="836">
        <v>1.5</v>
      </c>
      <c r="U1802" s="838">
        <v>1</v>
      </c>
    </row>
    <row r="1803" spans="1:21" ht="14.4" customHeight="1" x14ac:dyDescent="0.3">
      <c r="A1803" s="831">
        <v>21</v>
      </c>
      <c r="B1803" s="832" t="s">
        <v>2457</v>
      </c>
      <c r="C1803" s="832" t="s">
        <v>2463</v>
      </c>
      <c r="D1803" s="833" t="s">
        <v>4107</v>
      </c>
      <c r="E1803" s="834" t="s">
        <v>2477</v>
      </c>
      <c r="F1803" s="832" t="s">
        <v>2458</v>
      </c>
      <c r="G1803" s="832" t="s">
        <v>3976</v>
      </c>
      <c r="H1803" s="832" t="s">
        <v>585</v>
      </c>
      <c r="I1803" s="832" t="s">
        <v>3977</v>
      </c>
      <c r="J1803" s="832" t="s">
        <v>3978</v>
      </c>
      <c r="K1803" s="832" t="s">
        <v>715</v>
      </c>
      <c r="L1803" s="835">
        <v>0</v>
      </c>
      <c r="M1803" s="835">
        <v>0</v>
      </c>
      <c r="N1803" s="832">
        <v>3</v>
      </c>
      <c r="O1803" s="836">
        <v>1.5</v>
      </c>
      <c r="P1803" s="835"/>
      <c r="Q1803" s="837"/>
      <c r="R1803" s="832"/>
      <c r="S1803" s="837">
        <v>0</v>
      </c>
      <c r="T1803" s="836"/>
      <c r="U1803" s="838">
        <v>0</v>
      </c>
    </row>
    <row r="1804" spans="1:21" ht="14.4" customHeight="1" x14ac:dyDescent="0.3">
      <c r="A1804" s="831">
        <v>21</v>
      </c>
      <c r="B1804" s="832" t="s">
        <v>2457</v>
      </c>
      <c r="C1804" s="832" t="s">
        <v>2463</v>
      </c>
      <c r="D1804" s="833" t="s">
        <v>4107</v>
      </c>
      <c r="E1804" s="834" t="s">
        <v>2477</v>
      </c>
      <c r="F1804" s="832" t="s">
        <v>2458</v>
      </c>
      <c r="G1804" s="832" t="s">
        <v>2578</v>
      </c>
      <c r="H1804" s="832" t="s">
        <v>585</v>
      </c>
      <c r="I1804" s="832" t="s">
        <v>2579</v>
      </c>
      <c r="J1804" s="832" t="s">
        <v>1135</v>
      </c>
      <c r="K1804" s="832" t="s">
        <v>2580</v>
      </c>
      <c r="L1804" s="835">
        <v>29.13</v>
      </c>
      <c r="M1804" s="835">
        <v>29.13</v>
      </c>
      <c r="N1804" s="832">
        <v>1</v>
      </c>
      <c r="O1804" s="836">
        <v>1</v>
      </c>
      <c r="P1804" s="835">
        <v>29.13</v>
      </c>
      <c r="Q1804" s="837">
        <v>1</v>
      </c>
      <c r="R1804" s="832">
        <v>1</v>
      </c>
      <c r="S1804" s="837">
        <v>1</v>
      </c>
      <c r="T1804" s="836">
        <v>1</v>
      </c>
      <c r="U1804" s="838">
        <v>1</v>
      </c>
    </row>
    <row r="1805" spans="1:21" ht="14.4" customHeight="1" x14ac:dyDescent="0.3">
      <c r="A1805" s="831">
        <v>21</v>
      </c>
      <c r="B1805" s="832" t="s">
        <v>2457</v>
      </c>
      <c r="C1805" s="832" t="s">
        <v>2463</v>
      </c>
      <c r="D1805" s="833" t="s">
        <v>4107</v>
      </c>
      <c r="E1805" s="834" t="s">
        <v>2477</v>
      </c>
      <c r="F1805" s="832" t="s">
        <v>2458</v>
      </c>
      <c r="G1805" s="832" t="s">
        <v>2512</v>
      </c>
      <c r="H1805" s="832" t="s">
        <v>637</v>
      </c>
      <c r="I1805" s="832" t="s">
        <v>2128</v>
      </c>
      <c r="J1805" s="832" t="s">
        <v>2129</v>
      </c>
      <c r="K1805" s="832" t="s">
        <v>2130</v>
      </c>
      <c r="L1805" s="835">
        <v>5322.08</v>
      </c>
      <c r="M1805" s="835">
        <v>5322.08</v>
      </c>
      <c r="N1805" s="832">
        <v>1</v>
      </c>
      <c r="O1805" s="836">
        <v>0.5</v>
      </c>
      <c r="P1805" s="835"/>
      <c r="Q1805" s="837">
        <v>0</v>
      </c>
      <c r="R1805" s="832"/>
      <c r="S1805" s="837">
        <v>0</v>
      </c>
      <c r="T1805" s="836"/>
      <c r="U1805" s="838">
        <v>0</v>
      </c>
    </row>
    <row r="1806" spans="1:21" ht="14.4" customHeight="1" x14ac:dyDescent="0.3">
      <c r="A1806" s="831">
        <v>21</v>
      </c>
      <c r="B1806" s="832" t="s">
        <v>2457</v>
      </c>
      <c r="C1806" s="832" t="s">
        <v>2463</v>
      </c>
      <c r="D1806" s="833" t="s">
        <v>4107</v>
      </c>
      <c r="E1806" s="834" t="s">
        <v>2477</v>
      </c>
      <c r="F1806" s="832" t="s">
        <v>2458</v>
      </c>
      <c r="G1806" s="832" t="s">
        <v>2512</v>
      </c>
      <c r="H1806" s="832" t="s">
        <v>637</v>
      </c>
      <c r="I1806" s="832" t="s">
        <v>2124</v>
      </c>
      <c r="J1806" s="832" t="s">
        <v>2120</v>
      </c>
      <c r="K1806" s="832" t="s">
        <v>2125</v>
      </c>
      <c r="L1806" s="835">
        <v>484.75</v>
      </c>
      <c r="M1806" s="835">
        <v>2423.75</v>
      </c>
      <c r="N1806" s="832">
        <v>5</v>
      </c>
      <c r="O1806" s="836">
        <v>2</v>
      </c>
      <c r="P1806" s="835">
        <v>2423.75</v>
      </c>
      <c r="Q1806" s="837">
        <v>1</v>
      </c>
      <c r="R1806" s="832">
        <v>5</v>
      </c>
      <c r="S1806" s="837">
        <v>1</v>
      </c>
      <c r="T1806" s="836">
        <v>2</v>
      </c>
      <c r="U1806" s="838">
        <v>1</v>
      </c>
    </row>
    <row r="1807" spans="1:21" ht="14.4" customHeight="1" x14ac:dyDescent="0.3">
      <c r="A1807" s="831">
        <v>21</v>
      </c>
      <c r="B1807" s="832" t="s">
        <v>2457</v>
      </c>
      <c r="C1807" s="832" t="s">
        <v>2463</v>
      </c>
      <c r="D1807" s="833" t="s">
        <v>4107</v>
      </c>
      <c r="E1807" s="834" t="s">
        <v>2477</v>
      </c>
      <c r="F1807" s="832" t="s">
        <v>2458</v>
      </c>
      <c r="G1807" s="832" t="s">
        <v>2512</v>
      </c>
      <c r="H1807" s="832" t="s">
        <v>637</v>
      </c>
      <c r="I1807" s="832" t="s">
        <v>2126</v>
      </c>
      <c r="J1807" s="832" t="s">
        <v>2120</v>
      </c>
      <c r="K1807" s="832" t="s">
        <v>2127</v>
      </c>
      <c r="L1807" s="835">
        <v>969.48</v>
      </c>
      <c r="M1807" s="835">
        <v>2908.44</v>
      </c>
      <c r="N1807" s="832">
        <v>3</v>
      </c>
      <c r="O1807" s="836"/>
      <c r="P1807" s="835">
        <v>2908.44</v>
      </c>
      <c r="Q1807" s="837">
        <v>1</v>
      </c>
      <c r="R1807" s="832">
        <v>3</v>
      </c>
      <c r="S1807" s="837">
        <v>1</v>
      </c>
      <c r="T1807" s="836"/>
      <c r="U1807" s="838"/>
    </row>
    <row r="1808" spans="1:21" ht="14.4" customHeight="1" x14ac:dyDescent="0.3">
      <c r="A1808" s="831">
        <v>21</v>
      </c>
      <c r="B1808" s="832" t="s">
        <v>2457</v>
      </c>
      <c r="C1808" s="832" t="s">
        <v>2463</v>
      </c>
      <c r="D1808" s="833" t="s">
        <v>4107</v>
      </c>
      <c r="E1808" s="834" t="s">
        <v>2477</v>
      </c>
      <c r="F1808" s="832" t="s">
        <v>2458</v>
      </c>
      <c r="G1808" s="832" t="s">
        <v>2512</v>
      </c>
      <c r="H1808" s="832" t="s">
        <v>637</v>
      </c>
      <c r="I1808" s="832" t="s">
        <v>2119</v>
      </c>
      <c r="J1808" s="832" t="s">
        <v>2120</v>
      </c>
      <c r="K1808" s="832" t="s">
        <v>2121</v>
      </c>
      <c r="L1808" s="835">
        <v>1938.97</v>
      </c>
      <c r="M1808" s="835">
        <v>7755.88</v>
      </c>
      <c r="N1808" s="832">
        <v>4</v>
      </c>
      <c r="O1808" s="836">
        <v>0.5</v>
      </c>
      <c r="P1808" s="835"/>
      <c r="Q1808" s="837">
        <v>0</v>
      </c>
      <c r="R1808" s="832"/>
      <c r="S1808" s="837">
        <v>0</v>
      </c>
      <c r="T1808" s="836"/>
      <c r="U1808" s="838">
        <v>0</v>
      </c>
    </row>
    <row r="1809" spans="1:21" ht="14.4" customHeight="1" x14ac:dyDescent="0.3">
      <c r="A1809" s="831">
        <v>21</v>
      </c>
      <c r="B1809" s="832" t="s">
        <v>2457</v>
      </c>
      <c r="C1809" s="832" t="s">
        <v>2463</v>
      </c>
      <c r="D1809" s="833" t="s">
        <v>4107</v>
      </c>
      <c r="E1809" s="834" t="s">
        <v>2477</v>
      </c>
      <c r="F1809" s="832" t="s">
        <v>2458</v>
      </c>
      <c r="G1809" s="832" t="s">
        <v>2512</v>
      </c>
      <c r="H1809" s="832" t="s">
        <v>637</v>
      </c>
      <c r="I1809" s="832" t="s">
        <v>2122</v>
      </c>
      <c r="J1809" s="832" t="s">
        <v>2120</v>
      </c>
      <c r="K1809" s="832" t="s">
        <v>2123</v>
      </c>
      <c r="L1809" s="835">
        <v>1454.23</v>
      </c>
      <c r="M1809" s="835">
        <v>1454.23</v>
      </c>
      <c r="N1809" s="832">
        <v>1</v>
      </c>
      <c r="O1809" s="836">
        <v>1</v>
      </c>
      <c r="P1809" s="835"/>
      <c r="Q1809" s="837">
        <v>0</v>
      </c>
      <c r="R1809" s="832"/>
      <c r="S1809" s="837">
        <v>0</v>
      </c>
      <c r="T1809" s="836"/>
      <c r="U1809" s="838">
        <v>0</v>
      </c>
    </row>
    <row r="1810" spans="1:21" ht="14.4" customHeight="1" x14ac:dyDescent="0.3">
      <c r="A1810" s="831">
        <v>21</v>
      </c>
      <c r="B1810" s="832" t="s">
        <v>2457</v>
      </c>
      <c r="C1810" s="832" t="s">
        <v>2463</v>
      </c>
      <c r="D1810" s="833" t="s">
        <v>4107</v>
      </c>
      <c r="E1810" s="834" t="s">
        <v>2477</v>
      </c>
      <c r="F1810" s="832" t="s">
        <v>2458</v>
      </c>
      <c r="G1810" s="832" t="s">
        <v>2883</v>
      </c>
      <c r="H1810" s="832" t="s">
        <v>637</v>
      </c>
      <c r="I1810" s="832" t="s">
        <v>1939</v>
      </c>
      <c r="J1810" s="832" t="s">
        <v>877</v>
      </c>
      <c r="K1810" s="832" t="s">
        <v>1940</v>
      </c>
      <c r="L1810" s="835">
        <v>42.51</v>
      </c>
      <c r="M1810" s="835">
        <v>297.57</v>
      </c>
      <c r="N1810" s="832">
        <v>7</v>
      </c>
      <c r="O1810" s="836">
        <v>3.5</v>
      </c>
      <c r="P1810" s="835">
        <v>212.54999999999998</v>
      </c>
      <c r="Q1810" s="837">
        <v>0.71428571428571419</v>
      </c>
      <c r="R1810" s="832">
        <v>5</v>
      </c>
      <c r="S1810" s="837">
        <v>0.7142857142857143</v>
      </c>
      <c r="T1810" s="836">
        <v>2.5</v>
      </c>
      <c r="U1810" s="838">
        <v>0.7142857142857143</v>
      </c>
    </row>
    <row r="1811" spans="1:21" ht="14.4" customHeight="1" x14ac:dyDescent="0.3">
      <c r="A1811" s="831">
        <v>21</v>
      </c>
      <c r="B1811" s="832" t="s">
        <v>2457</v>
      </c>
      <c r="C1811" s="832" t="s">
        <v>2463</v>
      </c>
      <c r="D1811" s="833" t="s">
        <v>4107</v>
      </c>
      <c r="E1811" s="834" t="s">
        <v>2477</v>
      </c>
      <c r="F1811" s="832" t="s">
        <v>2458</v>
      </c>
      <c r="G1811" s="832" t="s">
        <v>2606</v>
      </c>
      <c r="H1811" s="832" t="s">
        <v>585</v>
      </c>
      <c r="I1811" s="832" t="s">
        <v>3378</v>
      </c>
      <c r="J1811" s="832" t="s">
        <v>2608</v>
      </c>
      <c r="K1811" s="832" t="s">
        <v>2929</v>
      </c>
      <c r="L1811" s="835">
        <v>169.73</v>
      </c>
      <c r="M1811" s="835">
        <v>678.92</v>
      </c>
      <c r="N1811" s="832">
        <v>4</v>
      </c>
      <c r="O1811" s="836">
        <v>2.5</v>
      </c>
      <c r="P1811" s="835"/>
      <c r="Q1811" s="837">
        <v>0</v>
      </c>
      <c r="R1811" s="832"/>
      <c r="S1811" s="837">
        <v>0</v>
      </c>
      <c r="T1811" s="836"/>
      <c r="U1811" s="838">
        <v>0</v>
      </c>
    </row>
    <row r="1812" spans="1:21" ht="14.4" customHeight="1" x14ac:dyDescent="0.3">
      <c r="A1812" s="831">
        <v>21</v>
      </c>
      <c r="B1812" s="832" t="s">
        <v>2457</v>
      </c>
      <c r="C1812" s="832" t="s">
        <v>2463</v>
      </c>
      <c r="D1812" s="833" t="s">
        <v>4107</v>
      </c>
      <c r="E1812" s="834" t="s">
        <v>2477</v>
      </c>
      <c r="F1812" s="832" t="s">
        <v>2458</v>
      </c>
      <c r="G1812" s="832" t="s">
        <v>2606</v>
      </c>
      <c r="H1812" s="832" t="s">
        <v>585</v>
      </c>
      <c r="I1812" s="832" t="s">
        <v>2612</v>
      </c>
      <c r="J1812" s="832" t="s">
        <v>2608</v>
      </c>
      <c r="K1812" s="832" t="s">
        <v>2613</v>
      </c>
      <c r="L1812" s="835">
        <v>339.47</v>
      </c>
      <c r="M1812" s="835">
        <v>1018.4100000000001</v>
      </c>
      <c r="N1812" s="832">
        <v>3</v>
      </c>
      <c r="O1812" s="836">
        <v>2</v>
      </c>
      <c r="P1812" s="835">
        <v>339.47</v>
      </c>
      <c r="Q1812" s="837">
        <v>0.33333333333333331</v>
      </c>
      <c r="R1812" s="832">
        <v>1</v>
      </c>
      <c r="S1812" s="837">
        <v>0.33333333333333331</v>
      </c>
      <c r="T1812" s="836">
        <v>0.5</v>
      </c>
      <c r="U1812" s="838">
        <v>0.25</v>
      </c>
    </row>
    <row r="1813" spans="1:21" ht="14.4" customHeight="1" x14ac:dyDescent="0.3">
      <c r="A1813" s="831">
        <v>21</v>
      </c>
      <c r="B1813" s="832" t="s">
        <v>2457</v>
      </c>
      <c r="C1813" s="832" t="s">
        <v>2463</v>
      </c>
      <c r="D1813" s="833" t="s">
        <v>4107</v>
      </c>
      <c r="E1813" s="834" t="s">
        <v>2477</v>
      </c>
      <c r="F1813" s="832" t="s">
        <v>2458</v>
      </c>
      <c r="G1813" s="832" t="s">
        <v>2618</v>
      </c>
      <c r="H1813" s="832" t="s">
        <v>585</v>
      </c>
      <c r="I1813" s="832" t="s">
        <v>3212</v>
      </c>
      <c r="J1813" s="832" t="s">
        <v>1434</v>
      </c>
      <c r="K1813" s="832" t="s">
        <v>3213</v>
      </c>
      <c r="L1813" s="835">
        <v>75.05</v>
      </c>
      <c r="M1813" s="835">
        <v>150.1</v>
      </c>
      <c r="N1813" s="832">
        <v>2</v>
      </c>
      <c r="O1813" s="836">
        <v>2</v>
      </c>
      <c r="P1813" s="835">
        <v>75.05</v>
      </c>
      <c r="Q1813" s="837">
        <v>0.5</v>
      </c>
      <c r="R1813" s="832">
        <v>1</v>
      </c>
      <c r="S1813" s="837">
        <v>0.5</v>
      </c>
      <c r="T1813" s="836">
        <v>1</v>
      </c>
      <c r="U1813" s="838">
        <v>0.5</v>
      </c>
    </row>
    <row r="1814" spans="1:21" ht="14.4" customHeight="1" x14ac:dyDescent="0.3">
      <c r="A1814" s="831">
        <v>21</v>
      </c>
      <c r="B1814" s="832" t="s">
        <v>2457</v>
      </c>
      <c r="C1814" s="832" t="s">
        <v>2463</v>
      </c>
      <c r="D1814" s="833" t="s">
        <v>4107</v>
      </c>
      <c r="E1814" s="834" t="s">
        <v>2477</v>
      </c>
      <c r="F1814" s="832" t="s">
        <v>2458</v>
      </c>
      <c r="G1814" s="832" t="s">
        <v>2618</v>
      </c>
      <c r="H1814" s="832" t="s">
        <v>585</v>
      </c>
      <c r="I1814" s="832" t="s">
        <v>2619</v>
      </c>
      <c r="J1814" s="832" t="s">
        <v>967</v>
      </c>
      <c r="K1814" s="832" t="s">
        <v>2620</v>
      </c>
      <c r="L1814" s="835">
        <v>45.03</v>
      </c>
      <c r="M1814" s="835">
        <v>45.03</v>
      </c>
      <c r="N1814" s="832">
        <v>1</v>
      </c>
      <c r="O1814" s="836">
        <v>0.5</v>
      </c>
      <c r="P1814" s="835">
        <v>45.03</v>
      </c>
      <c r="Q1814" s="837">
        <v>1</v>
      </c>
      <c r="R1814" s="832">
        <v>1</v>
      </c>
      <c r="S1814" s="837">
        <v>1</v>
      </c>
      <c r="T1814" s="836">
        <v>0.5</v>
      </c>
      <c r="U1814" s="838">
        <v>1</v>
      </c>
    </row>
    <row r="1815" spans="1:21" ht="14.4" customHeight="1" x14ac:dyDescent="0.3">
      <c r="A1815" s="831">
        <v>21</v>
      </c>
      <c r="B1815" s="832" t="s">
        <v>2457</v>
      </c>
      <c r="C1815" s="832" t="s">
        <v>2463</v>
      </c>
      <c r="D1815" s="833" t="s">
        <v>4107</v>
      </c>
      <c r="E1815" s="834" t="s">
        <v>2477</v>
      </c>
      <c r="F1815" s="832" t="s">
        <v>2458</v>
      </c>
      <c r="G1815" s="832" t="s">
        <v>3117</v>
      </c>
      <c r="H1815" s="832" t="s">
        <v>585</v>
      </c>
      <c r="I1815" s="832" t="s">
        <v>3121</v>
      </c>
      <c r="J1815" s="832" t="s">
        <v>3119</v>
      </c>
      <c r="K1815" s="832" t="s">
        <v>3122</v>
      </c>
      <c r="L1815" s="835">
        <v>91.78</v>
      </c>
      <c r="M1815" s="835">
        <v>367.12</v>
      </c>
      <c r="N1815" s="832">
        <v>4</v>
      </c>
      <c r="O1815" s="836">
        <v>1.5</v>
      </c>
      <c r="P1815" s="835">
        <v>367.12</v>
      </c>
      <c r="Q1815" s="837">
        <v>1</v>
      </c>
      <c r="R1815" s="832">
        <v>4</v>
      </c>
      <c r="S1815" s="837">
        <v>1</v>
      </c>
      <c r="T1815" s="836">
        <v>1.5</v>
      </c>
      <c r="U1815" s="838">
        <v>1</v>
      </c>
    </row>
    <row r="1816" spans="1:21" ht="14.4" customHeight="1" x14ac:dyDescent="0.3">
      <c r="A1816" s="831">
        <v>21</v>
      </c>
      <c r="B1816" s="832" t="s">
        <v>2457</v>
      </c>
      <c r="C1816" s="832" t="s">
        <v>2463</v>
      </c>
      <c r="D1816" s="833" t="s">
        <v>4107</v>
      </c>
      <c r="E1816" s="834" t="s">
        <v>2477</v>
      </c>
      <c r="F1816" s="832" t="s">
        <v>2458</v>
      </c>
      <c r="G1816" s="832" t="s">
        <v>2643</v>
      </c>
      <c r="H1816" s="832" t="s">
        <v>585</v>
      </c>
      <c r="I1816" s="832" t="s">
        <v>3631</v>
      </c>
      <c r="J1816" s="832" t="s">
        <v>668</v>
      </c>
      <c r="K1816" s="832" t="s">
        <v>3632</v>
      </c>
      <c r="L1816" s="835">
        <v>31.65</v>
      </c>
      <c r="M1816" s="835">
        <v>31.65</v>
      </c>
      <c r="N1816" s="832">
        <v>1</v>
      </c>
      <c r="O1816" s="836">
        <v>0.5</v>
      </c>
      <c r="P1816" s="835">
        <v>31.65</v>
      </c>
      <c r="Q1816" s="837">
        <v>1</v>
      </c>
      <c r="R1816" s="832">
        <v>1</v>
      </c>
      <c r="S1816" s="837">
        <v>1</v>
      </c>
      <c r="T1816" s="836">
        <v>0.5</v>
      </c>
      <c r="U1816" s="838">
        <v>1</v>
      </c>
    </row>
    <row r="1817" spans="1:21" ht="14.4" customHeight="1" x14ac:dyDescent="0.3">
      <c r="A1817" s="831">
        <v>21</v>
      </c>
      <c r="B1817" s="832" t="s">
        <v>2457</v>
      </c>
      <c r="C1817" s="832" t="s">
        <v>2463</v>
      </c>
      <c r="D1817" s="833" t="s">
        <v>4107</v>
      </c>
      <c r="E1817" s="834" t="s">
        <v>2477</v>
      </c>
      <c r="F1817" s="832" t="s">
        <v>2458</v>
      </c>
      <c r="G1817" s="832" t="s">
        <v>3859</v>
      </c>
      <c r="H1817" s="832" t="s">
        <v>585</v>
      </c>
      <c r="I1817" s="832" t="s">
        <v>3860</v>
      </c>
      <c r="J1817" s="832" t="s">
        <v>1115</v>
      </c>
      <c r="K1817" s="832" t="s">
        <v>3861</v>
      </c>
      <c r="L1817" s="835">
        <v>163.54</v>
      </c>
      <c r="M1817" s="835">
        <v>327.08</v>
      </c>
      <c r="N1817" s="832">
        <v>2</v>
      </c>
      <c r="O1817" s="836">
        <v>0.5</v>
      </c>
      <c r="P1817" s="835">
        <v>327.08</v>
      </c>
      <c r="Q1817" s="837">
        <v>1</v>
      </c>
      <c r="R1817" s="832">
        <v>2</v>
      </c>
      <c r="S1817" s="837">
        <v>1</v>
      </c>
      <c r="T1817" s="836">
        <v>0.5</v>
      </c>
      <c r="U1817" s="838">
        <v>1</v>
      </c>
    </row>
    <row r="1818" spans="1:21" ht="14.4" customHeight="1" x14ac:dyDescent="0.3">
      <c r="A1818" s="831">
        <v>21</v>
      </c>
      <c r="B1818" s="832" t="s">
        <v>2457</v>
      </c>
      <c r="C1818" s="832" t="s">
        <v>2463</v>
      </c>
      <c r="D1818" s="833" t="s">
        <v>4107</v>
      </c>
      <c r="E1818" s="834" t="s">
        <v>2477</v>
      </c>
      <c r="F1818" s="832" t="s">
        <v>2458</v>
      </c>
      <c r="G1818" s="832" t="s">
        <v>3417</v>
      </c>
      <c r="H1818" s="832" t="s">
        <v>585</v>
      </c>
      <c r="I1818" s="832" t="s">
        <v>3687</v>
      </c>
      <c r="J1818" s="832" t="s">
        <v>1237</v>
      </c>
      <c r="K1818" s="832" t="s">
        <v>3688</v>
      </c>
      <c r="L1818" s="835">
        <v>0</v>
      </c>
      <c r="M1818" s="835">
        <v>0</v>
      </c>
      <c r="N1818" s="832">
        <v>2</v>
      </c>
      <c r="O1818" s="836">
        <v>0.5</v>
      </c>
      <c r="P1818" s="835">
        <v>0</v>
      </c>
      <c r="Q1818" s="837"/>
      <c r="R1818" s="832">
        <v>2</v>
      </c>
      <c r="S1818" s="837">
        <v>1</v>
      </c>
      <c r="T1818" s="836">
        <v>0.5</v>
      </c>
      <c r="U1818" s="838">
        <v>1</v>
      </c>
    </row>
    <row r="1819" spans="1:21" ht="14.4" customHeight="1" x14ac:dyDescent="0.3">
      <c r="A1819" s="831">
        <v>21</v>
      </c>
      <c r="B1819" s="832" t="s">
        <v>2457</v>
      </c>
      <c r="C1819" s="832" t="s">
        <v>2463</v>
      </c>
      <c r="D1819" s="833" t="s">
        <v>4107</v>
      </c>
      <c r="E1819" s="834" t="s">
        <v>2477</v>
      </c>
      <c r="F1819" s="832" t="s">
        <v>2458</v>
      </c>
      <c r="G1819" s="832" t="s">
        <v>2650</v>
      </c>
      <c r="H1819" s="832" t="s">
        <v>637</v>
      </c>
      <c r="I1819" s="832" t="s">
        <v>2654</v>
      </c>
      <c r="J1819" s="832" t="s">
        <v>2655</v>
      </c>
      <c r="K1819" s="832" t="s">
        <v>1961</v>
      </c>
      <c r="L1819" s="835">
        <v>550.39</v>
      </c>
      <c r="M1819" s="835">
        <v>1100.78</v>
      </c>
      <c r="N1819" s="832">
        <v>2</v>
      </c>
      <c r="O1819" s="836">
        <v>0.5</v>
      </c>
      <c r="P1819" s="835">
        <v>1100.78</v>
      </c>
      <c r="Q1819" s="837">
        <v>1</v>
      </c>
      <c r="R1819" s="832">
        <v>2</v>
      </c>
      <c r="S1819" s="837">
        <v>1</v>
      </c>
      <c r="T1819" s="836">
        <v>0.5</v>
      </c>
      <c r="U1819" s="838">
        <v>1</v>
      </c>
    </row>
    <row r="1820" spans="1:21" ht="14.4" customHeight="1" x14ac:dyDescent="0.3">
      <c r="A1820" s="831">
        <v>21</v>
      </c>
      <c r="B1820" s="832" t="s">
        <v>2457</v>
      </c>
      <c r="C1820" s="832" t="s">
        <v>2463</v>
      </c>
      <c r="D1820" s="833" t="s">
        <v>4107</v>
      </c>
      <c r="E1820" s="834" t="s">
        <v>2477</v>
      </c>
      <c r="F1820" s="832" t="s">
        <v>2458</v>
      </c>
      <c r="G1820" s="832" t="s">
        <v>3979</v>
      </c>
      <c r="H1820" s="832" t="s">
        <v>585</v>
      </c>
      <c r="I1820" s="832" t="s">
        <v>3980</v>
      </c>
      <c r="J1820" s="832" t="s">
        <v>3981</v>
      </c>
      <c r="K1820" s="832" t="s">
        <v>3187</v>
      </c>
      <c r="L1820" s="835">
        <v>58.77</v>
      </c>
      <c r="M1820" s="835">
        <v>176.31</v>
      </c>
      <c r="N1820" s="832">
        <v>3</v>
      </c>
      <c r="O1820" s="836">
        <v>0.5</v>
      </c>
      <c r="P1820" s="835"/>
      <c r="Q1820" s="837">
        <v>0</v>
      </c>
      <c r="R1820" s="832"/>
      <c r="S1820" s="837">
        <v>0</v>
      </c>
      <c r="T1820" s="836"/>
      <c r="U1820" s="838">
        <v>0</v>
      </c>
    </row>
    <row r="1821" spans="1:21" ht="14.4" customHeight="1" x14ac:dyDescent="0.3">
      <c r="A1821" s="831">
        <v>21</v>
      </c>
      <c r="B1821" s="832" t="s">
        <v>2457</v>
      </c>
      <c r="C1821" s="832" t="s">
        <v>2463</v>
      </c>
      <c r="D1821" s="833" t="s">
        <v>4107</v>
      </c>
      <c r="E1821" s="834" t="s">
        <v>2477</v>
      </c>
      <c r="F1821" s="832" t="s">
        <v>2458</v>
      </c>
      <c r="G1821" s="832" t="s">
        <v>2931</v>
      </c>
      <c r="H1821" s="832" t="s">
        <v>585</v>
      </c>
      <c r="I1821" s="832" t="s">
        <v>2932</v>
      </c>
      <c r="J1821" s="832" t="s">
        <v>2933</v>
      </c>
      <c r="K1821" s="832" t="s">
        <v>2934</v>
      </c>
      <c r="L1821" s="835">
        <v>0</v>
      </c>
      <c r="M1821" s="835">
        <v>0</v>
      </c>
      <c r="N1821" s="832">
        <v>4</v>
      </c>
      <c r="O1821" s="836">
        <v>2.5</v>
      </c>
      <c r="P1821" s="835">
        <v>0</v>
      </c>
      <c r="Q1821" s="837"/>
      <c r="R1821" s="832">
        <v>2</v>
      </c>
      <c r="S1821" s="837">
        <v>0.5</v>
      </c>
      <c r="T1821" s="836">
        <v>1</v>
      </c>
      <c r="U1821" s="838">
        <v>0.4</v>
      </c>
    </row>
    <row r="1822" spans="1:21" ht="14.4" customHeight="1" x14ac:dyDescent="0.3">
      <c r="A1822" s="831">
        <v>21</v>
      </c>
      <c r="B1822" s="832" t="s">
        <v>2457</v>
      </c>
      <c r="C1822" s="832" t="s">
        <v>2463</v>
      </c>
      <c r="D1822" s="833" t="s">
        <v>4107</v>
      </c>
      <c r="E1822" s="834" t="s">
        <v>2477</v>
      </c>
      <c r="F1822" s="832" t="s">
        <v>2458</v>
      </c>
      <c r="G1822" s="832" t="s">
        <v>2937</v>
      </c>
      <c r="H1822" s="832" t="s">
        <v>585</v>
      </c>
      <c r="I1822" s="832" t="s">
        <v>2938</v>
      </c>
      <c r="J1822" s="832" t="s">
        <v>2939</v>
      </c>
      <c r="K1822" s="832" t="s">
        <v>2940</v>
      </c>
      <c r="L1822" s="835">
        <v>727.03</v>
      </c>
      <c r="M1822" s="835">
        <v>727.03</v>
      </c>
      <c r="N1822" s="832">
        <v>1</v>
      </c>
      <c r="O1822" s="836">
        <v>0.5</v>
      </c>
      <c r="P1822" s="835">
        <v>727.03</v>
      </c>
      <c r="Q1822" s="837">
        <v>1</v>
      </c>
      <c r="R1822" s="832">
        <v>1</v>
      </c>
      <c r="S1822" s="837">
        <v>1</v>
      </c>
      <c r="T1822" s="836">
        <v>0.5</v>
      </c>
      <c r="U1822" s="838">
        <v>1</v>
      </c>
    </row>
    <row r="1823" spans="1:21" ht="14.4" customHeight="1" x14ac:dyDescent="0.3">
      <c r="A1823" s="831">
        <v>21</v>
      </c>
      <c r="B1823" s="832" t="s">
        <v>2457</v>
      </c>
      <c r="C1823" s="832" t="s">
        <v>2463</v>
      </c>
      <c r="D1823" s="833" t="s">
        <v>4107</v>
      </c>
      <c r="E1823" s="834" t="s">
        <v>2477</v>
      </c>
      <c r="F1823" s="832" t="s">
        <v>2458</v>
      </c>
      <c r="G1823" s="832" t="s">
        <v>2515</v>
      </c>
      <c r="H1823" s="832" t="s">
        <v>585</v>
      </c>
      <c r="I1823" s="832" t="s">
        <v>2667</v>
      </c>
      <c r="J1823" s="832" t="s">
        <v>769</v>
      </c>
      <c r="K1823" s="832" t="s">
        <v>2668</v>
      </c>
      <c r="L1823" s="835">
        <v>53.57</v>
      </c>
      <c r="M1823" s="835">
        <v>749.98</v>
      </c>
      <c r="N1823" s="832">
        <v>14</v>
      </c>
      <c r="O1823" s="836">
        <v>9</v>
      </c>
      <c r="P1823" s="835">
        <v>321.42</v>
      </c>
      <c r="Q1823" s="837">
        <v>0.4285714285714286</v>
      </c>
      <c r="R1823" s="832">
        <v>6</v>
      </c>
      <c r="S1823" s="837">
        <v>0.42857142857142855</v>
      </c>
      <c r="T1823" s="836">
        <v>2.5</v>
      </c>
      <c r="U1823" s="838">
        <v>0.27777777777777779</v>
      </c>
    </row>
    <row r="1824" spans="1:21" ht="14.4" customHeight="1" x14ac:dyDescent="0.3">
      <c r="A1824" s="831">
        <v>21</v>
      </c>
      <c r="B1824" s="832" t="s">
        <v>2457</v>
      </c>
      <c r="C1824" s="832" t="s">
        <v>2463</v>
      </c>
      <c r="D1824" s="833" t="s">
        <v>4107</v>
      </c>
      <c r="E1824" s="834" t="s">
        <v>2477</v>
      </c>
      <c r="F1824" s="832" t="s">
        <v>2458</v>
      </c>
      <c r="G1824" s="832" t="s">
        <v>2941</v>
      </c>
      <c r="H1824" s="832" t="s">
        <v>585</v>
      </c>
      <c r="I1824" s="832" t="s">
        <v>3982</v>
      </c>
      <c r="J1824" s="832" t="s">
        <v>700</v>
      </c>
      <c r="K1824" s="832" t="s">
        <v>702</v>
      </c>
      <c r="L1824" s="835">
        <v>38.04</v>
      </c>
      <c r="M1824" s="835">
        <v>38.04</v>
      </c>
      <c r="N1824" s="832">
        <v>1</v>
      </c>
      <c r="O1824" s="836">
        <v>1</v>
      </c>
      <c r="P1824" s="835"/>
      <c r="Q1824" s="837">
        <v>0</v>
      </c>
      <c r="R1824" s="832"/>
      <c r="S1824" s="837">
        <v>0</v>
      </c>
      <c r="T1824" s="836"/>
      <c r="U1824" s="838">
        <v>0</v>
      </c>
    </row>
    <row r="1825" spans="1:21" ht="14.4" customHeight="1" x14ac:dyDescent="0.3">
      <c r="A1825" s="831">
        <v>21</v>
      </c>
      <c r="B1825" s="832" t="s">
        <v>2457</v>
      </c>
      <c r="C1825" s="832" t="s">
        <v>2463</v>
      </c>
      <c r="D1825" s="833" t="s">
        <v>4107</v>
      </c>
      <c r="E1825" s="834" t="s">
        <v>2477</v>
      </c>
      <c r="F1825" s="832" t="s">
        <v>2458</v>
      </c>
      <c r="G1825" s="832" t="s">
        <v>3339</v>
      </c>
      <c r="H1825" s="832" t="s">
        <v>585</v>
      </c>
      <c r="I1825" s="832" t="s">
        <v>3643</v>
      </c>
      <c r="J1825" s="832" t="s">
        <v>1055</v>
      </c>
      <c r="K1825" s="832" t="s">
        <v>3644</v>
      </c>
      <c r="L1825" s="835">
        <v>60.1</v>
      </c>
      <c r="M1825" s="835">
        <v>120.2</v>
      </c>
      <c r="N1825" s="832">
        <v>2</v>
      </c>
      <c r="O1825" s="836">
        <v>1</v>
      </c>
      <c r="P1825" s="835">
        <v>120.2</v>
      </c>
      <c r="Q1825" s="837">
        <v>1</v>
      </c>
      <c r="R1825" s="832">
        <v>2</v>
      </c>
      <c r="S1825" s="837">
        <v>1</v>
      </c>
      <c r="T1825" s="836">
        <v>1</v>
      </c>
      <c r="U1825" s="838">
        <v>1</v>
      </c>
    </row>
    <row r="1826" spans="1:21" ht="14.4" customHeight="1" x14ac:dyDescent="0.3">
      <c r="A1826" s="831">
        <v>21</v>
      </c>
      <c r="B1826" s="832" t="s">
        <v>2457</v>
      </c>
      <c r="C1826" s="832" t="s">
        <v>2463</v>
      </c>
      <c r="D1826" s="833" t="s">
        <v>4107</v>
      </c>
      <c r="E1826" s="834" t="s">
        <v>2477</v>
      </c>
      <c r="F1826" s="832" t="s">
        <v>2458</v>
      </c>
      <c r="G1826" s="832" t="s">
        <v>2669</v>
      </c>
      <c r="H1826" s="832" t="s">
        <v>637</v>
      </c>
      <c r="I1826" s="832" t="s">
        <v>3564</v>
      </c>
      <c r="J1826" s="832" t="s">
        <v>2671</v>
      </c>
      <c r="K1826" s="832" t="s">
        <v>3565</v>
      </c>
      <c r="L1826" s="835">
        <v>368.16</v>
      </c>
      <c r="M1826" s="835">
        <v>2208.96</v>
      </c>
      <c r="N1826" s="832">
        <v>6</v>
      </c>
      <c r="O1826" s="836">
        <v>2</v>
      </c>
      <c r="P1826" s="835">
        <v>2208.96</v>
      </c>
      <c r="Q1826" s="837">
        <v>1</v>
      </c>
      <c r="R1826" s="832">
        <v>6</v>
      </c>
      <c r="S1826" s="837">
        <v>1</v>
      </c>
      <c r="T1826" s="836">
        <v>2</v>
      </c>
      <c r="U1826" s="838">
        <v>1</v>
      </c>
    </row>
    <row r="1827" spans="1:21" ht="14.4" customHeight="1" x14ac:dyDescent="0.3">
      <c r="A1827" s="831">
        <v>21</v>
      </c>
      <c r="B1827" s="832" t="s">
        <v>2457</v>
      </c>
      <c r="C1827" s="832" t="s">
        <v>2463</v>
      </c>
      <c r="D1827" s="833" t="s">
        <v>4107</v>
      </c>
      <c r="E1827" s="834" t="s">
        <v>2477</v>
      </c>
      <c r="F1827" s="832" t="s">
        <v>2458</v>
      </c>
      <c r="G1827" s="832" t="s">
        <v>2669</v>
      </c>
      <c r="H1827" s="832" t="s">
        <v>637</v>
      </c>
      <c r="I1827" s="832" t="s">
        <v>1918</v>
      </c>
      <c r="J1827" s="832" t="s">
        <v>873</v>
      </c>
      <c r="K1827" s="832" t="s">
        <v>1919</v>
      </c>
      <c r="L1827" s="835">
        <v>1385.62</v>
      </c>
      <c r="M1827" s="835">
        <v>20784.299999999996</v>
      </c>
      <c r="N1827" s="832">
        <v>15</v>
      </c>
      <c r="O1827" s="836">
        <v>4</v>
      </c>
      <c r="P1827" s="835">
        <v>12470.579999999998</v>
      </c>
      <c r="Q1827" s="837">
        <v>0.60000000000000009</v>
      </c>
      <c r="R1827" s="832">
        <v>9</v>
      </c>
      <c r="S1827" s="837">
        <v>0.6</v>
      </c>
      <c r="T1827" s="836">
        <v>2</v>
      </c>
      <c r="U1827" s="838">
        <v>0.5</v>
      </c>
    </row>
    <row r="1828" spans="1:21" ht="14.4" customHeight="1" x14ac:dyDescent="0.3">
      <c r="A1828" s="831">
        <v>21</v>
      </c>
      <c r="B1828" s="832" t="s">
        <v>2457</v>
      </c>
      <c r="C1828" s="832" t="s">
        <v>2463</v>
      </c>
      <c r="D1828" s="833" t="s">
        <v>4107</v>
      </c>
      <c r="E1828" s="834" t="s">
        <v>2477</v>
      </c>
      <c r="F1828" s="832" t="s">
        <v>2458</v>
      </c>
      <c r="G1828" s="832" t="s">
        <v>2669</v>
      </c>
      <c r="H1828" s="832" t="s">
        <v>637</v>
      </c>
      <c r="I1828" s="832" t="s">
        <v>2673</v>
      </c>
      <c r="J1828" s="832" t="s">
        <v>2671</v>
      </c>
      <c r="K1828" s="832" t="s">
        <v>2674</v>
      </c>
      <c r="L1828" s="835">
        <v>490.89</v>
      </c>
      <c r="M1828" s="835">
        <v>2454.4499999999998</v>
      </c>
      <c r="N1828" s="832">
        <v>5</v>
      </c>
      <c r="O1828" s="836">
        <v>2</v>
      </c>
      <c r="P1828" s="835">
        <v>2454.4499999999998</v>
      </c>
      <c r="Q1828" s="837">
        <v>1</v>
      </c>
      <c r="R1828" s="832">
        <v>5</v>
      </c>
      <c r="S1828" s="837">
        <v>1</v>
      </c>
      <c r="T1828" s="836">
        <v>2</v>
      </c>
      <c r="U1828" s="838">
        <v>1</v>
      </c>
    </row>
    <row r="1829" spans="1:21" ht="14.4" customHeight="1" x14ac:dyDescent="0.3">
      <c r="A1829" s="831">
        <v>21</v>
      </c>
      <c r="B1829" s="832" t="s">
        <v>2457</v>
      </c>
      <c r="C1829" s="832" t="s">
        <v>2463</v>
      </c>
      <c r="D1829" s="833" t="s">
        <v>4107</v>
      </c>
      <c r="E1829" s="834" t="s">
        <v>2477</v>
      </c>
      <c r="F1829" s="832" t="s">
        <v>2458</v>
      </c>
      <c r="G1829" s="832" t="s">
        <v>2669</v>
      </c>
      <c r="H1829" s="832" t="s">
        <v>637</v>
      </c>
      <c r="I1829" s="832" t="s">
        <v>2948</v>
      </c>
      <c r="J1829" s="832" t="s">
        <v>2671</v>
      </c>
      <c r="K1829" s="832" t="s">
        <v>2949</v>
      </c>
      <c r="L1829" s="835">
        <v>1154.68</v>
      </c>
      <c r="M1829" s="835">
        <v>8082.76</v>
      </c>
      <c r="N1829" s="832">
        <v>7</v>
      </c>
      <c r="O1829" s="836">
        <v>1.5</v>
      </c>
      <c r="P1829" s="835">
        <v>8082.76</v>
      </c>
      <c r="Q1829" s="837">
        <v>1</v>
      </c>
      <c r="R1829" s="832">
        <v>7</v>
      </c>
      <c r="S1829" s="837">
        <v>1</v>
      </c>
      <c r="T1829" s="836">
        <v>1.5</v>
      </c>
      <c r="U1829" s="838">
        <v>1</v>
      </c>
    </row>
    <row r="1830" spans="1:21" ht="14.4" customHeight="1" x14ac:dyDescent="0.3">
      <c r="A1830" s="831">
        <v>21</v>
      </c>
      <c r="B1830" s="832" t="s">
        <v>2457</v>
      </c>
      <c r="C1830" s="832" t="s">
        <v>2463</v>
      </c>
      <c r="D1830" s="833" t="s">
        <v>4107</v>
      </c>
      <c r="E1830" s="834" t="s">
        <v>2477</v>
      </c>
      <c r="F1830" s="832" t="s">
        <v>2458</v>
      </c>
      <c r="G1830" s="832" t="s">
        <v>2669</v>
      </c>
      <c r="H1830" s="832" t="s">
        <v>637</v>
      </c>
      <c r="I1830" s="832" t="s">
        <v>2677</v>
      </c>
      <c r="J1830" s="832" t="s">
        <v>2671</v>
      </c>
      <c r="K1830" s="832" t="s">
        <v>2678</v>
      </c>
      <c r="L1830" s="835">
        <v>923.74</v>
      </c>
      <c r="M1830" s="835">
        <v>2771.2200000000003</v>
      </c>
      <c r="N1830" s="832">
        <v>3</v>
      </c>
      <c r="O1830" s="836">
        <v>1</v>
      </c>
      <c r="P1830" s="835">
        <v>2771.2200000000003</v>
      </c>
      <c r="Q1830" s="837">
        <v>1</v>
      </c>
      <c r="R1830" s="832">
        <v>3</v>
      </c>
      <c r="S1830" s="837">
        <v>1</v>
      </c>
      <c r="T1830" s="836">
        <v>1</v>
      </c>
      <c r="U1830" s="838">
        <v>1</v>
      </c>
    </row>
    <row r="1831" spans="1:21" ht="14.4" customHeight="1" x14ac:dyDescent="0.3">
      <c r="A1831" s="831">
        <v>21</v>
      </c>
      <c r="B1831" s="832" t="s">
        <v>2457</v>
      </c>
      <c r="C1831" s="832" t="s">
        <v>2463</v>
      </c>
      <c r="D1831" s="833" t="s">
        <v>4107</v>
      </c>
      <c r="E1831" s="834" t="s">
        <v>2477</v>
      </c>
      <c r="F1831" s="832" t="s">
        <v>2458</v>
      </c>
      <c r="G1831" s="832" t="s">
        <v>3690</v>
      </c>
      <c r="H1831" s="832" t="s">
        <v>585</v>
      </c>
      <c r="I1831" s="832" t="s">
        <v>3691</v>
      </c>
      <c r="J1831" s="832" t="s">
        <v>3692</v>
      </c>
      <c r="K1831" s="832" t="s">
        <v>1354</v>
      </c>
      <c r="L1831" s="835">
        <v>174.59</v>
      </c>
      <c r="M1831" s="835">
        <v>174.59</v>
      </c>
      <c r="N1831" s="832">
        <v>1</v>
      </c>
      <c r="O1831" s="836">
        <v>1</v>
      </c>
      <c r="P1831" s="835"/>
      <c r="Q1831" s="837">
        <v>0</v>
      </c>
      <c r="R1831" s="832"/>
      <c r="S1831" s="837">
        <v>0</v>
      </c>
      <c r="T1831" s="836"/>
      <c r="U1831" s="838">
        <v>0</v>
      </c>
    </row>
    <row r="1832" spans="1:21" ht="14.4" customHeight="1" x14ac:dyDescent="0.3">
      <c r="A1832" s="831">
        <v>21</v>
      </c>
      <c r="B1832" s="832" t="s">
        <v>2457</v>
      </c>
      <c r="C1832" s="832" t="s">
        <v>2463</v>
      </c>
      <c r="D1832" s="833" t="s">
        <v>4107</v>
      </c>
      <c r="E1832" s="834" t="s">
        <v>2477</v>
      </c>
      <c r="F1832" s="832" t="s">
        <v>2458</v>
      </c>
      <c r="G1832" s="832" t="s">
        <v>2959</v>
      </c>
      <c r="H1832" s="832" t="s">
        <v>585</v>
      </c>
      <c r="I1832" s="832" t="s">
        <v>3983</v>
      </c>
      <c r="J1832" s="832" t="s">
        <v>3984</v>
      </c>
      <c r="K1832" s="832" t="s">
        <v>3398</v>
      </c>
      <c r="L1832" s="835">
        <v>113.61</v>
      </c>
      <c r="M1832" s="835">
        <v>113.61</v>
      </c>
      <c r="N1832" s="832">
        <v>1</v>
      </c>
      <c r="O1832" s="836">
        <v>1</v>
      </c>
      <c r="P1832" s="835">
        <v>113.61</v>
      </c>
      <c r="Q1832" s="837">
        <v>1</v>
      </c>
      <c r="R1832" s="832">
        <v>1</v>
      </c>
      <c r="S1832" s="837">
        <v>1</v>
      </c>
      <c r="T1832" s="836">
        <v>1</v>
      </c>
      <c r="U1832" s="838">
        <v>1</v>
      </c>
    </row>
    <row r="1833" spans="1:21" ht="14.4" customHeight="1" x14ac:dyDescent="0.3">
      <c r="A1833" s="831">
        <v>21</v>
      </c>
      <c r="B1833" s="832" t="s">
        <v>2457</v>
      </c>
      <c r="C1833" s="832" t="s">
        <v>2463</v>
      </c>
      <c r="D1833" s="833" t="s">
        <v>4107</v>
      </c>
      <c r="E1833" s="834" t="s">
        <v>2477</v>
      </c>
      <c r="F1833" s="832" t="s">
        <v>2458</v>
      </c>
      <c r="G1833" s="832" t="s">
        <v>2680</v>
      </c>
      <c r="H1833" s="832" t="s">
        <v>585</v>
      </c>
      <c r="I1833" s="832" t="s">
        <v>3238</v>
      </c>
      <c r="J1833" s="832" t="s">
        <v>674</v>
      </c>
      <c r="K1833" s="832" t="s">
        <v>2687</v>
      </c>
      <c r="L1833" s="835">
        <v>115.18</v>
      </c>
      <c r="M1833" s="835">
        <v>115.18</v>
      </c>
      <c r="N1833" s="832">
        <v>1</v>
      </c>
      <c r="O1833" s="836">
        <v>0.5</v>
      </c>
      <c r="P1833" s="835"/>
      <c r="Q1833" s="837">
        <v>0</v>
      </c>
      <c r="R1833" s="832"/>
      <c r="S1833" s="837">
        <v>0</v>
      </c>
      <c r="T1833" s="836"/>
      <c r="U1833" s="838">
        <v>0</v>
      </c>
    </row>
    <row r="1834" spans="1:21" ht="14.4" customHeight="1" x14ac:dyDescent="0.3">
      <c r="A1834" s="831">
        <v>21</v>
      </c>
      <c r="B1834" s="832" t="s">
        <v>2457</v>
      </c>
      <c r="C1834" s="832" t="s">
        <v>2463</v>
      </c>
      <c r="D1834" s="833" t="s">
        <v>4107</v>
      </c>
      <c r="E1834" s="834" t="s">
        <v>2477</v>
      </c>
      <c r="F1834" s="832" t="s">
        <v>2458</v>
      </c>
      <c r="G1834" s="832" t="s">
        <v>2680</v>
      </c>
      <c r="H1834" s="832" t="s">
        <v>585</v>
      </c>
      <c r="I1834" s="832" t="s">
        <v>2969</v>
      </c>
      <c r="J1834" s="832" t="s">
        <v>909</v>
      </c>
      <c r="K1834" s="832" t="s">
        <v>2684</v>
      </c>
      <c r="L1834" s="835">
        <v>32.25</v>
      </c>
      <c r="M1834" s="835">
        <v>32.25</v>
      </c>
      <c r="N1834" s="832">
        <v>1</v>
      </c>
      <c r="O1834" s="836">
        <v>1</v>
      </c>
      <c r="P1834" s="835"/>
      <c r="Q1834" s="837">
        <v>0</v>
      </c>
      <c r="R1834" s="832"/>
      <c r="S1834" s="837">
        <v>0</v>
      </c>
      <c r="T1834" s="836"/>
      <c r="U1834" s="838">
        <v>0</v>
      </c>
    </row>
    <row r="1835" spans="1:21" ht="14.4" customHeight="1" x14ac:dyDescent="0.3">
      <c r="A1835" s="831">
        <v>21</v>
      </c>
      <c r="B1835" s="832" t="s">
        <v>2457</v>
      </c>
      <c r="C1835" s="832" t="s">
        <v>2463</v>
      </c>
      <c r="D1835" s="833" t="s">
        <v>4107</v>
      </c>
      <c r="E1835" s="834" t="s">
        <v>2477</v>
      </c>
      <c r="F1835" s="832" t="s">
        <v>2458</v>
      </c>
      <c r="G1835" s="832" t="s">
        <v>2680</v>
      </c>
      <c r="H1835" s="832" t="s">
        <v>585</v>
      </c>
      <c r="I1835" s="832" t="s">
        <v>3239</v>
      </c>
      <c r="J1835" s="832" t="s">
        <v>3240</v>
      </c>
      <c r="K1835" s="832" t="s">
        <v>3241</v>
      </c>
      <c r="L1835" s="835">
        <v>64.5</v>
      </c>
      <c r="M1835" s="835">
        <v>64.5</v>
      </c>
      <c r="N1835" s="832">
        <v>1</v>
      </c>
      <c r="O1835" s="836">
        <v>0.5</v>
      </c>
      <c r="P1835" s="835">
        <v>64.5</v>
      </c>
      <c r="Q1835" s="837">
        <v>1</v>
      </c>
      <c r="R1835" s="832">
        <v>1</v>
      </c>
      <c r="S1835" s="837">
        <v>1</v>
      </c>
      <c r="T1835" s="836">
        <v>0.5</v>
      </c>
      <c r="U1835" s="838">
        <v>1</v>
      </c>
    </row>
    <row r="1836" spans="1:21" ht="14.4" customHeight="1" x14ac:dyDescent="0.3">
      <c r="A1836" s="831">
        <v>21</v>
      </c>
      <c r="B1836" s="832" t="s">
        <v>2457</v>
      </c>
      <c r="C1836" s="832" t="s">
        <v>2463</v>
      </c>
      <c r="D1836" s="833" t="s">
        <v>4107</v>
      </c>
      <c r="E1836" s="834" t="s">
        <v>2477</v>
      </c>
      <c r="F1836" s="832" t="s">
        <v>2458</v>
      </c>
      <c r="G1836" s="832" t="s">
        <v>2504</v>
      </c>
      <c r="H1836" s="832" t="s">
        <v>585</v>
      </c>
      <c r="I1836" s="832" t="s">
        <v>2508</v>
      </c>
      <c r="J1836" s="832" t="s">
        <v>1091</v>
      </c>
      <c r="K1836" s="832" t="s">
        <v>1899</v>
      </c>
      <c r="L1836" s="835">
        <v>453.18</v>
      </c>
      <c r="M1836" s="835">
        <v>4984.9799999999996</v>
      </c>
      <c r="N1836" s="832">
        <v>11</v>
      </c>
      <c r="O1836" s="836">
        <v>9</v>
      </c>
      <c r="P1836" s="835">
        <v>2265.9</v>
      </c>
      <c r="Q1836" s="837">
        <v>0.45454545454545459</v>
      </c>
      <c r="R1836" s="832">
        <v>5</v>
      </c>
      <c r="S1836" s="837">
        <v>0.45454545454545453</v>
      </c>
      <c r="T1836" s="836">
        <v>4.5</v>
      </c>
      <c r="U1836" s="838">
        <v>0.5</v>
      </c>
    </row>
    <row r="1837" spans="1:21" ht="14.4" customHeight="1" x14ac:dyDescent="0.3">
      <c r="A1837" s="831">
        <v>21</v>
      </c>
      <c r="B1837" s="832" t="s">
        <v>2457</v>
      </c>
      <c r="C1837" s="832" t="s">
        <v>2463</v>
      </c>
      <c r="D1837" s="833" t="s">
        <v>4107</v>
      </c>
      <c r="E1837" s="834" t="s">
        <v>2477</v>
      </c>
      <c r="F1837" s="832" t="s">
        <v>2458</v>
      </c>
      <c r="G1837" s="832" t="s">
        <v>2691</v>
      </c>
      <c r="H1837" s="832" t="s">
        <v>585</v>
      </c>
      <c r="I1837" s="832" t="s">
        <v>3744</v>
      </c>
      <c r="J1837" s="832" t="s">
        <v>3745</v>
      </c>
      <c r="K1837" s="832" t="s">
        <v>3746</v>
      </c>
      <c r="L1837" s="835">
        <v>276.33</v>
      </c>
      <c r="M1837" s="835">
        <v>552.66</v>
      </c>
      <c r="N1837" s="832">
        <v>2</v>
      </c>
      <c r="O1837" s="836">
        <v>1</v>
      </c>
      <c r="P1837" s="835">
        <v>552.66</v>
      </c>
      <c r="Q1837" s="837">
        <v>1</v>
      </c>
      <c r="R1837" s="832">
        <v>2</v>
      </c>
      <c r="S1837" s="837">
        <v>1</v>
      </c>
      <c r="T1837" s="836">
        <v>1</v>
      </c>
      <c r="U1837" s="838">
        <v>1</v>
      </c>
    </row>
    <row r="1838" spans="1:21" ht="14.4" customHeight="1" x14ac:dyDescent="0.3">
      <c r="A1838" s="831">
        <v>21</v>
      </c>
      <c r="B1838" s="832" t="s">
        <v>2457</v>
      </c>
      <c r="C1838" s="832" t="s">
        <v>2463</v>
      </c>
      <c r="D1838" s="833" t="s">
        <v>4107</v>
      </c>
      <c r="E1838" s="834" t="s">
        <v>2477</v>
      </c>
      <c r="F1838" s="832" t="s">
        <v>2458</v>
      </c>
      <c r="G1838" s="832" t="s">
        <v>2691</v>
      </c>
      <c r="H1838" s="832" t="s">
        <v>585</v>
      </c>
      <c r="I1838" s="832" t="s">
        <v>3649</v>
      </c>
      <c r="J1838" s="832" t="s">
        <v>3650</v>
      </c>
      <c r="K1838" s="832" t="s">
        <v>3651</v>
      </c>
      <c r="L1838" s="835">
        <v>1019.46</v>
      </c>
      <c r="M1838" s="835">
        <v>2038.92</v>
      </c>
      <c r="N1838" s="832">
        <v>2</v>
      </c>
      <c r="O1838" s="836">
        <v>1</v>
      </c>
      <c r="P1838" s="835">
        <v>2038.92</v>
      </c>
      <c r="Q1838" s="837">
        <v>1</v>
      </c>
      <c r="R1838" s="832">
        <v>2</v>
      </c>
      <c r="S1838" s="837">
        <v>1</v>
      </c>
      <c r="T1838" s="836">
        <v>1</v>
      </c>
      <c r="U1838" s="838">
        <v>1</v>
      </c>
    </row>
    <row r="1839" spans="1:21" ht="14.4" customHeight="1" x14ac:dyDescent="0.3">
      <c r="A1839" s="831">
        <v>21</v>
      </c>
      <c r="B1839" s="832" t="s">
        <v>2457</v>
      </c>
      <c r="C1839" s="832" t="s">
        <v>2463</v>
      </c>
      <c r="D1839" s="833" t="s">
        <v>4107</v>
      </c>
      <c r="E1839" s="834" t="s">
        <v>2477</v>
      </c>
      <c r="F1839" s="832" t="s">
        <v>2458</v>
      </c>
      <c r="G1839" s="832" t="s">
        <v>2986</v>
      </c>
      <c r="H1839" s="832" t="s">
        <v>585</v>
      </c>
      <c r="I1839" s="832" t="s">
        <v>2987</v>
      </c>
      <c r="J1839" s="832" t="s">
        <v>2988</v>
      </c>
      <c r="K1839" s="832" t="s">
        <v>2989</v>
      </c>
      <c r="L1839" s="835">
        <v>453.18</v>
      </c>
      <c r="M1839" s="835">
        <v>453.18</v>
      </c>
      <c r="N1839" s="832">
        <v>1</v>
      </c>
      <c r="O1839" s="836">
        <v>1</v>
      </c>
      <c r="P1839" s="835"/>
      <c r="Q1839" s="837">
        <v>0</v>
      </c>
      <c r="R1839" s="832"/>
      <c r="S1839" s="837">
        <v>0</v>
      </c>
      <c r="T1839" s="836"/>
      <c r="U1839" s="838">
        <v>0</v>
      </c>
    </row>
    <row r="1840" spans="1:21" ht="14.4" customHeight="1" x14ac:dyDescent="0.3">
      <c r="A1840" s="831">
        <v>21</v>
      </c>
      <c r="B1840" s="832" t="s">
        <v>2457</v>
      </c>
      <c r="C1840" s="832" t="s">
        <v>2463</v>
      </c>
      <c r="D1840" s="833" t="s">
        <v>4107</v>
      </c>
      <c r="E1840" s="834" t="s">
        <v>2477</v>
      </c>
      <c r="F1840" s="832" t="s">
        <v>2458</v>
      </c>
      <c r="G1840" s="832" t="s">
        <v>2692</v>
      </c>
      <c r="H1840" s="832" t="s">
        <v>637</v>
      </c>
      <c r="I1840" s="832" t="s">
        <v>2228</v>
      </c>
      <c r="J1840" s="832" t="s">
        <v>1889</v>
      </c>
      <c r="K1840" s="832" t="s">
        <v>2229</v>
      </c>
      <c r="L1840" s="835">
        <v>57.6</v>
      </c>
      <c r="M1840" s="835">
        <v>57.6</v>
      </c>
      <c r="N1840" s="832">
        <v>1</v>
      </c>
      <c r="O1840" s="836">
        <v>1</v>
      </c>
      <c r="P1840" s="835"/>
      <c r="Q1840" s="837">
        <v>0</v>
      </c>
      <c r="R1840" s="832"/>
      <c r="S1840" s="837">
        <v>0</v>
      </c>
      <c r="T1840" s="836"/>
      <c r="U1840" s="838">
        <v>0</v>
      </c>
    </row>
    <row r="1841" spans="1:21" ht="14.4" customHeight="1" x14ac:dyDescent="0.3">
      <c r="A1841" s="831">
        <v>21</v>
      </c>
      <c r="B1841" s="832" t="s">
        <v>2457</v>
      </c>
      <c r="C1841" s="832" t="s">
        <v>2463</v>
      </c>
      <c r="D1841" s="833" t="s">
        <v>4107</v>
      </c>
      <c r="E1841" s="834" t="s">
        <v>2477</v>
      </c>
      <c r="F1841" s="832" t="s">
        <v>2458</v>
      </c>
      <c r="G1841" s="832" t="s">
        <v>2692</v>
      </c>
      <c r="H1841" s="832" t="s">
        <v>637</v>
      </c>
      <c r="I1841" s="832" t="s">
        <v>1888</v>
      </c>
      <c r="J1841" s="832" t="s">
        <v>1889</v>
      </c>
      <c r="K1841" s="832" t="s">
        <v>1890</v>
      </c>
      <c r="L1841" s="835">
        <v>16.12</v>
      </c>
      <c r="M1841" s="835">
        <v>64.48</v>
      </c>
      <c r="N1841" s="832">
        <v>4</v>
      </c>
      <c r="O1841" s="836">
        <v>2.5</v>
      </c>
      <c r="P1841" s="835">
        <v>64.48</v>
      </c>
      <c r="Q1841" s="837">
        <v>1</v>
      </c>
      <c r="R1841" s="832">
        <v>4</v>
      </c>
      <c r="S1841" s="837">
        <v>1</v>
      </c>
      <c r="T1841" s="836">
        <v>2.5</v>
      </c>
      <c r="U1841" s="838">
        <v>1</v>
      </c>
    </row>
    <row r="1842" spans="1:21" ht="14.4" customHeight="1" x14ac:dyDescent="0.3">
      <c r="A1842" s="831">
        <v>21</v>
      </c>
      <c r="B1842" s="832" t="s">
        <v>2457</v>
      </c>
      <c r="C1842" s="832" t="s">
        <v>2463</v>
      </c>
      <c r="D1842" s="833" t="s">
        <v>4107</v>
      </c>
      <c r="E1842" s="834" t="s">
        <v>2477</v>
      </c>
      <c r="F1842" s="832" t="s">
        <v>2458</v>
      </c>
      <c r="G1842" s="832" t="s">
        <v>3136</v>
      </c>
      <c r="H1842" s="832" t="s">
        <v>637</v>
      </c>
      <c r="I1842" s="832" t="s">
        <v>1994</v>
      </c>
      <c r="J1842" s="832" t="s">
        <v>1995</v>
      </c>
      <c r="K1842" s="832" t="s">
        <v>1996</v>
      </c>
      <c r="L1842" s="835">
        <v>181.94</v>
      </c>
      <c r="M1842" s="835">
        <v>181.94</v>
      </c>
      <c r="N1842" s="832">
        <v>1</v>
      </c>
      <c r="O1842" s="836">
        <v>0.5</v>
      </c>
      <c r="P1842" s="835"/>
      <c r="Q1842" s="837">
        <v>0</v>
      </c>
      <c r="R1842" s="832"/>
      <c r="S1842" s="837">
        <v>0</v>
      </c>
      <c r="T1842" s="836"/>
      <c r="U1842" s="838">
        <v>0</v>
      </c>
    </row>
    <row r="1843" spans="1:21" ht="14.4" customHeight="1" x14ac:dyDescent="0.3">
      <c r="A1843" s="831">
        <v>21</v>
      </c>
      <c r="B1843" s="832" t="s">
        <v>2457</v>
      </c>
      <c r="C1843" s="832" t="s">
        <v>2463</v>
      </c>
      <c r="D1843" s="833" t="s">
        <v>4107</v>
      </c>
      <c r="E1843" s="834" t="s">
        <v>2477</v>
      </c>
      <c r="F1843" s="832" t="s">
        <v>2458</v>
      </c>
      <c r="G1843" s="832" t="s">
        <v>2701</v>
      </c>
      <c r="H1843" s="832" t="s">
        <v>585</v>
      </c>
      <c r="I1843" s="832" t="s">
        <v>3251</v>
      </c>
      <c r="J1843" s="832" t="s">
        <v>647</v>
      </c>
      <c r="K1843" s="832" t="s">
        <v>3252</v>
      </c>
      <c r="L1843" s="835">
        <v>52.61</v>
      </c>
      <c r="M1843" s="835">
        <v>52.61</v>
      </c>
      <c r="N1843" s="832">
        <v>1</v>
      </c>
      <c r="O1843" s="836">
        <v>1</v>
      </c>
      <c r="P1843" s="835">
        <v>52.61</v>
      </c>
      <c r="Q1843" s="837">
        <v>1</v>
      </c>
      <c r="R1843" s="832">
        <v>1</v>
      </c>
      <c r="S1843" s="837">
        <v>1</v>
      </c>
      <c r="T1843" s="836">
        <v>1</v>
      </c>
      <c r="U1843" s="838">
        <v>1</v>
      </c>
    </row>
    <row r="1844" spans="1:21" ht="14.4" customHeight="1" x14ac:dyDescent="0.3">
      <c r="A1844" s="831">
        <v>21</v>
      </c>
      <c r="B1844" s="832" t="s">
        <v>2457</v>
      </c>
      <c r="C1844" s="832" t="s">
        <v>2463</v>
      </c>
      <c r="D1844" s="833" t="s">
        <v>4107</v>
      </c>
      <c r="E1844" s="834" t="s">
        <v>2477</v>
      </c>
      <c r="F1844" s="832" t="s">
        <v>2458</v>
      </c>
      <c r="G1844" s="832" t="s">
        <v>3007</v>
      </c>
      <c r="H1844" s="832" t="s">
        <v>585</v>
      </c>
      <c r="I1844" s="832" t="s">
        <v>3569</v>
      </c>
      <c r="J1844" s="832" t="s">
        <v>3009</v>
      </c>
      <c r="K1844" s="832" t="s">
        <v>3570</v>
      </c>
      <c r="L1844" s="835">
        <v>0</v>
      </c>
      <c r="M1844" s="835">
        <v>0</v>
      </c>
      <c r="N1844" s="832">
        <v>1</v>
      </c>
      <c r="O1844" s="836">
        <v>1</v>
      </c>
      <c r="P1844" s="835"/>
      <c r="Q1844" s="837"/>
      <c r="R1844" s="832"/>
      <c r="S1844" s="837">
        <v>0</v>
      </c>
      <c r="T1844" s="836"/>
      <c r="U1844" s="838">
        <v>0</v>
      </c>
    </row>
    <row r="1845" spans="1:21" ht="14.4" customHeight="1" x14ac:dyDescent="0.3">
      <c r="A1845" s="831">
        <v>21</v>
      </c>
      <c r="B1845" s="832" t="s">
        <v>2457</v>
      </c>
      <c r="C1845" s="832" t="s">
        <v>2463</v>
      </c>
      <c r="D1845" s="833" t="s">
        <v>4107</v>
      </c>
      <c r="E1845" s="834" t="s">
        <v>2477</v>
      </c>
      <c r="F1845" s="832" t="s">
        <v>2458</v>
      </c>
      <c r="G1845" s="832" t="s">
        <v>2509</v>
      </c>
      <c r="H1845" s="832" t="s">
        <v>637</v>
      </c>
      <c r="I1845" s="832" t="s">
        <v>2141</v>
      </c>
      <c r="J1845" s="832" t="s">
        <v>1087</v>
      </c>
      <c r="K1845" s="832" t="s">
        <v>1089</v>
      </c>
      <c r="L1845" s="835">
        <v>0</v>
      </c>
      <c r="M1845" s="835">
        <v>0</v>
      </c>
      <c r="N1845" s="832">
        <v>7</v>
      </c>
      <c r="O1845" s="836">
        <v>4</v>
      </c>
      <c r="P1845" s="835">
        <v>0</v>
      </c>
      <c r="Q1845" s="837"/>
      <c r="R1845" s="832">
        <v>1</v>
      </c>
      <c r="S1845" s="837">
        <v>0.14285714285714285</v>
      </c>
      <c r="T1845" s="836">
        <v>1</v>
      </c>
      <c r="U1845" s="838">
        <v>0.25</v>
      </c>
    </row>
    <row r="1846" spans="1:21" ht="14.4" customHeight="1" x14ac:dyDescent="0.3">
      <c r="A1846" s="831">
        <v>21</v>
      </c>
      <c r="B1846" s="832" t="s">
        <v>2457</v>
      </c>
      <c r="C1846" s="832" t="s">
        <v>2463</v>
      </c>
      <c r="D1846" s="833" t="s">
        <v>4107</v>
      </c>
      <c r="E1846" s="834" t="s">
        <v>2477</v>
      </c>
      <c r="F1846" s="832" t="s">
        <v>2458</v>
      </c>
      <c r="G1846" s="832" t="s">
        <v>3253</v>
      </c>
      <c r="H1846" s="832" t="s">
        <v>585</v>
      </c>
      <c r="I1846" s="832" t="s">
        <v>3254</v>
      </c>
      <c r="J1846" s="832" t="s">
        <v>1249</v>
      </c>
      <c r="K1846" s="832" t="s">
        <v>2536</v>
      </c>
      <c r="L1846" s="835">
        <v>210.38</v>
      </c>
      <c r="M1846" s="835">
        <v>210.38</v>
      </c>
      <c r="N1846" s="832">
        <v>1</v>
      </c>
      <c r="O1846" s="836">
        <v>0.5</v>
      </c>
      <c r="P1846" s="835">
        <v>210.38</v>
      </c>
      <c r="Q1846" s="837">
        <v>1</v>
      </c>
      <c r="R1846" s="832">
        <v>1</v>
      </c>
      <c r="S1846" s="837">
        <v>1</v>
      </c>
      <c r="T1846" s="836">
        <v>0.5</v>
      </c>
      <c r="U1846" s="838">
        <v>1</v>
      </c>
    </row>
    <row r="1847" spans="1:21" ht="14.4" customHeight="1" x14ac:dyDescent="0.3">
      <c r="A1847" s="831">
        <v>21</v>
      </c>
      <c r="B1847" s="832" t="s">
        <v>2457</v>
      </c>
      <c r="C1847" s="832" t="s">
        <v>2463</v>
      </c>
      <c r="D1847" s="833" t="s">
        <v>4107</v>
      </c>
      <c r="E1847" s="834" t="s">
        <v>2477</v>
      </c>
      <c r="F1847" s="832" t="s">
        <v>2458</v>
      </c>
      <c r="G1847" s="832" t="s">
        <v>3253</v>
      </c>
      <c r="H1847" s="832" t="s">
        <v>585</v>
      </c>
      <c r="I1847" s="832" t="s">
        <v>3255</v>
      </c>
      <c r="J1847" s="832" t="s">
        <v>1249</v>
      </c>
      <c r="K1847" s="832" t="s">
        <v>3256</v>
      </c>
      <c r="L1847" s="835">
        <v>42.08</v>
      </c>
      <c r="M1847" s="835">
        <v>42.08</v>
      </c>
      <c r="N1847" s="832">
        <v>1</v>
      </c>
      <c r="O1847" s="836">
        <v>0.5</v>
      </c>
      <c r="P1847" s="835">
        <v>42.08</v>
      </c>
      <c r="Q1847" s="837">
        <v>1</v>
      </c>
      <c r="R1847" s="832">
        <v>1</v>
      </c>
      <c r="S1847" s="837">
        <v>1</v>
      </c>
      <c r="T1847" s="836">
        <v>0.5</v>
      </c>
      <c r="U1847" s="838">
        <v>1</v>
      </c>
    </row>
    <row r="1848" spans="1:21" ht="14.4" customHeight="1" x14ac:dyDescent="0.3">
      <c r="A1848" s="831">
        <v>21</v>
      </c>
      <c r="B1848" s="832" t="s">
        <v>2457</v>
      </c>
      <c r="C1848" s="832" t="s">
        <v>2463</v>
      </c>
      <c r="D1848" s="833" t="s">
        <v>4107</v>
      </c>
      <c r="E1848" s="834" t="s">
        <v>2477</v>
      </c>
      <c r="F1848" s="832" t="s">
        <v>2458</v>
      </c>
      <c r="G1848" s="832" t="s">
        <v>2719</v>
      </c>
      <c r="H1848" s="832" t="s">
        <v>585</v>
      </c>
      <c r="I1848" s="832" t="s">
        <v>3388</v>
      </c>
      <c r="J1848" s="832" t="s">
        <v>2724</v>
      </c>
      <c r="K1848" s="832" t="s">
        <v>3389</v>
      </c>
      <c r="L1848" s="835">
        <v>42.54</v>
      </c>
      <c r="M1848" s="835">
        <v>127.62</v>
      </c>
      <c r="N1848" s="832">
        <v>3</v>
      </c>
      <c r="O1848" s="836">
        <v>2</v>
      </c>
      <c r="P1848" s="835">
        <v>85.08</v>
      </c>
      <c r="Q1848" s="837">
        <v>0.66666666666666663</v>
      </c>
      <c r="R1848" s="832">
        <v>2</v>
      </c>
      <c r="S1848" s="837">
        <v>0.66666666666666663</v>
      </c>
      <c r="T1848" s="836">
        <v>1</v>
      </c>
      <c r="U1848" s="838">
        <v>0.5</v>
      </c>
    </row>
    <row r="1849" spans="1:21" ht="14.4" customHeight="1" x14ac:dyDescent="0.3">
      <c r="A1849" s="831">
        <v>21</v>
      </c>
      <c r="B1849" s="832" t="s">
        <v>2457</v>
      </c>
      <c r="C1849" s="832" t="s">
        <v>2463</v>
      </c>
      <c r="D1849" s="833" t="s">
        <v>4107</v>
      </c>
      <c r="E1849" s="834" t="s">
        <v>2477</v>
      </c>
      <c r="F1849" s="832" t="s">
        <v>2458</v>
      </c>
      <c r="G1849" s="832" t="s">
        <v>2747</v>
      </c>
      <c r="H1849" s="832" t="s">
        <v>585</v>
      </c>
      <c r="I1849" s="832" t="s">
        <v>3985</v>
      </c>
      <c r="J1849" s="832" t="s">
        <v>2759</v>
      </c>
      <c r="K1849" s="832" t="s">
        <v>3582</v>
      </c>
      <c r="L1849" s="835">
        <v>93.96</v>
      </c>
      <c r="M1849" s="835">
        <v>93.96</v>
      </c>
      <c r="N1849" s="832">
        <v>1</v>
      </c>
      <c r="O1849" s="836">
        <v>0.5</v>
      </c>
      <c r="P1849" s="835">
        <v>93.96</v>
      </c>
      <c r="Q1849" s="837">
        <v>1</v>
      </c>
      <c r="R1849" s="832">
        <v>1</v>
      </c>
      <c r="S1849" s="837">
        <v>1</v>
      </c>
      <c r="T1849" s="836">
        <v>0.5</v>
      </c>
      <c r="U1849" s="838">
        <v>1</v>
      </c>
    </row>
    <row r="1850" spans="1:21" ht="14.4" customHeight="1" x14ac:dyDescent="0.3">
      <c r="A1850" s="831">
        <v>21</v>
      </c>
      <c r="B1850" s="832" t="s">
        <v>2457</v>
      </c>
      <c r="C1850" s="832" t="s">
        <v>2463</v>
      </c>
      <c r="D1850" s="833" t="s">
        <v>4107</v>
      </c>
      <c r="E1850" s="834" t="s">
        <v>2477</v>
      </c>
      <c r="F1850" s="832" t="s">
        <v>2458</v>
      </c>
      <c r="G1850" s="832" t="s">
        <v>2747</v>
      </c>
      <c r="H1850" s="832" t="s">
        <v>585</v>
      </c>
      <c r="I1850" s="832" t="s">
        <v>2753</v>
      </c>
      <c r="J1850" s="832" t="s">
        <v>1214</v>
      </c>
      <c r="K1850" s="832" t="s">
        <v>2754</v>
      </c>
      <c r="L1850" s="835">
        <v>300.68</v>
      </c>
      <c r="M1850" s="835">
        <v>300.68</v>
      </c>
      <c r="N1850" s="832">
        <v>1</v>
      </c>
      <c r="O1850" s="836">
        <v>0.5</v>
      </c>
      <c r="P1850" s="835">
        <v>300.68</v>
      </c>
      <c r="Q1850" s="837">
        <v>1</v>
      </c>
      <c r="R1850" s="832">
        <v>1</v>
      </c>
      <c r="S1850" s="837">
        <v>1</v>
      </c>
      <c r="T1850" s="836">
        <v>0.5</v>
      </c>
      <c r="U1850" s="838">
        <v>1</v>
      </c>
    </row>
    <row r="1851" spans="1:21" ht="14.4" customHeight="1" x14ac:dyDescent="0.3">
      <c r="A1851" s="831">
        <v>21</v>
      </c>
      <c r="B1851" s="832" t="s">
        <v>2457</v>
      </c>
      <c r="C1851" s="832" t="s">
        <v>2463</v>
      </c>
      <c r="D1851" s="833" t="s">
        <v>4107</v>
      </c>
      <c r="E1851" s="834" t="s">
        <v>2477</v>
      </c>
      <c r="F1851" s="832" t="s">
        <v>2458</v>
      </c>
      <c r="G1851" s="832" t="s">
        <v>2747</v>
      </c>
      <c r="H1851" s="832" t="s">
        <v>585</v>
      </c>
      <c r="I1851" s="832" t="s">
        <v>3696</v>
      </c>
      <c r="J1851" s="832" t="s">
        <v>1214</v>
      </c>
      <c r="K1851" s="832" t="s">
        <v>2754</v>
      </c>
      <c r="L1851" s="835">
        <v>300.68</v>
      </c>
      <c r="M1851" s="835">
        <v>902.04</v>
      </c>
      <c r="N1851" s="832">
        <v>3</v>
      </c>
      <c r="O1851" s="836">
        <v>2</v>
      </c>
      <c r="P1851" s="835"/>
      <c r="Q1851" s="837">
        <v>0</v>
      </c>
      <c r="R1851" s="832"/>
      <c r="S1851" s="837">
        <v>0</v>
      </c>
      <c r="T1851" s="836"/>
      <c r="U1851" s="838">
        <v>0</v>
      </c>
    </row>
    <row r="1852" spans="1:21" ht="14.4" customHeight="1" x14ac:dyDescent="0.3">
      <c r="A1852" s="831">
        <v>21</v>
      </c>
      <c r="B1852" s="832" t="s">
        <v>2457</v>
      </c>
      <c r="C1852" s="832" t="s">
        <v>2463</v>
      </c>
      <c r="D1852" s="833" t="s">
        <v>4107</v>
      </c>
      <c r="E1852" s="834" t="s">
        <v>2477</v>
      </c>
      <c r="F1852" s="832" t="s">
        <v>2458</v>
      </c>
      <c r="G1852" s="832" t="s">
        <v>2747</v>
      </c>
      <c r="H1852" s="832" t="s">
        <v>585</v>
      </c>
      <c r="I1852" s="832" t="s">
        <v>3986</v>
      </c>
      <c r="J1852" s="832" t="s">
        <v>3916</v>
      </c>
      <c r="K1852" s="832" t="s">
        <v>1120</v>
      </c>
      <c r="L1852" s="835">
        <v>47.35</v>
      </c>
      <c r="M1852" s="835">
        <v>94.7</v>
      </c>
      <c r="N1852" s="832">
        <v>2</v>
      </c>
      <c r="O1852" s="836">
        <v>0.5</v>
      </c>
      <c r="P1852" s="835">
        <v>94.7</v>
      </c>
      <c r="Q1852" s="837">
        <v>1</v>
      </c>
      <c r="R1852" s="832">
        <v>2</v>
      </c>
      <c r="S1852" s="837">
        <v>1</v>
      </c>
      <c r="T1852" s="836">
        <v>0.5</v>
      </c>
      <c r="U1852" s="838">
        <v>1</v>
      </c>
    </row>
    <row r="1853" spans="1:21" ht="14.4" customHeight="1" x14ac:dyDescent="0.3">
      <c r="A1853" s="831">
        <v>21</v>
      </c>
      <c r="B1853" s="832" t="s">
        <v>2457</v>
      </c>
      <c r="C1853" s="832" t="s">
        <v>2463</v>
      </c>
      <c r="D1853" s="833" t="s">
        <v>4107</v>
      </c>
      <c r="E1853" s="834" t="s">
        <v>2477</v>
      </c>
      <c r="F1853" s="832" t="s">
        <v>2458</v>
      </c>
      <c r="G1853" s="832" t="s">
        <v>2773</v>
      </c>
      <c r="H1853" s="832" t="s">
        <v>637</v>
      </c>
      <c r="I1853" s="832" t="s">
        <v>2774</v>
      </c>
      <c r="J1853" s="832" t="s">
        <v>1272</v>
      </c>
      <c r="K1853" s="832" t="s">
        <v>2343</v>
      </c>
      <c r="L1853" s="835">
        <v>0</v>
      </c>
      <c r="M1853" s="835">
        <v>0</v>
      </c>
      <c r="N1853" s="832">
        <v>1</v>
      </c>
      <c r="O1853" s="836">
        <v>0.5</v>
      </c>
      <c r="P1853" s="835"/>
      <c r="Q1853" s="837"/>
      <c r="R1853" s="832"/>
      <c r="S1853" s="837">
        <v>0</v>
      </c>
      <c r="T1853" s="836"/>
      <c r="U1853" s="838">
        <v>0</v>
      </c>
    </row>
    <row r="1854" spans="1:21" ht="14.4" customHeight="1" x14ac:dyDescent="0.3">
      <c r="A1854" s="831">
        <v>21</v>
      </c>
      <c r="B1854" s="832" t="s">
        <v>2457</v>
      </c>
      <c r="C1854" s="832" t="s">
        <v>2463</v>
      </c>
      <c r="D1854" s="833" t="s">
        <v>4107</v>
      </c>
      <c r="E1854" s="834" t="s">
        <v>2477</v>
      </c>
      <c r="F1854" s="832" t="s">
        <v>2458</v>
      </c>
      <c r="G1854" s="832" t="s">
        <v>2773</v>
      </c>
      <c r="H1854" s="832" t="s">
        <v>637</v>
      </c>
      <c r="I1854" s="832" t="s">
        <v>2173</v>
      </c>
      <c r="J1854" s="832" t="s">
        <v>1272</v>
      </c>
      <c r="K1854" s="832" t="s">
        <v>2174</v>
      </c>
      <c r="L1854" s="835">
        <v>0</v>
      </c>
      <c r="M1854" s="835">
        <v>0</v>
      </c>
      <c r="N1854" s="832">
        <v>2</v>
      </c>
      <c r="O1854" s="836">
        <v>1</v>
      </c>
      <c r="P1854" s="835">
        <v>0</v>
      </c>
      <c r="Q1854" s="837"/>
      <c r="R1854" s="832">
        <v>1</v>
      </c>
      <c r="S1854" s="837">
        <v>0.5</v>
      </c>
      <c r="T1854" s="836">
        <v>0.5</v>
      </c>
      <c r="U1854" s="838">
        <v>0.5</v>
      </c>
    </row>
    <row r="1855" spans="1:21" ht="14.4" customHeight="1" x14ac:dyDescent="0.3">
      <c r="A1855" s="831">
        <v>21</v>
      </c>
      <c r="B1855" s="832" t="s">
        <v>2457</v>
      </c>
      <c r="C1855" s="832" t="s">
        <v>2463</v>
      </c>
      <c r="D1855" s="833" t="s">
        <v>4107</v>
      </c>
      <c r="E1855" s="834" t="s">
        <v>2477</v>
      </c>
      <c r="F1855" s="832" t="s">
        <v>2458</v>
      </c>
      <c r="G1855" s="832" t="s">
        <v>2773</v>
      </c>
      <c r="H1855" s="832" t="s">
        <v>585</v>
      </c>
      <c r="I1855" s="832" t="s">
        <v>2779</v>
      </c>
      <c r="J1855" s="832" t="s">
        <v>2780</v>
      </c>
      <c r="K1855" s="832" t="s">
        <v>2349</v>
      </c>
      <c r="L1855" s="835">
        <v>0</v>
      </c>
      <c r="M1855" s="835">
        <v>0</v>
      </c>
      <c r="N1855" s="832">
        <v>5</v>
      </c>
      <c r="O1855" s="836">
        <v>3.5</v>
      </c>
      <c r="P1855" s="835">
        <v>0</v>
      </c>
      <c r="Q1855" s="837"/>
      <c r="R1855" s="832">
        <v>3</v>
      </c>
      <c r="S1855" s="837">
        <v>0.6</v>
      </c>
      <c r="T1855" s="836">
        <v>2.5</v>
      </c>
      <c r="U1855" s="838">
        <v>0.7142857142857143</v>
      </c>
    </row>
    <row r="1856" spans="1:21" ht="14.4" customHeight="1" x14ac:dyDescent="0.3">
      <c r="A1856" s="831">
        <v>21</v>
      </c>
      <c r="B1856" s="832" t="s">
        <v>2457</v>
      </c>
      <c r="C1856" s="832" t="s">
        <v>2463</v>
      </c>
      <c r="D1856" s="833" t="s">
        <v>4107</v>
      </c>
      <c r="E1856" s="834" t="s">
        <v>2477</v>
      </c>
      <c r="F1856" s="832" t="s">
        <v>2458</v>
      </c>
      <c r="G1856" s="832" t="s">
        <v>3987</v>
      </c>
      <c r="H1856" s="832" t="s">
        <v>585</v>
      </c>
      <c r="I1856" s="832" t="s">
        <v>3988</v>
      </c>
      <c r="J1856" s="832" t="s">
        <v>3989</v>
      </c>
      <c r="K1856" s="832" t="s">
        <v>3990</v>
      </c>
      <c r="L1856" s="835">
        <v>0</v>
      </c>
      <c r="M1856" s="835">
        <v>0</v>
      </c>
      <c r="N1856" s="832">
        <v>1</v>
      </c>
      <c r="O1856" s="836">
        <v>0.5</v>
      </c>
      <c r="P1856" s="835"/>
      <c r="Q1856" s="837"/>
      <c r="R1856" s="832"/>
      <c r="S1856" s="837">
        <v>0</v>
      </c>
      <c r="T1856" s="836"/>
      <c r="U1856" s="838">
        <v>0</v>
      </c>
    </row>
    <row r="1857" spans="1:21" ht="14.4" customHeight="1" x14ac:dyDescent="0.3">
      <c r="A1857" s="831">
        <v>21</v>
      </c>
      <c r="B1857" s="832" t="s">
        <v>2457</v>
      </c>
      <c r="C1857" s="832" t="s">
        <v>2463</v>
      </c>
      <c r="D1857" s="833" t="s">
        <v>4107</v>
      </c>
      <c r="E1857" s="834" t="s">
        <v>2477</v>
      </c>
      <c r="F1857" s="832" t="s">
        <v>2458</v>
      </c>
      <c r="G1857" s="832" t="s">
        <v>2786</v>
      </c>
      <c r="H1857" s="832" t="s">
        <v>585</v>
      </c>
      <c r="I1857" s="832" t="s">
        <v>3764</v>
      </c>
      <c r="J1857" s="832" t="s">
        <v>3152</v>
      </c>
      <c r="K1857" s="832" t="s">
        <v>3765</v>
      </c>
      <c r="L1857" s="835">
        <v>99.94</v>
      </c>
      <c r="M1857" s="835">
        <v>399.76</v>
      </c>
      <c r="N1857" s="832">
        <v>4</v>
      </c>
      <c r="O1857" s="836">
        <v>2.5</v>
      </c>
      <c r="P1857" s="835">
        <v>299.82</v>
      </c>
      <c r="Q1857" s="837">
        <v>0.75</v>
      </c>
      <c r="R1857" s="832">
        <v>3</v>
      </c>
      <c r="S1857" s="837">
        <v>0.75</v>
      </c>
      <c r="T1857" s="836">
        <v>1.5</v>
      </c>
      <c r="U1857" s="838">
        <v>0.6</v>
      </c>
    </row>
    <row r="1858" spans="1:21" ht="14.4" customHeight="1" x14ac:dyDescent="0.3">
      <c r="A1858" s="831">
        <v>21</v>
      </c>
      <c r="B1858" s="832" t="s">
        <v>2457</v>
      </c>
      <c r="C1858" s="832" t="s">
        <v>2463</v>
      </c>
      <c r="D1858" s="833" t="s">
        <v>4107</v>
      </c>
      <c r="E1858" s="834" t="s">
        <v>2477</v>
      </c>
      <c r="F1858" s="832" t="s">
        <v>2458</v>
      </c>
      <c r="G1858" s="832" t="s">
        <v>2786</v>
      </c>
      <c r="H1858" s="832" t="s">
        <v>585</v>
      </c>
      <c r="I1858" s="832" t="s">
        <v>3151</v>
      </c>
      <c r="J1858" s="832" t="s">
        <v>3152</v>
      </c>
      <c r="K1858" s="832" t="s">
        <v>3153</v>
      </c>
      <c r="L1858" s="835">
        <v>299.83999999999997</v>
      </c>
      <c r="M1858" s="835">
        <v>599.67999999999995</v>
      </c>
      <c r="N1858" s="832">
        <v>2</v>
      </c>
      <c r="O1858" s="836">
        <v>1.5</v>
      </c>
      <c r="P1858" s="835">
        <v>299.83999999999997</v>
      </c>
      <c r="Q1858" s="837">
        <v>0.5</v>
      </c>
      <c r="R1858" s="832">
        <v>1</v>
      </c>
      <c r="S1858" s="837">
        <v>0.5</v>
      </c>
      <c r="T1858" s="836">
        <v>1</v>
      </c>
      <c r="U1858" s="838">
        <v>0.66666666666666663</v>
      </c>
    </row>
    <row r="1859" spans="1:21" ht="14.4" customHeight="1" x14ac:dyDescent="0.3">
      <c r="A1859" s="831">
        <v>21</v>
      </c>
      <c r="B1859" s="832" t="s">
        <v>2457</v>
      </c>
      <c r="C1859" s="832" t="s">
        <v>2463</v>
      </c>
      <c r="D1859" s="833" t="s">
        <v>4107</v>
      </c>
      <c r="E1859" s="834" t="s">
        <v>2477</v>
      </c>
      <c r="F1859" s="832" t="s">
        <v>2458</v>
      </c>
      <c r="G1859" s="832" t="s">
        <v>2786</v>
      </c>
      <c r="H1859" s="832" t="s">
        <v>637</v>
      </c>
      <c r="I1859" s="832" t="s">
        <v>2136</v>
      </c>
      <c r="J1859" s="832" t="s">
        <v>2137</v>
      </c>
      <c r="K1859" s="832" t="s">
        <v>2138</v>
      </c>
      <c r="L1859" s="835">
        <v>50.32</v>
      </c>
      <c r="M1859" s="835">
        <v>352.24</v>
      </c>
      <c r="N1859" s="832">
        <v>7</v>
      </c>
      <c r="O1859" s="836">
        <v>2</v>
      </c>
      <c r="P1859" s="835">
        <v>201.28</v>
      </c>
      <c r="Q1859" s="837">
        <v>0.5714285714285714</v>
      </c>
      <c r="R1859" s="832">
        <v>4</v>
      </c>
      <c r="S1859" s="837">
        <v>0.5714285714285714</v>
      </c>
      <c r="T1859" s="836">
        <v>1</v>
      </c>
      <c r="U1859" s="838">
        <v>0.5</v>
      </c>
    </row>
    <row r="1860" spans="1:21" ht="14.4" customHeight="1" x14ac:dyDescent="0.3">
      <c r="A1860" s="831">
        <v>21</v>
      </c>
      <c r="B1860" s="832" t="s">
        <v>2457</v>
      </c>
      <c r="C1860" s="832" t="s">
        <v>2463</v>
      </c>
      <c r="D1860" s="833" t="s">
        <v>4107</v>
      </c>
      <c r="E1860" s="834" t="s">
        <v>2477</v>
      </c>
      <c r="F1860" s="832" t="s">
        <v>2458</v>
      </c>
      <c r="G1860" s="832" t="s">
        <v>2786</v>
      </c>
      <c r="H1860" s="832" t="s">
        <v>585</v>
      </c>
      <c r="I1860" s="832" t="s">
        <v>2789</v>
      </c>
      <c r="J1860" s="832" t="s">
        <v>1559</v>
      </c>
      <c r="K1860" s="832" t="s">
        <v>2790</v>
      </c>
      <c r="L1860" s="835">
        <v>50.32</v>
      </c>
      <c r="M1860" s="835">
        <v>150.96</v>
      </c>
      <c r="N1860" s="832">
        <v>3</v>
      </c>
      <c r="O1860" s="836">
        <v>2</v>
      </c>
      <c r="P1860" s="835">
        <v>150.96</v>
      </c>
      <c r="Q1860" s="837">
        <v>1</v>
      </c>
      <c r="R1860" s="832">
        <v>3</v>
      </c>
      <c r="S1860" s="837">
        <v>1</v>
      </c>
      <c r="T1860" s="836">
        <v>2</v>
      </c>
      <c r="U1860" s="838">
        <v>1</v>
      </c>
    </row>
    <row r="1861" spans="1:21" ht="14.4" customHeight="1" x14ac:dyDescent="0.3">
      <c r="A1861" s="831">
        <v>21</v>
      </c>
      <c r="B1861" s="832" t="s">
        <v>2457</v>
      </c>
      <c r="C1861" s="832" t="s">
        <v>2463</v>
      </c>
      <c r="D1861" s="833" t="s">
        <v>4107</v>
      </c>
      <c r="E1861" s="834" t="s">
        <v>2477</v>
      </c>
      <c r="F1861" s="832" t="s">
        <v>2458</v>
      </c>
      <c r="G1861" s="832" t="s">
        <v>2791</v>
      </c>
      <c r="H1861" s="832" t="s">
        <v>585</v>
      </c>
      <c r="I1861" s="832" t="s">
        <v>2792</v>
      </c>
      <c r="J1861" s="832" t="s">
        <v>643</v>
      </c>
      <c r="K1861" s="832" t="s">
        <v>644</v>
      </c>
      <c r="L1861" s="835">
        <v>2086.5500000000002</v>
      </c>
      <c r="M1861" s="835">
        <v>2086.5500000000002</v>
      </c>
      <c r="N1861" s="832">
        <v>1</v>
      </c>
      <c r="O1861" s="836">
        <v>0.5</v>
      </c>
      <c r="P1861" s="835">
        <v>2086.5500000000002</v>
      </c>
      <c r="Q1861" s="837">
        <v>1</v>
      </c>
      <c r="R1861" s="832">
        <v>1</v>
      </c>
      <c r="S1861" s="837">
        <v>1</v>
      </c>
      <c r="T1861" s="836">
        <v>0.5</v>
      </c>
      <c r="U1861" s="838">
        <v>1</v>
      </c>
    </row>
    <row r="1862" spans="1:21" ht="14.4" customHeight="1" x14ac:dyDescent="0.3">
      <c r="A1862" s="831">
        <v>21</v>
      </c>
      <c r="B1862" s="832" t="s">
        <v>2457</v>
      </c>
      <c r="C1862" s="832" t="s">
        <v>2463</v>
      </c>
      <c r="D1862" s="833" t="s">
        <v>4107</v>
      </c>
      <c r="E1862" s="834" t="s">
        <v>2477</v>
      </c>
      <c r="F1862" s="832" t="s">
        <v>2458</v>
      </c>
      <c r="G1862" s="832" t="s">
        <v>2793</v>
      </c>
      <c r="H1862" s="832" t="s">
        <v>637</v>
      </c>
      <c r="I1862" s="832" t="s">
        <v>2305</v>
      </c>
      <c r="J1862" s="832" t="s">
        <v>1310</v>
      </c>
      <c r="K1862" s="832" t="s">
        <v>2306</v>
      </c>
      <c r="L1862" s="835">
        <v>154.36000000000001</v>
      </c>
      <c r="M1862" s="835">
        <v>154.36000000000001</v>
      </c>
      <c r="N1862" s="832">
        <v>1</v>
      </c>
      <c r="O1862" s="836">
        <v>0.5</v>
      </c>
      <c r="P1862" s="835">
        <v>154.36000000000001</v>
      </c>
      <c r="Q1862" s="837">
        <v>1</v>
      </c>
      <c r="R1862" s="832">
        <v>1</v>
      </c>
      <c r="S1862" s="837">
        <v>1</v>
      </c>
      <c r="T1862" s="836">
        <v>0.5</v>
      </c>
      <c r="U1862" s="838">
        <v>1</v>
      </c>
    </row>
    <row r="1863" spans="1:21" ht="14.4" customHeight="1" x14ac:dyDescent="0.3">
      <c r="A1863" s="831">
        <v>21</v>
      </c>
      <c r="B1863" s="832" t="s">
        <v>2457</v>
      </c>
      <c r="C1863" s="832" t="s">
        <v>2463</v>
      </c>
      <c r="D1863" s="833" t="s">
        <v>4107</v>
      </c>
      <c r="E1863" s="834" t="s">
        <v>2477</v>
      </c>
      <c r="F1863" s="832" t="s">
        <v>2458</v>
      </c>
      <c r="G1863" s="832" t="s">
        <v>2793</v>
      </c>
      <c r="H1863" s="832" t="s">
        <v>637</v>
      </c>
      <c r="I1863" s="832" t="s">
        <v>2053</v>
      </c>
      <c r="J1863" s="832" t="s">
        <v>1310</v>
      </c>
      <c r="K1863" s="832" t="s">
        <v>2054</v>
      </c>
      <c r="L1863" s="835">
        <v>225.06</v>
      </c>
      <c r="M1863" s="835">
        <v>225.06</v>
      </c>
      <c r="N1863" s="832">
        <v>1</v>
      </c>
      <c r="O1863" s="836">
        <v>0.5</v>
      </c>
      <c r="P1863" s="835"/>
      <c r="Q1863" s="837">
        <v>0</v>
      </c>
      <c r="R1863" s="832"/>
      <c r="S1863" s="837">
        <v>0</v>
      </c>
      <c r="T1863" s="836"/>
      <c r="U1863" s="838">
        <v>0</v>
      </c>
    </row>
    <row r="1864" spans="1:21" ht="14.4" customHeight="1" x14ac:dyDescent="0.3">
      <c r="A1864" s="831">
        <v>21</v>
      </c>
      <c r="B1864" s="832" t="s">
        <v>2457</v>
      </c>
      <c r="C1864" s="832" t="s">
        <v>2463</v>
      </c>
      <c r="D1864" s="833" t="s">
        <v>4107</v>
      </c>
      <c r="E1864" s="834" t="s">
        <v>2477</v>
      </c>
      <c r="F1864" s="832" t="s">
        <v>2458</v>
      </c>
      <c r="G1864" s="832" t="s">
        <v>2799</v>
      </c>
      <c r="H1864" s="832" t="s">
        <v>585</v>
      </c>
      <c r="I1864" s="832" t="s">
        <v>2802</v>
      </c>
      <c r="J1864" s="832" t="s">
        <v>634</v>
      </c>
      <c r="K1864" s="832" t="s">
        <v>2803</v>
      </c>
      <c r="L1864" s="835">
        <v>0</v>
      </c>
      <c r="M1864" s="835">
        <v>0</v>
      </c>
      <c r="N1864" s="832">
        <v>1</v>
      </c>
      <c r="O1864" s="836">
        <v>0.5</v>
      </c>
      <c r="P1864" s="835"/>
      <c r="Q1864" s="837"/>
      <c r="R1864" s="832"/>
      <c r="S1864" s="837">
        <v>0</v>
      </c>
      <c r="T1864" s="836"/>
      <c r="U1864" s="838">
        <v>0</v>
      </c>
    </row>
    <row r="1865" spans="1:21" ht="14.4" customHeight="1" x14ac:dyDescent="0.3">
      <c r="A1865" s="831">
        <v>21</v>
      </c>
      <c r="B1865" s="832" t="s">
        <v>2457</v>
      </c>
      <c r="C1865" s="832" t="s">
        <v>2463</v>
      </c>
      <c r="D1865" s="833" t="s">
        <v>4107</v>
      </c>
      <c r="E1865" s="834" t="s">
        <v>2477</v>
      </c>
      <c r="F1865" s="832" t="s">
        <v>2458</v>
      </c>
      <c r="G1865" s="832" t="s">
        <v>2804</v>
      </c>
      <c r="H1865" s="832" t="s">
        <v>637</v>
      </c>
      <c r="I1865" s="832" t="s">
        <v>2363</v>
      </c>
      <c r="J1865" s="832" t="s">
        <v>2364</v>
      </c>
      <c r="K1865" s="832" t="s">
        <v>1574</v>
      </c>
      <c r="L1865" s="835">
        <v>194.26</v>
      </c>
      <c r="M1865" s="835">
        <v>388.52</v>
      </c>
      <c r="N1865" s="832">
        <v>2</v>
      </c>
      <c r="O1865" s="836">
        <v>1</v>
      </c>
      <c r="P1865" s="835"/>
      <c r="Q1865" s="837">
        <v>0</v>
      </c>
      <c r="R1865" s="832"/>
      <c r="S1865" s="837">
        <v>0</v>
      </c>
      <c r="T1865" s="836"/>
      <c r="U1865" s="838">
        <v>0</v>
      </c>
    </row>
    <row r="1866" spans="1:21" ht="14.4" customHeight="1" x14ac:dyDescent="0.3">
      <c r="A1866" s="831">
        <v>21</v>
      </c>
      <c r="B1866" s="832" t="s">
        <v>2457</v>
      </c>
      <c r="C1866" s="832" t="s">
        <v>2463</v>
      </c>
      <c r="D1866" s="833" t="s">
        <v>4107</v>
      </c>
      <c r="E1866" s="834" t="s">
        <v>2477</v>
      </c>
      <c r="F1866" s="832" t="s">
        <v>2458</v>
      </c>
      <c r="G1866" s="832" t="s">
        <v>2510</v>
      </c>
      <c r="H1866" s="832" t="s">
        <v>585</v>
      </c>
      <c r="I1866" s="832" t="s">
        <v>2511</v>
      </c>
      <c r="J1866" s="832" t="s">
        <v>1028</v>
      </c>
      <c r="K1866" s="832" t="s">
        <v>1029</v>
      </c>
      <c r="L1866" s="835">
        <v>107.27</v>
      </c>
      <c r="M1866" s="835">
        <v>321.81</v>
      </c>
      <c r="N1866" s="832">
        <v>3</v>
      </c>
      <c r="O1866" s="836">
        <v>2</v>
      </c>
      <c r="P1866" s="835">
        <v>321.81</v>
      </c>
      <c r="Q1866" s="837">
        <v>1</v>
      </c>
      <c r="R1866" s="832">
        <v>3</v>
      </c>
      <c r="S1866" s="837">
        <v>1</v>
      </c>
      <c r="T1866" s="836">
        <v>2</v>
      </c>
      <c r="U1866" s="838">
        <v>1</v>
      </c>
    </row>
    <row r="1867" spans="1:21" ht="14.4" customHeight="1" x14ac:dyDescent="0.3">
      <c r="A1867" s="831">
        <v>21</v>
      </c>
      <c r="B1867" s="832" t="s">
        <v>2457</v>
      </c>
      <c r="C1867" s="832" t="s">
        <v>2463</v>
      </c>
      <c r="D1867" s="833" t="s">
        <v>4107</v>
      </c>
      <c r="E1867" s="834" t="s">
        <v>2477</v>
      </c>
      <c r="F1867" s="832" t="s">
        <v>2460</v>
      </c>
      <c r="G1867" s="832" t="s">
        <v>2825</v>
      </c>
      <c r="H1867" s="832" t="s">
        <v>585</v>
      </c>
      <c r="I1867" s="832" t="s">
        <v>2826</v>
      </c>
      <c r="J1867" s="832" t="s">
        <v>2827</v>
      </c>
      <c r="K1867" s="832" t="s">
        <v>2828</v>
      </c>
      <c r="L1867" s="835">
        <v>1267.1199999999999</v>
      </c>
      <c r="M1867" s="835">
        <v>1267.1199999999999</v>
      </c>
      <c r="N1867" s="832">
        <v>1</v>
      </c>
      <c r="O1867" s="836">
        <v>1</v>
      </c>
      <c r="P1867" s="835">
        <v>1267.1199999999999</v>
      </c>
      <c r="Q1867" s="837">
        <v>1</v>
      </c>
      <c r="R1867" s="832">
        <v>1</v>
      </c>
      <c r="S1867" s="837">
        <v>1</v>
      </c>
      <c r="T1867" s="836">
        <v>1</v>
      </c>
      <c r="U1867" s="838">
        <v>1</v>
      </c>
    </row>
    <row r="1868" spans="1:21" ht="14.4" customHeight="1" x14ac:dyDescent="0.3">
      <c r="A1868" s="831">
        <v>21</v>
      </c>
      <c r="B1868" s="832" t="s">
        <v>2457</v>
      </c>
      <c r="C1868" s="832" t="s">
        <v>2463</v>
      </c>
      <c r="D1868" s="833" t="s">
        <v>4107</v>
      </c>
      <c r="E1868" s="834" t="s">
        <v>2477</v>
      </c>
      <c r="F1868" s="832" t="s">
        <v>2460</v>
      </c>
      <c r="G1868" s="832" t="s">
        <v>2825</v>
      </c>
      <c r="H1868" s="832" t="s">
        <v>585</v>
      </c>
      <c r="I1868" s="832" t="s">
        <v>3072</v>
      </c>
      <c r="J1868" s="832" t="s">
        <v>3073</v>
      </c>
      <c r="K1868" s="832" t="s">
        <v>3074</v>
      </c>
      <c r="L1868" s="835">
        <v>1000</v>
      </c>
      <c r="M1868" s="835">
        <v>3000</v>
      </c>
      <c r="N1868" s="832">
        <v>3</v>
      </c>
      <c r="O1868" s="836">
        <v>3</v>
      </c>
      <c r="P1868" s="835"/>
      <c r="Q1868" s="837">
        <v>0</v>
      </c>
      <c r="R1868" s="832"/>
      <c r="S1868" s="837">
        <v>0</v>
      </c>
      <c r="T1868" s="836"/>
      <c r="U1868" s="838">
        <v>0</v>
      </c>
    </row>
    <row r="1869" spans="1:21" ht="14.4" customHeight="1" x14ac:dyDescent="0.3">
      <c r="A1869" s="831">
        <v>21</v>
      </c>
      <c r="B1869" s="832" t="s">
        <v>2457</v>
      </c>
      <c r="C1869" s="832" t="s">
        <v>2463</v>
      </c>
      <c r="D1869" s="833" t="s">
        <v>4107</v>
      </c>
      <c r="E1869" s="834" t="s">
        <v>2474</v>
      </c>
      <c r="F1869" s="832" t="s">
        <v>2458</v>
      </c>
      <c r="G1869" s="832" t="s">
        <v>2829</v>
      </c>
      <c r="H1869" s="832" t="s">
        <v>637</v>
      </c>
      <c r="I1869" s="832" t="s">
        <v>2166</v>
      </c>
      <c r="J1869" s="832" t="s">
        <v>2164</v>
      </c>
      <c r="K1869" s="832" t="s">
        <v>2167</v>
      </c>
      <c r="L1869" s="835">
        <v>4.7</v>
      </c>
      <c r="M1869" s="835">
        <v>14.100000000000001</v>
      </c>
      <c r="N1869" s="832">
        <v>3</v>
      </c>
      <c r="O1869" s="836">
        <v>1.5</v>
      </c>
      <c r="P1869" s="835">
        <v>14.100000000000001</v>
      </c>
      <c r="Q1869" s="837">
        <v>1</v>
      </c>
      <c r="R1869" s="832">
        <v>3</v>
      </c>
      <c r="S1869" s="837">
        <v>1</v>
      </c>
      <c r="T1869" s="836">
        <v>1.5</v>
      </c>
      <c r="U1869" s="838">
        <v>1</v>
      </c>
    </row>
    <row r="1870" spans="1:21" ht="14.4" customHeight="1" x14ac:dyDescent="0.3">
      <c r="A1870" s="831">
        <v>21</v>
      </c>
      <c r="B1870" s="832" t="s">
        <v>2457</v>
      </c>
      <c r="C1870" s="832" t="s">
        <v>2463</v>
      </c>
      <c r="D1870" s="833" t="s">
        <v>4107</v>
      </c>
      <c r="E1870" s="834" t="s">
        <v>2474</v>
      </c>
      <c r="F1870" s="832" t="s">
        <v>2458</v>
      </c>
      <c r="G1870" s="832" t="s">
        <v>2527</v>
      </c>
      <c r="H1870" s="832" t="s">
        <v>637</v>
      </c>
      <c r="I1870" s="832" t="s">
        <v>3304</v>
      </c>
      <c r="J1870" s="832" t="s">
        <v>2529</v>
      </c>
      <c r="K1870" s="832" t="s">
        <v>3305</v>
      </c>
      <c r="L1870" s="835">
        <v>1834.64</v>
      </c>
      <c r="M1870" s="835">
        <v>5503.92</v>
      </c>
      <c r="N1870" s="832">
        <v>3</v>
      </c>
      <c r="O1870" s="836">
        <v>3</v>
      </c>
      <c r="P1870" s="835">
        <v>3669.28</v>
      </c>
      <c r="Q1870" s="837">
        <v>0.66666666666666674</v>
      </c>
      <c r="R1870" s="832">
        <v>2</v>
      </c>
      <c r="S1870" s="837">
        <v>0.66666666666666663</v>
      </c>
      <c r="T1870" s="836">
        <v>2</v>
      </c>
      <c r="U1870" s="838">
        <v>0.66666666666666663</v>
      </c>
    </row>
    <row r="1871" spans="1:21" ht="14.4" customHeight="1" x14ac:dyDescent="0.3">
      <c r="A1871" s="831">
        <v>21</v>
      </c>
      <c r="B1871" s="832" t="s">
        <v>2457</v>
      </c>
      <c r="C1871" s="832" t="s">
        <v>2463</v>
      </c>
      <c r="D1871" s="833" t="s">
        <v>4107</v>
      </c>
      <c r="E1871" s="834" t="s">
        <v>2474</v>
      </c>
      <c r="F1871" s="832" t="s">
        <v>2458</v>
      </c>
      <c r="G1871" s="832" t="s">
        <v>2527</v>
      </c>
      <c r="H1871" s="832" t="s">
        <v>585</v>
      </c>
      <c r="I1871" s="832" t="s">
        <v>2528</v>
      </c>
      <c r="J1871" s="832" t="s">
        <v>2529</v>
      </c>
      <c r="K1871" s="832" t="s">
        <v>2530</v>
      </c>
      <c r="L1871" s="835">
        <v>550.39</v>
      </c>
      <c r="M1871" s="835">
        <v>2751.95</v>
      </c>
      <c r="N1871" s="832">
        <v>5</v>
      </c>
      <c r="O1871" s="836">
        <v>1.5</v>
      </c>
      <c r="P1871" s="835">
        <v>1651.17</v>
      </c>
      <c r="Q1871" s="837">
        <v>0.60000000000000009</v>
      </c>
      <c r="R1871" s="832">
        <v>3</v>
      </c>
      <c r="S1871" s="837">
        <v>0.6</v>
      </c>
      <c r="T1871" s="836">
        <v>1</v>
      </c>
      <c r="U1871" s="838">
        <v>0.66666666666666663</v>
      </c>
    </row>
    <row r="1872" spans="1:21" ht="14.4" customHeight="1" x14ac:dyDescent="0.3">
      <c r="A1872" s="831">
        <v>21</v>
      </c>
      <c r="B1872" s="832" t="s">
        <v>2457</v>
      </c>
      <c r="C1872" s="832" t="s">
        <v>2463</v>
      </c>
      <c r="D1872" s="833" t="s">
        <v>4107</v>
      </c>
      <c r="E1872" s="834" t="s">
        <v>2474</v>
      </c>
      <c r="F1872" s="832" t="s">
        <v>2458</v>
      </c>
      <c r="G1872" s="832" t="s">
        <v>2527</v>
      </c>
      <c r="H1872" s="832" t="s">
        <v>585</v>
      </c>
      <c r="I1872" s="832" t="s">
        <v>2834</v>
      </c>
      <c r="J1872" s="832" t="s">
        <v>2835</v>
      </c>
      <c r="K1872" s="832" t="s">
        <v>2530</v>
      </c>
      <c r="L1872" s="835">
        <v>550.39</v>
      </c>
      <c r="M1872" s="835">
        <v>1651.17</v>
      </c>
      <c r="N1872" s="832">
        <v>3</v>
      </c>
      <c r="O1872" s="836">
        <v>1</v>
      </c>
      <c r="P1872" s="835">
        <v>1651.17</v>
      </c>
      <c r="Q1872" s="837">
        <v>1</v>
      </c>
      <c r="R1872" s="832">
        <v>3</v>
      </c>
      <c r="S1872" s="837">
        <v>1</v>
      </c>
      <c r="T1872" s="836">
        <v>1</v>
      </c>
      <c r="U1872" s="838">
        <v>1</v>
      </c>
    </row>
    <row r="1873" spans="1:21" ht="14.4" customHeight="1" x14ac:dyDescent="0.3">
      <c r="A1873" s="831">
        <v>21</v>
      </c>
      <c r="B1873" s="832" t="s">
        <v>2457</v>
      </c>
      <c r="C1873" s="832" t="s">
        <v>2463</v>
      </c>
      <c r="D1873" s="833" t="s">
        <v>4107</v>
      </c>
      <c r="E1873" s="834" t="s">
        <v>2474</v>
      </c>
      <c r="F1873" s="832" t="s">
        <v>2458</v>
      </c>
      <c r="G1873" s="832" t="s">
        <v>3306</v>
      </c>
      <c r="H1873" s="832" t="s">
        <v>585</v>
      </c>
      <c r="I1873" s="832" t="s">
        <v>3307</v>
      </c>
      <c r="J1873" s="832" t="s">
        <v>3308</v>
      </c>
      <c r="K1873" s="832" t="s">
        <v>3309</v>
      </c>
      <c r="L1873" s="835">
        <v>1561.54</v>
      </c>
      <c r="M1873" s="835">
        <v>1561.54</v>
      </c>
      <c r="N1873" s="832">
        <v>1</v>
      </c>
      <c r="O1873" s="836">
        <v>0.5</v>
      </c>
      <c r="P1873" s="835">
        <v>1561.54</v>
      </c>
      <c r="Q1873" s="837">
        <v>1</v>
      </c>
      <c r="R1873" s="832">
        <v>1</v>
      </c>
      <c r="S1873" s="837">
        <v>1</v>
      </c>
      <c r="T1873" s="836">
        <v>0.5</v>
      </c>
      <c r="U1873" s="838">
        <v>1</v>
      </c>
    </row>
    <row r="1874" spans="1:21" ht="14.4" customHeight="1" x14ac:dyDescent="0.3">
      <c r="A1874" s="831">
        <v>21</v>
      </c>
      <c r="B1874" s="832" t="s">
        <v>2457</v>
      </c>
      <c r="C1874" s="832" t="s">
        <v>2463</v>
      </c>
      <c r="D1874" s="833" t="s">
        <v>4107</v>
      </c>
      <c r="E1874" s="834" t="s">
        <v>2474</v>
      </c>
      <c r="F1874" s="832" t="s">
        <v>2458</v>
      </c>
      <c r="G1874" s="832" t="s">
        <v>2566</v>
      </c>
      <c r="H1874" s="832" t="s">
        <v>585</v>
      </c>
      <c r="I1874" s="832" t="s">
        <v>2567</v>
      </c>
      <c r="J1874" s="832" t="s">
        <v>867</v>
      </c>
      <c r="K1874" s="832" t="s">
        <v>2568</v>
      </c>
      <c r="L1874" s="835">
        <v>236.03</v>
      </c>
      <c r="M1874" s="835">
        <v>944.12</v>
      </c>
      <c r="N1874" s="832">
        <v>4</v>
      </c>
      <c r="O1874" s="836">
        <v>3</v>
      </c>
      <c r="P1874" s="835">
        <v>944.12</v>
      </c>
      <c r="Q1874" s="837">
        <v>1</v>
      </c>
      <c r="R1874" s="832">
        <v>4</v>
      </c>
      <c r="S1874" s="837">
        <v>1</v>
      </c>
      <c r="T1874" s="836">
        <v>3</v>
      </c>
      <c r="U1874" s="838">
        <v>1</v>
      </c>
    </row>
    <row r="1875" spans="1:21" ht="14.4" customHeight="1" x14ac:dyDescent="0.3">
      <c r="A1875" s="831">
        <v>21</v>
      </c>
      <c r="B1875" s="832" t="s">
        <v>2457</v>
      </c>
      <c r="C1875" s="832" t="s">
        <v>2463</v>
      </c>
      <c r="D1875" s="833" t="s">
        <v>4107</v>
      </c>
      <c r="E1875" s="834" t="s">
        <v>2474</v>
      </c>
      <c r="F1875" s="832" t="s">
        <v>2458</v>
      </c>
      <c r="G1875" s="832" t="s">
        <v>2587</v>
      </c>
      <c r="H1875" s="832" t="s">
        <v>637</v>
      </c>
      <c r="I1875" s="832" t="s">
        <v>2872</v>
      </c>
      <c r="J1875" s="832" t="s">
        <v>2873</v>
      </c>
      <c r="K1875" s="832" t="s">
        <v>2590</v>
      </c>
      <c r="L1875" s="835">
        <v>550.39</v>
      </c>
      <c r="M1875" s="835">
        <v>4953.51</v>
      </c>
      <c r="N1875" s="832">
        <v>9</v>
      </c>
      <c r="O1875" s="836">
        <v>2.5</v>
      </c>
      <c r="P1875" s="835">
        <v>4953.51</v>
      </c>
      <c r="Q1875" s="837">
        <v>1</v>
      </c>
      <c r="R1875" s="832">
        <v>9</v>
      </c>
      <c r="S1875" s="837">
        <v>1</v>
      </c>
      <c r="T1875" s="836">
        <v>2.5</v>
      </c>
      <c r="U1875" s="838">
        <v>1</v>
      </c>
    </row>
    <row r="1876" spans="1:21" ht="14.4" customHeight="1" x14ac:dyDescent="0.3">
      <c r="A1876" s="831">
        <v>21</v>
      </c>
      <c r="B1876" s="832" t="s">
        <v>2457</v>
      </c>
      <c r="C1876" s="832" t="s">
        <v>2463</v>
      </c>
      <c r="D1876" s="833" t="s">
        <v>4107</v>
      </c>
      <c r="E1876" s="834" t="s">
        <v>2474</v>
      </c>
      <c r="F1876" s="832" t="s">
        <v>2458</v>
      </c>
      <c r="G1876" s="832" t="s">
        <v>2895</v>
      </c>
      <c r="H1876" s="832" t="s">
        <v>585</v>
      </c>
      <c r="I1876" s="832" t="s">
        <v>2896</v>
      </c>
      <c r="J1876" s="832" t="s">
        <v>1549</v>
      </c>
      <c r="K1876" s="832" t="s">
        <v>2897</v>
      </c>
      <c r="L1876" s="835">
        <v>94.7</v>
      </c>
      <c r="M1876" s="835">
        <v>189.4</v>
      </c>
      <c r="N1876" s="832">
        <v>2</v>
      </c>
      <c r="O1876" s="836">
        <v>2</v>
      </c>
      <c r="P1876" s="835">
        <v>189.4</v>
      </c>
      <c r="Q1876" s="837">
        <v>1</v>
      </c>
      <c r="R1876" s="832">
        <v>2</v>
      </c>
      <c r="S1876" s="837">
        <v>1</v>
      </c>
      <c r="T1876" s="836">
        <v>2</v>
      </c>
      <c r="U1876" s="838">
        <v>1</v>
      </c>
    </row>
    <row r="1877" spans="1:21" ht="14.4" customHeight="1" x14ac:dyDescent="0.3">
      <c r="A1877" s="831">
        <v>21</v>
      </c>
      <c r="B1877" s="832" t="s">
        <v>2457</v>
      </c>
      <c r="C1877" s="832" t="s">
        <v>2463</v>
      </c>
      <c r="D1877" s="833" t="s">
        <v>4107</v>
      </c>
      <c r="E1877" s="834" t="s">
        <v>2474</v>
      </c>
      <c r="F1877" s="832" t="s">
        <v>2458</v>
      </c>
      <c r="G1877" s="832" t="s">
        <v>2621</v>
      </c>
      <c r="H1877" s="832" t="s">
        <v>585</v>
      </c>
      <c r="I1877" s="832" t="s">
        <v>3991</v>
      </c>
      <c r="J1877" s="832" t="s">
        <v>3334</v>
      </c>
      <c r="K1877" s="832" t="s">
        <v>3992</v>
      </c>
      <c r="L1877" s="835">
        <v>0</v>
      </c>
      <c r="M1877" s="835">
        <v>0</v>
      </c>
      <c r="N1877" s="832">
        <v>1</v>
      </c>
      <c r="O1877" s="836">
        <v>1</v>
      </c>
      <c r="P1877" s="835"/>
      <c r="Q1877" s="837"/>
      <c r="R1877" s="832"/>
      <c r="S1877" s="837">
        <v>0</v>
      </c>
      <c r="T1877" s="836"/>
      <c r="U1877" s="838">
        <v>0</v>
      </c>
    </row>
    <row r="1878" spans="1:21" ht="14.4" customHeight="1" x14ac:dyDescent="0.3">
      <c r="A1878" s="831">
        <v>21</v>
      </c>
      <c r="B1878" s="832" t="s">
        <v>2457</v>
      </c>
      <c r="C1878" s="832" t="s">
        <v>2463</v>
      </c>
      <c r="D1878" s="833" t="s">
        <v>4107</v>
      </c>
      <c r="E1878" s="834" t="s">
        <v>2474</v>
      </c>
      <c r="F1878" s="832" t="s">
        <v>2458</v>
      </c>
      <c r="G1878" s="832" t="s">
        <v>2639</v>
      </c>
      <c r="H1878" s="832" t="s">
        <v>637</v>
      </c>
      <c r="I1878" s="832" t="s">
        <v>2640</v>
      </c>
      <c r="J1878" s="832" t="s">
        <v>2641</v>
      </c>
      <c r="K1878" s="832" t="s">
        <v>2642</v>
      </c>
      <c r="L1878" s="835">
        <v>1651.16</v>
      </c>
      <c r="M1878" s="835">
        <v>1651.16</v>
      </c>
      <c r="N1878" s="832">
        <v>1</v>
      </c>
      <c r="O1878" s="836">
        <v>0.5</v>
      </c>
      <c r="P1878" s="835">
        <v>1651.16</v>
      </c>
      <c r="Q1878" s="837">
        <v>1</v>
      </c>
      <c r="R1878" s="832">
        <v>1</v>
      </c>
      <c r="S1878" s="837">
        <v>1</v>
      </c>
      <c r="T1878" s="836">
        <v>0.5</v>
      </c>
      <c r="U1878" s="838">
        <v>1</v>
      </c>
    </row>
    <row r="1879" spans="1:21" ht="14.4" customHeight="1" x14ac:dyDescent="0.3">
      <c r="A1879" s="831">
        <v>21</v>
      </c>
      <c r="B1879" s="832" t="s">
        <v>2457</v>
      </c>
      <c r="C1879" s="832" t="s">
        <v>2463</v>
      </c>
      <c r="D1879" s="833" t="s">
        <v>4107</v>
      </c>
      <c r="E1879" s="834" t="s">
        <v>2474</v>
      </c>
      <c r="F1879" s="832" t="s">
        <v>2458</v>
      </c>
      <c r="G1879" s="832" t="s">
        <v>3880</v>
      </c>
      <c r="H1879" s="832" t="s">
        <v>585</v>
      </c>
      <c r="I1879" s="832" t="s">
        <v>3881</v>
      </c>
      <c r="J1879" s="832" t="s">
        <v>3882</v>
      </c>
      <c r="K1879" s="832" t="s">
        <v>3883</v>
      </c>
      <c r="L1879" s="835">
        <v>61.97</v>
      </c>
      <c r="M1879" s="835">
        <v>123.94</v>
      </c>
      <c r="N1879" s="832">
        <v>2</v>
      </c>
      <c r="O1879" s="836">
        <v>2</v>
      </c>
      <c r="P1879" s="835">
        <v>61.97</v>
      </c>
      <c r="Q1879" s="837">
        <v>0.5</v>
      </c>
      <c r="R1879" s="832">
        <v>1</v>
      </c>
      <c r="S1879" s="837">
        <v>0.5</v>
      </c>
      <c r="T1879" s="836">
        <v>1</v>
      </c>
      <c r="U1879" s="838">
        <v>0.5</v>
      </c>
    </row>
    <row r="1880" spans="1:21" ht="14.4" customHeight="1" x14ac:dyDescent="0.3">
      <c r="A1880" s="831">
        <v>21</v>
      </c>
      <c r="B1880" s="832" t="s">
        <v>2457</v>
      </c>
      <c r="C1880" s="832" t="s">
        <v>2463</v>
      </c>
      <c r="D1880" s="833" t="s">
        <v>4107</v>
      </c>
      <c r="E1880" s="834" t="s">
        <v>2474</v>
      </c>
      <c r="F1880" s="832" t="s">
        <v>2458</v>
      </c>
      <c r="G1880" s="832" t="s">
        <v>2650</v>
      </c>
      <c r="H1880" s="832" t="s">
        <v>585</v>
      </c>
      <c r="I1880" s="832" t="s">
        <v>2930</v>
      </c>
      <c r="J1880" s="832" t="s">
        <v>2652</v>
      </c>
      <c r="K1880" s="832" t="s">
        <v>1961</v>
      </c>
      <c r="L1880" s="835">
        <v>550.39</v>
      </c>
      <c r="M1880" s="835">
        <v>1651.17</v>
      </c>
      <c r="N1880" s="832">
        <v>3</v>
      </c>
      <c r="O1880" s="836">
        <v>1</v>
      </c>
      <c r="P1880" s="835">
        <v>1651.17</v>
      </c>
      <c r="Q1880" s="837">
        <v>1</v>
      </c>
      <c r="R1880" s="832">
        <v>3</v>
      </c>
      <c r="S1880" s="837">
        <v>1</v>
      </c>
      <c r="T1880" s="836">
        <v>1</v>
      </c>
      <c r="U1880" s="838">
        <v>1</v>
      </c>
    </row>
    <row r="1881" spans="1:21" ht="14.4" customHeight="1" x14ac:dyDescent="0.3">
      <c r="A1881" s="831">
        <v>21</v>
      </c>
      <c r="B1881" s="832" t="s">
        <v>2457</v>
      </c>
      <c r="C1881" s="832" t="s">
        <v>2463</v>
      </c>
      <c r="D1881" s="833" t="s">
        <v>4107</v>
      </c>
      <c r="E1881" s="834" t="s">
        <v>2474</v>
      </c>
      <c r="F1881" s="832" t="s">
        <v>2458</v>
      </c>
      <c r="G1881" s="832" t="s">
        <v>2650</v>
      </c>
      <c r="H1881" s="832" t="s">
        <v>637</v>
      </c>
      <c r="I1881" s="832" t="s">
        <v>2654</v>
      </c>
      <c r="J1881" s="832" t="s">
        <v>2655</v>
      </c>
      <c r="K1881" s="832" t="s">
        <v>1961</v>
      </c>
      <c r="L1881" s="835">
        <v>550.39</v>
      </c>
      <c r="M1881" s="835">
        <v>57240.559999999976</v>
      </c>
      <c r="N1881" s="832">
        <v>104</v>
      </c>
      <c r="O1881" s="836">
        <v>33.5</v>
      </c>
      <c r="P1881" s="835">
        <v>45682.369999999974</v>
      </c>
      <c r="Q1881" s="837">
        <v>0.79807692307692291</v>
      </c>
      <c r="R1881" s="832">
        <v>83</v>
      </c>
      <c r="S1881" s="837">
        <v>0.79807692307692313</v>
      </c>
      <c r="T1881" s="836">
        <v>26.5</v>
      </c>
      <c r="U1881" s="838">
        <v>0.79104477611940294</v>
      </c>
    </row>
    <row r="1882" spans="1:21" ht="14.4" customHeight="1" x14ac:dyDescent="0.3">
      <c r="A1882" s="831">
        <v>21</v>
      </c>
      <c r="B1882" s="832" t="s">
        <v>2457</v>
      </c>
      <c r="C1882" s="832" t="s">
        <v>2463</v>
      </c>
      <c r="D1882" s="833" t="s">
        <v>4107</v>
      </c>
      <c r="E1882" s="834" t="s">
        <v>2474</v>
      </c>
      <c r="F1882" s="832" t="s">
        <v>2458</v>
      </c>
      <c r="G1882" s="832" t="s">
        <v>2664</v>
      </c>
      <c r="H1882" s="832" t="s">
        <v>585</v>
      </c>
      <c r="I1882" s="832" t="s">
        <v>2665</v>
      </c>
      <c r="J1882" s="832" t="s">
        <v>869</v>
      </c>
      <c r="K1882" s="832" t="s">
        <v>2666</v>
      </c>
      <c r="L1882" s="835">
        <v>248.55</v>
      </c>
      <c r="M1882" s="835">
        <v>248.55</v>
      </c>
      <c r="N1882" s="832">
        <v>1</v>
      </c>
      <c r="O1882" s="836">
        <v>1</v>
      </c>
      <c r="P1882" s="835">
        <v>248.55</v>
      </c>
      <c r="Q1882" s="837">
        <v>1</v>
      </c>
      <c r="R1882" s="832">
        <v>1</v>
      </c>
      <c r="S1882" s="837">
        <v>1</v>
      </c>
      <c r="T1882" s="836">
        <v>1</v>
      </c>
      <c r="U1882" s="838">
        <v>1</v>
      </c>
    </row>
    <row r="1883" spans="1:21" ht="14.4" customHeight="1" x14ac:dyDescent="0.3">
      <c r="A1883" s="831">
        <v>21</v>
      </c>
      <c r="B1883" s="832" t="s">
        <v>2457</v>
      </c>
      <c r="C1883" s="832" t="s">
        <v>2463</v>
      </c>
      <c r="D1883" s="833" t="s">
        <v>4107</v>
      </c>
      <c r="E1883" s="834" t="s">
        <v>2474</v>
      </c>
      <c r="F1883" s="832" t="s">
        <v>2458</v>
      </c>
      <c r="G1883" s="832" t="s">
        <v>2515</v>
      </c>
      <c r="H1883" s="832" t="s">
        <v>585</v>
      </c>
      <c r="I1883" s="832" t="s">
        <v>2667</v>
      </c>
      <c r="J1883" s="832" t="s">
        <v>769</v>
      </c>
      <c r="K1883" s="832" t="s">
        <v>2668</v>
      </c>
      <c r="L1883" s="835">
        <v>53.57</v>
      </c>
      <c r="M1883" s="835">
        <v>321.42</v>
      </c>
      <c r="N1883" s="832">
        <v>6</v>
      </c>
      <c r="O1883" s="836">
        <v>3.5</v>
      </c>
      <c r="P1883" s="835">
        <v>321.42</v>
      </c>
      <c r="Q1883" s="837">
        <v>1</v>
      </c>
      <c r="R1883" s="832">
        <v>6</v>
      </c>
      <c r="S1883" s="837">
        <v>1</v>
      </c>
      <c r="T1883" s="836">
        <v>3.5</v>
      </c>
      <c r="U1883" s="838">
        <v>1</v>
      </c>
    </row>
    <row r="1884" spans="1:21" ht="14.4" customHeight="1" x14ac:dyDescent="0.3">
      <c r="A1884" s="831">
        <v>21</v>
      </c>
      <c r="B1884" s="832" t="s">
        <v>2457</v>
      </c>
      <c r="C1884" s="832" t="s">
        <v>2463</v>
      </c>
      <c r="D1884" s="833" t="s">
        <v>4107</v>
      </c>
      <c r="E1884" s="834" t="s">
        <v>2474</v>
      </c>
      <c r="F1884" s="832" t="s">
        <v>2458</v>
      </c>
      <c r="G1884" s="832" t="s">
        <v>3424</v>
      </c>
      <c r="H1884" s="832" t="s">
        <v>585</v>
      </c>
      <c r="I1884" s="832" t="s">
        <v>3425</v>
      </c>
      <c r="J1884" s="832" t="s">
        <v>3426</v>
      </c>
      <c r="K1884" s="832" t="s">
        <v>3427</v>
      </c>
      <c r="L1884" s="835">
        <v>0</v>
      </c>
      <c r="M1884" s="835">
        <v>0</v>
      </c>
      <c r="N1884" s="832">
        <v>2</v>
      </c>
      <c r="O1884" s="836">
        <v>1</v>
      </c>
      <c r="P1884" s="835">
        <v>0</v>
      </c>
      <c r="Q1884" s="837"/>
      <c r="R1884" s="832">
        <v>2</v>
      </c>
      <c r="S1884" s="837">
        <v>1</v>
      </c>
      <c r="T1884" s="836">
        <v>1</v>
      </c>
      <c r="U1884" s="838">
        <v>1</v>
      </c>
    </row>
    <row r="1885" spans="1:21" ht="14.4" customHeight="1" x14ac:dyDescent="0.3">
      <c r="A1885" s="831">
        <v>21</v>
      </c>
      <c r="B1885" s="832" t="s">
        <v>2457</v>
      </c>
      <c r="C1885" s="832" t="s">
        <v>2463</v>
      </c>
      <c r="D1885" s="833" t="s">
        <v>4107</v>
      </c>
      <c r="E1885" s="834" t="s">
        <v>2474</v>
      </c>
      <c r="F1885" s="832" t="s">
        <v>2458</v>
      </c>
      <c r="G1885" s="832" t="s">
        <v>2680</v>
      </c>
      <c r="H1885" s="832" t="s">
        <v>585</v>
      </c>
      <c r="I1885" s="832" t="s">
        <v>3993</v>
      </c>
      <c r="J1885" s="832" t="s">
        <v>674</v>
      </c>
      <c r="K1885" s="832" t="s">
        <v>2233</v>
      </c>
      <c r="L1885" s="835">
        <v>32.25</v>
      </c>
      <c r="M1885" s="835">
        <v>32.25</v>
      </c>
      <c r="N1885" s="832">
        <v>1</v>
      </c>
      <c r="O1885" s="836">
        <v>1</v>
      </c>
      <c r="P1885" s="835">
        <v>32.25</v>
      </c>
      <c r="Q1885" s="837">
        <v>1</v>
      </c>
      <c r="R1885" s="832">
        <v>1</v>
      </c>
      <c r="S1885" s="837">
        <v>1</v>
      </c>
      <c r="T1885" s="836">
        <v>1</v>
      </c>
      <c r="U1885" s="838">
        <v>1</v>
      </c>
    </row>
    <row r="1886" spans="1:21" ht="14.4" customHeight="1" x14ac:dyDescent="0.3">
      <c r="A1886" s="831">
        <v>21</v>
      </c>
      <c r="B1886" s="832" t="s">
        <v>2457</v>
      </c>
      <c r="C1886" s="832" t="s">
        <v>2463</v>
      </c>
      <c r="D1886" s="833" t="s">
        <v>4107</v>
      </c>
      <c r="E1886" s="834" t="s">
        <v>2474</v>
      </c>
      <c r="F1886" s="832" t="s">
        <v>2458</v>
      </c>
      <c r="G1886" s="832" t="s">
        <v>2504</v>
      </c>
      <c r="H1886" s="832" t="s">
        <v>637</v>
      </c>
      <c r="I1886" s="832" t="s">
        <v>2505</v>
      </c>
      <c r="J1886" s="832" t="s">
        <v>2506</v>
      </c>
      <c r="K1886" s="832" t="s">
        <v>2507</v>
      </c>
      <c r="L1886" s="835">
        <v>453.18</v>
      </c>
      <c r="M1886" s="835">
        <v>453.18</v>
      </c>
      <c r="N1886" s="832">
        <v>1</v>
      </c>
      <c r="O1886" s="836">
        <v>0.5</v>
      </c>
      <c r="P1886" s="835">
        <v>453.18</v>
      </c>
      <c r="Q1886" s="837">
        <v>1</v>
      </c>
      <c r="R1886" s="832">
        <v>1</v>
      </c>
      <c r="S1886" s="837">
        <v>1</v>
      </c>
      <c r="T1886" s="836">
        <v>0.5</v>
      </c>
      <c r="U1886" s="838">
        <v>1</v>
      </c>
    </row>
    <row r="1887" spans="1:21" ht="14.4" customHeight="1" x14ac:dyDescent="0.3">
      <c r="A1887" s="831">
        <v>21</v>
      </c>
      <c r="B1887" s="832" t="s">
        <v>2457</v>
      </c>
      <c r="C1887" s="832" t="s">
        <v>2463</v>
      </c>
      <c r="D1887" s="833" t="s">
        <v>4107</v>
      </c>
      <c r="E1887" s="834" t="s">
        <v>2474</v>
      </c>
      <c r="F1887" s="832" t="s">
        <v>2458</v>
      </c>
      <c r="G1887" s="832" t="s">
        <v>2504</v>
      </c>
      <c r="H1887" s="832" t="s">
        <v>585</v>
      </c>
      <c r="I1887" s="832" t="s">
        <v>2508</v>
      </c>
      <c r="J1887" s="832" t="s">
        <v>1091</v>
      </c>
      <c r="K1887" s="832" t="s">
        <v>1899</v>
      </c>
      <c r="L1887" s="835">
        <v>453.18</v>
      </c>
      <c r="M1887" s="835">
        <v>3172.26</v>
      </c>
      <c r="N1887" s="832">
        <v>7</v>
      </c>
      <c r="O1887" s="836">
        <v>3</v>
      </c>
      <c r="P1887" s="835">
        <v>2265.9</v>
      </c>
      <c r="Q1887" s="837">
        <v>0.7142857142857143</v>
      </c>
      <c r="R1887" s="832">
        <v>5</v>
      </c>
      <c r="S1887" s="837">
        <v>0.7142857142857143</v>
      </c>
      <c r="T1887" s="836">
        <v>2.5</v>
      </c>
      <c r="U1887" s="838">
        <v>0.83333333333333337</v>
      </c>
    </row>
    <row r="1888" spans="1:21" ht="14.4" customHeight="1" x14ac:dyDescent="0.3">
      <c r="A1888" s="831">
        <v>21</v>
      </c>
      <c r="B1888" s="832" t="s">
        <v>2457</v>
      </c>
      <c r="C1888" s="832" t="s">
        <v>2463</v>
      </c>
      <c r="D1888" s="833" t="s">
        <v>4107</v>
      </c>
      <c r="E1888" s="834" t="s">
        <v>2474</v>
      </c>
      <c r="F1888" s="832" t="s">
        <v>2458</v>
      </c>
      <c r="G1888" s="832" t="s">
        <v>2509</v>
      </c>
      <c r="H1888" s="832" t="s">
        <v>637</v>
      </c>
      <c r="I1888" s="832" t="s">
        <v>2141</v>
      </c>
      <c r="J1888" s="832" t="s">
        <v>1087</v>
      </c>
      <c r="K1888" s="832" t="s">
        <v>1089</v>
      </c>
      <c r="L1888" s="835">
        <v>0</v>
      </c>
      <c r="M1888" s="835">
        <v>0</v>
      </c>
      <c r="N1888" s="832">
        <v>1</v>
      </c>
      <c r="O1888" s="836">
        <v>0.5</v>
      </c>
      <c r="P1888" s="835">
        <v>0</v>
      </c>
      <c r="Q1888" s="837"/>
      <c r="R1888" s="832">
        <v>1</v>
      </c>
      <c r="S1888" s="837">
        <v>1</v>
      </c>
      <c r="T1888" s="836">
        <v>0.5</v>
      </c>
      <c r="U1888" s="838">
        <v>1</v>
      </c>
    </row>
    <row r="1889" spans="1:21" ht="14.4" customHeight="1" x14ac:dyDescent="0.3">
      <c r="A1889" s="831">
        <v>21</v>
      </c>
      <c r="B1889" s="832" t="s">
        <v>2457</v>
      </c>
      <c r="C1889" s="832" t="s">
        <v>2463</v>
      </c>
      <c r="D1889" s="833" t="s">
        <v>4107</v>
      </c>
      <c r="E1889" s="834" t="s">
        <v>2474</v>
      </c>
      <c r="F1889" s="832" t="s">
        <v>2458</v>
      </c>
      <c r="G1889" s="832" t="s">
        <v>2726</v>
      </c>
      <c r="H1889" s="832" t="s">
        <v>637</v>
      </c>
      <c r="I1889" s="832" t="s">
        <v>2727</v>
      </c>
      <c r="J1889" s="832" t="s">
        <v>2728</v>
      </c>
      <c r="K1889" s="832" t="s">
        <v>2729</v>
      </c>
      <c r="L1889" s="835">
        <v>502.31</v>
      </c>
      <c r="M1889" s="835">
        <v>18585.47</v>
      </c>
      <c r="N1889" s="832">
        <v>37</v>
      </c>
      <c r="O1889" s="836">
        <v>36.5</v>
      </c>
      <c r="P1889" s="835">
        <v>12055.439999999999</v>
      </c>
      <c r="Q1889" s="837">
        <v>0.64864864864864857</v>
      </c>
      <c r="R1889" s="832">
        <v>24</v>
      </c>
      <c r="S1889" s="837">
        <v>0.64864864864864868</v>
      </c>
      <c r="T1889" s="836">
        <v>24</v>
      </c>
      <c r="U1889" s="838">
        <v>0.65753424657534243</v>
      </c>
    </row>
    <row r="1890" spans="1:21" ht="14.4" customHeight="1" x14ac:dyDescent="0.3">
      <c r="A1890" s="831">
        <v>21</v>
      </c>
      <c r="B1890" s="832" t="s">
        <v>2457</v>
      </c>
      <c r="C1890" s="832" t="s">
        <v>2463</v>
      </c>
      <c r="D1890" s="833" t="s">
        <v>4107</v>
      </c>
      <c r="E1890" s="834" t="s">
        <v>2474</v>
      </c>
      <c r="F1890" s="832" t="s">
        <v>2458</v>
      </c>
      <c r="G1890" s="832" t="s">
        <v>2767</v>
      </c>
      <c r="H1890" s="832" t="s">
        <v>585</v>
      </c>
      <c r="I1890" s="832" t="s">
        <v>2768</v>
      </c>
      <c r="J1890" s="832" t="s">
        <v>2769</v>
      </c>
      <c r="K1890" s="832" t="s">
        <v>2770</v>
      </c>
      <c r="L1890" s="835">
        <v>311.02</v>
      </c>
      <c r="M1890" s="835">
        <v>311.02</v>
      </c>
      <c r="N1890" s="832">
        <v>1</v>
      </c>
      <c r="O1890" s="836">
        <v>1</v>
      </c>
      <c r="P1890" s="835">
        <v>311.02</v>
      </c>
      <c r="Q1890" s="837">
        <v>1</v>
      </c>
      <c r="R1890" s="832">
        <v>1</v>
      </c>
      <c r="S1890" s="837">
        <v>1</v>
      </c>
      <c r="T1890" s="836">
        <v>1</v>
      </c>
      <c r="U1890" s="838">
        <v>1</v>
      </c>
    </row>
    <row r="1891" spans="1:21" ht="14.4" customHeight="1" x14ac:dyDescent="0.3">
      <c r="A1891" s="831">
        <v>21</v>
      </c>
      <c r="B1891" s="832" t="s">
        <v>2457</v>
      </c>
      <c r="C1891" s="832" t="s">
        <v>2463</v>
      </c>
      <c r="D1891" s="833" t="s">
        <v>4107</v>
      </c>
      <c r="E1891" s="834" t="s">
        <v>2474</v>
      </c>
      <c r="F1891" s="832" t="s">
        <v>2458</v>
      </c>
      <c r="G1891" s="832" t="s">
        <v>2767</v>
      </c>
      <c r="H1891" s="832" t="s">
        <v>585</v>
      </c>
      <c r="I1891" s="832" t="s">
        <v>3023</v>
      </c>
      <c r="J1891" s="832" t="s">
        <v>3024</v>
      </c>
      <c r="K1891" s="832" t="s">
        <v>3025</v>
      </c>
      <c r="L1891" s="835">
        <v>177.92</v>
      </c>
      <c r="M1891" s="835">
        <v>1423.36</v>
      </c>
      <c r="N1891" s="832">
        <v>8</v>
      </c>
      <c r="O1891" s="836">
        <v>4</v>
      </c>
      <c r="P1891" s="835">
        <v>1423.36</v>
      </c>
      <c r="Q1891" s="837">
        <v>1</v>
      </c>
      <c r="R1891" s="832">
        <v>8</v>
      </c>
      <c r="S1891" s="837">
        <v>1</v>
      </c>
      <c r="T1891" s="836">
        <v>4</v>
      </c>
      <c r="U1891" s="838">
        <v>1</v>
      </c>
    </row>
    <row r="1892" spans="1:21" ht="14.4" customHeight="1" x14ac:dyDescent="0.3">
      <c r="A1892" s="831">
        <v>21</v>
      </c>
      <c r="B1892" s="832" t="s">
        <v>2457</v>
      </c>
      <c r="C1892" s="832" t="s">
        <v>2463</v>
      </c>
      <c r="D1892" s="833" t="s">
        <v>4107</v>
      </c>
      <c r="E1892" s="834" t="s">
        <v>2474</v>
      </c>
      <c r="F1892" s="832" t="s">
        <v>2458</v>
      </c>
      <c r="G1892" s="832" t="s">
        <v>2767</v>
      </c>
      <c r="H1892" s="832" t="s">
        <v>585</v>
      </c>
      <c r="I1892" s="832" t="s">
        <v>2771</v>
      </c>
      <c r="J1892" s="832" t="s">
        <v>724</v>
      </c>
      <c r="K1892" s="832" t="s">
        <v>2772</v>
      </c>
      <c r="L1892" s="835">
        <v>0</v>
      </c>
      <c r="M1892" s="835">
        <v>0</v>
      </c>
      <c r="N1892" s="832">
        <v>2</v>
      </c>
      <c r="O1892" s="836">
        <v>0.5</v>
      </c>
      <c r="P1892" s="835"/>
      <c r="Q1892" s="837"/>
      <c r="R1892" s="832"/>
      <c r="S1892" s="837">
        <v>0</v>
      </c>
      <c r="T1892" s="836"/>
      <c r="U1892" s="838">
        <v>0</v>
      </c>
    </row>
    <row r="1893" spans="1:21" ht="14.4" customHeight="1" x14ac:dyDescent="0.3">
      <c r="A1893" s="831">
        <v>21</v>
      </c>
      <c r="B1893" s="832" t="s">
        <v>2457</v>
      </c>
      <c r="C1893" s="832" t="s">
        <v>2463</v>
      </c>
      <c r="D1893" s="833" t="s">
        <v>4107</v>
      </c>
      <c r="E1893" s="834" t="s">
        <v>2474</v>
      </c>
      <c r="F1893" s="832" t="s">
        <v>2458</v>
      </c>
      <c r="G1893" s="832" t="s">
        <v>2767</v>
      </c>
      <c r="H1893" s="832" t="s">
        <v>585</v>
      </c>
      <c r="I1893" s="832" t="s">
        <v>3994</v>
      </c>
      <c r="J1893" s="832" t="s">
        <v>724</v>
      </c>
      <c r="K1893" s="832" t="s">
        <v>3995</v>
      </c>
      <c r="L1893" s="835">
        <v>0</v>
      </c>
      <c r="M1893" s="835">
        <v>0</v>
      </c>
      <c r="N1893" s="832">
        <v>2</v>
      </c>
      <c r="O1893" s="836">
        <v>1</v>
      </c>
      <c r="P1893" s="835">
        <v>0</v>
      </c>
      <c r="Q1893" s="837"/>
      <c r="R1893" s="832">
        <v>2</v>
      </c>
      <c r="S1893" s="837">
        <v>1</v>
      </c>
      <c r="T1893" s="836">
        <v>1</v>
      </c>
      <c r="U1893" s="838">
        <v>1</v>
      </c>
    </row>
    <row r="1894" spans="1:21" ht="14.4" customHeight="1" x14ac:dyDescent="0.3">
      <c r="A1894" s="831">
        <v>21</v>
      </c>
      <c r="B1894" s="832" t="s">
        <v>2457</v>
      </c>
      <c r="C1894" s="832" t="s">
        <v>2463</v>
      </c>
      <c r="D1894" s="833" t="s">
        <v>4107</v>
      </c>
      <c r="E1894" s="834" t="s">
        <v>2474</v>
      </c>
      <c r="F1894" s="832" t="s">
        <v>2458</v>
      </c>
      <c r="G1894" s="832" t="s">
        <v>2767</v>
      </c>
      <c r="H1894" s="832" t="s">
        <v>585</v>
      </c>
      <c r="I1894" s="832" t="s">
        <v>3266</v>
      </c>
      <c r="J1894" s="832" t="s">
        <v>3267</v>
      </c>
      <c r="K1894" s="832" t="s">
        <v>3025</v>
      </c>
      <c r="L1894" s="835">
        <v>177.92</v>
      </c>
      <c r="M1894" s="835">
        <v>355.84</v>
      </c>
      <c r="N1894" s="832">
        <v>2</v>
      </c>
      <c r="O1894" s="836">
        <v>0.5</v>
      </c>
      <c r="P1894" s="835">
        <v>355.84</v>
      </c>
      <c r="Q1894" s="837">
        <v>1</v>
      </c>
      <c r="R1894" s="832">
        <v>2</v>
      </c>
      <c r="S1894" s="837">
        <v>1</v>
      </c>
      <c r="T1894" s="836">
        <v>0.5</v>
      </c>
      <c r="U1894" s="838">
        <v>1</v>
      </c>
    </row>
    <row r="1895" spans="1:21" ht="14.4" customHeight="1" x14ac:dyDescent="0.3">
      <c r="A1895" s="831">
        <v>21</v>
      </c>
      <c r="B1895" s="832" t="s">
        <v>2457</v>
      </c>
      <c r="C1895" s="832" t="s">
        <v>2463</v>
      </c>
      <c r="D1895" s="833" t="s">
        <v>4107</v>
      </c>
      <c r="E1895" s="834" t="s">
        <v>2474</v>
      </c>
      <c r="F1895" s="832" t="s">
        <v>2458</v>
      </c>
      <c r="G1895" s="832" t="s">
        <v>2773</v>
      </c>
      <c r="H1895" s="832" t="s">
        <v>637</v>
      </c>
      <c r="I1895" s="832" t="s">
        <v>2173</v>
      </c>
      <c r="J1895" s="832" t="s">
        <v>1272</v>
      </c>
      <c r="K1895" s="832" t="s">
        <v>2174</v>
      </c>
      <c r="L1895" s="835">
        <v>0</v>
      </c>
      <c r="M1895" s="835">
        <v>0</v>
      </c>
      <c r="N1895" s="832">
        <v>1</v>
      </c>
      <c r="O1895" s="836">
        <v>1</v>
      </c>
      <c r="P1895" s="835">
        <v>0</v>
      </c>
      <c r="Q1895" s="837"/>
      <c r="R1895" s="832">
        <v>1</v>
      </c>
      <c r="S1895" s="837">
        <v>1</v>
      </c>
      <c r="T1895" s="836">
        <v>1</v>
      </c>
      <c r="U1895" s="838">
        <v>1</v>
      </c>
    </row>
    <row r="1896" spans="1:21" ht="14.4" customHeight="1" x14ac:dyDescent="0.3">
      <c r="A1896" s="831">
        <v>21</v>
      </c>
      <c r="B1896" s="832" t="s">
        <v>2457</v>
      </c>
      <c r="C1896" s="832" t="s">
        <v>2463</v>
      </c>
      <c r="D1896" s="833" t="s">
        <v>4107</v>
      </c>
      <c r="E1896" s="834" t="s">
        <v>2474</v>
      </c>
      <c r="F1896" s="832" t="s">
        <v>2458</v>
      </c>
      <c r="G1896" s="832" t="s">
        <v>2773</v>
      </c>
      <c r="H1896" s="832" t="s">
        <v>585</v>
      </c>
      <c r="I1896" s="832" t="s">
        <v>2779</v>
      </c>
      <c r="J1896" s="832" t="s">
        <v>2780</v>
      </c>
      <c r="K1896" s="832" t="s">
        <v>2349</v>
      </c>
      <c r="L1896" s="835">
        <v>0</v>
      </c>
      <c r="M1896" s="835">
        <v>0</v>
      </c>
      <c r="N1896" s="832">
        <v>1</v>
      </c>
      <c r="O1896" s="836">
        <v>1</v>
      </c>
      <c r="P1896" s="835">
        <v>0</v>
      </c>
      <c r="Q1896" s="837"/>
      <c r="R1896" s="832">
        <v>1</v>
      </c>
      <c r="S1896" s="837">
        <v>1</v>
      </c>
      <c r="T1896" s="836">
        <v>1</v>
      </c>
      <c r="U1896" s="838">
        <v>1</v>
      </c>
    </row>
    <row r="1897" spans="1:21" ht="14.4" customHeight="1" x14ac:dyDescent="0.3">
      <c r="A1897" s="831">
        <v>21</v>
      </c>
      <c r="B1897" s="832" t="s">
        <v>2457</v>
      </c>
      <c r="C1897" s="832" t="s">
        <v>2463</v>
      </c>
      <c r="D1897" s="833" t="s">
        <v>4107</v>
      </c>
      <c r="E1897" s="834" t="s">
        <v>2474</v>
      </c>
      <c r="F1897" s="832" t="s">
        <v>2458</v>
      </c>
      <c r="G1897" s="832" t="s">
        <v>2791</v>
      </c>
      <c r="H1897" s="832" t="s">
        <v>585</v>
      </c>
      <c r="I1897" s="832" t="s">
        <v>2792</v>
      </c>
      <c r="J1897" s="832" t="s">
        <v>643</v>
      </c>
      <c r="K1897" s="832" t="s">
        <v>644</v>
      </c>
      <c r="L1897" s="835">
        <v>2086.5500000000002</v>
      </c>
      <c r="M1897" s="835">
        <v>2086.5500000000002</v>
      </c>
      <c r="N1897" s="832">
        <v>1</v>
      </c>
      <c r="O1897" s="836">
        <v>1</v>
      </c>
      <c r="P1897" s="835">
        <v>2086.5500000000002</v>
      </c>
      <c r="Q1897" s="837">
        <v>1</v>
      </c>
      <c r="R1897" s="832">
        <v>1</v>
      </c>
      <c r="S1897" s="837">
        <v>1</v>
      </c>
      <c r="T1897" s="836">
        <v>1</v>
      </c>
      <c r="U1897" s="838">
        <v>1</v>
      </c>
    </row>
    <row r="1898" spans="1:21" ht="14.4" customHeight="1" x14ac:dyDescent="0.3">
      <c r="A1898" s="831">
        <v>21</v>
      </c>
      <c r="B1898" s="832" t="s">
        <v>2457</v>
      </c>
      <c r="C1898" s="832" t="s">
        <v>2463</v>
      </c>
      <c r="D1898" s="833" t="s">
        <v>4107</v>
      </c>
      <c r="E1898" s="834" t="s">
        <v>2474</v>
      </c>
      <c r="F1898" s="832" t="s">
        <v>2458</v>
      </c>
      <c r="G1898" s="832" t="s">
        <v>2510</v>
      </c>
      <c r="H1898" s="832" t="s">
        <v>585</v>
      </c>
      <c r="I1898" s="832" t="s">
        <v>2511</v>
      </c>
      <c r="J1898" s="832" t="s">
        <v>1028</v>
      </c>
      <c r="K1898" s="832" t="s">
        <v>1029</v>
      </c>
      <c r="L1898" s="835">
        <v>107.27</v>
      </c>
      <c r="M1898" s="835">
        <v>1930.8600000000001</v>
      </c>
      <c r="N1898" s="832">
        <v>18</v>
      </c>
      <c r="O1898" s="836">
        <v>5</v>
      </c>
      <c r="P1898" s="835">
        <v>1072.7</v>
      </c>
      <c r="Q1898" s="837">
        <v>0.55555555555555558</v>
      </c>
      <c r="R1898" s="832">
        <v>10</v>
      </c>
      <c r="S1898" s="837">
        <v>0.55555555555555558</v>
      </c>
      <c r="T1898" s="836">
        <v>3</v>
      </c>
      <c r="U1898" s="838">
        <v>0.6</v>
      </c>
    </row>
    <row r="1899" spans="1:21" ht="14.4" customHeight="1" x14ac:dyDescent="0.3">
      <c r="A1899" s="831">
        <v>21</v>
      </c>
      <c r="B1899" s="832" t="s">
        <v>2457</v>
      </c>
      <c r="C1899" s="832" t="s">
        <v>2463</v>
      </c>
      <c r="D1899" s="833" t="s">
        <v>4107</v>
      </c>
      <c r="E1899" s="834" t="s">
        <v>2474</v>
      </c>
      <c r="F1899" s="832" t="s">
        <v>2460</v>
      </c>
      <c r="G1899" s="832" t="s">
        <v>2818</v>
      </c>
      <c r="H1899" s="832" t="s">
        <v>585</v>
      </c>
      <c r="I1899" s="832" t="s">
        <v>3996</v>
      </c>
      <c r="J1899" s="832" t="s">
        <v>3997</v>
      </c>
      <c r="K1899" s="832" t="s">
        <v>3998</v>
      </c>
      <c r="L1899" s="835">
        <v>3000</v>
      </c>
      <c r="M1899" s="835">
        <v>3000</v>
      </c>
      <c r="N1899" s="832">
        <v>1</v>
      </c>
      <c r="O1899" s="836">
        <v>1</v>
      </c>
      <c r="P1899" s="835">
        <v>3000</v>
      </c>
      <c r="Q1899" s="837">
        <v>1</v>
      </c>
      <c r="R1899" s="832">
        <v>1</v>
      </c>
      <c r="S1899" s="837">
        <v>1</v>
      </c>
      <c r="T1899" s="836">
        <v>1</v>
      </c>
      <c r="U1899" s="838">
        <v>1</v>
      </c>
    </row>
    <row r="1900" spans="1:21" ht="14.4" customHeight="1" x14ac:dyDescent="0.3">
      <c r="A1900" s="831">
        <v>21</v>
      </c>
      <c r="B1900" s="832" t="s">
        <v>2457</v>
      </c>
      <c r="C1900" s="832" t="s">
        <v>2463</v>
      </c>
      <c r="D1900" s="833" t="s">
        <v>4107</v>
      </c>
      <c r="E1900" s="834" t="s">
        <v>2474</v>
      </c>
      <c r="F1900" s="832" t="s">
        <v>2460</v>
      </c>
      <c r="G1900" s="832" t="s">
        <v>2825</v>
      </c>
      <c r="H1900" s="832" t="s">
        <v>585</v>
      </c>
      <c r="I1900" s="832" t="s">
        <v>3072</v>
      </c>
      <c r="J1900" s="832" t="s">
        <v>3073</v>
      </c>
      <c r="K1900" s="832" t="s">
        <v>3074</v>
      </c>
      <c r="L1900" s="835">
        <v>1000</v>
      </c>
      <c r="M1900" s="835">
        <v>3000</v>
      </c>
      <c r="N1900" s="832">
        <v>3</v>
      </c>
      <c r="O1900" s="836">
        <v>3</v>
      </c>
      <c r="P1900" s="835">
        <v>1000</v>
      </c>
      <c r="Q1900" s="837">
        <v>0.33333333333333331</v>
      </c>
      <c r="R1900" s="832">
        <v>1</v>
      </c>
      <c r="S1900" s="837">
        <v>0.33333333333333331</v>
      </c>
      <c r="T1900" s="836">
        <v>1</v>
      </c>
      <c r="U1900" s="838">
        <v>0.33333333333333331</v>
      </c>
    </row>
    <row r="1901" spans="1:21" ht="14.4" customHeight="1" x14ac:dyDescent="0.3">
      <c r="A1901" s="831">
        <v>21</v>
      </c>
      <c r="B1901" s="832" t="s">
        <v>2457</v>
      </c>
      <c r="C1901" s="832" t="s">
        <v>2463</v>
      </c>
      <c r="D1901" s="833" t="s">
        <v>4107</v>
      </c>
      <c r="E1901" s="834" t="s">
        <v>2478</v>
      </c>
      <c r="F1901" s="832" t="s">
        <v>2458</v>
      </c>
      <c r="G1901" s="832" t="s">
        <v>3504</v>
      </c>
      <c r="H1901" s="832" t="s">
        <v>585</v>
      </c>
      <c r="I1901" s="832" t="s">
        <v>3999</v>
      </c>
      <c r="J1901" s="832" t="s">
        <v>3506</v>
      </c>
      <c r="K1901" s="832" t="s">
        <v>4000</v>
      </c>
      <c r="L1901" s="835">
        <v>281.88</v>
      </c>
      <c r="M1901" s="835">
        <v>281.88</v>
      </c>
      <c r="N1901" s="832">
        <v>1</v>
      </c>
      <c r="O1901" s="836">
        <v>0.5</v>
      </c>
      <c r="P1901" s="835"/>
      <c r="Q1901" s="837">
        <v>0</v>
      </c>
      <c r="R1901" s="832"/>
      <c r="S1901" s="837">
        <v>0</v>
      </c>
      <c r="T1901" s="836"/>
      <c r="U1901" s="838">
        <v>0</v>
      </c>
    </row>
    <row r="1902" spans="1:21" ht="14.4" customHeight="1" x14ac:dyDescent="0.3">
      <c r="A1902" s="831">
        <v>21</v>
      </c>
      <c r="B1902" s="832" t="s">
        <v>2457</v>
      </c>
      <c r="C1902" s="832" t="s">
        <v>2463</v>
      </c>
      <c r="D1902" s="833" t="s">
        <v>4107</v>
      </c>
      <c r="E1902" s="834" t="s">
        <v>2478</v>
      </c>
      <c r="F1902" s="832" t="s">
        <v>2458</v>
      </c>
      <c r="G1902" s="832" t="s">
        <v>2606</v>
      </c>
      <c r="H1902" s="832" t="s">
        <v>585</v>
      </c>
      <c r="I1902" s="832" t="s">
        <v>4001</v>
      </c>
      <c r="J1902" s="832" t="s">
        <v>4002</v>
      </c>
      <c r="K1902" s="832" t="s">
        <v>2613</v>
      </c>
      <c r="L1902" s="835">
        <v>339.47</v>
      </c>
      <c r="M1902" s="835">
        <v>339.47</v>
      </c>
      <c r="N1902" s="832">
        <v>1</v>
      </c>
      <c r="O1902" s="836">
        <v>0.5</v>
      </c>
      <c r="P1902" s="835"/>
      <c r="Q1902" s="837">
        <v>0</v>
      </c>
      <c r="R1902" s="832"/>
      <c r="S1902" s="837">
        <v>0</v>
      </c>
      <c r="T1902" s="836"/>
      <c r="U1902" s="838">
        <v>0</v>
      </c>
    </row>
    <row r="1903" spans="1:21" ht="14.4" customHeight="1" x14ac:dyDescent="0.3">
      <c r="A1903" s="831">
        <v>21</v>
      </c>
      <c r="B1903" s="832" t="s">
        <v>2457</v>
      </c>
      <c r="C1903" s="832" t="s">
        <v>2463</v>
      </c>
      <c r="D1903" s="833" t="s">
        <v>4107</v>
      </c>
      <c r="E1903" s="834" t="s">
        <v>2478</v>
      </c>
      <c r="F1903" s="832" t="s">
        <v>2458</v>
      </c>
      <c r="G1903" s="832" t="s">
        <v>2680</v>
      </c>
      <c r="H1903" s="832" t="s">
        <v>585</v>
      </c>
      <c r="I1903" s="832" t="s">
        <v>2967</v>
      </c>
      <c r="J1903" s="832" t="s">
        <v>909</v>
      </c>
      <c r="K1903" s="832" t="s">
        <v>2968</v>
      </c>
      <c r="L1903" s="835">
        <v>103.67</v>
      </c>
      <c r="M1903" s="835">
        <v>103.67</v>
      </c>
      <c r="N1903" s="832">
        <v>1</v>
      </c>
      <c r="O1903" s="836">
        <v>1</v>
      </c>
      <c r="P1903" s="835"/>
      <c r="Q1903" s="837">
        <v>0</v>
      </c>
      <c r="R1903" s="832"/>
      <c r="S1903" s="837">
        <v>0</v>
      </c>
      <c r="T1903" s="836"/>
      <c r="U1903" s="838">
        <v>0</v>
      </c>
    </row>
    <row r="1904" spans="1:21" ht="14.4" customHeight="1" x14ac:dyDescent="0.3">
      <c r="A1904" s="831">
        <v>21</v>
      </c>
      <c r="B1904" s="832" t="s">
        <v>2457</v>
      </c>
      <c r="C1904" s="832" t="s">
        <v>2465</v>
      </c>
      <c r="D1904" s="833" t="s">
        <v>4108</v>
      </c>
      <c r="E1904" s="834" t="s">
        <v>2471</v>
      </c>
      <c r="F1904" s="832" t="s">
        <v>2458</v>
      </c>
      <c r="G1904" s="832" t="s">
        <v>2512</v>
      </c>
      <c r="H1904" s="832" t="s">
        <v>637</v>
      </c>
      <c r="I1904" s="832" t="s">
        <v>2126</v>
      </c>
      <c r="J1904" s="832" t="s">
        <v>2120</v>
      </c>
      <c r="K1904" s="832" t="s">
        <v>2127</v>
      </c>
      <c r="L1904" s="835">
        <v>969.48</v>
      </c>
      <c r="M1904" s="835">
        <v>3877.92</v>
      </c>
      <c r="N1904" s="832">
        <v>4</v>
      </c>
      <c r="O1904" s="836">
        <v>1</v>
      </c>
      <c r="P1904" s="835">
        <v>969.48</v>
      </c>
      <c r="Q1904" s="837">
        <v>0.25</v>
      </c>
      <c r="R1904" s="832">
        <v>1</v>
      </c>
      <c r="S1904" s="837">
        <v>0.25</v>
      </c>
      <c r="T1904" s="836">
        <v>1</v>
      </c>
      <c r="U1904" s="838">
        <v>1</v>
      </c>
    </row>
    <row r="1905" spans="1:21" ht="14.4" customHeight="1" x14ac:dyDescent="0.3">
      <c r="A1905" s="831">
        <v>21</v>
      </c>
      <c r="B1905" s="832" t="s">
        <v>2457</v>
      </c>
      <c r="C1905" s="832" t="s">
        <v>2465</v>
      </c>
      <c r="D1905" s="833" t="s">
        <v>4108</v>
      </c>
      <c r="E1905" s="834" t="s">
        <v>2471</v>
      </c>
      <c r="F1905" s="832" t="s">
        <v>2458</v>
      </c>
      <c r="G1905" s="832" t="s">
        <v>2618</v>
      </c>
      <c r="H1905" s="832" t="s">
        <v>585</v>
      </c>
      <c r="I1905" s="832" t="s">
        <v>2619</v>
      </c>
      <c r="J1905" s="832" t="s">
        <v>967</v>
      </c>
      <c r="K1905" s="832" t="s">
        <v>2620</v>
      </c>
      <c r="L1905" s="835">
        <v>45.03</v>
      </c>
      <c r="M1905" s="835">
        <v>45.03</v>
      </c>
      <c r="N1905" s="832">
        <v>1</v>
      </c>
      <c r="O1905" s="836">
        <v>1</v>
      </c>
      <c r="P1905" s="835">
        <v>45.03</v>
      </c>
      <c r="Q1905" s="837">
        <v>1</v>
      </c>
      <c r="R1905" s="832">
        <v>1</v>
      </c>
      <c r="S1905" s="837">
        <v>1</v>
      </c>
      <c r="T1905" s="836">
        <v>1</v>
      </c>
      <c r="U1905" s="838">
        <v>1</v>
      </c>
    </row>
    <row r="1906" spans="1:21" ht="14.4" customHeight="1" x14ac:dyDescent="0.3">
      <c r="A1906" s="831">
        <v>21</v>
      </c>
      <c r="B1906" s="832" t="s">
        <v>2457</v>
      </c>
      <c r="C1906" s="832" t="s">
        <v>2465</v>
      </c>
      <c r="D1906" s="833" t="s">
        <v>4108</v>
      </c>
      <c r="E1906" s="834" t="s">
        <v>2471</v>
      </c>
      <c r="F1906" s="832" t="s">
        <v>2458</v>
      </c>
      <c r="G1906" s="832" t="s">
        <v>2631</v>
      </c>
      <c r="H1906" s="832" t="s">
        <v>585</v>
      </c>
      <c r="I1906" s="832" t="s">
        <v>2632</v>
      </c>
      <c r="J1906" s="832" t="s">
        <v>1321</v>
      </c>
      <c r="K1906" s="832" t="s">
        <v>2633</v>
      </c>
      <c r="L1906" s="835">
        <v>42.14</v>
      </c>
      <c r="M1906" s="835">
        <v>42.14</v>
      </c>
      <c r="N1906" s="832">
        <v>1</v>
      </c>
      <c r="O1906" s="836">
        <v>1</v>
      </c>
      <c r="P1906" s="835">
        <v>42.14</v>
      </c>
      <c r="Q1906" s="837">
        <v>1</v>
      </c>
      <c r="R1906" s="832">
        <v>1</v>
      </c>
      <c r="S1906" s="837">
        <v>1</v>
      </c>
      <c r="T1906" s="836">
        <v>1</v>
      </c>
      <c r="U1906" s="838">
        <v>1</v>
      </c>
    </row>
    <row r="1907" spans="1:21" ht="14.4" customHeight="1" x14ac:dyDescent="0.3">
      <c r="A1907" s="831">
        <v>21</v>
      </c>
      <c r="B1907" s="832" t="s">
        <v>2457</v>
      </c>
      <c r="C1907" s="832" t="s">
        <v>2465</v>
      </c>
      <c r="D1907" s="833" t="s">
        <v>4108</v>
      </c>
      <c r="E1907" s="834" t="s">
        <v>2471</v>
      </c>
      <c r="F1907" s="832" t="s">
        <v>2458</v>
      </c>
      <c r="G1907" s="832" t="s">
        <v>2650</v>
      </c>
      <c r="H1907" s="832" t="s">
        <v>637</v>
      </c>
      <c r="I1907" s="832" t="s">
        <v>2654</v>
      </c>
      <c r="J1907" s="832" t="s">
        <v>2655</v>
      </c>
      <c r="K1907" s="832" t="s">
        <v>1961</v>
      </c>
      <c r="L1907" s="835">
        <v>550.39</v>
      </c>
      <c r="M1907" s="835">
        <v>1651.17</v>
      </c>
      <c r="N1907" s="832">
        <v>3</v>
      </c>
      <c r="O1907" s="836">
        <v>2</v>
      </c>
      <c r="P1907" s="835">
        <v>1651.17</v>
      </c>
      <c r="Q1907" s="837">
        <v>1</v>
      </c>
      <c r="R1907" s="832">
        <v>3</v>
      </c>
      <c r="S1907" s="837">
        <v>1</v>
      </c>
      <c r="T1907" s="836">
        <v>2</v>
      </c>
      <c r="U1907" s="838">
        <v>1</v>
      </c>
    </row>
    <row r="1908" spans="1:21" ht="14.4" customHeight="1" x14ac:dyDescent="0.3">
      <c r="A1908" s="831">
        <v>21</v>
      </c>
      <c r="B1908" s="832" t="s">
        <v>2457</v>
      </c>
      <c r="C1908" s="832" t="s">
        <v>2465</v>
      </c>
      <c r="D1908" s="833" t="s">
        <v>4108</v>
      </c>
      <c r="E1908" s="834" t="s">
        <v>2471</v>
      </c>
      <c r="F1908" s="832" t="s">
        <v>2458</v>
      </c>
      <c r="G1908" s="832" t="s">
        <v>2515</v>
      </c>
      <c r="H1908" s="832" t="s">
        <v>585</v>
      </c>
      <c r="I1908" s="832" t="s">
        <v>2667</v>
      </c>
      <c r="J1908" s="832" t="s">
        <v>769</v>
      </c>
      <c r="K1908" s="832" t="s">
        <v>2668</v>
      </c>
      <c r="L1908" s="835">
        <v>53.57</v>
      </c>
      <c r="M1908" s="835">
        <v>53.57</v>
      </c>
      <c r="N1908" s="832">
        <v>1</v>
      </c>
      <c r="O1908" s="836">
        <v>1</v>
      </c>
      <c r="P1908" s="835">
        <v>53.57</v>
      </c>
      <c r="Q1908" s="837">
        <v>1</v>
      </c>
      <c r="R1908" s="832">
        <v>1</v>
      </c>
      <c r="S1908" s="837">
        <v>1</v>
      </c>
      <c r="T1908" s="836">
        <v>1</v>
      </c>
      <c r="U1908" s="838">
        <v>1</v>
      </c>
    </row>
    <row r="1909" spans="1:21" ht="14.4" customHeight="1" x14ac:dyDescent="0.3">
      <c r="A1909" s="831">
        <v>21</v>
      </c>
      <c r="B1909" s="832" t="s">
        <v>2457</v>
      </c>
      <c r="C1909" s="832" t="s">
        <v>2465</v>
      </c>
      <c r="D1909" s="833" t="s">
        <v>4108</v>
      </c>
      <c r="E1909" s="834" t="s">
        <v>2471</v>
      </c>
      <c r="F1909" s="832" t="s">
        <v>2458</v>
      </c>
      <c r="G1909" s="832" t="s">
        <v>2509</v>
      </c>
      <c r="H1909" s="832" t="s">
        <v>637</v>
      </c>
      <c r="I1909" s="832" t="s">
        <v>2141</v>
      </c>
      <c r="J1909" s="832" t="s">
        <v>1087</v>
      </c>
      <c r="K1909" s="832" t="s">
        <v>1089</v>
      </c>
      <c r="L1909" s="835">
        <v>0</v>
      </c>
      <c r="M1909" s="835">
        <v>0</v>
      </c>
      <c r="N1909" s="832">
        <v>2</v>
      </c>
      <c r="O1909" s="836">
        <v>1</v>
      </c>
      <c r="P1909" s="835"/>
      <c r="Q1909" s="837"/>
      <c r="R1909" s="832"/>
      <c r="S1909" s="837">
        <v>0</v>
      </c>
      <c r="T1909" s="836"/>
      <c r="U1909" s="838">
        <v>0</v>
      </c>
    </row>
    <row r="1910" spans="1:21" ht="14.4" customHeight="1" x14ac:dyDescent="0.3">
      <c r="A1910" s="831">
        <v>21</v>
      </c>
      <c r="B1910" s="832" t="s">
        <v>2457</v>
      </c>
      <c r="C1910" s="832" t="s">
        <v>2465</v>
      </c>
      <c r="D1910" s="833" t="s">
        <v>4108</v>
      </c>
      <c r="E1910" s="834" t="s">
        <v>2471</v>
      </c>
      <c r="F1910" s="832" t="s">
        <v>2458</v>
      </c>
      <c r="G1910" s="832" t="s">
        <v>2726</v>
      </c>
      <c r="H1910" s="832" t="s">
        <v>637</v>
      </c>
      <c r="I1910" s="832" t="s">
        <v>2727</v>
      </c>
      <c r="J1910" s="832" t="s">
        <v>2728</v>
      </c>
      <c r="K1910" s="832" t="s">
        <v>2729</v>
      </c>
      <c r="L1910" s="835">
        <v>502.31</v>
      </c>
      <c r="M1910" s="835">
        <v>2511.5500000000002</v>
      </c>
      <c r="N1910" s="832">
        <v>5</v>
      </c>
      <c r="O1910" s="836">
        <v>5</v>
      </c>
      <c r="P1910" s="835">
        <v>1506.93</v>
      </c>
      <c r="Q1910" s="837">
        <v>0.6</v>
      </c>
      <c r="R1910" s="832">
        <v>3</v>
      </c>
      <c r="S1910" s="837">
        <v>0.6</v>
      </c>
      <c r="T1910" s="836">
        <v>3</v>
      </c>
      <c r="U1910" s="838">
        <v>0.6</v>
      </c>
    </row>
    <row r="1911" spans="1:21" ht="14.4" customHeight="1" x14ac:dyDescent="0.3">
      <c r="A1911" s="831">
        <v>21</v>
      </c>
      <c r="B1911" s="832" t="s">
        <v>2457</v>
      </c>
      <c r="C1911" s="832" t="s">
        <v>2465</v>
      </c>
      <c r="D1911" s="833" t="s">
        <v>4108</v>
      </c>
      <c r="E1911" s="834" t="s">
        <v>2471</v>
      </c>
      <c r="F1911" s="832" t="s">
        <v>2458</v>
      </c>
      <c r="G1911" s="832" t="s">
        <v>2732</v>
      </c>
      <c r="H1911" s="832" t="s">
        <v>585</v>
      </c>
      <c r="I1911" s="832" t="s">
        <v>4003</v>
      </c>
      <c r="J1911" s="832" t="s">
        <v>2741</v>
      </c>
      <c r="K1911" s="832" t="s">
        <v>4004</v>
      </c>
      <c r="L1911" s="835">
        <v>18014.41</v>
      </c>
      <c r="M1911" s="835">
        <v>90072.049999999988</v>
      </c>
      <c r="N1911" s="832">
        <v>5</v>
      </c>
      <c r="O1911" s="836">
        <v>2</v>
      </c>
      <c r="P1911" s="835"/>
      <c r="Q1911" s="837">
        <v>0</v>
      </c>
      <c r="R1911" s="832"/>
      <c r="S1911" s="837">
        <v>0</v>
      </c>
      <c r="T1911" s="836"/>
      <c r="U1911" s="838">
        <v>0</v>
      </c>
    </row>
    <row r="1912" spans="1:21" ht="14.4" customHeight="1" x14ac:dyDescent="0.3">
      <c r="A1912" s="831">
        <v>21</v>
      </c>
      <c r="B1912" s="832" t="s">
        <v>2457</v>
      </c>
      <c r="C1912" s="832" t="s">
        <v>2465</v>
      </c>
      <c r="D1912" s="833" t="s">
        <v>4108</v>
      </c>
      <c r="E1912" s="834" t="s">
        <v>2471</v>
      </c>
      <c r="F1912" s="832" t="s">
        <v>2458</v>
      </c>
      <c r="G1912" s="832" t="s">
        <v>2773</v>
      </c>
      <c r="H1912" s="832" t="s">
        <v>585</v>
      </c>
      <c r="I1912" s="832" t="s">
        <v>2779</v>
      </c>
      <c r="J1912" s="832" t="s">
        <v>2780</v>
      </c>
      <c r="K1912" s="832" t="s">
        <v>2349</v>
      </c>
      <c r="L1912" s="835">
        <v>0</v>
      </c>
      <c r="M1912" s="835">
        <v>0</v>
      </c>
      <c r="N1912" s="832">
        <v>2</v>
      </c>
      <c r="O1912" s="836">
        <v>2</v>
      </c>
      <c r="P1912" s="835">
        <v>0</v>
      </c>
      <c r="Q1912" s="837"/>
      <c r="R1912" s="832">
        <v>1</v>
      </c>
      <c r="S1912" s="837">
        <v>0.5</v>
      </c>
      <c r="T1912" s="836">
        <v>1</v>
      </c>
      <c r="U1912" s="838">
        <v>0.5</v>
      </c>
    </row>
    <row r="1913" spans="1:21" ht="14.4" customHeight="1" x14ac:dyDescent="0.3">
      <c r="A1913" s="831">
        <v>21</v>
      </c>
      <c r="B1913" s="832" t="s">
        <v>2457</v>
      </c>
      <c r="C1913" s="832" t="s">
        <v>2465</v>
      </c>
      <c r="D1913" s="833" t="s">
        <v>4108</v>
      </c>
      <c r="E1913" s="834" t="s">
        <v>2471</v>
      </c>
      <c r="F1913" s="832" t="s">
        <v>2458</v>
      </c>
      <c r="G1913" s="832" t="s">
        <v>2804</v>
      </c>
      <c r="H1913" s="832" t="s">
        <v>637</v>
      </c>
      <c r="I1913" s="832" t="s">
        <v>3699</v>
      </c>
      <c r="J1913" s="832" t="s">
        <v>1573</v>
      </c>
      <c r="K1913" s="832" t="s">
        <v>1574</v>
      </c>
      <c r="L1913" s="835">
        <v>194.26</v>
      </c>
      <c r="M1913" s="835">
        <v>777.04</v>
      </c>
      <c r="N1913" s="832">
        <v>4</v>
      </c>
      <c r="O1913" s="836">
        <v>1</v>
      </c>
      <c r="P1913" s="835"/>
      <c r="Q1913" s="837">
        <v>0</v>
      </c>
      <c r="R1913" s="832"/>
      <c r="S1913" s="837">
        <v>0</v>
      </c>
      <c r="T1913" s="836"/>
      <c r="U1913" s="838">
        <v>0</v>
      </c>
    </row>
    <row r="1914" spans="1:21" ht="14.4" customHeight="1" x14ac:dyDescent="0.3">
      <c r="A1914" s="831">
        <v>21</v>
      </c>
      <c r="B1914" s="832" t="s">
        <v>2457</v>
      </c>
      <c r="C1914" s="832" t="s">
        <v>2465</v>
      </c>
      <c r="D1914" s="833" t="s">
        <v>4108</v>
      </c>
      <c r="E1914" s="834" t="s">
        <v>2471</v>
      </c>
      <c r="F1914" s="832" t="s">
        <v>2460</v>
      </c>
      <c r="G1914" s="832" t="s">
        <v>2812</v>
      </c>
      <c r="H1914" s="832" t="s">
        <v>585</v>
      </c>
      <c r="I1914" s="832" t="s">
        <v>3710</v>
      </c>
      <c r="J1914" s="832" t="s">
        <v>3711</v>
      </c>
      <c r="K1914" s="832" t="s">
        <v>3712</v>
      </c>
      <c r="L1914" s="835">
        <v>741</v>
      </c>
      <c r="M1914" s="835">
        <v>6669</v>
      </c>
      <c r="N1914" s="832">
        <v>9</v>
      </c>
      <c r="O1914" s="836">
        <v>3</v>
      </c>
      <c r="P1914" s="835">
        <v>1482</v>
      </c>
      <c r="Q1914" s="837">
        <v>0.22222222222222221</v>
      </c>
      <c r="R1914" s="832">
        <v>2</v>
      </c>
      <c r="S1914" s="837">
        <v>0.22222222222222221</v>
      </c>
      <c r="T1914" s="836">
        <v>1</v>
      </c>
      <c r="U1914" s="838">
        <v>0.33333333333333331</v>
      </c>
    </row>
    <row r="1915" spans="1:21" ht="14.4" customHeight="1" x14ac:dyDescent="0.3">
      <c r="A1915" s="831">
        <v>21</v>
      </c>
      <c r="B1915" s="832" t="s">
        <v>2457</v>
      </c>
      <c r="C1915" s="832" t="s">
        <v>2465</v>
      </c>
      <c r="D1915" s="833" t="s">
        <v>4108</v>
      </c>
      <c r="E1915" s="834" t="s">
        <v>2471</v>
      </c>
      <c r="F1915" s="832" t="s">
        <v>2460</v>
      </c>
      <c r="G1915" s="832" t="s">
        <v>2812</v>
      </c>
      <c r="H1915" s="832" t="s">
        <v>585</v>
      </c>
      <c r="I1915" s="832" t="s">
        <v>3060</v>
      </c>
      <c r="J1915" s="832" t="s">
        <v>3061</v>
      </c>
      <c r="K1915" s="832" t="s">
        <v>3062</v>
      </c>
      <c r="L1915" s="835">
        <v>1600</v>
      </c>
      <c r="M1915" s="835">
        <v>1600</v>
      </c>
      <c r="N1915" s="832">
        <v>1</v>
      </c>
      <c r="O1915" s="836">
        <v>1</v>
      </c>
      <c r="P1915" s="835"/>
      <c r="Q1915" s="837">
        <v>0</v>
      </c>
      <c r="R1915" s="832"/>
      <c r="S1915" s="837">
        <v>0</v>
      </c>
      <c r="T1915" s="836"/>
      <c r="U1915" s="838">
        <v>0</v>
      </c>
    </row>
    <row r="1916" spans="1:21" ht="14.4" customHeight="1" x14ac:dyDescent="0.3">
      <c r="A1916" s="831">
        <v>21</v>
      </c>
      <c r="B1916" s="832" t="s">
        <v>2457</v>
      </c>
      <c r="C1916" s="832" t="s">
        <v>2465</v>
      </c>
      <c r="D1916" s="833" t="s">
        <v>4108</v>
      </c>
      <c r="E1916" s="834" t="s">
        <v>2471</v>
      </c>
      <c r="F1916" s="832" t="s">
        <v>2460</v>
      </c>
      <c r="G1916" s="832" t="s">
        <v>2812</v>
      </c>
      <c r="H1916" s="832" t="s">
        <v>585</v>
      </c>
      <c r="I1916" s="832" t="s">
        <v>3713</v>
      </c>
      <c r="J1916" s="832" t="s">
        <v>3714</v>
      </c>
      <c r="K1916" s="832" t="s">
        <v>3715</v>
      </c>
      <c r="L1916" s="835">
        <v>800</v>
      </c>
      <c r="M1916" s="835">
        <v>4000</v>
      </c>
      <c r="N1916" s="832">
        <v>5</v>
      </c>
      <c r="O1916" s="836">
        <v>2</v>
      </c>
      <c r="P1916" s="835">
        <v>4000</v>
      </c>
      <c r="Q1916" s="837">
        <v>1</v>
      </c>
      <c r="R1916" s="832">
        <v>5</v>
      </c>
      <c r="S1916" s="837">
        <v>1</v>
      </c>
      <c r="T1916" s="836">
        <v>2</v>
      </c>
      <c r="U1916" s="838">
        <v>1</v>
      </c>
    </row>
    <row r="1917" spans="1:21" ht="14.4" customHeight="1" x14ac:dyDescent="0.3">
      <c r="A1917" s="831">
        <v>21</v>
      </c>
      <c r="B1917" s="832" t="s">
        <v>2457</v>
      </c>
      <c r="C1917" s="832" t="s">
        <v>2465</v>
      </c>
      <c r="D1917" s="833" t="s">
        <v>4108</v>
      </c>
      <c r="E1917" s="834" t="s">
        <v>2471</v>
      </c>
      <c r="F1917" s="832" t="s">
        <v>2460</v>
      </c>
      <c r="G1917" s="832" t="s">
        <v>2825</v>
      </c>
      <c r="H1917" s="832" t="s">
        <v>585</v>
      </c>
      <c r="I1917" s="832" t="s">
        <v>2826</v>
      </c>
      <c r="J1917" s="832" t="s">
        <v>2827</v>
      </c>
      <c r="K1917" s="832" t="s">
        <v>2828</v>
      </c>
      <c r="L1917" s="835">
        <v>1267.1199999999999</v>
      </c>
      <c r="M1917" s="835">
        <v>17739.679999999993</v>
      </c>
      <c r="N1917" s="832">
        <v>14</v>
      </c>
      <c r="O1917" s="836">
        <v>14</v>
      </c>
      <c r="P1917" s="835">
        <v>16472.559999999994</v>
      </c>
      <c r="Q1917" s="837">
        <v>0.9285714285714286</v>
      </c>
      <c r="R1917" s="832">
        <v>13</v>
      </c>
      <c r="S1917" s="837">
        <v>0.9285714285714286</v>
      </c>
      <c r="T1917" s="836">
        <v>13</v>
      </c>
      <c r="U1917" s="838">
        <v>0.9285714285714286</v>
      </c>
    </row>
    <row r="1918" spans="1:21" ht="14.4" customHeight="1" x14ac:dyDescent="0.3">
      <c r="A1918" s="831">
        <v>21</v>
      </c>
      <c r="B1918" s="832" t="s">
        <v>2457</v>
      </c>
      <c r="C1918" s="832" t="s">
        <v>2465</v>
      </c>
      <c r="D1918" s="833" t="s">
        <v>4108</v>
      </c>
      <c r="E1918" s="834" t="s">
        <v>2471</v>
      </c>
      <c r="F1918" s="832" t="s">
        <v>2460</v>
      </c>
      <c r="G1918" s="832" t="s">
        <v>2825</v>
      </c>
      <c r="H1918" s="832" t="s">
        <v>585</v>
      </c>
      <c r="I1918" s="832" t="s">
        <v>3072</v>
      </c>
      <c r="J1918" s="832" t="s">
        <v>3073</v>
      </c>
      <c r="K1918" s="832" t="s">
        <v>3074</v>
      </c>
      <c r="L1918" s="835">
        <v>1000</v>
      </c>
      <c r="M1918" s="835">
        <v>1000</v>
      </c>
      <c r="N1918" s="832">
        <v>1</v>
      </c>
      <c r="O1918" s="836">
        <v>1</v>
      </c>
      <c r="P1918" s="835">
        <v>1000</v>
      </c>
      <c r="Q1918" s="837">
        <v>1</v>
      </c>
      <c r="R1918" s="832">
        <v>1</v>
      </c>
      <c r="S1918" s="837">
        <v>1</v>
      </c>
      <c r="T1918" s="836">
        <v>1</v>
      </c>
      <c r="U1918" s="838">
        <v>1</v>
      </c>
    </row>
    <row r="1919" spans="1:21" ht="14.4" customHeight="1" x14ac:dyDescent="0.3">
      <c r="A1919" s="831">
        <v>21</v>
      </c>
      <c r="B1919" s="832" t="s">
        <v>2457</v>
      </c>
      <c r="C1919" s="832" t="s">
        <v>2465</v>
      </c>
      <c r="D1919" s="833" t="s">
        <v>4108</v>
      </c>
      <c r="E1919" s="834" t="s">
        <v>2472</v>
      </c>
      <c r="F1919" s="832" t="s">
        <v>2458</v>
      </c>
      <c r="G1919" s="832" t="s">
        <v>2522</v>
      </c>
      <c r="H1919" s="832" t="s">
        <v>637</v>
      </c>
      <c r="I1919" s="832" t="s">
        <v>2327</v>
      </c>
      <c r="J1919" s="832" t="s">
        <v>653</v>
      </c>
      <c r="K1919" s="832" t="s">
        <v>650</v>
      </c>
      <c r="L1919" s="835">
        <v>72.55</v>
      </c>
      <c r="M1919" s="835">
        <v>72.55</v>
      </c>
      <c r="N1919" s="832">
        <v>1</v>
      </c>
      <c r="O1919" s="836">
        <v>1</v>
      </c>
      <c r="P1919" s="835">
        <v>72.55</v>
      </c>
      <c r="Q1919" s="837">
        <v>1</v>
      </c>
      <c r="R1919" s="832">
        <v>1</v>
      </c>
      <c r="S1919" s="837">
        <v>1</v>
      </c>
      <c r="T1919" s="836">
        <v>1</v>
      </c>
      <c r="U1919" s="838">
        <v>1</v>
      </c>
    </row>
    <row r="1920" spans="1:21" ht="14.4" customHeight="1" x14ac:dyDescent="0.3">
      <c r="A1920" s="831">
        <v>21</v>
      </c>
      <c r="B1920" s="832" t="s">
        <v>2457</v>
      </c>
      <c r="C1920" s="832" t="s">
        <v>2465</v>
      </c>
      <c r="D1920" s="833" t="s">
        <v>4108</v>
      </c>
      <c r="E1920" s="834" t="s">
        <v>2472</v>
      </c>
      <c r="F1920" s="832" t="s">
        <v>2458</v>
      </c>
      <c r="G1920" s="832" t="s">
        <v>2829</v>
      </c>
      <c r="H1920" s="832" t="s">
        <v>637</v>
      </c>
      <c r="I1920" s="832" t="s">
        <v>2163</v>
      </c>
      <c r="J1920" s="832" t="s">
        <v>2164</v>
      </c>
      <c r="K1920" s="832" t="s">
        <v>2165</v>
      </c>
      <c r="L1920" s="835">
        <v>9.4</v>
      </c>
      <c r="M1920" s="835">
        <v>18.8</v>
      </c>
      <c r="N1920" s="832">
        <v>2</v>
      </c>
      <c r="O1920" s="836">
        <v>1</v>
      </c>
      <c r="P1920" s="835">
        <v>18.8</v>
      </c>
      <c r="Q1920" s="837">
        <v>1</v>
      </c>
      <c r="R1920" s="832">
        <v>2</v>
      </c>
      <c r="S1920" s="837">
        <v>1</v>
      </c>
      <c r="T1920" s="836">
        <v>1</v>
      </c>
      <c r="U1920" s="838">
        <v>1</v>
      </c>
    </row>
    <row r="1921" spans="1:21" ht="14.4" customHeight="1" x14ac:dyDescent="0.3">
      <c r="A1921" s="831">
        <v>21</v>
      </c>
      <c r="B1921" s="832" t="s">
        <v>2457</v>
      </c>
      <c r="C1921" s="832" t="s">
        <v>2465</v>
      </c>
      <c r="D1921" s="833" t="s">
        <v>4108</v>
      </c>
      <c r="E1921" s="834" t="s">
        <v>2472</v>
      </c>
      <c r="F1921" s="832" t="s">
        <v>2458</v>
      </c>
      <c r="G1921" s="832" t="s">
        <v>2554</v>
      </c>
      <c r="H1921" s="832" t="s">
        <v>637</v>
      </c>
      <c r="I1921" s="832" t="s">
        <v>2207</v>
      </c>
      <c r="J1921" s="832" t="s">
        <v>1266</v>
      </c>
      <c r="K1921" s="832" t="s">
        <v>715</v>
      </c>
      <c r="L1921" s="835">
        <v>58.77</v>
      </c>
      <c r="M1921" s="835">
        <v>58.77</v>
      </c>
      <c r="N1921" s="832">
        <v>1</v>
      </c>
      <c r="O1921" s="836">
        <v>1</v>
      </c>
      <c r="P1921" s="835"/>
      <c r="Q1921" s="837">
        <v>0</v>
      </c>
      <c r="R1921" s="832"/>
      <c r="S1921" s="837">
        <v>0</v>
      </c>
      <c r="T1921" s="836"/>
      <c r="U1921" s="838">
        <v>0</v>
      </c>
    </row>
    <row r="1922" spans="1:21" ht="14.4" customHeight="1" x14ac:dyDescent="0.3">
      <c r="A1922" s="831">
        <v>21</v>
      </c>
      <c r="B1922" s="832" t="s">
        <v>2457</v>
      </c>
      <c r="C1922" s="832" t="s">
        <v>2465</v>
      </c>
      <c r="D1922" s="833" t="s">
        <v>4108</v>
      </c>
      <c r="E1922" s="834" t="s">
        <v>2472</v>
      </c>
      <c r="F1922" s="832" t="s">
        <v>2458</v>
      </c>
      <c r="G1922" s="832" t="s">
        <v>2555</v>
      </c>
      <c r="H1922" s="832" t="s">
        <v>585</v>
      </c>
      <c r="I1922" s="832" t="s">
        <v>2556</v>
      </c>
      <c r="J1922" s="832" t="s">
        <v>2557</v>
      </c>
      <c r="K1922" s="832" t="s">
        <v>1318</v>
      </c>
      <c r="L1922" s="835">
        <v>78.33</v>
      </c>
      <c r="M1922" s="835">
        <v>156.66</v>
      </c>
      <c r="N1922" s="832">
        <v>2</v>
      </c>
      <c r="O1922" s="836">
        <v>0.5</v>
      </c>
      <c r="P1922" s="835">
        <v>156.66</v>
      </c>
      <c r="Q1922" s="837">
        <v>1</v>
      </c>
      <c r="R1922" s="832">
        <v>2</v>
      </c>
      <c r="S1922" s="837">
        <v>1</v>
      </c>
      <c r="T1922" s="836">
        <v>0.5</v>
      </c>
      <c r="U1922" s="838">
        <v>1</v>
      </c>
    </row>
    <row r="1923" spans="1:21" ht="14.4" customHeight="1" x14ac:dyDescent="0.3">
      <c r="A1923" s="831">
        <v>21</v>
      </c>
      <c r="B1923" s="832" t="s">
        <v>2457</v>
      </c>
      <c r="C1923" s="832" t="s">
        <v>2465</v>
      </c>
      <c r="D1923" s="833" t="s">
        <v>4108</v>
      </c>
      <c r="E1923" s="834" t="s">
        <v>2472</v>
      </c>
      <c r="F1923" s="832" t="s">
        <v>2458</v>
      </c>
      <c r="G1923" s="832" t="s">
        <v>2566</v>
      </c>
      <c r="H1923" s="832" t="s">
        <v>585</v>
      </c>
      <c r="I1923" s="832" t="s">
        <v>2569</v>
      </c>
      <c r="J1923" s="832" t="s">
        <v>867</v>
      </c>
      <c r="K1923" s="832" t="s">
        <v>2570</v>
      </c>
      <c r="L1923" s="835">
        <v>516</v>
      </c>
      <c r="M1923" s="835">
        <v>2064</v>
      </c>
      <c r="N1923" s="832">
        <v>4</v>
      </c>
      <c r="O1923" s="836">
        <v>0.5</v>
      </c>
      <c r="P1923" s="835">
        <v>2064</v>
      </c>
      <c r="Q1923" s="837">
        <v>1</v>
      </c>
      <c r="R1923" s="832">
        <v>4</v>
      </c>
      <c r="S1923" s="837">
        <v>1</v>
      </c>
      <c r="T1923" s="836">
        <v>0.5</v>
      </c>
      <c r="U1923" s="838">
        <v>1</v>
      </c>
    </row>
    <row r="1924" spans="1:21" ht="14.4" customHeight="1" x14ac:dyDescent="0.3">
      <c r="A1924" s="831">
        <v>21</v>
      </c>
      <c r="B1924" s="832" t="s">
        <v>2457</v>
      </c>
      <c r="C1924" s="832" t="s">
        <v>2465</v>
      </c>
      <c r="D1924" s="833" t="s">
        <v>4108</v>
      </c>
      <c r="E1924" s="834" t="s">
        <v>2472</v>
      </c>
      <c r="F1924" s="832" t="s">
        <v>2458</v>
      </c>
      <c r="G1924" s="832" t="s">
        <v>2856</v>
      </c>
      <c r="H1924" s="832" t="s">
        <v>585</v>
      </c>
      <c r="I1924" s="832" t="s">
        <v>4005</v>
      </c>
      <c r="J1924" s="832" t="s">
        <v>785</v>
      </c>
      <c r="K1924" s="832" t="s">
        <v>4006</v>
      </c>
      <c r="L1924" s="835">
        <v>80.760000000000005</v>
      </c>
      <c r="M1924" s="835">
        <v>161.52000000000001</v>
      </c>
      <c r="N1924" s="832">
        <v>2</v>
      </c>
      <c r="O1924" s="836">
        <v>0.5</v>
      </c>
      <c r="P1924" s="835">
        <v>161.52000000000001</v>
      </c>
      <c r="Q1924" s="837">
        <v>1</v>
      </c>
      <c r="R1924" s="832">
        <v>2</v>
      </c>
      <c r="S1924" s="837">
        <v>1</v>
      </c>
      <c r="T1924" s="836">
        <v>0.5</v>
      </c>
      <c r="U1924" s="838">
        <v>1</v>
      </c>
    </row>
    <row r="1925" spans="1:21" ht="14.4" customHeight="1" x14ac:dyDescent="0.3">
      <c r="A1925" s="831">
        <v>21</v>
      </c>
      <c r="B1925" s="832" t="s">
        <v>2457</v>
      </c>
      <c r="C1925" s="832" t="s">
        <v>2465</v>
      </c>
      <c r="D1925" s="833" t="s">
        <v>4108</v>
      </c>
      <c r="E1925" s="834" t="s">
        <v>2472</v>
      </c>
      <c r="F1925" s="832" t="s">
        <v>2458</v>
      </c>
      <c r="G1925" s="832" t="s">
        <v>2512</v>
      </c>
      <c r="H1925" s="832" t="s">
        <v>585</v>
      </c>
      <c r="I1925" s="832" t="s">
        <v>2596</v>
      </c>
      <c r="J1925" s="832" t="s">
        <v>2597</v>
      </c>
      <c r="K1925" s="832" t="s">
        <v>2598</v>
      </c>
      <c r="L1925" s="835">
        <v>1938.97</v>
      </c>
      <c r="M1925" s="835">
        <v>3877.94</v>
      </c>
      <c r="N1925" s="832">
        <v>2</v>
      </c>
      <c r="O1925" s="836">
        <v>1</v>
      </c>
      <c r="P1925" s="835">
        <v>3877.94</v>
      </c>
      <c r="Q1925" s="837">
        <v>1</v>
      </c>
      <c r="R1925" s="832">
        <v>2</v>
      </c>
      <c r="S1925" s="837">
        <v>1</v>
      </c>
      <c r="T1925" s="836">
        <v>1</v>
      </c>
      <c r="U1925" s="838">
        <v>1</v>
      </c>
    </row>
    <row r="1926" spans="1:21" ht="14.4" customHeight="1" x14ac:dyDescent="0.3">
      <c r="A1926" s="831">
        <v>21</v>
      </c>
      <c r="B1926" s="832" t="s">
        <v>2457</v>
      </c>
      <c r="C1926" s="832" t="s">
        <v>2465</v>
      </c>
      <c r="D1926" s="833" t="s">
        <v>4108</v>
      </c>
      <c r="E1926" s="834" t="s">
        <v>2472</v>
      </c>
      <c r="F1926" s="832" t="s">
        <v>2458</v>
      </c>
      <c r="G1926" s="832" t="s">
        <v>2512</v>
      </c>
      <c r="H1926" s="832" t="s">
        <v>637</v>
      </c>
      <c r="I1926" s="832" t="s">
        <v>2126</v>
      </c>
      <c r="J1926" s="832" t="s">
        <v>2120</v>
      </c>
      <c r="K1926" s="832" t="s">
        <v>2127</v>
      </c>
      <c r="L1926" s="835">
        <v>969.48</v>
      </c>
      <c r="M1926" s="835">
        <v>1938.96</v>
      </c>
      <c r="N1926" s="832">
        <v>2</v>
      </c>
      <c r="O1926" s="836">
        <v>1</v>
      </c>
      <c r="P1926" s="835">
        <v>1938.96</v>
      </c>
      <c r="Q1926" s="837">
        <v>1</v>
      </c>
      <c r="R1926" s="832">
        <v>2</v>
      </c>
      <c r="S1926" s="837">
        <v>1</v>
      </c>
      <c r="T1926" s="836">
        <v>1</v>
      </c>
      <c r="U1926" s="838">
        <v>1</v>
      </c>
    </row>
    <row r="1927" spans="1:21" ht="14.4" customHeight="1" x14ac:dyDescent="0.3">
      <c r="A1927" s="831">
        <v>21</v>
      </c>
      <c r="B1927" s="832" t="s">
        <v>2457</v>
      </c>
      <c r="C1927" s="832" t="s">
        <v>2465</v>
      </c>
      <c r="D1927" s="833" t="s">
        <v>4108</v>
      </c>
      <c r="E1927" s="834" t="s">
        <v>2472</v>
      </c>
      <c r="F1927" s="832" t="s">
        <v>2458</v>
      </c>
      <c r="G1927" s="832" t="s">
        <v>2606</v>
      </c>
      <c r="H1927" s="832" t="s">
        <v>585</v>
      </c>
      <c r="I1927" s="832" t="s">
        <v>2610</v>
      </c>
      <c r="J1927" s="832" t="s">
        <v>2608</v>
      </c>
      <c r="K1927" s="832" t="s">
        <v>2611</v>
      </c>
      <c r="L1927" s="835">
        <v>113.16</v>
      </c>
      <c r="M1927" s="835">
        <v>113.16</v>
      </c>
      <c r="N1927" s="832">
        <v>1</v>
      </c>
      <c r="O1927" s="836">
        <v>1</v>
      </c>
      <c r="P1927" s="835">
        <v>113.16</v>
      </c>
      <c r="Q1927" s="837">
        <v>1</v>
      </c>
      <c r="R1927" s="832">
        <v>1</v>
      </c>
      <c r="S1927" s="837">
        <v>1</v>
      </c>
      <c r="T1927" s="836">
        <v>1</v>
      </c>
      <c r="U1927" s="838">
        <v>1</v>
      </c>
    </row>
    <row r="1928" spans="1:21" ht="14.4" customHeight="1" x14ac:dyDescent="0.3">
      <c r="A1928" s="831">
        <v>21</v>
      </c>
      <c r="B1928" s="832" t="s">
        <v>2457</v>
      </c>
      <c r="C1928" s="832" t="s">
        <v>2465</v>
      </c>
      <c r="D1928" s="833" t="s">
        <v>4108</v>
      </c>
      <c r="E1928" s="834" t="s">
        <v>2472</v>
      </c>
      <c r="F1928" s="832" t="s">
        <v>2458</v>
      </c>
      <c r="G1928" s="832" t="s">
        <v>2515</v>
      </c>
      <c r="H1928" s="832" t="s">
        <v>585</v>
      </c>
      <c r="I1928" s="832" t="s">
        <v>2667</v>
      </c>
      <c r="J1928" s="832" t="s">
        <v>769</v>
      </c>
      <c r="K1928" s="832" t="s">
        <v>2668</v>
      </c>
      <c r="L1928" s="835">
        <v>53.57</v>
      </c>
      <c r="M1928" s="835">
        <v>53.57</v>
      </c>
      <c r="N1928" s="832">
        <v>1</v>
      </c>
      <c r="O1928" s="836">
        <v>1</v>
      </c>
      <c r="P1928" s="835">
        <v>53.57</v>
      </c>
      <c r="Q1928" s="837">
        <v>1</v>
      </c>
      <c r="R1928" s="832">
        <v>1</v>
      </c>
      <c r="S1928" s="837">
        <v>1</v>
      </c>
      <c r="T1928" s="836">
        <v>1</v>
      </c>
      <c r="U1928" s="838">
        <v>1</v>
      </c>
    </row>
    <row r="1929" spans="1:21" ht="14.4" customHeight="1" x14ac:dyDescent="0.3">
      <c r="A1929" s="831">
        <v>21</v>
      </c>
      <c r="B1929" s="832" t="s">
        <v>2457</v>
      </c>
      <c r="C1929" s="832" t="s">
        <v>2465</v>
      </c>
      <c r="D1929" s="833" t="s">
        <v>4108</v>
      </c>
      <c r="E1929" s="834" t="s">
        <v>2472</v>
      </c>
      <c r="F1929" s="832" t="s">
        <v>2458</v>
      </c>
      <c r="G1929" s="832" t="s">
        <v>2701</v>
      </c>
      <c r="H1929" s="832" t="s">
        <v>585</v>
      </c>
      <c r="I1929" s="832" t="s">
        <v>2702</v>
      </c>
      <c r="J1929" s="832" t="s">
        <v>647</v>
      </c>
      <c r="K1929" s="832" t="s">
        <v>2703</v>
      </c>
      <c r="L1929" s="835">
        <v>127.91</v>
      </c>
      <c r="M1929" s="835">
        <v>255.82</v>
      </c>
      <c r="N1929" s="832">
        <v>2</v>
      </c>
      <c r="O1929" s="836">
        <v>2</v>
      </c>
      <c r="P1929" s="835">
        <v>127.91</v>
      </c>
      <c r="Q1929" s="837">
        <v>0.5</v>
      </c>
      <c r="R1929" s="832">
        <v>1</v>
      </c>
      <c r="S1929" s="837">
        <v>0.5</v>
      </c>
      <c r="T1929" s="836">
        <v>1</v>
      </c>
      <c r="U1929" s="838">
        <v>0.5</v>
      </c>
    </row>
    <row r="1930" spans="1:21" ht="14.4" customHeight="1" x14ac:dyDescent="0.3">
      <c r="A1930" s="831">
        <v>21</v>
      </c>
      <c r="B1930" s="832" t="s">
        <v>2457</v>
      </c>
      <c r="C1930" s="832" t="s">
        <v>2465</v>
      </c>
      <c r="D1930" s="833" t="s">
        <v>4108</v>
      </c>
      <c r="E1930" s="834" t="s">
        <v>2472</v>
      </c>
      <c r="F1930" s="832" t="s">
        <v>2458</v>
      </c>
      <c r="G1930" s="832" t="s">
        <v>2509</v>
      </c>
      <c r="H1930" s="832" t="s">
        <v>637</v>
      </c>
      <c r="I1930" s="832" t="s">
        <v>2141</v>
      </c>
      <c r="J1930" s="832" t="s">
        <v>1087</v>
      </c>
      <c r="K1930" s="832" t="s">
        <v>1089</v>
      </c>
      <c r="L1930" s="835">
        <v>0</v>
      </c>
      <c r="M1930" s="835">
        <v>0</v>
      </c>
      <c r="N1930" s="832">
        <v>7</v>
      </c>
      <c r="O1930" s="836">
        <v>1.5</v>
      </c>
      <c r="P1930" s="835">
        <v>0</v>
      </c>
      <c r="Q1930" s="837"/>
      <c r="R1930" s="832">
        <v>7</v>
      </c>
      <c r="S1930" s="837">
        <v>1</v>
      </c>
      <c r="T1930" s="836">
        <v>1.5</v>
      </c>
      <c r="U1930" s="838">
        <v>1</v>
      </c>
    </row>
    <row r="1931" spans="1:21" ht="14.4" customHeight="1" x14ac:dyDescent="0.3">
      <c r="A1931" s="831">
        <v>21</v>
      </c>
      <c r="B1931" s="832" t="s">
        <v>2457</v>
      </c>
      <c r="C1931" s="832" t="s">
        <v>2465</v>
      </c>
      <c r="D1931" s="833" t="s">
        <v>4108</v>
      </c>
      <c r="E1931" s="834" t="s">
        <v>2472</v>
      </c>
      <c r="F1931" s="832" t="s">
        <v>2458</v>
      </c>
      <c r="G1931" s="832" t="s">
        <v>2509</v>
      </c>
      <c r="H1931" s="832" t="s">
        <v>585</v>
      </c>
      <c r="I1931" s="832" t="s">
        <v>2717</v>
      </c>
      <c r="J1931" s="832" t="s">
        <v>1043</v>
      </c>
      <c r="K1931" s="832" t="s">
        <v>2718</v>
      </c>
      <c r="L1931" s="835">
        <v>227.69</v>
      </c>
      <c r="M1931" s="835">
        <v>227.69</v>
      </c>
      <c r="N1931" s="832">
        <v>1</v>
      </c>
      <c r="O1931" s="836">
        <v>1</v>
      </c>
      <c r="P1931" s="835">
        <v>227.69</v>
      </c>
      <c r="Q1931" s="837">
        <v>1</v>
      </c>
      <c r="R1931" s="832">
        <v>1</v>
      </c>
      <c r="S1931" s="837">
        <v>1</v>
      </c>
      <c r="T1931" s="836">
        <v>1</v>
      </c>
      <c r="U1931" s="838">
        <v>1</v>
      </c>
    </row>
    <row r="1932" spans="1:21" ht="14.4" customHeight="1" x14ac:dyDescent="0.3">
      <c r="A1932" s="831">
        <v>21</v>
      </c>
      <c r="B1932" s="832" t="s">
        <v>2457</v>
      </c>
      <c r="C1932" s="832" t="s">
        <v>2465</v>
      </c>
      <c r="D1932" s="833" t="s">
        <v>4108</v>
      </c>
      <c r="E1932" s="834" t="s">
        <v>2472</v>
      </c>
      <c r="F1932" s="832" t="s">
        <v>2458</v>
      </c>
      <c r="G1932" s="832" t="s">
        <v>2726</v>
      </c>
      <c r="H1932" s="832" t="s">
        <v>637</v>
      </c>
      <c r="I1932" s="832" t="s">
        <v>2727</v>
      </c>
      <c r="J1932" s="832" t="s">
        <v>2728</v>
      </c>
      <c r="K1932" s="832" t="s">
        <v>2729</v>
      </c>
      <c r="L1932" s="835">
        <v>502.31</v>
      </c>
      <c r="M1932" s="835">
        <v>502.31</v>
      </c>
      <c r="N1932" s="832">
        <v>1</v>
      </c>
      <c r="O1932" s="836">
        <v>1</v>
      </c>
      <c r="P1932" s="835"/>
      <c r="Q1932" s="837">
        <v>0</v>
      </c>
      <c r="R1932" s="832"/>
      <c r="S1932" s="837">
        <v>0</v>
      </c>
      <c r="T1932" s="836"/>
      <c r="U1932" s="838">
        <v>0</v>
      </c>
    </row>
    <row r="1933" spans="1:21" ht="14.4" customHeight="1" x14ac:dyDescent="0.3">
      <c r="A1933" s="831">
        <v>21</v>
      </c>
      <c r="B1933" s="832" t="s">
        <v>2457</v>
      </c>
      <c r="C1933" s="832" t="s">
        <v>2465</v>
      </c>
      <c r="D1933" s="833" t="s">
        <v>4108</v>
      </c>
      <c r="E1933" s="834" t="s">
        <v>2472</v>
      </c>
      <c r="F1933" s="832" t="s">
        <v>2458</v>
      </c>
      <c r="G1933" s="832" t="s">
        <v>2773</v>
      </c>
      <c r="H1933" s="832" t="s">
        <v>585</v>
      </c>
      <c r="I1933" s="832" t="s">
        <v>2779</v>
      </c>
      <c r="J1933" s="832" t="s">
        <v>2780</v>
      </c>
      <c r="K1933" s="832" t="s">
        <v>2349</v>
      </c>
      <c r="L1933" s="835">
        <v>0</v>
      </c>
      <c r="M1933" s="835">
        <v>0</v>
      </c>
      <c r="N1933" s="832">
        <v>1</v>
      </c>
      <c r="O1933" s="836">
        <v>1</v>
      </c>
      <c r="P1933" s="835">
        <v>0</v>
      </c>
      <c r="Q1933" s="837"/>
      <c r="R1933" s="832">
        <v>1</v>
      </c>
      <c r="S1933" s="837">
        <v>1</v>
      </c>
      <c r="T1933" s="836">
        <v>1</v>
      </c>
      <c r="U1933" s="838">
        <v>1</v>
      </c>
    </row>
    <row r="1934" spans="1:21" ht="14.4" customHeight="1" x14ac:dyDescent="0.3">
      <c r="A1934" s="831">
        <v>21</v>
      </c>
      <c r="B1934" s="832" t="s">
        <v>2457</v>
      </c>
      <c r="C1934" s="832" t="s">
        <v>2465</v>
      </c>
      <c r="D1934" s="833" t="s">
        <v>4108</v>
      </c>
      <c r="E1934" s="834" t="s">
        <v>2472</v>
      </c>
      <c r="F1934" s="832" t="s">
        <v>2458</v>
      </c>
      <c r="G1934" s="832" t="s">
        <v>2786</v>
      </c>
      <c r="H1934" s="832" t="s">
        <v>585</v>
      </c>
      <c r="I1934" s="832" t="s">
        <v>2787</v>
      </c>
      <c r="J1934" s="832" t="s">
        <v>1559</v>
      </c>
      <c r="K1934" s="832" t="s">
        <v>2788</v>
      </c>
      <c r="L1934" s="835">
        <v>50.32</v>
      </c>
      <c r="M1934" s="835">
        <v>150.96</v>
      </c>
      <c r="N1934" s="832">
        <v>3</v>
      </c>
      <c r="O1934" s="836">
        <v>1</v>
      </c>
      <c r="P1934" s="835">
        <v>150.96</v>
      </c>
      <c r="Q1934" s="837">
        <v>1</v>
      </c>
      <c r="R1934" s="832">
        <v>3</v>
      </c>
      <c r="S1934" s="837">
        <v>1</v>
      </c>
      <c r="T1934" s="836">
        <v>1</v>
      </c>
      <c r="U1934" s="838">
        <v>1</v>
      </c>
    </row>
    <row r="1935" spans="1:21" ht="14.4" customHeight="1" x14ac:dyDescent="0.3">
      <c r="A1935" s="831">
        <v>21</v>
      </c>
      <c r="B1935" s="832" t="s">
        <v>2457</v>
      </c>
      <c r="C1935" s="832" t="s">
        <v>2465</v>
      </c>
      <c r="D1935" s="833" t="s">
        <v>4108</v>
      </c>
      <c r="E1935" s="834" t="s">
        <v>2472</v>
      </c>
      <c r="F1935" s="832" t="s">
        <v>2458</v>
      </c>
      <c r="G1935" s="832" t="s">
        <v>2804</v>
      </c>
      <c r="H1935" s="832" t="s">
        <v>637</v>
      </c>
      <c r="I1935" s="832" t="s">
        <v>2213</v>
      </c>
      <c r="J1935" s="832" t="s">
        <v>1304</v>
      </c>
      <c r="K1935" s="832" t="s">
        <v>1305</v>
      </c>
      <c r="L1935" s="835">
        <v>242.63</v>
      </c>
      <c r="M1935" s="835">
        <v>242.63</v>
      </c>
      <c r="N1935" s="832">
        <v>1</v>
      </c>
      <c r="O1935" s="836">
        <v>1</v>
      </c>
      <c r="P1935" s="835">
        <v>242.63</v>
      </c>
      <c r="Q1935" s="837">
        <v>1</v>
      </c>
      <c r="R1935" s="832">
        <v>1</v>
      </c>
      <c r="S1935" s="837">
        <v>1</v>
      </c>
      <c r="T1935" s="836">
        <v>1</v>
      </c>
      <c r="U1935" s="838">
        <v>1</v>
      </c>
    </row>
    <row r="1936" spans="1:21" ht="14.4" customHeight="1" x14ac:dyDescent="0.3">
      <c r="A1936" s="831">
        <v>21</v>
      </c>
      <c r="B1936" s="832" t="s">
        <v>2457</v>
      </c>
      <c r="C1936" s="832" t="s">
        <v>2465</v>
      </c>
      <c r="D1936" s="833" t="s">
        <v>4108</v>
      </c>
      <c r="E1936" s="834" t="s">
        <v>2472</v>
      </c>
      <c r="F1936" s="832" t="s">
        <v>2458</v>
      </c>
      <c r="G1936" s="832" t="s">
        <v>2804</v>
      </c>
      <c r="H1936" s="832" t="s">
        <v>637</v>
      </c>
      <c r="I1936" s="832" t="s">
        <v>3052</v>
      </c>
      <c r="J1936" s="832" t="s">
        <v>1304</v>
      </c>
      <c r="K1936" s="832" t="s">
        <v>3053</v>
      </c>
      <c r="L1936" s="835">
        <v>1451.04</v>
      </c>
      <c r="M1936" s="835">
        <v>1451.04</v>
      </c>
      <c r="N1936" s="832">
        <v>1</v>
      </c>
      <c r="O1936" s="836">
        <v>1</v>
      </c>
      <c r="P1936" s="835"/>
      <c r="Q1936" s="837">
        <v>0</v>
      </c>
      <c r="R1936" s="832"/>
      <c r="S1936" s="837">
        <v>0</v>
      </c>
      <c r="T1936" s="836"/>
      <c r="U1936" s="838">
        <v>0</v>
      </c>
    </row>
    <row r="1937" spans="1:21" ht="14.4" customHeight="1" x14ac:dyDescent="0.3">
      <c r="A1937" s="831">
        <v>21</v>
      </c>
      <c r="B1937" s="832" t="s">
        <v>2457</v>
      </c>
      <c r="C1937" s="832" t="s">
        <v>2465</v>
      </c>
      <c r="D1937" s="833" t="s">
        <v>4108</v>
      </c>
      <c r="E1937" s="834" t="s">
        <v>2472</v>
      </c>
      <c r="F1937" s="832" t="s">
        <v>2460</v>
      </c>
      <c r="G1937" s="832" t="s">
        <v>2825</v>
      </c>
      <c r="H1937" s="832" t="s">
        <v>585</v>
      </c>
      <c r="I1937" s="832" t="s">
        <v>2826</v>
      </c>
      <c r="J1937" s="832" t="s">
        <v>2827</v>
      </c>
      <c r="K1937" s="832" t="s">
        <v>2828</v>
      </c>
      <c r="L1937" s="835">
        <v>1267.1199999999999</v>
      </c>
      <c r="M1937" s="835">
        <v>1267.1199999999999</v>
      </c>
      <c r="N1937" s="832">
        <v>1</v>
      </c>
      <c r="O1937" s="836">
        <v>1</v>
      </c>
      <c r="P1937" s="835">
        <v>1267.1199999999999</v>
      </c>
      <c r="Q1937" s="837">
        <v>1</v>
      </c>
      <c r="R1937" s="832">
        <v>1</v>
      </c>
      <c r="S1937" s="837">
        <v>1</v>
      </c>
      <c r="T1937" s="836">
        <v>1</v>
      </c>
      <c r="U1937" s="838">
        <v>1</v>
      </c>
    </row>
    <row r="1938" spans="1:21" ht="14.4" customHeight="1" x14ac:dyDescent="0.3">
      <c r="A1938" s="831">
        <v>21</v>
      </c>
      <c r="B1938" s="832" t="s">
        <v>2457</v>
      </c>
      <c r="C1938" s="832" t="s">
        <v>2465</v>
      </c>
      <c r="D1938" s="833" t="s">
        <v>4108</v>
      </c>
      <c r="E1938" s="834" t="s">
        <v>2473</v>
      </c>
      <c r="F1938" s="832" t="s">
        <v>2458</v>
      </c>
      <c r="G1938" s="832" t="s">
        <v>3165</v>
      </c>
      <c r="H1938" s="832" t="s">
        <v>585</v>
      </c>
      <c r="I1938" s="832" t="s">
        <v>3166</v>
      </c>
      <c r="J1938" s="832" t="s">
        <v>3167</v>
      </c>
      <c r="K1938" s="832" t="s">
        <v>3168</v>
      </c>
      <c r="L1938" s="835">
        <v>86.02</v>
      </c>
      <c r="M1938" s="835">
        <v>86.02</v>
      </c>
      <c r="N1938" s="832">
        <v>1</v>
      </c>
      <c r="O1938" s="836">
        <v>1</v>
      </c>
      <c r="P1938" s="835">
        <v>86.02</v>
      </c>
      <c r="Q1938" s="837">
        <v>1</v>
      </c>
      <c r="R1938" s="832">
        <v>1</v>
      </c>
      <c r="S1938" s="837">
        <v>1</v>
      </c>
      <c r="T1938" s="836">
        <v>1</v>
      </c>
      <c r="U1938" s="838">
        <v>1</v>
      </c>
    </row>
    <row r="1939" spans="1:21" ht="14.4" customHeight="1" x14ac:dyDescent="0.3">
      <c r="A1939" s="831">
        <v>21</v>
      </c>
      <c r="B1939" s="832" t="s">
        <v>2457</v>
      </c>
      <c r="C1939" s="832" t="s">
        <v>2465</v>
      </c>
      <c r="D1939" s="833" t="s">
        <v>4108</v>
      </c>
      <c r="E1939" s="834" t="s">
        <v>2473</v>
      </c>
      <c r="F1939" s="832" t="s">
        <v>2458</v>
      </c>
      <c r="G1939" s="832" t="s">
        <v>2566</v>
      </c>
      <c r="H1939" s="832" t="s">
        <v>585</v>
      </c>
      <c r="I1939" s="832" t="s">
        <v>2569</v>
      </c>
      <c r="J1939" s="832" t="s">
        <v>867</v>
      </c>
      <c r="K1939" s="832" t="s">
        <v>2570</v>
      </c>
      <c r="L1939" s="835">
        <v>516</v>
      </c>
      <c r="M1939" s="835">
        <v>1548</v>
      </c>
      <c r="N1939" s="832">
        <v>3</v>
      </c>
      <c r="O1939" s="836">
        <v>1.5</v>
      </c>
      <c r="P1939" s="835">
        <v>1548</v>
      </c>
      <c r="Q1939" s="837">
        <v>1</v>
      </c>
      <c r="R1939" s="832">
        <v>3</v>
      </c>
      <c r="S1939" s="837">
        <v>1</v>
      </c>
      <c r="T1939" s="836">
        <v>1.5</v>
      </c>
      <c r="U1939" s="838">
        <v>1</v>
      </c>
    </row>
    <row r="1940" spans="1:21" ht="14.4" customHeight="1" x14ac:dyDescent="0.3">
      <c r="A1940" s="831">
        <v>21</v>
      </c>
      <c r="B1940" s="832" t="s">
        <v>2457</v>
      </c>
      <c r="C1940" s="832" t="s">
        <v>2465</v>
      </c>
      <c r="D1940" s="833" t="s">
        <v>4108</v>
      </c>
      <c r="E1940" s="834" t="s">
        <v>2473</v>
      </c>
      <c r="F1940" s="832" t="s">
        <v>2458</v>
      </c>
      <c r="G1940" s="832" t="s">
        <v>3498</v>
      </c>
      <c r="H1940" s="832" t="s">
        <v>585</v>
      </c>
      <c r="I1940" s="832" t="s">
        <v>4007</v>
      </c>
      <c r="J1940" s="832" t="s">
        <v>4008</v>
      </c>
      <c r="K1940" s="832" t="s">
        <v>697</v>
      </c>
      <c r="L1940" s="835">
        <v>42.05</v>
      </c>
      <c r="M1940" s="835">
        <v>84.1</v>
      </c>
      <c r="N1940" s="832">
        <v>2</v>
      </c>
      <c r="O1940" s="836">
        <v>1</v>
      </c>
      <c r="P1940" s="835">
        <v>84.1</v>
      </c>
      <c r="Q1940" s="837">
        <v>1</v>
      </c>
      <c r="R1940" s="832">
        <v>2</v>
      </c>
      <c r="S1940" s="837">
        <v>1</v>
      </c>
      <c r="T1940" s="836">
        <v>1</v>
      </c>
      <c r="U1940" s="838">
        <v>1</v>
      </c>
    </row>
    <row r="1941" spans="1:21" ht="14.4" customHeight="1" x14ac:dyDescent="0.3">
      <c r="A1941" s="831">
        <v>21</v>
      </c>
      <c r="B1941" s="832" t="s">
        <v>2457</v>
      </c>
      <c r="C1941" s="832" t="s">
        <v>2465</v>
      </c>
      <c r="D1941" s="833" t="s">
        <v>4108</v>
      </c>
      <c r="E1941" s="834" t="s">
        <v>2473</v>
      </c>
      <c r="F1941" s="832" t="s">
        <v>2458</v>
      </c>
      <c r="G1941" s="832" t="s">
        <v>2606</v>
      </c>
      <c r="H1941" s="832" t="s">
        <v>585</v>
      </c>
      <c r="I1941" s="832" t="s">
        <v>2607</v>
      </c>
      <c r="J1941" s="832" t="s">
        <v>2608</v>
      </c>
      <c r="K1941" s="832" t="s">
        <v>2609</v>
      </c>
      <c r="L1941" s="835">
        <v>339.47</v>
      </c>
      <c r="M1941" s="835">
        <v>339.47</v>
      </c>
      <c r="N1941" s="832">
        <v>1</v>
      </c>
      <c r="O1941" s="836">
        <v>0.5</v>
      </c>
      <c r="P1941" s="835">
        <v>339.47</v>
      </c>
      <c r="Q1941" s="837">
        <v>1</v>
      </c>
      <c r="R1941" s="832">
        <v>1</v>
      </c>
      <c r="S1941" s="837">
        <v>1</v>
      </c>
      <c r="T1941" s="836">
        <v>0.5</v>
      </c>
      <c r="U1941" s="838">
        <v>1</v>
      </c>
    </row>
    <row r="1942" spans="1:21" ht="14.4" customHeight="1" x14ac:dyDescent="0.3">
      <c r="A1942" s="831">
        <v>21</v>
      </c>
      <c r="B1942" s="832" t="s">
        <v>2457</v>
      </c>
      <c r="C1942" s="832" t="s">
        <v>2465</v>
      </c>
      <c r="D1942" s="833" t="s">
        <v>4108</v>
      </c>
      <c r="E1942" s="834" t="s">
        <v>2473</v>
      </c>
      <c r="F1942" s="832" t="s">
        <v>2458</v>
      </c>
      <c r="G1942" s="832" t="s">
        <v>2680</v>
      </c>
      <c r="H1942" s="832" t="s">
        <v>585</v>
      </c>
      <c r="I1942" s="832" t="s">
        <v>3239</v>
      </c>
      <c r="J1942" s="832" t="s">
        <v>3240</v>
      </c>
      <c r="K1942" s="832" t="s">
        <v>3241</v>
      </c>
      <c r="L1942" s="835">
        <v>64.5</v>
      </c>
      <c r="M1942" s="835">
        <v>64.5</v>
      </c>
      <c r="N1942" s="832">
        <v>1</v>
      </c>
      <c r="O1942" s="836">
        <v>0.5</v>
      </c>
      <c r="P1942" s="835">
        <v>64.5</v>
      </c>
      <c r="Q1942" s="837">
        <v>1</v>
      </c>
      <c r="R1942" s="832">
        <v>1</v>
      </c>
      <c r="S1942" s="837">
        <v>1</v>
      </c>
      <c r="T1942" s="836">
        <v>0.5</v>
      </c>
      <c r="U1942" s="838">
        <v>1</v>
      </c>
    </row>
    <row r="1943" spans="1:21" ht="14.4" customHeight="1" x14ac:dyDescent="0.3">
      <c r="A1943" s="831">
        <v>21</v>
      </c>
      <c r="B1943" s="832" t="s">
        <v>2457</v>
      </c>
      <c r="C1943" s="832" t="s">
        <v>2465</v>
      </c>
      <c r="D1943" s="833" t="s">
        <v>4108</v>
      </c>
      <c r="E1943" s="834" t="s">
        <v>2473</v>
      </c>
      <c r="F1943" s="832" t="s">
        <v>2458</v>
      </c>
      <c r="G1943" s="832" t="s">
        <v>2692</v>
      </c>
      <c r="H1943" s="832" t="s">
        <v>637</v>
      </c>
      <c r="I1943" s="832" t="s">
        <v>2228</v>
      </c>
      <c r="J1943" s="832" t="s">
        <v>1889</v>
      </c>
      <c r="K1943" s="832" t="s">
        <v>2229</v>
      </c>
      <c r="L1943" s="835">
        <v>57.6</v>
      </c>
      <c r="M1943" s="835">
        <v>57.6</v>
      </c>
      <c r="N1943" s="832">
        <v>1</v>
      </c>
      <c r="O1943" s="836">
        <v>0.5</v>
      </c>
      <c r="P1943" s="835">
        <v>57.6</v>
      </c>
      <c r="Q1943" s="837">
        <v>1</v>
      </c>
      <c r="R1943" s="832">
        <v>1</v>
      </c>
      <c r="S1943" s="837">
        <v>1</v>
      </c>
      <c r="T1943" s="836">
        <v>0.5</v>
      </c>
      <c r="U1943" s="838">
        <v>1</v>
      </c>
    </row>
    <row r="1944" spans="1:21" ht="14.4" customHeight="1" x14ac:dyDescent="0.3">
      <c r="A1944" s="831">
        <v>21</v>
      </c>
      <c r="B1944" s="832" t="s">
        <v>2457</v>
      </c>
      <c r="C1944" s="832" t="s">
        <v>2465</v>
      </c>
      <c r="D1944" s="833" t="s">
        <v>4108</v>
      </c>
      <c r="E1944" s="834" t="s">
        <v>2473</v>
      </c>
      <c r="F1944" s="832" t="s">
        <v>2458</v>
      </c>
      <c r="G1944" s="832" t="s">
        <v>2692</v>
      </c>
      <c r="H1944" s="832" t="s">
        <v>637</v>
      </c>
      <c r="I1944" s="832" t="s">
        <v>1888</v>
      </c>
      <c r="J1944" s="832" t="s">
        <v>1889</v>
      </c>
      <c r="K1944" s="832" t="s">
        <v>1890</v>
      </c>
      <c r="L1944" s="835">
        <v>16.12</v>
      </c>
      <c r="M1944" s="835">
        <v>16.12</v>
      </c>
      <c r="N1944" s="832">
        <v>1</v>
      </c>
      <c r="O1944" s="836">
        <v>1</v>
      </c>
      <c r="P1944" s="835">
        <v>16.12</v>
      </c>
      <c r="Q1944" s="837">
        <v>1</v>
      </c>
      <c r="R1944" s="832">
        <v>1</v>
      </c>
      <c r="S1944" s="837">
        <v>1</v>
      </c>
      <c r="T1944" s="836">
        <v>1</v>
      </c>
      <c r="U1944" s="838">
        <v>1</v>
      </c>
    </row>
    <row r="1945" spans="1:21" ht="14.4" customHeight="1" x14ac:dyDescent="0.3">
      <c r="A1945" s="831">
        <v>21</v>
      </c>
      <c r="B1945" s="832" t="s">
        <v>2457</v>
      </c>
      <c r="C1945" s="832" t="s">
        <v>2465</v>
      </c>
      <c r="D1945" s="833" t="s">
        <v>4108</v>
      </c>
      <c r="E1945" s="834" t="s">
        <v>2473</v>
      </c>
      <c r="F1945" s="832" t="s">
        <v>2458</v>
      </c>
      <c r="G1945" s="832" t="s">
        <v>2773</v>
      </c>
      <c r="H1945" s="832" t="s">
        <v>637</v>
      </c>
      <c r="I1945" s="832" t="s">
        <v>2173</v>
      </c>
      <c r="J1945" s="832" t="s">
        <v>1272</v>
      </c>
      <c r="K1945" s="832" t="s">
        <v>2174</v>
      </c>
      <c r="L1945" s="835">
        <v>0</v>
      </c>
      <c r="M1945" s="835">
        <v>0</v>
      </c>
      <c r="N1945" s="832">
        <v>1</v>
      </c>
      <c r="O1945" s="836">
        <v>1</v>
      </c>
      <c r="P1945" s="835">
        <v>0</v>
      </c>
      <c r="Q1945" s="837"/>
      <c r="R1945" s="832">
        <v>1</v>
      </c>
      <c r="S1945" s="837">
        <v>1</v>
      </c>
      <c r="T1945" s="836">
        <v>1</v>
      </c>
      <c r="U1945" s="838">
        <v>1</v>
      </c>
    </row>
    <row r="1946" spans="1:21" ht="14.4" customHeight="1" x14ac:dyDescent="0.3">
      <c r="A1946" s="831">
        <v>21</v>
      </c>
      <c r="B1946" s="832" t="s">
        <v>2457</v>
      </c>
      <c r="C1946" s="832" t="s">
        <v>2465</v>
      </c>
      <c r="D1946" s="833" t="s">
        <v>4108</v>
      </c>
      <c r="E1946" s="834" t="s">
        <v>2473</v>
      </c>
      <c r="F1946" s="832" t="s">
        <v>2458</v>
      </c>
      <c r="G1946" s="832" t="s">
        <v>4009</v>
      </c>
      <c r="H1946" s="832" t="s">
        <v>585</v>
      </c>
      <c r="I1946" s="832" t="s">
        <v>4010</v>
      </c>
      <c r="J1946" s="832" t="s">
        <v>4011</v>
      </c>
      <c r="K1946" s="832" t="s">
        <v>4012</v>
      </c>
      <c r="L1946" s="835">
        <v>203.9</v>
      </c>
      <c r="M1946" s="835">
        <v>203.9</v>
      </c>
      <c r="N1946" s="832">
        <v>1</v>
      </c>
      <c r="O1946" s="836">
        <v>0.5</v>
      </c>
      <c r="P1946" s="835">
        <v>203.9</v>
      </c>
      <c r="Q1946" s="837">
        <v>1</v>
      </c>
      <c r="R1946" s="832">
        <v>1</v>
      </c>
      <c r="S1946" s="837">
        <v>1</v>
      </c>
      <c r="T1946" s="836">
        <v>0.5</v>
      </c>
      <c r="U1946" s="838">
        <v>1</v>
      </c>
    </row>
    <row r="1947" spans="1:21" ht="14.4" customHeight="1" x14ac:dyDescent="0.3">
      <c r="A1947" s="831">
        <v>21</v>
      </c>
      <c r="B1947" s="832" t="s">
        <v>2457</v>
      </c>
      <c r="C1947" s="832" t="s">
        <v>2465</v>
      </c>
      <c r="D1947" s="833" t="s">
        <v>4108</v>
      </c>
      <c r="E1947" s="834" t="s">
        <v>2473</v>
      </c>
      <c r="F1947" s="832" t="s">
        <v>2458</v>
      </c>
      <c r="G1947" s="832" t="s">
        <v>4013</v>
      </c>
      <c r="H1947" s="832" t="s">
        <v>585</v>
      </c>
      <c r="I1947" s="832" t="s">
        <v>4014</v>
      </c>
      <c r="J1947" s="832" t="s">
        <v>4015</v>
      </c>
      <c r="K1947" s="832" t="s">
        <v>4016</v>
      </c>
      <c r="L1947" s="835">
        <v>569.54</v>
      </c>
      <c r="M1947" s="835">
        <v>569.54</v>
      </c>
      <c r="N1947" s="832">
        <v>1</v>
      </c>
      <c r="O1947" s="836">
        <v>1</v>
      </c>
      <c r="P1947" s="835"/>
      <c r="Q1947" s="837">
        <v>0</v>
      </c>
      <c r="R1947" s="832"/>
      <c r="S1947" s="837">
        <v>0</v>
      </c>
      <c r="T1947" s="836"/>
      <c r="U1947" s="838">
        <v>0</v>
      </c>
    </row>
    <row r="1948" spans="1:21" ht="14.4" customHeight="1" x14ac:dyDescent="0.3">
      <c r="A1948" s="831">
        <v>21</v>
      </c>
      <c r="B1948" s="832" t="s">
        <v>2457</v>
      </c>
      <c r="C1948" s="832" t="s">
        <v>2465</v>
      </c>
      <c r="D1948" s="833" t="s">
        <v>4108</v>
      </c>
      <c r="E1948" s="834" t="s">
        <v>2473</v>
      </c>
      <c r="F1948" s="832" t="s">
        <v>2458</v>
      </c>
      <c r="G1948" s="832" t="s">
        <v>4013</v>
      </c>
      <c r="H1948" s="832" t="s">
        <v>585</v>
      </c>
      <c r="I1948" s="832" t="s">
        <v>4017</v>
      </c>
      <c r="J1948" s="832" t="s">
        <v>4018</v>
      </c>
      <c r="K1948" s="832" t="s">
        <v>4019</v>
      </c>
      <c r="L1948" s="835">
        <v>522.53</v>
      </c>
      <c r="M1948" s="835">
        <v>522.53</v>
      </c>
      <c r="N1948" s="832">
        <v>1</v>
      </c>
      <c r="O1948" s="836">
        <v>0.5</v>
      </c>
      <c r="P1948" s="835">
        <v>522.53</v>
      </c>
      <c r="Q1948" s="837">
        <v>1</v>
      </c>
      <c r="R1948" s="832">
        <v>1</v>
      </c>
      <c r="S1948" s="837">
        <v>1</v>
      </c>
      <c r="T1948" s="836">
        <v>0.5</v>
      </c>
      <c r="U1948" s="838">
        <v>1</v>
      </c>
    </row>
    <row r="1949" spans="1:21" ht="14.4" customHeight="1" x14ac:dyDescent="0.3">
      <c r="A1949" s="831">
        <v>21</v>
      </c>
      <c r="B1949" s="832" t="s">
        <v>2457</v>
      </c>
      <c r="C1949" s="832" t="s">
        <v>2465</v>
      </c>
      <c r="D1949" s="833" t="s">
        <v>4108</v>
      </c>
      <c r="E1949" s="834" t="s">
        <v>2480</v>
      </c>
      <c r="F1949" s="832" t="s">
        <v>2458</v>
      </c>
      <c r="G1949" s="832" t="s">
        <v>2829</v>
      </c>
      <c r="H1949" s="832" t="s">
        <v>637</v>
      </c>
      <c r="I1949" s="832" t="s">
        <v>2163</v>
      </c>
      <c r="J1949" s="832" t="s">
        <v>2164</v>
      </c>
      <c r="K1949" s="832" t="s">
        <v>2165</v>
      </c>
      <c r="L1949" s="835">
        <v>9.4</v>
      </c>
      <c r="M1949" s="835">
        <v>9.4</v>
      </c>
      <c r="N1949" s="832">
        <v>1</v>
      </c>
      <c r="O1949" s="836">
        <v>1</v>
      </c>
      <c r="P1949" s="835">
        <v>9.4</v>
      </c>
      <c r="Q1949" s="837">
        <v>1</v>
      </c>
      <c r="R1949" s="832">
        <v>1</v>
      </c>
      <c r="S1949" s="837">
        <v>1</v>
      </c>
      <c r="T1949" s="836">
        <v>1</v>
      </c>
      <c r="U1949" s="838">
        <v>1</v>
      </c>
    </row>
    <row r="1950" spans="1:21" ht="14.4" customHeight="1" x14ac:dyDescent="0.3">
      <c r="A1950" s="831">
        <v>21</v>
      </c>
      <c r="B1950" s="832" t="s">
        <v>2457</v>
      </c>
      <c r="C1950" s="832" t="s">
        <v>2465</v>
      </c>
      <c r="D1950" s="833" t="s">
        <v>4108</v>
      </c>
      <c r="E1950" s="834" t="s">
        <v>2480</v>
      </c>
      <c r="F1950" s="832" t="s">
        <v>2458</v>
      </c>
      <c r="G1950" s="832" t="s">
        <v>2566</v>
      </c>
      <c r="H1950" s="832" t="s">
        <v>585</v>
      </c>
      <c r="I1950" s="832" t="s">
        <v>2567</v>
      </c>
      <c r="J1950" s="832" t="s">
        <v>867</v>
      </c>
      <c r="K1950" s="832" t="s">
        <v>2568</v>
      </c>
      <c r="L1950" s="835">
        <v>236.03</v>
      </c>
      <c r="M1950" s="835">
        <v>1416.18</v>
      </c>
      <c r="N1950" s="832">
        <v>6</v>
      </c>
      <c r="O1950" s="836">
        <v>4</v>
      </c>
      <c r="P1950" s="835">
        <v>472.06</v>
      </c>
      <c r="Q1950" s="837">
        <v>0.33333333333333331</v>
      </c>
      <c r="R1950" s="832">
        <v>2</v>
      </c>
      <c r="S1950" s="837">
        <v>0.33333333333333331</v>
      </c>
      <c r="T1950" s="836">
        <v>1.5</v>
      </c>
      <c r="U1950" s="838">
        <v>0.375</v>
      </c>
    </row>
    <row r="1951" spans="1:21" ht="14.4" customHeight="1" x14ac:dyDescent="0.3">
      <c r="A1951" s="831">
        <v>21</v>
      </c>
      <c r="B1951" s="832" t="s">
        <v>2457</v>
      </c>
      <c r="C1951" s="832" t="s">
        <v>2465</v>
      </c>
      <c r="D1951" s="833" t="s">
        <v>4108</v>
      </c>
      <c r="E1951" s="834" t="s">
        <v>2480</v>
      </c>
      <c r="F1951" s="832" t="s">
        <v>2458</v>
      </c>
      <c r="G1951" s="832" t="s">
        <v>2566</v>
      </c>
      <c r="H1951" s="832" t="s">
        <v>585</v>
      </c>
      <c r="I1951" s="832" t="s">
        <v>2569</v>
      </c>
      <c r="J1951" s="832" t="s">
        <v>867</v>
      </c>
      <c r="K1951" s="832" t="s">
        <v>2570</v>
      </c>
      <c r="L1951" s="835">
        <v>516</v>
      </c>
      <c r="M1951" s="835">
        <v>1032</v>
      </c>
      <c r="N1951" s="832">
        <v>2</v>
      </c>
      <c r="O1951" s="836">
        <v>1</v>
      </c>
      <c r="P1951" s="835">
        <v>1032</v>
      </c>
      <c r="Q1951" s="837">
        <v>1</v>
      </c>
      <c r="R1951" s="832">
        <v>2</v>
      </c>
      <c r="S1951" s="837">
        <v>1</v>
      </c>
      <c r="T1951" s="836">
        <v>1</v>
      </c>
      <c r="U1951" s="838">
        <v>1</v>
      </c>
    </row>
    <row r="1952" spans="1:21" ht="14.4" customHeight="1" x14ac:dyDescent="0.3">
      <c r="A1952" s="831">
        <v>21</v>
      </c>
      <c r="B1952" s="832" t="s">
        <v>2457</v>
      </c>
      <c r="C1952" s="832" t="s">
        <v>2465</v>
      </c>
      <c r="D1952" s="833" t="s">
        <v>4108</v>
      </c>
      <c r="E1952" s="834" t="s">
        <v>2480</v>
      </c>
      <c r="F1952" s="832" t="s">
        <v>2458</v>
      </c>
      <c r="G1952" s="832" t="s">
        <v>2571</v>
      </c>
      <c r="H1952" s="832" t="s">
        <v>585</v>
      </c>
      <c r="I1952" s="832" t="s">
        <v>3511</v>
      </c>
      <c r="J1952" s="832" t="s">
        <v>809</v>
      </c>
      <c r="K1952" s="832" t="s">
        <v>3512</v>
      </c>
      <c r="L1952" s="835">
        <v>35.25</v>
      </c>
      <c r="M1952" s="835">
        <v>35.25</v>
      </c>
      <c r="N1952" s="832">
        <v>1</v>
      </c>
      <c r="O1952" s="836">
        <v>0.5</v>
      </c>
      <c r="P1952" s="835"/>
      <c r="Q1952" s="837">
        <v>0</v>
      </c>
      <c r="R1952" s="832"/>
      <c r="S1952" s="837">
        <v>0</v>
      </c>
      <c r="T1952" s="836"/>
      <c r="U1952" s="838">
        <v>0</v>
      </c>
    </row>
    <row r="1953" spans="1:21" ht="14.4" customHeight="1" x14ac:dyDescent="0.3">
      <c r="A1953" s="831">
        <v>21</v>
      </c>
      <c r="B1953" s="832" t="s">
        <v>2457</v>
      </c>
      <c r="C1953" s="832" t="s">
        <v>2465</v>
      </c>
      <c r="D1953" s="833" t="s">
        <v>4108</v>
      </c>
      <c r="E1953" s="834" t="s">
        <v>2480</v>
      </c>
      <c r="F1953" s="832" t="s">
        <v>2458</v>
      </c>
      <c r="G1953" s="832" t="s">
        <v>2512</v>
      </c>
      <c r="H1953" s="832" t="s">
        <v>637</v>
      </c>
      <c r="I1953" s="832" t="s">
        <v>2124</v>
      </c>
      <c r="J1953" s="832" t="s">
        <v>2120</v>
      </c>
      <c r="K1953" s="832" t="s">
        <v>2125</v>
      </c>
      <c r="L1953" s="835">
        <v>484.75</v>
      </c>
      <c r="M1953" s="835">
        <v>1939</v>
      </c>
      <c r="N1953" s="832">
        <v>4</v>
      </c>
      <c r="O1953" s="836">
        <v>3</v>
      </c>
      <c r="P1953" s="835">
        <v>1939</v>
      </c>
      <c r="Q1953" s="837">
        <v>1</v>
      </c>
      <c r="R1953" s="832">
        <v>4</v>
      </c>
      <c r="S1953" s="837">
        <v>1</v>
      </c>
      <c r="T1953" s="836">
        <v>3</v>
      </c>
      <c r="U1953" s="838">
        <v>1</v>
      </c>
    </row>
    <row r="1954" spans="1:21" ht="14.4" customHeight="1" x14ac:dyDescent="0.3">
      <c r="A1954" s="831">
        <v>21</v>
      </c>
      <c r="B1954" s="832" t="s">
        <v>2457</v>
      </c>
      <c r="C1954" s="832" t="s">
        <v>2465</v>
      </c>
      <c r="D1954" s="833" t="s">
        <v>4108</v>
      </c>
      <c r="E1954" s="834" t="s">
        <v>2480</v>
      </c>
      <c r="F1954" s="832" t="s">
        <v>2458</v>
      </c>
      <c r="G1954" s="832" t="s">
        <v>2512</v>
      </c>
      <c r="H1954" s="832" t="s">
        <v>637</v>
      </c>
      <c r="I1954" s="832" t="s">
        <v>2876</v>
      </c>
      <c r="J1954" s="832" t="s">
        <v>2120</v>
      </c>
      <c r="K1954" s="832" t="s">
        <v>2877</v>
      </c>
      <c r="L1954" s="835">
        <v>242.37</v>
      </c>
      <c r="M1954" s="835">
        <v>242.37</v>
      </c>
      <c r="N1954" s="832">
        <v>1</v>
      </c>
      <c r="O1954" s="836">
        <v>1</v>
      </c>
      <c r="P1954" s="835">
        <v>242.37</v>
      </c>
      <c r="Q1954" s="837">
        <v>1</v>
      </c>
      <c r="R1954" s="832">
        <v>1</v>
      </c>
      <c r="S1954" s="837">
        <v>1</v>
      </c>
      <c r="T1954" s="836">
        <v>1</v>
      </c>
      <c r="U1954" s="838">
        <v>1</v>
      </c>
    </row>
    <row r="1955" spans="1:21" ht="14.4" customHeight="1" x14ac:dyDescent="0.3">
      <c r="A1955" s="831">
        <v>21</v>
      </c>
      <c r="B1955" s="832" t="s">
        <v>2457</v>
      </c>
      <c r="C1955" s="832" t="s">
        <v>2465</v>
      </c>
      <c r="D1955" s="833" t="s">
        <v>4108</v>
      </c>
      <c r="E1955" s="834" t="s">
        <v>2480</v>
      </c>
      <c r="F1955" s="832" t="s">
        <v>2458</v>
      </c>
      <c r="G1955" s="832" t="s">
        <v>2618</v>
      </c>
      <c r="H1955" s="832" t="s">
        <v>585</v>
      </c>
      <c r="I1955" s="832" t="s">
        <v>2619</v>
      </c>
      <c r="J1955" s="832" t="s">
        <v>967</v>
      </c>
      <c r="K1955" s="832" t="s">
        <v>2620</v>
      </c>
      <c r="L1955" s="835">
        <v>45.03</v>
      </c>
      <c r="M1955" s="835">
        <v>45.03</v>
      </c>
      <c r="N1955" s="832">
        <v>1</v>
      </c>
      <c r="O1955" s="836">
        <v>1</v>
      </c>
      <c r="P1955" s="835">
        <v>45.03</v>
      </c>
      <c r="Q1955" s="837">
        <v>1</v>
      </c>
      <c r="R1955" s="832">
        <v>1</v>
      </c>
      <c r="S1955" s="837">
        <v>1</v>
      </c>
      <c r="T1955" s="836">
        <v>1</v>
      </c>
      <c r="U1955" s="838">
        <v>1</v>
      </c>
    </row>
    <row r="1956" spans="1:21" ht="14.4" customHeight="1" x14ac:dyDescent="0.3">
      <c r="A1956" s="831">
        <v>21</v>
      </c>
      <c r="B1956" s="832" t="s">
        <v>2457</v>
      </c>
      <c r="C1956" s="832" t="s">
        <v>2465</v>
      </c>
      <c r="D1956" s="833" t="s">
        <v>4108</v>
      </c>
      <c r="E1956" s="834" t="s">
        <v>2480</v>
      </c>
      <c r="F1956" s="832" t="s">
        <v>2458</v>
      </c>
      <c r="G1956" s="832" t="s">
        <v>2621</v>
      </c>
      <c r="H1956" s="832" t="s">
        <v>585</v>
      </c>
      <c r="I1956" s="832" t="s">
        <v>3116</v>
      </c>
      <c r="J1956" s="832" t="s">
        <v>2624</v>
      </c>
      <c r="K1956" s="832" t="s">
        <v>2625</v>
      </c>
      <c r="L1956" s="835">
        <v>35.25</v>
      </c>
      <c r="M1956" s="835">
        <v>35.25</v>
      </c>
      <c r="N1956" s="832">
        <v>1</v>
      </c>
      <c r="O1956" s="836">
        <v>0.5</v>
      </c>
      <c r="P1956" s="835">
        <v>35.25</v>
      </c>
      <c r="Q1956" s="837">
        <v>1</v>
      </c>
      <c r="R1956" s="832">
        <v>1</v>
      </c>
      <c r="S1956" s="837">
        <v>1</v>
      </c>
      <c r="T1956" s="836">
        <v>0.5</v>
      </c>
      <c r="U1956" s="838">
        <v>1</v>
      </c>
    </row>
    <row r="1957" spans="1:21" ht="14.4" customHeight="1" x14ac:dyDescent="0.3">
      <c r="A1957" s="831">
        <v>21</v>
      </c>
      <c r="B1957" s="832" t="s">
        <v>2457</v>
      </c>
      <c r="C1957" s="832" t="s">
        <v>2465</v>
      </c>
      <c r="D1957" s="833" t="s">
        <v>4108</v>
      </c>
      <c r="E1957" s="834" t="s">
        <v>2480</v>
      </c>
      <c r="F1957" s="832" t="s">
        <v>2458</v>
      </c>
      <c r="G1957" s="832" t="s">
        <v>2650</v>
      </c>
      <c r="H1957" s="832" t="s">
        <v>637</v>
      </c>
      <c r="I1957" s="832" t="s">
        <v>2654</v>
      </c>
      <c r="J1957" s="832" t="s">
        <v>2655</v>
      </c>
      <c r="K1957" s="832" t="s">
        <v>1961</v>
      </c>
      <c r="L1957" s="835">
        <v>550.39</v>
      </c>
      <c r="M1957" s="835">
        <v>1651.17</v>
      </c>
      <c r="N1957" s="832">
        <v>3</v>
      </c>
      <c r="O1957" s="836">
        <v>2</v>
      </c>
      <c r="P1957" s="835">
        <v>1651.17</v>
      </c>
      <c r="Q1957" s="837">
        <v>1</v>
      </c>
      <c r="R1957" s="832">
        <v>3</v>
      </c>
      <c r="S1957" s="837">
        <v>1</v>
      </c>
      <c r="T1957" s="836">
        <v>2</v>
      </c>
      <c r="U1957" s="838">
        <v>1</v>
      </c>
    </row>
    <row r="1958" spans="1:21" ht="14.4" customHeight="1" x14ac:dyDescent="0.3">
      <c r="A1958" s="831">
        <v>21</v>
      </c>
      <c r="B1958" s="832" t="s">
        <v>2457</v>
      </c>
      <c r="C1958" s="832" t="s">
        <v>2465</v>
      </c>
      <c r="D1958" s="833" t="s">
        <v>4108</v>
      </c>
      <c r="E1958" s="834" t="s">
        <v>2480</v>
      </c>
      <c r="F1958" s="832" t="s">
        <v>2458</v>
      </c>
      <c r="G1958" s="832" t="s">
        <v>3225</v>
      </c>
      <c r="H1958" s="832" t="s">
        <v>585</v>
      </c>
      <c r="I1958" s="832" t="s">
        <v>4020</v>
      </c>
      <c r="J1958" s="832" t="s">
        <v>1003</v>
      </c>
      <c r="K1958" s="832" t="s">
        <v>1004</v>
      </c>
      <c r="L1958" s="835">
        <v>54.18</v>
      </c>
      <c r="M1958" s="835">
        <v>54.18</v>
      </c>
      <c r="N1958" s="832">
        <v>1</v>
      </c>
      <c r="O1958" s="836">
        <v>0.5</v>
      </c>
      <c r="P1958" s="835">
        <v>54.18</v>
      </c>
      <c r="Q1958" s="837">
        <v>1</v>
      </c>
      <c r="R1958" s="832">
        <v>1</v>
      </c>
      <c r="S1958" s="837">
        <v>1</v>
      </c>
      <c r="T1958" s="836">
        <v>0.5</v>
      </c>
      <c r="U1958" s="838">
        <v>1</v>
      </c>
    </row>
    <row r="1959" spans="1:21" ht="14.4" customHeight="1" x14ac:dyDescent="0.3">
      <c r="A1959" s="831">
        <v>21</v>
      </c>
      <c r="B1959" s="832" t="s">
        <v>2457</v>
      </c>
      <c r="C1959" s="832" t="s">
        <v>2465</v>
      </c>
      <c r="D1959" s="833" t="s">
        <v>4108</v>
      </c>
      <c r="E1959" s="834" t="s">
        <v>2480</v>
      </c>
      <c r="F1959" s="832" t="s">
        <v>2458</v>
      </c>
      <c r="G1959" s="832" t="s">
        <v>3131</v>
      </c>
      <c r="H1959" s="832" t="s">
        <v>585</v>
      </c>
      <c r="I1959" s="832" t="s">
        <v>3132</v>
      </c>
      <c r="J1959" s="832" t="s">
        <v>3133</v>
      </c>
      <c r="K1959" s="832" t="s">
        <v>3134</v>
      </c>
      <c r="L1959" s="835">
        <v>78.33</v>
      </c>
      <c r="M1959" s="835">
        <v>156.66</v>
      </c>
      <c r="N1959" s="832">
        <v>2</v>
      </c>
      <c r="O1959" s="836">
        <v>1</v>
      </c>
      <c r="P1959" s="835">
        <v>156.66</v>
      </c>
      <c r="Q1959" s="837">
        <v>1</v>
      </c>
      <c r="R1959" s="832">
        <v>2</v>
      </c>
      <c r="S1959" s="837">
        <v>1</v>
      </c>
      <c r="T1959" s="836">
        <v>1</v>
      </c>
      <c r="U1959" s="838">
        <v>1</v>
      </c>
    </row>
    <row r="1960" spans="1:21" ht="14.4" customHeight="1" x14ac:dyDescent="0.3">
      <c r="A1960" s="831">
        <v>21</v>
      </c>
      <c r="B1960" s="832" t="s">
        <v>2457</v>
      </c>
      <c r="C1960" s="832" t="s">
        <v>2465</v>
      </c>
      <c r="D1960" s="833" t="s">
        <v>4108</v>
      </c>
      <c r="E1960" s="834" t="s">
        <v>2480</v>
      </c>
      <c r="F1960" s="832" t="s">
        <v>2458</v>
      </c>
      <c r="G1960" s="832" t="s">
        <v>2680</v>
      </c>
      <c r="H1960" s="832" t="s">
        <v>585</v>
      </c>
      <c r="I1960" s="832" t="s">
        <v>3428</v>
      </c>
      <c r="J1960" s="832" t="s">
        <v>909</v>
      </c>
      <c r="K1960" s="832" t="s">
        <v>3429</v>
      </c>
      <c r="L1960" s="835">
        <v>16.12</v>
      </c>
      <c r="M1960" s="835">
        <v>16.12</v>
      </c>
      <c r="N1960" s="832">
        <v>1</v>
      </c>
      <c r="O1960" s="836">
        <v>0.5</v>
      </c>
      <c r="P1960" s="835"/>
      <c r="Q1960" s="837">
        <v>0</v>
      </c>
      <c r="R1960" s="832"/>
      <c r="S1960" s="837">
        <v>0</v>
      </c>
      <c r="T1960" s="836"/>
      <c r="U1960" s="838">
        <v>0</v>
      </c>
    </row>
    <row r="1961" spans="1:21" ht="14.4" customHeight="1" x14ac:dyDescent="0.3">
      <c r="A1961" s="831">
        <v>21</v>
      </c>
      <c r="B1961" s="832" t="s">
        <v>2457</v>
      </c>
      <c r="C1961" s="832" t="s">
        <v>2465</v>
      </c>
      <c r="D1961" s="833" t="s">
        <v>4108</v>
      </c>
      <c r="E1961" s="834" t="s">
        <v>2480</v>
      </c>
      <c r="F1961" s="832" t="s">
        <v>2458</v>
      </c>
      <c r="G1961" s="832" t="s">
        <v>2680</v>
      </c>
      <c r="H1961" s="832" t="s">
        <v>585</v>
      </c>
      <c r="I1961" s="832" t="s">
        <v>2969</v>
      </c>
      <c r="J1961" s="832" t="s">
        <v>909</v>
      </c>
      <c r="K1961" s="832" t="s">
        <v>2684</v>
      </c>
      <c r="L1961" s="835">
        <v>32.25</v>
      </c>
      <c r="M1961" s="835">
        <v>129</v>
      </c>
      <c r="N1961" s="832">
        <v>4</v>
      </c>
      <c r="O1961" s="836">
        <v>3</v>
      </c>
      <c r="P1961" s="835">
        <v>32.25</v>
      </c>
      <c r="Q1961" s="837">
        <v>0.25</v>
      </c>
      <c r="R1961" s="832">
        <v>1</v>
      </c>
      <c r="S1961" s="837">
        <v>0.25</v>
      </c>
      <c r="T1961" s="836">
        <v>1</v>
      </c>
      <c r="U1961" s="838">
        <v>0.33333333333333331</v>
      </c>
    </row>
    <row r="1962" spans="1:21" ht="14.4" customHeight="1" x14ac:dyDescent="0.3">
      <c r="A1962" s="831">
        <v>21</v>
      </c>
      <c r="B1962" s="832" t="s">
        <v>2457</v>
      </c>
      <c r="C1962" s="832" t="s">
        <v>2465</v>
      </c>
      <c r="D1962" s="833" t="s">
        <v>4108</v>
      </c>
      <c r="E1962" s="834" t="s">
        <v>2480</v>
      </c>
      <c r="F1962" s="832" t="s">
        <v>2458</v>
      </c>
      <c r="G1962" s="832" t="s">
        <v>2504</v>
      </c>
      <c r="H1962" s="832" t="s">
        <v>585</v>
      </c>
      <c r="I1962" s="832" t="s">
        <v>2508</v>
      </c>
      <c r="J1962" s="832" t="s">
        <v>1091</v>
      </c>
      <c r="K1962" s="832" t="s">
        <v>1899</v>
      </c>
      <c r="L1962" s="835">
        <v>453.18</v>
      </c>
      <c r="M1962" s="835">
        <v>1812.72</v>
      </c>
      <c r="N1962" s="832">
        <v>4</v>
      </c>
      <c r="O1962" s="836">
        <v>2</v>
      </c>
      <c r="P1962" s="835">
        <v>906.36</v>
      </c>
      <c r="Q1962" s="837">
        <v>0.5</v>
      </c>
      <c r="R1962" s="832">
        <v>2</v>
      </c>
      <c r="S1962" s="837">
        <v>0.5</v>
      </c>
      <c r="T1962" s="836">
        <v>1.5</v>
      </c>
      <c r="U1962" s="838">
        <v>0.75</v>
      </c>
    </row>
    <row r="1963" spans="1:21" ht="14.4" customHeight="1" x14ac:dyDescent="0.3">
      <c r="A1963" s="831">
        <v>21</v>
      </c>
      <c r="B1963" s="832" t="s">
        <v>2457</v>
      </c>
      <c r="C1963" s="832" t="s">
        <v>2465</v>
      </c>
      <c r="D1963" s="833" t="s">
        <v>4108</v>
      </c>
      <c r="E1963" s="834" t="s">
        <v>2480</v>
      </c>
      <c r="F1963" s="832" t="s">
        <v>2458</v>
      </c>
      <c r="G1963" s="832" t="s">
        <v>2692</v>
      </c>
      <c r="H1963" s="832" t="s">
        <v>637</v>
      </c>
      <c r="I1963" s="832" t="s">
        <v>1891</v>
      </c>
      <c r="J1963" s="832" t="s">
        <v>1889</v>
      </c>
      <c r="K1963" s="832" t="s">
        <v>1892</v>
      </c>
      <c r="L1963" s="835">
        <v>32.25</v>
      </c>
      <c r="M1963" s="835">
        <v>32.25</v>
      </c>
      <c r="N1963" s="832">
        <v>1</v>
      </c>
      <c r="O1963" s="836">
        <v>0.5</v>
      </c>
      <c r="P1963" s="835">
        <v>32.25</v>
      </c>
      <c r="Q1963" s="837">
        <v>1</v>
      </c>
      <c r="R1963" s="832">
        <v>1</v>
      </c>
      <c r="S1963" s="837">
        <v>1</v>
      </c>
      <c r="T1963" s="836">
        <v>0.5</v>
      </c>
      <c r="U1963" s="838">
        <v>1</v>
      </c>
    </row>
    <row r="1964" spans="1:21" ht="14.4" customHeight="1" x14ac:dyDescent="0.3">
      <c r="A1964" s="831">
        <v>21</v>
      </c>
      <c r="B1964" s="832" t="s">
        <v>2457</v>
      </c>
      <c r="C1964" s="832" t="s">
        <v>2465</v>
      </c>
      <c r="D1964" s="833" t="s">
        <v>4108</v>
      </c>
      <c r="E1964" s="834" t="s">
        <v>2480</v>
      </c>
      <c r="F1964" s="832" t="s">
        <v>2458</v>
      </c>
      <c r="G1964" s="832" t="s">
        <v>2692</v>
      </c>
      <c r="H1964" s="832" t="s">
        <v>637</v>
      </c>
      <c r="I1964" s="832" t="s">
        <v>3245</v>
      </c>
      <c r="J1964" s="832" t="s">
        <v>1889</v>
      </c>
      <c r="K1964" s="832" t="s">
        <v>3246</v>
      </c>
      <c r="L1964" s="835">
        <v>115.18</v>
      </c>
      <c r="M1964" s="835">
        <v>115.18</v>
      </c>
      <c r="N1964" s="832">
        <v>1</v>
      </c>
      <c r="O1964" s="836">
        <v>1</v>
      </c>
      <c r="P1964" s="835">
        <v>115.18</v>
      </c>
      <c r="Q1964" s="837">
        <v>1</v>
      </c>
      <c r="R1964" s="832">
        <v>1</v>
      </c>
      <c r="S1964" s="837">
        <v>1</v>
      </c>
      <c r="T1964" s="836">
        <v>1</v>
      </c>
      <c r="U1964" s="838">
        <v>1</v>
      </c>
    </row>
    <row r="1965" spans="1:21" ht="14.4" customHeight="1" x14ac:dyDescent="0.3">
      <c r="A1965" s="831">
        <v>21</v>
      </c>
      <c r="B1965" s="832" t="s">
        <v>2457</v>
      </c>
      <c r="C1965" s="832" t="s">
        <v>2465</v>
      </c>
      <c r="D1965" s="833" t="s">
        <v>4108</v>
      </c>
      <c r="E1965" s="834" t="s">
        <v>2480</v>
      </c>
      <c r="F1965" s="832" t="s">
        <v>2458</v>
      </c>
      <c r="G1965" s="832" t="s">
        <v>2692</v>
      </c>
      <c r="H1965" s="832" t="s">
        <v>637</v>
      </c>
      <c r="I1965" s="832" t="s">
        <v>1888</v>
      </c>
      <c r="J1965" s="832" t="s">
        <v>1889</v>
      </c>
      <c r="K1965" s="832" t="s">
        <v>1890</v>
      </c>
      <c r="L1965" s="835">
        <v>16.12</v>
      </c>
      <c r="M1965" s="835">
        <v>32.24</v>
      </c>
      <c r="N1965" s="832">
        <v>2</v>
      </c>
      <c r="O1965" s="836">
        <v>1</v>
      </c>
      <c r="P1965" s="835">
        <v>32.24</v>
      </c>
      <c r="Q1965" s="837">
        <v>1</v>
      </c>
      <c r="R1965" s="832">
        <v>2</v>
      </c>
      <c r="S1965" s="837">
        <v>1</v>
      </c>
      <c r="T1965" s="836">
        <v>1</v>
      </c>
      <c r="U1965" s="838">
        <v>1</v>
      </c>
    </row>
    <row r="1966" spans="1:21" ht="14.4" customHeight="1" x14ac:dyDescent="0.3">
      <c r="A1966" s="831">
        <v>21</v>
      </c>
      <c r="B1966" s="832" t="s">
        <v>2457</v>
      </c>
      <c r="C1966" s="832" t="s">
        <v>2465</v>
      </c>
      <c r="D1966" s="833" t="s">
        <v>4108</v>
      </c>
      <c r="E1966" s="834" t="s">
        <v>2480</v>
      </c>
      <c r="F1966" s="832" t="s">
        <v>2458</v>
      </c>
      <c r="G1966" s="832" t="s">
        <v>2701</v>
      </c>
      <c r="H1966" s="832" t="s">
        <v>585</v>
      </c>
      <c r="I1966" s="832" t="s">
        <v>2702</v>
      </c>
      <c r="J1966" s="832" t="s">
        <v>647</v>
      </c>
      <c r="K1966" s="832" t="s">
        <v>2703</v>
      </c>
      <c r="L1966" s="835">
        <v>127.91</v>
      </c>
      <c r="M1966" s="835">
        <v>383.73</v>
      </c>
      <c r="N1966" s="832">
        <v>3</v>
      </c>
      <c r="O1966" s="836">
        <v>3</v>
      </c>
      <c r="P1966" s="835">
        <v>383.73</v>
      </c>
      <c r="Q1966" s="837">
        <v>1</v>
      </c>
      <c r="R1966" s="832">
        <v>3</v>
      </c>
      <c r="S1966" s="837">
        <v>1</v>
      </c>
      <c r="T1966" s="836">
        <v>3</v>
      </c>
      <c r="U1966" s="838">
        <v>1</v>
      </c>
    </row>
    <row r="1967" spans="1:21" ht="14.4" customHeight="1" x14ac:dyDescent="0.3">
      <c r="A1967" s="831">
        <v>21</v>
      </c>
      <c r="B1967" s="832" t="s">
        <v>2457</v>
      </c>
      <c r="C1967" s="832" t="s">
        <v>2465</v>
      </c>
      <c r="D1967" s="833" t="s">
        <v>4108</v>
      </c>
      <c r="E1967" s="834" t="s">
        <v>2480</v>
      </c>
      <c r="F1967" s="832" t="s">
        <v>2458</v>
      </c>
      <c r="G1967" s="832" t="s">
        <v>2509</v>
      </c>
      <c r="H1967" s="832" t="s">
        <v>637</v>
      </c>
      <c r="I1967" s="832" t="s">
        <v>2141</v>
      </c>
      <c r="J1967" s="832" t="s">
        <v>1087</v>
      </c>
      <c r="K1967" s="832" t="s">
        <v>1089</v>
      </c>
      <c r="L1967" s="835">
        <v>0</v>
      </c>
      <c r="M1967" s="835">
        <v>0</v>
      </c>
      <c r="N1967" s="832">
        <v>3</v>
      </c>
      <c r="O1967" s="836">
        <v>2</v>
      </c>
      <c r="P1967" s="835">
        <v>0</v>
      </c>
      <c r="Q1967" s="837"/>
      <c r="R1967" s="832">
        <v>3</v>
      </c>
      <c r="S1967" s="837">
        <v>1</v>
      </c>
      <c r="T1967" s="836">
        <v>2</v>
      </c>
      <c r="U1967" s="838">
        <v>1</v>
      </c>
    </row>
    <row r="1968" spans="1:21" ht="14.4" customHeight="1" x14ac:dyDescent="0.3">
      <c r="A1968" s="831">
        <v>21</v>
      </c>
      <c r="B1968" s="832" t="s">
        <v>2457</v>
      </c>
      <c r="C1968" s="832" t="s">
        <v>2465</v>
      </c>
      <c r="D1968" s="833" t="s">
        <v>4108</v>
      </c>
      <c r="E1968" s="834" t="s">
        <v>2480</v>
      </c>
      <c r="F1968" s="832" t="s">
        <v>2458</v>
      </c>
      <c r="G1968" s="832" t="s">
        <v>2726</v>
      </c>
      <c r="H1968" s="832" t="s">
        <v>637</v>
      </c>
      <c r="I1968" s="832" t="s">
        <v>2727</v>
      </c>
      <c r="J1968" s="832" t="s">
        <v>2728</v>
      </c>
      <c r="K1968" s="832" t="s">
        <v>2729</v>
      </c>
      <c r="L1968" s="835">
        <v>502.31</v>
      </c>
      <c r="M1968" s="835">
        <v>2009.24</v>
      </c>
      <c r="N1968" s="832">
        <v>4</v>
      </c>
      <c r="O1968" s="836">
        <v>4</v>
      </c>
      <c r="P1968" s="835">
        <v>1004.62</v>
      </c>
      <c r="Q1968" s="837">
        <v>0.5</v>
      </c>
      <c r="R1968" s="832">
        <v>2</v>
      </c>
      <c r="S1968" s="837">
        <v>0.5</v>
      </c>
      <c r="T1968" s="836">
        <v>2</v>
      </c>
      <c r="U1968" s="838">
        <v>0.5</v>
      </c>
    </row>
    <row r="1969" spans="1:21" ht="14.4" customHeight="1" x14ac:dyDescent="0.3">
      <c r="A1969" s="831">
        <v>21</v>
      </c>
      <c r="B1969" s="832" t="s">
        <v>2457</v>
      </c>
      <c r="C1969" s="832" t="s">
        <v>2465</v>
      </c>
      <c r="D1969" s="833" t="s">
        <v>4108</v>
      </c>
      <c r="E1969" s="834" t="s">
        <v>2480</v>
      </c>
      <c r="F1969" s="832" t="s">
        <v>2458</v>
      </c>
      <c r="G1969" s="832" t="s">
        <v>2732</v>
      </c>
      <c r="H1969" s="832" t="s">
        <v>637</v>
      </c>
      <c r="I1969" s="832" t="s">
        <v>4021</v>
      </c>
      <c r="J1969" s="832" t="s">
        <v>2734</v>
      </c>
      <c r="K1969" s="832" t="s">
        <v>2737</v>
      </c>
      <c r="L1969" s="835">
        <v>5623.83</v>
      </c>
      <c r="M1969" s="835">
        <v>5623.83</v>
      </c>
      <c r="N1969" s="832">
        <v>1</v>
      </c>
      <c r="O1969" s="836">
        <v>0.5</v>
      </c>
      <c r="P1969" s="835">
        <v>5623.83</v>
      </c>
      <c r="Q1969" s="837">
        <v>1</v>
      </c>
      <c r="R1969" s="832">
        <v>1</v>
      </c>
      <c r="S1969" s="837">
        <v>1</v>
      </c>
      <c r="T1969" s="836">
        <v>0.5</v>
      </c>
      <c r="U1969" s="838">
        <v>1</v>
      </c>
    </row>
    <row r="1970" spans="1:21" ht="14.4" customHeight="1" x14ac:dyDescent="0.3">
      <c r="A1970" s="831">
        <v>21</v>
      </c>
      <c r="B1970" s="832" t="s">
        <v>2457</v>
      </c>
      <c r="C1970" s="832" t="s">
        <v>2465</v>
      </c>
      <c r="D1970" s="833" t="s">
        <v>4108</v>
      </c>
      <c r="E1970" s="834" t="s">
        <v>2480</v>
      </c>
      <c r="F1970" s="832" t="s">
        <v>2458</v>
      </c>
      <c r="G1970" s="832" t="s">
        <v>2732</v>
      </c>
      <c r="H1970" s="832" t="s">
        <v>637</v>
      </c>
      <c r="I1970" s="832" t="s">
        <v>4022</v>
      </c>
      <c r="J1970" s="832" t="s">
        <v>2734</v>
      </c>
      <c r="K1970" s="832" t="s">
        <v>2735</v>
      </c>
      <c r="L1970" s="835">
        <v>4017.02</v>
      </c>
      <c r="M1970" s="835">
        <v>8034.04</v>
      </c>
      <c r="N1970" s="832">
        <v>2</v>
      </c>
      <c r="O1970" s="836">
        <v>0.5</v>
      </c>
      <c r="P1970" s="835">
        <v>8034.04</v>
      </c>
      <c r="Q1970" s="837">
        <v>1</v>
      </c>
      <c r="R1970" s="832">
        <v>2</v>
      </c>
      <c r="S1970" s="837">
        <v>1</v>
      </c>
      <c r="T1970" s="836">
        <v>0.5</v>
      </c>
      <c r="U1970" s="838">
        <v>1</v>
      </c>
    </row>
    <row r="1971" spans="1:21" ht="14.4" customHeight="1" x14ac:dyDescent="0.3">
      <c r="A1971" s="831">
        <v>21</v>
      </c>
      <c r="B1971" s="832" t="s">
        <v>2457</v>
      </c>
      <c r="C1971" s="832" t="s">
        <v>2465</v>
      </c>
      <c r="D1971" s="833" t="s">
        <v>4108</v>
      </c>
      <c r="E1971" s="834" t="s">
        <v>2480</v>
      </c>
      <c r="F1971" s="832" t="s">
        <v>2458</v>
      </c>
      <c r="G1971" s="832" t="s">
        <v>2732</v>
      </c>
      <c r="H1971" s="832" t="s">
        <v>637</v>
      </c>
      <c r="I1971" s="832" t="s">
        <v>4023</v>
      </c>
      <c r="J1971" s="832" t="s">
        <v>2734</v>
      </c>
      <c r="K1971" s="832" t="s">
        <v>2739</v>
      </c>
      <c r="L1971" s="835">
        <v>803.4</v>
      </c>
      <c r="M1971" s="835">
        <v>2410.1999999999998</v>
      </c>
      <c r="N1971" s="832">
        <v>3</v>
      </c>
      <c r="O1971" s="836">
        <v>1</v>
      </c>
      <c r="P1971" s="835">
        <v>2410.1999999999998</v>
      </c>
      <c r="Q1971" s="837">
        <v>1</v>
      </c>
      <c r="R1971" s="832">
        <v>3</v>
      </c>
      <c r="S1971" s="837">
        <v>1</v>
      </c>
      <c r="T1971" s="836">
        <v>1</v>
      </c>
      <c r="U1971" s="838">
        <v>1</v>
      </c>
    </row>
    <row r="1972" spans="1:21" ht="14.4" customHeight="1" x14ac:dyDescent="0.3">
      <c r="A1972" s="831">
        <v>21</v>
      </c>
      <c r="B1972" s="832" t="s">
        <v>2457</v>
      </c>
      <c r="C1972" s="832" t="s">
        <v>2465</v>
      </c>
      <c r="D1972" s="833" t="s">
        <v>4108</v>
      </c>
      <c r="E1972" s="834" t="s">
        <v>2480</v>
      </c>
      <c r="F1972" s="832" t="s">
        <v>2458</v>
      </c>
      <c r="G1972" s="832" t="s">
        <v>2732</v>
      </c>
      <c r="H1972" s="832" t="s">
        <v>585</v>
      </c>
      <c r="I1972" s="832" t="s">
        <v>4024</v>
      </c>
      <c r="J1972" s="832" t="s">
        <v>2741</v>
      </c>
      <c r="K1972" s="832" t="s">
        <v>2739</v>
      </c>
      <c r="L1972" s="835">
        <v>2001.6</v>
      </c>
      <c r="M1972" s="835">
        <v>16012.8</v>
      </c>
      <c r="N1972" s="832">
        <v>8</v>
      </c>
      <c r="O1972" s="836">
        <v>3.5</v>
      </c>
      <c r="P1972" s="835">
        <v>16012.8</v>
      </c>
      <c r="Q1972" s="837">
        <v>1</v>
      </c>
      <c r="R1972" s="832">
        <v>8</v>
      </c>
      <c r="S1972" s="837">
        <v>1</v>
      </c>
      <c r="T1972" s="836">
        <v>3.5</v>
      </c>
      <c r="U1972" s="838">
        <v>1</v>
      </c>
    </row>
    <row r="1973" spans="1:21" ht="14.4" customHeight="1" x14ac:dyDescent="0.3">
      <c r="A1973" s="831">
        <v>21</v>
      </c>
      <c r="B1973" s="832" t="s">
        <v>2457</v>
      </c>
      <c r="C1973" s="832" t="s">
        <v>2465</v>
      </c>
      <c r="D1973" s="833" t="s">
        <v>4108</v>
      </c>
      <c r="E1973" s="834" t="s">
        <v>2480</v>
      </c>
      <c r="F1973" s="832" t="s">
        <v>2458</v>
      </c>
      <c r="G1973" s="832" t="s">
        <v>2732</v>
      </c>
      <c r="H1973" s="832" t="s">
        <v>585</v>
      </c>
      <c r="I1973" s="832" t="s">
        <v>2740</v>
      </c>
      <c r="J1973" s="832" t="s">
        <v>2741</v>
      </c>
      <c r="K1973" s="832" t="s">
        <v>2737</v>
      </c>
      <c r="L1973" s="835">
        <v>14011.21</v>
      </c>
      <c r="M1973" s="835">
        <v>98078.469999999987</v>
      </c>
      <c r="N1973" s="832">
        <v>7</v>
      </c>
      <c r="O1973" s="836">
        <v>3.5</v>
      </c>
      <c r="P1973" s="835">
        <v>70056.049999999988</v>
      </c>
      <c r="Q1973" s="837">
        <v>0.7142857142857143</v>
      </c>
      <c r="R1973" s="832">
        <v>5</v>
      </c>
      <c r="S1973" s="837">
        <v>0.7142857142857143</v>
      </c>
      <c r="T1973" s="836">
        <v>2.5</v>
      </c>
      <c r="U1973" s="838">
        <v>0.7142857142857143</v>
      </c>
    </row>
    <row r="1974" spans="1:21" ht="14.4" customHeight="1" x14ac:dyDescent="0.3">
      <c r="A1974" s="831">
        <v>21</v>
      </c>
      <c r="B1974" s="832" t="s">
        <v>2457</v>
      </c>
      <c r="C1974" s="832" t="s">
        <v>2465</v>
      </c>
      <c r="D1974" s="833" t="s">
        <v>4108</v>
      </c>
      <c r="E1974" s="834" t="s">
        <v>2480</v>
      </c>
      <c r="F1974" s="832" t="s">
        <v>2458</v>
      </c>
      <c r="G1974" s="832" t="s">
        <v>2732</v>
      </c>
      <c r="H1974" s="832" t="s">
        <v>585</v>
      </c>
      <c r="I1974" s="832" t="s">
        <v>3707</v>
      </c>
      <c r="J1974" s="832" t="s">
        <v>2741</v>
      </c>
      <c r="K1974" s="832" t="s">
        <v>2735</v>
      </c>
      <c r="L1974" s="835">
        <v>10008.01</v>
      </c>
      <c r="M1974" s="835">
        <v>40032.04</v>
      </c>
      <c r="N1974" s="832">
        <v>4</v>
      </c>
      <c r="O1974" s="836">
        <v>1</v>
      </c>
      <c r="P1974" s="835">
        <v>40032.04</v>
      </c>
      <c r="Q1974" s="837">
        <v>1</v>
      </c>
      <c r="R1974" s="832">
        <v>4</v>
      </c>
      <c r="S1974" s="837">
        <v>1</v>
      </c>
      <c r="T1974" s="836">
        <v>1</v>
      </c>
      <c r="U1974" s="838">
        <v>1</v>
      </c>
    </row>
    <row r="1975" spans="1:21" ht="14.4" customHeight="1" x14ac:dyDescent="0.3">
      <c r="A1975" s="831">
        <v>21</v>
      </c>
      <c r="B1975" s="832" t="s">
        <v>2457</v>
      </c>
      <c r="C1975" s="832" t="s">
        <v>2465</v>
      </c>
      <c r="D1975" s="833" t="s">
        <v>4108</v>
      </c>
      <c r="E1975" s="834" t="s">
        <v>2480</v>
      </c>
      <c r="F1975" s="832" t="s">
        <v>2458</v>
      </c>
      <c r="G1975" s="832" t="s">
        <v>3013</v>
      </c>
      <c r="H1975" s="832" t="s">
        <v>585</v>
      </c>
      <c r="I1975" s="832" t="s">
        <v>3014</v>
      </c>
      <c r="J1975" s="832" t="s">
        <v>3015</v>
      </c>
      <c r="K1975" s="832" t="s">
        <v>3016</v>
      </c>
      <c r="L1975" s="835">
        <v>264</v>
      </c>
      <c r="M1975" s="835">
        <v>792</v>
      </c>
      <c r="N1975" s="832">
        <v>3</v>
      </c>
      <c r="O1975" s="836">
        <v>1</v>
      </c>
      <c r="P1975" s="835"/>
      <c r="Q1975" s="837">
        <v>0</v>
      </c>
      <c r="R1975" s="832"/>
      <c r="S1975" s="837">
        <v>0</v>
      </c>
      <c r="T1975" s="836"/>
      <c r="U1975" s="838">
        <v>0</v>
      </c>
    </row>
    <row r="1976" spans="1:21" ht="14.4" customHeight="1" x14ac:dyDescent="0.3">
      <c r="A1976" s="831">
        <v>21</v>
      </c>
      <c r="B1976" s="832" t="s">
        <v>2457</v>
      </c>
      <c r="C1976" s="832" t="s">
        <v>2465</v>
      </c>
      <c r="D1976" s="833" t="s">
        <v>4108</v>
      </c>
      <c r="E1976" s="834" t="s">
        <v>2480</v>
      </c>
      <c r="F1976" s="832" t="s">
        <v>2458</v>
      </c>
      <c r="G1976" s="832" t="s">
        <v>4025</v>
      </c>
      <c r="H1976" s="832" t="s">
        <v>585</v>
      </c>
      <c r="I1976" s="832" t="s">
        <v>4026</v>
      </c>
      <c r="J1976" s="832" t="s">
        <v>4027</v>
      </c>
      <c r="K1976" s="832" t="s">
        <v>4028</v>
      </c>
      <c r="L1976" s="835">
        <v>80.53</v>
      </c>
      <c r="M1976" s="835">
        <v>241.59</v>
      </c>
      <c r="N1976" s="832">
        <v>3</v>
      </c>
      <c r="O1976" s="836">
        <v>1</v>
      </c>
      <c r="P1976" s="835"/>
      <c r="Q1976" s="837">
        <v>0</v>
      </c>
      <c r="R1976" s="832"/>
      <c r="S1976" s="837">
        <v>0</v>
      </c>
      <c r="T1976" s="836"/>
      <c r="U1976" s="838">
        <v>0</v>
      </c>
    </row>
    <row r="1977" spans="1:21" ht="14.4" customHeight="1" x14ac:dyDescent="0.3">
      <c r="A1977" s="831">
        <v>21</v>
      </c>
      <c r="B1977" s="832" t="s">
        <v>2457</v>
      </c>
      <c r="C1977" s="832" t="s">
        <v>2465</v>
      </c>
      <c r="D1977" s="833" t="s">
        <v>4108</v>
      </c>
      <c r="E1977" s="834" t="s">
        <v>2480</v>
      </c>
      <c r="F1977" s="832" t="s">
        <v>2458</v>
      </c>
      <c r="G1977" s="832" t="s">
        <v>2773</v>
      </c>
      <c r="H1977" s="832" t="s">
        <v>585</v>
      </c>
      <c r="I1977" s="832" t="s">
        <v>2342</v>
      </c>
      <c r="J1977" s="832" t="s">
        <v>1272</v>
      </c>
      <c r="K1977" s="832" t="s">
        <v>2343</v>
      </c>
      <c r="L1977" s="835">
        <v>0</v>
      </c>
      <c r="M1977" s="835">
        <v>0</v>
      </c>
      <c r="N1977" s="832">
        <v>2</v>
      </c>
      <c r="O1977" s="836">
        <v>1</v>
      </c>
      <c r="P1977" s="835"/>
      <c r="Q1977" s="837"/>
      <c r="R1977" s="832"/>
      <c r="S1977" s="837">
        <v>0</v>
      </c>
      <c r="T1977" s="836"/>
      <c r="U1977" s="838">
        <v>0</v>
      </c>
    </row>
    <row r="1978" spans="1:21" ht="14.4" customHeight="1" x14ac:dyDescent="0.3">
      <c r="A1978" s="831">
        <v>21</v>
      </c>
      <c r="B1978" s="832" t="s">
        <v>2457</v>
      </c>
      <c r="C1978" s="832" t="s">
        <v>2465</v>
      </c>
      <c r="D1978" s="833" t="s">
        <v>4108</v>
      </c>
      <c r="E1978" s="834" t="s">
        <v>2480</v>
      </c>
      <c r="F1978" s="832" t="s">
        <v>2458</v>
      </c>
      <c r="G1978" s="832" t="s">
        <v>2773</v>
      </c>
      <c r="H1978" s="832" t="s">
        <v>637</v>
      </c>
      <c r="I1978" s="832" t="s">
        <v>2173</v>
      </c>
      <c r="J1978" s="832" t="s">
        <v>1272</v>
      </c>
      <c r="K1978" s="832" t="s">
        <v>2174</v>
      </c>
      <c r="L1978" s="835">
        <v>0</v>
      </c>
      <c r="M1978" s="835">
        <v>0</v>
      </c>
      <c r="N1978" s="832">
        <v>1</v>
      </c>
      <c r="O1978" s="836">
        <v>0.5</v>
      </c>
      <c r="P1978" s="835">
        <v>0</v>
      </c>
      <c r="Q1978" s="837"/>
      <c r="R1978" s="832">
        <v>1</v>
      </c>
      <c r="S1978" s="837">
        <v>1</v>
      </c>
      <c r="T1978" s="836">
        <v>0.5</v>
      </c>
      <c r="U1978" s="838">
        <v>1</v>
      </c>
    </row>
    <row r="1979" spans="1:21" ht="14.4" customHeight="1" x14ac:dyDescent="0.3">
      <c r="A1979" s="831">
        <v>21</v>
      </c>
      <c r="B1979" s="832" t="s">
        <v>2457</v>
      </c>
      <c r="C1979" s="832" t="s">
        <v>2465</v>
      </c>
      <c r="D1979" s="833" t="s">
        <v>4108</v>
      </c>
      <c r="E1979" s="834" t="s">
        <v>2480</v>
      </c>
      <c r="F1979" s="832" t="s">
        <v>2458</v>
      </c>
      <c r="G1979" s="832" t="s">
        <v>2786</v>
      </c>
      <c r="H1979" s="832" t="s">
        <v>637</v>
      </c>
      <c r="I1979" s="832" t="s">
        <v>2136</v>
      </c>
      <c r="J1979" s="832" t="s">
        <v>2137</v>
      </c>
      <c r="K1979" s="832" t="s">
        <v>2138</v>
      </c>
      <c r="L1979" s="835">
        <v>50.32</v>
      </c>
      <c r="M1979" s="835">
        <v>50.32</v>
      </c>
      <c r="N1979" s="832">
        <v>1</v>
      </c>
      <c r="O1979" s="836">
        <v>1</v>
      </c>
      <c r="P1979" s="835">
        <v>50.32</v>
      </c>
      <c r="Q1979" s="837">
        <v>1</v>
      </c>
      <c r="R1979" s="832">
        <v>1</v>
      </c>
      <c r="S1979" s="837">
        <v>1</v>
      </c>
      <c r="T1979" s="836">
        <v>1</v>
      </c>
      <c r="U1979" s="838">
        <v>1</v>
      </c>
    </row>
    <row r="1980" spans="1:21" ht="14.4" customHeight="1" x14ac:dyDescent="0.3">
      <c r="A1980" s="831">
        <v>21</v>
      </c>
      <c r="B1980" s="832" t="s">
        <v>2457</v>
      </c>
      <c r="C1980" s="832" t="s">
        <v>2465</v>
      </c>
      <c r="D1980" s="833" t="s">
        <v>4108</v>
      </c>
      <c r="E1980" s="834" t="s">
        <v>2480</v>
      </c>
      <c r="F1980" s="832" t="s">
        <v>2458</v>
      </c>
      <c r="G1980" s="832" t="s">
        <v>2786</v>
      </c>
      <c r="H1980" s="832" t="s">
        <v>585</v>
      </c>
      <c r="I1980" s="832" t="s">
        <v>2789</v>
      </c>
      <c r="J1980" s="832" t="s">
        <v>1559</v>
      </c>
      <c r="K1980" s="832" t="s">
        <v>2790</v>
      </c>
      <c r="L1980" s="835">
        <v>50.32</v>
      </c>
      <c r="M1980" s="835">
        <v>100.64</v>
      </c>
      <c r="N1980" s="832">
        <v>2</v>
      </c>
      <c r="O1980" s="836">
        <v>1</v>
      </c>
      <c r="P1980" s="835">
        <v>100.64</v>
      </c>
      <c r="Q1980" s="837">
        <v>1</v>
      </c>
      <c r="R1980" s="832">
        <v>2</v>
      </c>
      <c r="S1980" s="837">
        <v>1</v>
      </c>
      <c r="T1980" s="836">
        <v>1</v>
      </c>
      <c r="U1980" s="838">
        <v>1</v>
      </c>
    </row>
    <row r="1981" spans="1:21" ht="14.4" customHeight="1" x14ac:dyDescent="0.3">
      <c r="A1981" s="831">
        <v>21</v>
      </c>
      <c r="B1981" s="832" t="s">
        <v>2457</v>
      </c>
      <c r="C1981" s="832" t="s">
        <v>2465</v>
      </c>
      <c r="D1981" s="833" t="s">
        <v>4108</v>
      </c>
      <c r="E1981" s="834" t="s">
        <v>2480</v>
      </c>
      <c r="F1981" s="832" t="s">
        <v>2458</v>
      </c>
      <c r="G1981" s="832" t="s">
        <v>2786</v>
      </c>
      <c r="H1981" s="832" t="s">
        <v>585</v>
      </c>
      <c r="I1981" s="832" t="s">
        <v>3766</v>
      </c>
      <c r="J1981" s="832" t="s">
        <v>1559</v>
      </c>
      <c r="K1981" s="832" t="s">
        <v>3767</v>
      </c>
      <c r="L1981" s="835">
        <v>16.77</v>
      </c>
      <c r="M1981" s="835">
        <v>33.54</v>
      </c>
      <c r="N1981" s="832">
        <v>2</v>
      </c>
      <c r="O1981" s="836">
        <v>2</v>
      </c>
      <c r="P1981" s="835">
        <v>33.54</v>
      </c>
      <c r="Q1981" s="837">
        <v>1</v>
      </c>
      <c r="R1981" s="832">
        <v>2</v>
      </c>
      <c r="S1981" s="837">
        <v>1</v>
      </c>
      <c r="T1981" s="836">
        <v>2</v>
      </c>
      <c r="U1981" s="838">
        <v>1</v>
      </c>
    </row>
    <row r="1982" spans="1:21" ht="14.4" customHeight="1" x14ac:dyDescent="0.3">
      <c r="A1982" s="831">
        <v>21</v>
      </c>
      <c r="B1982" s="832" t="s">
        <v>2457</v>
      </c>
      <c r="C1982" s="832" t="s">
        <v>2465</v>
      </c>
      <c r="D1982" s="833" t="s">
        <v>4108</v>
      </c>
      <c r="E1982" s="834" t="s">
        <v>2480</v>
      </c>
      <c r="F1982" s="832" t="s">
        <v>2458</v>
      </c>
      <c r="G1982" s="832" t="s">
        <v>2799</v>
      </c>
      <c r="H1982" s="832" t="s">
        <v>585</v>
      </c>
      <c r="I1982" s="832" t="s">
        <v>2800</v>
      </c>
      <c r="J1982" s="832" t="s">
        <v>634</v>
      </c>
      <c r="K1982" s="832" t="s">
        <v>2801</v>
      </c>
      <c r="L1982" s="835">
        <v>0</v>
      </c>
      <c r="M1982" s="835">
        <v>0</v>
      </c>
      <c r="N1982" s="832">
        <v>1</v>
      </c>
      <c r="O1982" s="836">
        <v>1</v>
      </c>
      <c r="P1982" s="835">
        <v>0</v>
      </c>
      <c r="Q1982" s="837"/>
      <c r="R1982" s="832">
        <v>1</v>
      </c>
      <c r="S1982" s="837">
        <v>1</v>
      </c>
      <c r="T1982" s="836">
        <v>1</v>
      </c>
      <c r="U1982" s="838">
        <v>1</v>
      </c>
    </row>
    <row r="1983" spans="1:21" ht="14.4" customHeight="1" x14ac:dyDescent="0.3">
      <c r="A1983" s="831">
        <v>21</v>
      </c>
      <c r="B1983" s="832" t="s">
        <v>2457</v>
      </c>
      <c r="C1983" s="832" t="s">
        <v>2465</v>
      </c>
      <c r="D1983" s="833" t="s">
        <v>4108</v>
      </c>
      <c r="E1983" s="834" t="s">
        <v>2480</v>
      </c>
      <c r="F1983" s="832" t="s">
        <v>2458</v>
      </c>
      <c r="G1983" s="832" t="s">
        <v>2510</v>
      </c>
      <c r="H1983" s="832" t="s">
        <v>585</v>
      </c>
      <c r="I1983" s="832" t="s">
        <v>2511</v>
      </c>
      <c r="J1983" s="832" t="s">
        <v>1028</v>
      </c>
      <c r="K1983" s="832" t="s">
        <v>1029</v>
      </c>
      <c r="L1983" s="835">
        <v>107.27</v>
      </c>
      <c r="M1983" s="835">
        <v>321.81</v>
      </c>
      <c r="N1983" s="832">
        <v>3</v>
      </c>
      <c r="O1983" s="836">
        <v>1</v>
      </c>
      <c r="P1983" s="835"/>
      <c r="Q1983" s="837">
        <v>0</v>
      </c>
      <c r="R1983" s="832"/>
      <c r="S1983" s="837">
        <v>0</v>
      </c>
      <c r="T1983" s="836"/>
      <c r="U1983" s="838">
        <v>0</v>
      </c>
    </row>
    <row r="1984" spans="1:21" ht="14.4" customHeight="1" x14ac:dyDescent="0.3">
      <c r="A1984" s="831">
        <v>21</v>
      </c>
      <c r="B1984" s="832" t="s">
        <v>2457</v>
      </c>
      <c r="C1984" s="832" t="s">
        <v>2465</v>
      </c>
      <c r="D1984" s="833" t="s">
        <v>4108</v>
      </c>
      <c r="E1984" s="834" t="s">
        <v>2480</v>
      </c>
      <c r="F1984" s="832" t="s">
        <v>2460</v>
      </c>
      <c r="G1984" s="832" t="s">
        <v>2812</v>
      </c>
      <c r="H1984" s="832" t="s">
        <v>585</v>
      </c>
      <c r="I1984" s="832" t="s">
        <v>3710</v>
      </c>
      <c r="J1984" s="832" t="s">
        <v>3711</v>
      </c>
      <c r="K1984" s="832" t="s">
        <v>3712</v>
      </c>
      <c r="L1984" s="835">
        <v>741</v>
      </c>
      <c r="M1984" s="835">
        <v>6669</v>
      </c>
      <c r="N1984" s="832">
        <v>9</v>
      </c>
      <c r="O1984" s="836">
        <v>3</v>
      </c>
      <c r="P1984" s="835">
        <v>2223</v>
      </c>
      <c r="Q1984" s="837">
        <v>0.33333333333333331</v>
      </c>
      <c r="R1984" s="832">
        <v>3</v>
      </c>
      <c r="S1984" s="837">
        <v>0.33333333333333331</v>
      </c>
      <c r="T1984" s="836">
        <v>1</v>
      </c>
      <c r="U1984" s="838">
        <v>0.33333333333333331</v>
      </c>
    </row>
    <row r="1985" spans="1:21" ht="14.4" customHeight="1" x14ac:dyDescent="0.3">
      <c r="A1985" s="831">
        <v>21</v>
      </c>
      <c r="B1985" s="832" t="s">
        <v>2457</v>
      </c>
      <c r="C1985" s="832" t="s">
        <v>2465</v>
      </c>
      <c r="D1985" s="833" t="s">
        <v>4108</v>
      </c>
      <c r="E1985" s="834" t="s">
        <v>2480</v>
      </c>
      <c r="F1985" s="832" t="s">
        <v>2460</v>
      </c>
      <c r="G1985" s="832" t="s">
        <v>2812</v>
      </c>
      <c r="H1985" s="832" t="s">
        <v>585</v>
      </c>
      <c r="I1985" s="832" t="s">
        <v>3713</v>
      </c>
      <c r="J1985" s="832" t="s">
        <v>3714</v>
      </c>
      <c r="K1985" s="832" t="s">
        <v>3715</v>
      </c>
      <c r="L1985" s="835">
        <v>800</v>
      </c>
      <c r="M1985" s="835">
        <v>2400</v>
      </c>
      <c r="N1985" s="832">
        <v>3</v>
      </c>
      <c r="O1985" s="836">
        <v>1</v>
      </c>
      <c r="P1985" s="835">
        <v>2400</v>
      </c>
      <c r="Q1985" s="837">
        <v>1</v>
      </c>
      <c r="R1985" s="832">
        <v>3</v>
      </c>
      <c r="S1985" s="837">
        <v>1</v>
      </c>
      <c r="T1985" s="836">
        <v>1</v>
      </c>
      <c r="U1985" s="838">
        <v>1</v>
      </c>
    </row>
    <row r="1986" spans="1:21" ht="14.4" customHeight="1" x14ac:dyDescent="0.3">
      <c r="A1986" s="831">
        <v>21</v>
      </c>
      <c r="B1986" s="832" t="s">
        <v>2457</v>
      </c>
      <c r="C1986" s="832" t="s">
        <v>2465</v>
      </c>
      <c r="D1986" s="833" t="s">
        <v>4108</v>
      </c>
      <c r="E1986" s="834" t="s">
        <v>2480</v>
      </c>
      <c r="F1986" s="832" t="s">
        <v>2460</v>
      </c>
      <c r="G1986" s="832" t="s">
        <v>2825</v>
      </c>
      <c r="H1986" s="832" t="s">
        <v>585</v>
      </c>
      <c r="I1986" s="832" t="s">
        <v>2826</v>
      </c>
      <c r="J1986" s="832" t="s">
        <v>2827</v>
      </c>
      <c r="K1986" s="832" t="s">
        <v>2828</v>
      </c>
      <c r="L1986" s="835">
        <v>1267.1199999999999</v>
      </c>
      <c r="M1986" s="835">
        <v>5068.4799999999996</v>
      </c>
      <c r="N1986" s="832">
        <v>4</v>
      </c>
      <c r="O1986" s="836">
        <v>4</v>
      </c>
      <c r="P1986" s="835">
        <v>5068.4799999999996</v>
      </c>
      <c r="Q1986" s="837">
        <v>1</v>
      </c>
      <c r="R1986" s="832">
        <v>4</v>
      </c>
      <c r="S1986" s="837">
        <v>1</v>
      </c>
      <c r="T1986" s="836">
        <v>4</v>
      </c>
      <c r="U1986" s="838">
        <v>1</v>
      </c>
    </row>
    <row r="1987" spans="1:21" ht="14.4" customHeight="1" x14ac:dyDescent="0.3">
      <c r="A1987" s="831">
        <v>21</v>
      </c>
      <c r="B1987" s="832" t="s">
        <v>2457</v>
      </c>
      <c r="C1987" s="832" t="s">
        <v>2465</v>
      </c>
      <c r="D1987" s="833" t="s">
        <v>4108</v>
      </c>
      <c r="E1987" s="834" t="s">
        <v>2480</v>
      </c>
      <c r="F1987" s="832" t="s">
        <v>2460</v>
      </c>
      <c r="G1987" s="832" t="s">
        <v>2825</v>
      </c>
      <c r="H1987" s="832" t="s">
        <v>585</v>
      </c>
      <c r="I1987" s="832" t="s">
        <v>3072</v>
      </c>
      <c r="J1987" s="832" t="s">
        <v>3073</v>
      </c>
      <c r="K1987" s="832" t="s">
        <v>3074</v>
      </c>
      <c r="L1987" s="835">
        <v>1000</v>
      </c>
      <c r="M1987" s="835">
        <v>1000</v>
      </c>
      <c r="N1987" s="832">
        <v>1</v>
      </c>
      <c r="O1987" s="836">
        <v>1</v>
      </c>
      <c r="P1987" s="835"/>
      <c r="Q1987" s="837">
        <v>0</v>
      </c>
      <c r="R1987" s="832"/>
      <c r="S1987" s="837">
        <v>0</v>
      </c>
      <c r="T1987" s="836"/>
      <c r="U1987" s="838">
        <v>0</v>
      </c>
    </row>
    <row r="1988" spans="1:21" ht="14.4" customHeight="1" x14ac:dyDescent="0.3">
      <c r="A1988" s="831">
        <v>21</v>
      </c>
      <c r="B1988" s="832" t="s">
        <v>2457</v>
      </c>
      <c r="C1988" s="832" t="s">
        <v>2465</v>
      </c>
      <c r="D1988" s="833" t="s">
        <v>4108</v>
      </c>
      <c r="E1988" s="834" t="s">
        <v>2483</v>
      </c>
      <c r="F1988" s="832" t="s">
        <v>2458</v>
      </c>
      <c r="G1988" s="832" t="s">
        <v>2829</v>
      </c>
      <c r="H1988" s="832" t="s">
        <v>637</v>
      </c>
      <c r="I1988" s="832" t="s">
        <v>2166</v>
      </c>
      <c r="J1988" s="832" t="s">
        <v>2164</v>
      </c>
      <c r="K1988" s="832" t="s">
        <v>2167</v>
      </c>
      <c r="L1988" s="835">
        <v>4.7</v>
      </c>
      <c r="M1988" s="835">
        <v>9.4</v>
      </c>
      <c r="N1988" s="832">
        <v>2</v>
      </c>
      <c r="O1988" s="836">
        <v>0.5</v>
      </c>
      <c r="P1988" s="835">
        <v>9.4</v>
      </c>
      <c r="Q1988" s="837">
        <v>1</v>
      </c>
      <c r="R1988" s="832">
        <v>2</v>
      </c>
      <c r="S1988" s="837">
        <v>1</v>
      </c>
      <c r="T1988" s="836">
        <v>0.5</v>
      </c>
      <c r="U1988" s="838">
        <v>1</v>
      </c>
    </row>
    <row r="1989" spans="1:21" ht="14.4" customHeight="1" x14ac:dyDescent="0.3">
      <c r="A1989" s="831">
        <v>21</v>
      </c>
      <c r="B1989" s="832" t="s">
        <v>2457</v>
      </c>
      <c r="C1989" s="832" t="s">
        <v>2465</v>
      </c>
      <c r="D1989" s="833" t="s">
        <v>4108</v>
      </c>
      <c r="E1989" s="834" t="s">
        <v>2483</v>
      </c>
      <c r="F1989" s="832" t="s">
        <v>2458</v>
      </c>
      <c r="G1989" s="832" t="s">
        <v>2838</v>
      </c>
      <c r="H1989" s="832" t="s">
        <v>637</v>
      </c>
      <c r="I1989" s="832" t="s">
        <v>1904</v>
      </c>
      <c r="J1989" s="832" t="s">
        <v>1149</v>
      </c>
      <c r="K1989" s="832" t="s">
        <v>1905</v>
      </c>
      <c r="L1989" s="835">
        <v>0</v>
      </c>
      <c r="M1989" s="835">
        <v>0</v>
      </c>
      <c r="N1989" s="832">
        <v>1</v>
      </c>
      <c r="O1989" s="836">
        <v>1</v>
      </c>
      <c r="P1989" s="835">
        <v>0</v>
      </c>
      <c r="Q1989" s="837"/>
      <c r="R1989" s="832">
        <v>1</v>
      </c>
      <c r="S1989" s="837">
        <v>1</v>
      </c>
      <c r="T1989" s="836">
        <v>1</v>
      </c>
      <c r="U1989" s="838">
        <v>1</v>
      </c>
    </row>
    <row r="1990" spans="1:21" ht="14.4" customHeight="1" x14ac:dyDescent="0.3">
      <c r="A1990" s="831">
        <v>21</v>
      </c>
      <c r="B1990" s="832" t="s">
        <v>2457</v>
      </c>
      <c r="C1990" s="832" t="s">
        <v>2465</v>
      </c>
      <c r="D1990" s="833" t="s">
        <v>4108</v>
      </c>
      <c r="E1990" s="834" t="s">
        <v>2483</v>
      </c>
      <c r="F1990" s="832" t="s">
        <v>2458</v>
      </c>
      <c r="G1990" s="832" t="s">
        <v>2533</v>
      </c>
      <c r="H1990" s="832" t="s">
        <v>637</v>
      </c>
      <c r="I1990" s="832" t="s">
        <v>4029</v>
      </c>
      <c r="J1990" s="832" t="s">
        <v>4030</v>
      </c>
      <c r="K1990" s="832" t="s">
        <v>650</v>
      </c>
      <c r="L1990" s="835">
        <v>330.51</v>
      </c>
      <c r="M1990" s="835">
        <v>661.02</v>
      </c>
      <c r="N1990" s="832">
        <v>2</v>
      </c>
      <c r="O1990" s="836">
        <v>1.5</v>
      </c>
      <c r="P1990" s="835">
        <v>330.51</v>
      </c>
      <c r="Q1990" s="837">
        <v>0.5</v>
      </c>
      <c r="R1990" s="832">
        <v>1</v>
      </c>
      <c r="S1990" s="837">
        <v>0.5</v>
      </c>
      <c r="T1990" s="836">
        <v>0.5</v>
      </c>
      <c r="U1990" s="838">
        <v>0.33333333333333331</v>
      </c>
    </row>
    <row r="1991" spans="1:21" ht="14.4" customHeight="1" x14ac:dyDescent="0.3">
      <c r="A1991" s="831">
        <v>21</v>
      </c>
      <c r="B1991" s="832" t="s">
        <v>2457</v>
      </c>
      <c r="C1991" s="832" t="s">
        <v>2465</v>
      </c>
      <c r="D1991" s="833" t="s">
        <v>4108</v>
      </c>
      <c r="E1991" s="834" t="s">
        <v>2483</v>
      </c>
      <c r="F1991" s="832" t="s">
        <v>2458</v>
      </c>
      <c r="G1991" s="832" t="s">
        <v>4031</v>
      </c>
      <c r="H1991" s="832" t="s">
        <v>585</v>
      </c>
      <c r="I1991" s="832" t="s">
        <v>4032</v>
      </c>
      <c r="J1991" s="832" t="s">
        <v>4033</v>
      </c>
      <c r="K1991" s="832" t="s">
        <v>4034</v>
      </c>
      <c r="L1991" s="835">
        <v>150.1</v>
      </c>
      <c r="M1991" s="835">
        <v>450.29999999999995</v>
      </c>
      <c r="N1991" s="832">
        <v>3</v>
      </c>
      <c r="O1991" s="836">
        <v>0.5</v>
      </c>
      <c r="P1991" s="835"/>
      <c r="Q1991" s="837">
        <v>0</v>
      </c>
      <c r="R1991" s="832"/>
      <c r="S1991" s="837">
        <v>0</v>
      </c>
      <c r="T1991" s="836"/>
      <c r="U1991" s="838">
        <v>0</v>
      </c>
    </row>
    <row r="1992" spans="1:21" ht="14.4" customHeight="1" x14ac:dyDescent="0.3">
      <c r="A1992" s="831">
        <v>21</v>
      </c>
      <c r="B1992" s="832" t="s">
        <v>2457</v>
      </c>
      <c r="C1992" s="832" t="s">
        <v>2465</v>
      </c>
      <c r="D1992" s="833" t="s">
        <v>4108</v>
      </c>
      <c r="E1992" s="834" t="s">
        <v>2483</v>
      </c>
      <c r="F1992" s="832" t="s">
        <v>2458</v>
      </c>
      <c r="G1992" s="832" t="s">
        <v>2539</v>
      </c>
      <c r="H1992" s="832" t="s">
        <v>637</v>
      </c>
      <c r="I1992" s="832" t="s">
        <v>2848</v>
      </c>
      <c r="J1992" s="832" t="s">
        <v>2541</v>
      </c>
      <c r="K1992" s="832" t="s">
        <v>2849</v>
      </c>
      <c r="L1992" s="835">
        <v>3818.86</v>
      </c>
      <c r="M1992" s="835">
        <v>3818.86</v>
      </c>
      <c r="N1992" s="832">
        <v>1</v>
      </c>
      <c r="O1992" s="836">
        <v>1</v>
      </c>
      <c r="P1992" s="835">
        <v>3818.86</v>
      </c>
      <c r="Q1992" s="837">
        <v>1</v>
      </c>
      <c r="R1992" s="832">
        <v>1</v>
      </c>
      <c r="S1992" s="837">
        <v>1</v>
      </c>
      <c r="T1992" s="836">
        <v>1</v>
      </c>
      <c r="U1992" s="838">
        <v>1</v>
      </c>
    </row>
    <row r="1993" spans="1:21" ht="14.4" customHeight="1" x14ac:dyDescent="0.3">
      <c r="A1993" s="831">
        <v>21</v>
      </c>
      <c r="B1993" s="832" t="s">
        <v>2457</v>
      </c>
      <c r="C1993" s="832" t="s">
        <v>2465</v>
      </c>
      <c r="D1993" s="833" t="s">
        <v>4108</v>
      </c>
      <c r="E1993" s="834" t="s">
        <v>2483</v>
      </c>
      <c r="F1993" s="832" t="s">
        <v>2458</v>
      </c>
      <c r="G1993" s="832" t="s">
        <v>2546</v>
      </c>
      <c r="H1993" s="832" t="s">
        <v>585</v>
      </c>
      <c r="I1993" s="832" t="s">
        <v>2547</v>
      </c>
      <c r="J1993" s="832" t="s">
        <v>2548</v>
      </c>
      <c r="K1993" s="832" t="s">
        <v>2549</v>
      </c>
      <c r="L1993" s="835">
        <v>0</v>
      </c>
      <c r="M1993" s="835">
        <v>0</v>
      </c>
      <c r="N1993" s="832">
        <v>3</v>
      </c>
      <c r="O1993" s="836">
        <v>3</v>
      </c>
      <c r="P1993" s="835">
        <v>0</v>
      </c>
      <c r="Q1993" s="837"/>
      <c r="R1993" s="832">
        <v>1</v>
      </c>
      <c r="S1993" s="837">
        <v>0.33333333333333331</v>
      </c>
      <c r="T1993" s="836">
        <v>1</v>
      </c>
      <c r="U1993" s="838">
        <v>0.33333333333333331</v>
      </c>
    </row>
    <row r="1994" spans="1:21" ht="14.4" customHeight="1" x14ac:dyDescent="0.3">
      <c r="A1994" s="831">
        <v>21</v>
      </c>
      <c r="B1994" s="832" t="s">
        <v>2457</v>
      </c>
      <c r="C1994" s="832" t="s">
        <v>2465</v>
      </c>
      <c r="D1994" s="833" t="s">
        <v>4108</v>
      </c>
      <c r="E1994" s="834" t="s">
        <v>2483</v>
      </c>
      <c r="F1994" s="832" t="s">
        <v>2458</v>
      </c>
      <c r="G1994" s="832" t="s">
        <v>2546</v>
      </c>
      <c r="H1994" s="832" t="s">
        <v>585</v>
      </c>
      <c r="I1994" s="832" t="s">
        <v>2850</v>
      </c>
      <c r="J1994" s="832" t="s">
        <v>2548</v>
      </c>
      <c r="K1994" s="832" t="s">
        <v>1002</v>
      </c>
      <c r="L1994" s="835">
        <v>0</v>
      </c>
      <c r="M1994" s="835">
        <v>0</v>
      </c>
      <c r="N1994" s="832">
        <v>2</v>
      </c>
      <c r="O1994" s="836">
        <v>0.5</v>
      </c>
      <c r="P1994" s="835"/>
      <c r="Q1994" s="837"/>
      <c r="R1994" s="832"/>
      <c r="S1994" s="837">
        <v>0</v>
      </c>
      <c r="T1994" s="836"/>
      <c r="U1994" s="838">
        <v>0</v>
      </c>
    </row>
    <row r="1995" spans="1:21" ht="14.4" customHeight="1" x14ac:dyDescent="0.3">
      <c r="A1995" s="831">
        <v>21</v>
      </c>
      <c r="B1995" s="832" t="s">
        <v>2457</v>
      </c>
      <c r="C1995" s="832" t="s">
        <v>2465</v>
      </c>
      <c r="D1995" s="833" t="s">
        <v>4108</v>
      </c>
      <c r="E1995" s="834" t="s">
        <v>2483</v>
      </c>
      <c r="F1995" s="832" t="s">
        <v>2458</v>
      </c>
      <c r="G1995" s="832" t="s">
        <v>2546</v>
      </c>
      <c r="H1995" s="832" t="s">
        <v>585</v>
      </c>
      <c r="I1995" s="832" t="s">
        <v>3666</v>
      </c>
      <c r="J1995" s="832" t="s">
        <v>1001</v>
      </c>
      <c r="K1995" s="832" t="s">
        <v>3667</v>
      </c>
      <c r="L1995" s="835">
        <v>0</v>
      </c>
      <c r="M1995" s="835">
        <v>0</v>
      </c>
      <c r="N1995" s="832">
        <v>1</v>
      </c>
      <c r="O1995" s="836">
        <v>1</v>
      </c>
      <c r="P1995" s="835">
        <v>0</v>
      </c>
      <c r="Q1995" s="837"/>
      <c r="R1995" s="832">
        <v>1</v>
      </c>
      <c r="S1995" s="837">
        <v>1</v>
      </c>
      <c r="T1995" s="836">
        <v>1</v>
      </c>
      <c r="U1995" s="838">
        <v>1</v>
      </c>
    </row>
    <row r="1996" spans="1:21" ht="14.4" customHeight="1" x14ac:dyDescent="0.3">
      <c r="A1996" s="831">
        <v>21</v>
      </c>
      <c r="B1996" s="832" t="s">
        <v>2457</v>
      </c>
      <c r="C1996" s="832" t="s">
        <v>2465</v>
      </c>
      <c r="D1996" s="833" t="s">
        <v>4108</v>
      </c>
      <c r="E1996" s="834" t="s">
        <v>2483</v>
      </c>
      <c r="F1996" s="832" t="s">
        <v>2458</v>
      </c>
      <c r="G1996" s="832" t="s">
        <v>2554</v>
      </c>
      <c r="H1996" s="832" t="s">
        <v>637</v>
      </c>
      <c r="I1996" s="832" t="s">
        <v>4035</v>
      </c>
      <c r="J1996" s="832" t="s">
        <v>1266</v>
      </c>
      <c r="K1996" s="832" t="s">
        <v>3524</v>
      </c>
      <c r="L1996" s="835">
        <v>176.32</v>
      </c>
      <c r="M1996" s="835">
        <v>176.32</v>
      </c>
      <c r="N1996" s="832">
        <v>1</v>
      </c>
      <c r="O1996" s="836">
        <v>0.5</v>
      </c>
      <c r="P1996" s="835">
        <v>176.32</v>
      </c>
      <c r="Q1996" s="837">
        <v>1</v>
      </c>
      <c r="R1996" s="832">
        <v>1</v>
      </c>
      <c r="S1996" s="837">
        <v>1</v>
      </c>
      <c r="T1996" s="836">
        <v>0.5</v>
      </c>
      <c r="U1996" s="838">
        <v>1</v>
      </c>
    </row>
    <row r="1997" spans="1:21" ht="14.4" customHeight="1" x14ac:dyDescent="0.3">
      <c r="A1997" s="831">
        <v>21</v>
      </c>
      <c r="B1997" s="832" t="s">
        <v>2457</v>
      </c>
      <c r="C1997" s="832" t="s">
        <v>2465</v>
      </c>
      <c r="D1997" s="833" t="s">
        <v>4108</v>
      </c>
      <c r="E1997" s="834" t="s">
        <v>2483</v>
      </c>
      <c r="F1997" s="832" t="s">
        <v>2458</v>
      </c>
      <c r="G1997" s="832" t="s">
        <v>2558</v>
      </c>
      <c r="H1997" s="832" t="s">
        <v>637</v>
      </c>
      <c r="I1997" s="832" t="s">
        <v>2560</v>
      </c>
      <c r="J1997" s="832" t="s">
        <v>742</v>
      </c>
      <c r="K1997" s="832" t="s">
        <v>2561</v>
      </c>
      <c r="L1997" s="835">
        <v>264</v>
      </c>
      <c r="M1997" s="835">
        <v>264</v>
      </c>
      <c r="N1997" s="832">
        <v>1</v>
      </c>
      <c r="O1997" s="836">
        <v>1</v>
      </c>
      <c r="P1997" s="835"/>
      <c r="Q1997" s="837">
        <v>0</v>
      </c>
      <c r="R1997" s="832"/>
      <c r="S1997" s="837">
        <v>0</v>
      </c>
      <c r="T1997" s="836"/>
      <c r="U1997" s="838">
        <v>0</v>
      </c>
    </row>
    <row r="1998" spans="1:21" ht="14.4" customHeight="1" x14ac:dyDescent="0.3">
      <c r="A1998" s="831">
        <v>21</v>
      </c>
      <c r="B1998" s="832" t="s">
        <v>2457</v>
      </c>
      <c r="C1998" s="832" t="s">
        <v>2465</v>
      </c>
      <c r="D1998" s="833" t="s">
        <v>4108</v>
      </c>
      <c r="E1998" s="834" t="s">
        <v>2483</v>
      </c>
      <c r="F1998" s="832" t="s">
        <v>2458</v>
      </c>
      <c r="G1998" s="832" t="s">
        <v>2566</v>
      </c>
      <c r="H1998" s="832" t="s">
        <v>585</v>
      </c>
      <c r="I1998" s="832" t="s">
        <v>2567</v>
      </c>
      <c r="J1998" s="832" t="s">
        <v>867</v>
      </c>
      <c r="K1998" s="832" t="s">
        <v>2568</v>
      </c>
      <c r="L1998" s="835">
        <v>236.03</v>
      </c>
      <c r="M1998" s="835">
        <v>472.06</v>
      </c>
      <c r="N1998" s="832">
        <v>2</v>
      </c>
      <c r="O1998" s="836">
        <v>2</v>
      </c>
      <c r="P1998" s="835">
        <v>472.06</v>
      </c>
      <c r="Q1998" s="837">
        <v>1</v>
      </c>
      <c r="R1998" s="832">
        <v>2</v>
      </c>
      <c r="S1998" s="837">
        <v>1</v>
      </c>
      <c r="T1998" s="836">
        <v>2</v>
      </c>
      <c r="U1998" s="838">
        <v>1</v>
      </c>
    </row>
    <row r="1999" spans="1:21" ht="14.4" customHeight="1" x14ac:dyDescent="0.3">
      <c r="A1999" s="831">
        <v>21</v>
      </c>
      <c r="B1999" s="832" t="s">
        <v>2457</v>
      </c>
      <c r="C1999" s="832" t="s">
        <v>2465</v>
      </c>
      <c r="D1999" s="833" t="s">
        <v>4108</v>
      </c>
      <c r="E1999" s="834" t="s">
        <v>2483</v>
      </c>
      <c r="F1999" s="832" t="s">
        <v>2458</v>
      </c>
      <c r="G1999" s="832" t="s">
        <v>2566</v>
      </c>
      <c r="H1999" s="832" t="s">
        <v>585</v>
      </c>
      <c r="I1999" s="832" t="s">
        <v>2569</v>
      </c>
      <c r="J1999" s="832" t="s">
        <v>867</v>
      </c>
      <c r="K1999" s="832" t="s">
        <v>2570</v>
      </c>
      <c r="L1999" s="835">
        <v>516</v>
      </c>
      <c r="M1999" s="835">
        <v>2064</v>
      </c>
      <c r="N1999" s="832">
        <v>4</v>
      </c>
      <c r="O1999" s="836">
        <v>1</v>
      </c>
      <c r="P1999" s="835">
        <v>1032</v>
      </c>
      <c r="Q1999" s="837">
        <v>0.5</v>
      </c>
      <c r="R1999" s="832">
        <v>2</v>
      </c>
      <c r="S1999" s="837">
        <v>0.5</v>
      </c>
      <c r="T1999" s="836">
        <v>0.5</v>
      </c>
      <c r="U1999" s="838">
        <v>0.5</v>
      </c>
    </row>
    <row r="2000" spans="1:21" ht="14.4" customHeight="1" x14ac:dyDescent="0.3">
      <c r="A2000" s="831">
        <v>21</v>
      </c>
      <c r="B2000" s="832" t="s">
        <v>2457</v>
      </c>
      <c r="C2000" s="832" t="s">
        <v>2465</v>
      </c>
      <c r="D2000" s="833" t="s">
        <v>4108</v>
      </c>
      <c r="E2000" s="834" t="s">
        <v>2483</v>
      </c>
      <c r="F2000" s="832" t="s">
        <v>2458</v>
      </c>
      <c r="G2000" s="832" t="s">
        <v>2571</v>
      </c>
      <c r="H2000" s="832" t="s">
        <v>585</v>
      </c>
      <c r="I2000" s="832" t="s">
        <v>3511</v>
      </c>
      <c r="J2000" s="832" t="s">
        <v>809</v>
      </c>
      <c r="K2000" s="832" t="s">
        <v>3512</v>
      </c>
      <c r="L2000" s="835">
        <v>35.25</v>
      </c>
      <c r="M2000" s="835">
        <v>70.5</v>
      </c>
      <c r="N2000" s="832">
        <v>2</v>
      </c>
      <c r="O2000" s="836">
        <v>1</v>
      </c>
      <c r="P2000" s="835"/>
      <c r="Q2000" s="837">
        <v>0</v>
      </c>
      <c r="R2000" s="832"/>
      <c r="S2000" s="837">
        <v>0</v>
      </c>
      <c r="T2000" s="836"/>
      <c r="U2000" s="838">
        <v>0</v>
      </c>
    </row>
    <row r="2001" spans="1:21" ht="14.4" customHeight="1" x14ac:dyDescent="0.3">
      <c r="A2001" s="831">
        <v>21</v>
      </c>
      <c r="B2001" s="832" t="s">
        <v>2457</v>
      </c>
      <c r="C2001" s="832" t="s">
        <v>2465</v>
      </c>
      <c r="D2001" s="833" t="s">
        <v>4108</v>
      </c>
      <c r="E2001" s="834" t="s">
        <v>2483</v>
      </c>
      <c r="F2001" s="832" t="s">
        <v>2458</v>
      </c>
      <c r="G2001" s="832" t="s">
        <v>4036</v>
      </c>
      <c r="H2001" s="832" t="s">
        <v>585</v>
      </c>
      <c r="I2001" s="832" t="s">
        <v>4037</v>
      </c>
      <c r="J2001" s="832" t="s">
        <v>4038</v>
      </c>
      <c r="K2001" s="832" t="s">
        <v>4039</v>
      </c>
      <c r="L2001" s="835">
        <v>34.93</v>
      </c>
      <c r="M2001" s="835">
        <v>34.93</v>
      </c>
      <c r="N2001" s="832">
        <v>1</v>
      </c>
      <c r="O2001" s="836">
        <v>0.5</v>
      </c>
      <c r="P2001" s="835">
        <v>34.93</v>
      </c>
      <c r="Q2001" s="837">
        <v>1</v>
      </c>
      <c r="R2001" s="832">
        <v>1</v>
      </c>
      <c r="S2001" s="837">
        <v>1</v>
      </c>
      <c r="T2001" s="836">
        <v>0.5</v>
      </c>
      <c r="U2001" s="838">
        <v>1</v>
      </c>
    </row>
    <row r="2002" spans="1:21" ht="14.4" customHeight="1" x14ac:dyDescent="0.3">
      <c r="A2002" s="831">
        <v>21</v>
      </c>
      <c r="B2002" s="832" t="s">
        <v>2457</v>
      </c>
      <c r="C2002" s="832" t="s">
        <v>2465</v>
      </c>
      <c r="D2002" s="833" t="s">
        <v>4108</v>
      </c>
      <c r="E2002" s="834" t="s">
        <v>2483</v>
      </c>
      <c r="F2002" s="832" t="s">
        <v>2458</v>
      </c>
      <c r="G2002" s="832" t="s">
        <v>2512</v>
      </c>
      <c r="H2002" s="832" t="s">
        <v>637</v>
      </c>
      <c r="I2002" s="832" t="s">
        <v>2126</v>
      </c>
      <c r="J2002" s="832" t="s">
        <v>2120</v>
      </c>
      <c r="K2002" s="832" t="s">
        <v>2127</v>
      </c>
      <c r="L2002" s="835">
        <v>969.48</v>
      </c>
      <c r="M2002" s="835">
        <v>4847.3999999999996</v>
      </c>
      <c r="N2002" s="832">
        <v>5</v>
      </c>
      <c r="O2002" s="836">
        <v>2</v>
      </c>
      <c r="P2002" s="835">
        <v>1938.96</v>
      </c>
      <c r="Q2002" s="837">
        <v>0.4</v>
      </c>
      <c r="R2002" s="832">
        <v>2</v>
      </c>
      <c r="S2002" s="837">
        <v>0.4</v>
      </c>
      <c r="T2002" s="836">
        <v>1</v>
      </c>
      <c r="U2002" s="838">
        <v>0.5</v>
      </c>
    </row>
    <row r="2003" spans="1:21" ht="14.4" customHeight="1" x14ac:dyDescent="0.3">
      <c r="A2003" s="831">
        <v>21</v>
      </c>
      <c r="B2003" s="832" t="s">
        <v>2457</v>
      </c>
      <c r="C2003" s="832" t="s">
        <v>2465</v>
      </c>
      <c r="D2003" s="833" t="s">
        <v>4108</v>
      </c>
      <c r="E2003" s="834" t="s">
        <v>2483</v>
      </c>
      <c r="F2003" s="832" t="s">
        <v>2458</v>
      </c>
      <c r="G2003" s="832" t="s">
        <v>2883</v>
      </c>
      <c r="H2003" s="832" t="s">
        <v>637</v>
      </c>
      <c r="I2003" s="832" t="s">
        <v>1939</v>
      </c>
      <c r="J2003" s="832" t="s">
        <v>877</v>
      </c>
      <c r="K2003" s="832" t="s">
        <v>1940</v>
      </c>
      <c r="L2003" s="835">
        <v>42.51</v>
      </c>
      <c r="M2003" s="835">
        <v>42.51</v>
      </c>
      <c r="N2003" s="832">
        <v>1</v>
      </c>
      <c r="O2003" s="836">
        <v>1</v>
      </c>
      <c r="P2003" s="835"/>
      <c r="Q2003" s="837">
        <v>0</v>
      </c>
      <c r="R2003" s="832"/>
      <c r="S2003" s="837">
        <v>0</v>
      </c>
      <c r="T2003" s="836"/>
      <c r="U2003" s="838">
        <v>0</v>
      </c>
    </row>
    <row r="2004" spans="1:21" ht="14.4" customHeight="1" x14ac:dyDescent="0.3">
      <c r="A2004" s="831">
        <v>21</v>
      </c>
      <c r="B2004" s="832" t="s">
        <v>2457</v>
      </c>
      <c r="C2004" s="832" t="s">
        <v>2465</v>
      </c>
      <c r="D2004" s="833" t="s">
        <v>4108</v>
      </c>
      <c r="E2004" s="834" t="s">
        <v>2483</v>
      </c>
      <c r="F2004" s="832" t="s">
        <v>2458</v>
      </c>
      <c r="G2004" s="832" t="s">
        <v>3206</v>
      </c>
      <c r="H2004" s="832" t="s">
        <v>585</v>
      </c>
      <c r="I2004" s="832" t="s">
        <v>3209</v>
      </c>
      <c r="J2004" s="832" t="s">
        <v>3210</v>
      </c>
      <c r="K2004" s="832" t="s">
        <v>3211</v>
      </c>
      <c r="L2004" s="835">
        <v>0</v>
      </c>
      <c r="M2004" s="835">
        <v>0</v>
      </c>
      <c r="N2004" s="832">
        <v>2</v>
      </c>
      <c r="O2004" s="836">
        <v>2</v>
      </c>
      <c r="P2004" s="835">
        <v>0</v>
      </c>
      <c r="Q2004" s="837"/>
      <c r="R2004" s="832">
        <v>1</v>
      </c>
      <c r="S2004" s="837">
        <v>0.5</v>
      </c>
      <c r="T2004" s="836">
        <v>1</v>
      </c>
      <c r="U2004" s="838">
        <v>0.5</v>
      </c>
    </row>
    <row r="2005" spans="1:21" ht="14.4" customHeight="1" x14ac:dyDescent="0.3">
      <c r="A2005" s="831">
        <v>21</v>
      </c>
      <c r="B2005" s="832" t="s">
        <v>2457</v>
      </c>
      <c r="C2005" s="832" t="s">
        <v>2465</v>
      </c>
      <c r="D2005" s="833" t="s">
        <v>4108</v>
      </c>
      <c r="E2005" s="834" t="s">
        <v>2483</v>
      </c>
      <c r="F2005" s="832" t="s">
        <v>2458</v>
      </c>
      <c r="G2005" s="832" t="s">
        <v>2895</v>
      </c>
      <c r="H2005" s="832" t="s">
        <v>585</v>
      </c>
      <c r="I2005" s="832" t="s">
        <v>3114</v>
      </c>
      <c r="J2005" s="832" t="s">
        <v>1549</v>
      </c>
      <c r="K2005" s="832" t="s">
        <v>3115</v>
      </c>
      <c r="L2005" s="835">
        <v>94.7</v>
      </c>
      <c r="M2005" s="835">
        <v>189.4</v>
      </c>
      <c r="N2005" s="832">
        <v>2</v>
      </c>
      <c r="O2005" s="836">
        <v>0.5</v>
      </c>
      <c r="P2005" s="835">
        <v>189.4</v>
      </c>
      <c r="Q2005" s="837">
        <v>1</v>
      </c>
      <c r="R2005" s="832">
        <v>2</v>
      </c>
      <c r="S2005" s="837">
        <v>1</v>
      </c>
      <c r="T2005" s="836">
        <v>0.5</v>
      </c>
      <c r="U2005" s="838">
        <v>1</v>
      </c>
    </row>
    <row r="2006" spans="1:21" ht="14.4" customHeight="1" x14ac:dyDescent="0.3">
      <c r="A2006" s="831">
        <v>21</v>
      </c>
      <c r="B2006" s="832" t="s">
        <v>2457</v>
      </c>
      <c r="C2006" s="832" t="s">
        <v>2465</v>
      </c>
      <c r="D2006" s="833" t="s">
        <v>4108</v>
      </c>
      <c r="E2006" s="834" t="s">
        <v>2483</v>
      </c>
      <c r="F2006" s="832" t="s">
        <v>2458</v>
      </c>
      <c r="G2006" s="832" t="s">
        <v>3970</v>
      </c>
      <c r="H2006" s="832" t="s">
        <v>585</v>
      </c>
      <c r="I2006" s="832" t="s">
        <v>3971</v>
      </c>
      <c r="J2006" s="832" t="s">
        <v>3972</v>
      </c>
      <c r="K2006" s="832" t="s">
        <v>3973</v>
      </c>
      <c r="L2006" s="835">
        <v>24.37</v>
      </c>
      <c r="M2006" s="835">
        <v>73.11</v>
      </c>
      <c r="N2006" s="832">
        <v>3</v>
      </c>
      <c r="O2006" s="836">
        <v>1</v>
      </c>
      <c r="P2006" s="835"/>
      <c r="Q2006" s="837">
        <v>0</v>
      </c>
      <c r="R2006" s="832"/>
      <c r="S2006" s="837">
        <v>0</v>
      </c>
      <c r="T2006" s="836"/>
      <c r="U2006" s="838">
        <v>0</v>
      </c>
    </row>
    <row r="2007" spans="1:21" ht="14.4" customHeight="1" x14ac:dyDescent="0.3">
      <c r="A2007" s="831">
        <v>21</v>
      </c>
      <c r="B2007" s="832" t="s">
        <v>2457</v>
      </c>
      <c r="C2007" s="832" t="s">
        <v>2465</v>
      </c>
      <c r="D2007" s="833" t="s">
        <v>4108</v>
      </c>
      <c r="E2007" s="834" t="s">
        <v>2483</v>
      </c>
      <c r="F2007" s="832" t="s">
        <v>2458</v>
      </c>
      <c r="G2007" s="832" t="s">
        <v>2909</v>
      </c>
      <c r="H2007" s="832" t="s">
        <v>585</v>
      </c>
      <c r="I2007" s="832" t="s">
        <v>3125</v>
      </c>
      <c r="J2007" s="832" t="s">
        <v>2911</v>
      </c>
      <c r="K2007" s="832" t="s">
        <v>3126</v>
      </c>
      <c r="L2007" s="835">
        <v>73.989999999999995</v>
      </c>
      <c r="M2007" s="835">
        <v>73.989999999999995</v>
      </c>
      <c r="N2007" s="832">
        <v>1</v>
      </c>
      <c r="O2007" s="836">
        <v>1</v>
      </c>
      <c r="P2007" s="835">
        <v>73.989999999999995</v>
      </c>
      <c r="Q2007" s="837">
        <v>1</v>
      </c>
      <c r="R2007" s="832">
        <v>1</v>
      </c>
      <c r="S2007" s="837">
        <v>1</v>
      </c>
      <c r="T2007" s="836">
        <v>1</v>
      </c>
      <c r="U2007" s="838">
        <v>1</v>
      </c>
    </row>
    <row r="2008" spans="1:21" ht="14.4" customHeight="1" x14ac:dyDescent="0.3">
      <c r="A2008" s="831">
        <v>21</v>
      </c>
      <c r="B2008" s="832" t="s">
        <v>2457</v>
      </c>
      <c r="C2008" s="832" t="s">
        <v>2465</v>
      </c>
      <c r="D2008" s="833" t="s">
        <v>4108</v>
      </c>
      <c r="E2008" s="834" t="s">
        <v>2483</v>
      </c>
      <c r="F2008" s="832" t="s">
        <v>2458</v>
      </c>
      <c r="G2008" s="832" t="s">
        <v>3880</v>
      </c>
      <c r="H2008" s="832" t="s">
        <v>585</v>
      </c>
      <c r="I2008" s="832" t="s">
        <v>3881</v>
      </c>
      <c r="J2008" s="832" t="s">
        <v>3882</v>
      </c>
      <c r="K2008" s="832" t="s">
        <v>3883</v>
      </c>
      <c r="L2008" s="835">
        <v>61.97</v>
      </c>
      <c r="M2008" s="835">
        <v>61.97</v>
      </c>
      <c r="N2008" s="832">
        <v>1</v>
      </c>
      <c r="O2008" s="836">
        <v>1</v>
      </c>
      <c r="P2008" s="835">
        <v>61.97</v>
      </c>
      <c r="Q2008" s="837">
        <v>1</v>
      </c>
      <c r="R2008" s="832">
        <v>1</v>
      </c>
      <c r="S2008" s="837">
        <v>1</v>
      </c>
      <c r="T2008" s="836">
        <v>1</v>
      </c>
      <c r="U2008" s="838">
        <v>1</v>
      </c>
    </row>
    <row r="2009" spans="1:21" ht="14.4" customHeight="1" x14ac:dyDescent="0.3">
      <c r="A2009" s="831">
        <v>21</v>
      </c>
      <c r="B2009" s="832" t="s">
        <v>2457</v>
      </c>
      <c r="C2009" s="832" t="s">
        <v>2465</v>
      </c>
      <c r="D2009" s="833" t="s">
        <v>4108</v>
      </c>
      <c r="E2009" s="834" t="s">
        <v>2483</v>
      </c>
      <c r="F2009" s="832" t="s">
        <v>2458</v>
      </c>
      <c r="G2009" s="832" t="s">
        <v>2650</v>
      </c>
      <c r="H2009" s="832" t="s">
        <v>637</v>
      </c>
      <c r="I2009" s="832" t="s">
        <v>2654</v>
      </c>
      <c r="J2009" s="832" t="s">
        <v>2655</v>
      </c>
      <c r="K2009" s="832" t="s">
        <v>1961</v>
      </c>
      <c r="L2009" s="835">
        <v>550.39</v>
      </c>
      <c r="M2009" s="835">
        <v>3302.3399999999997</v>
      </c>
      <c r="N2009" s="832">
        <v>6</v>
      </c>
      <c r="O2009" s="836">
        <v>3</v>
      </c>
      <c r="P2009" s="835">
        <v>3302.3399999999997</v>
      </c>
      <c r="Q2009" s="837">
        <v>1</v>
      </c>
      <c r="R2009" s="832">
        <v>6</v>
      </c>
      <c r="S2009" s="837">
        <v>1</v>
      </c>
      <c r="T2009" s="836">
        <v>3</v>
      </c>
      <c r="U2009" s="838">
        <v>1</v>
      </c>
    </row>
    <row r="2010" spans="1:21" ht="14.4" customHeight="1" x14ac:dyDescent="0.3">
      <c r="A2010" s="831">
        <v>21</v>
      </c>
      <c r="B2010" s="832" t="s">
        <v>2457</v>
      </c>
      <c r="C2010" s="832" t="s">
        <v>2465</v>
      </c>
      <c r="D2010" s="833" t="s">
        <v>4108</v>
      </c>
      <c r="E2010" s="834" t="s">
        <v>2483</v>
      </c>
      <c r="F2010" s="832" t="s">
        <v>2458</v>
      </c>
      <c r="G2010" s="832" t="s">
        <v>4040</v>
      </c>
      <c r="H2010" s="832" t="s">
        <v>585</v>
      </c>
      <c r="I2010" s="832" t="s">
        <v>4041</v>
      </c>
      <c r="J2010" s="832" t="s">
        <v>4042</v>
      </c>
      <c r="K2010" s="832" t="s">
        <v>2887</v>
      </c>
      <c r="L2010" s="835">
        <v>8507.6</v>
      </c>
      <c r="M2010" s="835">
        <v>8507.6</v>
      </c>
      <c r="N2010" s="832">
        <v>1</v>
      </c>
      <c r="O2010" s="836">
        <v>0.5</v>
      </c>
      <c r="P2010" s="835"/>
      <c r="Q2010" s="837">
        <v>0</v>
      </c>
      <c r="R2010" s="832"/>
      <c r="S2010" s="837">
        <v>0</v>
      </c>
      <c r="T2010" s="836"/>
      <c r="U2010" s="838">
        <v>0</v>
      </c>
    </row>
    <row r="2011" spans="1:21" ht="14.4" customHeight="1" x14ac:dyDescent="0.3">
      <c r="A2011" s="831">
        <v>21</v>
      </c>
      <c r="B2011" s="832" t="s">
        <v>2457</v>
      </c>
      <c r="C2011" s="832" t="s">
        <v>2465</v>
      </c>
      <c r="D2011" s="833" t="s">
        <v>4108</v>
      </c>
      <c r="E2011" s="834" t="s">
        <v>2483</v>
      </c>
      <c r="F2011" s="832" t="s">
        <v>2458</v>
      </c>
      <c r="G2011" s="832" t="s">
        <v>4040</v>
      </c>
      <c r="H2011" s="832" t="s">
        <v>585</v>
      </c>
      <c r="I2011" s="832" t="s">
        <v>4043</v>
      </c>
      <c r="J2011" s="832" t="s">
        <v>4042</v>
      </c>
      <c r="K2011" s="832" t="s">
        <v>4044</v>
      </c>
      <c r="L2011" s="835">
        <v>3403.04</v>
      </c>
      <c r="M2011" s="835">
        <v>10209.119999999999</v>
      </c>
      <c r="N2011" s="832">
        <v>3</v>
      </c>
      <c r="O2011" s="836">
        <v>1.5</v>
      </c>
      <c r="P2011" s="835">
        <v>3403.04</v>
      </c>
      <c r="Q2011" s="837">
        <v>0.33333333333333337</v>
      </c>
      <c r="R2011" s="832">
        <v>1</v>
      </c>
      <c r="S2011" s="837">
        <v>0.33333333333333331</v>
      </c>
      <c r="T2011" s="836">
        <v>1</v>
      </c>
      <c r="U2011" s="838">
        <v>0.66666666666666663</v>
      </c>
    </row>
    <row r="2012" spans="1:21" ht="14.4" customHeight="1" x14ac:dyDescent="0.3">
      <c r="A2012" s="831">
        <v>21</v>
      </c>
      <c r="B2012" s="832" t="s">
        <v>2457</v>
      </c>
      <c r="C2012" s="832" t="s">
        <v>2465</v>
      </c>
      <c r="D2012" s="833" t="s">
        <v>4108</v>
      </c>
      <c r="E2012" s="834" t="s">
        <v>2483</v>
      </c>
      <c r="F2012" s="832" t="s">
        <v>2458</v>
      </c>
      <c r="G2012" s="832" t="s">
        <v>4045</v>
      </c>
      <c r="H2012" s="832" t="s">
        <v>585</v>
      </c>
      <c r="I2012" s="832" t="s">
        <v>4046</v>
      </c>
      <c r="J2012" s="832" t="s">
        <v>4047</v>
      </c>
      <c r="K2012" s="832" t="s">
        <v>2253</v>
      </c>
      <c r="L2012" s="835">
        <v>38.56</v>
      </c>
      <c r="M2012" s="835">
        <v>38.56</v>
      </c>
      <c r="N2012" s="832">
        <v>1</v>
      </c>
      <c r="O2012" s="836">
        <v>1</v>
      </c>
      <c r="P2012" s="835">
        <v>38.56</v>
      </c>
      <c r="Q2012" s="837">
        <v>1</v>
      </c>
      <c r="R2012" s="832">
        <v>1</v>
      </c>
      <c r="S2012" s="837">
        <v>1</v>
      </c>
      <c r="T2012" s="836">
        <v>1</v>
      </c>
      <c r="U2012" s="838">
        <v>1</v>
      </c>
    </row>
    <row r="2013" spans="1:21" ht="14.4" customHeight="1" x14ac:dyDescent="0.3">
      <c r="A2013" s="831">
        <v>21</v>
      </c>
      <c r="B2013" s="832" t="s">
        <v>2457</v>
      </c>
      <c r="C2013" s="832" t="s">
        <v>2465</v>
      </c>
      <c r="D2013" s="833" t="s">
        <v>4108</v>
      </c>
      <c r="E2013" s="834" t="s">
        <v>2483</v>
      </c>
      <c r="F2013" s="832" t="s">
        <v>2458</v>
      </c>
      <c r="G2013" s="832" t="s">
        <v>2515</v>
      </c>
      <c r="H2013" s="832" t="s">
        <v>585</v>
      </c>
      <c r="I2013" s="832" t="s">
        <v>2667</v>
      </c>
      <c r="J2013" s="832" t="s">
        <v>769</v>
      </c>
      <c r="K2013" s="832" t="s">
        <v>2668</v>
      </c>
      <c r="L2013" s="835">
        <v>53.57</v>
      </c>
      <c r="M2013" s="835">
        <v>53.57</v>
      </c>
      <c r="N2013" s="832">
        <v>1</v>
      </c>
      <c r="O2013" s="836">
        <v>1</v>
      </c>
      <c r="P2013" s="835">
        <v>53.57</v>
      </c>
      <c r="Q2013" s="837">
        <v>1</v>
      </c>
      <c r="R2013" s="832">
        <v>1</v>
      </c>
      <c r="S2013" s="837">
        <v>1</v>
      </c>
      <c r="T2013" s="836">
        <v>1</v>
      </c>
      <c r="U2013" s="838">
        <v>1</v>
      </c>
    </row>
    <row r="2014" spans="1:21" ht="14.4" customHeight="1" x14ac:dyDescent="0.3">
      <c r="A2014" s="831">
        <v>21</v>
      </c>
      <c r="B2014" s="832" t="s">
        <v>2457</v>
      </c>
      <c r="C2014" s="832" t="s">
        <v>2465</v>
      </c>
      <c r="D2014" s="833" t="s">
        <v>4108</v>
      </c>
      <c r="E2014" s="834" t="s">
        <v>2483</v>
      </c>
      <c r="F2014" s="832" t="s">
        <v>2458</v>
      </c>
      <c r="G2014" s="832" t="s">
        <v>2669</v>
      </c>
      <c r="H2014" s="832" t="s">
        <v>637</v>
      </c>
      <c r="I2014" s="832" t="s">
        <v>2677</v>
      </c>
      <c r="J2014" s="832" t="s">
        <v>2671</v>
      </c>
      <c r="K2014" s="832" t="s">
        <v>2678</v>
      </c>
      <c r="L2014" s="835">
        <v>923.74</v>
      </c>
      <c r="M2014" s="835">
        <v>923.74</v>
      </c>
      <c r="N2014" s="832">
        <v>1</v>
      </c>
      <c r="O2014" s="836">
        <v>1</v>
      </c>
      <c r="P2014" s="835">
        <v>923.74</v>
      </c>
      <c r="Q2014" s="837">
        <v>1</v>
      </c>
      <c r="R2014" s="832">
        <v>1</v>
      </c>
      <c r="S2014" s="837">
        <v>1</v>
      </c>
      <c r="T2014" s="836">
        <v>1</v>
      </c>
      <c r="U2014" s="838">
        <v>1</v>
      </c>
    </row>
    <row r="2015" spans="1:21" ht="14.4" customHeight="1" x14ac:dyDescent="0.3">
      <c r="A2015" s="831">
        <v>21</v>
      </c>
      <c r="B2015" s="832" t="s">
        <v>2457</v>
      </c>
      <c r="C2015" s="832" t="s">
        <v>2465</v>
      </c>
      <c r="D2015" s="833" t="s">
        <v>4108</v>
      </c>
      <c r="E2015" s="834" t="s">
        <v>2483</v>
      </c>
      <c r="F2015" s="832" t="s">
        <v>2458</v>
      </c>
      <c r="G2015" s="832" t="s">
        <v>2950</v>
      </c>
      <c r="H2015" s="832" t="s">
        <v>585</v>
      </c>
      <c r="I2015" s="832" t="s">
        <v>2952</v>
      </c>
      <c r="J2015" s="832" t="s">
        <v>692</v>
      </c>
      <c r="K2015" s="832" t="s">
        <v>2953</v>
      </c>
      <c r="L2015" s="835">
        <v>35.25</v>
      </c>
      <c r="M2015" s="835">
        <v>105.75</v>
      </c>
      <c r="N2015" s="832">
        <v>3</v>
      </c>
      <c r="O2015" s="836">
        <v>1</v>
      </c>
      <c r="P2015" s="835"/>
      <c r="Q2015" s="837">
        <v>0</v>
      </c>
      <c r="R2015" s="832"/>
      <c r="S2015" s="837">
        <v>0</v>
      </c>
      <c r="T2015" s="836"/>
      <c r="U2015" s="838">
        <v>0</v>
      </c>
    </row>
    <row r="2016" spans="1:21" ht="14.4" customHeight="1" x14ac:dyDescent="0.3">
      <c r="A2016" s="831">
        <v>21</v>
      </c>
      <c r="B2016" s="832" t="s">
        <v>2457</v>
      </c>
      <c r="C2016" s="832" t="s">
        <v>2465</v>
      </c>
      <c r="D2016" s="833" t="s">
        <v>4108</v>
      </c>
      <c r="E2016" s="834" t="s">
        <v>2483</v>
      </c>
      <c r="F2016" s="832" t="s">
        <v>2458</v>
      </c>
      <c r="G2016" s="832" t="s">
        <v>2504</v>
      </c>
      <c r="H2016" s="832" t="s">
        <v>637</v>
      </c>
      <c r="I2016" s="832" t="s">
        <v>2505</v>
      </c>
      <c r="J2016" s="832" t="s">
        <v>2506</v>
      </c>
      <c r="K2016" s="832" t="s">
        <v>2507</v>
      </c>
      <c r="L2016" s="835">
        <v>453.18</v>
      </c>
      <c r="M2016" s="835">
        <v>906.36</v>
      </c>
      <c r="N2016" s="832">
        <v>2</v>
      </c>
      <c r="O2016" s="836">
        <v>1</v>
      </c>
      <c r="P2016" s="835">
        <v>906.36</v>
      </c>
      <c r="Q2016" s="837">
        <v>1</v>
      </c>
      <c r="R2016" s="832">
        <v>2</v>
      </c>
      <c r="S2016" s="837">
        <v>1</v>
      </c>
      <c r="T2016" s="836">
        <v>1</v>
      </c>
      <c r="U2016" s="838">
        <v>1</v>
      </c>
    </row>
    <row r="2017" spans="1:21" ht="14.4" customHeight="1" x14ac:dyDescent="0.3">
      <c r="A2017" s="831">
        <v>21</v>
      </c>
      <c r="B2017" s="832" t="s">
        <v>2457</v>
      </c>
      <c r="C2017" s="832" t="s">
        <v>2465</v>
      </c>
      <c r="D2017" s="833" t="s">
        <v>4108</v>
      </c>
      <c r="E2017" s="834" t="s">
        <v>2483</v>
      </c>
      <c r="F2017" s="832" t="s">
        <v>2458</v>
      </c>
      <c r="G2017" s="832" t="s">
        <v>2504</v>
      </c>
      <c r="H2017" s="832" t="s">
        <v>585</v>
      </c>
      <c r="I2017" s="832" t="s">
        <v>2508</v>
      </c>
      <c r="J2017" s="832" t="s">
        <v>1091</v>
      </c>
      <c r="K2017" s="832" t="s">
        <v>1899</v>
      </c>
      <c r="L2017" s="835">
        <v>453.18</v>
      </c>
      <c r="M2017" s="835">
        <v>4078.6199999999994</v>
      </c>
      <c r="N2017" s="832">
        <v>9</v>
      </c>
      <c r="O2017" s="836">
        <v>5.5</v>
      </c>
      <c r="P2017" s="835">
        <v>4078.6199999999994</v>
      </c>
      <c r="Q2017" s="837">
        <v>1</v>
      </c>
      <c r="R2017" s="832">
        <v>9</v>
      </c>
      <c r="S2017" s="837">
        <v>1</v>
      </c>
      <c r="T2017" s="836">
        <v>5.5</v>
      </c>
      <c r="U2017" s="838">
        <v>1</v>
      </c>
    </row>
    <row r="2018" spans="1:21" ht="14.4" customHeight="1" x14ac:dyDescent="0.3">
      <c r="A2018" s="831">
        <v>21</v>
      </c>
      <c r="B2018" s="832" t="s">
        <v>2457</v>
      </c>
      <c r="C2018" s="832" t="s">
        <v>2465</v>
      </c>
      <c r="D2018" s="833" t="s">
        <v>4108</v>
      </c>
      <c r="E2018" s="834" t="s">
        <v>2483</v>
      </c>
      <c r="F2018" s="832" t="s">
        <v>2458</v>
      </c>
      <c r="G2018" s="832" t="s">
        <v>2504</v>
      </c>
      <c r="H2018" s="832" t="s">
        <v>585</v>
      </c>
      <c r="I2018" s="832" t="s">
        <v>3386</v>
      </c>
      <c r="J2018" s="832" t="s">
        <v>3387</v>
      </c>
      <c r="K2018" s="832" t="s">
        <v>2507</v>
      </c>
      <c r="L2018" s="835">
        <v>453.18</v>
      </c>
      <c r="M2018" s="835">
        <v>2265.9</v>
      </c>
      <c r="N2018" s="832">
        <v>5</v>
      </c>
      <c r="O2018" s="836">
        <v>1.5</v>
      </c>
      <c r="P2018" s="835">
        <v>2265.9</v>
      </c>
      <c r="Q2018" s="837">
        <v>1</v>
      </c>
      <c r="R2018" s="832">
        <v>5</v>
      </c>
      <c r="S2018" s="837">
        <v>1</v>
      </c>
      <c r="T2018" s="836">
        <v>1.5</v>
      </c>
      <c r="U2018" s="838">
        <v>1</v>
      </c>
    </row>
    <row r="2019" spans="1:21" ht="14.4" customHeight="1" x14ac:dyDescent="0.3">
      <c r="A2019" s="831">
        <v>21</v>
      </c>
      <c r="B2019" s="832" t="s">
        <v>2457</v>
      </c>
      <c r="C2019" s="832" t="s">
        <v>2465</v>
      </c>
      <c r="D2019" s="833" t="s">
        <v>4108</v>
      </c>
      <c r="E2019" s="834" t="s">
        <v>2483</v>
      </c>
      <c r="F2019" s="832" t="s">
        <v>2458</v>
      </c>
      <c r="G2019" s="832" t="s">
        <v>2701</v>
      </c>
      <c r="H2019" s="832" t="s">
        <v>585</v>
      </c>
      <c r="I2019" s="832" t="s">
        <v>2702</v>
      </c>
      <c r="J2019" s="832" t="s">
        <v>647</v>
      </c>
      <c r="K2019" s="832" t="s">
        <v>2703</v>
      </c>
      <c r="L2019" s="835">
        <v>127.91</v>
      </c>
      <c r="M2019" s="835">
        <v>383.73</v>
      </c>
      <c r="N2019" s="832">
        <v>3</v>
      </c>
      <c r="O2019" s="836">
        <v>3</v>
      </c>
      <c r="P2019" s="835">
        <v>255.82</v>
      </c>
      <c r="Q2019" s="837">
        <v>0.66666666666666663</v>
      </c>
      <c r="R2019" s="832">
        <v>2</v>
      </c>
      <c r="S2019" s="837">
        <v>0.66666666666666663</v>
      </c>
      <c r="T2019" s="836">
        <v>2</v>
      </c>
      <c r="U2019" s="838">
        <v>0.66666666666666663</v>
      </c>
    </row>
    <row r="2020" spans="1:21" ht="14.4" customHeight="1" x14ac:dyDescent="0.3">
      <c r="A2020" s="831">
        <v>21</v>
      </c>
      <c r="B2020" s="832" t="s">
        <v>2457</v>
      </c>
      <c r="C2020" s="832" t="s">
        <v>2465</v>
      </c>
      <c r="D2020" s="833" t="s">
        <v>4108</v>
      </c>
      <c r="E2020" s="834" t="s">
        <v>2483</v>
      </c>
      <c r="F2020" s="832" t="s">
        <v>2458</v>
      </c>
      <c r="G2020" s="832" t="s">
        <v>2701</v>
      </c>
      <c r="H2020" s="832" t="s">
        <v>585</v>
      </c>
      <c r="I2020" s="832" t="s">
        <v>3251</v>
      </c>
      <c r="J2020" s="832" t="s">
        <v>647</v>
      </c>
      <c r="K2020" s="832" t="s">
        <v>3252</v>
      </c>
      <c r="L2020" s="835">
        <v>52.61</v>
      </c>
      <c r="M2020" s="835">
        <v>105.22</v>
      </c>
      <c r="N2020" s="832">
        <v>2</v>
      </c>
      <c r="O2020" s="836">
        <v>2</v>
      </c>
      <c r="P2020" s="835"/>
      <c r="Q2020" s="837">
        <v>0</v>
      </c>
      <c r="R2020" s="832"/>
      <c r="S2020" s="837">
        <v>0</v>
      </c>
      <c r="T2020" s="836"/>
      <c r="U2020" s="838">
        <v>0</v>
      </c>
    </row>
    <row r="2021" spans="1:21" ht="14.4" customHeight="1" x14ac:dyDescent="0.3">
      <c r="A2021" s="831">
        <v>21</v>
      </c>
      <c r="B2021" s="832" t="s">
        <v>2457</v>
      </c>
      <c r="C2021" s="832" t="s">
        <v>2465</v>
      </c>
      <c r="D2021" s="833" t="s">
        <v>4108</v>
      </c>
      <c r="E2021" s="834" t="s">
        <v>2483</v>
      </c>
      <c r="F2021" s="832" t="s">
        <v>2458</v>
      </c>
      <c r="G2021" s="832" t="s">
        <v>3749</v>
      </c>
      <c r="H2021" s="832" t="s">
        <v>585</v>
      </c>
      <c r="I2021" s="832" t="s">
        <v>3750</v>
      </c>
      <c r="J2021" s="832" t="s">
        <v>3751</v>
      </c>
      <c r="K2021" s="832" t="s">
        <v>3752</v>
      </c>
      <c r="L2021" s="835">
        <v>79.099999999999994</v>
      </c>
      <c r="M2021" s="835">
        <v>79.099999999999994</v>
      </c>
      <c r="N2021" s="832">
        <v>1</v>
      </c>
      <c r="O2021" s="836">
        <v>0.5</v>
      </c>
      <c r="P2021" s="835">
        <v>79.099999999999994</v>
      </c>
      <c r="Q2021" s="837">
        <v>1</v>
      </c>
      <c r="R2021" s="832">
        <v>1</v>
      </c>
      <c r="S2021" s="837">
        <v>1</v>
      </c>
      <c r="T2021" s="836">
        <v>0.5</v>
      </c>
      <c r="U2021" s="838">
        <v>1</v>
      </c>
    </row>
    <row r="2022" spans="1:21" ht="14.4" customHeight="1" x14ac:dyDescent="0.3">
      <c r="A2022" s="831">
        <v>21</v>
      </c>
      <c r="B2022" s="832" t="s">
        <v>2457</v>
      </c>
      <c r="C2022" s="832" t="s">
        <v>2465</v>
      </c>
      <c r="D2022" s="833" t="s">
        <v>4108</v>
      </c>
      <c r="E2022" s="834" t="s">
        <v>2483</v>
      </c>
      <c r="F2022" s="832" t="s">
        <v>2458</v>
      </c>
      <c r="G2022" s="832" t="s">
        <v>3843</v>
      </c>
      <c r="H2022" s="832" t="s">
        <v>585</v>
      </c>
      <c r="I2022" s="832" t="s">
        <v>3844</v>
      </c>
      <c r="J2022" s="832" t="s">
        <v>3845</v>
      </c>
      <c r="K2022" s="832" t="s">
        <v>3846</v>
      </c>
      <c r="L2022" s="835">
        <v>316.33</v>
      </c>
      <c r="M2022" s="835">
        <v>316.33</v>
      </c>
      <c r="N2022" s="832">
        <v>1</v>
      </c>
      <c r="O2022" s="836">
        <v>1</v>
      </c>
      <c r="P2022" s="835">
        <v>316.33</v>
      </c>
      <c r="Q2022" s="837">
        <v>1</v>
      </c>
      <c r="R2022" s="832">
        <v>1</v>
      </c>
      <c r="S2022" s="837">
        <v>1</v>
      </c>
      <c r="T2022" s="836">
        <v>1</v>
      </c>
      <c r="U2022" s="838">
        <v>1</v>
      </c>
    </row>
    <row r="2023" spans="1:21" ht="14.4" customHeight="1" x14ac:dyDescent="0.3">
      <c r="A2023" s="831">
        <v>21</v>
      </c>
      <c r="B2023" s="832" t="s">
        <v>2457</v>
      </c>
      <c r="C2023" s="832" t="s">
        <v>2465</v>
      </c>
      <c r="D2023" s="833" t="s">
        <v>4108</v>
      </c>
      <c r="E2023" s="834" t="s">
        <v>2483</v>
      </c>
      <c r="F2023" s="832" t="s">
        <v>2458</v>
      </c>
      <c r="G2023" s="832" t="s">
        <v>2509</v>
      </c>
      <c r="H2023" s="832" t="s">
        <v>637</v>
      </c>
      <c r="I2023" s="832" t="s">
        <v>2141</v>
      </c>
      <c r="J2023" s="832" t="s">
        <v>1087</v>
      </c>
      <c r="K2023" s="832" t="s">
        <v>1089</v>
      </c>
      <c r="L2023" s="835">
        <v>0</v>
      </c>
      <c r="M2023" s="835">
        <v>0</v>
      </c>
      <c r="N2023" s="832">
        <v>5</v>
      </c>
      <c r="O2023" s="836">
        <v>2.5</v>
      </c>
      <c r="P2023" s="835">
        <v>0</v>
      </c>
      <c r="Q2023" s="837"/>
      <c r="R2023" s="832">
        <v>1</v>
      </c>
      <c r="S2023" s="837">
        <v>0.2</v>
      </c>
      <c r="T2023" s="836">
        <v>0.5</v>
      </c>
      <c r="U2023" s="838">
        <v>0.2</v>
      </c>
    </row>
    <row r="2024" spans="1:21" ht="14.4" customHeight="1" x14ac:dyDescent="0.3">
      <c r="A2024" s="831">
        <v>21</v>
      </c>
      <c r="B2024" s="832" t="s">
        <v>2457</v>
      </c>
      <c r="C2024" s="832" t="s">
        <v>2465</v>
      </c>
      <c r="D2024" s="833" t="s">
        <v>4108</v>
      </c>
      <c r="E2024" s="834" t="s">
        <v>2483</v>
      </c>
      <c r="F2024" s="832" t="s">
        <v>2458</v>
      </c>
      <c r="G2024" s="832" t="s">
        <v>2719</v>
      </c>
      <c r="H2024" s="832" t="s">
        <v>585</v>
      </c>
      <c r="I2024" s="832" t="s">
        <v>2723</v>
      </c>
      <c r="J2024" s="832" t="s">
        <v>2724</v>
      </c>
      <c r="K2024" s="832" t="s">
        <v>2725</v>
      </c>
      <c r="L2024" s="835">
        <v>59.56</v>
      </c>
      <c r="M2024" s="835">
        <v>59.56</v>
      </c>
      <c r="N2024" s="832">
        <v>1</v>
      </c>
      <c r="O2024" s="836">
        <v>0.5</v>
      </c>
      <c r="P2024" s="835">
        <v>59.56</v>
      </c>
      <c r="Q2024" s="837">
        <v>1</v>
      </c>
      <c r="R2024" s="832">
        <v>1</v>
      </c>
      <c r="S2024" s="837">
        <v>1</v>
      </c>
      <c r="T2024" s="836">
        <v>0.5</v>
      </c>
      <c r="U2024" s="838">
        <v>1</v>
      </c>
    </row>
    <row r="2025" spans="1:21" ht="14.4" customHeight="1" x14ac:dyDescent="0.3">
      <c r="A2025" s="831">
        <v>21</v>
      </c>
      <c r="B2025" s="832" t="s">
        <v>2457</v>
      </c>
      <c r="C2025" s="832" t="s">
        <v>2465</v>
      </c>
      <c r="D2025" s="833" t="s">
        <v>4108</v>
      </c>
      <c r="E2025" s="834" t="s">
        <v>2483</v>
      </c>
      <c r="F2025" s="832" t="s">
        <v>2458</v>
      </c>
      <c r="G2025" s="832" t="s">
        <v>2726</v>
      </c>
      <c r="H2025" s="832" t="s">
        <v>637</v>
      </c>
      <c r="I2025" s="832" t="s">
        <v>2727</v>
      </c>
      <c r="J2025" s="832" t="s">
        <v>2728</v>
      </c>
      <c r="K2025" s="832" t="s">
        <v>2729</v>
      </c>
      <c r="L2025" s="835">
        <v>502.31</v>
      </c>
      <c r="M2025" s="835">
        <v>1004.62</v>
      </c>
      <c r="N2025" s="832">
        <v>2</v>
      </c>
      <c r="O2025" s="836">
        <v>2</v>
      </c>
      <c r="P2025" s="835">
        <v>502.31</v>
      </c>
      <c r="Q2025" s="837">
        <v>0.5</v>
      </c>
      <c r="R2025" s="832">
        <v>1</v>
      </c>
      <c r="S2025" s="837">
        <v>0.5</v>
      </c>
      <c r="T2025" s="836">
        <v>1</v>
      </c>
      <c r="U2025" s="838">
        <v>0.5</v>
      </c>
    </row>
    <row r="2026" spans="1:21" ht="14.4" customHeight="1" x14ac:dyDescent="0.3">
      <c r="A2026" s="831">
        <v>21</v>
      </c>
      <c r="B2026" s="832" t="s">
        <v>2457</v>
      </c>
      <c r="C2026" s="832" t="s">
        <v>2465</v>
      </c>
      <c r="D2026" s="833" t="s">
        <v>4108</v>
      </c>
      <c r="E2026" s="834" t="s">
        <v>2483</v>
      </c>
      <c r="F2026" s="832" t="s">
        <v>2458</v>
      </c>
      <c r="G2026" s="832" t="s">
        <v>3360</v>
      </c>
      <c r="H2026" s="832" t="s">
        <v>637</v>
      </c>
      <c r="I2026" s="832" t="s">
        <v>2005</v>
      </c>
      <c r="J2026" s="832" t="s">
        <v>2003</v>
      </c>
      <c r="K2026" s="832" t="s">
        <v>2006</v>
      </c>
      <c r="L2026" s="835">
        <v>263.68</v>
      </c>
      <c r="M2026" s="835">
        <v>263.68</v>
      </c>
      <c r="N2026" s="832">
        <v>1</v>
      </c>
      <c r="O2026" s="836">
        <v>1</v>
      </c>
      <c r="P2026" s="835">
        <v>263.68</v>
      </c>
      <c r="Q2026" s="837">
        <v>1</v>
      </c>
      <c r="R2026" s="832">
        <v>1</v>
      </c>
      <c r="S2026" s="837">
        <v>1</v>
      </c>
      <c r="T2026" s="836">
        <v>1</v>
      </c>
      <c r="U2026" s="838">
        <v>1</v>
      </c>
    </row>
    <row r="2027" spans="1:21" ht="14.4" customHeight="1" x14ac:dyDescent="0.3">
      <c r="A2027" s="831">
        <v>21</v>
      </c>
      <c r="B2027" s="832" t="s">
        <v>2457</v>
      </c>
      <c r="C2027" s="832" t="s">
        <v>2465</v>
      </c>
      <c r="D2027" s="833" t="s">
        <v>4108</v>
      </c>
      <c r="E2027" s="834" t="s">
        <v>2483</v>
      </c>
      <c r="F2027" s="832" t="s">
        <v>2458</v>
      </c>
      <c r="G2027" s="832" t="s">
        <v>3956</v>
      </c>
      <c r="H2027" s="832" t="s">
        <v>585</v>
      </c>
      <c r="I2027" s="832" t="s">
        <v>4048</v>
      </c>
      <c r="J2027" s="832" t="s">
        <v>4049</v>
      </c>
      <c r="K2027" s="832" t="s">
        <v>4050</v>
      </c>
      <c r="L2027" s="835">
        <v>80.94</v>
      </c>
      <c r="M2027" s="835">
        <v>242.82</v>
      </c>
      <c r="N2027" s="832">
        <v>3</v>
      </c>
      <c r="O2027" s="836">
        <v>1</v>
      </c>
      <c r="P2027" s="835">
        <v>242.82</v>
      </c>
      <c r="Q2027" s="837">
        <v>1</v>
      </c>
      <c r="R2027" s="832">
        <v>3</v>
      </c>
      <c r="S2027" s="837">
        <v>1</v>
      </c>
      <c r="T2027" s="836">
        <v>1</v>
      </c>
      <c r="U2027" s="838">
        <v>1</v>
      </c>
    </row>
    <row r="2028" spans="1:21" ht="14.4" customHeight="1" x14ac:dyDescent="0.3">
      <c r="A2028" s="831">
        <v>21</v>
      </c>
      <c r="B2028" s="832" t="s">
        <v>2457</v>
      </c>
      <c r="C2028" s="832" t="s">
        <v>2465</v>
      </c>
      <c r="D2028" s="833" t="s">
        <v>4108</v>
      </c>
      <c r="E2028" s="834" t="s">
        <v>2483</v>
      </c>
      <c r="F2028" s="832" t="s">
        <v>2458</v>
      </c>
      <c r="G2028" s="832" t="s">
        <v>2732</v>
      </c>
      <c r="H2028" s="832" t="s">
        <v>637</v>
      </c>
      <c r="I2028" s="832" t="s">
        <v>4021</v>
      </c>
      <c r="J2028" s="832" t="s">
        <v>2734</v>
      </c>
      <c r="K2028" s="832" t="s">
        <v>2737</v>
      </c>
      <c r="L2028" s="835">
        <v>5623.83</v>
      </c>
      <c r="M2028" s="835">
        <v>16871.489999999998</v>
      </c>
      <c r="N2028" s="832">
        <v>3</v>
      </c>
      <c r="O2028" s="836">
        <v>0.5</v>
      </c>
      <c r="P2028" s="835">
        <v>16871.489999999998</v>
      </c>
      <c r="Q2028" s="837">
        <v>1</v>
      </c>
      <c r="R2028" s="832">
        <v>3</v>
      </c>
      <c r="S2028" s="837">
        <v>1</v>
      </c>
      <c r="T2028" s="836">
        <v>0.5</v>
      </c>
      <c r="U2028" s="838">
        <v>1</v>
      </c>
    </row>
    <row r="2029" spans="1:21" ht="14.4" customHeight="1" x14ac:dyDescent="0.3">
      <c r="A2029" s="831">
        <v>21</v>
      </c>
      <c r="B2029" s="832" t="s">
        <v>2457</v>
      </c>
      <c r="C2029" s="832" t="s">
        <v>2465</v>
      </c>
      <c r="D2029" s="833" t="s">
        <v>4108</v>
      </c>
      <c r="E2029" s="834" t="s">
        <v>2483</v>
      </c>
      <c r="F2029" s="832" t="s">
        <v>2458</v>
      </c>
      <c r="G2029" s="832" t="s">
        <v>2732</v>
      </c>
      <c r="H2029" s="832" t="s">
        <v>585</v>
      </c>
      <c r="I2029" s="832" t="s">
        <v>4024</v>
      </c>
      <c r="J2029" s="832" t="s">
        <v>2741</v>
      </c>
      <c r="K2029" s="832" t="s">
        <v>2739</v>
      </c>
      <c r="L2029" s="835">
        <v>2001.6</v>
      </c>
      <c r="M2029" s="835">
        <v>16012.8</v>
      </c>
      <c r="N2029" s="832">
        <v>8</v>
      </c>
      <c r="O2029" s="836">
        <v>2</v>
      </c>
      <c r="P2029" s="835">
        <v>16012.8</v>
      </c>
      <c r="Q2029" s="837">
        <v>1</v>
      </c>
      <c r="R2029" s="832">
        <v>8</v>
      </c>
      <c r="S2029" s="837">
        <v>1</v>
      </c>
      <c r="T2029" s="836">
        <v>2</v>
      </c>
      <c r="U2029" s="838">
        <v>1</v>
      </c>
    </row>
    <row r="2030" spans="1:21" ht="14.4" customHeight="1" x14ac:dyDescent="0.3">
      <c r="A2030" s="831">
        <v>21</v>
      </c>
      <c r="B2030" s="832" t="s">
        <v>2457</v>
      </c>
      <c r="C2030" s="832" t="s">
        <v>2465</v>
      </c>
      <c r="D2030" s="833" t="s">
        <v>4108</v>
      </c>
      <c r="E2030" s="834" t="s">
        <v>2483</v>
      </c>
      <c r="F2030" s="832" t="s">
        <v>2458</v>
      </c>
      <c r="G2030" s="832" t="s">
        <v>2732</v>
      </c>
      <c r="H2030" s="832" t="s">
        <v>585</v>
      </c>
      <c r="I2030" s="832" t="s">
        <v>2740</v>
      </c>
      <c r="J2030" s="832" t="s">
        <v>2741</v>
      </c>
      <c r="K2030" s="832" t="s">
        <v>2737</v>
      </c>
      <c r="L2030" s="835">
        <v>14011.21</v>
      </c>
      <c r="M2030" s="835">
        <v>280224.2</v>
      </c>
      <c r="N2030" s="832">
        <v>20</v>
      </c>
      <c r="O2030" s="836">
        <v>5</v>
      </c>
      <c r="P2030" s="835">
        <v>280224.2</v>
      </c>
      <c r="Q2030" s="837">
        <v>1</v>
      </c>
      <c r="R2030" s="832">
        <v>20</v>
      </c>
      <c r="S2030" s="837">
        <v>1</v>
      </c>
      <c r="T2030" s="836">
        <v>5</v>
      </c>
      <c r="U2030" s="838">
        <v>1</v>
      </c>
    </row>
    <row r="2031" spans="1:21" ht="14.4" customHeight="1" x14ac:dyDescent="0.3">
      <c r="A2031" s="831">
        <v>21</v>
      </c>
      <c r="B2031" s="832" t="s">
        <v>2457</v>
      </c>
      <c r="C2031" s="832" t="s">
        <v>2465</v>
      </c>
      <c r="D2031" s="833" t="s">
        <v>4108</v>
      </c>
      <c r="E2031" s="834" t="s">
        <v>2483</v>
      </c>
      <c r="F2031" s="832" t="s">
        <v>2458</v>
      </c>
      <c r="G2031" s="832" t="s">
        <v>2732</v>
      </c>
      <c r="H2031" s="832" t="s">
        <v>585</v>
      </c>
      <c r="I2031" s="832" t="s">
        <v>3707</v>
      </c>
      <c r="J2031" s="832" t="s">
        <v>2741</v>
      </c>
      <c r="K2031" s="832" t="s">
        <v>2735</v>
      </c>
      <c r="L2031" s="835">
        <v>10008.01</v>
      </c>
      <c r="M2031" s="835">
        <v>90072.09</v>
      </c>
      <c r="N2031" s="832">
        <v>9</v>
      </c>
      <c r="O2031" s="836">
        <v>1.5</v>
      </c>
      <c r="P2031" s="835">
        <v>90072.09</v>
      </c>
      <c r="Q2031" s="837">
        <v>1</v>
      </c>
      <c r="R2031" s="832">
        <v>9</v>
      </c>
      <c r="S2031" s="837">
        <v>1</v>
      </c>
      <c r="T2031" s="836">
        <v>1.5</v>
      </c>
      <c r="U2031" s="838">
        <v>1</v>
      </c>
    </row>
    <row r="2032" spans="1:21" ht="14.4" customHeight="1" x14ac:dyDescent="0.3">
      <c r="A2032" s="831">
        <v>21</v>
      </c>
      <c r="B2032" s="832" t="s">
        <v>2457</v>
      </c>
      <c r="C2032" s="832" t="s">
        <v>2465</v>
      </c>
      <c r="D2032" s="833" t="s">
        <v>4108</v>
      </c>
      <c r="E2032" s="834" t="s">
        <v>2483</v>
      </c>
      <c r="F2032" s="832" t="s">
        <v>2458</v>
      </c>
      <c r="G2032" s="832" t="s">
        <v>2732</v>
      </c>
      <c r="H2032" s="832" t="s">
        <v>585</v>
      </c>
      <c r="I2032" s="832" t="s">
        <v>4003</v>
      </c>
      <c r="J2032" s="832" t="s">
        <v>2741</v>
      </c>
      <c r="K2032" s="832" t="s">
        <v>4004</v>
      </c>
      <c r="L2032" s="835">
        <v>18014.41</v>
      </c>
      <c r="M2032" s="835">
        <v>36028.82</v>
      </c>
      <c r="N2032" s="832">
        <v>2</v>
      </c>
      <c r="O2032" s="836">
        <v>0.5</v>
      </c>
      <c r="P2032" s="835">
        <v>36028.82</v>
      </c>
      <c r="Q2032" s="837">
        <v>1</v>
      </c>
      <c r="R2032" s="832">
        <v>2</v>
      </c>
      <c r="S2032" s="837">
        <v>1</v>
      </c>
      <c r="T2032" s="836">
        <v>0.5</v>
      </c>
      <c r="U2032" s="838">
        <v>1</v>
      </c>
    </row>
    <row r="2033" spans="1:21" ht="14.4" customHeight="1" x14ac:dyDescent="0.3">
      <c r="A2033" s="831">
        <v>21</v>
      </c>
      <c r="B2033" s="832" t="s">
        <v>2457</v>
      </c>
      <c r="C2033" s="832" t="s">
        <v>2465</v>
      </c>
      <c r="D2033" s="833" t="s">
        <v>4108</v>
      </c>
      <c r="E2033" s="834" t="s">
        <v>2483</v>
      </c>
      <c r="F2033" s="832" t="s">
        <v>2458</v>
      </c>
      <c r="G2033" s="832" t="s">
        <v>2732</v>
      </c>
      <c r="H2033" s="832" t="s">
        <v>585</v>
      </c>
      <c r="I2033" s="832" t="s">
        <v>3708</v>
      </c>
      <c r="J2033" s="832" t="s">
        <v>2741</v>
      </c>
      <c r="K2033" s="832" t="s">
        <v>3709</v>
      </c>
      <c r="L2033" s="835">
        <v>25020.01</v>
      </c>
      <c r="M2033" s="835">
        <v>25020.01</v>
      </c>
      <c r="N2033" s="832">
        <v>1</v>
      </c>
      <c r="O2033" s="836">
        <v>0.5</v>
      </c>
      <c r="P2033" s="835">
        <v>25020.01</v>
      </c>
      <c r="Q2033" s="837">
        <v>1</v>
      </c>
      <c r="R2033" s="832">
        <v>1</v>
      </c>
      <c r="S2033" s="837">
        <v>1</v>
      </c>
      <c r="T2033" s="836">
        <v>0.5</v>
      </c>
      <c r="U2033" s="838">
        <v>1</v>
      </c>
    </row>
    <row r="2034" spans="1:21" ht="14.4" customHeight="1" x14ac:dyDescent="0.3">
      <c r="A2034" s="831">
        <v>21</v>
      </c>
      <c r="B2034" s="832" t="s">
        <v>2457</v>
      </c>
      <c r="C2034" s="832" t="s">
        <v>2465</v>
      </c>
      <c r="D2034" s="833" t="s">
        <v>4108</v>
      </c>
      <c r="E2034" s="834" t="s">
        <v>2483</v>
      </c>
      <c r="F2034" s="832" t="s">
        <v>2458</v>
      </c>
      <c r="G2034" s="832" t="s">
        <v>2732</v>
      </c>
      <c r="H2034" s="832" t="s">
        <v>585</v>
      </c>
      <c r="I2034" s="832" t="s">
        <v>4051</v>
      </c>
      <c r="J2034" s="832" t="s">
        <v>2741</v>
      </c>
      <c r="K2034" s="832" t="s">
        <v>4052</v>
      </c>
      <c r="L2034" s="835">
        <v>451.26</v>
      </c>
      <c r="M2034" s="835">
        <v>1353.78</v>
      </c>
      <c r="N2034" s="832">
        <v>3</v>
      </c>
      <c r="O2034" s="836">
        <v>0.5</v>
      </c>
      <c r="P2034" s="835">
        <v>1353.78</v>
      </c>
      <c r="Q2034" s="837">
        <v>1</v>
      </c>
      <c r="R2034" s="832">
        <v>3</v>
      </c>
      <c r="S2034" s="837">
        <v>1</v>
      </c>
      <c r="T2034" s="836">
        <v>0.5</v>
      </c>
      <c r="U2034" s="838">
        <v>1</v>
      </c>
    </row>
    <row r="2035" spans="1:21" ht="14.4" customHeight="1" x14ac:dyDescent="0.3">
      <c r="A2035" s="831">
        <v>21</v>
      </c>
      <c r="B2035" s="832" t="s">
        <v>2457</v>
      </c>
      <c r="C2035" s="832" t="s">
        <v>2465</v>
      </c>
      <c r="D2035" s="833" t="s">
        <v>4108</v>
      </c>
      <c r="E2035" s="834" t="s">
        <v>2483</v>
      </c>
      <c r="F2035" s="832" t="s">
        <v>2458</v>
      </c>
      <c r="G2035" s="832" t="s">
        <v>3445</v>
      </c>
      <c r="H2035" s="832" t="s">
        <v>585</v>
      </c>
      <c r="I2035" s="832" t="s">
        <v>4053</v>
      </c>
      <c r="J2035" s="832" t="s">
        <v>4054</v>
      </c>
      <c r="K2035" s="832" t="s">
        <v>1951</v>
      </c>
      <c r="L2035" s="835">
        <v>17.8</v>
      </c>
      <c r="M2035" s="835">
        <v>17.8</v>
      </c>
      <c r="N2035" s="832">
        <v>1</v>
      </c>
      <c r="O2035" s="836">
        <v>0.5</v>
      </c>
      <c r="P2035" s="835">
        <v>17.8</v>
      </c>
      <c r="Q2035" s="837">
        <v>1</v>
      </c>
      <c r="R2035" s="832">
        <v>1</v>
      </c>
      <c r="S2035" s="837">
        <v>1</v>
      </c>
      <c r="T2035" s="836">
        <v>0.5</v>
      </c>
      <c r="U2035" s="838">
        <v>1</v>
      </c>
    </row>
    <row r="2036" spans="1:21" ht="14.4" customHeight="1" x14ac:dyDescent="0.3">
      <c r="A2036" s="831">
        <v>21</v>
      </c>
      <c r="B2036" s="832" t="s">
        <v>2457</v>
      </c>
      <c r="C2036" s="832" t="s">
        <v>2465</v>
      </c>
      <c r="D2036" s="833" t="s">
        <v>4108</v>
      </c>
      <c r="E2036" s="834" t="s">
        <v>2483</v>
      </c>
      <c r="F2036" s="832" t="s">
        <v>2458</v>
      </c>
      <c r="G2036" s="832" t="s">
        <v>4055</v>
      </c>
      <c r="H2036" s="832" t="s">
        <v>585</v>
      </c>
      <c r="I2036" s="832" t="s">
        <v>4056</v>
      </c>
      <c r="J2036" s="832" t="s">
        <v>1204</v>
      </c>
      <c r="K2036" s="832" t="s">
        <v>2109</v>
      </c>
      <c r="L2036" s="835">
        <v>122.73</v>
      </c>
      <c r="M2036" s="835">
        <v>122.73</v>
      </c>
      <c r="N2036" s="832">
        <v>1</v>
      </c>
      <c r="O2036" s="836">
        <v>0.5</v>
      </c>
      <c r="P2036" s="835"/>
      <c r="Q2036" s="837">
        <v>0</v>
      </c>
      <c r="R2036" s="832"/>
      <c r="S2036" s="837">
        <v>0</v>
      </c>
      <c r="T2036" s="836"/>
      <c r="U2036" s="838">
        <v>0</v>
      </c>
    </row>
    <row r="2037" spans="1:21" ht="14.4" customHeight="1" x14ac:dyDescent="0.3">
      <c r="A2037" s="831">
        <v>21</v>
      </c>
      <c r="B2037" s="832" t="s">
        <v>2457</v>
      </c>
      <c r="C2037" s="832" t="s">
        <v>2465</v>
      </c>
      <c r="D2037" s="833" t="s">
        <v>4108</v>
      </c>
      <c r="E2037" s="834" t="s">
        <v>2483</v>
      </c>
      <c r="F2037" s="832" t="s">
        <v>2458</v>
      </c>
      <c r="G2037" s="832" t="s">
        <v>2767</v>
      </c>
      <c r="H2037" s="832" t="s">
        <v>585</v>
      </c>
      <c r="I2037" s="832" t="s">
        <v>3023</v>
      </c>
      <c r="J2037" s="832" t="s">
        <v>3024</v>
      </c>
      <c r="K2037" s="832" t="s">
        <v>3025</v>
      </c>
      <c r="L2037" s="835">
        <v>177.92</v>
      </c>
      <c r="M2037" s="835">
        <v>355.84</v>
      </c>
      <c r="N2037" s="832">
        <v>2</v>
      </c>
      <c r="O2037" s="836">
        <v>1.5</v>
      </c>
      <c r="P2037" s="835">
        <v>177.92</v>
      </c>
      <c r="Q2037" s="837">
        <v>0.5</v>
      </c>
      <c r="R2037" s="832">
        <v>1</v>
      </c>
      <c r="S2037" s="837">
        <v>0.5</v>
      </c>
      <c r="T2037" s="836">
        <v>0.5</v>
      </c>
      <c r="U2037" s="838">
        <v>0.33333333333333331</v>
      </c>
    </row>
    <row r="2038" spans="1:21" ht="14.4" customHeight="1" x14ac:dyDescent="0.3">
      <c r="A2038" s="831">
        <v>21</v>
      </c>
      <c r="B2038" s="832" t="s">
        <v>2457</v>
      </c>
      <c r="C2038" s="832" t="s">
        <v>2465</v>
      </c>
      <c r="D2038" s="833" t="s">
        <v>4108</v>
      </c>
      <c r="E2038" s="834" t="s">
        <v>2483</v>
      </c>
      <c r="F2038" s="832" t="s">
        <v>2458</v>
      </c>
      <c r="G2038" s="832" t="s">
        <v>2767</v>
      </c>
      <c r="H2038" s="832" t="s">
        <v>585</v>
      </c>
      <c r="I2038" s="832" t="s">
        <v>4057</v>
      </c>
      <c r="J2038" s="832" t="s">
        <v>4058</v>
      </c>
      <c r="K2038" s="832" t="s">
        <v>4059</v>
      </c>
      <c r="L2038" s="835">
        <v>477.11</v>
      </c>
      <c r="M2038" s="835">
        <v>477.11</v>
      </c>
      <c r="N2038" s="832">
        <v>1</v>
      </c>
      <c r="O2038" s="836">
        <v>1</v>
      </c>
      <c r="P2038" s="835">
        <v>477.11</v>
      </c>
      <c r="Q2038" s="837">
        <v>1</v>
      </c>
      <c r="R2038" s="832">
        <v>1</v>
      </c>
      <c r="S2038" s="837">
        <v>1</v>
      </c>
      <c r="T2038" s="836">
        <v>1</v>
      </c>
      <c r="U2038" s="838">
        <v>1</v>
      </c>
    </row>
    <row r="2039" spans="1:21" ht="14.4" customHeight="1" x14ac:dyDescent="0.3">
      <c r="A2039" s="831">
        <v>21</v>
      </c>
      <c r="B2039" s="832" t="s">
        <v>2457</v>
      </c>
      <c r="C2039" s="832" t="s">
        <v>2465</v>
      </c>
      <c r="D2039" s="833" t="s">
        <v>4108</v>
      </c>
      <c r="E2039" s="834" t="s">
        <v>2483</v>
      </c>
      <c r="F2039" s="832" t="s">
        <v>2458</v>
      </c>
      <c r="G2039" s="832" t="s">
        <v>2773</v>
      </c>
      <c r="H2039" s="832" t="s">
        <v>585</v>
      </c>
      <c r="I2039" s="832" t="s">
        <v>2775</v>
      </c>
      <c r="J2039" s="832" t="s">
        <v>2776</v>
      </c>
      <c r="K2039" s="832" t="s">
        <v>2777</v>
      </c>
      <c r="L2039" s="835">
        <v>0</v>
      </c>
      <c r="M2039" s="835">
        <v>0</v>
      </c>
      <c r="N2039" s="832">
        <v>1</v>
      </c>
      <c r="O2039" s="836">
        <v>1</v>
      </c>
      <c r="P2039" s="835">
        <v>0</v>
      </c>
      <c r="Q2039" s="837"/>
      <c r="R2039" s="832">
        <v>1</v>
      </c>
      <c r="S2039" s="837">
        <v>1</v>
      </c>
      <c r="T2039" s="836">
        <v>1</v>
      </c>
      <c r="U2039" s="838">
        <v>1</v>
      </c>
    </row>
    <row r="2040" spans="1:21" ht="14.4" customHeight="1" x14ac:dyDescent="0.3">
      <c r="A2040" s="831">
        <v>21</v>
      </c>
      <c r="B2040" s="832" t="s">
        <v>2457</v>
      </c>
      <c r="C2040" s="832" t="s">
        <v>2465</v>
      </c>
      <c r="D2040" s="833" t="s">
        <v>4108</v>
      </c>
      <c r="E2040" s="834" t="s">
        <v>2483</v>
      </c>
      <c r="F2040" s="832" t="s">
        <v>2458</v>
      </c>
      <c r="G2040" s="832" t="s">
        <v>4060</v>
      </c>
      <c r="H2040" s="832" t="s">
        <v>637</v>
      </c>
      <c r="I2040" s="832" t="s">
        <v>4061</v>
      </c>
      <c r="J2040" s="832" t="s">
        <v>4062</v>
      </c>
      <c r="K2040" s="832" t="s">
        <v>4063</v>
      </c>
      <c r="L2040" s="835">
        <v>65.36</v>
      </c>
      <c r="M2040" s="835">
        <v>130.72</v>
      </c>
      <c r="N2040" s="832">
        <v>2</v>
      </c>
      <c r="O2040" s="836">
        <v>2</v>
      </c>
      <c r="P2040" s="835"/>
      <c r="Q2040" s="837">
        <v>0</v>
      </c>
      <c r="R2040" s="832"/>
      <c r="S2040" s="837">
        <v>0</v>
      </c>
      <c r="T2040" s="836"/>
      <c r="U2040" s="838">
        <v>0</v>
      </c>
    </row>
    <row r="2041" spans="1:21" ht="14.4" customHeight="1" x14ac:dyDescent="0.3">
      <c r="A2041" s="831">
        <v>21</v>
      </c>
      <c r="B2041" s="832" t="s">
        <v>2457</v>
      </c>
      <c r="C2041" s="832" t="s">
        <v>2465</v>
      </c>
      <c r="D2041" s="833" t="s">
        <v>4108</v>
      </c>
      <c r="E2041" s="834" t="s">
        <v>2483</v>
      </c>
      <c r="F2041" s="832" t="s">
        <v>2458</v>
      </c>
      <c r="G2041" s="832" t="s">
        <v>2791</v>
      </c>
      <c r="H2041" s="832" t="s">
        <v>585</v>
      </c>
      <c r="I2041" s="832" t="s">
        <v>2792</v>
      </c>
      <c r="J2041" s="832" t="s">
        <v>643</v>
      </c>
      <c r="K2041" s="832" t="s">
        <v>644</v>
      </c>
      <c r="L2041" s="835">
        <v>2086.5500000000002</v>
      </c>
      <c r="M2041" s="835">
        <v>2086.5500000000002</v>
      </c>
      <c r="N2041" s="832">
        <v>1</v>
      </c>
      <c r="O2041" s="836">
        <v>1</v>
      </c>
      <c r="P2041" s="835">
        <v>2086.5500000000002</v>
      </c>
      <c r="Q2041" s="837">
        <v>1</v>
      </c>
      <c r="R2041" s="832">
        <v>1</v>
      </c>
      <c r="S2041" s="837">
        <v>1</v>
      </c>
      <c r="T2041" s="836">
        <v>1</v>
      </c>
      <c r="U2041" s="838">
        <v>1</v>
      </c>
    </row>
    <row r="2042" spans="1:21" ht="14.4" customHeight="1" x14ac:dyDescent="0.3">
      <c r="A2042" s="831">
        <v>21</v>
      </c>
      <c r="B2042" s="832" t="s">
        <v>2457</v>
      </c>
      <c r="C2042" s="832" t="s">
        <v>2465</v>
      </c>
      <c r="D2042" s="833" t="s">
        <v>4108</v>
      </c>
      <c r="E2042" s="834" t="s">
        <v>2483</v>
      </c>
      <c r="F2042" s="832" t="s">
        <v>2458</v>
      </c>
      <c r="G2042" s="832" t="s">
        <v>2793</v>
      </c>
      <c r="H2042" s="832" t="s">
        <v>637</v>
      </c>
      <c r="I2042" s="832" t="s">
        <v>2053</v>
      </c>
      <c r="J2042" s="832" t="s">
        <v>1310</v>
      </c>
      <c r="K2042" s="832" t="s">
        <v>2054</v>
      </c>
      <c r="L2042" s="835">
        <v>225.06</v>
      </c>
      <c r="M2042" s="835">
        <v>225.06</v>
      </c>
      <c r="N2042" s="832">
        <v>1</v>
      </c>
      <c r="O2042" s="836">
        <v>1</v>
      </c>
      <c r="P2042" s="835"/>
      <c r="Q2042" s="837">
        <v>0</v>
      </c>
      <c r="R2042" s="832"/>
      <c r="S2042" s="837">
        <v>0</v>
      </c>
      <c r="T2042" s="836"/>
      <c r="U2042" s="838">
        <v>0</v>
      </c>
    </row>
    <row r="2043" spans="1:21" ht="14.4" customHeight="1" x14ac:dyDescent="0.3">
      <c r="A2043" s="831">
        <v>21</v>
      </c>
      <c r="B2043" s="832" t="s">
        <v>2457</v>
      </c>
      <c r="C2043" s="832" t="s">
        <v>2465</v>
      </c>
      <c r="D2043" s="833" t="s">
        <v>4108</v>
      </c>
      <c r="E2043" s="834" t="s">
        <v>2483</v>
      </c>
      <c r="F2043" s="832" t="s">
        <v>2458</v>
      </c>
      <c r="G2043" s="832" t="s">
        <v>2799</v>
      </c>
      <c r="H2043" s="832" t="s">
        <v>585</v>
      </c>
      <c r="I2043" s="832" t="s">
        <v>2800</v>
      </c>
      <c r="J2043" s="832" t="s">
        <v>634</v>
      </c>
      <c r="K2043" s="832" t="s">
        <v>2801</v>
      </c>
      <c r="L2043" s="835">
        <v>0</v>
      </c>
      <c r="M2043" s="835">
        <v>0</v>
      </c>
      <c r="N2043" s="832">
        <v>2</v>
      </c>
      <c r="O2043" s="836">
        <v>1</v>
      </c>
      <c r="P2043" s="835">
        <v>0</v>
      </c>
      <c r="Q2043" s="837"/>
      <c r="R2043" s="832">
        <v>2</v>
      </c>
      <c r="S2043" s="837">
        <v>1</v>
      </c>
      <c r="T2043" s="836">
        <v>1</v>
      </c>
      <c r="U2043" s="838">
        <v>1</v>
      </c>
    </row>
    <row r="2044" spans="1:21" ht="14.4" customHeight="1" x14ac:dyDescent="0.3">
      <c r="A2044" s="831">
        <v>21</v>
      </c>
      <c r="B2044" s="832" t="s">
        <v>2457</v>
      </c>
      <c r="C2044" s="832" t="s">
        <v>2465</v>
      </c>
      <c r="D2044" s="833" t="s">
        <v>4108</v>
      </c>
      <c r="E2044" s="834" t="s">
        <v>2483</v>
      </c>
      <c r="F2044" s="832" t="s">
        <v>2459</v>
      </c>
      <c r="G2044" s="832" t="s">
        <v>2519</v>
      </c>
      <c r="H2044" s="832" t="s">
        <v>585</v>
      </c>
      <c r="I2044" s="832" t="s">
        <v>2810</v>
      </c>
      <c r="J2044" s="832" t="s">
        <v>2521</v>
      </c>
      <c r="K2044" s="832"/>
      <c r="L2044" s="835">
        <v>0</v>
      </c>
      <c r="M2044" s="835">
        <v>0</v>
      </c>
      <c r="N2044" s="832">
        <v>1</v>
      </c>
      <c r="O2044" s="836">
        <v>1</v>
      </c>
      <c r="P2044" s="835">
        <v>0</v>
      </c>
      <c r="Q2044" s="837"/>
      <c r="R2044" s="832">
        <v>1</v>
      </c>
      <c r="S2044" s="837">
        <v>1</v>
      </c>
      <c r="T2044" s="836">
        <v>1</v>
      </c>
      <c r="U2044" s="838">
        <v>1</v>
      </c>
    </row>
    <row r="2045" spans="1:21" ht="14.4" customHeight="1" x14ac:dyDescent="0.3">
      <c r="A2045" s="831">
        <v>21</v>
      </c>
      <c r="B2045" s="832" t="s">
        <v>2457</v>
      </c>
      <c r="C2045" s="832" t="s">
        <v>2465</v>
      </c>
      <c r="D2045" s="833" t="s">
        <v>4108</v>
      </c>
      <c r="E2045" s="834" t="s">
        <v>2483</v>
      </c>
      <c r="F2045" s="832" t="s">
        <v>2460</v>
      </c>
      <c r="G2045" s="832" t="s">
        <v>2812</v>
      </c>
      <c r="H2045" s="832" t="s">
        <v>585</v>
      </c>
      <c r="I2045" s="832" t="s">
        <v>3710</v>
      </c>
      <c r="J2045" s="832" t="s">
        <v>3711</v>
      </c>
      <c r="K2045" s="832" t="s">
        <v>3712</v>
      </c>
      <c r="L2045" s="835">
        <v>741</v>
      </c>
      <c r="M2045" s="835">
        <v>741</v>
      </c>
      <c r="N2045" s="832">
        <v>1</v>
      </c>
      <c r="O2045" s="836">
        <v>1</v>
      </c>
      <c r="P2045" s="835"/>
      <c r="Q2045" s="837">
        <v>0</v>
      </c>
      <c r="R2045" s="832"/>
      <c r="S2045" s="837">
        <v>0</v>
      </c>
      <c r="T2045" s="836"/>
      <c r="U2045" s="838">
        <v>0</v>
      </c>
    </row>
    <row r="2046" spans="1:21" ht="14.4" customHeight="1" x14ac:dyDescent="0.3">
      <c r="A2046" s="831">
        <v>21</v>
      </c>
      <c r="B2046" s="832" t="s">
        <v>2457</v>
      </c>
      <c r="C2046" s="832" t="s">
        <v>2465</v>
      </c>
      <c r="D2046" s="833" t="s">
        <v>4108</v>
      </c>
      <c r="E2046" s="834" t="s">
        <v>2483</v>
      </c>
      <c r="F2046" s="832" t="s">
        <v>2460</v>
      </c>
      <c r="G2046" s="832" t="s">
        <v>2812</v>
      </c>
      <c r="H2046" s="832" t="s">
        <v>585</v>
      </c>
      <c r="I2046" s="832" t="s">
        <v>3060</v>
      </c>
      <c r="J2046" s="832" t="s">
        <v>3061</v>
      </c>
      <c r="K2046" s="832" t="s">
        <v>3062</v>
      </c>
      <c r="L2046" s="835">
        <v>1600</v>
      </c>
      <c r="M2046" s="835">
        <v>4800</v>
      </c>
      <c r="N2046" s="832">
        <v>3</v>
      </c>
      <c r="O2046" s="836">
        <v>1</v>
      </c>
      <c r="P2046" s="835">
        <v>4800</v>
      </c>
      <c r="Q2046" s="837">
        <v>1</v>
      </c>
      <c r="R2046" s="832">
        <v>3</v>
      </c>
      <c r="S2046" s="837">
        <v>1</v>
      </c>
      <c r="T2046" s="836">
        <v>1</v>
      </c>
      <c r="U2046" s="838">
        <v>1</v>
      </c>
    </row>
    <row r="2047" spans="1:21" ht="14.4" customHeight="1" x14ac:dyDescent="0.3">
      <c r="A2047" s="831">
        <v>21</v>
      </c>
      <c r="B2047" s="832" t="s">
        <v>2457</v>
      </c>
      <c r="C2047" s="832" t="s">
        <v>2465</v>
      </c>
      <c r="D2047" s="833" t="s">
        <v>4108</v>
      </c>
      <c r="E2047" s="834" t="s">
        <v>2483</v>
      </c>
      <c r="F2047" s="832" t="s">
        <v>2460</v>
      </c>
      <c r="G2047" s="832" t="s">
        <v>2812</v>
      </c>
      <c r="H2047" s="832" t="s">
        <v>585</v>
      </c>
      <c r="I2047" s="832" t="s">
        <v>3713</v>
      </c>
      <c r="J2047" s="832" t="s">
        <v>3714</v>
      </c>
      <c r="K2047" s="832" t="s">
        <v>3715</v>
      </c>
      <c r="L2047" s="835">
        <v>800</v>
      </c>
      <c r="M2047" s="835">
        <v>4000</v>
      </c>
      <c r="N2047" s="832">
        <v>5</v>
      </c>
      <c r="O2047" s="836">
        <v>2</v>
      </c>
      <c r="P2047" s="835">
        <v>4000</v>
      </c>
      <c r="Q2047" s="837">
        <v>1</v>
      </c>
      <c r="R2047" s="832">
        <v>5</v>
      </c>
      <c r="S2047" s="837">
        <v>1</v>
      </c>
      <c r="T2047" s="836">
        <v>2</v>
      </c>
      <c r="U2047" s="838">
        <v>1</v>
      </c>
    </row>
    <row r="2048" spans="1:21" ht="14.4" customHeight="1" x14ac:dyDescent="0.3">
      <c r="A2048" s="831">
        <v>21</v>
      </c>
      <c r="B2048" s="832" t="s">
        <v>2457</v>
      </c>
      <c r="C2048" s="832" t="s">
        <v>2465</v>
      </c>
      <c r="D2048" s="833" t="s">
        <v>4108</v>
      </c>
      <c r="E2048" s="834" t="s">
        <v>2483</v>
      </c>
      <c r="F2048" s="832" t="s">
        <v>2460</v>
      </c>
      <c r="G2048" s="832" t="s">
        <v>2825</v>
      </c>
      <c r="H2048" s="832" t="s">
        <v>585</v>
      </c>
      <c r="I2048" s="832" t="s">
        <v>2826</v>
      </c>
      <c r="J2048" s="832" t="s">
        <v>2827</v>
      </c>
      <c r="K2048" s="832" t="s">
        <v>2828</v>
      </c>
      <c r="L2048" s="835">
        <v>1267.1199999999999</v>
      </c>
      <c r="M2048" s="835">
        <v>6335.5999999999995</v>
      </c>
      <c r="N2048" s="832">
        <v>5</v>
      </c>
      <c r="O2048" s="836">
        <v>2</v>
      </c>
      <c r="P2048" s="835">
        <v>6335.5999999999995</v>
      </c>
      <c r="Q2048" s="837">
        <v>1</v>
      </c>
      <c r="R2048" s="832">
        <v>5</v>
      </c>
      <c r="S2048" s="837">
        <v>1</v>
      </c>
      <c r="T2048" s="836">
        <v>2</v>
      </c>
      <c r="U2048" s="838">
        <v>1</v>
      </c>
    </row>
    <row r="2049" spans="1:21" ht="14.4" customHeight="1" x14ac:dyDescent="0.3">
      <c r="A2049" s="831">
        <v>21</v>
      </c>
      <c r="B2049" s="832" t="s">
        <v>2457</v>
      </c>
      <c r="C2049" s="832" t="s">
        <v>2465</v>
      </c>
      <c r="D2049" s="833" t="s">
        <v>4108</v>
      </c>
      <c r="E2049" s="834" t="s">
        <v>2483</v>
      </c>
      <c r="F2049" s="832" t="s">
        <v>2460</v>
      </c>
      <c r="G2049" s="832" t="s">
        <v>2825</v>
      </c>
      <c r="H2049" s="832" t="s">
        <v>585</v>
      </c>
      <c r="I2049" s="832" t="s">
        <v>3072</v>
      </c>
      <c r="J2049" s="832" t="s">
        <v>3073</v>
      </c>
      <c r="K2049" s="832" t="s">
        <v>3074</v>
      </c>
      <c r="L2049" s="835">
        <v>1000</v>
      </c>
      <c r="M2049" s="835">
        <v>2000</v>
      </c>
      <c r="N2049" s="832">
        <v>2</v>
      </c>
      <c r="O2049" s="836">
        <v>2</v>
      </c>
      <c r="P2049" s="835"/>
      <c r="Q2049" s="837">
        <v>0</v>
      </c>
      <c r="R2049" s="832"/>
      <c r="S2049" s="837">
        <v>0</v>
      </c>
      <c r="T2049" s="836"/>
      <c r="U2049" s="838">
        <v>0</v>
      </c>
    </row>
    <row r="2050" spans="1:21" ht="14.4" customHeight="1" x14ac:dyDescent="0.3">
      <c r="A2050" s="831">
        <v>21</v>
      </c>
      <c r="B2050" s="832" t="s">
        <v>2457</v>
      </c>
      <c r="C2050" s="832" t="s">
        <v>2465</v>
      </c>
      <c r="D2050" s="833" t="s">
        <v>4108</v>
      </c>
      <c r="E2050" s="834" t="s">
        <v>2499</v>
      </c>
      <c r="F2050" s="832" t="s">
        <v>2458</v>
      </c>
      <c r="G2050" s="832" t="s">
        <v>2522</v>
      </c>
      <c r="H2050" s="832" t="s">
        <v>637</v>
      </c>
      <c r="I2050" s="832" t="s">
        <v>2104</v>
      </c>
      <c r="J2050" s="832" t="s">
        <v>653</v>
      </c>
      <c r="K2050" s="832" t="s">
        <v>654</v>
      </c>
      <c r="L2050" s="835">
        <v>65.28</v>
      </c>
      <c r="M2050" s="835">
        <v>65.28</v>
      </c>
      <c r="N2050" s="832">
        <v>1</v>
      </c>
      <c r="O2050" s="836">
        <v>0.5</v>
      </c>
      <c r="P2050" s="835">
        <v>65.28</v>
      </c>
      <c r="Q2050" s="837">
        <v>1</v>
      </c>
      <c r="R2050" s="832">
        <v>1</v>
      </c>
      <c r="S2050" s="837">
        <v>1</v>
      </c>
      <c r="T2050" s="836">
        <v>0.5</v>
      </c>
      <c r="U2050" s="838">
        <v>1</v>
      </c>
    </row>
    <row r="2051" spans="1:21" ht="14.4" customHeight="1" x14ac:dyDescent="0.3">
      <c r="A2051" s="831">
        <v>21</v>
      </c>
      <c r="B2051" s="832" t="s">
        <v>2457</v>
      </c>
      <c r="C2051" s="832" t="s">
        <v>2465</v>
      </c>
      <c r="D2051" s="833" t="s">
        <v>4108</v>
      </c>
      <c r="E2051" s="834" t="s">
        <v>2499</v>
      </c>
      <c r="F2051" s="832" t="s">
        <v>2458</v>
      </c>
      <c r="G2051" s="832" t="s">
        <v>2829</v>
      </c>
      <c r="H2051" s="832" t="s">
        <v>637</v>
      </c>
      <c r="I2051" s="832" t="s">
        <v>2163</v>
      </c>
      <c r="J2051" s="832" t="s">
        <v>2164</v>
      </c>
      <c r="K2051" s="832" t="s">
        <v>2165</v>
      </c>
      <c r="L2051" s="835">
        <v>9.4</v>
      </c>
      <c r="M2051" s="835">
        <v>37.6</v>
      </c>
      <c r="N2051" s="832">
        <v>4</v>
      </c>
      <c r="O2051" s="836">
        <v>2.5</v>
      </c>
      <c r="P2051" s="835">
        <v>37.6</v>
      </c>
      <c r="Q2051" s="837">
        <v>1</v>
      </c>
      <c r="R2051" s="832">
        <v>4</v>
      </c>
      <c r="S2051" s="837">
        <v>1</v>
      </c>
      <c r="T2051" s="836">
        <v>2.5</v>
      </c>
      <c r="U2051" s="838">
        <v>1</v>
      </c>
    </row>
    <row r="2052" spans="1:21" ht="14.4" customHeight="1" x14ac:dyDescent="0.3">
      <c r="A2052" s="831">
        <v>21</v>
      </c>
      <c r="B2052" s="832" t="s">
        <v>2457</v>
      </c>
      <c r="C2052" s="832" t="s">
        <v>2465</v>
      </c>
      <c r="D2052" s="833" t="s">
        <v>4108</v>
      </c>
      <c r="E2052" s="834" t="s">
        <v>2499</v>
      </c>
      <c r="F2052" s="832" t="s">
        <v>2458</v>
      </c>
      <c r="G2052" s="832" t="s">
        <v>2546</v>
      </c>
      <c r="H2052" s="832" t="s">
        <v>585</v>
      </c>
      <c r="I2052" s="832" t="s">
        <v>2547</v>
      </c>
      <c r="J2052" s="832" t="s">
        <v>2548</v>
      </c>
      <c r="K2052" s="832" t="s">
        <v>2549</v>
      </c>
      <c r="L2052" s="835">
        <v>0</v>
      </c>
      <c r="M2052" s="835">
        <v>0</v>
      </c>
      <c r="N2052" s="832">
        <v>1</v>
      </c>
      <c r="O2052" s="836">
        <v>1</v>
      </c>
      <c r="P2052" s="835"/>
      <c r="Q2052" s="837"/>
      <c r="R2052" s="832"/>
      <c r="S2052" s="837">
        <v>0</v>
      </c>
      <c r="T2052" s="836"/>
      <c r="U2052" s="838">
        <v>0</v>
      </c>
    </row>
    <row r="2053" spans="1:21" ht="14.4" customHeight="1" x14ac:dyDescent="0.3">
      <c r="A2053" s="831">
        <v>21</v>
      </c>
      <c r="B2053" s="832" t="s">
        <v>2457</v>
      </c>
      <c r="C2053" s="832" t="s">
        <v>2465</v>
      </c>
      <c r="D2053" s="833" t="s">
        <v>4108</v>
      </c>
      <c r="E2053" s="834" t="s">
        <v>2499</v>
      </c>
      <c r="F2053" s="832" t="s">
        <v>2458</v>
      </c>
      <c r="G2053" s="832" t="s">
        <v>2546</v>
      </c>
      <c r="H2053" s="832" t="s">
        <v>585</v>
      </c>
      <c r="I2053" s="832" t="s">
        <v>2850</v>
      </c>
      <c r="J2053" s="832" t="s">
        <v>2548</v>
      </c>
      <c r="K2053" s="832" t="s">
        <v>1002</v>
      </c>
      <c r="L2053" s="835">
        <v>0</v>
      </c>
      <c r="M2053" s="835">
        <v>0</v>
      </c>
      <c r="N2053" s="832">
        <v>4</v>
      </c>
      <c r="O2053" s="836">
        <v>3.5</v>
      </c>
      <c r="P2053" s="835">
        <v>0</v>
      </c>
      <c r="Q2053" s="837"/>
      <c r="R2053" s="832">
        <v>4</v>
      </c>
      <c r="S2053" s="837">
        <v>1</v>
      </c>
      <c r="T2053" s="836">
        <v>3.5</v>
      </c>
      <c r="U2053" s="838">
        <v>1</v>
      </c>
    </row>
    <row r="2054" spans="1:21" ht="14.4" customHeight="1" x14ac:dyDescent="0.3">
      <c r="A2054" s="831">
        <v>21</v>
      </c>
      <c r="B2054" s="832" t="s">
        <v>2457</v>
      </c>
      <c r="C2054" s="832" t="s">
        <v>2465</v>
      </c>
      <c r="D2054" s="833" t="s">
        <v>4108</v>
      </c>
      <c r="E2054" s="834" t="s">
        <v>2499</v>
      </c>
      <c r="F2054" s="832" t="s">
        <v>2458</v>
      </c>
      <c r="G2054" s="832" t="s">
        <v>2546</v>
      </c>
      <c r="H2054" s="832" t="s">
        <v>585</v>
      </c>
      <c r="I2054" s="832" t="s">
        <v>4064</v>
      </c>
      <c r="J2054" s="832" t="s">
        <v>2548</v>
      </c>
      <c r="K2054" s="832" t="s">
        <v>3667</v>
      </c>
      <c r="L2054" s="835">
        <v>0</v>
      </c>
      <c r="M2054" s="835">
        <v>0</v>
      </c>
      <c r="N2054" s="832">
        <v>1</v>
      </c>
      <c r="O2054" s="836">
        <v>1</v>
      </c>
      <c r="P2054" s="835"/>
      <c r="Q2054" s="837"/>
      <c r="R2054" s="832"/>
      <c r="S2054" s="837">
        <v>0</v>
      </c>
      <c r="T2054" s="836"/>
      <c r="U2054" s="838">
        <v>0</v>
      </c>
    </row>
    <row r="2055" spans="1:21" ht="14.4" customHeight="1" x14ac:dyDescent="0.3">
      <c r="A2055" s="831">
        <v>21</v>
      </c>
      <c r="B2055" s="832" t="s">
        <v>2457</v>
      </c>
      <c r="C2055" s="832" t="s">
        <v>2465</v>
      </c>
      <c r="D2055" s="833" t="s">
        <v>4108</v>
      </c>
      <c r="E2055" s="834" t="s">
        <v>2499</v>
      </c>
      <c r="F2055" s="832" t="s">
        <v>2458</v>
      </c>
      <c r="G2055" s="832" t="s">
        <v>2554</v>
      </c>
      <c r="H2055" s="832" t="s">
        <v>637</v>
      </c>
      <c r="I2055" s="832" t="s">
        <v>2402</v>
      </c>
      <c r="J2055" s="832" t="s">
        <v>1266</v>
      </c>
      <c r="K2055" s="832" t="s">
        <v>2403</v>
      </c>
      <c r="L2055" s="835">
        <v>0</v>
      </c>
      <c r="M2055" s="835">
        <v>0</v>
      </c>
      <c r="N2055" s="832">
        <v>1</v>
      </c>
      <c r="O2055" s="836">
        <v>1</v>
      </c>
      <c r="P2055" s="835">
        <v>0</v>
      </c>
      <c r="Q2055" s="837"/>
      <c r="R2055" s="832">
        <v>1</v>
      </c>
      <c r="S2055" s="837">
        <v>1</v>
      </c>
      <c r="T2055" s="836">
        <v>1</v>
      </c>
      <c r="U2055" s="838">
        <v>1</v>
      </c>
    </row>
    <row r="2056" spans="1:21" ht="14.4" customHeight="1" x14ac:dyDescent="0.3">
      <c r="A2056" s="831">
        <v>21</v>
      </c>
      <c r="B2056" s="832" t="s">
        <v>2457</v>
      </c>
      <c r="C2056" s="832" t="s">
        <v>2465</v>
      </c>
      <c r="D2056" s="833" t="s">
        <v>4108</v>
      </c>
      <c r="E2056" s="834" t="s">
        <v>2499</v>
      </c>
      <c r="F2056" s="832" t="s">
        <v>2458</v>
      </c>
      <c r="G2056" s="832" t="s">
        <v>2558</v>
      </c>
      <c r="H2056" s="832" t="s">
        <v>637</v>
      </c>
      <c r="I2056" s="832" t="s">
        <v>3178</v>
      </c>
      <c r="J2056" s="832" t="s">
        <v>742</v>
      </c>
      <c r="K2056" s="832" t="s">
        <v>743</v>
      </c>
      <c r="L2056" s="835">
        <v>132</v>
      </c>
      <c r="M2056" s="835">
        <v>132</v>
      </c>
      <c r="N2056" s="832">
        <v>1</v>
      </c>
      <c r="O2056" s="836">
        <v>0.5</v>
      </c>
      <c r="P2056" s="835">
        <v>132</v>
      </c>
      <c r="Q2056" s="837">
        <v>1</v>
      </c>
      <c r="R2056" s="832">
        <v>1</v>
      </c>
      <c r="S2056" s="837">
        <v>1</v>
      </c>
      <c r="T2056" s="836">
        <v>0.5</v>
      </c>
      <c r="U2056" s="838">
        <v>1</v>
      </c>
    </row>
    <row r="2057" spans="1:21" ht="14.4" customHeight="1" x14ac:dyDescent="0.3">
      <c r="A2057" s="831">
        <v>21</v>
      </c>
      <c r="B2057" s="832" t="s">
        <v>2457</v>
      </c>
      <c r="C2057" s="832" t="s">
        <v>2465</v>
      </c>
      <c r="D2057" s="833" t="s">
        <v>4108</v>
      </c>
      <c r="E2057" s="834" t="s">
        <v>2499</v>
      </c>
      <c r="F2057" s="832" t="s">
        <v>2458</v>
      </c>
      <c r="G2057" s="832" t="s">
        <v>2558</v>
      </c>
      <c r="H2057" s="832" t="s">
        <v>637</v>
      </c>
      <c r="I2057" s="832" t="s">
        <v>2560</v>
      </c>
      <c r="J2057" s="832" t="s">
        <v>742</v>
      </c>
      <c r="K2057" s="832" t="s">
        <v>2561</v>
      </c>
      <c r="L2057" s="835">
        <v>264</v>
      </c>
      <c r="M2057" s="835">
        <v>264</v>
      </c>
      <c r="N2057" s="832">
        <v>1</v>
      </c>
      <c r="O2057" s="836">
        <v>0.5</v>
      </c>
      <c r="P2057" s="835">
        <v>264</v>
      </c>
      <c r="Q2057" s="837">
        <v>1</v>
      </c>
      <c r="R2057" s="832">
        <v>1</v>
      </c>
      <c r="S2057" s="837">
        <v>1</v>
      </c>
      <c r="T2057" s="836">
        <v>0.5</v>
      </c>
      <c r="U2057" s="838">
        <v>1</v>
      </c>
    </row>
    <row r="2058" spans="1:21" ht="14.4" customHeight="1" x14ac:dyDescent="0.3">
      <c r="A2058" s="831">
        <v>21</v>
      </c>
      <c r="B2058" s="832" t="s">
        <v>2457</v>
      </c>
      <c r="C2058" s="832" t="s">
        <v>2465</v>
      </c>
      <c r="D2058" s="833" t="s">
        <v>4108</v>
      </c>
      <c r="E2058" s="834" t="s">
        <v>2499</v>
      </c>
      <c r="F2058" s="832" t="s">
        <v>2458</v>
      </c>
      <c r="G2058" s="832" t="s">
        <v>2566</v>
      </c>
      <c r="H2058" s="832" t="s">
        <v>585</v>
      </c>
      <c r="I2058" s="832" t="s">
        <v>2567</v>
      </c>
      <c r="J2058" s="832" t="s">
        <v>867</v>
      </c>
      <c r="K2058" s="832" t="s">
        <v>2568</v>
      </c>
      <c r="L2058" s="835">
        <v>236.03</v>
      </c>
      <c r="M2058" s="835">
        <v>2360.3000000000002</v>
      </c>
      <c r="N2058" s="832">
        <v>10</v>
      </c>
      <c r="O2058" s="836">
        <v>8.5</v>
      </c>
      <c r="P2058" s="835">
        <v>2124.27</v>
      </c>
      <c r="Q2058" s="837">
        <v>0.89999999999999991</v>
      </c>
      <c r="R2058" s="832">
        <v>9</v>
      </c>
      <c r="S2058" s="837">
        <v>0.9</v>
      </c>
      <c r="T2058" s="836">
        <v>7.5</v>
      </c>
      <c r="U2058" s="838">
        <v>0.88235294117647056</v>
      </c>
    </row>
    <row r="2059" spans="1:21" ht="14.4" customHeight="1" x14ac:dyDescent="0.3">
      <c r="A2059" s="831">
        <v>21</v>
      </c>
      <c r="B2059" s="832" t="s">
        <v>2457</v>
      </c>
      <c r="C2059" s="832" t="s">
        <v>2465</v>
      </c>
      <c r="D2059" s="833" t="s">
        <v>4108</v>
      </c>
      <c r="E2059" s="834" t="s">
        <v>2499</v>
      </c>
      <c r="F2059" s="832" t="s">
        <v>2458</v>
      </c>
      <c r="G2059" s="832" t="s">
        <v>2566</v>
      </c>
      <c r="H2059" s="832" t="s">
        <v>585</v>
      </c>
      <c r="I2059" s="832" t="s">
        <v>2569</v>
      </c>
      <c r="J2059" s="832" t="s">
        <v>867</v>
      </c>
      <c r="K2059" s="832" t="s">
        <v>2570</v>
      </c>
      <c r="L2059" s="835">
        <v>516</v>
      </c>
      <c r="M2059" s="835">
        <v>2064</v>
      </c>
      <c r="N2059" s="832">
        <v>4</v>
      </c>
      <c r="O2059" s="836">
        <v>3</v>
      </c>
      <c r="P2059" s="835">
        <v>516</v>
      </c>
      <c r="Q2059" s="837">
        <v>0.25</v>
      </c>
      <c r="R2059" s="832">
        <v>1</v>
      </c>
      <c r="S2059" s="837">
        <v>0.25</v>
      </c>
      <c r="T2059" s="836">
        <v>1</v>
      </c>
      <c r="U2059" s="838">
        <v>0.33333333333333331</v>
      </c>
    </row>
    <row r="2060" spans="1:21" ht="14.4" customHeight="1" x14ac:dyDescent="0.3">
      <c r="A2060" s="831">
        <v>21</v>
      </c>
      <c r="B2060" s="832" t="s">
        <v>2457</v>
      </c>
      <c r="C2060" s="832" t="s">
        <v>2465</v>
      </c>
      <c r="D2060" s="833" t="s">
        <v>4108</v>
      </c>
      <c r="E2060" s="834" t="s">
        <v>2499</v>
      </c>
      <c r="F2060" s="832" t="s">
        <v>2458</v>
      </c>
      <c r="G2060" s="832" t="s">
        <v>2856</v>
      </c>
      <c r="H2060" s="832" t="s">
        <v>585</v>
      </c>
      <c r="I2060" s="832" t="s">
        <v>4065</v>
      </c>
      <c r="J2060" s="832" t="s">
        <v>787</v>
      </c>
      <c r="K2060" s="832" t="s">
        <v>789</v>
      </c>
      <c r="L2060" s="835">
        <v>18.809999999999999</v>
      </c>
      <c r="M2060" s="835">
        <v>75.239999999999995</v>
      </c>
      <c r="N2060" s="832">
        <v>4</v>
      </c>
      <c r="O2060" s="836">
        <v>3</v>
      </c>
      <c r="P2060" s="835">
        <v>37.619999999999997</v>
      </c>
      <c r="Q2060" s="837">
        <v>0.5</v>
      </c>
      <c r="R2060" s="832">
        <v>2</v>
      </c>
      <c r="S2060" s="837">
        <v>0.5</v>
      </c>
      <c r="T2060" s="836">
        <v>1</v>
      </c>
      <c r="U2060" s="838">
        <v>0.33333333333333331</v>
      </c>
    </row>
    <row r="2061" spans="1:21" ht="14.4" customHeight="1" x14ac:dyDescent="0.3">
      <c r="A2061" s="831">
        <v>21</v>
      </c>
      <c r="B2061" s="832" t="s">
        <v>2457</v>
      </c>
      <c r="C2061" s="832" t="s">
        <v>2465</v>
      </c>
      <c r="D2061" s="833" t="s">
        <v>4108</v>
      </c>
      <c r="E2061" s="834" t="s">
        <v>2499</v>
      </c>
      <c r="F2061" s="832" t="s">
        <v>2458</v>
      </c>
      <c r="G2061" s="832" t="s">
        <v>2571</v>
      </c>
      <c r="H2061" s="832" t="s">
        <v>585</v>
      </c>
      <c r="I2061" s="832" t="s">
        <v>3511</v>
      </c>
      <c r="J2061" s="832" t="s">
        <v>809</v>
      </c>
      <c r="K2061" s="832" t="s">
        <v>3512</v>
      </c>
      <c r="L2061" s="835">
        <v>35.25</v>
      </c>
      <c r="M2061" s="835">
        <v>70.5</v>
      </c>
      <c r="N2061" s="832">
        <v>2</v>
      </c>
      <c r="O2061" s="836">
        <v>1.5</v>
      </c>
      <c r="P2061" s="835">
        <v>35.25</v>
      </c>
      <c r="Q2061" s="837">
        <v>0.5</v>
      </c>
      <c r="R2061" s="832">
        <v>1</v>
      </c>
      <c r="S2061" s="837">
        <v>0.5</v>
      </c>
      <c r="T2061" s="836">
        <v>0.5</v>
      </c>
      <c r="U2061" s="838">
        <v>0.33333333333333331</v>
      </c>
    </row>
    <row r="2062" spans="1:21" ht="14.4" customHeight="1" x14ac:dyDescent="0.3">
      <c r="A2062" s="831">
        <v>21</v>
      </c>
      <c r="B2062" s="832" t="s">
        <v>2457</v>
      </c>
      <c r="C2062" s="832" t="s">
        <v>2465</v>
      </c>
      <c r="D2062" s="833" t="s">
        <v>4108</v>
      </c>
      <c r="E2062" s="834" t="s">
        <v>2499</v>
      </c>
      <c r="F2062" s="832" t="s">
        <v>2458</v>
      </c>
      <c r="G2062" s="832" t="s">
        <v>2571</v>
      </c>
      <c r="H2062" s="832" t="s">
        <v>585</v>
      </c>
      <c r="I2062" s="832" t="s">
        <v>3103</v>
      </c>
      <c r="J2062" s="832" t="s">
        <v>807</v>
      </c>
      <c r="K2062" s="832" t="s">
        <v>3104</v>
      </c>
      <c r="L2062" s="835">
        <v>46.99</v>
      </c>
      <c r="M2062" s="835">
        <v>46.99</v>
      </c>
      <c r="N2062" s="832">
        <v>1</v>
      </c>
      <c r="O2062" s="836">
        <v>0.5</v>
      </c>
      <c r="P2062" s="835">
        <v>46.99</v>
      </c>
      <c r="Q2062" s="837">
        <v>1</v>
      </c>
      <c r="R2062" s="832">
        <v>1</v>
      </c>
      <c r="S2062" s="837">
        <v>1</v>
      </c>
      <c r="T2062" s="836">
        <v>0.5</v>
      </c>
      <c r="U2062" s="838">
        <v>1</v>
      </c>
    </row>
    <row r="2063" spans="1:21" ht="14.4" customHeight="1" x14ac:dyDescent="0.3">
      <c r="A2063" s="831">
        <v>21</v>
      </c>
      <c r="B2063" s="832" t="s">
        <v>2457</v>
      </c>
      <c r="C2063" s="832" t="s">
        <v>2465</v>
      </c>
      <c r="D2063" s="833" t="s">
        <v>4108</v>
      </c>
      <c r="E2063" s="834" t="s">
        <v>2499</v>
      </c>
      <c r="F2063" s="832" t="s">
        <v>2458</v>
      </c>
      <c r="G2063" s="832" t="s">
        <v>2571</v>
      </c>
      <c r="H2063" s="832" t="s">
        <v>585</v>
      </c>
      <c r="I2063" s="832" t="s">
        <v>4066</v>
      </c>
      <c r="J2063" s="832" t="s">
        <v>2573</v>
      </c>
      <c r="K2063" s="832" t="s">
        <v>4067</v>
      </c>
      <c r="L2063" s="835">
        <v>23.49</v>
      </c>
      <c r="M2063" s="835">
        <v>23.49</v>
      </c>
      <c r="N2063" s="832">
        <v>1</v>
      </c>
      <c r="O2063" s="836">
        <v>1</v>
      </c>
      <c r="P2063" s="835"/>
      <c r="Q2063" s="837">
        <v>0</v>
      </c>
      <c r="R2063" s="832"/>
      <c r="S2063" s="837">
        <v>0</v>
      </c>
      <c r="T2063" s="836"/>
      <c r="U2063" s="838">
        <v>0</v>
      </c>
    </row>
    <row r="2064" spans="1:21" ht="14.4" customHeight="1" x14ac:dyDescent="0.3">
      <c r="A2064" s="831">
        <v>21</v>
      </c>
      <c r="B2064" s="832" t="s">
        <v>2457</v>
      </c>
      <c r="C2064" s="832" t="s">
        <v>2465</v>
      </c>
      <c r="D2064" s="833" t="s">
        <v>4108</v>
      </c>
      <c r="E2064" s="834" t="s">
        <v>2499</v>
      </c>
      <c r="F2064" s="832" t="s">
        <v>2458</v>
      </c>
      <c r="G2064" s="832" t="s">
        <v>2571</v>
      </c>
      <c r="H2064" s="832" t="s">
        <v>585</v>
      </c>
      <c r="I2064" s="832" t="s">
        <v>2572</v>
      </c>
      <c r="J2064" s="832" t="s">
        <v>2573</v>
      </c>
      <c r="K2064" s="832" t="s">
        <v>2574</v>
      </c>
      <c r="L2064" s="835">
        <v>58.74</v>
      </c>
      <c r="M2064" s="835">
        <v>117.48</v>
      </c>
      <c r="N2064" s="832">
        <v>2</v>
      </c>
      <c r="O2064" s="836">
        <v>1</v>
      </c>
      <c r="P2064" s="835">
        <v>58.74</v>
      </c>
      <c r="Q2064" s="837">
        <v>0.5</v>
      </c>
      <c r="R2064" s="832">
        <v>1</v>
      </c>
      <c r="S2064" s="837">
        <v>0.5</v>
      </c>
      <c r="T2064" s="836">
        <v>0.5</v>
      </c>
      <c r="U2064" s="838">
        <v>0.5</v>
      </c>
    </row>
    <row r="2065" spans="1:21" ht="14.4" customHeight="1" x14ac:dyDescent="0.3">
      <c r="A2065" s="831">
        <v>21</v>
      </c>
      <c r="B2065" s="832" t="s">
        <v>2457</v>
      </c>
      <c r="C2065" s="832" t="s">
        <v>2465</v>
      </c>
      <c r="D2065" s="833" t="s">
        <v>4108</v>
      </c>
      <c r="E2065" s="834" t="s">
        <v>2499</v>
      </c>
      <c r="F2065" s="832" t="s">
        <v>2458</v>
      </c>
      <c r="G2065" s="832" t="s">
        <v>3792</v>
      </c>
      <c r="H2065" s="832" t="s">
        <v>585</v>
      </c>
      <c r="I2065" s="832" t="s">
        <v>3793</v>
      </c>
      <c r="J2065" s="832" t="s">
        <v>3794</v>
      </c>
      <c r="K2065" s="832" t="s">
        <v>3795</v>
      </c>
      <c r="L2065" s="835">
        <v>0</v>
      </c>
      <c r="M2065" s="835">
        <v>0</v>
      </c>
      <c r="N2065" s="832">
        <v>1</v>
      </c>
      <c r="O2065" s="836">
        <v>0.5</v>
      </c>
      <c r="P2065" s="835">
        <v>0</v>
      </c>
      <c r="Q2065" s="837"/>
      <c r="R2065" s="832">
        <v>1</v>
      </c>
      <c r="S2065" s="837">
        <v>1</v>
      </c>
      <c r="T2065" s="836">
        <v>0.5</v>
      </c>
      <c r="U2065" s="838">
        <v>1</v>
      </c>
    </row>
    <row r="2066" spans="1:21" ht="14.4" customHeight="1" x14ac:dyDescent="0.3">
      <c r="A2066" s="831">
        <v>21</v>
      </c>
      <c r="B2066" s="832" t="s">
        <v>2457</v>
      </c>
      <c r="C2066" s="832" t="s">
        <v>2465</v>
      </c>
      <c r="D2066" s="833" t="s">
        <v>4108</v>
      </c>
      <c r="E2066" s="834" t="s">
        <v>2499</v>
      </c>
      <c r="F2066" s="832" t="s">
        <v>2458</v>
      </c>
      <c r="G2066" s="832" t="s">
        <v>2512</v>
      </c>
      <c r="H2066" s="832" t="s">
        <v>637</v>
      </c>
      <c r="I2066" s="832" t="s">
        <v>2128</v>
      </c>
      <c r="J2066" s="832" t="s">
        <v>2129</v>
      </c>
      <c r="K2066" s="832" t="s">
        <v>2130</v>
      </c>
      <c r="L2066" s="835">
        <v>5322.08</v>
      </c>
      <c r="M2066" s="835">
        <v>26610.400000000001</v>
      </c>
      <c r="N2066" s="832">
        <v>5</v>
      </c>
      <c r="O2066" s="836">
        <v>2.5</v>
      </c>
      <c r="P2066" s="835">
        <v>5322.08</v>
      </c>
      <c r="Q2066" s="837">
        <v>0.19999999999999998</v>
      </c>
      <c r="R2066" s="832">
        <v>1</v>
      </c>
      <c r="S2066" s="837">
        <v>0.2</v>
      </c>
      <c r="T2066" s="836">
        <v>0.5</v>
      </c>
      <c r="U2066" s="838">
        <v>0.2</v>
      </c>
    </row>
    <row r="2067" spans="1:21" ht="14.4" customHeight="1" x14ac:dyDescent="0.3">
      <c r="A2067" s="831">
        <v>21</v>
      </c>
      <c r="B2067" s="832" t="s">
        <v>2457</v>
      </c>
      <c r="C2067" s="832" t="s">
        <v>2465</v>
      </c>
      <c r="D2067" s="833" t="s">
        <v>4108</v>
      </c>
      <c r="E2067" s="834" t="s">
        <v>2499</v>
      </c>
      <c r="F2067" s="832" t="s">
        <v>2458</v>
      </c>
      <c r="G2067" s="832" t="s">
        <v>2512</v>
      </c>
      <c r="H2067" s="832" t="s">
        <v>637</v>
      </c>
      <c r="I2067" s="832" t="s">
        <v>2513</v>
      </c>
      <c r="J2067" s="832" t="s">
        <v>2129</v>
      </c>
      <c r="K2067" s="832" t="s">
        <v>2514</v>
      </c>
      <c r="L2067" s="835">
        <v>5322.08</v>
      </c>
      <c r="M2067" s="835">
        <v>10644.16</v>
      </c>
      <c r="N2067" s="832">
        <v>2</v>
      </c>
      <c r="O2067" s="836">
        <v>0.5</v>
      </c>
      <c r="P2067" s="835">
        <v>10644.16</v>
      </c>
      <c r="Q2067" s="837">
        <v>1</v>
      </c>
      <c r="R2067" s="832">
        <v>2</v>
      </c>
      <c r="S2067" s="837">
        <v>1</v>
      </c>
      <c r="T2067" s="836">
        <v>0.5</v>
      </c>
      <c r="U2067" s="838">
        <v>1</v>
      </c>
    </row>
    <row r="2068" spans="1:21" ht="14.4" customHeight="1" x14ac:dyDescent="0.3">
      <c r="A2068" s="831">
        <v>21</v>
      </c>
      <c r="B2068" s="832" t="s">
        <v>2457</v>
      </c>
      <c r="C2068" s="832" t="s">
        <v>2465</v>
      </c>
      <c r="D2068" s="833" t="s">
        <v>4108</v>
      </c>
      <c r="E2068" s="834" t="s">
        <v>2499</v>
      </c>
      <c r="F2068" s="832" t="s">
        <v>2458</v>
      </c>
      <c r="G2068" s="832" t="s">
        <v>2512</v>
      </c>
      <c r="H2068" s="832" t="s">
        <v>637</v>
      </c>
      <c r="I2068" s="832" t="s">
        <v>2124</v>
      </c>
      <c r="J2068" s="832" t="s">
        <v>2120</v>
      </c>
      <c r="K2068" s="832" t="s">
        <v>2125</v>
      </c>
      <c r="L2068" s="835">
        <v>484.75</v>
      </c>
      <c r="M2068" s="835">
        <v>2423.75</v>
      </c>
      <c r="N2068" s="832">
        <v>5</v>
      </c>
      <c r="O2068" s="836">
        <v>2</v>
      </c>
      <c r="P2068" s="835">
        <v>2423.75</v>
      </c>
      <c r="Q2068" s="837">
        <v>1</v>
      </c>
      <c r="R2068" s="832">
        <v>5</v>
      </c>
      <c r="S2068" s="837">
        <v>1</v>
      </c>
      <c r="T2068" s="836">
        <v>2</v>
      </c>
      <c r="U2068" s="838">
        <v>1</v>
      </c>
    </row>
    <row r="2069" spans="1:21" ht="14.4" customHeight="1" x14ac:dyDescent="0.3">
      <c r="A2069" s="831">
        <v>21</v>
      </c>
      <c r="B2069" s="832" t="s">
        <v>2457</v>
      </c>
      <c r="C2069" s="832" t="s">
        <v>2465</v>
      </c>
      <c r="D2069" s="833" t="s">
        <v>4108</v>
      </c>
      <c r="E2069" s="834" t="s">
        <v>2499</v>
      </c>
      <c r="F2069" s="832" t="s">
        <v>2458</v>
      </c>
      <c r="G2069" s="832" t="s">
        <v>2512</v>
      </c>
      <c r="H2069" s="832" t="s">
        <v>637</v>
      </c>
      <c r="I2069" s="832" t="s">
        <v>2126</v>
      </c>
      <c r="J2069" s="832" t="s">
        <v>2120</v>
      </c>
      <c r="K2069" s="832" t="s">
        <v>2127</v>
      </c>
      <c r="L2069" s="835">
        <v>969.48</v>
      </c>
      <c r="M2069" s="835">
        <v>10664.279999999999</v>
      </c>
      <c r="N2069" s="832">
        <v>11</v>
      </c>
      <c r="O2069" s="836">
        <v>3</v>
      </c>
      <c r="P2069" s="835">
        <v>5816.88</v>
      </c>
      <c r="Q2069" s="837">
        <v>0.54545454545454553</v>
      </c>
      <c r="R2069" s="832">
        <v>6</v>
      </c>
      <c r="S2069" s="837">
        <v>0.54545454545454541</v>
      </c>
      <c r="T2069" s="836">
        <v>1.5</v>
      </c>
      <c r="U2069" s="838">
        <v>0.5</v>
      </c>
    </row>
    <row r="2070" spans="1:21" ht="14.4" customHeight="1" x14ac:dyDescent="0.3">
      <c r="A2070" s="831">
        <v>21</v>
      </c>
      <c r="B2070" s="832" t="s">
        <v>2457</v>
      </c>
      <c r="C2070" s="832" t="s">
        <v>2465</v>
      </c>
      <c r="D2070" s="833" t="s">
        <v>4108</v>
      </c>
      <c r="E2070" s="834" t="s">
        <v>2499</v>
      </c>
      <c r="F2070" s="832" t="s">
        <v>2458</v>
      </c>
      <c r="G2070" s="832" t="s">
        <v>2512</v>
      </c>
      <c r="H2070" s="832" t="s">
        <v>637</v>
      </c>
      <c r="I2070" s="832" t="s">
        <v>2119</v>
      </c>
      <c r="J2070" s="832" t="s">
        <v>2120</v>
      </c>
      <c r="K2070" s="832" t="s">
        <v>2121</v>
      </c>
      <c r="L2070" s="835">
        <v>1938.97</v>
      </c>
      <c r="M2070" s="835">
        <v>23267.64</v>
      </c>
      <c r="N2070" s="832">
        <v>12</v>
      </c>
      <c r="O2070" s="836">
        <v>3</v>
      </c>
      <c r="P2070" s="835">
        <v>23267.64</v>
      </c>
      <c r="Q2070" s="837">
        <v>1</v>
      </c>
      <c r="R2070" s="832">
        <v>12</v>
      </c>
      <c r="S2070" s="837">
        <v>1</v>
      </c>
      <c r="T2070" s="836">
        <v>3</v>
      </c>
      <c r="U2070" s="838">
        <v>1</v>
      </c>
    </row>
    <row r="2071" spans="1:21" ht="14.4" customHeight="1" x14ac:dyDescent="0.3">
      <c r="A2071" s="831">
        <v>21</v>
      </c>
      <c r="B2071" s="832" t="s">
        <v>2457</v>
      </c>
      <c r="C2071" s="832" t="s">
        <v>2465</v>
      </c>
      <c r="D2071" s="833" t="s">
        <v>4108</v>
      </c>
      <c r="E2071" s="834" t="s">
        <v>2499</v>
      </c>
      <c r="F2071" s="832" t="s">
        <v>2458</v>
      </c>
      <c r="G2071" s="832" t="s">
        <v>2512</v>
      </c>
      <c r="H2071" s="832" t="s">
        <v>637</v>
      </c>
      <c r="I2071" s="832" t="s">
        <v>2876</v>
      </c>
      <c r="J2071" s="832" t="s">
        <v>2120</v>
      </c>
      <c r="K2071" s="832" t="s">
        <v>2877</v>
      </c>
      <c r="L2071" s="835">
        <v>242.37</v>
      </c>
      <c r="M2071" s="835">
        <v>484.74</v>
      </c>
      <c r="N2071" s="832">
        <v>2</v>
      </c>
      <c r="O2071" s="836">
        <v>1</v>
      </c>
      <c r="P2071" s="835"/>
      <c r="Q2071" s="837">
        <v>0</v>
      </c>
      <c r="R2071" s="832"/>
      <c r="S2071" s="837">
        <v>0</v>
      </c>
      <c r="T2071" s="836"/>
      <c r="U2071" s="838">
        <v>0</v>
      </c>
    </row>
    <row r="2072" spans="1:21" ht="14.4" customHeight="1" x14ac:dyDescent="0.3">
      <c r="A2072" s="831">
        <v>21</v>
      </c>
      <c r="B2072" s="832" t="s">
        <v>2457</v>
      </c>
      <c r="C2072" s="832" t="s">
        <v>2465</v>
      </c>
      <c r="D2072" s="833" t="s">
        <v>4108</v>
      </c>
      <c r="E2072" s="834" t="s">
        <v>2499</v>
      </c>
      <c r="F2072" s="832" t="s">
        <v>2458</v>
      </c>
      <c r="G2072" s="832" t="s">
        <v>2512</v>
      </c>
      <c r="H2072" s="832" t="s">
        <v>637</v>
      </c>
      <c r="I2072" s="832" t="s">
        <v>2878</v>
      </c>
      <c r="J2072" s="832" t="s">
        <v>2129</v>
      </c>
      <c r="K2072" s="832" t="s">
        <v>2879</v>
      </c>
      <c r="L2072" s="835">
        <v>5322.08</v>
      </c>
      <c r="M2072" s="835">
        <v>15966.24</v>
      </c>
      <c r="N2072" s="832">
        <v>3</v>
      </c>
      <c r="O2072" s="836">
        <v>0.5</v>
      </c>
      <c r="P2072" s="835">
        <v>15966.24</v>
      </c>
      <c r="Q2072" s="837">
        <v>1</v>
      </c>
      <c r="R2072" s="832">
        <v>3</v>
      </c>
      <c r="S2072" s="837">
        <v>1</v>
      </c>
      <c r="T2072" s="836">
        <v>0.5</v>
      </c>
      <c r="U2072" s="838">
        <v>1</v>
      </c>
    </row>
    <row r="2073" spans="1:21" ht="14.4" customHeight="1" x14ac:dyDescent="0.3">
      <c r="A2073" s="831">
        <v>21</v>
      </c>
      <c r="B2073" s="832" t="s">
        <v>2457</v>
      </c>
      <c r="C2073" s="832" t="s">
        <v>2465</v>
      </c>
      <c r="D2073" s="833" t="s">
        <v>4108</v>
      </c>
      <c r="E2073" s="834" t="s">
        <v>2499</v>
      </c>
      <c r="F2073" s="832" t="s">
        <v>2458</v>
      </c>
      <c r="G2073" s="832" t="s">
        <v>2512</v>
      </c>
      <c r="H2073" s="832" t="s">
        <v>637</v>
      </c>
      <c r="I2073" s="832" t="s">
        <v>2122</v>
      </c>
      <c r="J2073" s="832" t="s">
        <v>2120</v>
      </c>
      <c r="K2073" s="832" t="s">
        <v>2123</v>
      </c>
      <c r="L2073" s="835">
        <v>1454.23</v>
      </c>
      <c r="M2073" s="835">
        <v>4362.6900000000005</v>
      </c>
      <c r="N2073" s="832">
        <v>3</v>
      </c>
      <c r="O2073" s="836">
        <v>0.5</v>
      </c>
      <c r="P2073" s="835"/>
      <c r="Q2073" s="837">
        <v>0</v>
      </c>
      <c r="R2073" s="832"/>
      <c r="S2073" s="837">
        <v>0</v>
      </c>
      <c r="T2073" s="836"/>
      <c r="U2073" s="838">
        <v>0</v>
      </c>
    </row>
    <row r="2074" spans="1:21" ht="14.4" customHeight="1" x14ac:dyDescent="0.3">
      <c r="A2074" s="831">
        <v>21</v>
      </c>
      <c r="B2074" s="832" t="s">
        <v>2457</v>
      </c>
      <c r="C2074" s="832" t="s">
        <v>2465</v>
      </c>
      <c r="D2074" s="833" t="s">
        <v>4108</v>
      </c>
      <c r="E2074" s="834" t="s">
        <v>2499</v>
      </c>
      <c r="F2074" s="832" t="s">
        <v>2458</v>
      </c>
      <c r="G2074" s="832" t="s">
        <v>2606</v>
      </c>
      <c r="H2074" s="832" t="s">
        <v>585</v>
      </c>
      <c r="I2074" s="832" t="s">
        <v>2607</v>
      </c>
      <c r="J2074" s="832" t="s">
        <v>2608</v>
      </c>
      <c r="K2074" s="832" t="s">
        <v>2609</v>
      </c>
      <c r="L2074" s="835">
        <v>339.47</v>
      </c>
      <c r="M2074" s="835">
        <v>339.47</v>
      </c>
      <c r="N2074" s="832">
        <v>1</v>
      </c>
      <c r="O2074" s="836">
        <v>0.5</v>
      </c>
      <c r="P2074" s="835"/>
      <c r="Q2074" s="837">
        <v>0</v>
      </c>
      <c r="R2074" s="832"/>
      <c r="S2074" s="837">
        <v>0</v>
      </c>
      <c r="T2074" s="836"/>
      <c r="U2074" s="838">
        <v>0</v>
      </c>
    </row>
    <row r="2075" spans="1:21" ht="14.4" customHeight="1" x14ac:dyDescent="0.3">
      <c r="A2075" s="831">
        <v>21</v>
      </c>
      <c r="B2075" s="832" t="s">
        <v>2457</v>
      </c>
      <c r="C2075" s="832" t="s">
        <v>2465</v>
      </c>
      <c r="D2075" s="833" t="s">
        <v>4108</v>
      </c>
      <c r="E2075" s="834" t="s">
        <v>2499</v>
      </c>
      <c r="F2075" s="832" t="s">
        <v>2458</v>
      </c>
      <c r="G2075" s="832" t="s">
        <v>2606</v>
      </c>
      <c r="H2075" s="832" t="s">
        <v>585</v>
      </c>
      <c r="I2075" s="832" t="s">
        <v>2612</v>
      </c>
      <c r="J2075" s="832" t="s">
        <v>2608</v>
      </c>
      <c r="K2075" s="832" t="s">
        <v>2613</v>
      </c>
      <c r="L2075" s="835">
        <v>339.47</v>
      </c>
      <c r="M2075" s="835">
        <v>339.47</v>
      </c>
      <c r="N2075" s="832">
        <v>1</v>
      </c>
      <c r="O2075" s="836">
        <v>1</v>
      </c>
      <c r="P2075" s="835"/>
      <c r="Q2075" s="837">
        <v>0</v>
      </c>
      <c r="R2075" s="832"/>
      <c r="S2075" s="837">
        <v>0</v>
      </c>
      <c r="T2075" s="836"/>
      <c r="U2075" s="838">
        <v>0</v>
      </c>
    </row>
    <row r="2076" spans="1:21" ht="14.4" customHeight="1" x14ac:dyDescent="0.3">
      <c r="A2076" s="831">
        <v>21</v>
      </c>
      <c r="B2076" s="832" t="s">
        <v>2457</v>
      </c>
      <c r="C2076" s="832" t="s">
        <v>2465</v>
      </c>
      <c r="D2076" s="833" t="s">
        <v>4108</v>
      </c>
      <c r="E2076" s="834" t="s">
        <v>2499</v>
      </c>
      <c r="F2076" s="832" t="s">
        <v>2458</v>
      </c>
      <c r="G2076" s="832" t="s">
        <v>2621</v>
      </c>
      <c r="H2076" s="832" t="s">
        <v>585</v>
      </c>
      <c r="I2076" s="832" t="s">
        <v>4068</v>
      </c>
      <c r="J2076" s="832" t="s">
        <v>942</v>
      </c>
      <c r="K2076" s="832" t="s">
        <v>3335</v>
      </c>
      <c r="L2076" s="835">
        <v>0</v>
      </c>
      <c r="M2076" s="835">
        <v>0</v>
      </c>
      <c r="N2076" s="832">
        <v>1</v>
      </c>
      <c r="O2076" s="836">
        <v>1</v>
      </c>
      <c r="P2076" s="835">
        <v>0</v>
      </c>
      <c r="Q2076" s="837"/>
      <c r="R2076" s="832">
        <v>1</v>
      </c>
      <c r="S2076" s="837">
        <v>1</v>
      </c>
      <c r="T2076" s="836">
        <v>1</v>
      </c>
      <c r="U2076" s="838">
        <v>1</v>
      </c>
    </row>
    <row r="2077" spans="1:21" ht="14.4" customHeight="1" x14ac:dyDescent="0.3">
      <c r="A2077" s="831">
        <v>21</v>
      </c>
      <c r="B2077" s="832" t="s">
        <v>2457</v>
      </c>
      <c r="C2077" s="832" t="s">
        <v>2465</v>
      </c>
      <c r="D2077" s="833" t="s">
        <v>4108</v>
      </c>
      <c r="E2077" s="834" t="s">
        <v>2499</v>
      </c>
      <c r="F2077" s="832" t="s">
        <v>2458</v>
      </c>
      <c r="G2077" s="832" t="s">
        <v>3117</v>
      </c>
      <c r="H2077" s="832" t="s">
        <v>585</v>
      </c>
      <c r="I2077" s="832" t="s">
        <v>3121</v>
      </c>
      <c r="J2077" s="832" t="s">
        <v>3119</v>
      </c>
      <c r="K2077" s="832" t="s">
        <v>3122</v>
      </c>
      <c r="L2077" s="835">
        <v>91.78</v>
      </c>
      <c r="M2077" s="835">
        <v>917.80000000000007</v>
      </c>
      <c r="N2077" s="832">
        <v>10</v>
      </c>
      <c r="O2077" s="836">
        <v>3.5</v>
      </c>
      <c r="P2077" s="835">
        <v>367.12</v>
      </c>
      <c r="Q2077" s="837">
        <v>0.39999999999999997</v>
      </c>
      <c r="R2077" s="832">
        <v>4</v>
      </c>
      <c r="S2077" s="837">
        <v>0.4</v>
      </c>
      <c r="T2077" s="836">
        <v>1.5</v>
      </c>
      <c r="U2077" s="838">
        <v>0.42857142857142855</v>
      </c>
    </row>
    <row r="2078" spans="1:21" ht="14.4" customHeight="1" x14ac:dyDescent="0.3">
      <c r="A2078" s="831">
        <v>21</v>
      </c>
      <c r="B2078" s="832" t="s">
        <v>2457</v>
      </c>
      <c r="C2078" s="832" t="s">
        <v>2465</v>
      </c>
      <c r="D2078" s="833" t="s">
        <v>4108</v>
      </c>
      <c r="E2078" s="834" t="s">
        <v>2499</v>
      </c>
      <c r="F2078" s="832" t="s">
        <v>2458</v>
      </c>
      <c r="G2078" s="832" t="s">
        <v>2637</v>
      </c>
      <c r="H2078" s="832" t="s">
        <v>585</v>
      </c>
      <c r="I2078" s="832" t="s">
        <v>4069</v>
      </c>
      <c r="J2078" s="832" t="s">
        <v>1095</v>
      </c>
      <c r="K2078" s="832" t="s">
        <v>4070</v>
      </c>
      <c r="L2078" s="835">
        <v>0</v>
      </c>
      <c r="M2078" s="835">
        <v>0</v>
      </c>
      <c r="N2078" s="832">
        <v>1</v>
      </c>
      <c r="O2078" s="836">
        <v>1</v>
      </c>
      <c r="P2078" s="835"/>
      <c r="Q2078" s="837"/>
      <c r="R2078" s="832"/>
      <c r="S2078" s="837">
        <v>0</v>
      </c>
      <c r="T2078" s="836"/>
      <c r="U2078" s="838">
        <v>0</v>
      </c>
    </row>
    <row r="2079" spans="1:21" ht="14.4" customHeight="1" x14ac:dyDescent="0.3">
      <c r="A2079" s="831">
        <v>21</v>
      </c>
      <c r="B2079" s="832" t="s">
        <v>2457</v>
      </c>
      <c r="C2079" s="832" t="s">
        <v>2465</v>
      </c>
      <c r="D2079" s="833" t="s">
        <v>4108</v>
      </c>
      <c r="E2079" s="834" t="s">
        <v>2499</v>
      </c>
      <c r="F2079" s="832" t="s">
        <v>2458</v>
      </c>
      <c r="G2079" s="832" t="s">
        <v>2639</v>
      </c>
      <c r="H2079" s="832" t="s">
        <v>637</v>
      </c>
      <c r="I2079" s="832" t="s">
        <v>2640</v>
      </c>
      <c r="J2079" s="832" t="s">
        <v>2641</v>
      </c>
      <c r="K2079" s="832" t="s">
        <v>2642</v>
      </c>
      <c r="L2079" s="835">
        <v>3689.11</v>
      </c>
      <c r="M2079" s="835">
        <v>3689.11</v>
      </c>
      <c r="N2079" s="832">
        <v>1</v>
      </c>
      <c r="O2079" s="836">
        <v>1</v>
      </c>
      <c r="P2079" s="835">
        <v>3689.11</v>
      </c>
      <c r="Q2079" s="837">
        <v>1</v>
      </c>
      <c r="R2079" s="832">
        <v>1</v>
      </c>
      <c r="S2079" s="837">
        <v>1</v>
      </c>
      <c r="T2079" s="836">
        <v>1</v>
      </c>
      <c r="U2079" s="838">
        <v>1</v>
      </c>
    </row>
    <row r="2080" spans="1:21" ht="14.4" customHeight="1" x14ac:dyDescent="0.3">
      <c r="A2080" s="831">
        <v>21</v>
      </c>
      <c r="B2080" s="832" t="s">
        <v>2457</v>
      </c>
      <c r="C2080" s="832" t="s">
        <v>2465</v>
      </c>
      <c r="D2080" s="833" t="s">
        <v>4108</v>
      </c>
      <c r="E2080" s="834" t="s">
        <v>2499</v>
      </c>
      <c r="F2080" s="832" t="s">
        <v>2458</v>
      </c>
      <c r="G2080" s="832" t="s">
        <v>2639</v>
      </c>
      <c r="H2080" s="832" t="s">
        <v>637</v>
      </c>
      <c r="I2080" s="832" t="s">
        <v>2640</v>
      </c>
      <c r="J2080" s="832" t="s">
        <v>2641</v>
      </c>
      <c r="K2080" s="832" t="s">
        <v>2642</v>
      </c>
      <c r="L2080" s="835">
        <v>1651.16</v>
      </c>
      <c r="M2080" s="835">
        <v>1651.16</v>
      </c>
      <c r="N2080" s="832">
        <v>1</v>
      </c>
      <c r="O2080" s="836">
        <v>1</v>
      </c>
      <c r="P2080" s="835">
        <v>1651.16</v>
      </c>
      <c r="Q2080" s="837">
        <v>1</v>
      </c>
      <c r="R2080" s="832">
        <v>1</v>
      </c>
      <c r="S2080" s="837">
        <v>1</v>
      </c>
      <c r="T2080" s="836">
        <v>1</v>
      </c>
      <c r="U2080" s="838">
        <v>1</v>
      </c>
    </row>
    <row r="2081" spans="1:21" ht="14.4" customHeight="1" x14ac:dyDescent="0.3">
      <c r="A2081" s="831">
        <v>21</v>
      </c>
      <c r="B2081" s="832" t="s">
        <v>2457</v>
      </c>
      <c r="C2081" s="832" t="s">
        <v>2465</v>
      </c>
      <c r="D2081" s="833" t="s">
        <v>4108</v>
      </c>
      <c r="E2081" s="834" t="s">
        <v>2499</v>
      </c>
      <c r="F2081" s="832" t="s">
        <v>2458</v>
      </c>
      <c r="G2081" s="832" t="s">
        <v>2909</v>
      </c>
      <c r="H2081" s="832" t="s">
        <v>585</v>
      </c>
      <c r="I2081" s="832" t="s">
        <v>2910</v>
      </c>
      <c r="J2081" s="832" t="s">
        <v>2911</v>
      </c>
      <c r="K2081" s="832" t="s">
        <v>2912</v>
      </c>
      <c r="L2081" s="835">
        <v>38.5</v>
      </c>
      <c r="M2081" s="835">
        <v>38.5</v>
      </c>
      <c r="N2081" s="832">
        <v>1</v>
      </c>
      <c r="O2081" s="836">
        <v>0.5</v>
      </c>
      <c r="P2081" s="835">
        <v>38.5</v>
      </c>
      <c r="Q2081" s="837">
        <v>1</v>
      </c>
      <c r="R2081" s="832">
        <v>1</v>
      </c>
      <c r="S2081" s="837">
        <v>1</v>
      </c>
      <c r="T2081" s="836">
        <v>0.5</v>
      </c>
      <c r="U2081" s="838">
        <v>1</v>
      </c>
    </row>
    <row r="2082" spans="1:21" ht="14.4" customHeight="1" x14ac:dyDescent="0.3">
      <c r="A2082" s="831">
        <v>21</v>
      </c>
      <c r="B2082" s="832" t="s">
        <v>2457</v>
      </c>
      <c r="C2082" s="832" t="s">
        <v>2465</v>
      </c>
      <c r="D2082" s="833" t="s">
        <v>4108</v>
      </c>
      <c r="E2082" s="834" t="s">
        <v>2499</v>
      </c>
      <c r="F2082" s="832" t="s">
        <v>2458</v>
      </c>
      <c r="G2082" s="832" t="s">
        <v>2909</v>
      </c>
      <c r="H2082" s="832" t="s">
        <v>585</v>
      </c>
      <c r="I2082" s="832" t="s">
        <v>3125</v>
      </c>
      <c r="J2082" s="832" t="s">
        <v>2911</v>
      </c>
      <c r="K2082" s="832" t="s">
        <v>3126</v>
      </c>
      <c r="L2082" s="835">
        <v>73.989999999999995</v>
      </c>
      <c r="M2082" s="835">
        <v>147.97999999999999</v>
      </c>
      <c r="N2082" s="832">
        <v>2</v>
      </c>
      <c r="O2082" s="836">
        <v>1</v>
      </c>
      <c r="P2082" s="835"/>
      <c r="Q2082" s="837">
        <v>0</v>
      </c>
      <c r="R2082" s="832"/>
      <c r="S2082" s="837">
        <v>0</v>
      </c>
      <c r="T2082" s="836"/>
      <c r="U2082" s="838">
        <v>0</v>
      </c>
    </row>
    <row r="2083" spans="1:21" ht="14.4" customHeight="1" x14ac:dyDescent="0.3">
      <c r="A2083" s="831">
        <v>21</v>
      </c>
      <c r="B2083" s="832" t="s">
        <v>2457</v>
      </c>
      <c r="C2083" s="832" t="s">
        <v>2465</v>
      </c>
      <c r="D2083" s="833" t="s">
        <v>4108</v>
      </c>
      <c r="E2083" s="834" t="s">
        <v>2499</v>
      </c>
      <c r="F2083" s="832" t="s">
        <v>2458</v>
      </c>
      <c r="G2083" s="832" t="s">
        <v>3859</v>
      </c>
      <c r="H2083" s="832" t="s">
        <v>585</v>
      </c>
      <c r="I2083" s="832" t="s">
        <v>3860</v>
      </c>
      <c r="J2083" s="832" t="s">
        <v>1115</v>
      </c>
      <c r="K2083" s="832" t="s">
        <v>3861</v>
      </c>
      <c r="L2083" s="835">
        <v>163.54</v>
      </c>
      <c r="M2083" s="835">
        <v>490.62</v>
      </c>
      <c r="N2083" s="832">
        <v>3</v>
      </c>
      <c r="O2083" s="836">
        <v>1</v>
      </c>
      <c r="P2083" s="835">
        <v>490.62</v>
      </c>
      <c r="Q2083" s="837">
        <v>1</v>
      </c>
      <c r="R2083" s="832">
        <v>3</v>
      </c>
      <c r="S2083" s="837">
        <v>1</v>
      </c>
      <c r="T2083" s="836">
        <v>1</v>
      </c>
      <c r="U2083" s="838">
        <v>1</v>
      </c>
    </row>
    <row r="2084" spans="1:21" ht="14.4" customHeight="1" x14ac:dyDescent="0.3">
      <c r="A2084" s="831">
        <v>21</v>
      </c>
      <c r="B2084" s="832" t="s">
        <v>2457</v>
      </c>
      <c r="C2084" s="832" t="s">
        <v>2465</v>
      </c>
      <c r="D2084" s="833" t="s">
        <v>4108</v>
      </c>
      <c r="E2084" s="834" t="s">
        <v>2499</v>
      </c>
      <c r="F2084" s="832" t="s">
        <v>2458</v>
      </c>
      <c r="G2084" s="832" t="s">
        <v>2650</v>
      </c>
      <c r="H2084" s="832" t="s">
        <v>585</v>
      </c>
      <c r="I2084" s="832" t="s">
        <v>2930</v>
      </c>
      <c r="J2084" s="832" t="s">
        <v>2652</v>
      </c>
      <c r="K2084" s="832" t="s">
        <v>1961</v>
      </c>
      <c r="L2084" s="835">
        <v>550.39</v>
      </c>
      <c r="M2084" s="835">
        <v>1651.17</v>
      </c>
      <c r="N2084" s="832">
        <v>3</v>
      </c>
      <c r="O2084" s="836">
        <v>1</v>
      </c>
      <c r="P2084" s="835">
        <v>1651.17</v>
      </c>
      <c r="Q2084" s="837">
        <v>1</v>
      </c>
      <c r="R2084" s="832">
        <v>3</v>
      </c>
      <c r="S2084" s="837">
        <v>1</v>
      </c>
      <c r="T2084" s="836">
        <v>1</v>
      </c>
      <c r="U2084" s="838">
        <v>1</v>
      </c>
    </row>
    <row r="2085" spans="1:21" ht="14.4" customHeight="1" x14ac:dyDescent="0.3">
      <c r="A2085" s="831">
        <v>21</v>
      </c>
      <c r="B2085" s="832" t="s">
        <v>2457</v>
      </c>
      <c r="C2085" s="832" t="s">
        <v>2465</v>
      </c>
      <c r="D2085" s="833" t="s">
        <v>4108</v>
      </c>
      <c r="E2085" s="834" t="s">
        <v>2499</v>
      </c>
      <c r="F2085" s="832" t="s">
        <v>2458</v>
      </c>
      <c r="G2085" s="832" t="s">
        <v>2650</v>
      </c>
      <c r="H2085" s="832" t="s">
        <v>637</v>
      </c>
      <c r="I2085" s="832" t="s">
        <v>2654</v>
      </c>
      <c r="J2085" s="832" t="s">
        <v>2655</v>
      </c>
      <c r="K2085" s="832" t="s">
        <v>1961</v>
      </c>
      <c r="L2085" s="835">
        <v>550.39</v>
      </c>
      <c r="M2085" s="835">
        <v>10457.410000000002</v>
      </c>
      <c r="N2085" s="832">
        <v>19</v>
      </c>
      <c r="O2085" s="836">
        <v>6</v>
      </c>
      <c r="P2085" s="835">
        <v>8806.2400000000016</v>
      </c>
      <c r="Q2085" s="837">
        <v>0.8421052631578948</v>
      </c>
      <c r="R2085" s="832">
        <v>16</v>
      </c>
      <c r="S2085" s="837">
        <v>0.84210526315789469</v>
      </c>
      <c r="T2085" s="836">
        <v>5.5</v>
      </c>
      <c r="U2085" s="838">
        <v>0.91666666666666663</v>
      </c>
    </row>
    <row r="2086" spans="1:21" ht="14.4" customHeight="1" x14ac:dyDescent="0.3">
      <c r="A2086" s="831">
        <v>21</v>
      </c>
      <c r="B2086" s="832" t="s">
        <v>2457</v>
      </c>
      <c r="C2086" s="832" t="s">
        <v>2465</v>
      </c>
      <c r="D2086" s="833" t="s">
        <v>4108</v>
      </c>
      <c r="E2086" s="834" t="s">
        <v>2499</v>
      </c>
      <c r="F2086" s="832" t="s">
        <v>2458</v>
      </c>
      <c r="G2086" s="832" t="s">
        <v>2650</v>
      </c>
      <c r="H2086" s="832" t="s">
        <v>585</v>
      </c>
      <c r="I2086" s="832" t="s">
        <v>4071</v>
      </c>
      <c r="J2086" s="832" t="s">
        <v>3222</v>
      </c>
      <c r="K2086" s="832" t="s">
        <v>4072</v>
      </c>
      <c r="L2086" s="835">
        <v>1834.64</v>
      </c>
      <c r="M2086" s="835">
        <v>3669.28</v>
      </c>
      <c r="N2086" s="832">
        <v>2</v>
      </c>
      <c r="O2086" s="836">
        <v>2</v>
      </c>
      <c r="P2086" s="835">
        <v>1834.64</v>
      </c>
      <c r="Q2086" s="837">
        <v>0.5</v>
      </c>
      <c r="R2086" s="832">
        <v>1</v>
      </c>
      <c r="S2086" s="837">
        <v>0.5</v>
      </c>
      <c r="T2086" s="836">
        <v>1</v>
      </c>
      <c r="U2086" s="838">
        <v>0.5</v>
      </c>
    </row>
    <row r="2087" spans="1:21" ht="14.4" customHeight="1" x14ac:dyDescent="0.3">
      <c r="A2087" s="831">
        <v>21</v>
      </c>
      <c r="B2087" s="832" t="s">
        <v>2457</v>
      </c>
      <c r="C2087" s="832" t="s">
        <v>2465</v>
      </c>
      <c r="D2087" s="833" t="s">
        <v>4108</v>
      </c>
      <c r="E2087" s="834" t="s">
        <v>2499</v>
      </c>
      <c r="F2087" s="832" t="s">
        <v>2458</v>
      </c>
      <c r="G2087" s="832" t="s">
        <v>2664</v>
      </c>
      <c r="H2087" s="832" t="s">
        <v>585</v>
      </c>
      <c r="I2087" s="832" t="s">
        <v>2665</v>
      </c>
      <c r="J2087" s="832" t="s">
        <v>869</v>
      </c>
      <c r="K2087" s="832" t="s">
        <v>2666</v>
      </c>
      <c r="L2087" s="835">
        <v>248.55</v>
      </c>
      <c r="M2087" s="835">
        <v>248.55</v>
      </c>
      <c r="N2087" s="832">
        <v>1</v>
      </c>
      <c r="O2087" s="836">
        <v>1</v>
      </c>
      <c r="P2087" s="835">
        <v>248.55</v>
      </c>
      <c r="Q2087" s="837">
        <v>1</v>
      </c>
      <c r="R2087" s="832">
        <v>1</v>
      </c>
      <c r="S2087" s="837">
        <v>1</v>
      </c>
      <c r="T2087" s="836">
        <v>1</v>
      </c>
      <c r="U2087" s="838">
        <v>1</v>
      </c>
    </row>
    <row r="2088" spans="1:21" ht="14.4" customHeight="1" x14ac:dyDescent="0.3">
      <c r="A2088" s="831">
        <v>21</v>
      </c>
      <c r="B2088" s="832" t="s">
        <v>2457</v>
      </c>
      <c r="C2088" s="832" t="s">
        <v>2465</v>
      </c>
      <c r="D2088" s="833" t="s">
        <v>4108</v>
      </c>
      <c r="E2088" s="834" t="s">
        <v>2499</v>
      </c>
      <c r="F2088" s="832" t="s">
        <v>2458</v>
      </c>
      <c r="G2088" s="832" t="s">
        <v>2937</v>
      </c>
      <c r="H2088" s="832" t="s">
        <v>585</v>
      </c>
      <c r="I2088" s="832" t="s">
        <v>2938</v>
      </c>
      <c r="J2088" s="832" t="s">
        <v>2939</v>
      </c>
      <c r="K2088" s="832" t="s">
        <v>2940</v>
      </c>
      <c r="L2088" s="835">
        <v>727.03</v>
      </c>
      <c r="M2088" s="835">
        <v>26900.11</v>
      </c>
      <c r="N2088" s="832">
        <v>37</v>
      </c>
      <c r="O2088" s="836">
        <v>14</v>
      </c>
      <c r="P2088" s="835">
        <v>14540.6</v>
      </c>
      <c r="Q2088" s="837">
        <v>0.54054054054054057</v>
      </c>
      <c r="R2088" s="832">
        <v>20</v>
      </c>
      <c r="S2088" s="837">
        <v>0.54054054054054057</v>
      </c>
      <c r="T2088" s="836">
        <v>8.5</v>
      </c>
      <c r="U2088" s="838">
        <v>0.6071428571428571</v>
      </c>
    </row>
    <row r="2089" spans="1:21" ht="14.4" customHeight="1" x14ac:dyDescent="0.3">
      <c r="A2089" s="831">
        <v>21</v>
      </c>
      <c r="B2089" s="832" t="s">
        <v>2457</v>
      </c>
      <c r="C2089" s="832" t="s">
        <v>2465</v>
      </c>
      <c r="D2089" s="833" t="s">
        <v>4108</v>
      </c>
      <c r="E2089" s="834" t="s">
        <v>2499</v>
      </c>
      <c r="F2089" s="832" t="s">
        <v>2458</v>
      </c>
      <c r="G2089" s="832" t="s">
        <v>3225</v>
      </c>
      <c r="H2089" s="832" t="s">
        <v>585</v>
      </c>
      <c r="I2089" s="832" t="s">
        <v>4020</v>
      </c>
      <c r="J2089" s="832" t="s">
        <v>1003</v>
      </c>
      <c r="K2089" s="832" t="s">
        <v>1004</v>
      </c>
      <c r="L2089" s="835">
        <v>54.18</v>
      </c>
      <c r="M2089" s="835">
        <v>108.36</v>
      </c>
      <c r="N2089" s="832">
        <v>2</v>
      </c>
      <c r="O2089" s="836">
        <v>2</v>
      </c>
      <c r="P2089" s="835">
        <v>108.36</v>
      </c>
      <c r="Q2089" s="837">
        <v>1</v>
      </c>
      <c r="R2089" s="832">
        <v>2</v>
      </c>
      <c r="S2089" s="837">
        <v>1</v>
      </c>
      <c r="T2089" s="836">
        <v>2</v>
      </c>
      <c r="U2089" s="838">
        <v>1</v>
      </c>
    </row>
    <row r="2090" spans="1:21" ht="14.4" customHeight="1" x14ac:dyDescent="0.3">
      <c r="A2090" s="831">
        <v>21</v>
      </c>
      <c r="B2090" s="832" t="s">
        <v>2457</v>
      </c>
      <c r="C2090" s="832" t="s">
        <v>2465</v>
      </c>
      <c r="D2090" s="833" t="s">
        <v>4108</v>
      </c>
      <c r="E2090" s="834" t="s">
        <v>2499</v>
      </c>
      <c r="F2090" s="832" t="s">
        <v>2458</v>
      </c>
      <c r="G2090" s="832" t="s">
        <v>2515</v>
      </c>
      <c r="H2090" s="832" t="s">
        <v>585</v>
      </c>
      <c r="I2090" s="832" t="s">
        <v>2667</v>
      </c>
      <c r="J2090" s="832" t="s">
        <v>769</v>
      </c>
      <c r="K2090" s="832" t="s">
        <v>2668</v>
      </c>
      <c r="L2090" s="835">
        <v>53.57</v>
      </c>
      <c r="M2090" s="835">
        <v>107.14</v>
      </c>
      <c r="N2090" s="832">
        <v>2</v>
      </c>
      <c r="O2090" s="836">
        <v>1</v>
      </c>
      <c r="P2090" s="835">
        <v>107.14</v>
      </c>
      <c r="Q2090" s="837">
        <v>1</v>
      </c>
      <c r="R2090" s="832">
        <v>2</v>
      </c>
      <c r="S2090" s="837">
        <v>1</v>
      </c>
      <c r="T2090" s="836">
        <v>1</v>
      </c>
      <c r="U2090" s="838">
        <v>1</v>
      </c>
    </row>
    <row r="2091" spans="1:21" ht="14.4" customHeight="1" x14ac:dyDescent="0.3">
      <c r="A2091" s="831">
        <v>21</v>
      </c>
      <c r="B2091" s="832" t="s">
        <v>2457</v>
      </c>
      <c r="C2091" s="832" t="s">
        <v>2465</v>
      </c>
      <c r="D2091" s="833" t="s">
        <v>4108</v>
      </c>
      <c r="E2091" s="834" t="s">
        <v>2499</v>
      </c>
      <c r="F2091" s="832" t="s">
        <v>2458</v>
      </c>
      <c r="G2091" s="832" t="s">
        <v>2944</v>
      </c>
      <c r="H2091" s="832" t="s">
        <v>637</v>
      </c>
      <c r="I2091" s="832" t="s">
        <v>2169</v>
      </c>
      <c r="J2091" s="832" t="s">
        <v>2170</v>
      </c>
      <c r="K2091" s="832" t="s">
        <v>2171</v>
      </c>
      <c r="L2091" s="835">
        <v>0</v>
      </c>
      <c r="M2091" s="835">
        <v>0</v>
      </c>
      <c r="N2091" s="832">
        <v>11</v>
      </c>
      <c r="O2091" s="836">
        <v>4</v>
      </c>
      <c r="P2091" s="835">
        <v>0</v>
      </c>
      <c r="Q2091" s="837"/>
      <c r="R2091" s="832">
        <v>7</v>
      </c>
      <c r="S2091" s="837">
        <v>0.63636363636363635</v>
      </c>
      <c r="T2091" s="836">
        <v>2</v>
      </c>
      <c r="U2091" s="838">
        <v>0.5</v>
      </c>
    </row>
    <row r="2092" spans="1:21" ht="14.4" customHeight="1" x14ac:dyDescent="0.3">
      <c r="A2092" s="831">
        <v>21</v>
      </c>
      <c r="B2092" s="832" t="s">
        <v>2457</v>
      </c>
      <c r="C2092" s="832" t="s">
        <v>2465</v>
      </c>
      <c r="D2092" s="833" t="s">
        <v>4108</v>
      </c>
      <c r="E2092" s="834" t="s">
        <v>2499</v>
      </c>
      <c r="F2092" s="832" t="s">
        <v>2458</v>
      </c>
      <c r="G2092" s="832" t="s">
        <v>2669</v>
      </c>
      <c r="H2092" s="832" t="s">
        <v>637</v>
      </c>
      <c r="I2092" s="832" t="s">
        <v>1918</v>
      </c>
      <c r="J2092" s="832" t="s">
        <v>873</v>
      </c>
      <c r="K2092" s="832" t="s">
        <v>1919</v>
      </c>
      <c r="L2092" s="835">
        <v>1385.62</v>
      </c>
      <c r="M2092" s="835">
        <v>2771.24</v>
      </c>
      <c r="N2092" s="832">
        <v>2</v>
      </c>
      <c r="O2092" s="836">
        <v>1</v>
      </c>
      <c r="P2092" s="835">
        <v>2771.24</v>
      </c>
      <c r="Q2092" s="837">
        <v>1</v>
      </c>
      <c r="R2092" s="832">
        <v>2</v>
      </c>
      <c r="S2092" s="837">
        <v>1</v>
      </c>
      <c r="T2092" s="836">
        <v>1</v>
      </c>
      <c r="U2092" s="838">
        <v>1</v>
      </c>
    </row>
    <row r="2093" spans="1:21" ht="14.4" customHeight="1" x14ac:dyDescent="0.3">
      <c r="A2093" s="831">
        <v>21</v>
      </c>
      <c r="B2093" s="832" t="s">
        <v>2457</v>
      </c>
      <c r="C2093" s="832" t="s">
        <v>2465</v>
      </c>
      <c r="D2093" s="833" t="s">
        <v>4108</v>
      </c>
      <c r="E2093" s="834" t="s">
        <v>2499</v>
      </c>
      <c r="F2093" s="832" t="s">
        <v>2458</v>
      </c>
      <c r="G2093" s="832" t="s">
        <v>3690</v>
      </c>
      <c r="H2093" s="832" t="s">
        <v>585</v>
      </c>
      <c r="I2093" s="832" t="s">
        <v>3691</v>
      </c>
      <c r="J2093" s="832" t="s">
        <v>3692</v>
      </c>
      <c r="K2093" s="832" t="s">
        <v>1354</v>
      </c>
      <c r="L2093" s="835">
        <v>174.59</v>
      </c>
      <c r="M2093" s="835">
        <v>174.59</v>
      </c>
      <c r="N2093" s="832">
        <v>1</v>
      </c>
      <c r="O2093" s="836">
        <v>1</v>
      </c>
      <c r="P2093" s="835">
        <v>174.59</v>
      </c>
      <c r="Q2093" s="837">
        <v>1</v>
      </c>
      <c r="R2093" s="832">
        <v>1</v>
      </c>
      <c r="S2093" s="837">
        <v>1</v>
      </c>
      <c r="T2093" s="836">
        <v>1</v>
      </c>
      <c r="U2093" s="838">
        <v>1</v>
      </c>
    </row>
    <row r="2094" spans="1:21" ht="14.4" customHeight="1" x14ac:dyDescent="0.3">
      <c r="A2094" s="831">
        <v>21</v>
      </c>
      <c r="B2094" s="832" t="s">
        <v>2457</v>
      </c>
      <c r="C2094" s="832" t="s">
        <v>2465</v>
      </c>
      <c r="D2094" s="833" t="s">
        <v>4108</v>
      </c>
      <c r="E2094" s="834" t="s">
        <v>2499</v>
      </c>
      <c r="F2094" s="832" t="s">
        <v>2458</v>
      </c>
      <c r="G2094" s="832" t="s">
        <v>2504</v>
      </c>
      <c r="H2094" s="832" t="s">
        <v>585</v>
      </c>
      <c r="I2094" s="832" t="s">
        <v>2508</v>
      </c>
      <c r="J2094" s="832" t="s">
        <v>1091</v>
      </c>
      <c r="K2094" s="832" t="s">
        <v>1899</v>
      </c>
      <c r="L2094" s="835">
        <v>453.18</v>
      </c>
      <c r="M2094" s="835">
        <v>9063.6000000000022</v>
      </c>
      <c r="N2094" s="832">
        <v>20</v>
      </c>
      <c r="O2094" s="836">
        <v>12.5</v>
      </c>
      <c r="P2094" s="835">
        <v>7704.0600000000022</v>
      </c>
      <c r="Q2094" s="837">
        <v>0.85000000000000009</v>
      </c>
      <c r="R2094" s="832">
        <v>17</v>
      </c>
      <c r="S2094" s="837">
        <v>0.85</v>
      </c>
      <c r="T2094" s="836">
        <v>11</v>
      </c>
      <c r="U2094" s="838">
        <v>0.88</v>
      </c>
    </row>
    <row r="2095" spans="1:21" ht="14.4" customHeight="1" x14ac:dyDescent="0.3">
      <c r="A2095" s="831">
        <v>21</v>
      </c>
      <c r="B2095" s="832" t="s">
        <v>2457</v>
      </c>
      <c r="C2095" s="832" t="s">
        <v>2465</v>
      </c>
      <c r="D2095" s="833" t="s">
        <v>4108</v>
      </c>
      <c r="E2095" s="834" t="s">
        <v>2499</v>
      </c>
      <c r="F2095" s="832" t="s">
        <v>2458</v>
      </c>
      <c r="G2095" s="832" t="s">
        <v>2691</v>
      </c>
      <c r="H2095" s="832" t="s">
        <v>637</v>
      </c>
      <c r="I2095" s="832" t="s">
        <v>2111</v>
      </c>
      <c r="J2095" s="832" t="s">
        <v>2112</v>
      </c>
      <c r="K2095" s="832" t="s">
        <v>2113</v>
      </c>
      <c r="L2095" s="835">
        <v>355.79</v>
      </c>
      <c r="M2095" s="835">
        <v>355.79</v>
      </c>
      <c r="N2095" s="832">
        <v>1</v>
      </c>
      <c r="O2095" s="836">
        <v>1</v>
      </c>
      <c r="P2095" s="835">
        <v>355.79</v>
      </c>
      <c r="Q2095" s="837">
        <v>1</v>
      </c>
      <c r="R2095" s="832">
        <v>1</v>
      </c>
      <c r="S2095" s="837">
        <v>1</v>
      </c>
      <c r="T2095" s="836">
        <v>1</v>
      </c>
      <c r="U2095" s="838">
        <v>1</v>
      </c>
    </row>
    <row r="2096" spans="1:21" ht="14.4" customHeight="1" x14ac:dyDescent="0.3">
      <c r="A2096" s="831">
        <v>21</v>
      </c>
      <c r="B2096" s="832" t="s">
        <v>2457</v>
      </c>
      <c r="C2096" s="832" t="s">
        <v>2465</v>
      </c>
      <c r="D2096" s="833" t="s">
        <v>4108</v>
      </c>
      <c r="E2096" s="834" t="s">
        <v>2499</v>
      </c>
      <c r="F2096" s="832" t="s">
        <v>2458</v>
      </c>
      <c r="G2096" s="832" t="s">
        <v>2692</v>
      </c>
      <c r="H2096" s="832" t="s">
        <v>637</v>
      </c>
      <c r="I2096" s="832" t="s">
        <v>2228</v>
      </c>
      <c r="J2096" s="832" t="s">
        <v>1889</v>
      </c>
      <c r="K2096" s="832" t="s">
        <v>2229</v>
      </c>
      <c r="L2096" s="835">
        <v>57.6</v>
      </c>
      <c r="M2096" s="835">
        <v>115.2</v>
      </c>
      <c r="N2096" s="832">
        <v>2</v>
      </c>
      <c r="O2096" s="836">
        <v>1</v>
      </c>
      <c r="P2096" s="835">
        <v>57.6</v>
      </c>
      <c r="Q2096" s="837">
        <v>0.5</v>
      </c>
      <c r="R2096" s="832">
        <v>1</v>
      </c>
      <c r="S2096" s="837">
        <v>0.5</v>
      </c>
      <c r="T2096" s="836">
        <v>0.5</v>
      </c>
      <c r="U2096" s="838">
        <v>0.5</v>
      </c>
    </row>
    <row r="2097" spans="1:21" ht="14.4" customHeight="1" x14ac:dyDescent="0.3">
      <c r="A2097" s="831">
        <v>21</v>
      </c>
      <c r="B2097" s="832" t="s">
        <v>2457</v>
      </c>
      <c r="C2097" s="832" t="s">
        <v>2465</v>
      </c>
      <c r="D2097" s="833" t="s">
        <v>4108</v>
      </c>
      <c r="E2097" s="834" t="s">
        <v>2499</v>
      </c>
      <c r="F2097" s="832" t="s">
        <v>2458</v>
      </c>
      <c r="G2097" s="832" t="s">
        <v>2692</v>
      </c>
      <c r="H2097" s="832" t="s">
        <v>585</v>
      </c>
      <c r="I2097" s="832" t="s">
        <v>3352</v>
      </c>
      <c r="J2097" s="832" t="s">
        <v>1889</v>
      </c>
      <c r="K2097" s="832" t="s">
        <v>3353</v>
      </c>
      <c r="L2097" s="835">
        <v>51.84</v>
      </c>
      <c r="M2097" s="835">
        <v>103.68</v>
      </c>
      <c r="N2097" s="832">
        <v>2</v>
      </c>
      <c r="O2097" s="836">
        <v>2</v>
      </c>
      <c r="P2097" s="835">
        <v>51.84</v>
      </c>
      <c r="Q2097" s="837">
        <v>0.5</v>
      </c>
      <c r="R2097" s="832">
        <v>1</v>
      </c>
      <c r="S2097" s="837">
        <v>0.5</v>
      </c>
      <c r="T2097" s="836">
        <v>1</v>
      </c>
      <c r="U2097" s="838">
        <v>0.5</v>
      </c>
    </row>
    <row r="2098" spans="1:21" ht="14.4" customHeight="1" x14ac:dyDescent="0.3">
      <c r="A2098" s="831">
        <v>21</v>
      </c>
      <c r="B2098" s="832" t="s">
        <v>2457</v>
      </c>
      <c r="C2098" s="832" t="s">
        <v>2465</v>
      </c>
      <c r="D2098" s="833" t="s">
        <v>4108</v>
      </c>
      <c r="E2098" s="834" t="s">
        <v>2499</v>
      </c>
      <c r="F2098" s="832" t="s">
        <v>2458</v>
      </c>
      <c r="G2098" s="832" t="s">
        <v>2698</v>
      </c>
      <c r="H2098" s="832" t="s">
        <v>637</v>
      </c>
      <c r="I2098" s="832" t="s">
        <v>3432</v>
      </c>
      <c r="J2098" s="832" t="s">
        <v>1130</v>
      </c>
      <c r="K2098" s="832" t="s">
        <v>1963</v>
      </c>
      <c r="L2098" s="835">
        <v>47.7</v>
      </c>
      <c r="M2098" s="835">
        <v>47.7</v>
      </c>
      <c r="N2098" s="832">
        <v>1</v>
      </c>
      <c r="O2098" s="836">
        <v>1</v>
      </c>
      <c r="P2098" s="835">
        <v>47.7</v>
      </c>
      <c r="Q2098" s="837">
        <v>1</v>
      </c>
      <c r="R2098" s="832">
        <v>1</v>
      </c>
      <c r="S2098" s="837">
        <v>1</v>
      </c>
      <c r="T2098" s="836">
        <v>1</v>
      </c>
      <c r="U2098" s="838">
        <v>1</v>
      </c>
    </row>
    <row r="2099" spans="1:21" ht="14.4" customHeight="1" x14ac:dyDescent="0.3">
      <c r="A2099" s="831">
        <v>21</v>
      </c>
      <c r="B2099" s="832" t="s">
        <v>2457</v>
      </c>
      <c r="C2099" s="832" t="s">
        <v>2465</v>
      </c>
      <c r="D2099" s="833" t="s">
        <v>4108</v>
      </c>
      <c r="E2099" s="834" t="s">
        <v>2499</v>
      </c>
      <c r="F2099" s="832" t="s">
        <v>2458</v>
      </c>
      <c r="G2099" s="832" t="s">
        <v>2509</v>
      </c>
      <c r="H2099" s="832" t="s">
        <v>637</v>
      </c>
      <c r="I2099" s="832" t="s">
        <v>2141</v>
      </c>
      <c r="J2099" s="832" t="s">
        <v>1087</v>
      </c>
      <c r="K2099" s="832" t="s">
        <v>1089</v>
      </c>
      <c r="L2099" s="835">
        <v>0</v>
      </c>
      <c r="M2099" s="835">
        <v>0</v>
      </c>
      <c r="N2099" s="832">
        <v>31</v>
      </c>
      <c r="O2099" s="836">
        <v>11</v>
      </c>
      <c r="P2099" s="835">
        <v>0</v>
      </c>
      <c r="Q2099" s="837"/>
      <c r="R2099" s="832">
        <v>20</v>
      </c>
      <c r="S2099" s="837">
        <v>0.64516129032258063</v>
      </c>
      <c r="T2099" s="836">
        <v>6</v>
      </c>
      <c r="U2099" s="838">
        <v>0.54545454545454541</v>
      </c>
    </row>
    <row r="2100" spans="1:21" ht="14.4" customHeight="1" x14ac:dyDescent="0.3">
      <c r="A2100" s="831">
        <v>21</v>
      </c>
      <c r="B2100" s="832" t="s">
        <v>2457</v>
      </c>
      <c r="C2100" s="832" t="s">
        <v>2465</v>
      </c>
      <c r="D2100" s="833" t="s">
        <v>4108</v>
      </c>
      <c r="E2100" s="834" t="s">
        <v>2499</v>
      </c>
      <c r="F2100" s="832" t="s">
        <v>2458</v>
      </c>
      <c r="G2100" s="832" t="s">
        <v>2509</v>
      </c>
      <c r="H2100" s="832" t="s">
        <v>585</v>
      </c>
      <c r="I2100" s="832" t="s">
        <v>3577</v>
      </c>
      <c r="J2100" s="832" t="s">
        <v>1043</v>
      </c>
      <c r="K2100" s="832" t="s">
        <v>1044</v>
      </c>
      <c r="L2100" s="835">
        <v>0</v>
      </c>
      <c r="M2100" s="835">
        <v>0</v>
      </c>
      <c r="N2100" s="832">
        <v>8</v>
      </c>
      <c r="O2100" s="836">
        <v>2</v>
      </c>
      <c r="P2100" s="835">
        <v>0</v>
      </c>
      <c r="Q2100" s="837"/>
      <c r="R2100" s="832">
        <v>7</v>
      </c>
      <c r="S2100" s="837">
        <v>0.875</v>
      </c>
      <c r="T2100" s="836">
        <v>1.5</v>
      </c>
      <c r="U2100" s="838">
        <v>0.75</v>
      </c>
    </row>
    <row r="2101" spans="1:21" ht="14.4" customHeight="1" x14ac:dyDescent="0.3">
      <c r="A2101" s="831">
        <v>21</v>
      </c>
      <c r="B2101" s="832" t="s">
        <v>2457</v>
      </c>
      <c r="C2101" s="832" t="s">
        <v>2465</v>
      </c>
      <c r="D2101" s="833" t="s">
        <v>4108</v>
      </c>
      <c r="E2101" s="834" t="s">
        <v>2499</v>
      </c>
      <c r="F2101" s="832" t="s">
        <v>2458</v>
      </c>
      <c r="G2101" s="832" t="s">
        <v>2726</v>
      </c>
      <c r="H2101" s="832" t="s">
        <v>637</v>
      </c>
      <c r="I2101" s="832" t="s">
        <v>3257</v>
      </c>
      <c r="J2101" s="832" t="s">
        <v>2728</v>
      </c>
      <c r="K2101" s="832" t="s">
        <v>3258</v>
      </c>
      <c r="L2101" s="835">
        <v>251.16</v>
      </c>
      <c r="M2101" s="835">
        <v>251.16</v>
      </c>
      <c r="N2101" s="832">
        <v>1</v>
      </c>
      <c r="O2101" s="836">
        <v>1</v>
      </c>
      <c r="P2101" s="835"/>
      <c r="Q2101" s="837">
        <v>0</v>
      </c>
      <c r="R2101" s="832"/>
      <c r="S2101" s="837">
        <v>0</v>
      </c>
      <c r="T2101" s="836"/>
      <c r="U2101" s="838">
        <v>0</v>
      </c>
    </row>
    <row r="2102" spans="1:21" ht="14.4" customHeight="1" x14ac:dyDescent="0.3">
      <c r="A2102" s="831">
        <v>21</v>
      </c>
      <c r="B2102" s="832" t="s">
        <v>2457</v>
      </c>
      <c r="C2102" s="832" t="s">
        <v>2465</v>
      </c>
      <c r="D2102" s="833" t="s">
        <v>4108</v>
      </c>
      <c r="E2102" s="834" t="s">
        <v>2499</v>
      </c>
      <c r="F2102" s="832" t="s">
        <v>2458</v>
      </c>
      <c r="G2102" s="832" t="s">
        <v>2726</v>
      </c>
      <c r="H2102" s="832" t="s">
        <v>637</v>
      </c>
      <c r="I2102" s="832" t="s">
        <v>2727</v>
      </c>
      <c r="J2102" s="832" t="s">
        <v>2728</v>
      </c>
      <c r="K2102" s="832" t="s">
        <v>2729</v>
      </c>
      <c r="L2102" s="835">
        <v>502.31</v>
      </c>
      <c r="M2102" s="835">
        <v>6027.72</v>
      </c>
      <c r="N2102" s="832">
        <v>12</v>
      </c>
      <c r="O2102" s="836">
        <v>10</v>
      </c>
      <c r="P2102" s="835">
        <v>4018.48</v>
      </c>
      <c r="Q2102" s="837">
        <v>0.66666666666666663</v>
      </c>
      <c r="R2102" s="832">
        <v>8</v>
      </c>
      <c r="S2102" s="837">
        <v>0.66666666666666663</v>
      </c>
      <c r="T2102" s="836">
        <v>6</v>
      </c>
      <c r="U2102" s="838">
        <v>0.6</v>
      </c>
    </row>
    <row r="2103" spans="1:21" ht="14.4" customHeight="1" x14ac:dyDescent="0.3">
      <c r="A2103" s="831">
        <v>21</v>
      </c>
      <c r="B2103" s="832" t="s">
        <v>2457</v>
      </c>
      <c r="C2103" s="832" t="s">
        <v>2465</v>
      </c>
      <c r="D2103" s="833" t="s">
        <v>4108</v>
      </c>
      <c r="E2103" s="834" t="s">
        <v>2499</v>
      </c>
      <c r="F2103" s="832" t="s">
        <v>2458</v>
      </c>
      <c r="G2103" s="832" t="s">
        <v>2747</v>
      </c>
      <c r="H2103" s="832" t="s">
        <v>585</v>
      </c>
      <c r="I2103" s="832" t="s">
        <v>3580</v>
      </c>
      <c r="J2103" s="832" t="s">
        <v>3581</v>
      </c>
      <c r="K2103" s="832" t="s">
        <v>3582</v>
      </c>
      <c r="L2103" s="835">
        <v>119.1</v>
      </c>
      <c r="M2103" s="835">
        <v>119.1</v>
      </c>
      <c r="N2103" s="832">
        <v>1</v>
      </c>
      <c r="O2103" s="836">
        <v>1</v>
      </c>
      <c r="P2103" s="835"/>
      <c r="Q2103" s="837">
        <v>0</v>
      </c>
      <c r="R2103" s="832"/>
      <c r="S2103" s="837">
        <v>0</v>
      </c>
      <c r="T2103" s="836"/>
      <c r="U2103" s="838">
        <v>0</v>
      </c>
    </row>
    <row r="2104" spans="1:21" ht="14.4" customHeight="1" x14ac:dyDescent="0.3">
      <c r="A2104" s="831">
        <v>21</v>
      </c>
      <c r="B2104" s="832" t="s">
        <v>2457</v>
      </c>
      <c r="C2104" s="832" t="s">
        <v>2465</v>
      </c>
      <c r="D2104" s="833" t="s">
        <v>4108</v>
      </c>
      <c r="E2104" s="834" t="s">
        <v>2499</v>
      </c>
      <c r="F2104" s="832" t="s">
        <v>2458</v>
      </c>
      <c r="G2104" s="832" t="s">
        <v>2747</v>
      </c>
      <c r="H2104" s="832" t="s">
        <v>585</v>
      </c>
      <c r="I2104" s="832" t="s">
        <v>3915</v>
      </c>
      <c r="J2104" s="832" t="s">
        <v>3916</v>
      </c>
      <c r="K2104" s="832" t="s">
        <v>3917</v>
      </c>
      <c r="L2104" s="835">
        <v>31.32</v>
      </c>
      <c r="M2104" s="835">
        <v>62.64</v>
      </c>
      <c r="N2104" s="832">
        <v>2</v>
      </c>
      <c r="O2104" s="836">
        <v>1</v>
      </c>
      <c r="P2104" s="835"/>
      <c r="Q2104" s="837">
        <v>0</v>
      </c>
      <c r="R2104" s="832"/>
      <c r="S2104" s="837">
        <v>0</v>
      </c>
      <c r="T2104" s="836"/>
      <c r="U2104" s="838">
        <v>0</v>
      </c>
    </row>
    <row r="2105" spans="1:21" ht="14.4" customHeight="1" x14ac:dyDescent="0.3">
      <c r="A2105" s="831">
        <v>21</v>
      </c>
      <c r="B2105" s="832" t="s">
        <v>2457</v>
      </c>
      <c r="C2105" s="832" t="s">
        <v>2465</v>
      </c>
      <c r="D2105" s="833" t="s">
        <v>4108</v>
      </c>
      <c r="E2105" s="834" t="s">
        <v>2499</v>
      </c>
      <c r="F2105" s="832" t="s">
        <v>2458</v>
      </c>
      <c r="G2105" s="832" t="s">
        <v>4073</v>
      </c>
      <c r="H2105" s="832" t="s">
        <v>585</v>
      </c>
      <c r="I2105" s="832" t="s">
        <v>4074</v>
      </c>
      <c r="J2105" s="832" t="s">
        <v>4075</v>
      </c>
      <c r="K2105" s="832" t="s">
        <v>4076</v>
      </c>
      <c r="L2105" s="835">
        <v>124.3</v>
      </c>
      <c r="M2105" s="835">
        <v>124.3</v>
      </c>
      <c r="N2105" s="832">
        <v>1</v>
      </c>
      <c r="O2105" s="836">
        <v>1</v>
      </c>
      <c r="P2105" s="835">
        <v>124.3</v>
      </c>
      <c r="Q2105" s="837">
        <v>1</v>
      </c>
      <c r="R2105" s="832">
        <v>1</v>
      </c>
      <c r="S2105" s="837">
        <v>1</v>
      </c>
      <c r="T2105" s="836">
        <v>1</v>
      </c>
      <c r="U2105" s="838">
        <v>1</v>
      </c>
    </row>
    <row r="2106" spans="1:21" ht="14.4" customHeight="1" x14ac:dyDescent="0.3">
      <c r="A2106" s="831">
        <v>21</v>
      </c>
      <c r="B2106" s="832" t="s">
        <v>2457</v>
      </c>
      <c r="C2106" s="832" t="s">
        <v>2465</v>
      </c>
      <c r="D2106" s="833" t="s">
        <v>4108</v>
      </c>
      <c r="E2106" s="834" t="s">
        <v>2499</v>
      </c>
      <c r="F2106" s="832" t="s">
        <v>2458</v>
      </c>
      <c r="G2106" s="832" t="s">
        <v>2767</v>
      </c>
      <c r="H2106" s="832" t="s">
        <v>585</v>
      </c>
      <c r="I2106" s="832" t="s">
        <v>3266</v>
      </c>
      <c r="J2106" s="832" t="s">
        <v>3267</v>
      </c>
      <c r="K2106" s="832" t="s">
        <v>3025</v>
      </c>
      <c r="L2106" s="835">
        <v>177.92</v>
      </c>
      <c r="M2106" s="835">
        <v>177.92</v>
      </c>
      <c r="N2106" s="832">
        <v>1</v>
      </c>
      <c r="O2106" s="836">
        <v>1</v>
      </c>
      <c r="P2106" s="835">
        <v>177.92</v>
      </c>
      <c r="Q2106" s="837">
        <v>1</v>
      </c>
      <c r="R2106" s="832">
        <v>1</v>
      </c>
      <c r="S2106" s="837">
        <v>1</v>
      </c>
      <c r="T2106" s="836">
        <v>1</v>
      </c>
      <c r="U2106" s="838">
        <v>1</v>
      </c>
    </row>
    <row r="2107" spans="1:21" ht="14.4" customHeight="1" x14ac:dyDescent="0.3">
      <c r="A2107" s="831">
        <v>21</v>
      </c>
      <c r="B2107" s="832" t="s">
        <v>2457</v>
      </c>
      <c r="C2107" s="832" t="s">
        <v>2465</v>
      </c>
      <c r="D2107" s="833" t="s">
        <v>4108</v>
      </c>
      <c r="E2107" s="834" t="s">
        <v>2499</v>
      </c>
      <c r="F2107" s="832" t="s">
        <v>2458</v>
      </c>
      <c r="G2107" s="832" t="s">
        <v>2773</v>
      </c>
      <c r="H2107" s="832" t="s">
        <v>637</v>
      </c>
      <c r="I2107" s="832" t="s">
        <v>2173</v>
      </c>
      <c r="J2107" s="832" t="s">
        <v>1272</v>
      </c>
      <c r="K2107" s="832" t="s">
        <v>2174</v>
      </c>
      <c r="L2107" s="835">
        <v>0</v>
      </c>
      <c r="M2107" s="835">
        <v>0</v>
      </c>
      <c r="N2107" s="832">
        <v>1</v>
      </c>
      <c r="O2107" s="836">
        <v>0.5</v>
      </c>
      <c r="P2107" s="835">
        <v>0</v>
      </c>
      <c r="Q2107" s="837"/>
      <c r="R2107" s="832">
        <v>1</v>
      </c>
      <c r="S2107" s="837">
        <v>1</v>
      </c>
      <c r="T2107" s="836">
        <v>0.5</v>
      </c>
      <c r="U2107" s="838">
        <v>1</v>
      </c>
    </row>
    <row r="2108" spans="1:21" ht="14.4" customHeight="1" x14ac:dyDescent="0.3">
      <c r="A2108" s="831">
        <v>21</v>
      </c>
      <c r="B2108" s="832" t="s">
        <v>2457</v>
      </c>
      <c r="C2108" s="832" t="s">
        <v>2465</v>
      </c>
      <c r="D2108" s="833" t="s">
        <v>4108</v>
      </c>
      <c r="E2108" s="834" t="s">
        <v>2499</v>
      </c>
      <c r="F2108" s="832" t="s">
        <v>2458</v>
      </c>
      <c r="G2108" s="832" t="s">
        <v>2786</v>
      </c>
      <c r="H2108" s="832" t="s">
        <v>585</v>
      </c>
      <c r="I2108" s="832" t="s">
        <v>3764</v>
      </c>
      <c r="J2108" s="832" t="s">
        <v>3152</v>
      </c>
      <c r="K2108" s="832" t="s">
        <v>3765</v>
      </c>
      <c r="L2108" s="835">
        <v>99.94</v>
      </c>
      <c r="M2108" s="835">
        <v>199.88</v>
      </c>
      <c r="N2108" s="832">
        <v>2</v>
      </c>
      <c r="O2108" s="836">
        <v>2</v>
      </c>
      <c r="P2108" s="835">
        <v>99.94</v>
      </c>
      <c r="Q2108" s="837">
        <v>0.5</v>
      </c>
      <c r="R2108" s="832">
        <v>1</v>
      </c>
      <c r="S2108" s="837">
        <v>0.5</v>
      </c>
      <c r="T2108" s="836">
        <v>1</v>
      </c>
      <c r="U2108" s="838">
        <v>0.5</v>
      </c>
    </row>
    <row r="2109" spans="1:21" ht="14.4" customHeight="1" x14ac:dyDescent="0.3">
      <c r="A2109" s="831">
        <v>21</v>
      </c>
      <c r="B2109" s="832" t="s">
        <v>2457</v>
      </c>
      <c r="C2109" s="832" t="s">
        <v>2465</v>
      </c>
      <c r="D2109" s="833" t="s">
        <v>4108</v>
      </c>
      <c r="E2109" s="834" t="s">
        <v>2499</v>
      </c>
      <c r="F2109" s="832" t="s">
        <v>2458</v>
      </c>
      <c r="G2109" s="832" t="s">
        <v>2786</v>
      </c>
      <c r="H2109" s="832" t="s">
        <v>585</v>
      </c>
      <c r="I2109" s="832" t="s">
        <v>4077</v>
      </c>
      <c r="J2109" s="832" t="s">
        <v>3152</v>
      </c>
      <c r="K2109" s="832" t="s">
        <v>4078</v>
      </c>
      <c r="L2109" s="835">
        <v>66.63</v>
      </c>
      <c r="M2109" s="835">
        <v>66.63</v>
      </c>
      <c r="N2109" s="832">
        <v>1</v>
      </c>
      <c r="O2109" s="836">
        <v>0.5</v>
      </c>
      <c r="P2109" s="835"/>
      <c r="Q2109" s="837">
        <v>0</v>
      </c>
      <c r="R2109" s="832"/>
      <c r="S2109" s="837">
        <v>0</v>
      </c>
      <c r="T2109" s="836"/>
      <c r="U2109" s="838">
        <v>0</v>
      </c>
    </row>
    <row r="2110" spans="1:21" ht="14.4" customHeight="1" x14ac:dyDescent="0.3">
      <c r="A2110" s="831">
        <v>21</v>
      </c>
      <c r="B2110" s="832" t="s">
        <v>2457</v>
      </c>
      <c r="C2110" s="832" t="s">
        <v>2465</v>
      </c>
      <c r="D2110" s="833" t="s">
        <v>4108</v>
      </c>
      <c r="E2110" s="834" t="s">
        <v>2499</v>
      </c>
      <c r="F2110" s="832" t="s">
        <v>2458</v>
      </c>
      <c r="G2110" s="832" t="s">
        <v>2793</v>
      </c>
      <c r="H2110" s="832" t="s">
        <v>637</v>
      </c>
      <c r="I2110" s="832" t="s">
        <v>2305</v>
      </c>
      <c r="J2110" s="832" t="s">
        <v>1310</v>
      </c>
      <c r="K2110" s="832" t="s">
        <v>2306</v>
      </c>
      <c r="L2110" s="835">
        <v>154.36000000000001</v>
      </c>
      <c r="M2110" s="835">
        <v>463.08000000000004</v>
      </c>
      <c r="N2110" s="832">
        <v>3</v>
      </c>
      <c r="O2110" s="836">
        <v>2.5</v>
      </c>
      <c r="P2110" s="835">
        <v>308.72000000000003</v>
      </c>
      <c r="Q2110" s="837">
        <v>0.66666666666666663</v>
      </c>
      <c r="R2110" s="832">
        <v>2</v>
      </c>
      <c r="S2110" s="837">
        <v>0.66666666666666663</v>
      </c>
      <c r="T2110" s="836">
        <v>1.5</v>
      </c>
      <c r="U2110" s="838">
        <v>0.6</v>
      </c>
    </row>
    <row r="2111" spans="1:21" ht="14.4" customHeight="1" x14ac:dyDescent="0.3">
      <c r="A2111" s="831">
        <v>21</v>
      </c>
      <c r="B2111" s="832" t="s">
        <v>2457</v>
      </c>
      <c r="C2111" s="832" t="s">
        <v>2465</v>
      </c>
      <c r="D2111" s="833" t="s">
        <v>4108</v>
      </c>
      <c r="E2111" s="834" t="s">
        <v>2499</v>
      </c>
      <c r="F2111" s="832" t="s">
        <v>2458</v>
      </c>
      <c r="G2111" s="832" t="s">
        <v>2799</v>
      </c>
      <c r="H2111" s="832" t="s">
        <v>585</v>
      </c>
      <c r="I2111" s="832" t="s">
        <v>2802</v>
      </c>
      <c r="J2111" s="832" t="s">
        <v>634</v>
      </c>
      <c r="K2111" s="832" t="s">
        <v>2803</v>
      </c>
      <c r="L2111" s="835">
        <v>0</v>
      </c>
      <c r="M2111" s="835">
        <v>0</v>
      </c>
      <c r="N2111" s="832">
        <v>1</v>
      </c>
      <c r="O2111" s="836">
        <v>1</v>
      </c>
      <c r="P2111" s="835"/>
      <c r="Q2111" s="837"/>
      <c r="R2111" s="832"/>
      <c r="S2111" s="837">
        <v>0</v>
      </c>
      <c r="T2111" s="836"/>
      <c r="U2111" s="838">
        <v>0</v>
      </c>
    </row>
    <row r="2112" spans="1:21" ht="14.4" customHeight="1" x14ac:dyDescent="0.3">
      <c r="A2112" s="831">
        <v>21</v>
      </c>
      <c r="B2112" s="832" t="s">
        <v>2457</v>
      </c>
      <c r="C2112" s="832" t="s">
        <v>2465</v>
      </c>
      <c r="D2112" s="833" t="s">
        <v>4108</v>
      </c>
      <c r="E2112" s="834" t="s">
        <v>2499</v>
      </c>
      <c r="F2112" s="832" t="s">
        <v>2458</v>
      </c>
      <c r="G2112" s="832" t="s">
        <v>2804</v>
      </c>
      <c r="H2112" s="832" t="s">
        <v>637</v>
      </c>
      <c r="I2112" s="832" t="s">
        <v>3459</v>
      </c>
      <c r="J2112" s="832" t="s">
        <v>3460</v>
      </c>
      <c r="K2112" s="832" t="s">
        <v>1291</v>
      </c>
      <c r="L2112" s="835">
        <v>127.34</v>
      </c>
      <c r="M2112" s="835">
        <v>636.70000000000005</v>
      </c>
      <c r="N2112" s="832">
        <v>5</v>
      </c>
      <c r="O2112" s="836">
        <v>1.5</v>
      </c>
      <c r="P2112" s="835">
        <v>636.70000000000005</v>
      </c>
      <c r="Q2112" s="837">
        <v>1</v>
      </c>
      <c r="R2112" s="832">
        <v>5</v>
      </c>
      <c r="S2112" s="837">
        <v>1</v>
      </c>
      <c r="T2112" s="836">
        <v>1.5</v>
      </c>
      <c r="U2112" s="838">
        <v>1</v>
      </c>
    </row>
    <row r="2113" spans="1:21" ht="14.4" customHeight="1" x14ac:dyDescent="0.3">
      <c r="A2113" s="831">
        <v>21</v>
      </c>
      <c r="B2113" s="832" t="s">
        <v>2457</v>
      </c>
      <c r="C2113" s="832" t="s">
        <v>2465</v>
      </c>
      <c r="D2113" s="833" t="s">
        <v>4108</v>
      </c>
      <c r="E2113" s="834" t="s">
        <v>2499</v>
      </c>
      <c r="F2113" s="832" t="s">
        <v>2458</v>
      </c>
      <c r="G2113" s="832" t="s">
        <v>2804</v>
      </c>
      <c r="H2113" s="832" t="s">
        <v>637</v>
      </c>
      <c r="I2113" s="832" t="s">
        <v>3463</v>
      </c>
      <c r="J2113" s="832" t="s">
        <v>3464</v>
      </c>
      <c r="K2113" s="832" t="s">
        <v>1291</v>
      </c>
      <c r="L2113" s="835">
        <v>127.34</v>
      </c>
      <c r="M2113" s="835">
        <v>254.68</v>
      </c>
      <c r="N2113" s="832">
        <v>2</v>
      </c>
      <c r="O2113" s="836">
        <v>0.5</v>
      </c>
      <c r="P2113" s="835">
        <v>254.68</v>
      </c>
      <c r="Q2113" s="837">
        <v>1</v>
      </c>
      <c r="R2113" s="832">
        <v>2</v>
      </c>
      <c r="S2113" s="837">
        <v>1</v>
      </c>
      <c r="T2113" s="836">
        <v>0.5</v>
      </c>
      <c r="U2113" s="838">
        <v>1</v>
      </c>
    </row>
    <row r="2114" spans="1:21" ht="14.4" customHeight="1" x14ac:dyDescent="0.3">
      <c r="A2114" s="831">
        <v>21</v>
      </c>
      <c r="B2114" s="832" t="s">
        <v>2457</v>
      </c>
      <c r="C2114" s="832" t="s">
        <v>2465</v>
      </c>
      <c r="D2114" s="833" t="s">
        <v>4108</v>
      </c>
      <c r="E2114" s="834" t="s">
        <v>2499</v>
      </c>
      <c r="F2114" s="832" t="s">
        <v>2460</v>
      </c>
      <c r="G2114" s="832" t="s">
        <v>2812</v>
      </c>
      <c r="H2114" s="832" t="s">
        <v>585</v>
      </c>
      <c r="I2114" s="832" t="s">
        <v>3710</v>
      </c>
      <c r="J2114" s="832" t="s">
        <v>3711</v>
      </c>
      <c r="K2114" s="832" t="s">
        <v>3712</v>
      </c>
      <c r="L2114" s="835">
        <v>741</v>
      </c>
      <c r="M2114" s="835">
        <v>2964</v>
      </c>
      <c r="N2114" s="832">
        <v>4</v>
      </c>
      <c r="O2114" s="836">
        <v>2</v>
      </c>
      <c r="P2114" s="835">
        <v>2964</v>
      </c>
      <c r="Q2114" s="837">
        <v>1</v>
      </c>
      <c r="R2114" s="832">
        <v>4</v>
      </c>
      <c r="S2114" s="837">
        <v>1</v>
      </c>
      <c r="T2114" s="836">
        <v>2</v>
      </c>
      <c r="U2114" s="838">
        <v>1</v>
      </c>
    </row>
    <row r="2115" spans="1:21" ht="14.4" customHeight="1" x14ac:dyDescent="0.3">
      <c r="A2115" s="831">
        <v>21</v>
      </c>
      <c r="B2115" s="832" t="s">
        <v>2457</v>
      </c>
      <c r="C2115" s="832" t="s">
        <v>2465</v>
      </c>
      <c r="D2115" s="833" t="s">
        <v>4108</v>
      </c>
      <c r="E2115" s="834" t="s">
        <v>2499</v>
      </c>
      <c r="F2115" s="832" t="s">
        <v>2460</v>
      </c>
      <c r="G2115" s="832" t="s">
        <v>2812</v>
      </c>
      <c r="H2115" s="832" t="s">
        <v>585</v>
      </c>
      <c r="I2115" s="832" t="s">
        <v>3060</v>
      </c>
      <c r="J2115" s="832" t="s">
        <v>3061</v>
      </c>
      <c r="K2115" s="832" t="s">
        <v>3062</v>
      </c>
      <c r="L2115" s="835">
        <v>1600</v>
      </c>
      <c r="M2115" s="835">
        <v>3200</v>
      </c>
      <c r="N2115" s="832">
        <v>2</v>
      </c>
      <c r="O2115" s="836">
        <v>1</v>
      </c>
      <c r="P2115" s="835">
        <v>3200</v>
      </c>
      <c r="Q2115" s="837">
        <v>1</v>
      </c>
      <c r="R2115" s="832">
        <v>2</v>
      </c>
      <c r="S2115" s="837">
        <v>1</v>
      </c>
      <c r="T2115" s="836">
        <v>1</v>
      </c>
      <c r="U2115" s="838">
        <v>1</v>
      </c>
    </row>
    <row r="2116" spans="1:21" ht="14.4" customHeight="1" x14ac:dyDescent="0.3">
      <c r="A2116" s="831">
        <v>21</v>
      </c>
      <c r="B2116" s="832" t="s">
        <v>2457</v>
      </c>
      <c r="C2116" s="832" t="s">
        <v>2465</v>
      </c>
      <c r="D2116" s="833" t="s">
        <v>4108</v>
      </c>
      <c r="E2116" s="834" t="s">
        <v>2499</v>
      </c>
      <c r="F2116" s="832" t="s">
        <v>2460</v>
      </c>
      <c r="G2116" s="832" t="s">
        <v>2812</v>
      </c>
      <c r="H2116" s="832" t="s">
        <v>585</v>
      </c>
      <c r="I2116" s="832" t="s">
        <v>4079</v>
      </c>
      <c r="J2116" s="832" t="s">
        <v>4080</v>
      </c>
      <c r="K2116" s="832" t="s">
        <v>4081</v>
      </c>
      <c r="L2116" s="835">
        <v>1438.95</v>
      </c>
      <c r="M2116" s="835">
        <v>4316.8500000000004</v>
      </c>
      <c r="N2116" s="832">
        <v>3</v>
      </c>
      <c r="O2116" s="836">
        <v>1</v>
      </c>
      <c r="P2116" s="835">
        <v>4316.8500000000004</v>
      </c>
      <c r="Q2116" s="837">
        <v>1</v>
      </c>
      <c r="R2116" s="832">
        <v>3</v>
      </c>
      <c r="S2116" s="837">
        <v>1</v>
      </c>
      <c r="T2116" s="836">
        <v>1</v>
      </c>
      <c r="U2116" s="838">
        <v>1</v>
      </c>
    </row>
    <row r="2117" spans="1:21" ht="14.4" customHeight="1" x14ac:dyDescent="0.3">
      <c r="A2117" s="831">
        <v>21</v>
      </c>
      <c r="B2117" s="832" t="s">
        <v>2457</v>
      </c>
      <c r="C2117" s="832" t="s">
        <v>2465</v>
      </c>
      <c r="D2117" s="833" t="s">
        <v>4108</v>
      </c>
      <c r="E2117" s="834" t="s">
        <v>2499</v>
      </c>
      <c r="F2117" s="832" t="s">
        <v>2460</v>
      </c>
      <c r="G2117" s="832" t="s">
        <v>2812</v>
      </c>
      <c r="H2117" s="832" t="s">
        <v>585</v>
      </c>
      <c r="I2117" s="832" t="s">
        <v>3713</v>
      </c>
      <c r="J2117" s="832" t="s">
        <v>3714</v>
      </c>
      <c r="K2117" s="832" t="s">
        <v>3715</v>
      </c>
      <c r="L2117" s="835">
        <v>800</v>
      </c>
      <c r="M2117" s="835">
        <v>3200</v>
      </c>
      <c r="N2117" s="832">
        <v>4</v>
      </c>
      <c r="O2117" s="836">
        <v>1</v>
      </c>
      <c r="P2117" s="835">
        <v>3200</v>
      </c>
      <c r="Q2117" s="837">
        <v>1</v>
      </c>
      <c r="R2117" s="832">
        <v>4</v>
      </c>
      <c r="S2117" s="837">
        <v>1</v>
      </c>
      <c r="T2117" s="836">
        <v>1</v>
      </c>
      <c r="U2117" s="838">
        <v>1</v>
      </c>
    </row>
    <row r="2118" spans="1:21" ht="14.4" customHeight="1" x14ac:dyDescent="0.3">
      <c r="A2118" s="831">
        <v>21</v>
      </c>
      <c r="B2118" s="832" t="s">
        <v>2457</v>
      </c>
      <c r="C2118" s="832" t="s">
        <v>2465</v>
      </c>
      <c r="D2118" s="833" t="s">
        <v>4108</v>
      </c>
      <c r="E2118" s="834" t="s">
        <v>2499</v>
      </c>
      <c r="F2118" s="832" t="s">
        <v>2460</v>
      </c>
      <c r="G2118" s="832" t="s">
        <v>2812</v>
      </c>
      <c r="H2118" s="832" t="s">
        <v>585</v>
      </c>
      <c r="I2118" s="832" t="s">
        <v>4082</v>
      </c>
      <c r="J2118" s="832" t="s">
        <v>3061</v>
      </c>
      <c r="K2118" s="832" t="s">
        <v>4083</v>
      </c>
      <c r="L2118" s="835">
        <v>800</v>
      </c>
      <c r="M2118" s="835">
        <v>2400</v>
      </c>
      <c r="N2118" s="832">
        <v>3</v>
      </c>
      <c r="O2118" s="836">
        <v>1</v>
      </c>
      <c r="P2118" s="835">
        <v>2400</v>
      </c>
      <c r="Q2118" s="837">
        <v>1</v>
      </c>
      <c r="R2118" s="832">
        <v>3</v>
      </c>
      <c r="S2118" s="837">
        <v>1</v>
      </c>
      <c r="T2118" s="836">
        <v>1</v>
      </c>
      <c r="U2118" s="838">
        <v>1</v>
      </c>
    </row>
    <row r="2119" spans="1:21" ht="14.4" customHeight="1" x14ac:dyDescent="0.3">
      <c r="A2119" s="831">
        <v>21</v>
      </c>
      <c r="B2119" s="832" t="s">
        <v>2457</v>
      </c>
      <c r="C2119" s="832" t="s">
        <v>2465</v>
      </c>
      <c r="D2119" s="833" t="s">
        <v>4108</v>
      </c>
      <c r="E2119" s="834" t="s">
        <v>2499</v>
      </c>
      <c r="F2119" s="832" t="s">
        <v>2460</v>
      </c>
      <c r="G2119" s="832" t="s">
        <v>2818</v>
      </c>
      <c r="H2119" s="832" t="s">
        <v>585</v>
      </c>
      <c r="I2119" s="832" t="s">
        <v>2819</v>
      </c>
      <c r="J2119" s="832" t="s">
        <v>2820</v>
      </c>
      <c r="K2119" s="832" t="s">
        <v>2821</v>
      </c>
      <c r="L2119" s="835">
        <v>1800</v>
      </c>
      <c r="M2119" s="835">
        <v>1800</v>
      </c>
      <c r="N2119" s="832">
        <v>1</v>
      </c>
      <c r="O2119" s="836">
        <v>1</v>
      </c>
      <c r="P2119" s="835">
        <v>1800</v>
      </c>
      <c r="Q2119" s="837">
        <v>1</v>
      </c>
      <c r="R2119" s="832">
        <v>1</v>
      </c>
      <c r="S2119" s="837">
        <v>1</v>
      </c>
      <c r="T2119" s="836">
        <v>1</v>
      </c>
      <c r="U2119" s="838">
        <v>1</v>
      </c>
    </row>
    <row r="2120" spans="1:21" ht="14.4" customHeight="1" x14ac:dyDescent="0.3">
      <c r="A2120" s="831">
        <v>21</v>
      </c>
      <c r="B2120" s="832" t="s">
        <v>2457</v>
      </c>
      <c r="C2120" s="832" t="s">
        <v>2465</v>
      </c>
      <c r="D2120" s="833" t="s">
        <v>4108</v>
      </c>
      <c r="E2120" s="834" t="s">
        <v>2499</v>
      </c>
      <c r="F2120" s="832" t="s">
        <v>2460</v>
      </c>
      <c r="G2120" s="832" t="s">
        <v>2825</v>
      </c>
      <c r="H2120" s="832" t="s">
        <v>585</v>
      </c>
      <c r="I2120" s="832" t="s">
        <v>3072</v>
      </c>
      <c r="J2120" s="832" t="s">
        <v>3073</v>
      </c>
      <c r="K2120" s="832" t="s">
        <v>3074</v>
      </c>
      <c r="L2120" s="835">
        <v>1000</v>
      </c>
      <c r="M2120" s="835">
        <v>7000</v>
      </c>
      <c r="N2120" s="832">
        <v>7</v>
      </c>
      <c r="O2120" s="836">
        <v>7</v>
      </c>
      <c r="P2120" s="835"/>
      <c r="Q2120" s="837">
        <v>0</v>
      </c>
      <c r="R2120" s="832"/>
      <c r="S2120" s="837">
        <v>0</v>
      </c>
      <c r="T2120" s="836"/>
      <c r="U2120" s="838">
        <v>0</v>
      </c>
    </row>
    <row r="2121" spans="1:21" ht="14.4" customHeight="1" x14ac:dyDescent="0.3">
      <c r="A2121" s="831">
        <v>21</v>
      </c>
      <c r="B2121" s="832" t="s">
        <v>2457</v>
      </c>
      <c r="C2121" s="832" t="s">
        <v>2465</v>
      </c>
      <c r="D2121" s="833" t="s">
        <v>4108</v>
      </c>
      <c r="E2121" s="834" t="s">
        <v>2500</v>
      </c>
      <c r="F2121" s="832" t="s">
        <v>2458</v>
      </c>
      <c r="G2121" s="832" t="s">
        <v>2522</v>
      </c>
      <c r="H2121" s="832" t="s">
        <v>637</v>
      </c>
      <c r="I2121" s="832" t="s">
        <v>2326</v>
      </c>
      <c r="J2121" s="832" t="s">
        <v>653</v>
      </c>
      <c r="K2121" s="832" t="s">
        <v>1354</v>
      </c>
      <c r="L2121" s="835">
        <v>21.76</v>
      </c>
      <c r="M2121" s="835">
        <v>21.76</v>
      </c>
      <c r="N2121" s="832">
        <v>1</v>
      </c>
      <c r="O2121" s="836">
        <v>1</v>
      </c>
      <c r="P2121" s="835">
        <v>21.76</v>
      </c>
      <c r="Q2121" s="837">
        <v>1</v>
      </c>
      <c r="R2121" s="832">
        <v>1</v>
      </c>
      <c r="S2121" s="837">
        <v>1</v>
      </c>
      <c r="T2121" s="836">
        <v>1</v>
      </c>
      <c r="U2121" s="838">
        <v>1</v>
      </c>
    </row>
    <row r="2122" spans="1:21" ht="14.4" customHeight="1" x14ac:dyDescent="0.3">
      <c r="A2122" s="831">
        <v>21</v>
      </c>
      <c r="B2122" s="832" t="s">
        <v>2457</v>
      </c>
      <c r="C2122" s="832" t="s">
        <v>2465</v>
      </c>
      <c r="D2122" s="833" t="s">
        <v>4108</v>
      </c>
      <c r="E2122" s="834" t="s">
        <v>2500</v>
      </c>
      <c r="F2122" s="832" t="s">
        <v>2458</v>
      </c>
      <c r="G2122" s="832" t="s">
        <v>2525</v>
      </c>
      <c r="H2122" s="832" t="s">
        <v>585</v>
      </c>
      <c r="I2122" s="832" t="s">
        <v>4084</v>
      </c>
      <c r="J2122" s="832" t="s">
        <v>4085</v>
      </c>
      <c r="K2122" s="832" t="s">
        <v>4086</v>
      </c>
      <c r="L2122" s="835">
        <v>103.64</v>
      </c>
      <c r="M2122" s="835">
        <v>103.64</v>
      </c>
      <c r="N2122" s="832">
        <v>1</v>
      </c>
      <c r="O2122" s="836">
        <v>1</v>
      </c>
      <c r="P2122" s="835"/>
      <c r="Q2122" s="837">
        <v>0</v>
      </c>
      <c r="R2122" s="832"/>
      <c r="S2122" s="837">
        <v>0</v>
      </c>
      <c r="T2122" s="836"/>
      <c r="U2122" s="838">
        <v>0</v>
      </c>
    </row>
    <row r="2123" spans="1:21" ht="14.4" customHeight="1" x14ac:dyDescent="0.3">
      <c r="A2123" s="831">
        <v>21</v>
      </c>
      <c r="B2123" s="832" t="s">
        <v>2457</v>
      </c>
      <c r="C2123" s="832" t="s">
        <v>2465</v>
      </c>
      <c r="D2123" s="833" t="s">
        <v>4108</v>
      </c>
      <c r="E2123" s="834" t="s">
        <v>2500</v>
      </c>
      <c r="F2123" s="832" t="s">
        <v>2458</v>
      </c>
      <c r="G2123" s="832" t="s">
        <v>2527</v>
      </c>
      <c r="H2123" s="832" t="s">
        <v>637</v>
      </c>
      <c r="I2123" s="832" t="s">
        <v>3304</v>
      </c>
      <c r="J2123" s="832" t="s">
        <v>2529</v>
      </c>
      <c r="K2123" s="832" t="s">
        <v>3305</v>
      </c>
      <c r="L2123" s="835">
        <v>1834.64</v>
      </c>
      <c r="M2123" s="835">
        <v>1834.64</v>
      </c>
      <c r="N2123" s="832">
        <v>1</v>
      </c>
      <c r="O2123" s="836">
        <v>0.5</v>
      </c>
      <c r="P2123" s="835"/>
      <c r="Q2123" s="837">
        <v>0</v>
      </c>
      <c r="R2123" s="832"/>
      <c r="S2123" s="837">
        <v>0</v>
      </c>
      <c r="T2123" s="836"/>
      <c r="U2123" s="838">
        <v>0</v>
      </c>
    </row>
    <row r="2124" spans="1:21" ht="14.4" customHeight="1" x14ac:dyDescent="0.3">
      <c r="A2124" s="831">
        <v>21</v>
      </c>
      <c r="B2124" s="832" t="s">
        <v>2457</v>
      </c>
      <c r="C2124" s="832" t="s">
        <v>2465</v>
      </c>
      <c r="D2124" s="833" t="s">
        <v>4108</v>
      </c>
      <c r="E2124" s="834" t="s">
        <v>2500</v>
      </c>
      <c r="F2124" s="832" t="s">
        <v>2458</v>
      </c>
      <c r="G2124" s="832" t="s">
        <v>2546</v>
      </c>
      <c r="H2124" s="832" t="s">
        <v>585</v>
      </c>
      <c r="I2124" s="832" t="s">
        <v>2547</v>
      </c>
      <c r="J2124" s="832" t="s">
        <v>2548</v>
      </c>
      <c r="K2124" s="832" t="s">
        <v>2549</v>
      </c>
      <c r="L2124" s="835">
        <v>0</v>
      </c>
      <c r="M2124" s="835">
        <v>0</v>
      </c>
      <c r="N2124" s="832">
        <v>1</v>
      </c>
      <c r="O2124" s="836">
        <v>1</v>
      </c>
      <c r="P2124" s="835">
        <v>0</v>
      </c>
      <c r="Q2124" s="837"/>
      <c r="R2124" s="832">
        <v>1</v>
      </c>
      <c r="S2124" s="837">
        <v>1</v>
      </c>
      <c r="T2124" s="836">
        <v>1</v>
      </c>
      <c r="U2124" s="838">
        <v>1</v>
      </c>
    </row>
    <row r="2125" spans="1:21" ht="14.4" customHeight="1" x14ac:dyDescent="0.3">
      <c r="A2125" s="831">
        <v>21</v>
      </c>
      <c r="B2125" s="832" t="s">
        <v>2457</v>
      </c>
      <c r="C2125" s="832" t="s">
        <v>2465</v>
      </c>
      <c r="D2125" s="833" t="s">
        <v>4108</v>
      </c>
      <c r="E2125" s="834" t="s">
        <v>2500</v>
      </c>
      <c r="F2125" s="832" t="s">
        <v>2458</v>
      </c>
      <c r="G2125" s="832" t="s">
        <v>2554</v>
      </c>
      <c r="H2125" s="832" t="s">
        <v>637</v>
      </c>
      <c r="I2125" s="832" t="s">
        <v>2207</v>
      </c>
      <c r="J2125" s="832" t="s">
        <v>1266</v>
      </c>
      <c r="K2125" s="832" t="s">
        <v>715</v>
      </c>
      <c r="L2125" s="835">
        <v>58.77</v>
      </c>
      <c r="M2125" s="835">
        <v>58.77</v>
      </c>
      <c r="N2125" s="832">
        <v>1</v>
      </c>
      <c r="O2125" s="836">
        <v>1</v>
      </c>
      <c r="P2125" s="835">
        <v>58.77</v>
      </c>
      <c r="Q2125" s="837">
        <v>1</v>
      </c>
      <c r="R2125" s="832">
        <v>1</v>
      </c>
      <c r="S2125" s="837">
        <v>1</v>
      </c>
      <c r="T2125" s="836">
        <v>1</v>
      </c>
      <c r="U2125" s="838">
        <v>1</v>
      </c>
    </row>
    <row r="2126" spans="1:21" ht="14.4" customHeight="1" x14ac:dyDescent="0.3">
      <c r="A2126" s="831">
        <v>21</v>
      </c>
      <c r="B2126" s="832" t="s">
        <v>2457</v>
      </c>
      <c r="C2126" s="832" t="s">
        <v>2465</v>
      </c>
      <c r="D2126" s="833" t="s">
        <v>4108</v>
      </c>
      <c r="E2126" s="834" t="s">
        <v>2500</v>
      </c>
      <c r="F2126" s="832" t="s">
        <v>2458</v>
      </c>
      <c r="G2126" s="832" t="s">
        <v>2566</v>
      </c>
      <c r="H2126" s="832" t="s">
        <v>585</v>
      </c>
      <c r="I2126" s="832" t="s">
        <v>2569</v>
      </c>
      <c r="J2126" s="832" t="s">
        <v>867</v>
      </c>
      <c r="K2126" s="832" t="s">
        <v>2570</v>
      </c>
      <c r="L2126" s="835">
        <v>516</v>
      </c>
      <c r="M2126" s="835">
        <v>2580</v>
      </c>
      <c r="N2126" s="832">
        <v>5</v>
      </c>
      <c r="O2126" s="836">
        <v>4</v>
      </c>
      <c r="P2126" s="835">
        <v>1032</v>
      </c>
      <c r="Q2126" s="837">
        <v>0.4</v>
      </c>
      <c r="R2126" s="832">
        <v>2</v>
      </c>
      <c r="S2126" s="837">
        <v>0.4</v>
      </c>
      <c r="T2126" s="836">
        <v>1.5</v>
      </c>
      <c r="U2126" s="838">
        <v>0.375</v>
      </c>
    </row>
    <row r="2127" spans="1:21" ht="14.4" customHeight="1" x14ac:dyDescent="0.3">
      <c r="A2127" s="831">
        <v>21</v>
      </c>
      <c r="B2127" s="832" t="s">
        <v>2457</v>
      </c>
      <c r="C2127" s="832" t="s">
        <v>2465</v>
      </c>
      <c r="D2127" s="833" t="s">
        <v>4108</v>
      </c>
      <c r="E2127" s="834" t="s">
        <v>2500</v>
      </c>
      <c r="F2127" s="832" t="s">
        <v>2458</v>
      </c>
      <c r="G2127" s="832" t="s">
        <v>2571</v>
      </c>
      <c r="H2127" s="832" t="s">
        <v>585</v>
      </c>
      <c r="I2127" s="832" t="s">
        <v>3511</v>
      </c>
      <c r="J2127" s="832" t="s">
        <v>809</v>
      </c>
      <c r="K2127" s="832" t="s">
        <v>3512</v>
      </c>
      <c r="L2127" s="835">
        <v>35.25</v>
      </c>
      <c r="M2127" s="835">
        <v>35.25</v>
      </c>
      <c r="N2127" s="832">
        <v>1</v>
      </c>
      <c r="O2127" s="836">
        <v>0.5</v>
      </c>
      <c r="P2127" s="835">
        <v>35.25</v>
      </c>
      <c r="Q2127" s="837">
        <v>1</v>
      </c>
      <c r="R2127" s="832">
        <v>1</v>
      </c>
      <c r="S2127" s="837">
        <v>1</v>
      </c>
      <c r="T2127" s="836">
        <v>0.5</v>
      </c>
      <c r="U2127" s="838">
        <v>1</v>
      </c>
    </row>
    <row r="2128" spans="1:21" ht="14.4" customHeight="1" x14ac:dyDescent="0.3">
      <c r="A2128" s="831">
        <v>21</v>
      </c>
      <c r="B2128" s="832" t="s">
        <v>2457</v>
      </c>
      <c r="C2128" s="832" t="s">
        <v>2465</v>
      </c>
      <c r="D2128" s="833" t="s">
        <v>4108</v>
      </c>
      <c r="E2128" s="834" t="s">
        <v>2500</v>
      </c>
      <c r="F2128" s="832" t="s">
        <v>2458</v>
      </c>
      <c r="G2128" s="832" t="s">
        <v>4087</v>
      </c>
      <c r="H2128" s="832" t="s">
        <v>585</v>
      </c>
      <c r="I2128" s="832" t="s">
        <v>4088</v>
      </c>
      <c r="J2128" s="832" t="s">
        <v>4089</v>
      </c>
      <c r="K2128" s="832" t="s">
        <v>4090</v>
      </c>
      <c r="L2128" s="835">
        <v>61.97</v>
      </c>
      <c r="M2128" s="835">
        <v>61.97</v>
      </c>
      <c r="N2128" s="832">
        <v>1</v>
      </c>
      <c r="O2128" s="836">
        <v>1</v>
      </c>
      <c r="P2128" s="835">
        <v>61.97</v>
      </c>
      <c r="Q2128" s="837">
        <v>1</v>
      </c>
      <c r="R2128" s="832">
        <v>1</v>
      </c>
      <c r="S2128" s="837">
        <v>1</v>
      </c>
      <c r="T2128" s="836">
        <v>1</v>
      </c>
      <c r="U2128" s="838">
        <v>1</v>
      </c>
    </row>
    <row r="2129" spans="1:21" ht="14.4" customHeight="1" x14ac:dyDescent="0.3">
      <c r="A2129" s="831">
        <v>21</v>
      </c>
      <c r="B2129" s="832" t="s">
        <v>2457</v>
      </c>
      <c r="C2129" s="832" t="s">
        <v>2465</v>
      </c>
      <c r="D2129" s="833" t="s">
        <v>4108</v>
      </c>
      <c r="E2129" s="834" t="s">
        <v>2500</v>
      </c>
      <c r="F2129" s="832" t="s">
        <v>2458</v>
      </c>
      <c r="G2129" s="832" t="s">
        <v>2519</v>
      </c>
      <c r="H2129" s="832" t="s">
        <v>585</v>
      </c>
      <c r="I2129" s="832" t="s">
        <v>3336</v>
      </c>
      <c r="J2129" s="832" t="s">
        <v>2521</v>
      </c>
      <c r="K2129" s="832"/>
      <c r="L2129" s="835">
        <v>318.07</v>
      </c>
      <c r="M2129" s="835">
        <v>1908.42</v>
      </c>
      <c r="N2129" s="832">
        <v>6</v>
      </c>
      <c r="O2129" s="836">
        <v>2</v>
      </c>
      <c r="P2129" s="835">
        <v>1272.28</v>
      </c>
      <c r="Q2129" s="837">
        <v>0.66666666666666663</v>
      </c>
      <c r="R2129" s="832">
        <v>4</v>
      </c>
      <c r="S2129" s="837">
        <v>0.66666666666666663</v>
      </c>
      <c r="T2129" s="836">
        <v>1</v>
      </c>
      <c r="U2129" s="838">
        <v>0.5</v>
      </c>
    </row>
    <row r="2130" spans="1:21" ht="14.4" customHeight="1" x14ac:dyDescent="0.3">
      <c r="A2130" s="831">
        <v>21</v>
      </c>
      <c r="B2130" s="832" t="s">
        <v>2457</v>
      </c>
      <c r="C2130" s="832" t="s">
        <v>2465</v>
      </c>
      <c r="D2130" s="833" t="s">
        <v>4108</v>
      </c>
      <c r="E2130" s="834" t="s">
        <v>2500</v>
      </c>
      <c r="F2130" s="832" t="s">
        <v>2458</v>
      </c>
      <c r="G2130" s="832" t="s">
        <v>2909</v>
      </c>
      <c r="H2130" s="832" t="s">
        <v>585</v>
      </c>
      <c r="I2130" s="832" t="s">
        <v>2910</v>
      </c>
      <c r="J2130" s="832" t="s">
        <v>2911</v>
      </c>
      <c r="K2130" s="832" t="s">
        <v>2912</v>
      </c>
      <c r="L2130" s="835">
        <v>38.5</v>
      </c>
      <c r="M2130" s="835">
        <v>38.5</v>
      </c>
      <c r="N2130" s="832">
        <v>1</v>
      </c>
      <c r="O2130" s="836">
        <v>1</v>
      </c>
      <c r="P2130" s="835"/>
      <c r="Q2130" s="837">
        <v>0</v>
      </c>
      <c r="R2130" s="832"/>
      <c r="S2130" s="837">
        <v>0</v>
      </c>
      <c r="T2130" s="836"/>
      <c r="U2130" s="838">
        <v>0</v>
      </c>
    </row>
    <row r="2131" spans="1:21" ht="14.4" customHeight="1" x14ac:dyDescent="0.3">
      <c r="A2131" s="831">
        <v>21</v>
      </c>
      <c r="B2131" s="832" t="s">
        <v>2457</v>
      </c>
      <c r="C2131" s="832" t="s">
        <v>2465</v>
      </c>
      <c r="D2131" s="833" t="s">
        <v>4108</v>
      </c>
      <c r="E2131" s="834" t="s">
        <v>2500</v>
      </c>
      <c r="F2131" s="832" t="s">
        <v>2458</v>
      </c>
      <c r="G2131" s="832" t="s">
        <v>2643</v>
      </c>
      <c r="H2131" s="832" t="s">
        <v>585</v>
      </c>
      <c r="I2131" s="832" t="s">
        <v>4091</v>
      </c>
      <c r="J2131" s="832" t="s">
        <v>901</v>
      </c>
      <c r="K2131" s="832" t="s">
        <v>4092</v>
      </c>
      <c r="L2131" s="835">
        <v>52.75</v>
      </c>
      <c r="M2131" s="835">
        <v>52.75</v>
      </c>
      <c r="N2131" s="832">
        <v>1</v>
      </c>
      <c r="O2131" s="836">
        <v>1</v>
      </c>
      <c r="P2131" s="835">
        <v>52.75</v>
      </c>
      <c r="Q2131" s="837">
        <v>1</v>
      </c>
      <c r="R2131" s="832">
        <v>1</v>
      </c>
      <c r="S2131" s="837">
        <v>1</v>
      </c>
      <c r="T2131" s="836">
        <v>1</v>
      </c>
      <c r="U2131" s="838">
        <v>1</v>
      </c>
    </row>
    <row r="2132" spans="1:21" ht="14.4" customHeight="1" x14ac:dyDescent="0.3">
      <c r="A2132" s="831">
        <v>21</v>
      </c>
      <c r="B2132" s="832" t="s">
        <v>2457</v>
      </c>
      <c r="C2132" s="832" t="s">
        <v>2465</v>
      </c>
      <c r="D2132" s="833" t="s">
        <v>4108</v>
      </c>
      <c r="E2132" s="834" t="s">
        <v>2500</v>
      </c>
      <c r="F2132" s="832" t="s">
        <v>2458</v>
      </c>
      <c r="G2132" s="832" t="s">
        <v>2650</v>
      </c>
      <c r="H2132" s="832" t="s">
        <v>637</v>
      </c>
      <c r="I2132" s="832" t="s">
        <v>2654</v>
      </c>
      <c r="J2132" s="832" t="s">
        <v>2655</v>
      </c>
      <c r="K2132" s="832" t="s">
        <v>1961</v>
      </c>
      <c r="L2132" s="835">
        <v>550.39</v>
      </c>
      <c r="M2132" s="835">
        <v>17062.09</v>
      </c>
      <c r="N2132" s="832">
        <v>31</v>
      </c>
      <c r="O2132" s="836">
        <v>9.5</v>
      </c>
      <c r="P2132" s="835">
        <v>15410.92</v>
      </c>
      <c r="Q2132" s="837">
        <v>0.90322580645161288</v>
      </c>
      <c r="R2132" s="832">
        <v>28</v>
      </c>
      <c r="S2132" s="837">
        <v>0.90322580645161288</v>
      </c>
      <c r="T2132" s="836">
        <v>8.5</v>
      </c>
      <c r="U2132" s="838">
        <v>0.89473684210526316</v>
      </c>
    </row>
    <row r="2133" spans="1:21" ht="14.4" customHeight="1" x14ac:dyDescent="0.3">
      <c r="A2133" s="831">
        <v>21</v>
      </c>
      <c r="B2133" s="832" t="s">
        <v>2457</v>
      </c>
      <c r="C2133" s="832" t="s">
        <v>2465</v>
      </c>
      <c r="D2133" s="833" t="s">
        <v>4108</v>
      </c>
      <c r="E2133" s="834" t="s">
        <v>2500</v>
      </c>
      <c r="F2133" s="832" t="s">
        <v>2458</v>
      </c>
      <c r="G2133" s="832" t="s">
        <v>4040</v>
      </c>
      <c r="H2133" s="832" t="s">
        <v>585</v>
      </c>
      <c r="I2133" s="832" t="s">
        <v>4041</v>
      </c>
      <c r="J2133" s="832" t="s">
        <v>4042</v>
      </c>
      <c r="K2133" s="832" t="s">
        <v>2887</v>
      </c>
      <c r="L2133" s="835">
        <v>8507.6</v>
      </c>
      <c r="M2133" s="835">
        <v>8507.6</v>
      </c>
      <c r="N2133" s="832">
        <v>1</v>
      </c>
      <c r="O2133" s="836">
        <v>1</v>
      </c>
      <c r="P2133" s="835">
        <v>8507.6</v>
      </c>
      <c r="Q2133" s="837">
        <v>1</v>
      </c>
      <c r="R2133" s="832">
        <v>1</v>
      </c>
      <c r="S2133" s="837">
        <v>1</v>
      </c>
      <c r="T2133" s="836">
        <v>1</v>
      </c>
      <c r="U2133" s="838">
        <v>1</v>
      </c>
    </row>
    <row r="2134" spans="1:21" ht="14.4" customHeight="1" x14ac:dyDescent="0.3">
      <c r="A2134" s="831">
        <v>21</v>
      </c>
      <c r="B2134" s="832" t="s">
        <v>2457</v>
      </c>
      <c r="C2134" s="832" t="s">
        <v>2465</v>
      </c>
      <c r="D2134" s="833" t="s">
        <v>4108</v>
      </c>
      <c r="E2134" s="834" t="s">
        <v>2500</v>
      </c>
      <c r="F2134" s="832" t="s">
        <v>2458</v>
      </c>
      <c r="G2134" s="832" t="s">
        <v>2664</v>
      </c>
      <c r="H2134" s="832" t="s">
        <v>585</v>
      </c>
      <c r="I2134" s="832" t="s">
        <v>2665</v>
      </c>
      <c r="J2134" s="832" t="s">
        <v>869</v>
      </c>
      <c r="K2134" s="832" t="s">
        <v>2666</v>
      </c>
      <c r="L2134" s="835">
        <v>248.55</v>
      </c>
      <c r="M2134" s="835">
        <v>248.55</v>
      </c>
      <c r="N2134" s="832">
        <v>1</v>
      </c>
      <c r="O2134" s="836">
        <v>1</v>
      </c>
      <c r="P2134" s="835"/>
      <c r="Q2134" s="837">
        <v>0</v>
      </c>
      <c r="R2134" s="832"/>
      <c r="S2134" s="837">
        <v>0</v>
      </c>
      <c r="T2134" s="836"/>
      <c r="U2134" s="838">
        <v>0</v>
      </c>
    </row>
    <row r="2135" spans="1:21" ht="14.4" customHeight="1" x14ac:dyDescent="0.3">
      <c r="A2135" s="831">
        <v>21</v>
      </c>
      <c r="B2135" s="832" t="s">
        <v>2457</v>
      </c>
      <c r="C2135" s="832" t="s">
        <v>2465</v>
      </c>
      <c r="D2135" s="833" t="s">
        <v>4108</v>
      </c>
      <c r="E2135" s="834" t="s">
        <v>2500</v>
      </c>
      <c r="F2135" s="832" t="s">
        <v>2458</v>
      </c>
      <c r="G2135" s="832" t="s">
        <v>2937</v>
      </c>
      <c r="H2135" s="832" t="s">
        <v>585</v>
      </c>
      <c r="I2135" s="832" t="s">
        <v>2938</v>
      </c>
      <c r="J2135" s="832" t="s">
        <v>2939</v>
      </c>
      <c r="K2135" s="832" t="s">
        <v>2940</v>
      </c>
      <c r="L2135" s="835">
        <v>727.03</v>
      </c>
      <c r="M2135" s="835">
        <v>2181.09</v>
      </c>
      <c r="N2135" s="832">
        <v>3</v>
      </c>
      <c r="O2135" s="836">
        <v>1</v>
      </c>
      <c r="P2135" s="835">
        <v>2181.09</v>
      </c>
      <c r="Q2135" s="837">
        <v>1</v>
      </c>
      <c r="R2135" s="832">
        <v>3</v>
      </c>
      <c r="S2135" s="837">
        <v>1</v>
      </c>
      <c r="T2135" s="836">
        <v>1</v>
      </c>
      <c r="U2135" s="838">
        <v>1</v>
      </c>
    </row>
    <row r="2136" spans="1:21" ht="14.4" customHeight="1" x14ac:dyDescent="0.3">
      <c r="A2136" s="831">
        <v>21</v>
      </c>
      <c r="B2136" s="832" t="s">
        <v>2457</v>
      </c>
      <c r="C2136" s="832" t="s">
        <v>2465</v>
      </c>
      <c r="D2136" s="833" t="s">
        <v>4108</v>
      </c>
      <c r="E2136" s="834" t="s">
        <v>2500</v>
      </c>
      <c r="F2136" s="832" t="s">
        <v>2458</v>
      </c>
      <c r="G2136" s="832" t="s">
        <v>2515</v>
      </c>
      <c r="H2136" s="832" t="s">
        <v>585</v>
      </c>
      <c r="I2136" s="832" t="s">
        <v>2667</v>
      </c>
      <c r="J2136" s="832" t="s">
        <v>769</v>
      </c>
      <c r="K2136" s="832" t="s">
        <v>2668</v>
      </c>
      <c r="L2136" s="835">
        <v>53.57</v>
      </c>
      <c r="M2136" s="835">
        <v>107.14</v>
      </c>
      <c r="N2136" s="832">
        <v>2</v>
      </c>
      <c r="O2136" s="836">
        <v>1</v>
      </c>
      <c r="P2136" s="835">
        <v>107.14</v>
      </c>
      <c r="Q2136" s="837">
        <v>1</v>
      </c>
      <c r="R2136" s="832">
        <v>2</v>
      </c>
      <c r="S2136" s="837">
        <v>1</v>
      </c>
      <c r="T2136" s="836">
        <v>1</v>
      </c>
      <c r="U2136" s="838">
        <v>1</v>
      </c>
    </row>
    <row r="2137" spans="1:21" ht="14.4" customHeight="1" x14ac:dyDescent="0.3">
      <c r="A2137" s="831">
        <v>21</v>
      </c>
      <c r="B2137" s="832" t="s">
        <v>2457</v>
      </c>
      <c r="C2137" s="832" t="s">
        <v>2465</v>
      </c>
      <c r="D2137" s="833" t="s">
        <v>4108</v>
      </c>
      <c r="E2137" s="834" t="s">
        <v>2500</v>
      </c>
      <c r="F2137" s="832" t="s">
        <v>2458</v>
      </c>
      <c r="G2137" s="832" t="s">
        <v>2669</v>
      </c>
      <c r="H2137" s="832" t="s">
        <v>637</v>
      </c>
      <c r="I2137" s="832" t="s">
        <v>3564</v>
      </c>
      <c r="J2137" s="832" t="s">
        <v>2671</v>
      </c>
      <c r="K2137" s="832" t="s">
        <v>3565</v>
      </c>
      <c r="L2137" s="835">
        <v>368.16</v>
      </c>
      <c r="M2137" s="835">
        <v>736.32</v>
      </c>
      <c r="N2137" s="832">
        <v>2</v>
      </c>
      <c r="O2137" s="836">
        <v>1</v>
      </c>
      <c r="P2137" s="835">
        <v>736.32</v>
      </c>
      <c r="Q2137" s="837">
        <v>1</v>
      </c>
      <c r="R2137" s="832">
        <v>2</v>
      </c>
      <c r="S2137" s="837">
        <v>1</v>
      </c>
      <c r="T2137" s="836">
        <v>1</v>
      </c>
      <c r="U2137" s="838">
        <v>1</v>
      </c>
    </row>
    <row r="2138" spans="1:21" ht="14.4" customHeight="1" x14ac:dyDescent="0.3">
      <c r="A2138" s="831">
        <v>21</v>
      </c>
      <c r="B2138" s="832" t="s">
        <v>2457</v>
      </c>
      <c r="C2138" s="832" t="s">
        <v>2465</v>
      </c>
      <c r="D2138" s="833" t="s">
        <v>4108</v>
      </c>
      <c r="E2138" s="834" t="s">
        <v>2500</v>
      </c>
      <c r="F2138" s="832" t="s">
        <v>2458</v>
      </c>
      <c r="G2138" s="832" t="s">
        <v>2669</v>
      </c>
      <c r="H2138" s="832" t="s">
        <v>637</v>
      </c>
      <c r="I2138" s="832" t="s">
        <v>1918</v>
      </c>
      <c r="J2138" s="832" t="s">
        <v>873</v>
      </c>
      <c r="K2138" s="832" t="s">
        <v>1919</v>
      </c>
      <c r="L2138" s="835">
        <v>1385.62</v>
      </c>
      <c r="M2138" s="835">
        <v>4156.8599999999997</v>
      </c>
      <c r="N2138" s="832">
        <v>3</v>
      </c>
      <c r="O2138" s="836">
        <v>1</v>
      </c>
      <c r="P2138" s="835">
        <v>4156.8599999999997</v>
      </c>
      <c r="Q2138" s="837">
        <v>1</v>
      </c>
      <c r="R2138" s="832">
        <v>3</v>
      </c>
      <c r="S2138" s="837">
        <v>1</v>
      </c>
      <c r="T2138" s="836">
        <v>1</v>
      </c>
      <c r="U2138" s="838">
        <v>1</v>
      </c>
    </row>
    <row r="2139" spans="1:21" ht="14.4" customHeight="1" x14ac:dyDescent="0.3">
      <c r="A2139" s="831">
        <v>21</v>
      </c>
      <c r="B2139" s="832" t="s">
        <v>2457</v>
      </c>
      <c r="C2139" s="832" t="s">
        <v>2465</v>
      </c>
      <c r="D2139" s="833" t="s">
        <v>4108</v>
      </c>
      <c r="E2139" s="834" t="s">
        <v>2500</v>
      </c>
      <c r="F2139" s="832" t="s">
        <v>2458</v>
      </c>
      <c r="G2139" s="832" t="s">
        <v>2669</v>
      </c>
      <c r="H2139" s="832" t="s">
        <v>637</v>
      </c>
      <c r="I2139" s="832" t="s">
        <v>1920</v>
      </c>
      <c r="J2139" s="832" t="s">
        <v>873</v>
      </c>
      <c r="K2139" s="832" t="s">
        <v>1921</v>
      </c>
      <c r="L2139" s="835">
        <v>1847.49</v>
      </c>
      <c r="M2139" s="835">
        <v>1847.49</v>
      </c>
      <c r="N2139" s="832">
        <v>1</v>
      </c>
      <c r="O2139" s="836">
        <v>1</v>
      </c>
      <c r="P2139" s="835"/>
      <c r="Q2139" s="837">
        <v>0</v>
      </c>
      <c r="R2139" s="832"/>
      <c r="S2139" s="837">
        <v>0</v>
      </c>
      <c r="T2139" s="836"/>
      <c r="U2139" s="838">
        <v>0</v>
      </c>
    </row>
    <row r="2140" spans="1:21" ht="14.4" customHeight="1" x14ac:dyDescent="0.3">
      <c r="A2140" s="831">
        <v>21</v>
      </c>
      <c r="B2140" s="832" t="s">
        <v>2457</v>
      </c>
      <c r="C2140" s="832" t="s">
        <v>2465</v>
      </c>
      <c r="D2140" s="833" t="s">
        <v>4108</v>
      </c>
      <c r="E2140" s="834" t="s">
        <v>2500</v>
      </c>
      <c r="F2140" s="832" t="s">
        <v>2458</v>
      </c>
      <c r="G2140" s="832" t="s">
        <v>2680</v>
      </c>
      <c r="H2140" s="832" t="s">
        <v>585</v>
      </c>
      <c r="I2140" s="832" t="s">
        <v>2967</v>
      </c>
      <c r="J2140" s="832" t="s">
        <v>909</v>
      </c>
      <c r="K2140" s="832" t="s">
        <v>2968</v>
      </c>
      <c r="L2140" s="835">
        <v>103.67</v>
      </c>
      <c r="M2140" s="835">
        <v>103.67</v>
      </c>
      <c r="N2140" s="832">
        <v>1</v>
      </c>
      <c r="O2140" s="836">
        <v>1</v>
      </c>
      <c r="P2140" s="835">
        <v>103.67</v>
      </c>
      <c r="Q2140" s="837">
        <v>1</v>
      </c>
      <c r="R2140" s="832">
        <v>1</v>
      </c>
      <c r="S2140" s="837">
        <v>1</v>
      </c>
      <c r="T2140" s="836">
        <v>1</v>
      </c>
      <c r="U2140" s="838">
        <v>1</v>
      </c>
    </row>
    <row r="2141" spans="1:21" ht="14.4" customHeight="1" x14ac:dyDescent="0.3">
      <c r="A2141" s="831">
        <v>21</v>
      </c>
      <c r="B2141" s="832" t="s">
        <v>2457</v>
      </c>
      <c r="C2141" s="832" t="s">
        <v>2465</v>
      </c>
      <c r="D2141" s="833" t="s">
        <v>4108</v>
      </c>
      <c r="E2141" s="834" t="s">
        <v>2500</v>
      </c>
      <c r="F2141" s="832" t="s">
        <v>2458</v>
      </c>
      <c r="G2141" s="832" t="s">
        <v>2680</v>
      </c>
      <c r="H2141" s="832" t="s">
        <v>585</v>
      </c>
      <c r="I2141" s="832" t="s">
        <v>3238</v>
      </c>
      <c r="J2141" s="832" t="s">
        <v>674</v>
      </c>
      <c r="K2141" s="832" t="s">
        <v>2687</v>
      </c>
      <c r="L2141" s="835">
        <v>115.18</v>
      </c>
      <c r="M2141" s="835">
        <v>115.18</v>
      </c>
      <c r="N2141" s="832">
        <v>1</v>
      </c>
      <c r="O2141" s="836">
        <v>0.5</v>
      </c>
      <c r="P2141" s="835">
        <v>115.18</v>
      </c>
      <c r="Q2141" s="837">
        <v>1</v>
      </c>
      <c r="R2141" s="832">
        <v>1</v>
      </c>
      <c r="S2141" s="837">
        <v>1</v>
      </c>
      <c r="T2141" s="836">
        <v>0.5</v>
      </c>
      <c r="U2141" s="838">
        <v>1</v>
      </c>
    </row>
    <row r="2142" spans="1:21" ht="14.4" customHeight="1" x14ac:dyDescent="0.3">
      <c r="A2142" s="831">
        <v>21</v>
      </c>
      <c r="B2142" s="832" t="s">
        <v>2457</v>
      </c>
      <c r="C2142" s="832" t="s">
        <v>2465</v>
      </c>
      <c r="D2142" s="833" t="s">
        <v>4108</v>
      </c>
      <c r="E2142" s="834" t="s">
        <v>2500</v>
      </c>
      <c r="F2142" s="832" t="s">
        <v>2458</v>
      </c>
      <c r="G2142" s="832" t="s">
        <v>2680</v>
      </c>
      <c r="H2142" s="832" t="s">
        <v>585</v>
      </c>
      <c r="I2142" s="832" t="s">
        <v>2969</v>
      </c>
      <c r="J2142" s="832" t="s">
        <v>909</v>
      </c>
      <c r="K2142" s="832" t="s">
        <v>2684</v>
      </c>
      <c r="L2142" s="835">
        <v>32.25</v>
      </c>
      <c r="M2142" s="835">
        <v>64.5</v>
      </c>
      <c r="N2142" s="832">
        <v>2</v>
      </c>
      <c r="O2142" s="836">
        <v>1</v>
      </c>
      <c r="P2142" s="835"/>
      <c r="Q2142" s="837">
        <v>0</v>
      </c>
      <c r="R2142" s="832"/>
      <c r="S2142" s="837">
        <v>0</v>
      </c>
      <c r="T2142" s="836"/>
      <c r="U2142" s="838">
        <v>0</v>
      </c>
    </row>
    <row r="2143" spans="1:21" ht="14.4" customHeight="1" x14ac:dyDescent="0.3">
      <c r="A2143" s="831">
        <v>21</v>
      </c>
      <c r="B2143" s="832" t="s">
        <v>2457</v>
      </c>
      <c r="C2143" s="832" t="s">
        <v>2465</v>
      </c>
      <c r="D2143" s="833" t="s">
        <v>4108</v>
      </c>
      <c r="E2143" s="834" t="s">
        <v>2500</v>
      </c>
      <c r="F2143" s="832" t="s">
        <v>2458</v>
      </c>
      <c r="G2143" s="832" t="s">
        <v>2680</v>
      </c>
      <c r="H2143" s="832" t="s">
        <v>585</v>
      </c>
      <c r="I2143" s="832" t="s">
        <v>3242</v>
      </c>
      <c r="J2143" s="832" t="s">
        <v>909</v>
      </c>
      <c r="K2143" s="832" t="s">
        <v>2682</v>
      </c>
      <c r="L2143" s="835">
        <v>103.67</v>
      </c>
      <c r="M2143" s="835">
        <v>311.01</v>
      </c>
      <c r="N2143" s="832">
        <v>3</v>
      </c>
      <c r="O2143" s="836">
        <v>2.5</v>
      </c>
      <c r="P2143" s="835">
        <v>207.34</v>
      </c>
      <c r="Q2143" s="837">
        <v>0.66666666666666674</v>
      </c>
      <c r="R2143" s="832">
        <v>2</v>
      </c>
      <c r="S2143" s="837">
        <v>0.66666666666666663</v>
      </c>
      <c r="T2143" s="836">
        <v>2</v>
      </c>
      <c r="U2143" s="838">
        <v>0.8</v>
      </c>
    </row>
    <row r="2144" spans="1:21" ht="14.4" customHeight="1" x14ac:dyDescent="0.3">
      <c r="A2144" s="831">
        <v>21</v>
      </c>
      <c r="B2144" s="832" t="s">
        <v>2457</v>
      </c>
      <c r="C2144" s="832" t="s">
        <v>2465</v>
      </c>
      <c r="D2144" s="833" t="s">
        <v>4108</v>
      </c>
      <c r="E2144" s="834" t="s">
        <v>2500</v>
      </c>
      <c r="F2144" s="832" t="s">
        <v>2458</v>
      </c>
      <c r="G2144" s="832" t="s">
        <v>2504</v>
      </c>
      <c r="H2144" s="832" t="s">
        <v>585</v>
      </c>
      <c r="I2144" s="832" t="s">
        <v>2508</v>
      </c>
      <c r="J2144" s="832" t="s">
        <v>1091</v>
      </c>
      <c r="K2144" s="832" t="s">
        <v>1899</v>
      </c>
      <c r="L2144" s="835">
        <v>453.18</v>
      </c>
      <c r="M2144" s="835">
        <v>4984.9799999999996</v>
      </c>
      <c r="N2144" s="832">
        <v>11</v>
      </c>
      <c r="O2144" s="836">
        <v>7.5</v>
      </c>
      <c r="P2144" s="835">
        <v>4984.9799999999996</v>
      </c>
      <c r="Q2144" s="837">
        <v>1</v>
      </c>
      <c r="R2144" s="832">
        <v>11</v>
      </c>
      <c r="S2144" s="837">
        <v>1</v>
      </c>
      <c r="T2144" s="836">
        <v>7.5</v>
      </c>
      <c r="U2144" s="838">
        <v>1</v>
      </c>
    </row>
    <row r="2145" spans="1:21" ht="14.4" customHeight="1" x14ac:dyDescent="0.3">
      <c r="A2145" s="831">
        <v>21</v>
      </c>
      <c r="B2145" s="832" t="s">
        <v>2457</v>
      </c>
      <c r="C2145" s="832" t="s">
        <v>2465</v>
      </c>
      <c r="D2145" s="833" t="s">
        <v>4108</v>
      </c>
      <c r="E2145" s="834" t="s">
        <v>2500</v>
      </c>
      <c r="F2145" s="832" t="s">
        <v>2458</v>
      </c>
      <c r="G2145" s="832" t="s">
        <v>2692</v>
      </c>
      <c r="H2145" s="832" t="s">
        <v>637</v>
      </c>
      <c r="I2145" s="832" t="s">
        <v>2228</v>
      </c>
      <c r="J2145" s="832" t="s">
        <v>1889</v>
      </c>
      <c r="K2145" s="832" t="s">
        <v>2229</v>
      </c>
      <c r="L2145" s="835">
        <v>57.6</v>
      </c>
      <c r="M2145" s="835">
        <v>57.6</v>
      </c>
      <c r="N2145" s="832">
        <v>1</v>
      </c>
      <c r="O2145" s="836">
        <v>1</v>
      </c>
      <c r="P2145" s="835">
        <v>57.6</v>
      </c>
      <c r="Q2145" s="837">
        <v>1</v>
      </c>
      <c r="R2145" s="832">
        <v>1</v>
      </c>
      <c r="S2145" s="837">
        <v>1</v>
      </c>
      <c r="T2145" s="836">
        <v>1</v>
      </c>
      <c r="U2145" s="838">
        <v>1</v>
      </c>
    </row>
    <row r="2146" spans="1:21" ht="14.4" customHeight="1" x14ac:dyDescent="0.3">
      <c r="A2146" s="831">
        <v>21</v>
      </c>
      <c r="B2146" s="832" t="s">
        <v>2457</v>
      </c>
      <c r="C2146" s="832" t="s">
        <v>2465</v>
      </c>
      <c r="D2146" s="833" t="s">
        <v>4108</v>
      </c>
      <c r="E2146" s="834" t="s">
        <v>2500</v>
      </c>
      <c r="F2146" s="832" t="s">
        <v>2458</v>
      </c>
      <c r="G2146" s="832" t="s">
        <v>2698</v>
      </c>
      <c r="H2146" s="832" t="s">
        <v>637</v>
      </c>
      <c r="I2146" s="832" t="s">
        <v>3432</v>
      </c>
      <c r="J2146" s="832" t="s">
        <v>1130</v>
      </c>
      <c r="K2146" s="832" t="s">
        <v>1963</v>
      </c>
      <c r="L2146" s="835">
        <v>47.7</v>
      </c>
      <c r="M2146" s="835">
        <v>47.7</v>
      </c>
      <c r="N2146" s="832">
        <v>1</v>
      </c>
      <c r="O2146" s="836">
        <v>0.5</v>
      </c>
      <c r="P2146" s="835">
        <v>47.7</v>
      </c>
      <c r="Q2146" s="837">
        <v>1</v>
      </c>
      <c r="R2146" s="832">
        <v>1</v>
      </c>
      <c r="S2146" s="837">
        <v>1</v>
      </c>
      <c r="T2146" s="836">
        <v>0.5</v>
      </c>
      <c r="U2146" s="838">
        <v>1</v>
      </c>
    </row>
    <row r="2147" spans="1:21" ht="14.4" customHeight="1" x14ac:dyDescent="0.3">
      <c r="A2147" s="831">
        <v>21</v>
      </c>
      <c r="B2147" s="832" t="s">
        <v>2457</v>
      </c>
      <c r="C2147" s="832" t="s">
        <v>2465</v>
      </c>
      <c r="D2147" s="833" t="s">
        <v>4108</v>
      </c>
      <c r="E2147" s="834" t="s">
        <v>2500</v>
      </c>
      <c r="F2147" s="832" t="s">
        <v>2458</v>
      </c>
      <c r="G2147" s="832" t="s">
        <v>2701</v>
      </c>
      <c r="H2147" s="832" t="s">
        <v>585</v>
      </c>
      <c r="I2147" s="832" t="s">
        <v>3251</v>
      </c>
      <c r="J2147" s="832" t="s">
        <v>647</v>
      </c>
      <c r="K2147" s="832" t="s">
        <v>3252</v>
      </c>
      <c r="L2147" s="835">
        <v>52.61</v>
      </c>
      <c r="M2147" s="835">
        <v>157.82999999999998</v>
      </c>
      <c r="N2147" s="832">
        <v>3</v>
      </c>
      <c r="O2147" s="836">
        <v>1.5</v>
      </c>
      <c r="P2147" s="835">
        <v>157.82999999999998</v>
      </c>
      <c r="Q2147" s="837">
        <v>1</v>
      </c>
      <c r="R2147" s="832">
        <v>3</v>
      </c>
      <c r="S2147" s="837">
        <v>1</v>
      </c>
      <c r="T2147" s="836">
        <v>1.5</v>
      </c>
      <c r="U2147" s="838">
        <v>1</v>
      </c>
    </row>
    <row r="2148" spans="1:21" ht="14.4" customHeight="1" x14ac:dyDescent="0.3">
      <c r="A2148" s="831">
        <v>21</v>
      </c>
      <c r="B2148" s="832" t="s">
        <v>2457</v>
      </c>
      <c r="C2148" s="832" t="s">
        <v>2465</v>
      </c>
      <c r="D2148" s="833" t="s">
        <v>4108</v>
      </c>
      <c r="E2148" s="834" t="s">
        <v>2500</v>
      </c>
      <c r="F2148" s="832" t="s">
        <v>2458</v>
      </c>
      <c r="G2148" s="832" t="s">
        <v>2509</v>
      </c>
      <c r="H2148" s="832" t="s">
        <v>637</v>
      </c>
      <c r="I2148" s="832" t="s">
        <v>2141</v>
      </c>
      <c r="J2148" s="832" t="s">
        <v>1087</v>
      </c>
      <c r="K2148" s="832" t="s">
        <v>1089</v>
      </c>
      <c r="L2148" s="835">
        <v>0</v>
      </c>
      <c r="M2148" s="835">
        <v>0</v>
      </c>
      <c r="N2148" s="832">
        <v>8</v>
      </c>
      <c r="O2148" s="836">
        <v>4</v>
      </c>
      <c r="P2148" s="835">
        <v>0</v>
      </c>
      <c r="Q2148" s="837"/>
      <c r="R2148" s="832">
        <v>7</v>
      </c>
      <c r="S2148" s="837">
        <v>0.875</v>
      </c>
      <c r="T2148" s="836">
        <v>3</v>
      </c>
      <c r="U2148" s="838">
        <v>0.75</v>
      </c>
    </row>
    <row r="2149" spans="1:21" ht="14.4" customHeight="1" x14ac:dyDescent="0.3">
      <c r="A2149" s="831">
        <v>21</v>
      </c>
      <c r="B2149" s="832" t="s">
        <v>2457</v>
      </c>
      <c r="C2149" s="832" t="s">
        <v>2465</v>
      </c>
      <c r="D2149" s="833" t="s">
        <v>4108</v>
      </c>
      <c r="E2149" s="834" t="s">
        <v>2500</v>
      </c>
      <c r="F2149" s="832" t="s">
        <v>2458</v>
      </c>
      <c r="G2149" s="832" t="s">
        <v>2726</v>
      </c>
      <c r="H2149" s="832" t="s">
        <v>637</v>
      </c>
      <c r="I2149" s="832" t="s">
        <v>2727</v>
      </c>
      <c r="J2149" s="832" t="s">
        <v>2728</v>
      </c>
      <c r="K2149" s="832" t="s">
        <v>2729</v>
      </c>
      <c r="L2149" s="835">
        <v>502.31</v>
      </c>
      <c r="M2149" s="835">
        <v>502.31</v>
      </c>
      <c r="N2149" s="832">
        <v>1</v>
      </c>
      <c r="O2149" s="836">
        <v>1</v>
      </c>
      <c r="P2149" s="835">
        <v>502.31</v>
      </c>
      <c r="Q2149" s="837">
        <v>1</v>
      </c>
      <c r="R2149" s="832">
        <v>1</v>
      </c>
      <c r="S2149" s="837">
        <v>1</v>
      </c>
      <c r="T2149" s="836">
        <v>1</v>
      </c>
      <c r="U2149" s="838">
        <v>1</v>
      </c>
    </row>
    <row r="2150" spans="1:21" ht="14.4" customHeight="1" x14ac:dyDescent="0.3">
      <c r="A2150" s="831">
        <v>21</v>
      </c>
      <c r="B2150" s="832" t="s">
        <v>2457</v>
      </c>
      <c r="C2150" s="832" t="s">
        <v>2465</v>
      </c>
      <c r="D2150" s="833" t="s">
        <v>4108</v>
      </c>
      <c r="E2150" s="834" t="s">
        <v>2500</v>
      </c>
      <c r="F2150" s="832" t="s">
        <v>2458</v>
      </c>
      <c r="G2150" s="832" t="s">
        <v>2732</v>
      </c>
      <c r="H2150" s="832" t="s">
        <v>637</v>
      </c>
      <c r="I2150" s="832" t="s">
        <v>4021</v>
      </c>
      <c r="J2150" s="832" t="s">
        <v>2734</v>
      </c>
      <c r="K2150" s="832" t="s">
        <v>2737</v>
      </c>
      <c r="L2150" s="835">
        <v>5623.83</v>
      </c>
      <c r="M2150" s="835">
        <v>11247.66</v>
      </c>
      <c r="N2150" s="832">
        <v>2</v>
      </c>
      <c r="O2150" s="836">
        <v>1</v>
      </c>
      <c r="P2150" s="835">
        <v>11247.66</v>
      </c>
      <c r="Q2150" s="837">
        <v>1</v>
      </c>
      <c r="R2150" s="832">
        <v>2</v>
      </c>
      <c r="S2150" s="837">
        <v>1</v>
      </c>
      <c r="T2150" s="836">
        <v>1</v>
      </c>
      <c r="U2150" s="838">
        <v>1</v>
      </c>
    </row>
    <row r="2151" spans="1:21" ht="14.4" customHeight="1" x14ac:dyDescent="0.3">
      <c r="A2151" s="831">
        <v>21</v>
      </c>
      <c r="B2151" s="832" t="s">
        <v>2457</v>
      </c>
      <c r="C2151" s="832" t="s">
        <v>2465</v>
      </c>
      <c r="D2151" s="833" t="s">
        <v>4108</v>
      </c>
      <c r="E2151" s="834" t="s">
        <v>2500</v>
      </c>
      <c r="F2151" s="832" t="s">
        <v>2458</v>
      </c>
      <c r="G2151" s="832" t="s">
        <v>2732</v>
      </c>
      <c r="H2151" s="832" t="s">
        <v>637</v>
      </c>
      <c r="I2151" s="832" t="s">
        <v>4022</v>
      </c>
      <c r="J2151" s="832" t="s">
        <v>2734</v>
      </c>
      <c r="K2151" s="832" t="s">
        <v>2735</v>
      </c>
      <c r="L2151" s="835">
        <v>4017.02</v>
      </c>
      <c r="M2151" s="835">
        <v>32136.16</v>
      </c>
      <c r="N2151" s="832">
        <v>8</v>
      </c>
      <c r="O2151" s="836">
        <v>1.5</v>
      </c>
      <c r="P2151" s="835">
        <v>32136.16</v>
      </c>
      <c r="Q2151" s="837">
        <v>1</v>
      </c>
      <c r="R2151" s="832">
        <v>8</v>
      </c>
      <c r="S2151" s="837">
        <v>1</v>
      </c>
      <c r="T2151" s="836">
        <v>1.5</v>
      </c>
      <c r="U2151" s="838">
        <v>1</v>
      </c>
    </row>
    <row r="2152" spans="1:21" ht="14.4" customHeight="1" x14ac:dyDescent="0.3">
      <c r="A2152" s="831">
        <v>21</v>
      </c>
      <c r="B2152" s="832" t="s">
        <v>2457</v>
      </c>
      <c r="C2152" s="832" t="s">
        <v>2465</v>
      </c>
      <c r="D2152" s="833" t="s">
        <v>4108</v>
      </c>
      <c r="E2152" s="834" t="s">
        <v>2500</v>
      </c>
      <c r="F2152" s="832" t="s">
        <v>2458</v>
      </c>
      <c r="G2152" s="832" t="s">
        <v>2732</v>
      </c>
      <c r="H2152" s="832" t="s">
        <v>637</v>
      </c>
      <c r="I2152" s="832" t="s">
        <v>4023</v>
      </c>
      <c r="J2152" s="832" t="s">
        <v>2734</v>
      </c>
      <c r="K2152" s="832" t="s">
        <v>2739</v>
      </c>
      <c r="L2152" s="835">
        <v>803.4</v>
      </c>
      <c r="M2152" s="835">
        <v>1606.8</v>
      </c>
      <c r="N2152" s="832">
        <v>2</v>
      </c>
      <c r="O2152" s="836">
        <v>0.5</v>
      </c>
      <c r="P2152" s="835">
        <v>1606.8</v>
      </c>
      <c r="Q2152" s="837">
        <v>1</v>
      </c>
      <c r="R2152" s="832">
        <v>2</v>
      </c>
      <c r="S2152" s="837">
        <v>1</v>
      </c>
      <c r="T2152" s="836">
        <v>0.5</v>
      </c>
      <c r="U2152" s="838">
        <v>1</v>
      </c>
    </row>
    <row r="2153" spans="1:21" ht="14.4" customHeight="1" x14ac:dyDescent="0.3">
      <c r="A2153" s="831">
        <v>21</v>
      </c>
      <c r="B2153" s="832" t="s">
        <v>2457</v>
      </c>
      <c r="C2153" s="832" t="s">
        <v>2465</v>
      </c>
      <c r="D2153" s="833" t="s">
        <v>4108</v>
      </c>
      <c r="E2153" s="834" t="s">
        <v>2500</v>
      </c>
      <c r="F2153" s="832" t="s">
        <v>2458</v>
      </c>
      <c r="G2153" s="832" t="s">
        <v>2732</v>
      </c>
      <c r="H2153" s="832" t="s">
        <v>637</v>
      </c>
      <c r="I2153" s="832" t="s">
        <v>2733</v>
      </c>
      <c r="J2153" s="832" t="s">
        <v>2734</v>
      </c>
      <c r="K2153" s="832" t="s">
        <v>2735</v>
      </c>
      <c r="L2153" s="835">
        <v>4017.02</v>
      </c>
      <c r="M2153" s="835">
        <v>80340.399999999994</v>
      </c>
      <c r="N2153" s="832">
        <v>20</v>
      </c>
      <c r="O2153" s="836">
        <v>4</v>
      </c>
      <c r="P2153" s="835">
        <v>80340.399999999994</v>
      </c>
      <c r="Q2153" s="837">
        <v>1</v>
      </c>
      <c r="R2153" s="832">
        <v>20</v>
      </c>
      <c r="S2153" s="837">
        <v>1</v>
      </c>
      <c r="T2153" s="836">
        <v>4</v>
      </c>
      <c r="U2153" s="838">
        <v>1</v>
      </c>
    </row>
    <row r="2154" spans="1:21" ht="14.4" customHeight="1" x14ac:dyDescent="0.3">
      <c r="A2154" s="831">
        <v>21</v>
      </c>
      <c r="B2154" s="832" t="s">
        <v>2457</v>
      </c>
      <c r="C2154" s="832" t="s">
        <v>2465</v>
      </c>
      <c r="D2154" s="833" t="s">
        <v>4108</v>
      </c>
      <c r="E2154" s="834" t="s">
        <v>2500</v>
      </c>
      <c r="F2154" s="832" t="s">
        <v>2458</v>
      </c>
      <c r="G2154" s="832" t="s">
        <v>2732</v>
      </c>
      <c r="H2154" s="832" t="s">
        <v>637</v>
      </c>
      <c r="I2154" s="832" t="s">
        <v>4093</v>
      </c>
      <c r="J2154" s="832" t="s">
        <v>2734</v>
      </c>
      <c r="K2154" s="832" t="s">
        <v>4004</v>
      </c>
      <c r="L2154" s="835">
        <v>7230.63</v>
      </c>
      <c r="M2154" s="835">
        <v>28922.52</v>
      </c>
      <c r="N2154" s="832">
        <v>4</v>
      </c>
      <c r="O2154" s="836">
        <v>2</v>
      </c>
      <c r="P2154" s="835">
        <v>14461.26</v>
      </c>
      <c r="Q2154" s="837">
        <v>0.5</v>
      </c>
      <c r="R2154" s="832">
        <v>2</v>
      </c>
      <c r="S2154" s="837">
        <v>0.5</v>
      </c>
      <c r="T2154" s="836">
        <v>1</v>
      </c>
      <c r="U2154" s="838">
        <v>0.5</v>
      </c>
    </row>
    <row r="2155" spans="1:21" ht="14.4" customHeight="1" x14ac:dyDescent="0.3">
      <c r="A2155" s="831">
        <v>21</v>
      </c>
      <c r="B2155" s="832" t="s">
        <v>2457</v>
      </c>
      <c r="C2155" s="832" t="s">
        <v>2465</v>
      </c>
      <c r="D2155" s="833" t="s">
        <v>4108</v>
      </c>
      <c r="E2155" s="834" t="s">
        <v>2500</v>
      </c>
      <c r="F2155" s="832" t="s">
        <v>2458</v>
      </c>
      <c r="G2155" s="832" t="s">
        <v>2732</v>
      </c>
      <c r="H2155" s="832" t="s">
        <v>585</v>
      </c>
      <c r="I2155" s="832" t="s">
        <v>2740</v>
      </c>
      <c r="J2155" s="832" t="s">
        <v>2741</v>
      </c>
      <c r="K2155" s="832" t="s">
        <v>2737</v>
      </c>
      <c r="L2155" s="835">
        <v>14011.21</v>
      </c>
      <c r="M2155" s="835">
        <v>28022.42</v>
      </c>
      <c r="N2155" s="832">
        <v>2</v>
      </c>
      <c r="O2155" s="836">
        <v>1</v>
      </c>
      <c r="P2155" s="835">
        <v>28022.42</v>
      </c>
      <c r="Q2155" s="837">
        <v>1</v>
      </c>
      <c r="R2155" s="832">
        <v>2</v>
      </c>
      <c r="S2155" s="837">
        <v>1</v>
      </c>
      <c r="T2155" s="836">
        <v>1</v>
      </c>
      <c r="U2155" s="838">
        <v>1</v>
      </c>
    </row>
    <row r="2156" spans="1:21" ht="14.4" customHeight="1" x14ac:dyDescent="0.3">
      <c r="A2156" s="831">
        <v>21</v>
      </c>
      <c r="B2156" s="832" t="s">
        <v>2457</v>
      </c>
      <c r="C2156" s="832" t="s">
        <v>2465</v>
      </c>
      <c r="D2156" s="833" t="s">
        <v>4108</v>
      </c>
      <c r="E2156" s="834" t="s">
        <v>2500</v>
      </c>
      <c r="F2156" s="832" t="s">
        <v>2458</v>
      </c>
      <c r="G2156" s="832" t="s">
        <v>2747</v>
      </c>
      <c r="H2156" s="832" t="s">
        <v>585</v>
      </c>
      <c r="I2156" s="832" t="s">
        <v>3915</v>
      </c>
      <c r="J2156" s="832" t="s">
        <v>3916</v>
      </c>
      <c r="K2156" s="832" t="s">
        <v>3917</v>
      </c>
      <c r="L2156" s="835">
        <v>31.32</v>
      </c>
      <c r="M2156" s="835">
        <v>31.32</v>
      </c>
      <c r="N2156" s="832">
        <v>1</v>
      </c>
      <c r="O2156" s="836">
        <v>1</v>
      </c>
      <c r="P2156" s="835"/>
      <c r="Q2156" s="837">
        <v>0</v>
      </c>
      <c r="R2156" s="832"/>
      <c r="S2156" s="837">
        <v>0</v>
      </c>
      <c r="T2156" s="836"/>
      <c r="U2156" s="838">
        <v>0</v>
      </c>
    </row>
    <row r="2157" spans="1:21" ht="14.4" customHeight="1" x14ac:dyDescent="0.3">
      <c r="A2157" s="831">
        <v>21</v>
      </c>
      <c r="B2157" s="832" t="s">
        <v>2457</v>
      </c>
      <c r="C2157" s="832" t="s">
        <v>2465</v>
      </c>
      <c r="D2157" s="833" t="s">
        <v>4108</v>
      </c>
      <c r="E2157" s="834" t="s">
        <v>2500</v>
      </c>
      <c r="F2157" s="832" t="s">
        <v>2458</v>
      </c>
      <c r="G2157" s="832" t="s">
        <v>2767</v>
      </c>
      <c r="H2157" s="832" t="s">
        <v>585</v>
      </c>
      <c r="I2157" s="832" t="s">
        <v>2768</v>
      </c>
      <c r="J2157" s="832" t="s">
        <v>2769</v>
      </c>
      <c r="K2157" s="832" t="s">
        <v>2770</v>
      </c>
      <c r="L2157" s="835">
        <v>311.02</v>
      </c>
      <c r="M2157" s="835">
        <v>311.02</v>
      </c>
      <c r="N2157" s="832">
        <v>1</v>
      </c>
      <c r="O2157" s="836">
        <v>0.5</v>
      </c>
      <c r="P2157" s="835">
        <v>311.02</v>
      </c>
      <c r="Q2157" s="837">
        <v>1</v>
      </c>
      <c r="R2157" s="832">
        <v>1</v>
      </c>
      <c r="S2157" s="837">
        <v>1</v>
      </c>
      <c r="T2157" s="836">
        <v>0.5</v>
      </c>
      <c r="U2157" s="838">
        <v>1</v>
      </c>
    </row>
    <row r="2158" spans="1:21" ht="14.4" customHeight="1" x14ac:dyDescent="0.3">
      <c r="A2158" s="831">
        <v>21</v>
      </c>
      <c r="B2158" s="832" t="s">
        <v>2457</v>
      </c>
      <c r="C2158" s="832" t="s">
        <v>2465</v>
      </c>
      <c r="D2158" s="833" t="s">
        <v>4108</v>
      </c>
      <c r="E2158" s="834" t="s">
        <v>2500</v>
      </c>
      <c r="F2158" s="832" t="s">
        <v>2458</v>
      </c>
      <c r="G2158" s="832" t="s">
        <v>2767</v>
      </c>
      <c r="H2158" s="832" t="s">
        <v>585</v>
      </c>
      <c r="I2158" s="832" t="s">
        <v>3023</v>
      </c>
      <c r="J2158" s="832" t="s">
        <v>3024</v>
      </c>
      <c r="K2158" s="832" t="s">
        <v>3025</v>
      </c>
      <c r="L2158" s="835">
        <v>177.92</v>
      </c>
      <c r="M2158" s="835">
        <v>177.92</v>
      </c>
      <c r="N2158" s="832">
        <v>1</v>
      </c>
      <c r="O2158" s="836">
        <v>0.5</v>
      </c>
      <c r="P2158" s="835"/>
      <c r="Q2158" s="837">
        <v>0</v>
      </c>
      <c r="R2158" s="832"/>
      <c r="S2158" s="837">
        <v>0</v>
      </c>
      <c r="T2158" s="836"/>
      <c r="U2158" s="838">
        <v>0</v>
      </c>
    </row>
    <row r="2159" spans="1:21" ht="14.4" customHeight="1" x14ac:dyDescent="0.3">
      <c r="A2159" s="831">
        <v>21</v>
      </c>
      <c r="B2159" s="832" t="s">
        <v>2457</v>
      </c>
      <c r="C2159" s="832" t="s">
        <v>2465</v>
      </c>
      <c r="D2159" s="833" t="s">
        <v>4108</v>
      </c>
      <c r="E2159" s="834" t="s">
        <v>2500</v>
      </c>
      <c r="F2159" s="832" t="s">
        <v>2458</v>
      </c>
      <c r="G2159" s="832" t="s">
        <v>2786</v>
      </c>
      <c r="H2159" s="832" t="s">
        <v>585</v>
      </c>
      <c r="I2159" s="832" t="s">
        <v>2789</v>
      </c>
      <c r="J2159" s="832" t="s">
        <v>1559</v>
      </c>
      <c r="K2159" s="832" t="s">
        <v>2790</v>
      </c>
      <c r="L2159" s="835">
        <v>50.32</v>
      </c>
      <c r="M2159" s="835">
        <v>402.56</v>
      </c>
      <c r="N2159" s="832">
        <v>8</v>
      </c>
      <c r="O2159" s="836">
        <v>2.5</v>
      </c>
      <c r="P2159" s="835">
        <v>402.56</v>
      </c>
      <c r="Q2159" s="837">
        <v>1</v>
      </c>
      <c r="R2159" s="832">
        <v>8</v>
      </c>
      <c r="S2159" s="837">
        <v>1</v>
      </c>
      <c r="T2159" s="836">
        <v>2.5</v>
      </c>
      <c r="U2159" s="838">
        <v>1</v>
      </c>
    </row>
    <row r="2160" spans="1:21" ht="14.4" customHeight="1" x14ac:dyDescent="0.3">
      <c r="A2160" s="831">
        <v>21</v>
      </c>
      <c r="B2160" s="832" t="s">
        <v>2457</v>
      </c>
      <c r="C2160" s="832" t="s">
        <v>2465</v>
      </c>
      <c r="D2160" s="833" t="s">
        <v>4108</v>
      </c>
      <c r="E2160" s="834" t="s">
        <v>2500</v>
      </c>
      <c r="F2160" s="832" t="s">
        <v>2458</v>
      </c>
      <c r="G2160" s="832" t="s">
        <v>2791</v>
      </c>
      <c r="H2160" s="832" t="s">
        <v>585</v>
      </c>
      <c r="I2160" s="832" t="s">
        <v>2792</v>
      </c>
      <c r="J2160" s="832" t="s">
        <v>643</v>
      </c>
      <c r="K2160" s="832" t="s">
        <v>644</v>
      </c>
      <c r="L2160" s="835">
        <v>2086.5500000000002</v>
      </c>
      <c r="M2160" s="835">
        <v>4173.1000000000004</v>
      </c>
      <c r="N2160" s="832">
        <v>2</v>
      </c>
      <c r="O2160" s="836">
        <v>1.5</v>
      </c>
      <c r="P2160" s="835">
        <v>4173.1000000000004</v>
      </c>
      <c r="Q2160" s="837">
        <v>1</v>
      </c>
      <c r="R2160" s="832">
        <v>2</v>
      </c>
      <c r="S2160" s="837">
        <v>1</v>
      </c>
      <c r="T2160" s="836">
        <v>1.5</v>
      </c>
      <c r="U2160" s="838">
        <v>1</v>
      </c>
    </row>
    <row r="2161" spans="1:21" ht="14.4" customHeight="1" x14ac:dyDescent="0.3">
      <c r="A2161" s="831">
        <v>21</v>
      </c>
      <c r="B2161" s="832" t="s">
        <v>2457</v>
      </c>
      <c r="C2161" s="832" t="s">
        <v>2465</v>
      </c>
      <c r="D2161" s="833" t="s">
        <v>4108</v>
      </c>
      <c r="E2161" s="834" t="s">
        <v>2500</v>
      </c>
      <c r="F2161" s="832" t="s">
        <v>2458</v>
      </c>
      <c r="G2161" s="832" t="s">
        <v>2804</v>
      </c>
      <c r="H2161" s="832" t="s">
        <v>637</v>
      </c>
      <c r="I2161" s="832" t="s">
        <v>2363</v>
      </c>
      <c r="J2161" s="832" t="s">
        <v>2364</v>
      </c>
      <c r="K2161" s="832" t="s">
        <v>1574</v>
      </c>
      <c r="L2161" s="835">
        <v>194.26</v>
      </c>
      <c r="M2161" s="835">
        <v>1165.56</v>
      </c>
      <c r="N2161" s="832">
        <v>6</v>
      </c>
      <c r="O2161" s="836">
        <v>2</v>
      </c>
      <c r="P2161" s="835">
        <v>582.78</v>
      </c>
      <c r="Q2161" s="837">
        <v>0.5</v>
      </c>
      <c r="R2161" s="832">
        <v>3</v>
      </c>
      <c r="S2161" s="837">
        <v>0.5</v>
      </c>
      <c r="T2161" s="836">
        <v>1</v>
      </c>
      <c r="U2161" s="838">
        <v>0.5</v>
      </c>
    </row>
    <row r="2162" spans="1:21" ht="14.4" customHeight="1" x14ac:dyDescent="0.3">
      <c r="A2162" s="831">
        <v>21</v>
      </c>
      <c r="B2162" s="832" t="s">
        <v>2457</v>
      </c>
      <c r="C2162" s="832" t="s">
        <v>2465</v>
      </c>
      <c r="D2162" s="833" t="s">
        <v>4108</v>
      </c>
      <c r="E2162" s="834" t="s">
        <v>2500</v>
      </c>
      <c r="F2162" s="832" t="s">
        <v>2458</v>
      </c>
      <c r="G2162" s="832" t="s">
        <v>2510</v>
      </c>
      <c r="H2162" s="832" t="s">
        <v>585</v>
      </c>
      <c r="I2162" s="832" t="s">
        <v>2511</v>
      </c>
      <c r="J2162" s="832" t="s">
        <v>1028</v>
      </c>
      <c r="K2162" s="832" t="s">
        <v>1029</v>
      </c>
      <c r="L2162" s="835">
        <v>107.27</v>
      </c>
      <c r="M2162" s="835">
        <v>214.54</v>
      </c>
      <c r="N2162" s="832">
        <v>2</v>
      </c>
      <c r="O2162" s="836">
        <v>1</v>
      </c>
      <c r="P2162" s="835">
        <v>214.54</v>
      </c>
      <c r="Q2162" s="837">
        <v>1</v>
      </c>
      <c r="R2162" s="832">
        <v>2</v>
      </c>
      <c r="S2162" s="837">
        <v>1</v>
      </c>
      <c r="T2162" s="836">
        <v>1</v>
      </c>
      <c r="U2162" s="838">
        <v>1</v>
      </c>
    </row>
    <row r="2163" spans="1:21" ht="14.4" customHeight="1" x14ac:dyDescent="0.3">
      <c r="A2163" s="831">
        <v>21</v>
      </c>
      <c r="B2163" s="832" t="s">
        <v>2457</v>
      </c>
      <c r="C2163" s="832" t="s">
        <v>2465</v>
      </c>
      <c r="D2163" s="833" t="s">
        <v>4108</v>
      </c>
      <c r="E2163" s="834" t="s">
        <v>2487</v>
      </c>
      <c r="F2163" s="832" t="s">
        <v>2458</v>
      </c>
      <c r="G2163" s="832" t="s">
        <v>2522</v>
      </c>
      <c r="H2163" s="832" t="s">
        <v>637</v>
      </c>
      <c r="I2163" s="832" t="s">
        <v>2104</v>
      </c>
      <c r="J2163" s="832" t="s">
        <v>653</v>
      </c>
      <c r="K2163" s="832" t="s">
        <v>654</v>
      </c>
      <c r="L2163" s="835">
        <v>65.28</v>
      </c>
      <c r="M2163" s="835">
        <v>130.56</v>
      </c>
      <c r="N2163" s="832">
        <v>2</v>
      </c>
      <c r="O2163" s="836">
        <v>2</v>
      </c>
      <c r="P2163" s="835">
        <v>130.56</v>
      </c>
      <c r="Q2163" s="837">
        <v>1</v>
      </c>
      <c r="R2163" s="832">
        <v>2</v>
      </c>
      <c r="S2163" s="837">
        <v>1</v>
      </c>
      <c r="T2163" s="836">
        <v>2</v>
      </c>
      <c r="U2163" s="838">
        <v>1</v>
      </c>
    </row>
    <row r="2164" spans="1:21" ht="14.4" customHeight="1" x14ac:dyDescent="0.3">
      <c r="A2164" s="831">
        <v>21</v>
      </c>
      <c r="B2164" s="832" t="s">
        <v>2457</v>
      </c>
      <c r="C2164" s="832" t="s">
        <v>2465</v>
      </c>
      <c r="D2164" s="833" t="s">
        <v>4108</v>
      </c>
      <c r="E2164" s="834" t="s">
        <v>2487</v>
      </c>
      <c r="F2164" s="832" t="s">
        <v>2458</v>
      </c>
      <c r="G2164" s="832" t="s">
        <v>2539</v>
      </c>
      <c r="H2164" s="832" t="s">
        <v>637</v>
      </c>
      <c r="I2164" s="832" t="s">
        <v>2847</v>
      </c>
      <c r="J2164" s="832" t="s">
        <v>2541</v>
      </c>
      <c r="K2164" s="832" t="s">
        <v>2178</v>
      </c>
      <c r="L2164" s="835">
        <v>206.88</v>
      </c>
      <c r="M2164" s="835">
        <v>620.64</v>
      </c>
      <c r="N2164" s="832">
        <v>3</v>
      </c>
      <c r="O2164" s="836">
        <v>2</v>
      </c>
      <c r="P2164" s="835">
        <v>413.76</v>
      </c>
      <c r="Q2164" s="837">
        <v>0.66666666666666663</v>
      </c>
      <c r="R2164" s="832">
        <v>2</v>
      </c>
      <c r="S2164" s="837">
        <v>0.66666666666666663</v>
      </c>
      <c r="T2164" s="836">
        <v>1</v>
      </c>
      <c r="U2164" s="838">
        <v>0.5</v>
      </c>
    </row>
    <row r="2165" spans="1:21" ht="14.4" customHeight="1" x14ac:dyDescent="0.3">
      <c r="A2165" s="831">
        <v>21</v>
      </c>
      <c r="B2165" s="832" t="s">
        <v>2457</v>
      </c>
      <c r="C2165" s="832" t="s">
        <v>2465</v>
      </c>
      <c r="D2165" s="833" t="s">
        <v>4108</v>
      </c>
      <c r="E2165" s="834" t="s">
        <v>2487</v>
      </c>
      <c r="F2165" s="832" t="s">
        <v>2458</v>
      </c>
      <c r="G2165" s="832" t="s">
        <v>2566</v>
      </c>
      <c r="H2165" s="832" t="s">
        <v>585</v>
      </c>
      <c r="I2165" s="832" t="s">
        <v>2567</v>
      </c>
      <c r="J2165" s="832" t="s">
        <v>867</v>
      </c>
      <c r="K2165" s="832" t="s">
        <v>2568</v>
      </c>
      <c r="L2165" s="835">
        <v>236.03</v>
      </c>
      <c r="M2165" s="835">
        <v>236.03</v>
      </c>
      <c r="N2165" s="832">
        <v>1</v>
      </c>
      <c r="O2165" s="836">
        <v>0.5</v>
      </c>
      <c r="P2165" s="835"/>
      <c r="Q2165" s="837">
        <v>0</v>
      </c>
      <c r="R2165" s="832"/>
      <c r="S2165" s="837">
        <v>0</v>
      </c>
      <c r="T2165" s="836"/>
      <c r="U2165" s="838">
        <v>0</v>
      </c>
    </row>
    <row r="2166" spans="1:21" ht="14.4" customHeight="1" x14ac:dyDescent="0.3">
      <c r="A2166" s="831">
        <v>21</v>
      </c>
      <c r="B2166" s="832" t="s">
        <v>2457</v>
      </c>
      <c r="C2166" s="832" t="s">
        <v>2465</v>
      </c>
      <c r="D2166" s="833" t="s">
        <v>4108</v>
      </c>
      <c r="E2166" s="834" t="s">
        <v>2487</v>
      </c>
      <c r="F2166" s="832" t="s">
        <v>2458</v>
      </c>
      <c r="G2166" s="832" t="s">
        <v>2512</v>
      </c>
      <c r="H2166" s="832" t="s">
        <v>637</v>
      </c>
      <c r="I2166" s="832" t="s">
        <v>2126</v>
      </c>
      <c r="J2166" s="832" t="s">
        <v>2120</v>
      </c>
      <c r="K2166" s="832" t="s">
        <v>2127</v>
      </c>
      <c r="L2166" s="835">
        <v>969.48</v>
      </c>
      <c r="M2166" s="835">
        <v>969.48</v>
      </c>
      <c r="N2166" s="832">
        <v>1</v>
      </c>
      <c r="O2166" s="836">
        <v>1</v>
      </c>
      <c r="P2166" s="835">
        <v>969.48</v>
      </c>
      <c r="Q2166" s="837">
        <v>1</v>
      </c>
      <c r="R2166" s="832">
        <v>1</v>
      </c>
      <c r="S2166" s="837">
        <v>1</v>
      </c>
      <c r="T2166" s="836">
        <v>1</v>
      </c>
      <c r="U2166" s="838">
        <v>1</v>
      </c>
    </row>
    <row r="2167" spans="1:21" ht="14.4" customHeight="1" x14ac:dyDescent="0.3">
      <c r="A2167" s="831">
        <v>21</v>
      </c>
      <c r="B2167" s="832" t="s">
        <v>2457</v>
      </c>
      <c r="C2167" s="832" t="s">
        <v>2465</v>
      </c>
      <c r="D2167" s="833" t="s">
        <v>4108</v>
      </c>
      <c r="E2167" s="834" t="s">
        <v>2487</v>
      </c>
      <c r="F2167" s="832" t="s">
        <v>2458</v>
      </c>
      <c r="G2167" s="832" t="s">
        <v>2512</v>
      </c>
      <c r="H2167" s="832" t="s">
        <v>637</v>
      </c>
      <c r="I2167" s="832" t="s">
        <v>2876</v>
      </c>
      <c r="J2167" s="832" t="s">
        <v>2120</v>
      </c>
      <c r="K2167" s="832" t="s">
        <v>2877</v>
      </c>
      <c r="L2167" s="835">
        <v>242.37</v>
      </c>
      <c r="M2167" s="835">
        <v>242.37</v>
      </c>
      <c r="N2167" s="832">
        <v>1</v>
      </c>
      <c r="O2167" s="836">
        <v>1</v>
      </c>
      <c r="P2167" s="835">
        <v>242.37</v>
      </c>
      <c r="Q2167" s="837">
        <v>1</v>
      </c>
      <c r="R2167" s="832">
        <v>1</v>
      </c>
      <c r="S2167" s="837">
        <v>1</v>
      </c>
      <c r="T2167" s="836">
        <v>1</v>
      </c>
      <c r="U2167" s="838">
        <v>1</v>
      </c>
    </row>
    <row r="2168" spans="1:21" ht="14.4" customHeight="1" x14ac:dyDescent="0.3">
      <c r="A2168" s="831">
        <v>21</v>
      </c>
      <c r="B2168" s="832" t="s">
        <v>2457</v>
      </c>
      <c r="C2168" s="832" t="s">
        <v>2465</v>
      </c>
      <c r="D2168" s="833" t="s">
        <v>4108</v>
      </c>
      <c r="E2168" s="834" t="s">
        <v>2487</v>
      </c>
      <c r="F2168" s="832" t="s">
        <v>2458</v>
      </c>
      <c r="G2168" s="832" t="s">
        <v>2606</v>
      </c>
      <c r="H2168" s="832" t="s">
        <v>585</v>
      </c>
      <c r="I2168" s="832" t="s">
        <v>2612</v>
      </c>
      <c r="J2168" s="832" t="s">
        <v>2608</v>
      </c>
      <c r="K2168" s="832" t="s">
        <v>2613</v>
      </c>
      <c r="L2168" s="835">
        <v>339.47</v>
      </c>
      <c r="M2168" s="835">
        <v>339.47</v>
      </c>
      <c r="N2168" s="832">
        <v>1</v>
      </c>
      <c r="O2168" s="836">
        <v>0.5</v>
      </c>
      <c r="P2168" s="835">
        <v>339.47</v>
      </c>
      <c r="Q2168" s="837">
        <v>1</v>
      </c>
      <c r="R2168" s="832">
        <v>1</v>
      </c>
      <c r="S2168" s="837">
        <v>1</v>
      </c>
      <c r="T2168" s="836">
        <v>0.5</v>
      </c>
      <c r="U2168" s="838">
        <v>1</v>
      </c>
    </row>
    <row r="2169" spans="1:21" ht="14.4" customHeight="1" x14ac:dyDescent="0.3">
      <c r="A2169" s="831">
        <v>21</v>
      </c>
      <c r="B2169" s="832" t="s">
        <v>2457</v>
      </c>
      <c r="C2169" s="832" t="s">
        <v>2465</v>
      </c>
      <c r="D2169" s="833" t="s">
        <v>4108</v>
      </c>
      <c r="E2169" s="834" t="s">
        <v>2487</v>
      </c>
      <c r="F2169" s="832" t="s">
        <v>2458</v>
      </c>
      <c r="G2169" s="832" t="s">
        <v>2650</v>
      </c>
      <c r="H2169" s="832" t="s">
        <v>637</v>
      </c>
      <c r="I2169" s="832" t="s">
        <v>2654</v>
      </c>
      <c r="J2169" s="832" t="s">
        <v>2655</v>
      </c>
      <c r="K2169" s="832" t="s">
        <v>1961</v>
      </c>
      <c r="L2169" s="835">
        <v>550.39</v>
      </c>
      <c r="M2169" s="835">
        <v>2201.56</v>
      </c>
      <c r="N2169" s="832">
        <v>4</v>
      </c>
      <c r="O2169" s="836">
        <v>1.5</v>
      </c>
      <c r="P2169" s="835">
        <v>550.39</v>
      </c>
      <c r="Q2169" s="837">
        <v>0.25</v>
      </c>
      <c r="R2169" s="832">
        <v>1</v>
      </c>
      <c r="S2169" s="837">
        <v>0.25</v>
      </c>
      <c r="T2169" s="836">
        <v>0.5</v>
      </c>
      <c r="U2169" s="838">
        <v>0.33333333333333331</v>
      </c>
    </row>
    <row r="2170" spans="1:21" ht="14.4" customHeight="1" x14ac:dyDescent="0.3">
      <c r="A2170" s="831">
        <v>21</v>
      </c>
      <c r="B2170" s="832" t="s">
        <v>2457</v>
      </c>
      <c r="C2170" s="832" t="s">
        <v>2465</v>
      </c>
      <c r="D2170" s="833" t="s">
        <v>4108</v>
      </c>
      <c r="E2170" s="834" t="s">
        <v>2487</v>
      </c>
      <c r="F2170" s="832" t="s">
        <v>2458</v>
      </c>
      <c r="G2170" s="832" t="s">
        <v>2944</v>
      </c>
      <c r="H2170" s="832" t="s">
        <v>637</v>
      </c>
      <c r="I2170" s="832" t="s">
        <v>2169</v>
      </c>
      <c r="J2170" s="832" t="s">
        <v>2170</v>
      </c>
      <c r="K2170" s="832" t="s">
        <v>2171</v>
      </c>
      <c r="L2170" s="835">
        <v>0</v>
      </c>
      <c r="M2170" s="835">
        <v>0</v>
      </c>
      <c r="N2170" s="832">
        <v>1</v>
      </c>
      <c r="O2170" s="836">
        <v>1</v>
      </c>
      <c r="P2170" s="835"/>
      <c r="Q2170" s="837"/>
      <c r="R2170" s="832"/>
      <c r="S2170" s="837">
        <v>0</v>
      </c>
      <c r="T2170" s="836"/>
      <c r="U2170" s="838">
        <v>0</v>
      </c>
    </row>
    <row r="2171" spans="1:21" ht="14.4" customHeight="1" x14ac:dyDescent="0.3">
      <c r="A2171" s="831">
        <v>21</v>
      </c>
      <c r="B2171" s="832" t="s">
        <v>2457</v>
      </c>
      <c r="C2171" s="832" t="s">
        <v>2465</v>
      </c>
      <c r="D2171" s="833" t="s">
        <v>4108</v>
      </c>
      <c r="E2171" s="834" t="s">
        <v>2487</v>
      </c>
      <c r="F2171" s="832" t="s">
        <v>2458</v>
      </c>
      <c r="G2171" s="832" t="s">
        <v>2680</v>
      </c>
      <c r="H2171" s="832" t="s">
        <v>585</v>
      </c>
      <c r="I2171" s="832" t="s">
        <v>2681</v>
      </c>
      <c r="J2171" s="832" t="s">
        <v>909</v>
      </c>
      <c r="K2171" s="832" t="s">
        <v>2682</v>
      </c>
      <c r="L2171" s="835">
        <v>103.67</v>
      </c>
      <c r="M2171" s="835">
        <v>103.67</v>
      </c>
      <c r="N2171" s="832">
        <v>1</v>
      </c>
      <c r="O2171" s="836">
        <v>0.5</v>
      </c>
      <c r="P2171" s="835"/>
      <c r="Q2171" s="837">
        <v>0</v>
      </c>
      <c r="R2171" s="832"/>
      <c r="S2171" s="837">
        <v>0</v>
      </c>
      <c r="T2171" s="836"/>
      <c r="U2171" s="838">
        <v>0</v>
      </c>
    </row>
    <row r="2172" spans="1:21" ht="14.4" customHeight="1" x14ac:dyDescent="0.3">
      <c r="A2172" s="831">
        <v>21</v>
      </c>
      <c r="B2172" s="832" t="s">
        <v>2457</v>
      </c>
      <c r="C2172" s="832" t="s">
        <v>2465</v>
      </c>
      <c r="D2172" s="833" t="s">
        <v>4108</v>
      </c>
      <c r="E2172" s="834" t="s">
        <v>2487</v>
      </c>
      <c r="F2172" s="832" t="s">
        <v>2458</v>
      </c>
      <c r="G2172" s="832" t="s">
        <v>2504</v>
      </c>
      <c r="H2172" s="832" t="s">
        <v>637</v>
      </c>
      <c r="I2172" s="832" t="s">
        <v>1898</v>
      </c>
      <c r="J2172" s="832" t="s">
        <v>1091</v>
      </c>
      <c r="K2172" s="832" t="s">
        <v>1899</v>
      </c>
      <c r="L2172" s="835">
        <v>453.18</v>
      </c>
      <c r="M2172" s="835">
        <v>906.36</v>
      </c>
      <c r="N2172" s="832">
        <v>2</v>
      </c>
      <c r="O2172" s="836">
        <v>1.5</v>
      </c>
      <c r="P2172" s="835">
        <v>453.18</v>
      </c>
      <c r="Q2172" s="837">
        <v>0.5</v>
      </c>
      <c r="R2172" s="832">
        <v>1</v>
      </c>
      <c r="S2172" s="837">
        <v>0.5</v>
      </c>
      <c r="T2172" s="836">
        <v>0.5</v>
      </c>
      <c r="U2172" s="838">
        <v>0.33333333333333331</v>
      </c>
    </row>
    <row r="2173" spans="1:21" ht="14.4" customHeight="1" x14ac:dyDescent="0.3">
      <c r="A2173" s="831">
        <v>21</v>
      </c>
      <c r="B2173" s="832" t="s">
        <v>2457</v>
      </c>
      <c r="C2173" s="832" t="s">
        <v>2465</v>
      </c>
      <c r="D2173" s="833" t="s">
        <v>4108</v>
      </c>
      <c r="E2173" s="834" t="s">
        <v>2487</v>
      </c>
      <c r="F2173" s="832" t="s">
        <v>2458</v>
      </c>
      <c r="G2173" s="832" t="s">
        <v>2701</v>
      </c>
      <c r="H2173" s="832" t="s">
        <v>585</v>
      </c>
      <c r="I2173" s="832" t="s">
        <v>2702</v>
      </c>
      <c r="J2173" s="832" t="s">
        <v>647</v>
      </c>
      <c r="K2173" s="832" t="s">
        <v>2703</v>
      </c>
      <c r="L2173" s="835">
        <v>127.91</v>
      </c>
      <c r="M2173" s="835">
        <v>511.64</v>
      </c>
      <c r="N2173" s="832">
        <v>4</v>
      </c>
      <c r="O2173" s="836">
        <v>4</v>
      </c>
      <c r="P2173" s="835">
        <v>511.64</v>
      </c>
      <c r="Q2173" s="837">
        <v>1</v>
      </c>
      <c r="R2173" s="832">
        <v>4</v>
      </c>
      <c r="S2173" s="837">
        <v>1</v>
      </c>
      <c r="T2173" s="836">
        <v>4</v>
      </c>
      <c r="U2173" s="838">
        <v>1</v>
      </c>
    </row>
    <row r="2174" spans="1:21" ht="14.4" customHeight="1" x14ac:dyDescent="0.3">
      <c r="A2174" s="831">
        <v>21</v>
      </c>
      <c r="B2174" s="832" t="s">
        <v>2457</v>
      </c>
      <c r="C2174" s="832" t="s">
        <v>2465</v>
      </c>
      <c r="D2174" s="833" t="s">
        <v>4108</v>
      </c>
      <c r="E2174" s="834" t="s">
        <v>2487</v>
      </c>
      <c r="F2174" s="832" t="s">
        <v>2458</v>
      </c>
      <c r="G2174" s="832" t="s">
        <v>3442</v>
      </c>
      <c r="H2174" s="832" t="s">
        <v>585</v>
      </c>
      <c r="I2174" s="832" t="s">
        <v>3443</v>
      </c>
      <c r="J2174" s="832" t="s">
        <v>1557</v>
      </c>
      <c r="K2174" s="832" t="s">
        <v>3444</v>
      </c>
      <c r="L2174" s="835">
        <v>140.97</v>
      </c>
      <c r="M2174" s="835">
        <v>140.97</v>
      </c>
      <c r="N2174" s="832">
        <v>1</v>
      </c>
      <c r="O2174" s="836">
        <v>1</v>
      </c>
      <c r="P2174" s="835">
        <v>140.97</v>
      </c>
      <c r="Q2174" s="837">
        <v>1</v>
      </c>
      <c r="R2174" s="832">
        <v>1</v>
      </c>
      <c r="S2174" s="837">
        <v>1</v>
      </c>
      <c r="T2174" s="836">
        <v>1</v>
      </c>
      <c r="U2174" s="838">
        <v>1</v>
      </c>
    </row>
    <row r="2175" spans="1:21" ht="14.4" customHeight="1" x14ac:dyDescent="0.3">
      <c r="A2175" s="831">
        <v>21</v>
      </c>
      <c r="B2175" s="832" t="s">
        <v>2457</v>
      </c>
      <c r="C2175" s="832" t="s">
        <v>2465</v>
      </c>
      <c r="D2175" s="833" t="s">
        <v>4108</v>
      </c>
      <c r="E2175" s="834" t="s">
        <v>2487</v>
      </c>
      <c r="F2175" s="832" t="s">
        <v>2458</v>
      </c>
      <c r="G2175" s="832" t="s">
        <v>2732</v>
      </c>
      <c r="H2175" s="832" t="s">
        <v>637</v>
      </c>
      <c r="I2175" s="832" t="s">
        <v>2733</v>
      </c>
      <c r="J2175" s="832" t="s">
        <v>2734</v>
      </c>
      <c r="K2175" s="832" t="s">
        <v>2735</v>
      </c>
      <c r="L2175" s="835">
        <v>4017.02</v>
      </c>
      <c r="M2175" s="835">
        <v>8034.04</v>
      </c>
      <c r="N2175" s="832">
        <v>2</v>
      </c>
      <c r="O2175" s="836">
        <v>0.5</v>
      </c>
      <c r="P2175" s="835">
        <v>8034.04</v>
      </c>
      <c r="Q2175" s="837">
        <v>1</v>
      </c>
      <c r="R2175" s="832">
        <v>2</v>
      </c>
      <c r="S2175" s="837">
        <v>1</v>
      </c>
      <c r="T2175" s="836">
        <v>0.5</v>
      </c>
      <c r="U2175" s="838">
        <v>1</v>
      </c>
    </row>
    <row r="2176" spans="1:21" ht="14.4" customHeight="1" x14ac:dyDescent="0.3">
      <c r="A2176" s="831">
        <v>21</v>
      </c>
      <c r="B2176" s="832" t="s">
        <v>2457</v>
      </c>
      <c r="C2176" s="832" t="s">
        <v>2465</v>
      </c>
      <c r="D2176" s="833" t="s">
        <v>4108</v>
      </c>
      <c r="E2176" s="834" t="s">
        <v>2487</v>
      </c>
      <c r="F2176" s="832" t="s">
        <v>2458</v>
      </c>
      <c r="G2176" s="832" t="s">
        <v>2732</v>
      </c>
      <c r="H2176" s="832" t="s">
        <v>637</v>
      </c>
      <c r="I2176" s="832" t="s">
        <v>2736</v>
      </c>
      <c r="J2176" s="832" t="s">
        <v>2734</v>
      </c>
      <c r="K2176" s="832" t="s">
        <v>2737</v>
      </c>
      <c r="L2176" s="835">
        <v>5623.83</v>
      </c>
      <c r="M2176" s="835">
        <v>33742.979999999996</v>
      </c>
      <c r="N2176" s="832">
        <v>6</v>
      </c>
      <c r="O2176" s="836">
        <v>3</v>
      </c>
      <c r="P2176" s="835">
        <v>33742.979999999996</v>
      </c>
      <c r="Q2176" s="837">
        <v>1</v>
      </c>
      <c r="R2176" s="832">
        <v>6</v>
      </c>
      <c r="S2176" s="837">
        <v>1</v>
      </c>
      <c r="T2176" s="836">
        <v>3</v>
      </c>
      <c r="U2176" s="838">
        <v>1</v>
      </c>
    </row>
    <row r="2177" spans="1:21" ht="14.4" customHeight="1" x14ac:dyDescent="0.3">
      <c r="A2177" s="831">
        <v>21</v>
      </c>
      <c r="B2177" s="832" t="s">
        <v>2457</v>
      </c>
      <c r="C2177" s="832" t="s">
        <v>2465</v>
      </c>
      <c r="D2177" s="833" t="s">
        <v>4108</v>
      </c>
      <c r="E2177" s="834" t="s">
        <v>2487</v>
      </c>
      <c r="F2177" s="832" t="s">
        <v>2458</v>
      </c>
      <c r="G2177" s="832" t="s">
        <v>2732</v>
      </c>
      <c r="H2177" s="832" t="s">
        <v>637</v>
      </c>
      <c r="I2177" s="832" t="s">
        <v>2738</v>
      </c>
      <c r="J2177" s="832" t="s">
        <v>2734</v>
      </c>
      <c r="K2177" s="832" t="s">
        <v>2739</v>
      </c>
      <c r="L2177" s="835">
        <v>803.4</v>
      </c>
      <c r="M2177" s="835">
        <v>1606.8</v>
      </c>
      <c r="N2177" s="832">
        <v>2</v>
      </c>
      <c r="O2177" s="836">
        <v>0.5</v>
      </c>
      <c r="P2177" s="835">
        <v>1606.8</v>
      </c>
      <c r="Q2177" s="837">
        <v>1</v>
      </c>
      <c r="R2177" s="832">
        <v>2</v>
      </c>
      <c r="S2177" s="837">
        <v>1</v>
      </c>
      <c r="T2177" s="836">
        <v>0.5</v>
      </c>
      <c r="U2177" s="838">
        <v>1</v>
      </c>
    </row>
    <row r="2178" spans="1:21" ht="14.4" customHeight="1" x14ac:dyDescent="0.3">
      <c r="A2178" s="831">
        <v>21</v>
      </c>
      <c r="B2178" s="832" t="s">
        <v>2457</v>
      </c>
      <c r="C2178" s="832" t="s">
        <v>2465</v>
      </c>
      <c r="D2178" s="833" t="s">
        <v>4108</v>
      </c>
      <c r="E2178" s="834" t="s">
        <v>2487</v>
      </c>
      <c r="F2178" s="832" t="s">
        <v>2458</v>
      </c>
      <c r="G2178" s="832" t="s">
        <v>2732</v>
      </c>
      <c r="H2178" s="832" t="s">
        <v>585</v>
      </c>
      <c r="I2178" s="832" t="s">
        <v>2740</v>
      </c>
      <c r="J2178" s="832" t="s">
        <v>2741</v>
      </c>
      <c r="K2178" s="832" t="s">
        <v>2737</v>
      </c>
      <c r="L2178" s="835">
        <v>14011.21</v>
      </c>
      <c r="M2178" s="835">
        <v>154123.31</v>
      </c>
      <c r="N2178" s="832">
        <v>11</v>
      </c>
      <c r="O2178" s="836">
        <v>4.5</v>
      </c>
      <c r="P2178" s="835">
        <v>70056.049999999988</v>
      </c>
      <c r="Q2178" s="837">
        <v>0.45454545454545447</v>
      </c>
      <c r="R2178" s="832">
        <v>5</v>
      </c>
      <c r="S2178" s="837">
        <v>0.45454545454545453</v>
      </c>
      <c r="T2178" s="836">
        <v>1.5</v>
      </c>
      <c r="U2178" s="838">
        <v>0.33333333333333331</v>
      </c>
    </row>
    <row r="2179" spans="1:21" ht="14.4" customHeight="1" x14ac:dyDescent="0.3">
      <c r="A2179" s="831">
        <v>21</v>
      </c>
      <c r="B2179" s="832" t="s">
        <v>2457</v>
      </c>
      <c r="C2179" s="832" t="s">
        <v>2465</v>
      </c>
      <c r="D2179" s="833" t="s">
        <v>4108</v>
      </c>
      <c r="E2179" s="834" t="s">
        <v>2487</v>
      </c>
      <c r="F2179" s="832" t="s">
        <v>2458</v>
      </c>
      <c r="G2179" s="832" t="s">
        <v>2786</v>
      </c>
      <c r="H2179" s="832" t="s">
        <v>585</v>
      </c>
      <c r="I2179" s="832" t="s">
        <v>2787</v>
      </c>
      <c r="J2179" s="832" t="s">
        <v>1559</v>
      </c>
      <c r="K2179" s="832" t="s">
        <v>2788</v>
      </c>
      <c r="L2179" s="835">
        <v>50.32</v>
      </c>
      <c r="M2179" s="835">
        <v>150.96</v>
      </c>
      <c r="N2179" s="832">
        <v>3</v>
      </c>
      <c r="O2179" s="836">
        <v>2</v>
      </c>
      <c r="P2179" s="835">
        <v>100.64</v>
      </c>
      <c r="Q2179" s="837">
        <v>0.66666666666666663</v>
      </c>
      <c r="R2179" s="832">
        <v>2</v>
      </c>
      <c r="S2179" s="837">
        <v>0.66666666666666663</v>
      </c>
      <c r="T2179" s="836">
        <v>1</v>
      </c>
      <c r="U2179" s="838">
        <v>0.5</v>
      </c>
    </row>
    <row r="2180" spans="1:21" ht="14.4" customHeight="1" x14ac:dyDescent="0.3">
      <c r="A2180" s="831">
        <v>21</v>
      </c>
      <c r="B2180" s="832" t="s">
        <v>2457</v>
      </c>
      <c r="C2180" s="832" t="s">
        <v>2465</v>
      </c>
      <c r="D2180" s="833" t="s">
        <v>4108</v>
      </c>
      <c r="E2180" s="834" t="s">
        <v>2487</v>
      </c>
      <c r="F2180" s="832" t="s">
        <v>2458</v>
      </c>
      <c r="G2180" s="832" t="s">
        <v>2786</v>
      </c>
      <c r="H2180" s="832" t="s">
        <v>637</v>
      </c>
      <c r="I2180" s="832" t="s">
        <v>2136</v>
      </c>
      <c r="J2180" s="832" t="s">
        <v>2137</v>
      </c>
      <c r="K2180" s="832" t="s">
        <v>2138</v>
      </c>
      <c r="L2180" s="835">
        <v>50.32</v>
      </c>
      <c r="M2180" s="835">
        <v>201.28</v>
      </c>
      <c r="N2180" s="832">
        <v>4</v>
      </c>
      <c r="O2180" s="836">
        <v>3</v>
      </c>
      <c r="P2180" s="835">
        <v>150.96</v>
      </c>
      <c r="Q2180" s="837">
        <v>0.75</v>
      </c>
      <c r="R2180" s="832">
        <v>3</v>
      </c>
      <c r="S2180" s="837">
        <v>0.75</v>
      </c>
      <c r="T2180" s="836">
        <v>2</v>
      </c>
      <c r="U2180" s="838">
        <v>0.66666666666666663</v>
      </c>
    </row>
    <row r="2181" spans="1:21" ht="14.4" customHeight="1" x14ac:dyDescent="0.3">
      <c r="A2181" s="831">
        <v>21</v>
      </c>
      <c r="B2181" s="832" t="s">
        <v>2457</v>
      </c>
      <c r="C2181" s="832" t="s">
        <v>2465</v>
      </c>
      <c r="D2181" s="833" t="s">
        <v>4108</v>
      </c>
      <c r="E2181" s="834" t="s">
        <v>2487</v>
      </c>
      <c r="F2181" s="832" t="s">
        <v>2460</v>
      </c>
      <c r="G2181" s="832" t="s">
        <v>2825</v>
      </c>
      <c r="H2181" s="832" t="s">
        <v>585</v>
      </c>
      <c r="I2181" s="832" t="s">
        <v>2826</v>
      </c>
      <c r="J2181" s="832" t="s">
        <v>2827</v>
      </c>
      <c r="K2181" s="832" t="s">
        <v>2828</v>
      </c>
      <c r="L2181" s="835">
        <v>1267.1199999999999</v>
      </c>
      <c r="M2181" s="835">
        <v>3801.3599999999997</v>
      </c>
      <c r="N2181" s="832">
        <v>3</v>
      </c>
      <c r="O2181" s="836">
        <v>3</v>
      </c>
      <c r="P2181" s="835">
        <v>3801.3599999999997</v>
      </c>
      <c r="Q2181" s="837">
        <v>1</v>
      </c>
      <c r="R2181" s="832">
        <v>3</v>
      </c>
      <c r="S2181" s="837">
        <v>1</v>
      </c>
      <c r="T2181" s="836">
        <v>3</v>
      </c>
      <c r="U2181" s="838">
        <v>1</v>
      </c>
    </row>
    <row r="2182" spans="1:21" ht="14.4" customHeight="1" x14ac:dyDescent="0.3">
      <c r="A2182" s="831">
        <v>21</v>
      </c>
      <c r="B2182" s="832" t="s">
        <v>2457</v>
      </c>
      <c r="C2182" s="832" t="s">
        <v>2465</v>
      </c>
      <c r="D2182" s="833" t="s">
        <v>4108</v>
      </c>
      <c r="E2182" s="834" t="s">
        <v>2492</v>
      </c>
      <c r="F2182" s="832" t="s">
        <v>2458</v>
      </c>
      <c r="G2182" s="832" t="s">
        <v>2527</v>
      </c>
      <c r="H2182" s="832" t="s">
        <v>585</v>
      </c>
      <c r="I2182" s="832" t="s">
        <v>2834</v>
      </c>
      <c r="J2182" s="832" t="s">
        <v>2835</v>
      </c>
      <c r="K2182" s="832" t="s">
        <v>2530</v>
      </c>
      <c r="L2182" s="835">
        <v>550.39</v>
      </c>
      <c r="M2182" s="835">
        <v>1651.17</v>
      </c>
      <c r="N2182" s="832">
        <v>3</v>
      </c>
      <c r="O2182" s="836">
        <v>0.5</v>
      </c>
      <c r="P2182" s="835">
        <v>1651.17</v>
      </c>
      <c r="Q2182" s="837">
        <v>1</v>
      </c>
      <c r="R2182" s="832">
        <v>3</v>
      </c>
      <c r="S2182" s="837">
        <v>1</v>
      </c>
      <c r="T2182" s="836">
        <v>0.5</v>
      </c>
      <c r="U2182" s="838">
        <v>1</v>
      </c>
    </row>
    <row r="2183" spans="1:21" ht="14.4" customHeight="1" x14ac:dyDescent="0.3">
      <c r="A2183" s="831">
        <v>21</v>
      </c>
      <c r="B2183" s="832" t="s">
        <v>2457</v>
      </c>
      <c r="C2183" s="832" t="s">
        <v>2465</v>
      </c>
      <c r="D2183" s="833" t="s">
        <v>4108</v>
      </c>
      <c r="E2183" s="834" t="s">
        <v>2492</v>
      </c>
      <c r="F2183" s="832" t="s">
        <v>2458</v>
      </c>
      <c r="G2183" s="832" t="s">
        <v>2554</v>
      </c>
      <c r="H2183" s="832" t="s">
        <v>637</v>
      </c>
      <c r="I2183" s="832" t="s">
        <v>2207</v>
      </c>
      <c r="J2183" s="832" t="s">
        <v>1266</v>
      </c>
      <c r="K2183" s="832" t="s">
        <v>715</v>
      </c>
      <c r="L2183" s="835">
        <v>58.77</v>
      </c>
      <c r="M2183" s="835">
        <v>117.54</v>
      </c>
      <c r="N2183" s="832">
        <v>2</v>
      </c>
      <c r="O2183" s="836">
        <v>1.5</v>
      </c>
      <c r="P2183" s="835">
        <v>58.77</v>
      </c>
      <c r="Q2183" s="837">
        <v>0.5</v>
      </c>
      <c r="R2183" s="832">
        <v>1</v>
      </c>
      <c r="S2183" s="837">
        <v>0.5</v>
      </c>
      <c r="T2183" s="836">
        <v>0.5</v>
      </c>
      <c r="U2183" s="838">
        <v>0.33333333333333331</v>
      </c>
    </row>
    <row r="2184" spans="1:21" ht="14.4" customHeight="1" x14ac:dyDescent="0.3">
      <c r="A2184" s="831">
        <v>21</v>
      </c>
      <c r="B2184" s="832" t="s">
        <v>2457</v>
      </c>
      <c r="C2184" s="832" t="s">
        <v>2465</v>
      </c>
      <c r="D2184" s="833" t="s">
        <v>4108</v>
      </c>
      <c r="E2184" s="834" t="s">
        <v>2492</v>
      </c>
      <c r="F2184" s="832" t="s">
        <v>2458</v>
      </c>
      <c r="G2184" s="832" t="s">
        <v>2566</v>
      </c>
      <c r="H2184" s="832" t="s">
        <v>585</v>
      </c>
      <c r="I2184" s="832" t="s">
        <v>2567</v>
      </c>
      <c r="J2184" s="832" t="s">
        <v>867</v>
      </c>
      <c r="K2184" s="832" t="s">
        <v>2568</v>
      </c>
      <c r="L2184" s="835">
        <v>236.03</v>
      </c>
      <c r="M2184" s="835">
        <v>1416.18</v>
      </c>
      <c r="N2184" s="832">
        <v>6</v>
      </c>
      <c r="O2184" s="836">
        <v>2.5</v>
      </c>
      <c r="P2184" s="835">
        <v>1416.18</v>
      </c>
      <c r="Q2184" s="837">
        <v>1</v>
      </c>
      <c r="R2184" s="832">
        <v>6</v>
      </c>
      <c r="S2184" s="837">
        <v>1</v>
      </c>
      <c r="T2184" s="836">
        <v>2.5</v>
      </c>
      <c r="U2184" s="838">
        <v>1</v>
      </c>
    </row>
    <row r="2185" spans="1:21" ht="14.4" customHeight="1" x14ac:dyDescent="0.3">
      <c r="A2185" s="831">
        <v>21</v>
      </c>
      <c r="B2185" s="832" t="s">
        <v>2457</v>
      </c>
      <c r="C2185" s="832" t="s">
        <v>2465</v>
      </c>
      <c r="D2185" s="833" t="s">
        <v>4108</v>
      </c>
      <c r="E2185" s="834" t="s">
        <v>2492</v>
      </c>
      <c r="F2185" s="832" t="s">
        <v>2458</v>
      </c>
      <c r="G2185" s="832" t="s">
        <v>3504</v>
      </c>
      <c r="H2185" s="832" t="s">
        <v>585</v>
      </c>
      <c r="I2185" s="832" t="s">
        <v>4094</v>
      </c>
      <c r="J2185" s="832" t="s">
        <v>3506</v>
      </c>
      <c r="K2185" s="832" t="s">
        <v>4095</v>
      </c>
      <c r="L2185" s="835">
        <v>211.42</v>
      </c>
      <c r="M2185" s="835">
        <v>422.84</v>
      </c>
      <c r="N2185" s="832">
        <v>2</v>
      </c>
      <c r="O2185" s="836">
        <v>1</v>
      </c>
      <c r="P2185" s="835">
        <v>422.84</v>
      </c>
      <c r="Q2185" s="837">
        <v>1</v>
      </c>
      <c r="R2185" s="832">
        <v>2</v>
      </c>
      <c r="S2185" s="837">
        <v>1</v>
      </c>
      <c r="T2185" s="836">
        <v>1</v>
      </c>
      <c r="U2185" s="838">
        <v>1</v>
      </c>
    </row>
    <row r="2186" spans="1:21" ht="14.4" customHeight="1" x14ac:dyDescent="0.3">
      <c r="A2186" s="831">
        <v>21</v>
      </c>
      <c r="B2186" s="832" t="s">
        <v>2457</v>
      </c>
      <c r="C2186" s="832" t="s">
        <v>2465</v>
      </c>
      <c r="D2186" s="833" t="s">
        <v>4108</v>
      </c>
      <c r="E2186" s="834" t="s">
        <v>2492</v>
      </c>
      <c r="F2186" s="832" t="s">
        <v>2458</v>
      </c>
      <c r="G2186" s="832" t="s">
        <v>4096</v>
      </c>
      <c r="H2186" s="832" t="s">
        <v>585</v>
      </c>
      <c r="I2186" s="832" t="s">
        <v>4097</v>
      </c>
      <c r="J2186" s="832" t="s">
        <v>4098</v>
      </c>
      <c r="K2186" s="832" t="s">
        <v>4099</v>
      </c>
      <c r="L2186" s="835">
        <v>0</v>
      </c>
      <c r="M2186" s="835">
        <v>0</v>
      </c>
      <c r="N2186" s="832">
        <v>1</v>
      </c>
      <c r="O2186" s="836">
        <v>1</v>
      </c>
      <c r="P2186" s="835"/>
      <c r="Q2186" s="837"/>
      <c r="R2186" s="832"/>
      <c r="S2186" s="837">
        <v>0</v>
      </c>
      <c r="T2186" s="836"/>
      <c r="U2186" s="838">
        <v>0</v>
      </c>
    </row>
    <row r="2187" spans="1:21" ht="14.4" customHeight="1" x14ac:dyDescent="0.3">
      <c r="A2187" s="831">
        <v>21</v>
      </c>
      <c r="B2187" s="832" t="s">
        <v>2457</v>
      </c>
      <c r="C2187" s="832" t="s">
        <v>2465</v>
      </c>
      <c r="D2187" s="833" t="s">
        <v>4108</v>
      </c>
      <c r="E2187" s="834" t="s">
        <v>2492</v>
      </c>
      <c r="F2187" s="832" t="s">
        <v>2458</v>
      </c>
      <c r="G2187" s="832" t="s">
        <v>4100</v>
      </c>
      <c r="H2187" s="832" t="s">
        <v>585</v>
      </c>
      <c r="I2187" s="832" t="s">
        <v>4101</v>
      </c>
      <c r="J2187" s="832" t="s">
        <v>4102</v>
      </c>
      <c r="K2187" s="832" t="s">
        <v>4103</v>
      </c>
      <c r="L2187" s="835">
        <v>79.64</v>
      </c>
      <c r="M2187" s="835">
        <v>79.64</v>
      </c>
      <c r="N2187" s="832">
        <v>1</v>
      </c>
      <c r="O2187" s="836">
        <v>0.5</v>
      </c>
      <c r="P2187" s="835">
        <v>79.64</v>
      </c>
      <c r="Q2187" s="837">
        <v>1</v>
      </c>
      <c r="R2187" s="832">
        <v>1</v>
      </c>
      <c r="S2187" s="837">
        <v>1</v>
      </c>
      <c r="T2187" s="836">
        <v>0.5</v>
      </c>
      <c r="U2187" s="838">
        <v>1</v>
      </c>
    </row>
    <row r="2188" spans="1:21" ht="14.4" customHeight="1" x14ac:dyDescent="0.3">
      <c r="A2188" s="831">
        <v>21</v>
      </c>
      <c r="B2188" s="832" t="s">
        <v>2457</v>
      </c>
      <c r="C2188" s="832" t="s">
        <v>2465</v>
      </c>
      <c r="D2188" s="833" t="s">
        <v>4108</v>
      </c>
      <c r="E2188" s="834" t="s">
        <v>2492</v>
      </c>
      <c r="F2188" s="832" t="s">
        <v>2458</v>
      </c>
      <c r="G2188" s="832" t="s">
        <v>2909</v>
      </c>
      <c r="H2188" s="832" t="s">
        <v>585</v>
      </c>
      <c r="I2188" s="832" t="s">
        <v>3125</v>
      </c>
      <c r="J2188" s="832" t="s">
        <v>2911</v>
      </c>
      <c r="K2188" s="832" t="s">
        <v>3126</v>
      </c>
      <c r="L2188" s="835">
        <v>73.989999999999995</v>
      </c>
      <c r="M2188" s="835">
        <v>147.97999999999999</v>
      </c>
      <c r="N2188" s="832">
        <v>2</v>
      </c>
      <c r="O2188" s="836">
        <v>1</v>
      </c>
      <c r="P2188" s="835"/>
      <c r="Q2188" s="837">
        <v>0</v>
      </c>
      <c r="R2188" s="832"/>
      <c r="S2188" s="837">
        <v>0</v>
      </c>
      <c r="T2188" s="836"/>
      <c r="U2188" s="838">
        <v>0</v>
      </c>
    </row>
    <row r="2189" spans="1:21" ht="14.4" customHeight="1" x14ac:dyDescent="0.3">
      <c r="A2189" s="831">
        <v>21</v>
      </c>
      <c r="B2189" s="832" t="s">
        <v>2457</v>
      </c>
      <c r="C2189" s="832" t="s">
        <v>2465</v>
      </c>
      <c r="D2189" s="833" t="s">
        <v>4108</v>
      </c>
      <c r="E2189" s="834" t="s">
        <v>2492</v>
      </c>
      <c r="F2189" s="832" t="s">
        <v>2458</v>
      </c>
      <c r="G2189" s="832" t="s">
        <v>2515</v>
      </c>
      <c r="H2189" s="832" t="s">
        <v>585</v>
      </c>
      <c r="I2189" s="832" t="s">
        <v>2667</v>
      </c>
      <c r="J2189" s="832" t="s">
        <v>769</v>
      </c>
      <c r="K2189" s="832" t="s">
        <v>2668</v>
      </c>
      <c r="L2189" s="835">
        <v>53.57</v>
      </c>
      <c r="M2189" s="835">
        <v>214.28</v>
      </c>
      <c r="N2189" s="832">
        <v>4</v>
      </c>
      <c r="O2189" s="836">
        <v>2</v>
      </c>
      <c r="P2189" s="835">
        <v>107.14</v>
      </c>
      <c r="Q2189" s="837">
        <v>0.5</v>
      </c>
      <c r="R2189" s="832">
        <v>2</v>
      </c>
      <c r="S2189" s="837">
        <v>0.5</v>
      </c>
      <c r="T2189" s="836">
        <v>1</v>
      </c>
      <c r="U2189" s="838">
        <v>0.5</v>
      </c>
    </row>
    <row r="2190" spans="1:21" ht="14.4" customHeight="1" x14ac:dyDescent="0.3">
      <c r="A2190" s="831">
        <v>21</v>
      </c>
      <c r="B2190" s="832" t="s">
        <v>2457</v>
      </c>
      <c r="C2190" s="832" t="s">
        <v>2465</v>
      </c>
      <c r="D2190" s="833" t="s">
        <v>4108</v>
      </c>
      <c r="E2190" s="834" t="s">
        <v>2492</v>
      </c>
      <c r="F2190" s="832" t="s">
        <v>2458</v>
      </c>
      <c r="G2190" s="832" t="s">
        <v>2950</v>
      </c>
      <c r="H2190" s="832" t="s">
        <v>585</v>
      </c>
      <c r="I2190" s="832" t="s">
        <v>2951</v>
      </c>
      <c r="J2190" s="832" t="s">
        <v>692</v>
      </c>
      <c r="K2190" s="832" t="s">
        <v>1354</v>
      </c>
      <c r="L2190" s="835">
        <v>35.25</v>
      </c>
      <c r="M2190" s="835">
        <v>70.5</v>
      </c>
      <c r="N2190" s="832">
        <v>2</v>
      </c>
      <c r="O2190" s="836">
        <v>1</v>
      </c>
      <c r="P2190" s="835"/>
      <c r="Q2190" s="837">
        <v>0</v>
      </c>
      <c r="R2190" s="832"/>
      <c r="S2190" s="837">
        <v>0</v>
      </c>
      <c r="T2190" s="836"/>
      <c r="U2190" s="838">
        <v>0</v>
      </c>
    </row>
    <row r="2191" spans="1:21" ht="14.4" customHeight="1" x14ac:dyDescent="0.3">
      <c r="A2191" s="831">
        <v>21</v>
      </c>
      <c r="B2191" s="832" t="s">
        <v>2457</v>
      </c>
      <c r="C2191" s="832" t="s">
        <v>2465</v>
      </c>
      <c r="D2191" s="833" t="s">
        <v>4108</v>
      </c>
      <c r="E2191" s="834" t="s">
        <v>2492</v>
      </c>
      <c r="F2191" s="832" t="s">
        <v>2458</v>
      </c>
      <c r="G2191" s="832" t="s">
        <v>2950</v>
      </c>
      <c r="H2191" s="832" t="s">
        <v>585</v>
      </c>
      <c r="I2191" s="832" t="s">
        <v>2952</v>
      </c>
      <c r="J2191" s="832" t="s">
        <v>692</v>
      </c>
      <c r="K2191" s="832" t="s">
        <v>2953</v>
      </c>
      <c r="L2191" s="835">
        <v>35.25</v>
      </c>
      <c r="M2191" s="835">
        <v>211.5</v>
      </c>
      <c r="N2191" s="832">
        <v>6</v>
      </c>
      <c r="O2191" s="836">
        <v>3</v>
      </c>
      <c r="P2191" s="835">
        <v>176.25</v>
      </c>
      <c r="Q2191" s="837">
        <v>0.83333333333333337</v>
      </c>
      <c r="R2191" s="832">
        <v>5</v>
      </c>
      <c r="S2191" s="837">
        <v>0.83333333333333337</v>
      </c>
      <c r="T2191" s="836">
        <v>2</v>
      </c>
      <c r="U2191" s="838">
        <v>0.66666666666666663</v>
      </c>
    </row>
    <row r="2192" spans="1:21" ht="14.4" customHeight="1" x14ac:dyDescent="0.3">
      <c r="A2192" s="831">
        <v>21</v>
      </c>
      <c r="B2192" s="832" t="s">
        <v>2457</v>
      </c>
      <c r="C2192" s="832" t="s">
        <v>2465</v>
      </c>
      <c r="D2192" s="833" t="s">
        <v>4108</v>
      </c>
      <c r="E2192" s="834" t="s">
        <v>2492</v>
      </c>
      <c r="F2192" s="832" t="s">
        <v>2458</v>
      </c>
      <c r="G2192" s="832" t="s">
        <v>2680</v>
      </c>
      <c r="H2192" s="832" t="s">
        <v>585</v>
      </c>
      <c r="I2192" s="832" t="s">
        <v>3238</v>
      </c>
      <c r="J2192" s="832" t="s">
        <v>674</v>
      </c>
      <c r="K2192" s="832" t="s">
        <v>2687</v>
      </c>
      <c r="L2192" s="835">
        <v>115.18</v>
      </c>
      <c r="M2192" s="835">
        <v>115.18</v>
      </c>
      <c r="N2192" s="832">
        <v>1</v>
      </c>
      <c r="O2192" s="836">
        <v>0.5</v>
      </c>
      <c r="P2192" s="835"/>
      <c r="Q2192" s="837">
        <v>0</v>
      </c>
      <c r="R2192" s="832"/>
      <c r="S2192" s="837">
        <v>0</v>
      </c>
      <c r="T2192" s="836"/>
      <c r="U2192" s="838">
        <v>0</v>
      </c>
    </row>
    <row r="2193" spans="1:21" ht="14.4" customHeight="1" x14ac:dyDescent="0.3">
      <c r="A2193" s="831">
        <v>21</v>
      </c>
      <c r="B2193" s="832" t="s">
        <v>2457</v>
      </c>
      <c r="C2193" s="832" t="s">
        <v>2465</v>
      </c>
      <c r="D2193" s="833" t="s">
        <v>4108</v>
      </c>
      <c r="E2193" s="834" t="s">
        <v>2492</v>
      </c>
      <c r="F2193" s="832" t="s">
        <v>2458</v>
      </c>
      <c r="G2193" s="832" t="s">
        <v>2680</v>
      </c>
      <c r="H2193" s="832" t="s">
        <v>585</v>
      </c>
      <c r="I2193" s="832" t="s">
        <v>4104</v>
      </c>
      <c r="J2193" s="832" t="s">
        <v>4105</v>
      </c>
      <c r="K2193" s="832" t="s">
        <v>2233</v>
      </c>
      <c r="L2193" s="835">
        <v>32.25</v>
      </c>
      <c r="M2193" s="835">
        <v>32.25</v>
      </c>
      <c r="N2193" s="832">
        <v>1</v>
      </c>
      <c r="O2193" s="836">
        <v>1</v>
      </c>
      <c r="P2193" s="835">
        <v>32.25</v>
      </c>
      <c r="Q2193" s="837">
        <v>1</v>
      </c>
      <c r="R2193" s="832">
        <v>1</v>
      </c>
      <c r="S2193" s="837">
        <v>1</v>
      </c>
      <c r="T2193" s="836">
        <v>1</v>
      </c>
      <c r="U2193" s="838">
        <v>1</v>
      </c>
    </row>
    <row r="2194" spans="1:21" ht="14.4" customHeight="1" x14ac:dyDescent="0.3">
      <c r="A2194" s="831">
        <v>21</v>
      </c>
      <c r="B2194" s="832" t="s">
        <v>2457</v>
      </c>
      <c r="C2194" s="832" t="s">
        <v>2465</v>
      </c>
      <c r="D2194" s="833" t="s">
        <v>4108</v>
      </c>
      <c r="E2194" s="834" t="s">
        <v>2492</v>
      </c>
      <c r="F2194" s="832" t="s">
        <v>2458</v>
      </c>
      <c r="G2194" s="832" t="s">
        <v>2504</v>
      </c>
      <c r="H2194" s="832" t="s">
        <v>585</v>
      </c>
      <c r="I2194" s="832" t="s">
        <v>3742</v>
      </c>
      <c r="J2194" s="832" t="s">
        <v>2973</v>
      </c>
      <c r="K2194" s="832" t="s">
        <v>3743</v>
      </c>
      <c r="L2194" s="835">
        <v>226.6</v>
      </c>
      <c r="M2194" s="835">
        <v>453.2</v>
      </c>
      <c r="N2194" s="832">
        <v>2</v>
      </c>
      <c r="O2194" s="836">
        <v>0.5</v>
      </c>
      <c r="P2194" s="835">
        <v>453.2</v>
      </c>
      <c r="Q2194" s="837">
        <v>1</v>
      </c>
      <c r="R2194" s="832">
        <v>2</v>
      </c>
      <c r="S2194" s="837">
        <v>1</v>
      </c>
      <c r="T2194" s="836">
        <v>0.5</v>
      </c>
      <c r="U2194" s="838">
        <v>1</v>
      </c>
    </row>
    <row r="2195" spans="1:21" ht="14.4" customHeight="1" x14ac:dyDescent="0.3">
      <c r="A2195" s="831">
        <v>21</v>
      </c>
      <c r="B2195" s="832" t="s">
        <v>2457</v>
      </c>
      <c r="C2195" s="832" t="s">
        <v>2465</v>
      </c>
      <c r="D2195" s="833" t="s">
        <v>4108</v>
      </c>
      <c r="E2195" s="834" t="s">
        <v>2492</v>
      </c>
      <c r="F2195" s="832" t="s">
        <v>2458</v>
      </c>
      <c r="G2195" s="832" t="s">
        <v>2504</v>
      </c>
      <c r="H2195" s="832" t="s">
        <v>585</v>
      </c>
      <c r="I2195" s="832" t="s">
        <v>2508</v>
      </c>
      <c r="J2195" s="832" t="s">
        <v>1091</v>
      </c>
      <c r="K2195" s="832" t="s">
        <v>1899</v>
      </c>
      <c r="L2195" s="835">
        <v>453.18</v>
      </c>
      <c r="M2195" s="835">
        <v>1359.54</v>
      </c>
      <c r="N2195" s="832">
        <v>3</v>
      </c>
      <c r="O2195" s="836">
        <v>1.5</v>
      </c>
      <c r="P2195" s="835">
        <v>1359.54</v>
      </c>
      <c r="Q2195" s="837">
        <v>1</v>
      </c>
      <c r="R2195" s="832">
        <v>3</v>
      </c>
      <c r="S2195" s="837">
        <v>1</v>
      </c>
      <c r="T2195" s="836">
        <v>1.5</v>
      </c>
      <c r="U2195" s="838">
        <v>1</v>
      </c>
    </row>
    <row r="2196" spans="1:21" ht="14.4" customHeight="1" x14ac:dyDescent="0.3">
      <c r="A2196" s="831">
        <v>21</v>
      </c>
      <c r="B2196" s="832" t="s">
        <v>2457</v>
      </c>
      <c r="C2196" s="832" t="s">
        <v>2465</v>
      </c>
      <c r="D2196" s="833" t="s">
        <v>4108</v>
      </c>
      <c r="E2196" s="834" t="s">
        <v>2492</v>
      </c>
      <c r="F2196" s="832" t="s">
        <v>2458</v>
      </c>
      <c r="G2196" s="832" t="s">
        <v>2704</v>
      </c>
      <c r="H2196" s="832" t="s">
        <v>585</v>
      </c>
      <c r="I2196" s="832" t="s">
        <v>2705</v>
      </c>
      <c r="J2196" s="832" t="s">
        <v>2706</v>
      </c>
      <c r="K2196" s="832" t="s">
        <v>2707</v>
      </c>
      <c r="L2196" s="835">
        <v>21.92</v>
      </c>
      <c r="M2196" s="835">
        <v>65.760000000000005</v>
      </c>
      <c r="N2196" s="832">
        <v>3</v>
      </c>
      <c r="O2196" s="836">
        <v>0.5</v>
      </c>
      <c r="P2196" s="835"/>
      <c r="Q2196" s="837">
        <v>0</v>
      </c>
      <c r="R2196" s="832"/>
      <c r="S2196" s="837">
        <v>0</v>
      </c>
      <c r="T2196" s="836"/>
      <c r="U2196" s="838">
        <v>0</v>
      </c>
    </row>
    <row r="2197" spans="1:21" ht="14.4" customHeight="1" x14ac:dyDescent="0.3">
      <c r="A2197" s="831">
        <v>21</v>
      </c>
      <c r="B2197" s="832" t="s">
        <v>2457</v>
      </c>
      <c r="C2197" s="832" t="s">
        <v>2465</v>
      </c>
      <c r="D2197" s="833" t="s">
        <v>4108</v>
      </c>
      <c r="E2197" s="834" t="s">
        <v>2492</v>
      </c>
      <c r="F2197" s="832" t="s">
        <v>2458</v>
      </c>
      <c r="G2197" s="832" t="s">
        <v>2509</v>
      </c>
      <c r="H2197" s="832" t="s">
        <v>637</v>
      </c>
      <c r="I2197" s="832" t="s">
        <v>2141</v>
      </c>
      <c r="J2197" s="832" t="s">
        <v>1087</v>
      </c>
      <c r="K2197" s="832" t="s">
        <v>1089</v>
      </c>
      <c r="L2197" s="835">
        <v>0</v>
      </c>
      <c r="M2197" s="835">
        <v>0</v>
      </c>
      <c r="N2197" s="832">
        <v>3</v>
      </c>
      <c r="O2197" s="836">
        <v>1</v>
      </c>
      <c r="P2197" s="835"/>
      <c r="Q2197" s="837"/>
      <c r="R2197" s="832"/>
      <c r="S2197" s="837">
        <v>0</v>
      </c>
      <c r="T2197" s="836"/>
      <c r="U2197" s="838">
        <v>0</v>
      </c>
    </row>
    <row r="2198" spans="1:21" ht="14.4" customHeight="1" x14ac:dyDescent="0.3">
      <c r="A2198" s="831">
        <v>21</v>
      </c>
      <c r="B2198" s="832" t="s">
        <v>2457</v>
      </c>
      <c r="C2198" s="832" t="s">
        <v>2465</v>
      </c>
      <c r="D2198" s="833" t="s">
        <v>4108</v>
      </c>
      <c r="E2198" s="834" t="s">
        <v>2492</v>
      </c>
      <c r="F2198" s="832" t="s">
        <v>2458</v>
      </c>
      <c r="G2198" s="832" t="s">
        <v>2726</v>
      </c>
      <c r="H2198" s="832" t="s">
        <v>637</v>
      </c>
      <c r="I2198" s="832" t="s">
        <v>2727</v>
      </c>
      <c r="J2198" s="832" t="s">
        <v>2728</v>
      </c>
      <c r="K2198" s="832" t="s">
        <v>2729</v>
      </c>
      <c r="L2198" s="835">
        <v>502.31</v>
      </c>
      <c r="M2198" s="835">
        <v>2511.5500000000002</v>
      </c>
      <c r="N2198" s="832">
        <v>5</v>
      </c>
      <c r="O2198" s="836">
        <v>3</v>
      </c>
      <c r="P2198" s="835">
        <v>502.31</v>
      </c>
      <c r="Q2198" s="837">
        <v>0.19999999999999998</v>
      </c>
      <c r="R2198" s="832">
        <v>1</v>
      </c>
      <c r="S2198" s="837">
        <v>0.2</v>
      </c>
      <c r="T2198" s="836">
        <v>1</v>
      </c>
      <c r="U2198" s="838">
        <v>0.33333333333333331</v>
      </c>
    </row>
    <row r="2199" spans="1:21" ht="14.4" customHeight="1" x14ac:dyDescent="0.3">
      <c r="A2199" s="831">
        <v>21</v>
      </c>
      <c r="B2199" s="832" t="s">
        <v>2457</v>
      </c>
      <c r="C2199" s="832" t="s">
        <v>2465</v>
      </c>
      <c r="D2199" s="833" t="s">
        <v>4108</v>
      </c>
      <c r="E2199" s="834" t="s">
        <v>2492</v>
      </c>
      <c r="F2199" s="832" t="s">
        <v>2458</v>
      </c>
      <c r="G2199" s="832" t="s">
        <v>2732</v>
      </c>
      <c r="H2199" s="832" t="s">
        <v>637</v>
      </c>
      <c r="I2199" s="832" t="s">
        <v>4021</v>
      </c>
      <c r="J2199" s="832" t="s">
        <v>2734</v>
      </c>
      <c r="K2199" s="832" t="s">
        <v>2737</v>
      </c>
      <c r="L2199" s="835">
        <v>5623.83</v>
      </c>
      <c r="M2199" s="835">
        <v>22495.32</v>
      </c>
      <c r="N2199" s="832">
        <v>4</v>
      </c>
      <c r="O2199" s="836">
        <v>1.5</v>
      </c>
      <c r="P2199" s="835">
        <v>22495.32</v>
      </c>
      <c r="Q2199" s="837">
        <v>1</v>
      </c>
      <c r="R2199" s="832">
        <v>4</v>
      </c>
      <c r="S2199" s="837">
        <v>1</v>
      </c>
      <c r="T2199" s="836">
        <v>1.5</v>
      </c>
      <c r="U2199" s="838">
        <v>1</v>
      </c>
    </row>
    <row r="2200" spans="1:21" ht="14.4" customHeight="1" x14ac:dyDescent="0.3">
      <c r="A2200" s="831">
        <v>21</v>
      </c>
      <c r="B2200" s="832" t="s">
        <v>2457</v>
      </c>
      <c r="C2200" s="832" t="s">
        <v>2465</v>
      </c>
      <c r="D2200" s="833" t="s">
        <v>4108</v>
      </c>
      <c r="E2200" s="834" t="s">
        <v>2492</v>
      </c>
      <c r="F2200" s="832" t="s">
        <v>2458</v>
      </c>
      <c r="G2200" s="832" t="s">
        <v>2732</v>
      </c>
      <c r="H2200" s="832" t="s">
        <v>585</v>
      </c>
      <c r="I2200" s="832" t="s">
        <v>4024</v>
      </c>
      <c r="J2200" s="832" t="s">
        <v>2741</v>
      </c>
      <c r="K2200" s="832" t="s">
        <v>2739</v>
      </c>
      <c r="L2200" s="835">
        <v>2001.6</v>
      </c>
      <c r="M2200" s="835">
        <v>2001.6</v>
      </c>
      <c r="N2200" s="832">
        <v>1</v>
      </c>
      <c r="O2200" s="836">
        <v>0.5</v>
      </c>
      <c r="P2200" s="835">
        <v>2001.6</v>
      </c>
      <c r="Q2200" s="837">
        <v>1</v>
      </c>
      <c r="R2200" s="832">
        <v>1</v>
      </c>
      <c r="S2200" s="837">
        <v>1</v>
      </c>
      <c r="T2200" s="836">
        <v>0.5</v>
      </c>
      <c r="U2200" s="838">
        <v>1</v>
      </c>
    </row>
    <row r="2201" spans="1:21" ht="14.4" customHeight="1" x14ac:dyDescent="0.3">
      <c r="A2201" s="831">
        <v>21</v>
      </c>
      <c r="B2201" s="832" t="s">
        <v>2457</v>
      </c>
      <c r="C2201" s="832" t="s">
        <v>2465</v>
      </c>
      <c r="D2201" s="833" t="s">
        <v>4108</v>
      </c>
      <c r="E2201" s="834" t="s">
        <v>2492</v>
      </c>
      <c r="F2201" s="832" t="s">
        <v>2458</v>
      </c>
      <c r="G2201" s="832" t="s">
        <v>2732</v>
      </c>
      <c r="H2201" s="832" t="s">
        <v>585</v>
      </c>
      <c r="I2201" s="832" t="s">
        <v>2740</v>
      </c>
      <c r="J2201" s="832" t="s">
        <v>2741</v>
      </c>
      <c r="K2201" s="832" t="s">
        <v>2737</v>
      </c>
      <c r="L2201" s="835">
        <v>14011.21</v>
      </c>
      <c r="M2201" s="835">
        <v>28022.42</v>
      </c>
      <c r="N2201" s="832">
        <v>2</v>
      </c>
      <c r="O2201" s="836">
        <v>0.5</v>
      </c>
      <c r="P2201" s="835">
        <v>28022.42</v>
      </c>
      <c r="Q2201" s="837">
        <v>1</v>
      </c>
      <c r="R2201" s="832">
        <v>2</v>
      </c>
      <c r="S2201" s="837">
        <v>1</v>
      </c>
      <c r="T2201" s="836">
        <v>0.5</v>
      </c>
      <c r="U2201" s="838">
        <v>1</v>
      </c>
    </row>
    <row r="2202" spans="1:21" ht="14.4" customHeight="1" x14ac:dyDescent="0.3">
      <c r="A2202" s="831">
        <v>21</v>
      </c>
      <c r="B2202" s="832" t="s">
        <v>2457</v>
      </c>
      <c r="C2202" s="832" t="s">
        <v>2465</v>
      </c>
      <c r="D2202" s="833" t="s">
        <v>4108</v>
      </c>
      <c r="E2202" s="834" t="s">
        <v>2492</v>
      </c>
      <c r="F2202" s="832" t="s">
        <v>2458</v>
      </c>
      <c r="G2202" s="832" t="s">
        <v>2732</v>
      </c>
      <c r="H2202" s="832" t="s">
        <v>585</v>
      </c>
      <c r="I2202" s="832" t="s">
        <v>3707</v>
      </c>
      <c r="J2202" s="832" t="s">
        <v>2741</v>
      </c>
      <c r="K2202" s="832" t="s">
        <v>2735</v>
      </c>
      <c r="L2202" s="835">
        <v>10008.01</v>
      </c>
      <c r="M2202" s="835">
        <v>10008.01</v>
      </c>
      <c r="N2202" s="832">
        <v>1</v>
      </c>
      <c r="O2202" s="836">
        <v>0.5</v>
      </c>
      <c r="P2202" s="835">
        <v>10008.01</v>
      </c>
      <c r="Q2202" s="837">
        <v>1</v>
      </c>
      <c r="R2202" s="832">
        <v>1</v>
      </c>
      <c r="S2202" s="837">
        <v>1</v>
      </c>
      <c r="T2202" s="836">
        <v>0.5</v>
      </c>
      <c r="U2202" s="838">
        <v>1</v>
      </c>
    </row>
    <row r="2203" spans="1:21" ht="14.4" customHeight="1" x14ac:dyDescent="0.3">
      <c r="A2203" s="831">
        <v>21</v>
      </c>
      <c r="B2203" s="832" t="s">
        <v>2457</v>
      </c>
      <c r="C2203" s="832" t="s">
        <v>2465</v>
      </c>
      <c r="D2203" s="833" t="s">
        <v>4108</v>
      </c>
      <c r="E2203" s="834" t="s">
        <v>2492</v>
      </c>
      <c r="F2203" s="832" t="s">
        <v>2458</v>
      </c>
      <c r="G2203" s="832" t="s">
        <v>2747</v>
      </c>
      <c r="H2203" s="832" t="s">
        <v>585</v>
      </c>
      <c r="I2203" s="832" t="s">
        <v>3696</v>
      </c>
      <c r="J2203" s="832" t="s">
        <v>1214</v>
      </c>
      <c r="K2203" s="832" t="s">
        <v>2754</v>
      </c>
      <c r="L2203" s="835">
        <v>300.68</v>
      </c>
      <c r="M2203" s="835">
        <v>601.36</v>
      </c>
      <c r="N2203" s="832">
        <v>2</v>
      </c>
      <c r="O2203" s="836">
        <v>2</v>
      </c>
      <c r="P2203" s="835">
        <v>601.36</v>
      </c>
      <c r="Q2203" s="837">
        <v>1</v>
      </c>
      <c r="R2203" s="832">
        <v>2</v>
      </c>
      <c r="S2203" s="837">
        <v>1</v>
      </c>
      <c r="T2203" s="836">
        <v>2</v>
      </c>
      <c r="U2203" s="838">
        <v>1</v>
      </c>
    </row>
    <row r="2204" spans="1:21" ht="14.4" customHeight="1" x14ac:dyDescent="0.3">
      <c r="A2204" s="831">
        <v>21</v>
      </c>
      <c r="B2204" s="832" t="s">
        <v>2457</v>
      </c>
      <c r="C2204" s="832" t="s">
        <v>2465</v>
      </c>
      <c r="D2204" s="833" t="s">
        <v>4108</v>
      </c>
      <c r="E2204" s="834" t="s">
        <v>2492</v>
      </c>
      <c r="F2204" s="832" t="s">
        <v>2458</v>
      </c>
      <c r="G2204" s="832" t="s">
        <v>2791</v>
      </c>
      <c r="H2204" s="832" t="s">
        <v>585</v>
      </c>
      <c r="I2204" s="832" t="s">
        <v>2792</v>
      </c>
      <c r="J2204" s="832" t="s">
        <v>643</v>
      </c>
      <c r="K2204" s="832" t="s">
        <v>644</v>
      </c>
      <c r="L2204" s="835">
        <v>2086.5500000000002</v>
      </c>
      <c r="M2204" s="835">
        <v>6259.6500000000005</v>
      </c>
      <c r="N2204" s="832">
        <v>3</v>
      </c>
      <c r="O2204" s="836">
        <v>1.5</v>
      </c>
      <c r="P2204" s="835">
        <v>6259.6500000000005</v>
      </c>
      <c r="Q2204" s="837">
        <v>1</v>
      </c>
      <c r="R2204" s="832">
        <v>3</v>
      </c>
      <c r="S2204" s="837">
        <v>1</v>
      </c>
      <c r="T2204" s="836">
        <v>1.5</v>
      </c>
      <c r="U2204" s="838">
        <v>1</v>
      </c>
    </row>
    <row r="2205" spans="1:21" ht="14.4" customHeight="1" thickBot="1" x14ac:dyDescent="0.35">
      <c r="A2205" s="839">
        <v>21</v>
      </c>
      <c r="B2205" s="840" t="s">
        <v>2457</v>
      </c>
      <c r="C2205" s="840" t="s">
        <v>2465</v>
      </c>
      <c r="D2205" s="841" t="s">
        <v>4108</v>
      </c>
      <c r="E2205" s="842" t="s">
        <v>2492</v>
      </c>
      <c r="F2205" s="840" t="s">
        <v>2458</v>
      </c>
      <c r="G2205" s="840" t="s">
        <v>2510</v>
      </c>
      <c r="H2205" s="840" t="s">
        <v>585</v>
      </c>
      <c r="I2205" s="840" t="s">
        <v>2511</v>
      </c>
      <c r="J2205" s="840" t="s">
        <v>1028</v>
      </c>
      <c r="K2205" s="840" t="s">
        <v>1029</v>
      </c>
      <c r="L2205" s="843">
        <v>107.27</v>
      </c>
      <c r="M2205" s="843">
        <v>429.08</v>
      </c>
      <c r="N2205" s="840">
        <v>4</v>
      </c>
      <c r="O2205" s="844">
        <v>1.5</v>
      </c>
      <c r="P2205" s="843">
        <v>321.81</v>
      </c>
      <c r="Q2205" s="845">
        <v>0.75</v>
      </c>
      <c r="R2205" s="840">
        <v>3</v>
      </c>
      <c r="S2205" s="845">
        <v>0.75</v>
      </c>
      <c r="T2205" s="844">
        <v>0.5</v>
      </c>
      <c r="U2205" s="846">
        <v>0.33333333333333331</v>
      </c>
    </row>
  </sheetData>
  <autoFilter ref="A6:U6"/>
  <mergeCells count="8">
    <mergeCell ref="A1:U1"/>
    <mergeCell ref="P5:Q5"/>
    <mergeCell ref="R5:S5"/>
    <mergeCell ref="T5:U5"/>
    <mergeCell ref="A3:J3"/>
    <mergeCell ref="K3:L3"/>
    <mergeCell ref="M4:O4"/>
    <mergeCell ref="P4:U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Q3 S3" formula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8">
    <tabColor theme="0" tint="-0.249977111117893"/>
    <pageSetUpPr fitToPage="1"/>
  </sheetPr>
  <dimension ref="A1:F114"/>
  <sheetViews>
    <sheetView showGridLines="0" showRowColHeaders="0" workbookViewId="0">
      <pane ySplit="4" topLeftCell="A5" activePane="bottomLeft" state="frozen"/>
      <selection pane="bottomLeft" sqref="A1:F1"/>
    </sheetView>
  </sheetViews>
  <sheetFormatPr defaultRowHeight="14.4" customHeight="1" x14ac:dyDescent="0.3"/>
  <cols>
    <col min="1" max="1" width="46.6640625" style="247" customWidth="1"/>
    <col min="2" max="2" width="10" style="329" customWidth="1"/>
    <col min="3" max="3" width="5.5546875" style="332" customWidth="1"/>
    <col min="4" max="4" width="10" style="329" customWidth="1"/>
    <col min="5" max="5" width="5.5546875" style="332" customWidth="1"/>
    <col min="6" max="6" width="10" style="329" customWidth="1"/>
    <col min="7" max="7" width="8.88671875" style="247" customWidth="1"/>
    <col min="8" max="16384" width="8.88671875" style="247"/>
  </cols>
  <sheetData>
    <row r="1" spans="1:6" ht="37.799999999999997" customHeight="1" thickBot="1" x14ac:dyDescent="0.4">
      <c r="A1" s="550" t="s">
        <v>4110</v>
      </c>
      <c r="B1" s="551"/>
      <c r="C1" s="551"/>
      <c r="D1" s="551"/>
      <c r="E1" s="551"/>
      <c r="F1" s="551"/>
    </row>
    <row r="2" spans="1:6" ht="14.4" customHeight="1" thickBot="1" x14ac:dyDescent="0.35">
      <c r="A2" s="371" t="s">
        <v>328</v>
      </c>
      <c r="B2" s="67"/>
      <c r="C2" s="68"/>
      <c r="D2" s="69"/>
      <c r="E2" s="68"/>
      <c r="F2" s="69"/>
    </row>
    <row r="3" spans="1:6" ht="14.4" customHeight="1" thickBot="1" x14ac:dyDescent="0.35">
      <c r="A3" s="205"/>
      <c r="B3" s="552" t="s">
        <v>160</v>
      </c>
      <c r="C3" s="553"/>
      <c r="D3" s="554" t="s">
        <v>159</v>
      </c>
      <c r="E3" s="553"/>
      <c r="F3" s="105" t="s">
        <v>3</v>
      </c>
    </row>
    <row r="4" spans="1:6" ht="14.4" customHeight="1" thickBot="1" x14ac:dyDescent="0.35">
      <c r="A4" s="847" t="s">
        <v>209</v>
      </c>
      <c r="B4" s="762" t="s">
        <v>14</v>
      </c>
      <c r="C4" s="763" t="s">
        <v>2</v>
      </c>
      <c r="D4" s="762" t="s">
        <v>14</v>
      </c>
      <c r="E4" s="763" t="s">
        <v>2</v>
      </c>
      <c r="F4" s="764" t="s">
        <v>14</v>
      </c>
    </row>
    <row r="5" spans="1:6" ht="14.4" customHeight="1" x14ac:dyDescent="0.3">
      <c r="A5" s="856" t="s">
        <v>2498</v>
      </c>
      <c r="B5" s="225">
        <v>75069.780000000013</v>
      </c>
      <c r="C5" s="830">
        <v>6.8031482927459766E-2</v>
      </c>
      <c r="D5" s="225">
        <v>1028386.6900000001</v>
      </c>
      <c r="E5" s="830">
        <v>0.93196851707254036</v>
      </c>
      <c r="F5" s="848">
        <v>1103456.47</v>
      </c>
    </row>
    <row r="6" spans="1:6" ht="14.4" customHeight="1" x14ac:dyDescent="0.3">
      <c r="A6" s="857" t="s">
        <v>2497</v>
      </c>
      <c r="B6" s="849">
        <v>51535.199999999997</v>
      </c>
      <c r="C6" s="837">
        <v>0.10522506417611632</v>
      </c>
      <c r="D6" s="849">
        <v>438226.44000000018</v>
      </c>
      <c r="E6" s="837">
        <v>0.89477493582388368</v>
      </c>
      <c r="F6" s="850">
        <v>489761.64000000019</v>
      </c>
    </row>
    <row r="7" spans="1:6" ht="14.4" customHeight="1" x14ac:dyDescent="0.3">
      <c r="A7" s="857" t="s">
        <v>2481</v>
      </c>
      <c r="B7" s="849">
        <v>40611.32</v>
      </c>
      <c r="C7" s="837">
        <v>7.0962115587116265E-2</v>
      </c>
      <c r="D7" s="849">
        <v>531684.46999999986</v>
      </c>
      <c r="E7" s="837">
        <v>0.92903788441288382</v>
      </c>
      <c r="F7" s="850">
        <v>572295.7899999998</v>
      </c>
    </row>
    <row r="8" spans="1:6" ht="14.4" customHeight="1" x14ac:dyDescent="0.3">
      <c r="A8" s="857" t="s">
        <v>2484</v>
      </c>
      <c r="B8" s="849">
        <v>27380.42</v>
      </c>
      <c r="C8" s="837">
        <v>5.5986459745412352E-2</v>
      </c>
      <c r="D8" s="849">
        <v>461673.89999999979</v>
      </c>
      <c r="E8" s="837">
        <v>0.94401354025458772</v>
      </c>
      <c r="F8" s="850">
        <v>489054.31999999977</v>
      </c>
    </row>
    <row r="9" spans="1:6" ht="14.4" customHeight="1" x14ac:dyDescent="0.3">
      <c r="A9" s="857" t="s">
        <v>2472</v>
      </c>
      <c r="B9" s="849">
        <v>20677.47</v>
      </c>
      <c r="C9" s="837">
        <v>5.2342510138552019E-2</v>
      </c>
      <c r="D9" s="849">
        <v>374364.14999999973</v>
      </c>
      <c r="E9" s="837">
        <v>0.94765748986144793</v>
      </c>
      <c r="F9" s="850">
        <v>395041.61999999976</v>
      </c>
    </row>
    <row r="10" spans="1:6" ht="14.4" customHeight="1" x14ac:dyDescent="0.3">
      <c r="A10" s="857" t="s">
        <v>2496</v>
      </c>
      <c r="B10" s="849">
        <v>19616.519999999997</v>
      </c>
      <c r="C10" s="837">
        <v>0.14280968718475007</v>
      </c>
      <c r="D10" s="849">
        <v>117744.75000000001</v>
      </c>
      <c r="E10" s="837">
        <v>0.85719031281524993</v>
      </c>
      <c r="F10" s="850">
        <v>137361.27000000002</v>
      </c>
    </row>
    <row r="11" spans="1:6" ht="14.4" customHeight="1" x14ac:dyDescent="0.3">
      <c r="A11" s="857" t="s">
        <v>2485</v>
      </c>
      <c r="B11" s="849">
        <v>17016.070000000003</v>
      </c>
      <c r="C11" s="837">
        <v>5.0809999005960338E-2</v>
      </c>
      <c r="D11" s="849">
        <v>317880.01999999996</v>
      </c>
      <c r="E11" s="837">
        <v>0.94919000099403961</v>
      </c>
      <c r="F11" s="850">
        <v>334896.08999999997</v>
      </c>
    </row>
    <row r="12" spans="1:6" ht="14.4" customHeight="1" x14ac:dyDescent="0.3">
      <c r="A12" s="857" t="s">
        <v>2479</v>
      </c>
      <c r="B12" s="849">
        <v>9119.25</v>
      </c>
      <c r="C12" s="837">
        <v>6.7748754772798278E-2</v>
      </c>
      <c r="D12" s="849">
        <v>125484.69999999998</v>
      </c>
      <c r="E12" s="837">
        <v>0.93225124522720171</v>
      </c>
      <c r="F12" s="850">
        <v>134603.94999999998</v>
      </c>
    </row>
    <row r="13" spans="1:6" ht="14.4" customHeight="1" x14ac:dyDescent="0.3">
      <c r="A13" s="857" t="s">
        <v>2488</v>
      </c>
      <c r="B13" s="849">
        <v>6701.43</v>
      </c>
      <c r="C13" s="837">
        <v>2.3616865074134796E-2</v>
      </c>
      <c r="D13" s="849">
        <v>277054.68999999994</v>
      </c>
      <c r="E13" s="837">
        <v>0.97638313492586526</v>
      </c>
      <c r="F13" s="850">
        <v>283756.11999999994</v>
      </c>
    </row>
    <row r="14" spans="1:6" ht="14.4" customHeight="1" x14ac:dyDescent="0.3">
      <c r="A14" s="857" t="s">
        <v>2494</v>
      </c>
      <c r="B14" s="849">
        <v>4953.51</v>
      </c>
      <c r="C14" s="837">
        <v>1.2224222311155893E-2</v>
      </c>
      <c r="D14" s="849">
        <v>400267.35999999987</v>
      </c>
      <c r="E14" s="837">
        <v>0.98777577768884406</v>
      </c>
      <c r="F14" s="850">
        <v>405220.86999999988</v>
      </c>
    </row>
    <row r="15" spans="1:6" ht="14.4" customHeight="1" x14ac:dyDescent="0.3">
      <c r="A15" s="857" t="s">
        <v>2470</v>
      </c>
      <c r="B15" s="849">
        <v>4203.6900000000005</v>
      </c>
      <c r="C15" s="837">
        <v>5.4844808015969311E-2</v>
      </c>
      <c r="D15" s="849">
        <v>72443.310000000012</v>
      </c>
      <c r="E15" s="837">
        <v>0.94515519198403064</v>
      </c>
      <c r="F15" s="850">
        <v>76647.000000000015</v>
      </c>
    </row>
    <row r="16" spans="1:6" ht="14.4" customHeight="1" x14ac:dyDescent="0.3">
      <c r="A16" s="857" t="s">
        <v>2474</v>
      </c>
      <c r="B16" s="849">
        <v>1651.17</v>
      </c>
      <c r="C16" s="837">
        <v>1.8335521487496217E-2</v>
      </c>
      <c r="D16" s="849">
        <v>88401.899999999951</v>
      </c>
      <c r="E16" s="837">
        <v>0.98166447851250382</v>
      </c>
      <c r="F16" s="850">
        <v>90053.069999999949</v>
      </c>
    </row>
    <row r="17" spans="1:6" ht="14.4" customHeight="1" x14ac:dyDescent="0.3">
      <c r="A17" s="857" t="s">
        <v>2482</v>
      </c>
      <c r="B17" s="849">
        <v>1651.17</v>
      </c>
      <c r="C17" s="837">
        <v>1.8951148716194733E-2</v>
      </c>
      <c r="D17" s="849">
        <v>85476.530000000013</v>
      </c>
      <c r="E17" s="837">
        <v>0.98104885128380526</v>
      </c>
      <c r="F17" s="850">
        <v>87127.700000000012</v>
      </c>
    </row>
    <row r="18" spans="1:6" ht="14.4" customHeight="1" x14ac:dyDescent="0.3">
      <c r="A18" s="857" t="s">
        <v>2499</v>
      </c>
      <c r="B18" s="849">
        <v>1651.17</v>
      </c>
      <c r="C18" s="837">
        <v>1.3379968513717146E-2</v>
      </c>
      <c r="D18" s="849">
        <v>121754.95000000003</v>
      </c>
      <c r="E18" s="837">
        <v>0.98662003148628286</v>
      </c>
      <c r="F18" s="850">
        <v>123406.12000000002</v>
      </c>
    </row>
    <row r="19" spans="1:6" ht="14.4" customHeight="1" x14ac:dyDescent="0.3">
      <c r="A19" s="857" t="s">
        <v>2475</v>
      </c>
      <c r="B19" s="849">
        <v>1406.54</v>
      </c>
      <c r="C19" s="837">
        <v>2.6621957938691931E-2</v>
      </c>
      <c r="D19" s="849">
        <v>51427.29</v>
      </c>
      <c r="E19" s="837">
        <v>0.97337804206130807</v>
      </c>
      <c r="F19" s="850">
        <v>52833.83</v>
      </c>
    </row>
    <row r="20" spans="1:6" ht="14.4" customHeight="1" x14ac:dyDescent="0.3">
      <c r="A20" s="857" t="s">
        <v>2489</v>
      </c>
      <c r="B20" s="849">
        <v>1305.57</v>
      </c>
      <c r="C20" s="837">
        <v>2.5557847688484646E-2</v>
      </c>
      <c r="D20" s="849">
        <v>49777.37</v>
      </c>
      <c r="E20" s="837">
        <v>0.97444215231151532</v>
      </c>
      <c r="F20" s="850">
        <v>51082.94</v>
      </c>
    </row>
    <row r="21" spans="1:6" ht="14.4" customHeight="1" x14ac:dyDescent="0.3">
      <c r="A21" s="857" t="s">
        <v>2478</v>
      </c>
      <c r="B21" s="849">
        <v>339.47</v>
      </c>
      <c r="C21" s="837">
        <v>1</v>
      </c>
      <c r="D21" s="849"/>
      <c r="E21" s="837">
        <v>0</v>
      </c>
      <c r="F21" s="850">
        <v>339.47</v>
      </c>
    </row>
    <row r="22" spans="1:6" ht="14.4" customHeight="1" x14ac:dyDescent="0.3">
      <c r="A22" s="857" t="s">
        <v>2483</v>
      </c>
      <c r="B22" s="849">
        <v>242.82</v>
      </c>
      <c r="C22" s="837">
        <v>7.1117447761683628E-3</v>
      </c>
      <c r="D22" s="849">
        <v>33900.699999999997</v>
      </c>
      <c r="E22" s="837">
        <v>0.99288825522383162</v>
      </c>
      <c r="F22" s="850">
        <v>34143.519999999997</v>
      </c>
    </row>
    <row r="23" spans="1:6" ht="14.4" customHeight="1" x14ac:dyDescent="0.3">
      <c r="A23" s="857" t="s">
        <v>2480</v>
      </c>
      <c r="B23" s="849">
        <v>241.59</v>
      </c>
      <c r="C23" s="837">
        <v>1.0789684884392404E-2</v>
      </c>
      <c r="D23" s="849">
        <v>22149.24</v>
      </c>
      <c r="E23" s="837">
        <v>0.98921031511560764</v>
      </c>
      <c r="F23" s="850">
        <v>22390.83</v>
      </c>
    </row>
    <row r="24" spans="1:6" ht="14.4" customHeight="1" x14ac:dyDescent="0.3">
      <c r="A24" s="857" t="s">
        <v>2503</v>
      </c>
      <c r="B24" s="849"/>
      <c r="C24" s="837">
        <v>0</v>
      </c>
      <c r="D24" s="849">
        <v>41561.089999999997</v>
      </c>
      <c r="E24" s="837">
        <v>1</v>
      </c>
      <c r="F24" s="850">
        <v>41561.089999999997</v>
      </c>
    </row>
    <row r="25" spans="1:6" ht="14.4" customHeight="1" x14ac:dyDescent="0.3">
      <c r="A25" s="857" t="s">
        <v>2502</v>
      </c>
      <c r="B25" s="849"/>
      <c r="C25" s="837">
        <v>0</v>
      </c>
      <c r="D25" s="849">
        <v>103399.68999999997</v>
      </c>
      <c r="E25" s="837">
        <v>1</v>
      </c>
      <c r="F25" s="850">
        <v>103399.68999999997</v>
      </c>
    </row>
    <row r="26" spans="1:6" ht="14.4" customHeight="1" x14ac:dyDescent="0.3">
      <c r="A26" s="857" t="s">
        <v>2492</v>
      </c>
      <c r="B26" s="849"/>
      <c r="C26" s="837">
        <v>0</v>
      </c>
      <c r="D26" s="849">
        <v>25124.41</v>
      </c>
      <c r="E26" s="837">
        <v>1</v>
      </c>
      <c r="F26" s="850">
        <v>25124.41</v>
      </c>
    </row>
    <row r="27" spans="1:6" ht="14.4" customHeight="1" x14ac:dyDescent="0.3">
      <c r="A27" s="857" t="s">
        <v>2473</v>
      </c>
      <c r="B27" s="849"/>
      <c r="C27" s="837">
        <v>0</v>
      </c>
      <c r="D27" s="849">
        <v>228.08</v>
      </c>
      <c r="E27" s="837">
        <v>1</v>
      </c>
      <c r="F27" s="850">
        <v>228.08</v>
      </c>
    </row>
    <row r="28" spans="1:6" ht="14.4" customHeight="1" x14ac:dyDescent="0.3">
      <c r="A28" s="857" t="s">
        <v>2476</v>
      </c>
      <c r="B28" s="849"/>
      <c r="C28" s="837">
        <v>0</v>
      </c>
      <c r="D28" s="849">
        <v>74907.37999999999</v>
      </c>
      <c r="E28" s="837">
        <v>1</v>
      </c>
      <c r="F28" s="850">
        <v>74907.37999999999</v>
      </c>
    </row>
    <row r="29" spans="1:6" ht="14.4" customHeight="1" x14ac:dyDescent="0.3">
      <c r="A29" s="857" t="s">
        <v>2493</v>
      </c>
      <c r="B29" s="849"/>
      <c r="C29" s="837">
        <v>0</v>
      </c>
      <c r="D29" s="849">
        <v>6595.33</v>
      </c>
      <c r="E29" s="837">
        <v>1</v>
      </c>
      <c r="F29" s="850">
        <v>6595.33</v>
      </c>
    </row>
    <row r="30" spans="1:6" ht="14.4" customHeight="1" x14ac:dyDescent="0.3">
      <c r="A30" s="857" t="s">
        <v>2477</v>
      </c>
      <c r="B30" s="849"/>
      <c r="C30" s="837">
        <v>0</v>
      </c>
      <c r="D30" s="849">
        <v>64909.219999999987</v>
      </c>
      <c r="E30" s="837">
        <v>1</v>
      </c>
      <c r="F30" s="850">
        <v>64909.219999999987</v>
      </c>
    </row>
    <row r="31" spans="1:6" ht="14.4" customHeight="1" x14ac:dyDescent="0.3">
      <c r="A31" s="857" t="s">
        <v>2471</v>
      </c>
      <c r="B31" s="849"/>
      <c r="C31" s="837">
        <v>0</v>
      </c>
      <c r="D31" s="849">
        <v>8817.68</v>
      </c>
      <c r="E31" s="837">
        <v>1</v>
      </c>
      <c r="F31" s="850">
        <v>8817.68</v>
      </c>
    </row>
    <row r="32" spans="1:6" ht="14.4" customHeight="1" x14ac:dyDescent="0.3">
      <c r="A32" s="857" t="s">
        <v>2487</v>
      </c>
      <c r="B32" s="849"/>
      <c r="C32" s="837">
        <v>0</v>
      </c>
      <c r="D32" s="849">
        <v>109562.29999999997</v>
      </c>
      <c r="E32" s="837">
        <v>1</v>
      </c>
      <c r="F32" s="850">
        <v>109562.29999999997</v>
      </c>
    </row>
    <row r="33" spans="1:6" ht="14.4" customHeight="1" x14ac:dyDescent="0.3">
      <c r="A33" s="857" t="s">
        <v>2500</v>
      </c>
      <c r="B33" s="849"/>
      <c r="C33" s="837">
        <v>0</v>
      </c>
      <c r="D33" s="849">
        <v>181744.63999999998</v>
      </c>
      <c r="E33" s="837">
        <v>1</v>
      </c>
      <c r="F33" s="850">
        <v>181744.63999999998</v>
      </c>
    </row>
    <row r="34" spans="1:6" ht="14.4" customHeight="1" x14ac:dyDescent="0.3">
      <c r="A34" s="857" t="s">
        <v>2490</v>
      </c>
      <c r="B34" s="849"/>
      <c r="C34" s="837">
        <v>0</v>
      </c>
      <c r="D34" s="849">
        <v>14554.87</v>
      </c>
      <c r="E34" s="837">
        <v>1</v>
      </c>
      <c r="F34" s="850">
        <v>14554.87</v>
      </c>
    </row>
    <row r="35" spans="1:6" ht="14.4" customHeight="1" thickBot="1" x14ac:dyDescent="0.35">
      <c r="A35" s="858" t="s">
        <v>2501</v>
      </c>
      <c r="B35" s="853"/>
      <c r="C35" s="854">
        <v>0</v>
      </c>
      <c r="D35" s="853">
        <v>38466.019999999997</v>
      </c>
      <c r="E35" s="854">
        <v>1</v>
      </c>
      <c r="F35" s="855">
        <v>38466.019999999997</v>
      </c>
    </row>
    <row r="36" spans="1:6" ht="14.4" customHeight="1" thickBot="1" x14ac:dyDescent="0.35">
      <c r="A36" s="771" t="s">
        <v>3</v>
      </c>
      <c r="B36" s="772">
        <v>285374.15999999997</v>
      </c>
      <c r="C36" s="773">
        <v>5.1387811457355E-2</v>
      </c>
      <c r="D36" s="772">
        <v>5267969.169999999</v>
      </c>
      <c r="E36" s="773">
        <v>0.94861218854264484</v>
      </c>
      <c r="F36" s="774">
        <v>5553343.3300000001</v>
      </c>
    </row>
    <row r="37" spans="1:6" ht="14.4" customHeight="1" thickBot="1" x14ac:dyDescent="0.35"/>
    <row r="38" spans="1:6" ht="14.4" customHeight="1" x14ac:dyDescent="0.3">
      <c r="A38" s="856" t="s">
        <v>1842</v>
      </c>
      <c r="B38" s="225">
        <v>110151.01000000001</v>
      </c>
      <c r="C38" s="830">
        <v>0.10561908111877612</v>
      </c>
      <c r="D38" s="225">
        <v>932757.22999999975</v>
      </c>
      <c r="E38" s="830">
        <v>0.89438091888122384</v>
      </c>
      <c r="F38" s="848">
        <v>1042908.2399999998</v>
      </c>
    </row>
    <row r="39" spans="1:6" ht="14.4" customHeight="1" x14ac:dyDescent="0.3">
      <c r="A39" s="857" t="s">
        <v>4111</v>
      </c>
      <c r="B39" s="849">
        <v>95217.469999999972</v>
      </c>
      <c r="C39" s="837">
        <v>8.1450094161958572E-2</v>
      </c>
      <c r="D39" s="849">
        <v>1073810.8899999997</v>
      </c>
      <c r="E39" s="837">
        <v>0.91854990583804141</v>
      </c>
      <c r="F39" s="850">
        <v>1169028.3599999996</v>
      </c>
    </row>
    <row r="40" spans="1:6" ht="14.4" customHeight="1" x14ac:dyDescent="0.3">
      <c r="A40" s="857" t="s">
        <v>4112</v>
      </c>
      <c r="B40" s="849">
        <v>29504.299999999996</v>
      </c>
      <c r="C40" s="837">
        <v>0.5384611453790159</v>
      </c>
      <c r="D40" s="849">
        <v>25289.439999999995</v>
      </c>
      <c r="E40" s="837">
        <v>0.46153885462098404</v>
      </c>
      <c r="F40" s="850">
        <v>54793.739999999991</v>
      </c>
    </row>
    <row r="41" spans="1:6" ht="14.4" customHeight="1" x14ac:dyDescent="0.3">
      <c r="A41" s="857" t="s">
        <v>1843</v>
      </c>
      <c r="B41" s="849">
        <v>21490.14</v>
      </c>
      <c r="C41" s="837">
        <v>0.96610169491525422</v>
      </c>
      <c r="D41" s="849">
        <v>754.04</v>
      </c>
      <c r="E41" s="837">
        <v>3.3898305084745763E-2</v>
      </c>
      <c r="F41" s="850">
        <v>22244.18</v>
      </c>
    </row>
    <row r="42" spans="1:6" ht="14.4" customHeight="1" x14ac:dyDescent="0.3">
      <c r="A42" s="857" t="s">
        <v>4113</v>
      </c>
      <c r="B42" s="849">
        <v>7378.22</v>
      </c>
      <c r="C42" s="837">
        <v>2.1623893684188385E-2</v>
      </c>
      <c r="D42" s="849">
        <v>333828.59999999992</v>
      </c>
      <c r="E42" s="837">
        <v>0.97837610631581173</v>
      </c>
      <c r="F42" s="850">
        <v>341206.81999999989</v>
      </c>
    </row>
    <row r="43" spans="1:6" ht="14.4" customHeight="1" x14ac:dyDescent="0.3">
      <c r="A43" s="857" t="s">
        <v>4114</v>
      </c>
      <c r="B43" s="849">
        <v>4623.3</v>
      </c>
      <c r="C43" s="837">
        <v>0.18639076871224955</v>
      </c>
      <c r="D43" s="849">
        <v>20181.04</v>
      </c>
      <c r="E43" s="837">
        <v>0.81360923128775053</v>
      </c>
      <c r="F43" s="850">
        <v>24804.34</v>
      </c>
    </row>
    <row r="44" spans="1:6" ht="14.4" customHeight="1" x14ac:dyDescent="0.3">
      <c r="A44" s="857" t="s">
        <v>4115</v>
      </c>
      <c r="B44" s="849">
        <v>3852.73</v>
      </c>
      <c r="C44" s="837">
        <v>0.17948717948717946</v>
      </c>
      <c r="D44" s="849">
        <v>17612.480000000003</v>
      </c>
      <c r="E44" s="837">
        <v>0.8205128205128206</v>
      </c>
      <c r="F44" s="850">
        <v>21465.210000000003</v>
      </c>
    </row>
    <row r="45" spans="1:6" ht="14.4" customHeight="1" x14ac:dyDescent="0.3">
      <c r="A45" s="857" t="s">
        <v>1849</v>
      </c>
      <c r="B45" s="849">
        <v>3640.8</v>
      </c>
      <c r="C45" s="837">
        <v>0.75665093427935481</v>
      </c>
      <c r="D45" s="849">
        <v>1170.93</v>
      </c>
      <c r="E45" s="837">
        <v>0.24334906572064516</v>
      </c>
      <c r="F45" s="850">
        <v>4811.7300000000005</v>
      </c>
    </row>
    <row r="46" spans="1:6" ht="14.4" customHeight="1" x14ac:dyDescent="0.3">
      <c r="A46" s="857" t="s">
        <v>1778</v>
      </c>
      <c r="B46" s="849">
        <v>2265.9</v>
      </c>
      <c r="C46" s="837">
        <v>4.3103448275862058E-2</v>
      </c>
      <c r="D46" s="849">
        <v>50302.98000000001</v>
      </c>
      <c r="E46" s="837">
        <v>0.9568965517241379</v>
      </c>
      <c r="F46" s="850">
        <v>52568.880000000012</v>
      </c>
    </row>
    <row r="47" spans="1:6" ht="14.4" customHeight="1" x14ac:dyDescent="0.3">
      <c r="A47" s="857" t="s">
        <v>4116</v>
      </c>
      <c r="B47" s="849">
        <v>2018.8400000000001</v>
      </c>
      <c r="C47" s="837">
        <v>1</v>
      </c>
      <c r="D47" s="849"/>
      <c r="E47" s="837">
        <v>0</v>
      </c>
      <c r="F47" s="850">
        <v>2018.8400000000001</v>
      </c>
    </row>
    <row r="48" spans="1:6" ht="14.4" customHeight="1" x14ac:dyDescent="0.3">
      <c r="A48" s="857" t="s">
        <v>1854</v>
      </c>
      <c r="B48" s="849">
        <v>685.5</v>
      </c>
      <c r="C48" s="837">
        <v>0.35795036212775511</v>
      </c>
      <c r="D48" s="849">
        <v>1229.57</v>
      </c>
      <c r="E48" s="837">
        <v>0.64204963787224489</v>
      </c>
      <c r="F48" s="850">
        <v>1915.07</v>
      </c>
    </row>
    <row r="49" spans="1:6" ht="14.4" customHeight="1" x14ac:dyDescent="0.3">
      <c r="A49" s="857" t="s">
        <v>4117</v>
      </c>
      <c r="B49" s="849">
        <v>452.09999999999997</v>
      </c>
      <c r="C49" s="837">
        <v>1.7262018580209088E-3</v>
      </c>
      <c r="D49" s="849">
        <v>261452.38</v>
      </c>
      <c r="E49" s="837">
        <v>0.99827379814197903</v>
      </c>
      <c r="F49" s="850">
        <v>261904.48</v>
      </c>
    </row>
    <row r="50" spans="1:6" ht="14.4" customHeight="1" x14ac:dyDescent="0.3">
      <c r="A50" s="857" t="s">
        <v>1839</v>
      </c>
      <c r="B50" s="849">
        <v>440.93999999999994</v>
      </c>
      <c r="C50" s="837">
        <v>8.4921249378892699E-2</v>
      </c>
      <c r="D50" s="849">
        <v>4751.4000000000033</v>
      </c>
      <c r="E50" s="837">
        <v>0.91507875062110733</v>
      </c>
      <c r="F50" s="850">
        <v>5192.3400000000029</v>
      </c>
    </row>
    <row r="51" spans="1:6" ht="14.4" customHeight="1" x14ac:dyDescent="0.3">
      <c r="A51" s="857" t="s">
        <v>4118</v>
      </c>
      <c r="B51" s="849">
        <v>411.40999999999997</v>
      </c>
      <c r="C51" s="837">
        <v>0.34426462712545186</v>
      </c>
      <c r="D51" s="849">
        <v>783.62999999999988</v>
      </c>
      <c r="E51" s="837">
        <v>0.65573537287454808</v>
      </c>
      <c r="F51" s="850">
        <v>1195.04</v>
      </c>
    </row>
    <row r="52" spans="1:6" ht="14.4" customHeight="1" x14ac:dyDescent="0.3">
      <c r="A52" s="857" t="s">
        <v>1808</v>
      </c>
      <c r="B52" s="849">
        <v>392.4</v>
      </c>
      <c r="C52" s="837">
        <v>0.58398940365811913</v>
      </c>
      <c r="D52" s="849">
        <v>279.52999999999997</v>
      </c>
      <c r="E52" s="837">
        <v>0.41601059634188087</v>
      </c>
      <c r="F52" s="850">
        <v>671.93</v>
      </c>
    </row>
    <row r="53" spans="1:6" ht="14.4" customHeight="1" x14ac:dyDescent="0.3">
      <c r="A53" s="857" t="s">
        <v>4119</v>
      </c>
      <c r="B53" s="849">
        <v>339.47</v>
      </c>
      <c r="C53" s="837">
        <v>8.7551161992990123E-2</v>
      </c>
      <c r="D53" s="849">
        <v>3537.92</v>
      </c>
      <c r="E53" s="837">
        <v>0.91244883800700982</v>
      </c>
      <c r="F53" s="850">
        <v>3877.3900000000003</v>
      </c>
    </row>
    <row r="54" spans="1:6" ht="14.4" customHeight="1" x14ac:dyDescent="0.3">
      <c r="A54" s="857" t="s">
        <v>1875</v>
      </c>
      <c r="B54" s="849">
        <v>308.72000000000003</v>
      </c>
      <c r="C54" s="837">
        <v>3.2551254096321015E-2</v>
      </c>
      <c r="D54" s="849">
        <v>9175.4</v>
      </c>
      <c r="E54" s="837">
        <v>0.96744874590367902</v>
      </c>
      <c r="F54" s="850">
        <v>9484.119999999999</v>
      </c>
    </row>
    <row r="55" spans="1:6" ht="14.4" customHeight="1" x14ac:dyDescent="0.3">
      <c r="A55" s="857" t="s">
        <v>1877</v>
      </c>
      <c r="B55" s="849">
        <v>294.64000000000004</v>
      </c>
      <c r="C55" s="837">
        <v>5.8432955996795162E-2</v>
      </c>
      <c r="D55" s="849">
        <v>4747.7199999999993</v>
      </c>
      <c r="E55" s="837">
        <v>0.94156704400320479</v>
      </c>
      <c r="F55" s="850">
        <v>5042.3599999999997</v>
      </c>
    </row>
    <row r="56" spans="1:6" ht="14.4" customHeight="1" x14ac:dyDescent="0.3">
      <c r="A56" s="857" t="s">
        <v>1775</v>
      </c>
      <c r="B56" s="849">
        <v>258</v>
      </c>
      <c r="C56" s="837">
        <v>8.7360198287333837E-2</v>
      </c>
      <c r="D56" s="849">
        <v>2695.2899999999981</v>
      </c>
      <c r="E56" s="837">
        <v>0.91263980171266612</v>
      </c>
      <c r="F56" s="850">
        <v>2953.2899999999981</v>
      </c>
    </row>
    <row r="57" spans="1:6" ht="14.4" customHeight="1" x14ac:dyDescent="0.3">
      <c r="A57" s="857" t="s">
        <v>1805</v>
      </c>
      <c r="B57" s="849">
        <v>242.82</v>
      </c>
      <c r="C57" s="837">
        <v>0.70069833208287646</v>
      </c>
      <c r="D57" s="849">
        <v>103.72</v>
      </c>
      <c r="E57" s="837">
        <v>0.29930166791712359</v>
      </c>
      <c r="F57" s="850">
        <v>346.53999999999996</v>
      </c>
    </row>
    <row r="58" spans="1:6" ht="14.4" customHeight="1" x14ac:dyDescent="0.3">
      <c r="A58" s="857" t="s">
        <v>1857</v>
      </c>
      <c r="B58" s="849">
        <v>241.59</v>
      </c>
      <c r="C58" s="837">
        <v>1</v>
      </c>
      <c r="D58" s="849"/>
      <c r="E58" s="837">
        <v>0</v>
      </c>
      <c r="F58" s="850">
        <v>241.59</v>
      </c>
    </row>
    <row r="59" spans="1:6" ht="14.4" customHeight="1" x14ac:dyDescent="0.3">
      <c r="A59" s="857" t="s">
        <v>1847</v>
      </c>
      <c r="B59" s="849">
        <v>219.78</v>
      </c>
      <c r="C59" s="837">
        <v>0.17646917129023709</v>
      </c>
      <c r="D59" s="849">
        <v>1025.6500000000001</v>
      </c>
      <c r="E59" s="837">
        <v>0.82353082870976291</v>
      </c>
      <c r="F59" s="850">
        <v>1245.43</v>
      </c>
    </row>
    <row r="60" spans="1:6" ht="14.4" customHeight="1" x14ac:dyDescent="0.3">
      <c r="A60" s="857" t="s">
        <v>1789</v>
      </c>
      <c r="B60" s="849">
        <v>170.04</v>
      </c>
      <c r="C60" s="837">
        <v>5.3104475654202524E-2</v>
      </c>
      <c r="D60" s="849">
        <v>3031.9500000000012</v>
      </c>
      <c r="E60" s="837">
        <v>0.94689552434579749</v>
      </c>
      <c r="F60" s="850">
        <v>3201.9900000000011</v>
      </c>
    </row>
    <row r="61" spans="1:6" ht="14.4" customHeight="1" x14ac:dyDescent="0.3">
      <c r="A61" s="857" t="s">
        <v>1855</v>
      </c>
      <c r="B61" s="849">
        <v>132</v>
      </c>
      <c r="C61" s="837">
        <v>0.16304952011561694</v>
      </c>
      <c r="D61" s="849">
        <v>677.56999999999994</v>
      </c>
      <c r="E61" s="837">
        <v>0.83695047988438309</v>
      </c>
      <c r="F61" s="850">
        <v>809.56999999999994</v>
      </c>
    </row>
    <row r="62" spans="1:6" ht="14.4" customHeight="1" x14ac:dyDescent="0.3">
      <c r="A62" s="857" t="s">
        <v>1797</v>
      </c>
      <c r="B62" s="849">
        <v>124.36</v>
      </c>
      <c r="C62" s="837">
        <v>0.10810810810810811</v>
      </c>
      <c r="D62" s="849">
        <v>1025.97</v>
      </c>
      <c r="E62" s="837">
        <v>0.891891891891892</v>
      </c>
      <c r="F62" s="850">
        <v>1150.33</v>
      </c>
    </row>
    <row r="63" spans="1:6" ht="14.4" customHeight="1" x14ac:dyDescent="0.3">
      <c r="A63" s="857" t="s">
        <v>1851</v>
      </c>
      <c r="B63" s="849">
        <v>122.23</v>
      </c>
      <c r="C63" s="837">
        <v>0.2342782665363311</v>
      </c>
      <c r="D63" s="849">
        <v>399.49999999999994</v>
      </c>
      <c r="E63" s="837">
        <v>0.76572173346366901</v>
      </c>
      <c r="F63" s="850">
        <v>521.7299999999999</v>
      </c>
    </row>
    <row r="64" spans="1:6" ht="14.4" customHeight="1" x14ac:dyDescent="0.3">
      <c r="A64" s="857" t="s">
        <v>4120</v>
      </c>
      <c r="B64" s="849">
        <v>110.74</v>
      </c>
      <c r="C64" s="837">
        <v>0.31818181818181812</v>
      </c>
      <c r="D64" s="849">
        <v>237.3</v>
      </c>
      <c r="E64" s="837">
        <v>0.68181818181818177</v>
      </c>
      <c r="F64" s="850">
        <v>348.04</v>
      </c>
    </row>
    <row r="65" spans="1:6" ht="14.4" customHeight="1" x14ac:dyDescent="0.3">
      <c r="A65" s="857" t="s">
        <v>1794</v>
      </c>
      <c r="B65" s="849">
        <v>105.32</v>
      </c>
      <c r="C65" s="837">
        <v>0.54536039768019884</v>
      </c>
      <c r="D65" s="849">
        <v>87.799999999999983</v>
      </c>
      <c r="E65" s="837">
        <v>0.45463960231980111</v>
      </c>
      <c r="F65" s="850">
        <v>193.11999999999998</v>
      </c>
    </row>
    <row r="66" spans="1:6" ht="14.4" customHeight="1" x14ac:dyDescent="0.3">
      <c r="A66" s="857" t="s">
        <v>1795</v>
      </c>
      <c r="B66" s="849">
        <v>105.32</v>
      </c>
      <c r="C66" s="837">
        <v>0.76274623406720743</v>
      </c>
      <c r="D66" s="849">
        <v>32.76</v>
      </c>
      <c r="E66" s="837">
        <v>0.2372537659327926</v>
      </c>
      <c r="F66" s="850">
        <v>138.07999999999998</v>
      </c>
    </row>
    <row r="67" spans="1:6" ht="14.4" customHeight="1" x14ac:dyDescent="0.3">
      <c r="A67" s="857" t="s">
        <v>1799</v>
      </c>
      <c r="B67" s="849">
        <v>47.7</v>
      </c>
      <c r="C67" s="837">
        <v>2.3810831182704446E-2</v>
      </c>
      <c r="D67" s="849">
        <v>1955.5900000000004</v>
      </c>
      <c r="E67" s="837">
        <v>0.97618916881729556</v>
      </c>
      <c r="F67" s="850">
        <v>2003.2900000000004</v>
      </c>
    </row>
    <row r="68" spans="1:6" ht="14.4" customHeight="1" x14ac:dyDescent="0.3">
      <c r="A68" s="857" t="s">
        <v>1796</v>
      </c>
      <c r="B68" s="849">
        <v>26.369999999999997</v>
      </c>
      <c r="C68" s="837">
        <v>1</v>
      </c>
      <c r="D68" s="849"/>
      <c r="E68" s="837">
        <v>0</v>
      </c>
      <c r="F68" s="850">
        <v>26.369999999999997</v>
      </c>
    </row>
    <row r="69" spans="1:6" ht="14.4" customHeight="1" x14ac:dyDescent="0.3">
      <c r="A69" s="857" t="s">
        <v>1866</v>
      </c>
      <c r="B69" s="849"/>
      <c r="C69" s="837">
        <v>0</v>
      </c>
      <c r="D69" s="849">
        <v>11765.759999999998</v>
      </c>
      <c r="E69" s="837">
        <v>1</v>
      </c>
      <c r="F69" s="850">
        <v>11765.759999999998</v>
      </c>
    </row>
    <row r="70" spans="1:6" ht="14.4" customHeight="1" x14ac:dyDescent="0.3">
      <c r="A70" s="857" t="s">
        <v>1823</v>
      </c>
      <c r="B70" s="849"/>
      <c r="C70" s="837">
        <v>0</v>
      </c>
      <c r="D70" s="849">
        <v>12927.24</v>
      </c>
      <c r="E70" s="837">
        <v>1</v>
      </c>
      <c r="F70" s="850">
        <v>12927.24</v>
      </c>
    </row>
    <row r="71" spans="1:6" ht="14.4" customHeight="1" x14ac:dyDescent="0.3">
      <c r="A71" s="857" t="s">
        <v>1819</v>
      </c>
      <c r="B71" s="849"/>
      <c r="C71" s="837">
        <v>0</v>
      </c>
      <c r="D71" s="849">
        <v>119.7</v>
      </c>
      <c r="E71" s="837">
        <v>1</v>
      </c>
      <c r="F71" s="850">
        <v>119.7</v>
      </c>
    </row>
    <row r="72" spans="1:6" ht="14.4" customHeight="1" x14ac:dyDescent="0.3">
      <c r="A72" s="857" t="s">
        <v>4121</v>
      </c>
      <c r="B72" s="849"/>
      <c r="C72" s="837">
        <v>0</v>
      </c>
      <c r="D72" s="849">
        <v>454726.64999999997</v>
      </c>
      <c r="E72" s="837">
        <v>1</v>
      </c>
      <c r="F72" s="850">
        <v>454726.64999999997</v>
      </c>
    </row>
    <row r="73" spans="1:6" ht="14.4" customHeight="1" x14ac:dyDescent="0.3">
      <c r="A73" s="857" t="s">
        <v>1860</v>
      </c>
      <c r="B73" s="849"/>
      <c r="C73" s="837">
        <v>0</v>
      </c>
      <c r="D73" s="849">
        <v>141.25</v>
      </c>
      <c r="E73" s="837">
        <v>1</v>
      </c>
      <c r="F73" s="850">
        <v>141.25</v>
      </c>
    </row>
    <row r="74" spans="1:6" ht="14.4" customHeight="1" x14ac:dyDescent="0.3">
      <c r="A74" s="857" t="s">
        <v>1780</v>
      </c>
      <c r="B74" s="849"/>
      <c r="C74" s="837"/>
      <c r="D74" s="849">
        <v>0</v>
      </c>
      <c r="E74" s="837"/>
      <c r="F74" s="850">
        <v>0</v>
      </c>
    </row>
    <row r="75" spans="1:6" ht="14.4" customHeight="1" x14ac:dyDescent="0.3">
      <c r="A75" s="857" t="s">
        <v>1873</v>
      </c>
      <c r="B75" s="849"/>
      <c r="C75" s="837">
        <v>0</v>
      </c>
      <c r="D75" s="849">
        <v>1559.9200000000003</v>
      </c>
      <c r="E75" s="837">
        <v>1</v>
      </c>
      <c r="F75" s="850">
        <v>1559.9200000000003</v>
      </c>
    </row>
    <row r="76" spans="1:6" ht="14.4" customHeight="1" x14ac:dyDescent="0.3">
      <c r="A76" s="857" t="s">
        <v>1790</v>
      </c>
      <c r="B76" s="849"/>
      <c r="C76" s="837"/>
      <c r="D76" s="849">
        <v>0</v>
      </c>
      <c r="E76" s="837"/>
      <c r="F76" s="850">
        <v>0</v>
      </c>
    </row>
    <row r="77" spans="1:6" ht="14.4" customHeight="1" x14ac:dyDescent="0.3">
      <c r="A77" s="857" t="s">
        <v>4122</v>
      </c>
      <c r="B77" s="849"/>
      <c r="C77" s="837">
        <v>0</v>
      </c>
      <c r="D77" s="849">
        <v>5081.8099999999986</v>
      </c>
      <c r="E77" s="837">
        <v>1</v>
      </c>
      <c r="F77" s="850">
        <v>5081.8099999999986</v>
      </c>
    </row>
    <row r="78" spans="1:6" ht="14.4" customHeight="1" x14ac:dyDescent="0.3">
      <c r="A78" s="857" t="s">
        <v>4123</v>
      </c>
      <c r="B78" s="849"/>
      <c r="C78" s="837">
        <v>0</v>
      </c>
      <c r="D78" s="849">
        <v>26618.46</v>
      </c>
      <c r="E78" s="837">
        <v>1</v>
      </c>
      <c r="F78" s="850">
        <v>26618.46</v>
      </c>
    </row>
    <row r="79" spans="1:6" ht="14.4" customHeight="1" x14ac:dyDescent="0.3">
      <c r="A79" s="857" t="s">
        <v>4124</v>
      </c>
      <c r="B79" s="849"/>
      <c r="C79" s="837">
        <v>0</v>
      </c>
      <c r="D79" s="849">
        <v>926.72</v>
      </c>
      <c r="E79" s="837">
        <v>1</v>
      </c>
      <c r="F79" s="850">
        <v>926.72</v>
      </c>
    </row>
    <row r="80" spans="1:6" ht="14.4" customHeight="1" x14ac:dyDescent="0.3">
      <c r="A80" s="857" t="s">
        <v>1782</v>
      </c>
      <c r="B80" s="849"/>
      <c r="C80" s="837">
        <v>0</v>
      </c>
      <c r="D80" s="849">
        <v>184.74</v>
      </c>
      <c r="E80" s="837">
        <v>1</v>
      </c>
      <c r="F80" s="850">
        <v>184.74</v>
      </c>
    </row>
    <row r="81" spans="1:6" ht="14.4" customHeight="1" x14ac:dyDescent="0.3">
      <c r="A81" s="857" t="s">
        <v>1863</v>
      </c>
      <c r="B81" s="849"/>
      <c r="C81" s="837">
        <v>0</v>
      </c>
      <c r="D81" s="849">
        <v>940.3599999999999</v>
      </c>
      <c r="E81" s="837">
        <v>1</v>
      </c>
      <c r="F81" s="850">
        <v>940.3599999999999</v>
      </c>
    </row>
    <row r="82" spans="1:6" ht="14.4" customHeight="1" x14ac:dyDescent="0.3">
      <c r="A82" s="857" t="s">
        <v>1800</v>
      </c>
      <c r="B82" s="849"/>
      <c r="C82" s="837">
        <v>0</v>
      </c>
      <c r="D82" s="849">
        <v>159</v>
      </c>
      <c r="E82" s="837">
        <v>1</v>
      </c>
      <c r="F82" s="850">
        <v>159</v>
      </c>
    </row>
    <row r="83" spans="1:6" ht="14.4" customHeight="1" x14ac:dyDescent="0.3">
      <c r="A83" s="857" t="s">
        <v>1868</v>
      </c>
      <c r="B83" s="849"/>
      <c r="C83" s="837">
        <v>0</v>
      </c>
      <c r="D83" s="849">
        <v>1572.62</v>
      </c>
      <c r="E83" s="837">
        <v>1</v>
      </c>
      <c r="F83" s="850">
        <v>1572.62</v>
      </c>
    </row>
    <row r="84" spans="1:6" ht="14.4" customHeight="1" x14ac:dyDescent="0.3">
      <c r="A84" s="857" t="s">
        <v>1791</v>
      </c>
      <c r="B84" s="849"/>
      <c r="C84" s="837">
        <v>0</v>
      </c>
      <c r="D84" s="849">
        <v>229.3</v>
      </c>
      <c r="E84" s="837">
        <v>1</v>
      </c>
      <c r="F84" s="850">
        <v>229.3</v>
      </c>
    </row>
    <row r="85" spans="1:6" ht="14.4" customHeight="1" x14ac:dyDescent="0.3">
      <c r="A85" s="857" t="s">
        <v>4125</v>
      </c>
      <c r="B85" s="849"/>
      <c r="C85" s="837">
        <v>0</v>
      </c>
      <c r="D85" s="849">
        <v>529.88</v>
      </c>
      <c r="E85" s="837">
        <v>1</v>
      </c>
      <c r="F85" s="850">
        <v>529.88</v>
      </c>
    </row>
    <row r="86" spans="1:6" ht="14.4" customHeight="1" x14ac:dyDescent="0.3">
      <c r="A86" s="857" t="s">
        <v>1792</v>
      </c>
      <c r="B86" s="849"/>
      <c r="C86" s="837">
        <v>0</v>
      </c>
      <c r="D86" s="849">
        <v>867.6</v>
      </c>
      <c r="E86" s="837">
        <v>1</v>
      </c>
      <c r="F86" s="850">
        <v>867.6</v>
      </c>
    </row>
    <row r="87" spans="1:6" ht="14.4" customHeight="1" x14ac:dyDescent="0.3">
      <c r="A87" s="857" t="s">
        <v>1853</v>
      </c>
      <c r="B87" s="849">
        <v>0</v>
      </c>
      <c r="C87" s="837"/>
      <c r="D87" s="849">
        <v>0</v>
      </c>
      <c r="E87" s="837"/>
      <c r="F87" s="850">
        <v>0</v>
      </c>
    </row>
    <row r="88" spans="1:6" ht="14.4" customHeight="1" x14ac:dyDescent="0.3">
      <c r="A88" s="857" t="s">
        <v>4126</v>
      </c>
      <c r="B88" s="849"/>
      <c r="C88" s="837">
        <v>0</v>
      </c>
      <c r="D88" s="849">
        <v>178.08</v>
      </c>
      <c r="E88" s="837">
        <v>1</v>
      </c>
      <c r="F88" s="850">
        <v>178.08</v>
      </c>
    </row>
    <row r="89" spans="1:6" ht="14.4" customHeight="1" x14ac:dyDescent="0.3">
      <c r="A89" s="857" t="s">
        <v>1798</v>
      </c>
      <c r="B89" s="849"/>
      <c r="C89" s="837">
        <v>0</v>
      </c>
      <c r="D89" s="849">
        <v>103.64</v>
      </c>
      <c r="E89" s="837">
        <v>1</v>
      </c>
      <c r="F89" s="850">
        <v>103.64</v>
      </c>
    </row>
    <row r="90" spans="1:6" ht="14.4" customHeight="1" x14ac:dyDescent="0.3">
      <c r="A90" s="857" t="s">
        <v>4127</v>
      </c>
      <c r="B90" s="849"/>
      <c r="C90" s="837">
        <v>0</v>
      </c>
      <c r="D90" s="849">
        <v>57.88</v>
      </c>
      <c r="E90" s="837">
        <v>1</v>
      </c>
      <c r="F90" s="850">
        <v>57.88</v>
      </c>
    </row>
    <row r="91" spans="1:6" ht="14.4" customHeight="1" x14ac:dyDescent="0.3">
      <c r="A91" s="857" t="s">
        <v>1856</v>
      </c>
      <c r="B91" s="849"/>
      <c r="C91" s="837">
        <v>0</v>
      </c>
      <c r="D91" s="849">
        <v>966.3599999999999</v>
      </c>
      <c r="E91" s="837">
        <v>1</v>
      </c>
      <c r="F91" s="850">
        <v>966.3599999999999</v>
      </c>
    </row>
    <row r="92" spans="1:6" ht="14.4" customHeight="1" x14ac:dyDescent="0.3">
      <c r="A92" s="857" t="s">
        <v>4128</v>
      </c>
      <c r="B92" s="849"/>
      <c r="C92" s="837"/>
      <c r="D92" s="849">
        <v>0</v>
      </c>
      <c r="E92" s="837"/>
      <c r="F92" s="850">
        <v>0</v>
      </c>
    </row>
    <row r="93" spans="1:6" ht="14.4" customHeight="1" x14ac:dyDescent="0.3">
      <c r="A93" s="857" t="s">
        <v>1858</v>
      </c>
      <c r="B93" s="849"/>
      <c r="C93" s="837"/>
      <c r="D93" s="849">
        <v>0</v>
      </c>
      <c r="E93" s="837"/>
      <c r="F93" s="850">
        <v>0</v>
      </c>
    </row>
    <row r="94" spans="1:6" ht="14.4" customHeight="1" x14ac:dyDescent="0.3">
      <c r="A94" s="857" t="s">
        <v>1788</v>
      </c>
      <c r="B94" s="849"/>
      <c r="C94" s="837">
        <v>0</v>
      </c>
      <c r="D94" s="849">
        <v>50.05</v>
      </c>
      <c r="E94" s="837">
        <v>1</v>
      </c>
      <c r="F94" s="850">
        <v>50.05</v>
      </c>
    </row>
    <row r="95" spans="1:6" ht="14.4" customHeight="1" x14ac:dyDescent="0.3">
      <c r="A95" s="857" t="s">
        <v>1861</v>
      </c>
      <c r="B95" s="849"/>
      <c r="C95" s="837">
        <v>0</v>
      </c>
      <c r="D95" s="849">
        <v>25.5</v>
      </c>
      <c r="E95" s="837">
        <v>1</v>
      </c>
      <c r="F95" s="850">
        <v>25.5</v>
      </c>
    </row>
    <row r="96" spans="1:6" ht="14.4" customHeight="1" x14ac:dyDescent="0.3">
      <c r="A96" s="857" t="s">
        <v>1844</v>
      </c>
      <c r="B96" s="849"/>
      <c r="C96" s="837">
        <v>0</v>
      </c>
      <c r="D96" s="849">
        <v>292.07</v>
      </c>
      <c r="E96" s="837">
        <v>1</v>
      </c>
      <c r="F96" s="850">
        <v>292.07</v>
      </c>
    </row>
    <row r="97" spans="1:6" ht="14.4" customHeight="1" x14ac:dyDescent="0.3">
      <c r="A97" s="857" t="s">
        <v>1814</v>
      </c>
      <c r="B97" s="849"/>
      <c r="C97" s="837">
        <v>0</v>
      </c>
      <c r="D97" s="849">
        <v>723.28</v>
      </c>
      <c r="E97" s="837">
        <v>1</v>
      </c>
      <c r="F97" s="850">
        <v>723.28</v>
      </c>
    </row>
    <row r="98" spans="1:6" ht="14.4" customHeight="1" x14ac:dyDescent="0.3">
      <c r="A98" s="857" t="s">
        <v>1801</v>
      </c>
      <c r="B98" s="849"/>
      <c r="C98" s="837">
        <v>0</v>
      </c>
      <c r="D98" s="849">
        <v>1696.06</v>
      </c>
      <c r="E98" s="837">
        <v>1</v>
      </c>
      <c r="F98" s="850">
        <v>1696.06</v>
      </c>
    </row>
    <row r="99" spans="1:6" ht="14.4" customHeight="1" x14ac:dyDescent="0.3">
      <c r="A99" s="857" t="s">
        <v>1837</v>
      </c>
      <c r="B99" s="849"/>
      <c r="C99" s="837">
        <v>0</v>
      </c>
      <c r="D99" s="849">
        <v>2767.93</v>
      </c>
      <c r="E99" s="837">
        <v>1</v>
      </c>
      <c r="F99" s="850">
        <v>2767.93</v>
      </c>
    </row>
    <row r="100" spans="1:6" ht="14.4" customHeight="1" x14ac:dyDescent="0.3">
      <c r="A100" s="857" t="s">
        <v>1870</v>
      </c>
      <c r="B100" s="849"/>
      <c r="C100" s="837">
        <v>0</v>
      </c>
      <c r="D100" s="849">
        <v>690.39</v>
      </c>
      <c r="E100" s="837">
        <v>1</v>
      </c>
      <c r="F100" s="850">
        <v>690.39</v>
      </c>
    </row>
    <row r="101" spans="1:6" ht="14.4" customHeight="1" x14ac:dyDescent="0.3">
      <c r="A101" s="857" t="s">
        <v>4129</v>
      </c>
      <c r="B101" s="849"/>
      <c r="C101" s="837">
        <v>0</v>
      </c>
      <c r="D101" s="849">
        <v>339.8</v>
      </c>
      <c r="E101" s="837">
        <v>1</v>
      </c>
      <c r="F101" s="850">
        <v>339.8</v>
      </c>
    </row>
    <row r="102" spans="1:6" ht="14.4" customHeight="1" x14ac:dyDescent="0.3">
      <c r="A102" s="857" t="s">
        <v>1871</v>
      </c>
      <c r="B102" s="849"/>
      <c r="C102" s="837">
        <v>0</v>
      </c>
      <c r="D102" s="849">
        <v>3975.09</v>
      </c>
      <c r="E102" s="837">
        <v>1</v>
      </c>
      <c r="F102" s="850">
        <v>3975.09</v>
      </c>
    </row>
    <row r="103" spans="1:6" ht="14.4" customHeight="1" x14ac:dyDescent="0.3">
      <c r="A103" s="857" t="s">
        <v>1878</v>
      </c>
      <c r="B103" s="849"/>
      <c r="C103" s="837">
        <v>0</v>
      </c>
      <c r="D103" s="849">
        <v>686747.6</v>
      </c>
      <c r="E103" s="837">
        <v>1</v>
      </c>
      <c r="F103" s="850">
        <v>686747.6</v>
      </c>
    </row>
    <row r="104" spans="1:6" ht="14.4" customHeight="1" x14ac:dyDescent="0.3">
      <c r="A104" s="857" t="s">
        <v>1793</v>
      </c>
      <c r="B104" s="849"/>
      <c r="C104" s="837">
        <v>0</v>
      </c>
      <c r="D104" s="849">
        <v>229.38</v>
      </c>
      <c r="E104" s="837">
        <v>1</v>
      </c>
      <c r="F104" s="850">
        <v>229.38</v>
      </c>
    </row>
    <row r="105" spans="1:6" ht="14.4" customHeight="1" x14ac:dyDescent="0.3">
      <c r="A105" s="857" t="s">
        <v>4130</v>
      </c>
      <c r="B105" s="849"/>
      <c r="C105" s="837">
        <v>0</v>
      </c>
      <c r="D105" s="849">
        <v>130.72</v>
      </c>
      <c r="E105" s="837">
        <v>1</v>
      </c>
      <c r="F105" s="850">
        <v>130.72</v>
      </c>
    </row>
    <row r="106" spans="1:6" ht="14.4" customHeight="1" x14ac:dyDescent="0.3">
      <c r="A106" s="857" t="s">
        <v>1850</v>
      </c>
      <c r="B106" s="849"/>
      <c r="C106" s="837">
        <v>0</v>
      </c>
      <c r="D106" s="849">
        <v>13543.339999999998</v>
      </c>
      <c r="E106" s="837">
        <v>1</v>
      </c>
      <c r="F106" s="850">
        <v>13543.339999999998</v>
      </c>
    </row>
    <row r="107" spans="1:6" ht="14.4" customHeight="1" x14ac:dyDescent="0.3">
      <c r="A107" s="857" t="s">
        <v>1816</v>
      </c>
      <c r="B107" s="849"/>
      <c r="C107" s="837">
        <v>0</v>
      </c>
      <c r="D107" s="849">
        <v>2012.19</v>
      </c>
      <c r="E107" s="837">
        <v>1</v>
      </c>
      <c r="F107" s="850">
        <v>2012.19</v>
      </c>
    </row>
    <row r="108" spans="1:6" ht="14.4" customHeight="1" x14ac:dyDescent="0.3">
      <c r="A108" s="857" t="s">
        <v>1803</v>
      </c>
      <c r="B108" s="849"/>
      <c r="C108" s="837">
        <v>0</v>
      </c>
      <c r="D108" s="849">
        <v>791.04</v>
      </c>
      <c r="E108" s="837">
        <v>1</v>
      </c>
      <c r="F108" s="850">
        <v>791.04</v>
      </c>
    </row>
    <row r="109" spans="1:6" ht="14.4" customHeight="1" x14ac:dyDescent="0.3">
      <c r="A109" s="857" t="s">
        <v>1852</v>
      </c>
      <c r="B109" s="849"/>
      <c r="C109" s="837"/>
      <c r="D109" s="849">
        <v>0</v>
      </c>
      <c r="E109" s="837"/>
      <c r="F109" s="850">
        <v>0</v>
      </c>
    </row>
    <row r="110" spans="1:6" ht="14.4" customHeight="1" x14ac:dyDescent="0.3">
      <c r="A110" s="857" t="s">
        <v>1776</v>
      </c>
      <c r="B110" s="849"/>
      <c r="C110" s="837">
        <v>0</v>
      </c>
      <c r="D110" s="849">
        <v>322.5</v>
      </c>
      <c r="E110" s="837">
        <v>1</v>
      </c>
      <c r="F110" s="850">
        <v>322.5</v>
      </c>
    </row>
    <row r="111" spans="1:6" ht="14.4" customHeight="1" x14ac:dyDescent="0.3">
      <c r="A111" s="857" t="s">
        <v>1879</v>
      </c>
      <c r="B111" s="849"/>
      <c r="C111" s="837">
        <v>0</v>
      </c>
      <c r="D111" s="849">
        <v>469196.39999999985</v>
      </c>
      <c r="E111" s="837">
        <v>1</v>
      </c>
      <c r="F111" s="850">
        <v>469196.39999999985</v>
      </c>
    </row>
    <row r="112" spans="1:6" ht="14.4" customHeight="1" x14ac:dyDescent="0.3">
      <c r="A112" s="857" t="s">
        <v>1783</v>
      </c>
      <c r="B112" s="849"/>
      <c r="C112" s="837">
        <v>0</v>
      </c>
      <c r="D112" s="849">
        <v>731696.45999999892</v>
      </c>
      <c r="E112" s="837">
        <v>1</v>
      </c>
      <c r="F112" s="850">
        <v>731696.45999999892</v>
      </c>
    </row>
    <row r="113" spans="1:6" ht="14.4" customHeight="1" thickBot="1" x14ac:dyDescent="0.35">
      <c r="A113" s="858" t="s">
        <v>1841</v>
      </c>
      <c r="B113" s="853"/>
      <c r="C113" s="854">
        <v>0</v>
      </c>
      <c r="D113" s="853">
        <v>80144.119999999981</v>
      </c>
      <c r="E113" s="854">
        <v>1</v>
      </c>
      <c r="F113" s="855">
        <v>80144.119999999981</v>
      </c>
    </row>
    <row r="114" spans="1:6" ht="14.4" customHeight="1" thickBot="1" x14ac:dyDescent="0.35">
      <c r="A114" s="771" t="s">
        <v>3</v>
      </c>
      <c r="B114" s="772">
        <v>285374.15999999997</v>
      </c>
      <c r="C114" s="773">
        <v>5.1387811457355034E-2</v>
      </c>
      <c r="D114" s="772">
        <v>5267969.1699999962</v>
      </c>
      <c r="E114" s="773">
        <v>0.94861218854264495</v>
      </c>
      <c r="F114" s="774">
        <v>5553343.3299999963</v>
      </c>
    </row>
  </sheetData>
  <mergeCells count="3">
    <mergeCell ref="A1:F1"/>
    <mergeCell ref="B3:C3"/>
    <mergeCell ref="D3:E3"/>
  </mergeCells>
  <conditionalFormatting sqref="C5:C1048576">
    <cfRule type="cellIs" dxfId="42" priority="12" stopIfTrue="1" operator="greaterThan">
      <formula>0.2</formula>
    </cfRule>
  </conditionalFormatting>
  <conditionalFormatting sqref="F5:F35">
    <cfRule type="dataBar" priority="2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{35881581-BF59-40E7-BE1E-8F639DABD0C2}</x14:id>
        </ext>
      </extLst>
    </cfRule>
  </conditionalFormatting>
  <conditionalFormatting sqref="F38:F113">
    <cfRule type="dataBar" priority="1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{135B4A04-2498-4619-999B-833A354A7BD9}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35881581-BF59-40E7-BE1E-8F639DABD0C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F5:F35</xm:sqref>
        </x14:conditionalFormatting>
        <x14:conditionalFormatting xmlns:xm="http://schemas.microsoft.com/office/excel/2006/main">
          <x14:cfRule type="dataBar" id="{135B4A04-2498-4619-999B-833A354A7BD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F38:F113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1">
    <tabColor theme="0" tint="-0.249977111117893"/>
    <pageSetUpPr fitToPage="1"/>
  </sheetPr>
  <dimension ref="A1:M824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22.21875" style="247" customWidth="1"/>
    <col min="2" max="2" width="8.88671875" style="247" bestFit="1" customWidth="1"/>
    <col min="3" max="3" width="7" style="247" bestFit="1" customWidth="1"/>
    <col min="4" max="5" width="22.21875" style="247" customWidth="1"/>
    <col min="6" max="6" width="6.6640625" style="329" customWidth="1"/>
    <col min="7" max="7" width="10" style="329" customWidth="1"/>
    <col min="8" max="8" width="6.77734375" style="332" customWidth="1"/>
    <col min="9" max="9" width="6.6640625" style="329" customWidth="1"/>
    <col min="10" max="10" width="10" style="329" customWidth="1"/>
    <col min="11" max="11" width="6.77734375" style="332" customWidth="1"/>
    <col min="12" max="12" width="6.6640625" style="329" customWidth="1"/>
    <col min="13" max="13" width="10" style="329" customWidth="1"/>
    <col min="14" max="16384" width="8.88671875" style="247"/>
  </cols>
  <sheetData>
    <row r="1" spans="1:13" ht="18.600000000000001" customHeight="1" thickBot="1" x14ac:dyDescent="0.4">
      <c r="A1" s="551" t="s">
        <v>4151</v>
      </c>
      <c r="B1" s="551"/>
      <c r="C1" s="551"/>
      <c r="D1" s="551"/>
      <c r="E1" s="551"/>
      <c r="F1" s="551"/>
      <c r="G1" s="551"/>
      <c r="H1" s="551"/>
      <c r="I1" s="551"/>
      <c r="J1" s="551"/>
      <c r="K1" s="551"/>
      <c r="L1" s="512"/>
      <c r="M1" s="512"/>
    </row>
    <row r="2" spans="1:13" ht="14.4" customHeight="1" thickBot="1" x14ac:dyDescent="0.35">
      <c r="A2" s="371" t="s">
        <v>328</v>
      </c>
      <c r="B2" s="328"/>
      <c r="C2" s="328"/>
      <c r="D2" s="328"/>
      <c r="E2" s="328"/>
      <c r="F2" s="336"/>
      <c r="G2" s="336"/>
      <c r="H2" s="337"/>
      <c r="I2" s="336"/>
      <c r="J2" s="336"/>
      <c r="K2" s="337"/>
      <c r="L2" s="336"/>
    </row>
    <row r="3" spans="1:13" ht="14.4" customHeight="1" thickBot="1" x14ac:dyDescent="0.35">
      <c r="E3" s="104" t="s">
        <v>158</v>
      </c>
      <c r="F3" s="47">
        <f>SUBTOTAL(9,F6:F1048576)</f>
        <v>384</v>
      </c>
      <c r="G3" s="47">
        <f>SUBTOTAL(9,G6:G1048576)</f>
        <v>285374.16000000009</v>
      </c>
      <c r="H3" s="48">
        <f>IF(M3=0,0,G3/M3)</f>
        <v>5.1387811457355055E-2</v>
      </c>
      <c r="I3" s="47">
        <f>SUBTOTAL(9,I6:I1048576)</f>
        <v>6383</v>
      </c>
      <c r="J3" s="47">
        <f>SUBTOTAL(9,J6:J1048576)</f>
        <v>5267969.1699999971</v>
      </c>
      <c r="K3" s="48">
        <f>IF(M3=0,0,J3/M3)</f>
        <v>0.94861218854264506</v>
      </c>
      <c r="L3" s="47">
        <f>SUBTOTAL(9,L6:L1048576)</f>
        <v>6767</v>
      </c>
      <c r="M3" s="49">
        <f>SUBTOTAL(9,M6:M1048576)</f>
        <v>5553343.3299999963</v>
      </c>
    </row>
    <row r="4" spans="1:13" ht="14.4" customHeight="1" thickBot="1" x14ac:dyDescent="0.35">
      <c r="A4" s="45"/>
      <c r="B4" s="45"/>
      <c r="C4" s="45"/>
      <c r="D4" s="45"/>
      <c r="E4" s="46"/>
      <c r="F4" s="555" t="s">
        <v>160</v>
      </c>
      <c r="G4" s="556"/>
      <c r="H4" s="557"/>
      <c r="I4" s="558" t="s">
        <v>159</v>
      </c>
      <c r="J4" s="556"/>
      <c r="K4" s="557"/>
      <c r="L4" s="559" t="s">
        <v>3</v>
      </c>
      <c r="M4" s="560"/>
    </row>
    <row r="5" spans="1:13" ht="14.4" customHeight="1" thickBot="1" x14ac:dyDescent="0.35">
      <c r="A5" s="847" t="s">
        <v>166</v>
      </c>
      <c r="B5" s="859" t="s">
        <v>162</v>
      </c>
      <c r="C5" s="859" t="s">
        <v>89</v>
      </c>
      <c r="D5" s="859" t="s">
        <v>163</v>
      </c>
      <c r="E5" s="859" t="s">
        <v>164</v>
      </c>
      <c r="F5" s="780" t="s">
        <v>28</v>
      </c>
      <c r="G5" s="780" t="s">
        <v>14</v>
      </c>
      <c r="H5" s="763" t="s">
        <v>165</v>
      </c>
      <c r="I5" s="762" t="s">
        <v>28</v>
      </c>
      <c r="J5" s="780" t="s">
        <v>14</v>
      </c>
      <c r="K5" s="763" t="s">
        <v>165</v>
      </c>
      <c r="L5" s="762" t="s">
        <v>28</v>
      </c>
      <c r="M5" s="781" t="s">
        <v>14</v>
      </c>
    </row>
    <row r="6" spans="1:13" ht="14.4" customHeight="1" x14ac:dyDescent="0.3">
      <c r="A6" s="824" t="s">
        <v>2470</v>
      </c>
      <c r="B6" s="825" t="s">
        <v>1885</v>
      </c>
      <c r="C6" s="825" t="s">
        <v>3350</v>
      </c>
      <c r="D6" s="825" t="s">
        <v>2991</v>
      </c>
      <c r="E6" s="825" t="s">
        <v>3351</v>
      </c>
      <c r="F6" s="225">
        <v>1</v>
      </c>
      <c r="G6" s="225">
        <v>96.75</v>
      </c>
      <c r="H6" s="830">
        <v>1</v>
      </c>
      <c r="I6" s="225"/>
      <c r="J6" s="225"/>
      <c r="K6" s="830">
        <v>0</v>
      </c>
      <c r="L6" s="225">
        <v>1</v>
      </c>
      <c r="M6" s="848">
        <v>96.75</v>
      </c>
    </row>
    <row r="7" spans="1:13" ht="14.4" customHeight="1" x14ac:dyDescent="0.3">
      <c r="A7" s="831" t="s">
        <v>2470</v>
      </c>
      <c r="B7" s="832" t="s">
        <v>1885</v>
      </c>
      <c r="C7" s="832" t="s">
        <v>2228</v>
      </c>
      <c r="D7" s="832" t="s">
        <v>1889</v>
      </c>
      <c r="E7" s="832" t="s">
        <v>2229</v>
      </c>
      <c r="F7" s="849"/>
      <c r="G7" s="849"/>
      <c r="H7" s="837">
        <v>0</v>
      </c>
      <c r="I7" s="849">
        <v>1</v>
      </c>
      <c r="J7" s="849">
        <v>57.6</v>
      </c>
      <c r="K7" s="837">
        <v>1</v>
      </c>
      <c r="L7" s="849">
        <v>1</v>
      </c>
      <c r="M7" s="850">
        <v>57.6</v>
      </c>
    </row>
    <row r="8" spans="1:13" ht="14.4" customHeight="1" x14ac:dyDescent="0.3">
      <c r="A8" s="831" t="s">
        <v>2470</v>
      </c>
      <c r="B8" s="832" t="s">
        <v>1885</v>
      </c>
      <c r="C8" s="832" t="s">
        <v>3245</v>
      </c>
      <c r="D8" s="832" t="s">
        <v>1889</v>
      </c>
      <c r="E8" s="832" t="s">
        <v>3246</v>
      </c>
      <c r="F8" s="849"/>
      <c r="G8" s="849"/>
      <c r="H8" s="837">
        <v>0</v>
      </c>
      <c r="I8" s="849">
        <v>1</v>
      </c>
      <c r="J8" s="849">
        <v>115.18</v>
      </c>
      <c r="K8" s="837">
        <v>1</v>
      </c>
      <c r="L8" s="849">
        <v>1</v>
      </c>
      <c r="M8" s="850">
        <v>115.18</v>
      </c>
    </row>
    <row r="9" spans="1:13" ht="14.4" customHeight="1" x14ac:dyDescent="0.3">
      <c r="A9" s="831" t="s">
        <v>2470</v>
      </c>
      <c r="B9" s="832" t="s">
        <v>1885</v>
      </c>
      <c r="C9" s="832" t="s">
        <v>1888</v>
      </c>
      <c r="D9" s="832" t="s">
        <v>1889</v>
      </c>
      <c r="E9" s="832" t="s">
        <v>1890</v>
      </c>
      <c r="F9" s="849"/>
      <c r="G9" s="849"/>
      <c r="H9" s="837">
        <v>0</v>
      </c>
      <c r="I9" s="849">
        <v>2</v>
      </c>
      <c r="J9" s="849">
        <v>32.24</v>
      </c>
      <c r="K9" s="837">
        <v>1</v>
      </c>
      <c r="L9" s="849">
        <v>2</v>
      </c>
      <c r="M9" s="850">
        <v>32.24</v>
      </c>
    </row>
    <row r="10" spans="1:13" ht="14.4" customHeight="1" x14ac:dyDescent="0.3">
      <c r="A10" s="831" t="s">
        <v>2470</v>
      </c>
      <c r="B10" s="832" t="s">
        <v>1915</v>
      </c>
      <c r="C10" s="832" t="s">
        <v>1918</v>
      </c>
      <c r="D10" s="832" t="s">
        <v>873</v>
      </c>
      <c r="E10" s="832" t="s">
        <v>1919</v>
      </c>
      <c r="F10" s="849"/>
      <c r="G10" s="849"/>
      <c r="H10" s="837">
        <v>0</v>
      </c>
      <c r="I10" s="849">
        <v>6</v>
      </c>
      <c r="J10" s="849">
        <v>8313.7199999999993</v>
      </c>
      <c r="K10" s="837">
        <v>1</v>
      </c>
      <c r="L10" s="849">
        <v>6</v>
      </c>
      <c r="M10" s="850">
        <v>8313.7199999999993</v>
      </c>
    </row>
    <row r="11" spans="1:13" ht="14.4" customHeight="1" x14ac:dyDescent="0.3">
      <c r="A11" s="831" t="s">
        <v>2470</v>
      </c>
      <c r="B11" s="832" t="s">
        <v>1915</v>
      </c>
      <c r="C11" s="832" t="s">
        <v>2670</v>
      </c>
      <c r="D11" s="832" t="s">
        <v>2671</v>
      </c>
      <c r="E11" s="832" t="s">
        <v>2672</v>
      </c>
      <c r="F11" s="849"/>
      <c r="G11" s="849"/>
      <c r="H11" s="837">
        <v>0</v>
      </c>
      <c r="I11" s="849">
        <v>12</v>
      </c>
      <c r="J11" s="849">
        <v>8835.9600000000009</v>
      </c>
      <c r="K11" s="837">
        <v>1</v>
      </c>
      <c r="L11" s="849">
        <v>12</v>
      </c>
      <c r="M11" s="850">
        <v>8835.9600000000009</v>
      </c>
    </row>
    <row r="12" spans="1:13" ht="14.4" customHeight="1" x14ac:dyDescent="0.3">
      <c r="A12" s="831" t="s">
        <v>2470</v>
      </c>
      <c r="B12" s="832" t="s">
        <v>1915</v>
      </c>
      <c r="C12" s="832" t="s">
        <v>2673</v>
      </c>
      <c r="D12" s="832" t="s">
        <v>2671</v>
      </c>
      <c r="E12" s="832" t="s">
        <v>2674</v>
      </c>
      <c r="F12" s="849"/>
      <c r="G12" s="849"/>
      <c r="H12" s="837">
        <v>0</v>
      </c>
      <c r="I12" s="849">
        <v>7</v>
      </c>
      <c r="J12" s="849">
        <v>3436.23</v>
      </c>
      <c r="K12" s="837">
        <v>1</v>
      </c>
      <c r="L12" s="849">
        <v>7</v>
      </c>
      <c r="M12" s="850">
        <v>3436.23</v>
      </c>
    </row>
    <row r="13" spans="1:13" ht="14.4" customHeight="1" x14ac:dyDescent="0.3">
      <c r="A13" s="831" t="s">
        <v>2470</v>
      </c>
      <c r="B13" s="832" t="s">
        <v>1915</v>
      </c>
      <c r="C13" s="832" t="s">
        <v>1920</v>
      </c>
      <c r="D13" s="832" t="s">
        <v>873</v>
      </c>
      <c r="E13" s="832" t="s">
        <v>1921</v>
      </c>
      <c r="F13" s="849"/>
      <c r="G13" s="849"/>
      <c r="H13" s="837">
        <v>0</v>
      </c>
      <c r="I13" s="849">
        <v>4</v>
      </c>
      <c r="J13" s="849">
        <v>7389.96</v>
      </c>
      <c r="K13" s="837">
        <v>1</v>
      </c>
      <c r="L13" s="849">
        <v>4</v>
      </c>
      <c r="M13" s="850">
        <v>7389.96</v>
      </c>
    </row>
    <row r="14" spans="1:13" ht="14.4" customHeight="1" x14ac:dyDescent="0.3">
      <c r="A14" s="831" t="s">
        <v>2470</v>
      </c>
      <c r="B14" s="832" t="s">
        <v>1933</v>
      </c>
      <c r="C14" s="832" t="s">
        <v>3623</v>
      </c>
      <c r="D14" s="832" t="s">
        <v>1935</v>
      </c>
      <c r="E14" s="832" t="s">
        <v>1909</v>
      </c>
      <c r="F14" s="849"/>
      <c r="G14" s="849"/>
      <c r="H14" s="837">
        <v>0</v>
      </c>
      <c r="I14" s="849">
        <v>1</v>
      </c>
      <c r="J14" s="849">
        <v>50.05</v>
      </c>
      <c r="K14" s="837">
        <v>1</v>
      </c>
      <c r="L14" s="849">
        <v>1</v>
      </c>
      <c r="M14" s="850">
        <v>50.05</v>
      </c>
    </row>
    <row r="15" spans="1:13" ht="14.4" customHeight="1" x14ac:dyDescent="0.3">
      <c r="A15" s="831" t="s">
        <v>2470</v>
      </c>
      <c r="B15" s="832" t="s">
        <v>1937</v>
      </c>
      <c r="C15" s="832" t="s">
        <v>1939</v>
      </c>
      <c r="D15" s="832" t="s">
        <v>877</v>
      </c>
      <c r="E15" s="832" t="s">
        <v>1940</v>
      </c>
      <c r="F15" s="849"/>
      <c r="G15" s="849"/>
      <c r="H15" s="837">
        <v>0</v>
      </c>
      <c r="I15" s="849">
        <v>2</v>
      </c>
      <c r="J15" s="849">
        <v>85.02</v>
      </c>
      <c r="K15" s="837">
        <v>1</v>
      </c>
      <c r="L15" s="849">
        <v>2</v>
      </c>
      <c r="M15" s="850">
        <v>85.02</v>
      </c>
    </row>
    <row r="16" spans="1:13" ht="14.4" customHeight="1" x14ac:dyDescent="0.3">
      <c r="A16" s="831" t="s">
        <v>2470</v>
      </c>
      <c r="B16" s="832" t="s">
        <v>4131</v>
      </c>
      <c r="C16" s="832" t="s">
        <v>2764</v>
      </c>
      <c r="D16" s="832" t="s">
        <v>2765</v>
      </c>
      <c r="E16" s="832" t="s">
        <v>2766</v>
      </c>
      <c r="F16" s="849"/>
      <c r="G16" s="849"/>
      <c r="H16" s="837">
        <v>0</v>
      </c>
      <c r="I16" s="849">
        <v>2</v>
      </c>
      <c r="J16" s="849">
        <v>28.94</v>
      </c>
      <c r="K16" s="837">
        <v>1</v>
      </c>
      <c r="L16" s="849">
        <v>2</v>
      </c>
      <c r="M16" s="850">
        <v>28.94</v>
      </c>
    </row>
    <row r="17" spans="1:13" ht="14.4" customHeight="1" x14ac:dyDescent="0.3">
      <c r="A17" s="831" t="s">
        <v>2470</v>
      </c>
      <c r="B17" s="832" t="s">
        <v>2046</v>
      </c>
      <c r="C17" s="832" t="s">
        <v>2303</v>
      </c>
      <c r="D17" s="832" t="s">
        <v>2299</v>
      </c>
      <c r="E17" s="832" t="s">
        <v>2304</v>
      </c>
      <c r="F17" s="849"/>
      <c r="G17" s="849"/>
      <c r="H17" s="837">
        <v>0</v>
      </c>
      <c r="I17" s="849">
        <v>1</v>
      </c>
      <c r="J17" s="849">
        <v>49.08</v>
      </c>
      <c r="K17" s="837">
        <v>1</v>
      </c>
      <c r="L17" s="849">
        <v>1</v>
      </c>
      <c r="M17" s="850">
        <v>49.08</v>
      </c>
    </row>
    <row r="18" spans="1:13" ht="14.4" customHeight="1" x14ac:dyDescent="0.3">
      <c r="A18" s="831" t="s">
        <v>2470</v>
      </c>
      <c r="B18" s="832" t="s">
        <v>2052</v>
      </c>
      <c r="C18" s="832" t="s">
        <v>2305</v>
      </c>
      <c r="D18" s="832" t="s">
        <v>1310</v>
      </c>
      <c r="E18" s="832" t="s">
        <v>2306</v>
      </c>
      <c r="F18" s="849"/>
      <c r="G18" s="849"/>
      <c r="H18" s="837">
        <v>0</v>
      </c>
      <c r="I18" s="849">
        <v>2</v>
      </c>
      <c r="J18" s="849">
        <v>308.72000000000003</v>
      </c>
      <c r="K18" s="837">
        <v>1</v>
      </c>
      <c r="L18" s="849">
        <v>2</v>
      </c>
      <c r="M18" s="850">
        <v>308.72000000000003</v>
      </c>
    </row>
    <row r="19" spans="1:13" ht="14.4" customHeight="1" x14ac:dyDescent="0.3">
      <c r="A19" s="831" t="s">
        <v>2470</v>
      </c>
      <c r="B19" s="832" t="s">
        <v>2052</v>
      </c>
      <c r="C19" s="832" t="s">
        <v>3607</v>
      </c>
      <c r="D19" s="832" t="s">
        <v>3608</v>
      </c>
      <c r="E19" s="832" t="s">
        <v>3609</v>
      </c>
      <c r="F19" s="849"/>
      <c r="G19" s="849"/>
      <c r="H19" s="837">
        <v>0</v>
      </c>
      <c r="I19" s="849">
        <v>2</v>
      </c>
      <c r="J19" s="849">
        <v>222.44</v>
      </c>
      <c r="K19" s="837">
        <v>1</v>
      </c>
      <c r="L19" s="849">
        <v>2</v>
      </c>
      <c r="M19" s="850">
        <v>222.44</v>
      </c>
    </row>
    <row r="20" spans="1:13" ht="14.4" customHeight="1" x14ac:dyDescent="0.3">
      <c r="A20" s="831" t="s">
        <v>2470</v>
      </c>
      <c r="B20" s="832" t="s">
        <v>2103</v>
      </c>
      <c r="C20" s="832" t="s">
        <v>2327</v>
      </c>
      <c r="D20" s="832" t="s">
        <v>653</v>
      </c>
      <c r="E20" s="832" t="s">
        <v>650</v>
      </c>
      <c r="F20" s="849"/>
      <c r="G20" s="849"/>
      <c r="H20" s="837">
        <v>0</v>
      </c>
      <c r="I20" s="849">
        <v>2</v>
      </c>
      <c r="J20" s="849">
        <v>145.1</v>
      </c>
      <c r="K20" s="837">
        <v>1</v>
      </c>
      <c r="L20" s="849">
        <v>2</v>
      </c>
      <c r="M20" s="850">
        <v>145.1</v>
      </c>
    </row>
    <row r="21" spans="1:13" ht="14.4" customHeight="1" x14ac:dyDescent="0.3">
      <c r="A21" s="831" t="s">
        <v>2470</v>
      </c>
      <c r="B21" s="832" t="s">
        <v>2103</v>
      </c>
      <c r="C21" s="832" t="s">
        <v>2326</v>
      </c>
      <c r="D21" s="832" t="s">
        <v>653</v>
      </c>
      <c r="E21" s="832" t="s">
        <v>1354</v>
      </c>
      <c r="F21" s="849"/>
      <c r="G21" s="849"/>
      <c r="H21" s="837">
        <v>0</v>
      </c>
      <c r="I21" s="849">
        <v>1</v>
      </c>
      <c r="J21" s="849">
        <v>21.76</v>
      </c>
      <c r="K21" s="837">
        <v>1</v>
      </c>
      <c r="L21" s="849">
        <v>1</v>
      </c>
      <c r="M21" s="850">
        <v>21.76</v>
      </c>
    </row>
    <row r="22" spans="1:13" ht="14.4" customHeight="1" x14ac:dyDescent="0.3">
      <c r="A22" s="831" t="s">
        <v>2470</v>
      </c>
      <c r="B22" s="832" t="s">
        <v>2110</v>
      </c>
      <c r="C22" s="832" t="s">
        <v>2114</v>
      </c>
      <c r="D22" s="832" t="s">
        <v>2112</v>
      </c>
      <c r="E22" s="832" t="s">
        <v>2115</v>
      </c>
      <c r="F22" s="849"/>
      <c r="G22" s="849"/>
      <c r="H22" s="837">
        <v>0</v>
      </c>
      <c r="I22" s="849">
        <v>7</v>
      </c>
      <c r="J22" s="849">
        <v>3868.48</v>
      </c>
      <c r="K22" s="837">
        <v>1</v>
      </c>
      <c r="L22" s="849">
        <v>7</v>
      </c>
      <c r="M22" s="850">
        <v>3868.48</v>
      </c>
    </row>
    <row r="23" spans="1:13" ht="14.4" customHeight="1" x14ac:dyDescent="0.3">
      <c r="A23" s="831" t="s">
        <v>2470</v>
      </c>
      <c r="B23" s="832" t="s">
        <v>2110</v>
      </c>
      <c r="C23" s="832" t="s">
        <v>2116</v>
      </c>
      <c r="D23" s="832" t="s">
        <v>2112</v>
      </c>
      <c r="E23" s="832" t="s">
        <v>2117</v>
      </c>
      <c r="F23" s="849"/>
      <c r="G23" s="849"/>
      <c r="H23" s="837">
        <v>0</v>
      </c>
      <c r="I23" s="849">
        <v>2</v>
      </c>
      <c r="J23" s="849">
        <v>2038.92</v>
      </c>
      <c r="K23" s="837">
        <v>1</v>
      </c>
      <c r="L23" s="849">
        <v>2</v>
      </c>
      <c r="M23" s="850">
        <v>2038.92</v>
      </c>
    </row>
    <row r="24" spans="1:13" ht="14.4" customHeight="1" x14ac:dyDescent="0.3">
      <c r="A24" s="831" t="s">
        <v>2470</v>
      </c>
      <c r="B24" s="832" t="s">
        <v>2118</v>
      </c>
      <c r="C24" s="832" t="s">
        <v>2128</v>
      </c>
      <c r="D24" s="832" t="s">
        <v>2129</v>
      </c>
      <c r="E24" s="832" t="s">
        <v>2130</v>
      </c>
      <c r="F24" s="849"/>
      <c r="G24" s="849"/>
      <c r="H24" s="837">
        <v>0</v>
      </c>
      <c r="I24" s="849">
        <v>3</v>
      </c>
      <c r="J24" s="849">
        <v>15966.24</v>
      </c>
      <c r="K24" s="837">
        <v>1</v>
      </c>
      <c r="L24" s="849">
        <v>3</v>
      </c>
      <c r="M24" s="850">
        <v>15966.24</v>
      </c>
    </row>
    <row r="25" spans="1:13" ht="14.4" customHeight="1" x14ac:dyDescent="0.3">
      <c r="A25" s="831" t="s">
        <v>2470</v>
      </c>
      <c r="B25" s="832" t="s">
        <v>2118</v>
      </c>
      <c r="C25" s="832" t="s">
        <v>2513</v>
      </c>
      <c r="D25" s="832" t="s">
        <v>2129</v>
      </c>
      <c r="E25" s="832" t="s">
        <v>2514</v>
      </c>
      <c r="F25" s="849"/>
      <c r="G25" s="849"/>
      <c r="H25" s="837">
        <v>0</v>
      </c>
      <c r="I25" s="849">
        <v>2</v>
      </c>
      <c r="J25" s="849">
        <v>10644.16</v>
      </c>
      <c r="K25" s="837">
        <v>1</v>
      </c>
      <c r="L25" s="849">
        <v>2</v>
      </c>
      <c r="M25" s="850">
        <v>10644.16</v>
      </c>
    </row>
    <row r="26" spans="1:13" ht="14.4" customHeight="1" x14ac:dyDescent="0.3">
      <c r="A26" s="831" t="s">
        <v>2470</v>
      </c>
      <c r="B26" s="832" t="s">
        <v>2118</v>
      </c>
      <c r="C26" s="832" t="s">
        <v>2126</v>
      </c>
      <c r="D26" s="832" t="s">
        <v>2120</v>
      </c>
      <c r="E26" s="832" t="s">
        <v>2127</v>
      </c>
      <c r="F26" s="849"/>
      <c r="G26" s="849"/>
      <c r="H26" s="837">
        <v>0</v>
      </c>
      <c r="I26" s="849">
        <v>4</v>
      </c>
      <c r="J26" s="849">
        <v>3877.92</v>
      </c>
      <c r="K26" s="837">
        <v>1</v>
      </c>
      <c r="L26" s="849">
        <v>4</v>
      </c>
      <c r="M26" s="850">
        <v>3877.92</v>
      </c>
    </row>
    <row r="27" spans="1:13" ht="14.4" customHeight="1" x14ac:dyDescent="0.3">
      <c r="A27" s="831" t="s">
        <v>2470</v>
      </c>
      <c r="B27" s="832" t="s">
        <v>2118</v>
      </c>
      <c r="C27" s="832" t="s">
        <v>2119</v>
      </c>
      <c r="D27" s="832" t="s">
        <v>2120</v>
      </c>
      <c r="E27" s="832" t="s">
        <v>2121</v>
      </c>
      <c r="F27" s="849"/>
      <c r="G27" s="849"/>
      <c r="H27" s="837">
        <v>0</v>
      </c>
      <c r="I27" s="849">
        <v>3</v>
      </c>
      <c r="J27" s="849">
        <v>5816.91</v>
      </c>
      <c r="K27" s="837">
        <v>1</v>
      </c>
      <c r="L27" s="849">
        <v>3</v>
      </c>
      <c r="M27" s="850">
        <v>5816.91</v>
      </c>
    </row>
    <row r="28" spans="1:13" ht="14.4" customHeight="1" x14ac:dyDescent="0.3">
      <c r="A28" s="831" t="s">
        <v>2470</v>
      </c>
      <c r="B28" s="832" t="s">
        <v>2139</v>
      </c>
      <c r="C28" s="832" t="s">
        <v>2141</v>
      </c>
      <c r="D28" s="832" t="s">
        <v>1087</v>
      </c>
      <c r="E28" s="832" t="s">
        <v>1089</v>
      </c>
      <c r="F28" s="849"/>
      <c r="G28" s="849"/>
      <c r="H28" s="837"/>
      <c r="I28" s="849">
        <v>11</v>
      </c>
      <c r="J28" s="849">
        <v>0</v>
      </c>
      <c r="K28" s="837"/>
      <c r="L28" s="849">
        <v>11</v>
      </c>
      <c r="M28" s="850">
        <v>0</v>
      </c>
    </row>
    <row r="29" spans="1:13" ht="14.4" customHeight="1" x14ac:dyDescent="0.3">
      <c r="A29" s="831" t="s">
        <v>2470</v>
      </c>
      <c r="B29" s="832" t="s">
        <v>2139</v>
      </c>
      <c r="C29" s="832" t="s">
        <v>2142</v>
      </c>
      <c r="D29" s="832" t="s">
        <v>1087</v>
      </c>
      <c r="E29" s="832" t="s">
        <v>2143</v>
      </c>
      <c r="F29" s="849"/>
      <c r="G29" s="849"/>
      <c r="H29" s="837">
        <v>0</v>
      </c>
      <c r="I29" s="849">
        <v>3</v>
      </c>
      <c r="J29" s="849">
        <v>230.57999999999998</v>
      </c>
      <c r="K29" s="837">
        <v>1</v>
      </c>
      <c r="L29" s="849">
        <v>3</v>
      </c>
      <c r="M29" s="850">
        <v>230.57999999999998</v>
      </c>
    </row>
    <row r="30" spans="1:13" ht="14.4" customHeight="1" x14ac:dyDescent="0.3">
      <c r="A30" s="831" t="s">
        <v>2470</v>
      </c>
      <c r="B30" s="832" t="s">
        <v>2146</v>
      </c>
      <c r="C30" s="832" t="s">
        <v>3635</v>
      </c>
      <c r="D30" s="832" t="s">
        <v>3636</v>
      </c>
      <c r="E30" s="832" t="s">
        <v>3637</v>
      </c>
      <c r="F30" s="849">
        <v>1</v>
      </c>
      <c r="G30" s="849">
        <v>219.78</v>
      </c>
      <c r="H30" s="837">
        <v>1</v>
      </c>
      <c r="I30" s="849"/>
      <c r="J30" s="849"/>
      <c r="K30" s="837">
        <v>0</v>
      </c>
      <c r="L30" s="849">
        <v>1</v>
      </c>
      <c r="M30" s="850">
        <v>219.78</v>
      </c>
    </row>
    <row r="31" spans="1:13" ht="14.4" customHeight="1" x14ac:dyDescent="0.3">
      <c r="A31" s="831" t="s">
        <v>2470</v>
      </c>
      <c r="B31" s="832" t="s">
        <v>2146</v>
      </c>
      <c r="C31" s="832" t="s">
        <v>2337</v>
      </c>
      <c r="D31" s="832" t="s">
        <v>2148</v>
      </c>
      <c r="E31" s="832" t="s">
        <v>2338</v>
      </c>
      <c r="F31" s="849"/>
      <c r="G31" s="849"/>
      <c r="H31" s="837">
        <v>0</v>
      </c>
      <c r="I31" s="849">
        <v>2</v>
      </c>
      <c r="J31" s="849">
        <v>219.78</v>
      </c>
      <c r="K31" s="837">
        <v>1</v>
      </c>
      <c r="L31" s="849">
        <v>2</v>
      </c>
      <c r="M31" s="850">
        <v>219.78</v>
      </c>
    </row>
    <row r="32" spans="1:13" ht="14.4" customHeight="1" x14ac:dyDescent="0.3">
      <c r="A32" s="831" t="s">
        <v>2470</v>
      </c>
      <c r="B32" s="832" t="s">
        <v>2158</v>
      </c>
      <c r="C32" s="832" t="s">
        <v>3638</v>
      </c>
      <c r="D32" s="832" t="s">
        <v>3639</v>
      </c>
      <c r="E32" s="832" t="s">
        <v>2161</v>
      </c>
      <c r="F32" s="849">
        <v>4</v>
      </c>
      <c r="G32" s="849">
        <v>3640.8</v>
      </c>
      <c r="H32" s="837">
        <v>1</v>
      </c>
      <c r="I32" s="849"/>
      <c r="J32" s="849"/>
      <c r="K32" s="837">
        <v>0</v>
      </c>
      <c r="L32" s="849">
        <v>4</v>
      </c>
      <c r="M32" s="850">
        <v>3640.8</v>
      </c>
    </row>
    <row r="33" spans="1:13" ht="14.4" customHeight="1" x14ac:dyDescent="0.3">
      <c r="A33" s="831" t="s">
        <v>2470</v>
      </c>
      <c r="B33" s="832" t="s">
        <v>2162</v>
      </c>
      <c r="C33" s="832" t="s">
        <v>2166</v>
      </c>
      <c r="D33" s="832" t="s">
        <v>2164</v>
      </c>
      <c r="E33" s="832" t="s">
        <v>2167</v>
      </c>
      <c r="F33" s="849"/>
      <c r="G33" s="849"/>
      <c r="H33" s="837">
        <v>0</v>
      </c>
      <c r="I33" s="849">
        <v>5</v>
      </c>
      <c r="J33" s="849">
        <v>23.5</v>
      </c>
      <c r="K33" s="837">
        <v>1</v>
      </c>
      <c r="L33" s="849">
        <v>5</v>
      </c>
      <c r="M33" s="850">
        <v>23.5</v>
      </c>
    </row>
    <row r="34" spans="1:13" ht="14.4" customHeight="1" x14ac:dyDescent="0.3">
      <c r="A34" s="831" t="s">
        <v>2470</v>
      </c>
      <c r="B34" s="832" t="s">
        <v>2175</v>
      </c>
      <c r="C34" s="832" t="s">
        <v>3657</v>
      </c>
      <c r="D34" s="832" t="s">
        <v>3658</v>
      </c>
      <c r="E34" s="832" t="s">
        <v>2178</v>
      </c>
      <c r="F34" s="849">
        <v>2</v>
      </c>
      <c r="G34" s="849">
        <v>246.36</v>
      </c>
      <c r="H34" s="837">
        <v>1</v>
      </c>
      <c r="I34" s="849"/>
      <c r="J34" s="849"/>
      <c r="K34" s="837">
        <v>0</v>
      </c>
      <c r="L34" s="849">
        <v>2</v>
      </c>
      <c r="M34" s="850">
        <v>246.36</v>
      </c>
    </row>
    <row r="35" spans="1:13" ht="14.4" customHeight="1" x14ac:dyDescent="0.3">
      <c r="A35" s="831" t="s">
        <v>2470</v>
      </c>
      <c r="B35" s="832" t="s">
        <v>1997</v>
      </c>
      <c r="C35" s="832" t="s">
        <v>3660</v>
      </c>
      <c r="D35" s="832" t="s">
        <v>1999</v>
      </c>
      <c r="E35" s="832" t="s">
        <v>3661</v>
      </c>
      <c r="F35" s="849"/>
      <c r="G35" s="849"/>
      <c r="H35" s="837">
        <v>0</v>
      </c>
      <c r="I35" s="849">
        <v>2</v>
      </c>
      <c r="J35" s="849">
        <v>362.9</v>
      </c>
      <c r="K35" s="837">
        <v>1</v>
      </c>
      <c r="L35" s="849">
        <v>2</v>
      </c>
      <c r="M35" s="850">
        <v>362.9</v>
      </c>
    </row>
    <row r="36" spans="1:13" ht="14.4" customHeight="1" x14ac:dyDescent="0.3">
      <c r="A36" s="831" t="s">
        <v>2470</v>
      </c>
      <c r="B36" s="832" t="s">
        <v>2135</v>
      </c>
      <c r="C36" s="832" t="s">
        <v>2136</v>
      </c>
      <c r="D36" s="832" t="s">
        <v>2137</v>
      </c>
      <c r="E36" s="832" t="s">
        <v>2138</v>
      </c>
      <c r="F36" s="849"/>
      <c r="G36" s="849"/>
      <c r="H36" s="837">
        <v>0</v>
      </c>
      <c r="I36" s="849">
        <v>6</v>
      </c>
      <c r="J36" s="849">
        <v>301.92</v>
      </c>
      <c r="K36" s="837">
        <v>1</v>
      </c>
      <c r="L36" s="849">
        <v>6</v>
      </c>
      <c r="M36" s="850">
        <v>301.92</v>
      </c>
    </row>
    <row r="37" spans="1:13" ht="14.4" customHeight="1" x14ac:dyDescent="0.3">
      <c r="A37" s="831" t="s">
        <v>2471</v>
      </c>
      <c r="B37" s="832" t="s">
        <v>4132</v>
      </c>
      <c r="C37" s="832" t="s">
        <v>2727</v>
      </c>
      <c r="D37" s="832" t="s">
        <v>2728</v>
      </c>
      <c r="E37" s="832" t="s">
        <v>2729</v>
      </c>
      <c r="F37" s="849"/>
      <c r="G37" s="849"/>
      <c r="H37" s="837">
        <v>0</v>
      </c>
      <c r="I37" s="849">
        <v>5</v>
      </c>
      <c r="J37" s="849">
        <v>2511.5500000000002</v>
      </c>
      <c r="K37" s="837">
        <v>1</v>
      </c>
      <c r="L37" s="849">
        <v>5</v>
      </c>
      <c r="M37" s="850">
        <v>2511.5500000000002</v>
      </c>
    </row>
    <row r="38" spans="1:13" ht="14.4" customHeight="1" x14ac:dyDescent="0.3">
      <c r="A38" s="831" t="s">
        <v>2471</v>
      </c>
      <c r="B38" s="832" t="s">
        <v>4133</v>
      </c>
      <c r="C38" s="832" t="s">
        <v>2654</v>
      </c>
      <c r="D38" s="832" t="s">
        <v>2655</v>
      </c>
      <c r="E38" s="832" t="s">
        <v>1961</v>
      </c>
      <c r="F38" s="849"/>
      <c r="G38" s="849"/>
      <c r="H38" s="837">
        <v>0</v>
      </c>
      <c r="I38" s="849">
        <v>3</v>
      </c>
      <c r="J38" s="849">
        <v>1651.17</v>
      </c>
      <c r="K38" s="837">
        <v>1</v>
      </c>
      <c r="L38" s="849">
        <v>3</v>
      </c>
      <c r="M38" s="850">
        <v>1651.17</v>
      </c>
    </row>
    <row r="39" spans="1:13" ht="14.4" customHeight="1" x14ac:dyDescent="0.3">
      <c r="A39" s="831" t="s">
        <v>2471</v>
      </c>
      <c r="B39" s="832" t="s">
        <v>2118</v>
      </c>
      <c r="C39" s="832" t="s">
        <v>2126</v>
      </c>
      <c r="D39" s="832" t="s">
        <v>2120</v>
      </c>
      <c r="E39" s="832" t="s">
        <v>2127</v>
      </c>
      <c r="F39" s="849"/>
      <c r="G39" s="849"/>
      <c r="H39" s="837">
        <v>0</v>
      </c>
      <c r="I39" s="849">
        <v>4</v>
      </c>
      <c r="J39" s="849">
        <v>3877.92</v>
      </c>
      <c r="K39" s="837">
        <v>1</v>
      </c>
      <c r="L39" s="849">
        <v>4</v>
      </c>
      <c r="M39" s="850">
        <v>3877.92</v>
      </c>
    </row>
    <row r="40" spans="1:13" ht="14.4" customHeight="1" x14ac:dyDescent="0.3">
      <c r="A40" s="831" t="s">
        <v>2471</v>
      </c>
      <c r="B40" s="832" t="s">
        <v>2139</v>
      </c>
      <c r="C40" s="832" t="s">
        <v>2141</v>
      </c>
      <c r="D40" s="832" t="s">
        <v>1087</v>
      </c>
      <c r="E40" s="832" t="s">
        <v>1089</v>
      </c>
      <c r="F40" s="849"/>
      <c r="G40" s="849"/>
      <c r="H40" s="837"/>
      <c r="I40" s="849">
        <v>2</v>
      </c>
      <c r="J40" s="849">
        <v>0</v>
      </c>
      <c r="K40" s="837"/>
      <c r="L40" s="849">
        <v>2</v>
      </c>
      <c r="M40" s="850">
        <v>0</v>
      </c>
    </row>
    <row r="41" spans="1:13" ht="14.4" customHeight="1" x14ac:dyDescent="0.3">
      <c r="A41" s="831" t="s">
        <v>2471</v>
      </c>
      <c r="B41" s="832" t="s">
        <v>2208</v>
      </c>
      <c r="C41" s="832" t="s">
        <v>3699</v>
      </c>
      <c r="D41" s="832" t="s">
        <v>1573</v>
      </c>
      <c r="E41" s="832" t="s">
        <v>1574</v>
      </c>
      <c r="F41" s="849"/>
      <c r="G41" s="849"/>
      <c r="H41" s="837">
        <v>0</v>
      </c>
      <c r="I41" s="849">
        <v>4</v>
      </c>
      <c r="J41" s="849">
        <v>777.04</v>
      </c>
      <c r="K41" s="837">
        <v>1</v>
      </c>
      <c r="L41" s="849">
        <v>4</v>
      </c>
      <c r="M41" s="850">
        <v>777.04</v>
      </c>
    </row>
    <row r="42" spans="1:13" ht="14.4" customHeight="1" x14ac:dyDescent="0.3">
      <c r="A42" s="831" t="s">
        <v>2472</v>
      </c>
      <c r="B42" s="832" t="s">
        <v>1885</v>
      </c>
      <c r="C42" s="832" t="s">
        <v>1888</v>
      </c>
      <c r="D42" s="832" t="s">
        <v>1889</v>
      </c>
      <c r="E42" s="832" t="s">
        <v>1890</v>
      </c>
      <c r="F42" s="849"/>
      <c r="G42" s="849"/>
      <c r="H42" s="837">
        <v>0</v>
      </c>
      <c r="I42" s="849">
        <v>8</v>
      </c>
      <c r="J42" s="849">
        <v>128.96</v>
      </c>
      <c r="K42" s="837">
        <v>1</v>
      </c>
      <c r="L42" s="849">
        <v>8</v>
      </c>
      <c r="M42" s="850">
        <v>128.96</v>
      </c>
    </row>
    <row r="43" spans="1:13" ht="14.4" customHeight="1" x14ac:dyDescent="0.3">
      <c r="A43" s="831" t="s">
        <v>2472</v>
      </c>
      <c r="B43" s="832" t="s">
        <v>1897</v>
      </c>
      <c r="C43" s="832" t="s">
        <v>1898</v>
      </c>
      <c r="D43" s="832" t="s">
        <v>1091</v>
      </c>
      <c r="E43" s="832" t="s">
        <v>1899</v>
      </c>
      <c r="F43" s="849"/>
      <c r="G43" s="849"/>
      <c r="H43" s="837">
        <v>0</v>
      </c>
      <c r="I43" s="849">
        <v>24</v>
      </c>
      <c r="J43" s="849">
        <v>10876.32</v>
      </c>
      <c r="K43" s="837">
        <v>1</v>
      </c>
      <c r="L43" s="849">
        <v>24</v>
      </c>
      <c r="M43" s="850">
        <v>10876.32</v>
      </c>
    </row>
    <row r="44" spans="1:13" ht="14.4" customHeight="1" x14ac:dyDescent="0.3">
      <c r="A44" s="831" t="s">
        <v>2472</v>
      </c>
      <c r="B44" s="832" t="s">
        <v>1915</v>
      </c>
      <c r="C44" s="832" t="s">
        <v>1918</v>
      </c>
      <c r="D44" s="832" t="s">
        <v>873</v>
      </c>
      <c r="E44" s="832" t="s">
        <v>1919</v>
      </c>
      <c r="F44" s="849"/>
      <c r="G44" s="849"/>
      <c r="H44" s="837">
        <v>0</v>
      </c>
      <c r="I44" s="849">
        <v>4</v>
      </c>
      <c r="J44" s="849">
        <v>5542.48</v>
      </c>
      <c r="K44" s="837">
        <v>1</v>
      </c>
      <c r="L44" s="849">
        <v>4</v>
      </c>
      <c r="M44" s="850">
        <v>5542.48</v>
      </c>
    </row>
    <row r="45" spans="1:13" ht="14.4" customHeight="1" x14ac:dyDescent="0.3">
      <c r="A45" s="831" t="s">
        <v>2472</v>
      </c>
      <c r="B45" s="832" t="s">
        <v>1915</v>
      </c>
      <c r="C45" s="832" t="s">
        <v>1922</v>
      </c>
      <c r="D45" s="832" t="s">
        <v>873</v>
      </c>
      <c r="E45" s="832" t="s">
        <v>1923</v>
      </c>
      <c r="F45" s="849"/>
      <c r="G45" s="849"/>
      <c r="H45" s="837">
        <v>0</v>
      </c>
      <c r="I45" s="849">
        <v>3</v>
      </c>
      <c r="J45" s="849">
        <v>6928.08</v>
      </c>
      <c r="K45" s="837">
        <v>1</v>
      </c>
      <c r="L45" s="849">
        <v>3</v>
      </c>
      <c r="M45" s="850">
        <v>6928.08</v>
      </c>
    </row>
    <row r="46" spans="1:13" ht="14.4" customHeight="1" x14ac:dyDescent="0.3">
      <c r="A46" s="831" t="s">
        <v>2472</v>
      </c>
      <c r="B46" s="832" t="s">
        <v>1915</v>
      </c>
      <c r="C46" s="832" t="s">
        <v>2670</v>
      </c>
      <c r="D46" s="832" t="s">
        <v>2671</v>
      </c>
      <c r="E46" s="832" t="s">
        <v>2672</v>
      </c>
      <c r="F46" s="849"/>
      <c r="G46" s="849"/>
      <c r="H46" s="837">
        <v>0</v>
      </c>
      <c r="I46" s="849">
        <v>15</v>
      </c>
      <c r="J46" s="849">
        <v>11044.95</v>
      </c>
      <c r="K46" s="837">
        <v>1</v>
      </c>
      <c r="L46" s="849">
        <v>15</v>
      </c>
      <c r="M46" s="850">
        <v>11044.95</v>
      </c>
    </row>
    <row r="47" spans="1:13" ht="14.4" customHeight="1" x14ac:dyDescent="0.3">
      <c r="A47" s="831" t="s">
        <v>2472</v>
      </c>
      <c r="B47" s="832" t="s">
        <v>1915</v>
      </c>
      <c r="C47" s="832" t="s">
        <v>2673</v>
      </c>
      <c r="D47" s="832" t="s">
        <v>2671</v>
      </c>
      <c r="E47" s="832" t="s">
        <v>2674</v>
      </c>
      <c r="F47" s="849"/>
      <c r="G47" s="849"/>
      <c r="H47" s="837">
        <v>0</v>
      </c>
      <c r="I47" s="849">
        <v>4</v>
      </c>
      <c r="J47" s="849">
        <v>1963.56</v>
      </c>
      <c r="K47" s="837">
        <v>1</v>
      </c>
      <c r="L47" s="849">
        <v>4</v>
      </c>
      <c r="M47" s="850">
        <v>1963.56</v>
      </c>
    </row>
    <row r="48" spans="1:13" ht="14.4" customHeight="1" x14ac:dyDescent="0.3">
      <c r="A48" s="831" t="s">
        <v>2472</v>
      </c>
      <c r="B48" s="832" t="s">
        <v>1915</v>
      </c>
      <c r="C48" s="832" t="s">
        <v>1920</v>
      </c>
      <c r="D48" s="832" t="s">
        <v>873</v>
      </c>
      <c r="E48" s="832" t="s">
        <v>1921</v>
      </c>
      <c r="F48" s="849"/>
      <c r="G48" s="849"/>
      <c r="H48" s="837">
        <v>0</v>
      </c>
      <c r="I48" s="849">
        <v>5</v>
      </c>
      <c r="J48" s="849">
        <v>9237.4500000000007</v>
      </c>
      <c r="K48" s="837">
        <v>1</v>
      </c>
      <c r="L48" s="849">
        <v>5</v>
      </c>
      <c r="M48" s="850">
        <v>9237.4500000000007</v>
      </c>
    </row>
    <row r="49" spans="1:13" ht="14.4" customHeight="1" x14ac:dyDescent="0.3">
      <c r="A49" s="831" t="s">
        <v>2472</v>
      </c>
      <c r="B49" s="832" t="s">
        <v>1915</v>
      </c>
      <c r="C49" s="832" t="s">
        <v>2675</v>
      </c>
      <c r="D49" s="832" t="s">
        <v>873</v>
      </c>
      <c r="E49" s="832" t="s">
        <v>2676</v>
      </c>
      <c r="F49" s="849"/>
      <c r="G49" s="849"/>
      <c r="H49" s="837">
        <v>0</v>
      </c>
      <c r="I49" s="849">
        <v>3</v>
      </c>
      <c r="J49" s="849">
        <v>831.36</v>
      </c>
      <c r="K49" s="837">
        <v>1</v>
      </c>
      <c r="L49" s="849">
        <v>3</v>
      </c>
      <c r="M49" s="850">
        <v>831.36</v>
      </c>
    </row>
    <row r="50" spans="1:13" ht="14.4" customHeight="1" x14ac:dyDescent="0.3">
      <c r="A50" s="831" t="s">
        <v>2472</v>
      </c>
      <c r="B50" s="832" t="s">
        <v>1915</v>
      </c>
      <c r="C50" s="832" t="s">
        <v>2677</v>
      </c>
      <c r="D50" s="832" t="s">
        <v>2671</v>
      </c>
      <c r="E50" s="832" t="s">
        <v>2678</v>
      </c>
      <c r="F50" s="849"/>
      <c r="G50" s="849"/>
      <c r="H50" s="837">
        <v>0</v>
      </c>
      <c r="I50" s="849">
        <v>2</v>
      </c>
      <c r="J50" s="849">
        <v>1847.48</v>
      </c>
      <c r="K50" s="837">
        <v>1</v>
      </c>
      <c r="L50" s="849">
        <v>2</v>
      </c>
      <c r="M50" s="850">
        <v>1847.48</v>
      </c>
    </row>
    <row r="51" spans="1:13" ht="14.4" customHeight="1" x14ac:dyDescent="0.3">
      <c r="A51" s="831" t="s">
        <v>2472</v>
      </c>
      <c r="B51" s="832" t="s">
        <v>2262</v>
      </c>
      <c r="C51" s="832" t="s">
        <v>2534</v>
      </c>
      <c r="D51" s="832" t="s">
        <v>2535</v>
      </c>
      <c r="E51" s="832" t="s">
        <v>2536</v>
      </c>
      <c r="F51" s="849"/>
      <c r="G51" s="849"/>
      <c r="H51" s="837">
        <v>0</v>
      </c>
      <c r="I51" s="849">
        <v>1</v>
      </c>
      <c r="J51" s="849">
        <v>82.63</v>
      </c>
      <c r="K51" s="837">
        <v>1</v>
      </c>
      <c r="L51" s="849">
        <v>1</v>
      </c>
      <c r="M51" s="850">
        <v>82.63</v>
      </c>
    </row>
    <row r="52" spans="1:13" ht="14.4" customHeight="1" x14ac:dyDescent="0.3">
      <c r="A52" s="831" t="s">
        <v>2472</v>
      </c>
      <c r="B52" s="832" t="s">
        <v>2262</v>
      </c>
      <c r="C52" s="832" t="s">
        <v>2537</v>
      </c>
      <c r="D52" s="832" t="s">
        <v>2535</v>
      </c>
      <c r="E52" s="832" t="s">
        <v>2538</v>
      </c>
      <c r="F52" s="849"/>
      <c r="G52" s="849"/>
      <c r="H52" s="837">
        <v>0</v>
      </c>
      <c r="I52" s="849">
        <v>1</v>
      </c>
      <c r="J52" s="849">
        <v>41.32</v>
      </c>
      <c r="K52" s="837">
        <v>1</v>
      </c>
      <c r="L52" s="849">
        <v>1</v>
      </c>
      <c r="M52" s="850">
        <v>41.32</v>
      </c>
    </row>
    <row r="53" spans="1:13" ht="14.4" customHeight="1" x14ac:dyDescent="0.3">
      <c r="A53" s="831" t="s">
        <v>2472</v>
      </c>
      <c r="B53" s="832" t="s">
        <v>1959</v>
      </c>
      <c r="C53" s="832" t="s">
        <v>1960</v>
      </c>
      <c r="D53" s="832" t="s">
        <v>714</v>
      </c>
      <c r="E53" s="832" t="s">
        <v>1961</v>
      </c>
      <c r="F53" s="849"/>
      <c r="G53" s="849"/>
      <c r="H53" s="837">
        <v>0</v>
      </c>
      <c r="I53" s="849">
        <v>3</v>
      </c>
      <c r="J53" s="849">
        <v>52.679999999999993</v>
      </c>
      <c r="K53" s="837">
        <v>1</v>
      </c>
      <c r="L53" s="849">
        <v>3</v>
      </c>
      <c r="M53" s="850">
        <v>52.679999999999993</v>
      </c>
    </row>
    <row r="54" spans="1:13" ht="14.4" customHeight="1" x14ac:dyDescent="0.3">
      <c r="A54" s="831" t="s">
        <v>2472</v>
      </c>
      <c r="B54" s="832" t="s">
        <v>1965</v>
      </c>
      <c r="C54" s="832" t="s">
        <v>1966</v>
      </c>
      <c r="D54" s="832" t="s">
        <v>1967</v>
      </c>
      <c r="E54" s="832" t="s">
        <v>1968</v>
      </c>
      <c r="F54" s="849"/>
      <c r="G54" s="849"/>
      <c r="H54" s="837">
        <v>0</v>
      </c>
      <c r="I54" s="849">
        <v>1</v>
      </c>
      <c r="J54" s="849">
        <v>32.76</v>
      </c>
      <c r="K54" s="837">
        <v>1</v>
      </c>
      <c r="L54" s="849">
        <v>1</v>
      </c>
      <c r="M54" s="850">
        <v>32.76</v>
      </c>
    </row>
    <row r="55" spans="1:13" ht="14.4" customHeight="1" x14ac:dyDescent="0.3">
      <c r="A55" s="831" t="s">
        <v>2472</v>
      </c>
      <c r="B55" s="832" t="s">
        <v>1969</v>
      </c>
      <c r="C55" s="832" t="s">
        <v>2269</v>
      </c>
      <c r="D55" s="832" t="s">
        <v>1971</v>
      </c>
      <c r="E55" s="832" t="s">
        <v>2270</v>
      </c>
      <c r="F55" s="849"/>
      <c r="G55" s="849"/>
      <c r="H55" s="837">
        <v>0</v>
      </c>
      <c r="I55" s="849">
        <v>3</v>
      </c>
      <c r="J55" s="849">
        <v>93.27</v>
      </c>
      <c r="K55" s="837">
        <v>1</v>
      </c>
      <c r="L55" s="849">
        <v>3</v>
      </c>
      <c r="M55" s="850">
        <v>93.27</v>
      </c>
    </row>
    <row r="56" spans="1:13" ht="14.4" customHeight="1" x14ac:dyDescent="0.3">
      <c r="A56" s="831" t="s">
        <v>2472</v>
      </c>
      <c r="B56" s="832" t="s">
        <v>1981</v>
      </c>
      <c r="C56" s="832" t="s">
        <v>2699</v>
      </c>
      <c r="D56" s="832" t="s">
        <v>2700</v>
      </c>
      <c r="E56" s="832" t="s">
        <v>2570</v>
      </c>
      <c r="F56" s="849">
        <v>1</v>
      </c>
      <c r="G56" s="849">
        <v>47.7</v>
      </c>
      <c r="H56" s="837">
        <v>1</v>
      </c>
      <c r="I56" s="849"/>
      <c r="J56" s="849"/>
      <c r="K56" s="837">
        <v>0</v>
      </c>
      <c r="L56" s="849">
        <v>1</v>
      </c>
      <c r="M56" s="850">
        <v>47.7</v>
      </c>
    </row>
    <row r="57" spans="1:13" ht="14.4" customHeight="1" x14ac:dyDescent="0.3">
      <c r="A57" s="831" t="s">
        <v>2472</v>
      </c>
      <c r="B57" s="832" t="s">
        <v>4131</v>
      </c>
      <c r="C57" s="832" t="s">
        <v>2764</v>
      </c>
      <c r="D57" s="832" t="s">
        <v>2765</v>
      </c>
      <c r="E57" s="832" t="s">
        <v>2766</v>
      </c>
      <c r="F57" s="849"/>
      <c r="G57" s="849"/>
      <c r="H57" s="837">
        <v>0</v>
      </c>
      <c r="I57" s="849">
        <v>2</v>
      </c>
      <c r="J57" s="849">
        <v>28.94</v>
      </c>
      <c r="K57" s="837">
        <v>1</v>
      </c>
      <c r="L57" s="849">
        <v>2</v>
      </c>
      <c r="M57" s="850">
        <v>28.94</v>
      </c>
    </row>
    <row r="58" spans="1:13" ht="14.4" customHeight="1" x14ac:dyDescent="0.3">
      <c r="A58" s="831" t="s">
        <v>2472</v>
      </c>
      <c r="B58" s="832" t="s">
        <v>4134</v>
      </c>
      <c r="C58" s="832" t="s">
        <v>2657</v>
      </c>
      <c r="D58" s="832" t="s">
        <v>2658</v>
      </c>
      <c r="E58" s="832" t="s">
        <v>2659</v>
      </c>
      <c r="F58" s="849"/>
      <c r="G58" s="849"/>
      <c r="H58" s="837">
        <v>0</v>
      </c>
      <c r="I58" s="849">
        <v>2</v>
      </c>
      <c r="J58" s="849">
        <v>237.3</v>
      </c>
      <c r="K58" s="837">
        <v>1</v>
      </c>
      <c r="L58" s="849">
        <v>2</v>
      </c>
      <c r="M58" s="850">
        <v>237.3</v>
      </c>
    </row>
    <row r="59" spans="1:13" ht="14.4" customHeight="1" x14ac:dyDescent="0.3">
      <c r="A59" s="831" t="s">
        <v>2472</v>
      </c>
      <c r="B59" s="832" t="s">
        <v>2046</v>
      </c>
      <c r="C59" s="832" t="s">
        <v>2301</v>
      </c>
      <c r="D59" s="832" t="s">
        <v>2299</v>
      </c>
      <c r="E59" s="832" t="s">
        <v>2302</v>
      </c>
      <c r="F59" s="849"/>
      <c r="G59" s="849"/>
      <c r="H59" s="837">
        <v>0</v>
      </c>
      <c r="I59" s="849">
        <v>1</v>
      </c>
      <c r="J59" s="849">
        <v>63.14</v>
      </c>
      <c r="K59" s="837">
        <v>1</v>
      </c>
      <c r="L59" s="849">
        <v>1</v>
      </c>
      <c r="M59" s="850">
        <v>63.14</v>
      </c>
    </row>
    <row r="60" spans="1:13" ht="14.4" customHeight="1" x14ac:dyDescent="0.3">
      <c r="A60" s="831" t="s">
        <v>2472</v>
      </c>
      <c r="B60" s="832" t="s">
        <v>4135</v>
      </c>
      <c r="C60" s="832" t="s">
        <v>2736</v>
      </c>
      <c r="D60" s="832" t="s">
        <v>2734</v>
      </c>
      <c r="E60" s="832" t="s">
        <v>2737</v>
      </c>
      <c r="F60" s="849"/>
      <c r="G60" s="849"/>
      <c r="H60" s="837">
        <v>0</v>
      </c>
      <c r="I60" s="849">
        <v>13</v>
      </c>
      <c r="J60" s="849">
        <v>73109.790000000008</v>
      </c>
      <c r="K60" s="837">
        <v>1</v>
      </c>
      <c r="L60" s="849">
        <v>13</v>
      </c>
      <c r="M60" s="850">
        <v>73109.790000000008</v>
      </c>
    </row>
    <row r="61" spans="1:13" ht="14.4" customHeight="1" x14ac:dyDescent="0.3">
      <c r="A61" s="831" t="s">
        <v>2472</v>
      </c>
      <c r="B61" s="832" t="s">
        <v>4135</v>
      </c>
      <c r="C61" s="832" t="s">
        <v>2738</v>
      </c>
      <c r="D61" s="832" t="s">
        <v>2734</v>
      </c>
      <c r="E61" s="832" t="s">
        <v>2739</v>
      </c>
      <c r="F61" s="849"/>
      <c r="G61" s="849"/>
      <c r="H61" s="837">
        <v>0</v>
      </c>
      <c r="I61" s="849">
        <v>6</v>
      </c>
      <c r="J61" s="849">
        <v>4820.3999999999996</v>
      </c>
      <c r="K61" s="837">
        <v>1</v>
      </c>
      <c r="L61" s="849">
        <v>6</v>
      </c>
      <c r="M61" s="850">
        <v>4820.3999999999996</v>
      </c>
    </row>
    <row r="62" spans="1:13" ht="14.4" customHeight="1" x14ac:dyDescent="0.3">
      <c r="A62" s="831" t="s">
        <v>2472</v>
      </c>
      <c r="B62" s="832" t="s">
        <v>4135</v>
      </c>
      <c r="C62" s="832" t="s">
        <v>2733</v>
      </c>
      <c r="D62" s="832" t="s">
        <v>2734</v>
      </c>
      <c r="E62" s="832" t="s">
        <v>2735</v>
      </c>
      <c r="F62" s="849"/>
      <c r="G62" s="849"/>
      <c r="H62" s="837">
        <v>0</v>
      </c>
      <c r="I62" s="849">
        <v>28</v>
      </c>
      <c r="J62" s="849">
        <v>112476.55999999998</v>
      </c>
      <c r="K62" s="837">
        <v>1</v>
      </c>
      <c r="L62" s="849">
        <v>28</v>
      </c>
      <c r="M62" s="850">
        <v>112476.55999999998</v>
      </c>
    </row>
    <row r="63" spans="1:13" ht="14.4" customHeight="1" x14ac:dyDescent="0.3">
      <c r="A63" s="831" t="s">
        <v>2472</v>
      </c>
      <c r="B63" s="832" t="s">
        <v>4136</v>
      </c>
      <c r="C63" s="832" t="s">
        <v>2640</v>
      </c>
      <c r="D63" s="832" t="s">
        <v>2641</v>
      </c>
      <c r="E63" s="832" t="s">
        <v>2642</v>
      </c>
      <c r="F63" s="849"/>
      <c r="G63" s="849"/>
      <c r="H63" s="837">
        <v>0</v>
      </c>
      <c r="I63" s="849">
        <v>8</v>
      </c>
      <c r="J63" s="849">
        <v>21361.08</v>
      </c>
      <c r="K63" s="837">
        <v>1</v>
      </c>
      <c r="L63" s="849">
        <v>8</v>
      </c>
      <c r="M63" s="850">
        <v>21361.08</v>
      </c>
    </row>
    <row r="64" spans="1:13" ht="14.4" customHeight="1" x14ac:dyDescent="0.3">
      <c r="A64" s="831" t="s">
        <v>2472</v>
      </c>
      <c r="B64" s="832" t="s">
        <v>4132</v>
      </c>
      <c r="C64" s="832" t="s">
        <v>2727</v>
      </c>
      <c r="D64" s="832" t="s">
        <v>2728</v>
      </c>
      <c r="E64" s="832" t="s">
        <v>2729</v>
      </c>
      <c r="F64" s="849"/>
      <c r="G64" s="849"/>
      <c r="H64" s="837">
        <v>0</v>
      </c>
      <c r="I64" s="849">
        <v>24</v>
      </c>
      <c r="J64" s="849">
        <v>12055.439999999999</v>
      </c>
      <c r="K64" s="837">
        <v>1</v>
      </c>
      <c r="L64" s="849">
        <v>24</v>
      </c>
      <c r="M64" s="850">
        <v>12055.439999999999</v>
      </c>
    </row>
    <row r="65" spans="1:13" ht="14.4" customHeight="1" x14ac:dyDescent="0.3">
      <c r="A65" s="831" t="s">
        <v>2472</v>
      </c>
      <c r="B65" s="832" t="s">
        <v>4132</v>
      </c>
      <c r="C65" s="832" t="s">
        <v>2730</v>
      </c>
      <c r="D65" s="832" t="s">
        <v>2726</v>
      </c>
      <c r="E65" s="832" t="s">
        <v>2731</v>
      </c>
      <c r="F65" s="849">
        <v>1</v>
      </c>
      <c r="G65" s="849">
        <v>150.69999999999999</v>
      </c>
      <c r="H65" s="837">
        <v>1</v>
      </c>
      <c r="I65" s="849"/>
      <c r="J65" s="849"/>
      <c r="K65" s="837">
        <v>0</v>
      </c>
      <c r="L65" s="849">
        <v>1</v>
      </c>
      <c r="M65" s="850">
        <v>150.69999999999999</v>
      </c>
    </row>
    <row r="66" spans="1:13" ht="14.4" customHeight="1" x14ac:dyDescent="0.3">
      <c r="A66" s="831" t="s">
        <v>2472</v>
      </c>
      <c r="B66" s="832" t="s">
        <v>4137</v>
      </c>
      <c r="C66" s="832" t="s">
        <v>2540</v>
      </c>
      <c r="D66" s="832" t="s">
        <v>2541</v>
      </c>
      <c r="E66" s="832" t="s">
        <v>2542</v>
      </c>
      <c r="F66" s="849"/>
      <c r="G66" s="849"/>
      <c r="H66" s="837">
        <v>0</v>
      </c>
      <c r="I66" s="849">
        <v>12</v>
      </c>
      <c r="J66" s="849">
        <v>13093.079999999998</v>
      </c>
      <c r="K66" s="837">
        <v>1</v>
      </c>
      <c r="L66" s="849">
        <v>12</v>
      </c>
      <c r="M66" s="850">
        <v>13093.079999999998</v>
      </c>
    </row>
    <row r="67" spans="1:13" ht="14.4" customHeight="1" x14ac:dyDescent="0.3">
      <c r="A67" s="831" t="s">
        <v>2472</v>
      </c>
      <c r="B67" s="832" t="s">
        <v>4133</v>
      </c>
      <c r="C67" s="832" t="s">
        <v>2651</v>
      </c>
      <c r="D67" s="832" t="s">
        <v>2652</v>
      </c>
      <c r="E67" s="832" t="s">
        <v>2653</v>
      </c>
      <c r="F67" s="849">
        <v>6</v>
      </c>
      <c r="G67" s="849">
        <v>3302.34</v>
      </c>
      <c r="H67" s="837">
        <v>1</v>
      </c>
      <c r="I67" s="849"/>
      <c r="J67" s="849"/>
      <c r="K67" s="837">
        <v>0</v>
      </c>
      <c r="L67" s="849">
        <v>6</v>
      </c>
      <c r="M67" s="850">
        <v>3302.34</v>
      </c>
    </row>
    <row r="68" spans="1:13" ht="14.4" customHeight="1" x14ac:dyDescent="0.3">
      <c r="A68" s="831" t="s">
        <v>2472</v>
      </c>
      <c r="B68" s="832" t="s">
        <v>4133</v>
      </c>
      <c r="C68" s="832" t="s">
        <v>2654</v>
      </c>
      <c r="D68" s="832" t="s">
        <v>2655</v>
      </c>
      <c r="E68" s="832" t="s">
        <v>1961</v>
      </c>
      <c r="F68" s="849"/>
      <c r="G68" s="849"/>
      <c r="H68" s="837">
        <v>0</v>
      </c>
      <c r="I68" s="849">
        <v>71</v>
      </c>
      <c r="J68" s="849">
        <v>39077.69</v>
      </c>
      <c r="K68" s="837">
        <v>1</v>
      </c>
      <c r="L68" s="849">
        <v>71</v>
      </c>
      <c r="M68" s="850">
        <v>39077.69</v>
      </c>
    </row>
    <row r="69" spans="1:13" ht="14.4" customHeight="1" x14ac:dyDescent="0.3">
      <c r="A69" s="831" t="s">
        <v>2472</v>
      </c>
      <c r="B69" s="832" t="s">
        <v>4138</v>
      </c>
      <c r="C69" s="832" t="s">
        <v>2591</v>
      </c>
      <c r="D69" s="832" t="s">
        <v>2589</v>
      </c>
      <c r="E69" s="832" t="s">
        <v>2590</v>
      </c>
      <c r="F69" s="849">
        <v>1</v>
      </c>
      <c r="G69" s="849">
        <v>550.39</v>
      </c>
      <c r="H69" s="837">
        <v>1</v>
      </c>
      <c r="I69" s="849"/>
      <c r="J69" s="849"/>
      <c r="K69" s="837">
        <v>0</v>
      </c>
      <c r="L69" s="849">
        <v>1</v>
      </c>
      <c r="M69" s="850">
        <v>550.39</v>
      </c>
    </row>
    <row r="70" spans="1:13" ht="14.4" customHeight="1" x14ac:dyDescent="0.3">
      <c r="A70" s="831" t="s">
        <v>2472</v>
      </c>
      <c r="B70" s="832" t="s">
        <v>2103</v>
      </c>
      <c r="C70" s="832" t="s">
        <v>2523</v>
      </c>
      <c r="D70" s="832" t="s">
        <v>2524</v>
      </c>
      <c r="E70" s="832" t="s">
        <v>650</v>
      </c>
      <c r="F70" s="849">
        <v>2</v>
      </c>
      <c r="G70" s="849">
        <v>145.1</v>
      </c>
      <c r="H70" s="837">
        <v>1</v>
      </c>
      <c r="I70" s="849"/>
      <c r="J70" s="849"/>
      <c r="K70" s="837">
        <v>0</v>
      </c>
      <c r="L70" s="849">
        <v>2</v>
      </c>
      <c r="M70" s="850">
        <v>145.1</v>
      </c>
    </row>
    <row r="71" spans="1:13" ht="14.4" customHeight="1" x14ac:dyDescent="0.3">
      <c r="A71" s="831" t="s">
        <v>2472</v>
      </c>
      <c r="B71" s="832" t="s">
        <v>2103</v>
      </c>
      <c r="C71" s="832" t="s">
        <v>2327</v>
      </c>
      <c r="D71" s="832" t="s">
        <v>653</v>
      </c>
      <c r="E71" s="832" t="s">
        <v>650</v>
      </c>
      <c r="F71" s="849"/>
      <c r="G71" s="849"/>
      <c r="H71" s="837">
        <v>0</v>
      </c>
      <c r="I71" s="849">
        <v>4</v>
      </c>
      <c r="J71" s="849">
        <v>290.2</v>
      </c>
      <c r="K71" s="837">
        <v>1</v>
      </c>
      <c r="L71" s="849">
        <v>4</v>
      </c>
      <c r="M71" s="850">
        <v>290.2</v>
      </c>
    </row>
    <row r="72" spans="1:13" ht="14.4" customHeight="1" x14ac:dyDescent="0.3">
      <c r="A72" s="831" t="s">
        <v>2472</v>
      </c>
      <c r="B72" s="832" t="s">
        <v>2103</v>
      </c>
      <c r="C72" s="832" t="s">
        <v>2326</v>
      </c>
      <c r="D72" s="832" t="s">
        <v>653</v>
      </c>
      <c r="E72" s="832" t="s">
        <v>1354</v>
      </c>
      <c r="F72" s="849"/>
      <c r="G72" s="849"/>
      <c r="H72" s="837">
        <v>0</v>
      </c>
      <c r="I72" s="849">
        <v>2</v>
      </c>
      <c r="J72" s="849">
        <v>43.52</v>
      </c>
      <c r="K72" s="837">
        <v>1</v>
      </c>
      <c r="L72" s="849">
        <v>2</v>
      </c>
      <c r="M72" s="850">
        <v>43.52</v>
      </c>
    </row>
    <row r="73" spans="1:13" ht="14.4" customHeight="1" x14ac:dyDescent="0.3">
      <c r="A73" s="831" t="s">
        <v>2472</v>
      </c>
      <c r="B73" s="832" t="s">
        <v>2110</v>
      </c>
      <c r="C73" s="832" t="s">
        <v>2114</v>
      </c>
      <c r="D73" s="832" t="s">
        <v>2112</v>
      </c>
      <c r="E73" s="832" t="s">
        <v>2115</v>
      </c>
      <c r="F73" s="849"/>
      <c r="G73" s="849"/>
      <c r="H73" s="837">
        <v>0</v>
      </c>
      <c r="I73" s="849">
        <v>1</v>
      </c>
      <c r="J73" s="849">
        <v>552.64</v>
      </c>
      <c r="K73" s="837">
        <v>1</v>
      </c>
      <c r="L73" s="849">
        <v>1</v>
      </c>
      <c r="M73" s="850">
        <v>552.64</v>
      </c>
    </row>
    <row r="74" spans="1:13" ht="14.4" customHeight="1" x14ac:dyDescent="0.3">
      <c r="A74" s="831" t="s">
        <v>2472</v>
      </c>
      <c r="B74" s="832" t="s">
        <v>2110</v>
      </c>
      <c r="C74" s="832" t="s">
        <v>2116</v>
      </c>
      <c r="D74" s="832" t="s">
        <v>2112</v>
      </c>
      <c r="E74" s="832" t="s">
        <v>2117</v>
      </c>
      <c r="F74" s="849"/>
      <c r="G74" s="849"/>
      <c r="H74" s="837">
        <v>0</v>
      </c>
      <c r="I74" s="849">
        <v>1</v>
      </c>
      <c r="J74" s="849">
        <v>1019.46</v>
      </c>
      <c r="K74" s="837">
        <v>1</v>
      </c>
      <c r="L74" s="849">
        <v>1</v>
      </c>
      <c r="M74" s="850">
        <v>1019.46</v>
      </c>
    </row>
    <row r="75" spans="1:13" ht="14.4" customHeight="1" x14ac:dyDescent="0.3">
      <c r="A75" s="831" t="s">
        <v>2472</v>
      </c>
      <c r="B75" s="832" t="s">
        <v>2118</v>
      </c>
      <c r="C75" s="832" t="s">
        <v>2513</v>
      </c>
      <c r="D75" s="832" t="s">
        <v>2129</v>
      </c>
      <c r="E75" s="832" t="s">
        <v>2514</v>
      </c>
      <c r="F75" s="849"/>
      <c r="G75" s="849"/>
      <c r="H75" s="837">
        <v>0</v>
      </c>
      <c r="I75" s="849">
        <v>3</v>
      </c>
      <c r="J75" s="849">
        <v>15966.24</v>
      </c>
      <c r="K75" s="837">
        <v>1</v>
      </c>
      <c r="L75" s="849">
        <v>3</v>
      </c>
      <c r="M75" s="850">
        <v>15966.24</v>
      </c>
    </row>
    <row r="76" spans="1:13" ht="14.4" customHeight="1" x14ac:dyDescent="0.3">
      <c r="A76" s="831" t="s">
        <v>2472</v>
      </c>
      <c r="B76" s="832" t="s">
        <v>2118</v>
      </c>
      <c r="C76" s="832" t="s">
        <v>2596</v>
      </c>
      <c r="D76" s="832" t="s">
        <v>2597</v>
      </c>
      <c r="E76" s="832" t="s">
        <v>2598</v>
      </c>
      <c r="F76" s="849">
        <v>5</v>
      </c>
      <c r="G76" s="849">
        <v>9694.85</v>
      </c>
      <c r="H76" s="837">
        <v>1</v>
      </c>
      <c r="I76" s="849"/>
      <c r="J76" s="849"/>
      <c r="K76" s="837">
        <v>0</v>
      </c>
      <c r="L76" s="849">
        <v>5</v>
      </c>
      <c r="M76" s="850">
        <v>9694.85</v>
      </c>
    </row>
    <row r="77" spans="1:13" ht="14.4" customHeight="1" x14ac:dyDescent="0.3">
      <c r="A77" s="831" t="s">
        <v>2472</v>
      </c>
      <c r="B77" s="832" t="s">
        <v>2118</v>
      </c>
      <c r="C77" s="832" t="s">
        <v>2599</v>
      </c>
      <c r="D77" s="832" t="s">
        <v>2597</v>
      </c>
      <c r="E77" s="832" t="s">
        <v>2600</v>
      </c>
      <c r="F77" s="849">
        <v>2</v>
      </c>
      <c r="G77" s="849">
        <v>2908.46</v>
      </c>
      <c r="H77" s="837">
        <v>1</v>
      </c>
      <c r="I77" s="849"/>
      <c r="J77" s="849"/>
      <c r="K77" s="837">
        <v>0</v>
      </c>
      <c r="L77" s="849">
        <v>2</v>
      </c>
      <c r="M77" s="850">
        <v>2908.46</v>
      </c>
    </row>
    <row r="78" spans="1:13" ht="14.4" customHeight="1" x14ac:dyDescent="0.3">
      <c r="A78" s="831" t="s">
        <v>2472</v>
      </c>
      <c r="B78" s="832" t="s">
        <v>2118</v>
      </c>
      <c r="C78" s="832" t="s">
        <v>2601</v>
      </c>
      <c r="D78" s="832" t="s">
        <v>2597</v>
      </c>
      <c r="E78" s="832" t="s">
        <v>2602</v>
      </c>
      <c r="F78" s="849">
        <v>2</v>
      </c>
      <c r="G78" s="849">
        <v>1938.96</v>
      </c>
      <c r="H78" s="837">
        <v>1</v>
      </c>
      <c r="I78" s="849"/>
      <c r="J78" s="849"/>
      <c r="K78" s="837">
        <v>0</v>
      </c>
      <c r="L78" s="849">
        <v>2</v>
      </c>
      <c r="M78" s="850">
        <v>1938.96</v>
      </c>
    </row>
    <row r="79" spans="1:13" ht="14.4" customHeight="1" x14ac:dyDescent="0.3">
      <c r="A79" s="831" t="s">
        <v>2472</v>
      </c>
      <c r="B79" s="832" t="s">
        <v>2118</v>
      </c>
      <c r="C79" s="832" t="s">
        <v>2603</v>
      </c>
      <c r="D79" s="832" t="s">
        <v>2604</v>
      </c>
      <c r="E79" s="832" t="s">
        <v>2605</v>
      </c>
      <c r="F79" s="849">
        <v>1</v>
      </c>
      <c r="G79" s="849">
        <v>1938.97</v>
      </c>
      <c r="H79" s="837">
        <v>1</v>
      </c>
      <c r="I79" s="849"/>
      <c r="J79" s="849"/>
      <c r="K79" s="837">
        <v>0</v>
      </c>
      <c r="L79" s="849">
        <v>1</v>
      </c>
      <c r="M79" s="850">
        <v>1938.97</v>
      </c>
    </row>
    <row r="80" spans="1:13" ht="14.4" customHeight="1" x14ac:dyDescent="0.3">
      <c r="A80" s="831" t="s">
        <v>2472</v>
      </c>
      <c r="B80" s="832" t="s">
        <v>2118</v>
      </c>
      <c r="C80" s="832" t="s">
        <v>2124</v>
      </c>
      <c r="D80" s="832" t="s">
        <v>2120</v>
      </c>
      <c r="E80" s="832" t="s">
        <v>2125</v>
      </c>
      <c r="F80" s="849"/>
      <c r="G80" s="849"/>
      <c r="H80" s="837">
        <v>0</v>
      </c>
      <c r="I80" s="849">
        <v>2</v>
      </c>
      <c r="J80" s="849">
        <v>969.5</v>
      </c>
      <c r="K80" s="837">
        <v>1</v>
      </c>
      <c r="L80" s="849">
        <v>2</v>
      </c>
      <c r="M80" s="850">
        <v>969.5</v>
      </c>
    </row>
    <row r="81" spans="1:13" ht="14.4" customHeight="1" x14ac:dyDescent="0.3">
      <c r="A81" s="831" t="s">
        <v>2472</v>
      </c>
      <c r="B81" s="832" t="s">
        <v>2118</v>
      </c>
      <c r="C81" s="832" t="s">
        <v>2126</v>
      </c>
      <c r="D81" s="832" t="s">
        <v>2120</v>
      </c>
      <c r="E81" s="832" t="s">
        <v>2127</v>
      </c>
      <c r="F81" s="849"/>
      <c r="G81" s="849"/>
      <c r="H81" s="837">
        <v>0</v>
      </c>
      <c r="I81" s="849">
        <v>14</v>
      </c>
      <c r="J81" s="849">
        <v>13572.720000000001</v>
      </c>
      <c r="K81" s="837">
        <v>1</v>
      </c>
      <c r="L81" s="849">
        <v>14</v>
      </c>
      <c r="M81" s="850">
        <v>13572.720000000001</v>
      </c>
    </row>
    <row r="82" spans="1:13" ht="14.4" customHeight="1" x14ac:dyDescent="0.3">
      <c r="A82" s="831" t="s">
        <v>2472</v>
      </c>
      <c r="B82" s="832" t="s">
        <v>2118</v>
      </c>
      <c r="C82" s="832" t="s">
        <v>2119</v>
      </c>
      <c r="D82" s="832" t="s">
        <v>2120</v>
      </c>
      <c r="E82" s="832" t="s">
        <v>2121</v>
      </c>
      <c r="F82" s="849"/>
      <c r="G82" s="849"/>
      <c r="H82" s="837">
        <v>0</v>
      </c>
      <c r="I82" s="849">
        <v>1</v>
      </c>
      <c r="J82" s="849">
        <v>1938.97</v>
      </c>
      <c r="K82" s="837">
        <v>1</v>
      </c>
      <c r="L82" s="849">
        <v>1</v>
      </c>
      <c r="M82" s="850">
        <v>1938.97</v>
      </c>
    </row>
    <row r="83" spans="1:13" ht="14.4" customHeight="1" x14ac:dyDescent="0.3">
      <c r="A83" s="831" t="s">
        <v>2472</v>
      </c>
      <c r="B83" s="832" t="s">
        <v>2118</v>
      </c>
      <c r="C83" s="832" t="s">
        <v>2122</v>
      </c>
      <c r="D83" s="832" t="s">
        <v>2120</v>
      </c>
      <c r="E83" s="832" t="s">
        <v>2123</v>
      </c>
      <c r="F83" s="849"/>
      <c r="G83" s="849"/>
      <c r="H83" s="837">
        <v>0</v>
      </c>
      <c r="I83" s="849">
        <v>2</v>
      </c>
      <c r="J83" s="849">
        <v>2908.46</v>
      </c>
      <c r="K83" s="837">
        <v>1</v>
      </c>
      <c r="L83" s="849">
        <v>2</v>
      </c>
      <c r="M83" s="850">
        <v>2908.46</v>
      </c>
    </row>
    <row r="84" spans="1:13" ht="14.4" customHeight="1" x14ac:dyDescent="0.3">
      <c r="A84" s="831" t="s">
        <v>2472</v>
      </c>
      <c r="B84" s="832" t="s">
        <v>2131</v>
      </c>
      <c r="C84" s="832" t="s">
        <v>2551</v>
      </c>
      <c r="D84" s="832" t="s">
        <v>2552</v>
      </c>
      <c r="E84" s="832" t="s">
        <v>2553</v>
      </c>
      <c r="F84" s="849"/>
      <c r="G84" s="849"/>
      <c r="H84" s="837">
        <v>0</v>
      </c>
      <c r="I84" s="849">
        <v>1</v>
      </c>
      <c r="J84" s="849">
        <v>754.04</v>
      </c>
      <c r="K84" s="837">
        <v>1</v>
      </c>
      <c r="L84" s="849">
        <v>1</v>
      </c>
      <c r="M84" s="850">
        <v>754.04</v>
      </c>
    </row>
    <row r="85" spans="1:13" ht="14.4" customHeight="1" x14ac:dyDescent="0.3">
      <c r="A85" s="831" t="s">
        <v>2472</v>
      </c>
      <c r="B85" s="832" t="s">
        <v>2139</v>
      </c>
      <c r="C85" s="832" t="s">
        <v>2141</v>
      </c>
      <c r="D85" s="832" t="s">
        <v>1087</v>
      </c>
      <c r="E85" s="832" t="s">
        <v>1089</v>
      </c>
      <c r="F85" s="849"/>
      <c r="G85" s="849"/>
      <c r="H85" s="837"/>
      <c r="I85" s="849">
        <v>50</v>
      </c>
      <c r="J85" s="849">
        <v>0</v>
      </c>
      <c r="K85" s="837"/>
      <c r="L85" s="849">
        <v>50</v>
      </c>
      <c r="M85" s="850">
        <v>0</v>
      </c>
    </row>
    <row r="86" spans="1:13" ht="14.4" customHeight="1" x14ac:dyDescent="0.3">
      <c r="A86" s="831" t="s">
        <v>2472</v>
      </c>
      <c r="B86" s="832" t="s">
        <v>2339</v>
      </c>
      <c r="C86" s="832" t="s">
        <v>2711</v>
      </c>
      <c r="D86" s="832" t="s">
        <v>1497</v>
      </c>
      <c r="E86" s="832" t="s">
        <v>2712</v>
      </c>
      <c r="F86" s="849"/>
      <c r="G86" s="849"/>
      <c r="H86" s="837">
        <v>0</v>
      </c>
      <c r="I86" s="849">
        <v>1</v>
      </c>
      <c r="J86" s="849">
        <v>2573.2199999999998</v>
      </c>
      <c r="K86" s="837">
        <v>1</v>
      </c>
      <c r="L86" s="849">
        <v>1</v>
      </c>
      <c r="M86" s="850">
        <v>2573.2199999999998</v>
      </c>
    </row>
    <row r="87" spans="1:13" ht="14.4" customHeight="1" x14ac:dyDescent="0.3">
      <c r="A87" s="831" t="s">
        <v>2472</v>
      </c>
      <c r="B87" s="832" t="s">
        <v>2162</v>
      </c>
      <c r="C87" s="832" t="s">
        <v>2163</v>
      </c>
      <c r="D87" s="832" t="s">
        <v>2164</v>
      </c>
      <c r="E87" s="832" t="s">
        <v>2165</v>
      </c>
      <c r="F87" s="849"/>
      <c r="G87" s="849"/>
      <c r="H87" s="837">
        <v>0</v>
      </c>
      <c r="I87" s="849">
        <v>2</v>
      </c>
      <c r="J87" s="849">
        <v>18.8</v>
      </c>
      <c r="K87" s="837">
        <v>1</v>
      </c>
      <c r="L87" s="849">
        <v>2</v>
      </c>
      <c r="M87" s="850">
        <v>18.8</v>
      </c>
    </row>
    <row r="88" spans="1:13" ht="14.4" customHeight="1" x14ac:dyDescent="0.3">
      <c r="A88" s="831" t="s">
        <v>2472</v>
      </c>
      <c r="B88" s="832" t="s">
        <v>2172</v>
      </c>
      <c r="C88" s="832" t="s">
        <v>2774</v>
      </c>
      <c r="D88" s="832" t="s">
        <v>1272</v>
      </c>
      <c r="E88" s="832" t="s">
        <v>2343</v>
      </c>
      <c r="F88" s="849"/>
      <c r="G88" s="849"/>
      <c r="H88" s="837"/>
      <c r="I88" s="849">
        <v>1</v>
      </c>
      <c r="J88" s="849">
        <v>0</v>
      </c>
      <c r="K88" s="837"/>
      <c r="L88" s="849">
        <v>1</v>
      </c>
      <c r="M88" s="850">
        <v>0</v>
      </c>
    </row>
    <row r="89" spans="1:13" ht="14.4" customHeight="1" x14ac:dyDescent="0.3">
      <c r="A89" s="831" t="s">
        <v>2472</v>
      </c>
      <c r="B89" s="832" t="s">
        <v>2172</v>
      </c>
      <c r="C89" s="832" t="s">
        <v>2173</v>
      </c>
      <c r="D89" s="832" t="s">
        <v>1272</v>
      </c>
      <c r="E89" s="832" t="s">
        <v>2174</v>
      </c>
      <c r="F89" s="849"/>
      <c r="G89" s="849"/>
      <c r="H89" s="837"/>
      <c r="I89" s="849">
        <v>7</v>
      </c>
      <c r="J89" s="849">
        <v>0</v>
      </c>
      <c r="K89" s="837"/>
      <c r="L89" s="849">
        <v>7</v>
      </c>
      <c r="M89" s="850">
        <v>0</v>
      </c>
    </row>
    <row r="90" spans="1:13" ht="14.4" customHeight="1" x14ac:dyDescent="0.3">
      <c r="A90" s="831" t="s">
        <v>2472</v>
      </c>
      <c r="B90" s="832" t="s">
        <v>2172</v>
      </c>
      <c r="C90" s="832" t="s">
        <v>2775</v>
      </c>
      <c r="D90" s="832" t="s">
        <v>2776</v>
      </c>
      <c r="E90" s="832" t="s">
        <v>2777</v>
      </c>
      <c r="F90" s="849">
        <v>1</v>
      </c>
      <c r="G90" s="849">
        <v>0</v>
      </c>
      <c r="H90" s="837"/>
      <c r="I90" s="849"/>
      <c r="J90" s="849"/>
      <c r="K90" s="837"/>
      <c r="L90" s="849">
        <v>1</v>
      </c>
      <c r="M90" s="850">
        <v>0</v>
      </c>
    </row>
    <row r="91" spans="1:13" ht="14.4" customHeight="1" x14ac:dyDescent="0.3">
      <c r="A91" s="831" t="s">
        <v>2472</v>
      </c>
      <c r="B91" s="832" t="s">
        <v>2172</v>
      </c>
      <c r="C91" s="832" t="s">
        <v>2778</v>
      </c>
      <c r="D91" s="832" t="s">
        <v>2776</v>
      </c>
      <c r="E91" s="832" t="s">
        <v>2343</v>
      </c>
      <c r="F91" s="849">
        <v>1</v>
      </c>
      <c r="G91" s="849">
        <v>0</v>
      </c>
      <c r="H91" s="837"/>
      <c r="I91" s="849"/>
      <c r="J91" s="849"/>
      <c r="K91" s="837"/>
      <c r="L91" s="849">
        <v>1</v>
      </c>
      <c r="M91" s="850">
        <v>0</v>
      </c>
    </row>
    <row r="92" spans="1:13" ht="14.4" customHeight="1" x14ac:dyDescent="0.3">
      <c r="A92" s="831" t="s">
        <v>2472</v>
      </c>
      <c r="B92" s="832" t="s">
        <v>4139</v>
      </c>
      <c r="C92" s="832" t="s">
        <v>2559</v>
      </c>
      <c r="D92" s="832" t="s">
        <v>741</v>
      </c>
      <c r="E92" s="832" t="s">
        <v>715</v>
      </c>
      <c r="F92" s="849"/>
      <c r="G92" s="849"/>
      <c r="H92" s="837">
        <v>0</v>
      </c>
      <c r="I92" s="849">
        <v>3</v>
      </c>
      <c r="J92" s="849">
        <v>197.96999999999997</v>
      </c>
      <c r="K92" s="837">
        <v>1</v>
      </c>
      <c r="L92" s="849">
        <v>3</v>
      </c>
      <c r="M92" s="850">
        <v>197.96999999999997</v>
      </c>
    </row>
    <row r="93" spans="1:13" ht="14.4" customHeight="1" x14ac:dyDescent="0.3">
      <c r="A93" s="831" t="s">
        <v>2472</v>
      </c>
      <c r="B93" s="832" t="s">
        <v>4139</v>
      </c>
      <c r="C93" s="832" t="s">
        <v>2560</v>
      </c>
      <c r="D93" s="832" t="s">
        <v>742</v>
      </c>
      <c r="E93" s="832" t="s">
        <v>2561</v>
      </c>
      <c r="F93" s="849"/>
      <c r="G93" s="849"/>
      <c r="H93" s="837">
        <v>0</v>
      </c>
      <c r="I93" s="849">
        <v>2</v>
      </c>
      <c r="J93" s="849">
        <v>528</v>
      </c>
      <c r="K93" s="837">
        <v>1</v>
      </c>
      <c r="L93" s="849">
        <v>2</v>
      </c>
      <c r="M93" s="850">
        <v>528</v>
      </c>
    </row>
    <row r="94" spans="1:13" ht="14.4" customHeight="1" x14ac:dyDescent="0.3">
      <c r="A94" s="831" t="s">
        <v>2472</v>
      </c>
      <c r="B94" s="832" t="s">
        <v>2346</v>
      </c>
      <c r="C94" s="832" t="s">
        <v>2585</v>
      </c>
      <c r="D94" s="832" t="s">
        <v>2348</v>
      </c>
      <c r="E94" s="832" t="s">
        <v>2586</v>
      </c>
      <c r="F94" s="849"/>
      <c r="G94" s="849"/>
      <c r="H94" s="837">
        <v>0</v>
      </c>
      <c r="I94" s="849">
        <v>1</v>
      </c>
      <c r="J94" s="849">
        <v>431.18</v>
      </c>
      <c r="K94" s="837">
        <v>1</v>
      </c>
      <c r="L94" s="849">
        <v>1</v>
      </c>
      <c r="M94" s="850">
        <v>431.18</v>
      </c>
    </row>
    <row r="95" spans="1:13" ht="14.4" customHeight="1" x14ac:dyDescent="0.3">
      <c r="A95" s="831" t="s">
        <v>2472</v>
      </c>
      <c r="B95" s="832" t="s">
        <v>2206</v>
      </c>
      <c r="C95" s="832" t="s">
        <v>2207</v>
      </c>
      <c r="D95" s="832" t="s">
        <v>1266</v>
      </c>
      <c r="E95" s="832" t="s">
        <v>715</v>
      </c>
      <c r="F95" s="849"/>
      <c r="G95" s="849"/>
      <c r="H95" s="837">
        <v>0</v>
      </c>
      <c r="I95" s="849">
        <v>2</v>
      </c>
      <c r="J95" s="849">
        <v>117.54</v>
      </c>
      <c r="K95" s="837">
        <v>1</v>
      </c>
      <c r="L95" s="849">
        <v>2</v>
      </c>
      <c r="M95" s="850">
        <v>117.54</v>
      </c>
    </row>
    <row r="96" spans="1:13" ht="14.4" customHeight="1" x14ac:dyDescent="0.3">
      <c r="A96" s="831" t="s">
        <v>2472</v>
      </c>
      <c r="B96" s="832" t="s">
        <v>2208</v>
      </c>
      <c r="C96" s="832" t="s">
        <v>2213</v>
      </c>
      <c r="D96" s="832" t="s">
        <v>1304</v>
      </c>
      <c r="E96" s="832" t="s">
        <v>1305</v>
      </c>
      <c r="F96" s="849"/>
      <c r="G96" s="849"/>
      <c r="H96" s="837">
        <v>0</v>
      </c>
      <c r="I96" s="849">
        <v>1</v>
      </c>
      <c r="J96" s="849">
        <v>242.63</v>
      </c>
      <c r="K96" s="837">
        <v>1</v>
      </c>
      <c r="L96" s="849">
        <v>1</v>
      </c>
      <c r="M96" s="850">
        <v>242.63</v>
      </c>
    </row>
    <row r="97" spans="1:13" ht="14.4" customHeight="1" x14ac:dyDescent="0.3">
      <c r="A97" s="831" t="s">
        <v>2472</v>
      </c>
      <c r="B97" s="832" t="s">
        <v>2208</v>
      </c>
      <c r="C97" s="832" t="s">
        <v>3052</v>
      </c>
      <c r="D97" s="832" t="s">
        <v>1304</v>
      </c>
      <c r="E97" s="832" t="s">
        <v>3053</v>
      </c>
      <c r="F97" s="849"/>
      <c r="G97" s="849"/>
      <c r="H97" s="837">
        <v>0</v>
      </c>
      <c r="I97" s="849">
        <v>1</v>
      </c>
      <c r="J97" s="849">
        <v>1451.04</v>
      </c>
      <c r="K97" s="837">
        <v>1</v>
      </c>
      <c r="L97" s="849">
        <v>1</v>
      </c>
      <c r="M97" s="850">
        <v>1451.04</v>
      </c>
    </row>
    <row r="98" spans="1:13" ht="14.4" customHeight="1" x14ac:dyDescent="0.3">
      <c r="A98" s="831" t="s">
        <v>2472</v>
      </c>
      <c r="B98" s="832" t="s">
        <v>2208</v>
      </c>
      <c r="C98" s="832" t="s">
        <v>2363</v>
      </c>
      <c r="D98" s="832" t="s">
        <v>2364</v>
      </c>
      <c r="E98" s="832" t="s">
        <v>1574</v>
      </c>
      <c r="F98" s="849"/>
      <c r="G98" s="849"/>
      <c r="H98" s="837">
        <v>0</v>
      </c>
      <c r="I98" s="849">
        <v>19</v>
      </c>
      <c r="J98" s="849">
        <v>3690.9399999999996</v>
      </c>
      <c r="K98" s="837">
        <v>1</v>
      </c>
      <c r="L98" s="849">
        <v>19</v>
      </c>
      <c r="M98" s="850">
        <v>3690.9399999999996</v>
      </c>
    </row>
    <row r="99" spans="1:13" ht="14.4" customHeight="1" x14ac:dyDescent="0.3">
      <c r="A99" s="831" t="s">
        <v>2472</v>
      </c>
      <c r="B99" s="832" t="s">
        <v>2234</v>
      </c>
      <c r="C99" s="832" t="s">
        <v>2235</v>
      </c>
      <c r="D99" s="832" t="s">
        <v>2236</v>
      </c>
      <c r="E99" s="832" t="s">
        <v>2237</v>
      </c>
      <c r="F99" s="849"/>
      <c r="G99" s="849"/>
      <c r="H99" s="837">
        <v>0</v>
      </c>
      <c r="I99" s="849">
        <v>5</v>
      </c>
      <c r="J99" s="849">
        <v>828.15</v>
      </c>
      <c r="K99" s="837">
        <v>1</v>
      </c>
      <c r="L99" s="849">
        <v>5</v>
      </c>
      <c r="M99" s="850">
        <v>828.15</v>
      </c>
    </row>
    <row r="100" spans="1:13" ht="14.4" customHeight="1" x14ac:dyDescent="0.3">
      <c r="A100" s="831" t="s">
        <v>2472</v>
      </c>
      <c r="B100" s="832" t="s">
        <v>2234</v>
      </c>
      <c r="C100" s="832" t="s">
        <v>2782</v>
      </c>
      <c r="D100" s="832" t="s">
        <v>2236</v>
      </c>
      <c r="E100" s="832" t="s">
        <v>2783</v>
      </c>
      <c r="F100" s="849"/>
      <c r="G100" s="849"/>
      <c r="H100" s="837">
        <v>0</v>
      </c>
      <c r="I100" s="849">
        <v>3</v>
      </c>
      <c r="J100" s="849">
        <v>1242.21</v>
      </c>
      <c r="K100" s="837">
        <v>1</v>
      </c>
      <c r="L100" s="849">
        <v>3</v>
      </c>
      <c r="M100" s="850">
        <v>1242.21</v>
      </c>
    </row>
    <row r="101" spans="1:13" ht="14.4" customHeight="1" x14ac:dyDescent="0.3">
      <c r="A101" s="831" t="s">
        <v>2473</v>
      </c>
      <c r="B101" s="832" t="s">
        <v>1885</v>
      </c>
      <c r="C101" s="832" t="s">
        <v>2228</v>
      </c>
      <c r="D101" s="832" t="s">
        <v>1889</v>
      </c>
      <c r="E101" s="832" t="s">
        <v>2229</v>
      </c>
      <c r="F101" s="849"/>
      <c r="G101" s="849"/>
      <c r="H101" s="837">
        <v>0</v>
      </c>
      <c r="I101" s="849">
        <v>1</v>
      </c>
      <c r="J101" s="849">
        <v>57.6</v>
      </c>
      <c r="K101" s="837">
        <v>1</v>
      </c>
      <c r="L101" s="849">
        <v>1</v>
      </c>
      <c r="M101" s="850">
        <v>57.6</v>
      </c>
    </row>
    <row r="102" spans="1:13" ht="14.4" customHeight="1" x14ac:dyDescent="0.3">
      <c r="A102" s="831" t="s">
        <v>2473</v>
      </c>
      <c r="B102" s="832" t="s">
        <v>1885</v>
      </c>
      <c r="C102" s="832" t="s">
        <v>1888</v>
      </c>
      <c r="D102" s="832" t="s">
        <v>1889</v>
      </c>
      <c r="E102" s="832" t="s">
        <v>1890</v>
      </c>
      <c r="F102" s="849"/>
      <c r="G102" s="849"/>
      <c r="H102" s="837">
        <v>0</v>
      </c>
      <c r="I102" s="849">
        <v>1</v>
      </c>
      <c r="J102" s="849">
        <v>16.12</v>
      </c>
      <c r="K102" s="837">
        <v>1</v>
      </c>
      <c r="L102" s="849">
        <v>1</v>
      </c>
      <c r="M102" s="850">
        <v>16.12</v>
      </c>
    </row>
    <row r="103" spans="1:13" ht="14.4" customHeight="1" x14ac:dyDescent="0.3">
      <c r="A103" s="831" t="s">
        <v>2473</v>
      </c>
      <c r="B103" s="832" t="s">
        <v>2052</v>
      </c>
      <c r="C103" s="832" t="s">
        <v>2305</v>
      </c>
      <c r="D103" s="832" t="s">
        <v>1310</v>
      </c>
      <c r="E103" s="832" t="s">
        <v>2306</v>
      </c>
      <c r="F103" s="849"/>
      <c r="G103" s="849"/>
      <c r="H103" s="837">
        <v>0</v>
      </c>
      <c r="I103" s="849">
        <v>1</v>
      </c>
      <c r="J103" s="849">
        <v>154.36000000000001</v>
      </c>
      <c r="K103" s="837">
        <v>1</v>
      </c>
      <c r="L103" s="849">
        <v>1</v>
      </c>
      <c r="M103" s="850">
        <v>154.36000000000001</v>
      </c>
    </row>
    <row r="104" spans="1:13" ht="14.4" customHeight="1" x14ac:dyDescent="0.3">
      <c r="A104" s="831" t="s">
        <v>2473</v>
      </c>
      <c r="B104" s="832" t="s">
        <v>2172</v>
      </c>
      <c r="C104" s="832" t="s">
        <v>2173</v>
      </c>
      <c r="D104" s="832" t="s">
        <v>1272</v>
      </c>
      <c r="E104" s="832" t="s">
        <v>2174</v>
      </c>
      <c r="F104" s="849"/>
      <c r="G104" s="849"/>
      <c r="H104" s="837"/>
      <c r="I104" s="849">
        <v>1</v>
      </c>
      <c r="J104" s="849">
        <v>0</v>
      </c>
      <c r="K104" s="837"/>
      <c r="L104" s="849">
        <v>1</v>
      </c>
      <c r="M104" s="850">
        <v>0</v>
      </c>
    </row>
    <row r="105" spans="1:13" ht="14.4" customHeight="1" x14ac:dyDescent="0.3">
      <c r="A105" s="831" t="s">
        <v>2474</v>
      </c>
      <c r="B105" s="832" t="s">
        <v>1897</v>
      </c>
      <c r="C105" s="832" t="s">
        <v>2505</v>
      </c>
      <c r="D105" s="832" t="s">
        <v>2506</v>
      </c>
      <c r="E105" s="832" t="s">
        <v>2507</v>
      </c>
      <c r="F105" s="849"/>
      <c r="G105" s="849"/>
      <c r="H105" s="837">
        <v>0</v>
      </c>
      <c r="I105" s="849">
        <v>1</v>
      </c>
      <c r="J105" s="849">
        <v>453.18</v>
      </c>
      <c r="K105" s="837">
        <v>1</v>
      </c>
      <c r="L105" s="849">
        <v>1</v>
      </c>
      <c r="M105" s="850">
        <v>453.18</v>
      </c>
    </row>
    <row r="106" spans="1:13" ht="14.4" customHeight="1" x14ac:dyDescent="0.3">
      <c r="A106" s="831" t="s">
        <v>2474</v>
      </c>
      <c r="B106" s="832" t="s">
        <v>4136</v>
      </c>
      <c r="C106" s="832" t="s">
        <v>2640</v>
      </c>
      <c r="D106" s="832" t="s">
        <v>2641</v>
      </c>
      <c r="E106" s="832" t="s">
        <v>2642</v>
      </c>
      <c r="F106" s="849"/>
      <c r="G106" s="849"/>
      <c r="H106" s="837">
        <v>0</v>
      </c>
      <c r="I106" s="849">
        <v>1</v>
      </c>
      <c r="J106" s="849">
        <v>1651.16</v>
      </c>
      <c r="K106" s="837">
        <v>1</v>
      </c>
      <c r="L106" s="849">
        <v>1</v>
      </c>
      <c r="M106" s="850">
        <v>1651.16</v>
      </c>
    </row>
    <row r="107" spans="1:13" ht="14.4" customHeight="1" x14ac:dyDescent="0.3">
      <c r="A107" s="831" t="s">
        <v>2474</v>
      </c>
      <c r="B107" s="832" t="s">
        <v>4132</v>
      </c>
      <c r="C107" s="832" t="s">
        <v>2727</v>
      </c>
      <c r="D107" s="832" t="s">
        <v>2728</v>
      </c>
      <c r="E107" s="832" t="s">
        <v>2729</v>
      </c>
      <c r="F107" s="849"/>
      <c r="G107" s="849"/>
      <c r="H107" s="837">
        <v>0</v>
      </c>
      <c r="I107" s="849">
        <v>37</v>
      </c>
      <c r="J107" s="849">
        <v>18585.47</v>
      </c>
      <c r="K107" s="837">
        <v>1</v>
      </c>
      <c r="L107" s="849">
        <v>37</v>
      </c>
      <c r="M107" s="850">
        <v>18585.47</v>
      </c>
    </row>
    <row r="108" spans="1:13" ht="14.4" customHeight="1" x14ac:dyDescent="0.3">
      <c r="A108" s="831" t="s">
        <v>2474</v>
      </c>
      <c r="B108" s="832" t="s">
        <v>4140</v>
      </c>
      <c r="C108" s="832" t="s">
        <v>3304</v>
      </c>
      <c r="D108" s="832" t="s">
        <v>2529</v>
      </c>
      <c r="E108" s="832" t="s">
        <v>3305</v>
      </c>
      <c r="F108" s="849"/>
      <c r="G108" s="849"/>
      <c r="H108" s="837">
        <v>0</v>
      </c>
      <c r="I108" s="849">
        <v>3</v>
      </c>
      <c r="J108" s="849">
        <v>5503.92</v>
      </c>
      <c r="K108" s="837">
        <v>1</v>
      </c>
      <c r="L108" s="849">
        <v>3</v>
      </c>
      <c r="M108" s="850">
        <v>5503.92</v>
      </c>
    </row>
    <row r="109" spans="1:13" ht="14.4" customHeight="1" x14ac:dyDescent="0.3">
      <c r="A109" s="831" t="s">
        <v>2474</v>
      </c>
      <c r="B109" s="832" t="s">
        <v>4133</v>
      </c>
      <c r="C109" s="832" t="s">
        <v>2930</v>
      </c>
      <c r="D109" s="832" t="s">
        <v>2652</v>
      </c>
      <c r="E109" s="832" t="s">
        <v>1961</v>
      </c>
      <c r="F109" s="849">
        <v>3</v>
      </c>
      <c r="G109" s="849">
        <v>1651.17</v>
      </c>
      <c r="H109" s="837">
        <v>1</v>
      </c>
      <c r="I109" s="849"/>
      <c r="J109" s="849"/>
      <c r="K109" s="837">
        <v>0</v>
      </c>
      <c r="L109" s="849">
        <v>3</v>
      </c>
      <c r="M109" s="850">
        <v>1651.17</v>
      </c>
    </row>
    <row r="110" spans="1:13" ht="14.4" customHeight="1" x14ac:dyDescent="0.3">
      <c r="A110" s="831" t="s">
        <v>2474</v>
      </c>
      <c r="B110" s="832" t="s">
        <v>4133</v>
      </c>
      <c r="C110" s="832" t="s">
        <v>2654</v>
      </c>
      <c r="D110" s="832" t="s">
        <v>2655</v>
      </c>
      <c r="E110" s="832" t="s">
        <v>1961</v>
      </c>
      <c r="F110" s="849"/>
      <c r="G110" s="849"/>
      <c r="H110" s="837">
        <v>0</v>
      </c>
      <c r="I110" s="849">
        <v>104</v>
      </c>
      <c r="J110" s="849">
        <v>57240.559999999961</v>
      </c>
      <c r="K110" s="837">
        <v>1</v>
      </c>
      <c r="L110" s="849">
        <v>104</v>
      </c>
      <c r="M110" s="850">
        <v>57240.559999999961</v>
      </c>
    </row>
    <row r="111" spans="1:13" ht="14.4" customHeight="1" x14ac:dyDescent="0.3">
      <c r="A111" s="831" t="s">
        <v>2474</v>
      </c>
      <c r="B111" s="832" t="s">
        <v>4138</v>
      </c>
      <c r="C111" s="832" t="s">
        <v>2872</v>
      </c>
      <c r="D111" s="832" t="s">
        <v>2873</v>
      </c>
      <c r="E111" s="832" t="s">
        <v>2590</v>
      </c>
      <c r="F111" s="849"/>
      <c r="G111" s="849"/>
      <c r="H111" s="837">
        <v>0</v>
      </c>
      <c r="I111" s="849">
        <v>9</v>
      </c>
      <c r="J111" s="849">
        <v>4953.51</v>
      </c>
      <c r="K111" s="837">
        <v>1</v>
      </c>
      <c r="L111" s="849">
        <v>9</v>
      </c>
      <c r="M111" s="850">
        <v>4953.51</v>
      </c>
    </row>
    <row r="112" spans="1:13" ht="14.4" customHeight="1" x14ac:dyDescent="0.3">
      <c r="A112" s="831" t="s">
        <v>2474</v>
      </c>
      <c r="B112" s="832" t="s">
        <v>2139</v>
      </c>
      <c r="C112" s="832" t="s">
        <v>2141</v>
      </c>
      <c r="D112" s="832" t="s">
        <v>1087</v>
      </c>
      <c r="E112" s="832" t="s">
        <v>1089</v>
      </c>
      <c r="F112" s="849"/>
      <c r="G112" s="849"/>
      <c r="H112" s="837"/>
      <c r="I112" s="849">
        <v>1</v>
      </c>
      <c r="J112" s="849">
        <v>0</v>
      </c>
      <c r="K112" s="837"/>
      <c r="L112" s="849">
        <v>1</v>
      </c>
      <c r="M112" s="850">
        <v>0</v>
      </c>
    </row>
    <row r="113" spans="1:13" ht="14.4" customHeight="1" x14ac:dyDescent="0.3">
      <c r="A113" s="831" t="s">
        <v>2474</v>
      </c>
      <c r="B113" s="832" t="s">
        <v>2162</v>
      </c>
      <c r="C113" s="832" t="s">
        <v>2166</v>
      </c>
      <c r="D113" s="832" t="s">
        <v>2164</v>
      </c>
      <c r="E113" s="832" t="s">
        <v>2167</v>
      </c>
      <c r="F113" s="849"/>
      <c r="G113" s="849"/>
      <c r="H113" s="837">
        <v>0</v>
      </c>
      <c r="I113" s="849">
        <v>3</v>
      </c>
      <c r="J113" s="849">
        <v>14.100000000000001</v>
      </c>
      <c r="K113" s="837">
        <v>1</v>
      </c>
      <c r="L113" s="849">
        <v>3</v>
      </c>
      <c r="M113" s="850">
        <v>14.100000000000001</v>
      </c>
    </row>
    <row r="114" spans="1:13" ht="14.4" customHeight="1" x14ac:dyDescent="0.3">
      <c r="A114" s="831" t="s">
        <v>2474</v>
      </c>
      <c r="B114" s="832" t="s">
        <v>2172</v>
      </c>
      <c r="C114" s="832" t="s">
        <v>2173</v>
      </c>
      <c r="D114" s="832" t="s">
        <v>1272</v>
      </c>
      <c r="E114" s="832" t="s">
        <v>2174</v>
      </c>
      <c r="F114" s="849"/>
      <c r="G114" s="849"/>
      <c r="H114" s="837"/>
      <c r="I114" s="849">
        <v>1</v>
      </c>
      <c r="J114" s="849">
        <v>0</v>
      </c>
      <c r="K114" s="837"/>
      <c r="L114" s="849">
        <v>1</v>
      </c>
      <c r="M114" s="850">
        <v>0</v>
      </c>
    </row>
    <row r="115" spans="1:13" ht="14.4" customHeight="1" x14ac:dyDescent="0.3">
      <c r="A115" s="831" t="s">
        <v>2475</v>
      </c>
      <c r="B115" s="832" t="s">
        <v>1897</v>
      </c>
      <c r="C115" s="832" t="s">
        <v>3914</v>
      </c>
      <c r="D115" s="832" t="s">
        <v>2973</v>
      </c>
      <c r="E115" s="832" t="s">
        <v>2974</v>
      </c>
      <c r="F115" s="849">
        <v>3</v>
      </c>
      <c r="G115" s="849">
        <v>1359.54</v>
      </c>
      <c r="H115" s="837">
        <v>1</v>
      </c>
      <c r="I115" s="849"/>
      <c r="J115" s="849"/>
      <c r="K115" s="837">
        <v>0</v>
      </c>
      <c r="L115" s="849">
        <v>3</v>
      </c>
      <c r="M115" s="850">
        <v>1359.54</v>
      </c>
    </row>
    <row r="116" spans="1:13" ht="14.4" customHeight="1" x14ac:dyDescent="0.3">
      <c r="A116" s="831" t="s">
        <v>2475</v>
      </c>
      <c r="B116" s="832" t="s">
        <v>1897</v>
      </c>
      <c r="C116" s="832" t="s">
        <v>2505</v>
      </c>
      <c r="D116" s="832" t="s">
        <v>2506</v>
      </c>
      <c r="E116" s="832" t="s">
        <v>2507</v>
      </c>
      <c r="F116" s="849"/>
      <c r="G116" s="849"/>
      <c r="H116" s="837">
        <v>0</v>
      </c>
      <c r="I116" s="849">
        <v>13</v>
      </c>
      <c r="J116" s="849">
        <v>5891.34</v>
      </c>
      <c r="K116" s="837">
        <v>1</v>
      </c>
      <c r="L116" s="849">
        <v>13</v>
      </c>
      <c r="M116" s="850">
        <v>5891.34</v>
      </c>
    </row>
    <row r="117" spans="1:13" ht="14.4" customHeight="1" x14ac:dyDescent="0.3">
      <c r="A117" s="831" t="s">
        <v>2475</v>
      </c>
      <c r="B117" s="832" t="s">
        <v>1915</v>
      </c>
      <c r="C117" s="832" t="s">
        <v>1918</v>
      </c>
      <c r="D117" s="832" t="s">
        <v>873</v>
      </c>
      <c r="E117" s="832" t="s">
        <v>1919</v>
      </c>
      <c r="F117" s="849"/>
      <c r="G117" s="849"/>
      <c r="H117" s="837">
        <v>0</v>
      </c>
      <c r="I117" s="849">
        <v>11</v>
      </c>
      <c r="J117" s="849">
        <v>15241.82</v>
      </c>
      <c r="K117" s="837">
        <v>1</v>
      </c>
      <c r="L117" s="849">
        <v>11</v>
      </c>
      <c r="M117" s="850">
        <v>15241.82</v>
      </c>
    </row>
    <row r="118" spans="1:13" ht="14.4" customHeight="1" x14ac:dyDescent="0.3">
      <c r="A118" s="831" t="s">
        <v>2475</v>
      </c>
      <c r="B118" s="832" t="s">
        <v>1915</v>
      </c>
      <c r="C118" s="832" t="s">
        <v>2670</v>
      </c>
      <c r="D118" s="832" t="s">
        <v>2671</v>
      </c>
      <c r="E118" s="832" t="s">
        <v>2672</v>
      </c>
      <c r="F118" s="849"/>
      <c r="G118" s="849"/>
      <c r="H118" s="837">
        <v>0</v>
      </c>
      <c r="I118" s="849">
        <v>1</v>
      </c>
      <c r="J118" s="849">
        <v>736.33</v>
      </c>
      <c r="K118" s="837">
        <v>1</v>
      </c>
      <c r="L118" s="849">
        <v>1</v>
      </c>
      <c r="M118" s="850">
        <v>736.33</v>
      </c>
    </row>
    <row r="119" spans="1:13" ht="14.4" customHeight="1" x14ac:dyDescent="0.3">
      <c r="A119" s="831" t="s">
        <v>2475</v>
      </c>
      <c r="B119" s="832" t="s">
        <v>1915</v>
      </c>
      <c r="C119" s="832" t="s">
        <v>2673</v>
      </c>
      <c r="D119" s="832" t="s">
        <v>2671</v>
      </c>
      <c r="E119" s="832" t="s">
        <v>2674</v>
      </c>
      <c r="F119" s="849"/>
      <c r="G119" s="849"/>
      <c r="H119" s="837">
        <v>0</v>
      </c>
      <c r="I119" s="849">
        <v>4</v>
      </c>
      <c r="J119" s="849">
        <v>1963.56</v>
      </c>
      <c r="K119" s="837">
        <v>1</v>
      </c>
      <c r="L119" s="849">
        <v>4</v>
      </c>
      <c r="M119" s="850">
        <v>1963.56</v>
      </c>
    </row>
    <row r="120" spans="1:13" ht="14.4" customHeight="1" x14ac:dyDescent="0.3">
      <c r="A120" s="831" t="s">
        <v>2475</v>
      </c>
      <c r="B120" s="832" t="s">
        <v>1915</v>
      </c>
      <c r="C120" s="832" t="s">
        <v>1920</v>
      </c>
      <c r="D120" s="832" t="s">
        <v>873</v>
      </c>
      <c r="E120" s="832" t="s">
        <v>1921</v>
      </c>
      <c r="F120" s="849"/>
      <c r="G120" s="849"/>
      <c r="H120" s="837">
        <v>0</v>
      </c>
      <c r="I120" s="849">
        <v>2</v>
      </c>
      <c r="J120" s="849">
        <v>3694.98</v>
      </c>
      <c r="K120" s="837">
        <v>1</v>
      </c>
      <c r="L120" s="849">
        <v>2</v>
      </c>
      <c r="M120" s="850">
        <v>3694.98</v>
      </c>
    </row>
    <row r="121" spans="1:13" ht="14.4" customHeight="1" x14ac:dyDescent="0.3">
      <c r="A121" s="831" t="s">
        <v>2475</v>
      </c>
      <c r="B121" s="832" t="s">
        <v>1915</v>
      </c>
      <c r="C121" s="832" t="s">
        <v>2675</v>
      </c>
      <c r="D121" s="832" t="s">
        <v>873</v>
      </c>
      <c r="E121" s="832" t="s">
        <v>2676</v>
      </c>
      <c r="F121" s="849"/>
      <c r="G121" s="849"/>
      <c r="H121" s="837">
        <v>0</v>
      </c>
      <c r="I121" s="849">
        <v>3</v>
      </c>
      <c r="J121" s="849">
        <v>831.36</v>
      </c>
      <c r="K121" s="837">
        <v>1</v>
      </c>
      <c r="L121" s="849">
        <v>3</v>
      </c>
      <c r="M121" s="850">
        <v>831.36</v>
      </c>
    </row>
    <row r="122" spans="1:13" ht="14.4" customHeight="1" x14ac:dyDescent="0.3">
      <c r="A122" s="831" t="s">
        <v>2475</v>
      </c>
      <c r="B122" s="832" t="s">
        <v>1937</v>
      </c>
      <c r="C122" s="832" t="s">
        <v>1939</v>
      </c>
      <c r="D122" s="832" t="s">
        <v>877</v>
      </c>
      <c r="E122" s="832" t="s">
        <v>1940</v>
      </c>
      <c r="F122" s="849"/>
      <c r="G122" s="849"/>
      <c r="H122" s="837">
        <v>0</v>
      </c>
      <c r="I122" s="849">
        <v>5</v>
      </c>
      <c r="J122" s="849">
        <v>212.54999999999998</v>
      </c>
      <c r="K122" s="837">
        <v>1</v>
      </c>
      <c r="L122" s="849">
        <v>5</v>
      </c>
      <c r="M122" s="850">
        <v>212.54999999999998</v>
      </c>
    </row>
    <row r="123" spans="1:13" ht="14.4" customHeight="1" x14ac:dyDescent="0.3">
      <c r="A123" s="831" t="s">
        <v>2475</v>
      </c>
      <c r="B123" s="832" t="s">
        <v>1955</v>
      </c>
      <c r="C123" s="832" t="s">
        <v>3903</v>
      </c>
      <c r="D123" s="832" t="s">
        <v>1957</v>
      </c>
      <c r="E123" s="832" t="s">
        <v>3904</v>
      </c>
      <c r="F123" s="849"/>
      <c r="G123" s="849"/>
      <c r="H123" s="837">
        <v>0</v>
      </c>
      <c r="I123" s="849">
        <v>1</v>
      </c>
      <c r="J123" s="849">
        <v>229.38</v>
      </c>
      <c r="K123" s="837">
        <v>1</v>
      </c>
      <c r="L123" s="849">
        <v>1</v>
      </c>
      <c r="M123" s="850">
        <v>229.38</v>
      </c>
    </row>
    <row r="124" spans="1:13" ht="14.4" customHeight="1" x14ac:dyDescent="0.3">
      <c r="A124" s="831" t="s">
        <v>2475</v>
      </c>
      <c r="B124" s="832" t="s">
        <v>2052</v>
      </c>
      <c r="C124" s="832" t="s">
        <v>2305</v>
      </c>
      <c r="D124" s="832" t="s">
        <v>1310</v>
      </c>
      <c r="E124" s="832" t="s">
        <v>2306</v>
      </c>
      <c r="F124" s="849"/>
      <c r="G124" s="849"/>
      <c r="H124" s="837">
        <v>0</v>
      </c>
      <c r="I124" s="849">
        <v>2</v>
      </c>
      <c r="J124" s="849">
        <v>308.72000000000003</v>
      </c>
      <c r="K124" s="837">
        <v>1</v>
      </c>
      <c r="L124" s="849">
        <v>2</v>
      </c>
      <c r="M124" s="850">
        <v>308.72000000000003</v>
      </c>
    </row>
    <row r="125" spans="1:13" ht="14.4" customHeight="1" x14ac:dyDescent="0.3">
      <c r="A125" s="831" t="s">
        <v>2475</v>
      </c>
      <c r="B125" s="832" t="s">
        <v>2059</v>
      </c>
      <c r="C125" s="832" t="s">
        <v>2060</v>
      </c>
      <c r="D125" s="832" t="s">
        <v>2061</v>
      </c>
      <c r="E125" s="832" t="s">
        <v>1318</v>
      </c>
      <c r="F125" s="849"/>
      <c r="G125" s="849"/>
      <c r="H125" s="837">
        <v>0</v>
      </c>
      <c r="I125" s="849">
        <v>1</v>
      </c>
      <c r="J125" s="849">
        <v>170.52</v>
      </c>
      <c r="K125" s="837">
        <v>1</v>
      </c>
      <c r="L125" s="849">
        <v>1</v>
      </c>
      <c r="M125" s="850">
        <v>170.52</v>
      </c>
    </row>
    <row r="126" spans="1:13" ht="14.4" customHeight="1" x14ac:dyDescent="0.3">
      <c r="A126" s="831" t="s">
        <v>2475</v>
      </c>
      <c r="B126" s="832" t="s">
        <v>4136</v>
      </c>
      <c r="C126" s="832" t="s">
        <v>2640</v>
      </c>
      <c r="D126" s="832" t="s">
        <v>2641</v>
      </c>
      <c r="E126" s="832" t="s">
        <v>2642</v>
      </c>
      <c r="F126" s="849"/>
      <c r="G126" s="849"/>
      <c r="H126" s="837">
        <v>0</v>
      </c>
      <c r="I126" s="849">
        <v>7</v>
      </c>
      <c r="J126" s="849">
        <v>17671.97</v>
      </c>
      <c r="K126" s="837">
        <v>1</v>
      </c>
      <c r="L126" s="849">
        <v>7</v>
      </c>
      <c r="M126" s="850">
        <v>17671.97</v>
      </c>
    </row>
    <row r="127" spans="1:13" ht="14.4" customHeight="1" x14ac:dyDescent="0.3">
      <c r="A127" s="831" t="s">
        <v>2475</v>
      </c>
      <c r="B127" s="832" t="s">
        <v>4133</v>
      </c>
      <c r="C127" s="832" t="s">
        <v>2654</v>
      </c>
      <c r="D127" s="832" t="s">
        <v>2655</v>
      </c>
      <c r="E127" s="832" t="s">
        <v>1961</v>
      </c>
      <c r="F127" s="849"/>
      <c r="G127" s="849"/>
      <c r="H127" s="837">
        <v>0</v>
      </c>
      <c r="I127" s="849">
        <v>3</v>
      </c>
      <c r="J127" s="849">
        <v>1651.17</v>
      </c>
      <c r="K127" s="837">
        <v>1</v>
      </c>
      <c r="L127" s="849">
        <v>3</v>
      </c>
      <c r="M127" s="850">
        <v>1651.17</v>
      </c>
    </row>
    <row r="128" spans="1:13" ht="14.4" customHeight="1" x14ac:dyDescent="0.3">
      <c r="A128" s="831" t="s">
        <v>2475</v>
      </c>
      <c r="B128" s="832" t="s">
        <v>2103</v>
      </c>
      <c r="C128" s="832" t="s">
        <v>2327</v>
      </c>
      <c r="D128" s="832" t="s">
        <v>653</v>
      </c>
      <c r="E128" s="832" t="s">
        <v>650</v>
      </c>
      <c r="F128" s="849"/>
      <c r="G128" s="849"/>
      <c r="H128" s="837">
        <v>0</v>
      </c>
      <c r="I128" s="849">
        <v>1</v>
      </c>
      <c r="J128" s="849">
        <v>72.55</v>
      </c>
      <c r="K128" s="837">
        <v>1</v>
      </c>
      <c r="L128" s="849">
        <v>1</v>
      </c>
      <c r="M128" s="850">
        <v>72.55</v>
      </c>
    </row>
    <row r="129" spans="1:13" ht="14.4" customHeight="1" x14ac:dyDescent="0.3">
      <c r="A129" s="831" t="s">
        <v>2475</v>
      </c>
      <c r="B129" s="832" t="s">
        <v>2103</v>
      </c>
      <c r="C129" s="832" t="s">
        <v>2104</v>
      </c>
      <c r="D129" s="832" t="s">
        <v>653</v>
      </c>
      <c r="E129" s="832" t="s">
        <v>654</v>
      </c>
      <c r="F129" s="849"/>
      <c r="G129" s="849"/>
      <c r="H129" s="837">
        <v>0</v>
      </c>
      <c r="I129" s="849">
        <v>4</v>
      </c>
      <c r="J129" s="849">
        <v>261.12</v>
      </c>
      <c r="K129" s="837">
        <v>1</v>
      </c>
      <c r="L129" s="849">
        <v>4</v>
      </c>
      <c r="M129" s="850">
        <v>261.12</v>
      </c>
    </row>
    <row r="130" spans="1:13" ht="14.4" customHeight="1" x14ac:dyDescent="0.3">
      <c r="A130" s="831" t="s">
        <v>2475</v>
      </c>
      <c r="B130" s="832" t="s">
        <v>2118</v>
      </c>
      <c r="C130" s="832" t="s">
        <v>2124</v>
      </c>
      <c r="D130" s="832" t="s">
        <v>2120</v>
      </c>
      <c r="E130" s="832" t="s">
        <v>2125</v>
      </c>
      <c r="F130" s="849"/>
      <c r="G130" s="849"/>
      <c r="H130" s="837">
        <v>0</v>
      </c>
      <c r="I130" s="849">
        <v>2</v>
      </c>
      <c r="J130" s="849">
        <v>969.5</v>
      </c>
      <c r="K130" s="837">
        <v>1</v>
      </c>
      <c r="L130" s="849">
        <v>2</v>
      </c>
      <c r="M130" s="850">
        <v>969.5</v>
      </c>
    </row>
    <row r="131" spans="1:13" ht="14.4" customHeight="1" x14ac:dyDescent="0.3">
      <c r="A131" s="831" t="s">
        <v>2475</v>
      </c>
      <c r="B131" s="832" t="s">
        <v>2118</v>
      </c>
      <c r="C131" s="832" t="s">
        <v>2122</v>
      </c>
      <c r="D131" s="832" t="s">
        <v>2120</v>
      </c>
      <c r="E131" s="832" t="s">
        <v>2123</v>
      </c>
      <c r="F131" s="849"/>
      <c r="G131" s="849"/>
      <c r="H131" s="837">
        <v>0</v>
      </c>
      <c r="I131" s="849">
        <v>1</v>
      </c>
      <c r="J131" s="849">
        <v>1454.23</v>
      </c>
      <c r="K131" s="837">
        <v>1</v>
      </c>
      <c r="L131" s="849">
        <v>1</v>
      </c>
      <c r="M131" s="850">
        <v>1454.23</v>
      </c>
    </row>
    <row r="132" spans="1:13" ht="14.4" customHeight="1" x14ac:dyDescent="0.3">
      <c r="A132" s="831" t="s">
        <v>2475</v>
      </c>
      <c r="B132" s="832" t="s">
        <v>2139</v>
      </c>
      <c r="C132" s="832" t="s">
        <v>2144</v>
      </c>
      <c r="D132" s="832" t="s">
        <v>1087</v>
      </c>
      <c r="E132" s="832" t="s">
        <v>2145</v>
      </c>
      <c r="F132" s="849"/>
      <c r="G132" s="849"/>
      <c r="H132" s="837">
        <v>0</v>
      </c>
      <c r="I132" s="849">
        <v>1</v>
      </c>
      <c r="J132" s="849">
        <v>61.49</v>
      </c>
      <c r="K132" s="837">
        <v>1</v>
      </c>
      <c r="L132" s="849">
        <v>1</v>
      </c>
      <c r="M132" s="850">
        <v>61.49</v>
      </c>
    </row>
    <row r="133" spans="1:13" ht="14.4" customHeight="1" x14ac:dyDescent="0.3">
      <c r="A133" s="831" t="s">
        <v>2475</v>
      </c>
      <c r="B133" s="832" t="s">
        <v>2162</v>
      </c>
      <c r="C133" s="832" t="s">
        <v>3483</v>
      </c>
      <c r="D133" s="832" t="s">
        <v>2831</v>
      </c>
      <c r="E133" s="832" t="s">
        <v>2165</v>
      </c>
      <c r="F133" s="849">
        <v>5</v>
      </c>
      <c r="G133" s="849">
        <v>47</v>
      </c>
      <c r="H133" s="837">
        <v>1</v>
      </c>
      <c r="I133" s="849"/>
      <c r="J133" s="849"/>
      <c r="K133" s="837">
        <v>0</v>
      </c>
      <c r="L133" s="849">
        <v>5</v>
      </c>
      <c r="M133" s="850">
        <v>47</v>
      </c>
    </row>
    <row r="134" spans="1:13" ht="14.4" customHeight="1" x14ac:dyDescent="0.3">
      <c r="A134" s="831" t="s">
        <v>2475</v>
      </c>
      <c r="B134" s="832" t="s">
        <v>2162</v>
      </c>
      <c r="C134" s="832" t="s">
        <v>2166</v>
      </c>
      <c r="D134" s="832" t="s">
        <v>2164</v>
      </c>
      <c r="E134" s="832" t="s">
        <v>2167</v>
      </c>
      <c r="F134" s="849"/>
      <c r="G134" s="849"/>
      <c r="H134" s="837">
        <v>0</v>
      </c>
      <c r="I134" s="849">
        <v>1</v>
      </c>
      <c r="J134" s="849">
        <v>4.7</v>
      </c>
      <c r="K134" s="837">
        <v>1</v>
      </c>
      <c r="L134" s="849">
        <v>1</v>
      </c>
      <c r="M134" s="850">
        <v>4.7</v>
      </c>
    </row>
    <row r="135" spans="1:13" ht="14.4" customHeight="1" x14ac:dyDescent="0.3">
      <c r="A135" s="831" t="s">
        <v>2475</v>
      </c>
      <c r="B135" s="832" t="s">
        <v>2172</v>
      </c>
      <c r="C135" s="832" t="s">
        <v>2173</v>
      </c>
      <c r="D135" s="832" t="s">
        <v>1272</v>
      </c>
      <c r="E135" s="832" t="s">
        <v>2174</v>
      </c>
      <c r="F135" s="849"/>
      <c r="G135" s="849"/>
      <c r="H135" s="837"/>
      <c r="I135" s="849">
        <v>1</v>
      </c>
      <c r="J135" s="849">
        <v>0</v>
      </c>
      <c r="K135" s="837"/>
      <c r="L135" s="849">
        <v>1</v>
      </c>
      <c r="M135" s="850">
        <v>0</v>
      </c>
    </row>
    <row r="136" spans="1:13" ht="14.4" customHeight="1" x14ac:dyDescent="0.3">
      <c r="A136" s="831" t="s">
        <v>2476</v>
      </c>
      <c r="B136" s="832" t="s">
        <v>1885</v>
      </c>
      <c r="C136" s="832" t="s">
        <v>1891</v>
      </c>
      <c r="D136" s="832" t="s">
        <v>1889</v>
      </c>
      <c r="E136" s="832" t="s">
        <v>1892</v>
      </c>
      <c r="F136" s="849"/>
      <c r="G136" s="849"/>
      <c r="H136" s="837">
        <v>0</v>
      </c>
      <c r="I136" s="849">
        <v>2</v>
      </c>
      <c r="J136" s="849">
        <v>64.5</v>
      </c>
      <c r="K136" s="837">
        <v>1</v>
      </c>
      <c r="L136" s="849">
        <v>2</v>
      </c>
      <c r="M136" s="850">
        <v>64.5</v>
      </c>
    </row>
    <row r="137" spans="1:13" ht="14.4" customHeight="1" x14ac:dyDescent="0.3">
      <c r="A137" s="831" t="s">
        <v>2476</v>
      </c>
      <c r="B137" s="832" t="s">
        <v>1885</v>
      </c>
      <c r="C137" s="832" t="s">
        <v>2228</v>
      </c>
      <c r="D137" s="832" t="s">
        <v>1889</v>
      </c>
      <c r="E137" s="832" t="s">
        <v>2229</v>
      </c>
      <c r="F137" s="849"/>
      <c r="G137" s="849"/>
      <c r="H137" s="837">
        <v>0</v>
      </c>
      <c r="I137" s="849">
        <v>2</v>
      </c>
      <c r="J137" s="849">
        <v>115.2</v>
      </c>
      <c r="K137" s="837">
        <v>1</v>
      </c>
      <c r="L137" s="849">
        <v>2</v>
      </c>
      <c r="M137" s="850">
        <v>115.2</v>
      </c>
    </row>
    <row r="138" spans="1:13" ht="14.4" customHeight="1" x14ac:dyDescent="0.3">
      <c r="A138" s="831" t="s">
        <v>2476</v>
      </c>
      <c r="B138" s="832" t="s">
        <v>1885</v>
      </c>
      <c r="C138" s="832" t="s">
        <v>3245</v>
      </c>
      <c r="D138" s="832" t="s">
        <v>1889</v>
      </c>
      <c r="E138" s="832" t="s">
        <v>3246</v>
      </c>
      <c r="F138" s="849"/>
      <c r="G138" s="849"/>
      <c r="H138" s="837">
        <v>0</v>
      </c>
      <c r="I138" s="849">
        <v>2</v>
      </c>
      <c r="J138" s="849">
        <v>230.36</v>
      </c>
      <c r="K138" s="837">
        <v>1</v>
      </c>
      <c r="L138" s="849">
        <v>2</v>
      </c>
      <c r="M138" s="850">
        <v>230.36</v>
      </c>
    </row>
    <row r="139" spans="1:13" ht="14.4" customHeight="1" x14ac:dyDescent="0.3">
      <c r="A139" s="831" t="s">
        <v>2476</v>
      </c>
      <c r="B139" s="832" t="s">
        <v>1915</v>
      </c>
      <c r="C139" s="832" t="s">
        <v>1918</v>
      </c>
      <c r="D139" s="832" t="s">
        <v>873</v>
      </c>
      <c r="E139" s="832" t="s">
        <v>1919</v>
      </c>
      <c r="F139" s="849"/>
      <c r="G139" s="849"/>
      <c r="H139" s="837">
        <v>0</v>
      </c>
      <c r="I139" s="849">
        <v>1</v>
      </c>
      <c r="J139" s="849">
        <v>1385.62</v>
      </c>
      <c r="K139" s="837">
        <v>1</v>
      </c>
      <c r="L139" s="849">
        <v>1</v>
      </c>
      <c r="M139" s="850">
        <v>1385.62</v>
      </c>
    </row>
    <row r="140" spans="1:13" ht="14.4" customHeight="1" x14ac:dyDescent="0.3">
      <c r="A140" s="831" t="s">
        <v>2476</v>
      </c>
      <c r="B140" s="832" t="s">
        <v>1915</v>
      </c>
      <c r="C140" s="832" t="s">
        <v>2670</v>
      </c>
      <c r="D140" s="832" t="s">
        <v>2671</v>
      </c>
      <c r="E140" s="832" t="s">
        <v>2672</v>
      </c>
      <c r="F140" s="849"/>
      <c r="G140" s="849"/>
      <c r="H140" s="837">
        <v>0</v>
      </c>
      <c r="I140" s="849">
        <v>5</v>
      </c>
      <c r="J140" s="849">
        <v>3681.6500000000005</v>
      </c>
      <c r="K140" s="837">
        <v>1</v>
      </c>
      <c r="L140" s="849">
        <v>5</v>
      </c>
      <c r="M140" s="850">
        <v>3681.6500000000005</v>
      </c>
    </row>
    <row r="141" spans="1:13" ht="14.4" customHeight="1" x14ac:dyDescent="0.3">
      <c r="A141" s="831" t="s">
        <v>2476</v>
      </c>
      <c r="B141" s="832" t="s">
        <v>1915</v>
      </c>
      <c r="C141" s="832" t="s">
        <v>2673</v>
      </c>
      <c r="D141" s="832" t="s">
        <v>2671</v>
      </c>
      <c r="E141" s="832" t="s">
        <v>2674</v>
      </c>
      <c r="F141" s="849"/>
      <c r="G141" s="849"/>
      <c r="H141" s="837">
        <v>0</v>
      </c>
      <c r="I141" s="849">
        <v>9</v>
      </c>
      <c r="J141" s="849">
        <v>4418.01</v>
      </c>
      <c r="K141" s="837">
        <v>1</v>
      </c>
      <c r="L141" s="849">
        <v>9</v>
      </c>
      <c r="M141" s="850">
        <v>4418.01</v>
      </c>
    </row>
    <row r="142" spans="1:13" ht="14.4" customHeight="1" x14ac:dyDescent="0.3">
      <c r="A142" s="831" t="s">
        <v>2476</v>
      </c>
      <c r="B142" s="832" t="s">
        <v>1915</v>
      </c>
      <c r="C142" s="832" t="s">
        <v>1920</v>
      </c>
      <c r="D142" s="832" t="s">
        <v>873</v>
      </c>
      <c r="E142" s="832" t="s">
        <v>1921</v>
      </c>
      <c r="F142" s="849"/>
      <c r="G142" s="849"/>
      <c r="H142" s="837">
        <v>0</v>
      </c>
      <c r="I142" s="849">
        <v>3</v>
      </c>
      <c r="J142" s="849">
        <v>5542.47</v>
      </c>
      <c r="K142" s="837">
        <v>1</v>
      </c>
      <c r="L142" s="849">
        <v>3</v>
      </c>
      <c r="M142" s="850">
        <v>5542.47</v>
      </c>
    </row>
    <row r="143" spans="1:13" ht="14.4" customHeight="1" x14ac:dyDescent="0.3">
      <c r="A143" s="831" t="s">
        <v>2476</v>
      </c>
      <c r="B143" s="832" t="s">
        <v>1915</v>
      </c>
      <c r="C143" s="832" t="s">
        <v>2948</v>
      </c>
      <c r="D143" s="832" t="s">
        <v>2671</v>
      </c>
      <c r="E143" s="832" t="s">
        <v>2949</v>
      </c>
      <c r="F143" s="849"/>
      <c r="G143" s="849"/>
      <c r="H143" s="837">
        <v>0</v>
      </c>
      <c r="I143" s="849">
        <v>5</v>
      </c>
      <c r="J143" s="849">
        <v>5773.4000000000005</v>
      </c>
      <c r="K143" s="837">
        <v>1</v>
      </c>
      <c r="L143" s="849">
        <v>5</v>
      </c>
      <c r="M143" s="850">
        <v>5773.4000000000005</v>
      </c>
    </row>
    <row r="144" spans="1:13" ht="14.4" customHeight="1" x14ac:dyDescent="0.3">
      <c r="A144" s="831" t="s">
        <v>2476</v>
      </c>
      <c r="B144" s="832" t="s">
        <v>1937</v>
      </c>
      <c r="C144" s="832" t="s">
        <v>1939</v>
      </c>
      <c r="D144" s="832" t="s">
        <v>877</v>
      </c>
      <c r="E144" s="832" t="s">
        <v>1940</v>
      </c>
      <c r="F144" s="849"/>
      <c r="G144" s="849"/>
      <c r="H144" s="837">
        <v>0</v>
      </c>
      <c r="I144" s="849">
        <v>3</v>
      </c>
      <c r="J144" s="849">
        <v>127.53</v>
      </c>
      <c r="K144" s="837">
        <v>1</v>
      </c>
      <c r="L144" s="849">
        <v>3</v>
      </c>
      <c r="M144" s="850">
        <v>127.53</v>
      </c>
    </row>
    <row r="145" spans="1:13" ht="14.4" customHeight="1" x14ac:dyDescent="0.3">
      <c r="A145" s="831" t="s">
        <v>2476</v>
      </c>
      <c r="B145" s="832" t="s">
        <v>1948</v>
      </c>
      <c r="C145" s="832" t="s">
        <v>1950</v>
      </c>
      <c r="D145" s="832" t="s">
        <v>700</v>
      </c>
      <c r="E145" s="832" t="s">
        <v>1951</v>
      </c>
      <c r="F145" s="849"/>
      <c r="G145" s="849"/>
      <c r="H145" s="837">
        <v>0</v>
      </c>
      <c r="I145" s="849">
        <v>1</v>
      </c>
      <c r="J145" s="849">
        <v>35.11</v>
      </c>
      <c r="K145" s="837">
        <v>1</v>
      </c>
      <c r="L145" s="849">
        <v>1</v>
      </c>
      <c r="M145" s="850">
        <v>35.11</v>
      </c>
    </row>
    <row r="146" spans="1:13" ht="14.4" customHeight="1" x14ac:dyDescent="0.3">
      <c r="A146" s="831" t="s">
        <v>2476</v>
      </c>
      <c r="B146" s="832" t="s">
        <v>1969</v>
      </c>
      <c r="C146" s="832" t="s">
        <v>1970</v>
      </c>
      <c r="D146" s="832" t="s">
        <v>1971</v>
      </c>
      <c r="E146" s="832" t="s">
        <v>1972</v>
      </c>
      <c r="F146" s="849"/>
      <c r="G146" s="849"/>
      <c r="H146" s="837">
        <v>0</v>
      </c>
      <c r="I146" s="849">
        <v>1</v>
      </c>
      <c r="J146" s="849">
        <v>93.27</v>
      </c>
      <c r="K146" s="837">
        <v>1</v>
      </c>
      <c r="L146" s="849">
        <v>1</v>
      </c>
      <c r="M146" s="850">
        <v>93.27</v>
      </c>
    </row>
    <row r="147" spans="1:13" ht="14.4" customHeight="1" x14ac:dyDescent="0.3">
      <c r="A147" s="831" t="s">
        <v>2476</v>
      </c>
      <c r="B147" s="832" t="s">
        <v>1969</v>
      </c>
      <c r="C147" s="832" t="s">
        <v>2269</v>
      </c>
      <c r="D147" s="832" t="s">
        <v>1971</v>
      </c>
      <c r="E147" s="832" t="s">
        <v>2270</v>
      </c>
      <c r="F147" s="849"/>
      <c r="G147" s="849"/>
      <c r="H147" s="837">
        <v>0</v>
      </c>
      <c r="I147" s="849">
        <v>1</v>
      </c>
      <c r="J147" s="849">
        <v>31.09</v>
      </c>
      <c r="K147" s="837">
        <v>1</v>
      </c>
      <c r="L147" s="849">
        <v>1</v>
      </c>
      <c r="M147" s="850">
        <v>31.09</v>
      </c>
    </row>
    <row r="148" spans="1:13" ht="14.4" customHeight="1" x14ac:dyDescent="0.3">
      <c r="A148" s="831" t="s">
        <v>2476</v>
      </c>
      <c r="B148" s="832" t="s">
        <v>1993</v>
      </c>
      <c r="C148" s="832" t="s">
        <v>3953</v>
      </c>
      <c r="D148" s="832" t="s">
        <v>1995</v>
      </c>
      <c r="E148" s="832" t="s">
        <v>3954</v>
      </c>
      <c r="F148" s="849"/>
      <c r="G148" s="849"/>
      <c r="H148" s="837">
        <v>0</v>
      </c>
      <c r="I148" s="849">
        <v>1</v>
      </c>
      <c r="J148" s="849">
        <v>117.46</v>
      </c>
      <c r="K148" s="837">
        <v>1</v>
      </c>
      <c r="L148" s="849">
        <v>1</v>
      </c>
      <c r="M148" s="850">
        <v>117.46</v>
      </c>
    </row>
    <row r="149" spans="1:13" ht="14.4" customHeight="1" x14ac:dyDescent="0.3">
      <c r="A149" s="831" t="s">
        <v>2476</v>
      </c>
      <c r="B149" s="832" t="s">
        <v>2284</v>
      </c>
      <c r="C149" s="832" t="s">
        <v>3957</v>
      </c>
      <c r="D149" s="832" t="s">
        <v>2286</v>
      </c>
      <c r="E149" s="832" t="s">
        <v>3958</v>
      </c>
      <c r="F149" s="849"/>
      <c r="G149" s="849"/>
      <c r="H149" s="837">
        <v>0</v>
      </c>
      <c r="I149" s="849">
        <v>1</v>
      </c>
      <c r="J149" s="849">
        <v>103.72</v>
      </c>
      <c r="K149" s="837">
        <v>1</v>
      </c>
      <c r="L149" s="849">
        <v>1</v>
      </c>
      <c r="M149" s="850">
        <v>103.72</v>
      </c>
    </row>
    <row r="150" spans="1:13" ht="14.4" customHeight="1" x14ac:dyDescent="0.3">
      <c r="A150" s="831" t="s">
        <v>2476</v>
      </c>
      <c r="B150" s="832" t="s">
        <v>2007</v>
      </c>
      <c r="C150" s="832" t="s">
        <v>3923</v>
      </c>
      <c r="D150" s="832" t="s">
        <v>2012</v>
      </c>
      <c r="E150" s="832" t="s">
        <v>3924</v>
      </c>
      <c r="F150" s="849"/>
      <c r="G150" s="849"/>
      <c r="H150" s="837">
        <v>0</v>
      </c>
      <c r="I150" s="849">
        <v>1</v>
      </c>
      <c r="J150" s="849">
        <v>279.52999999999997</v>
      </c>
      <c r="K150" s="837">
        <v>1</v>
      </c>
      <c r="L150" s="849">
        <v>1</v>
      </c>
      <c r="M150" s="850">
        <v>279.52999999999997</v>
      </c>
    </row>
    <row r="151" spans="1:13" ht="14.4" customHeight="1" x14ac:dyDescent="0.3">
      <c r="A151" s="831" t="s">
        <v>2476</v>
      </c>
      <c r="B151" s="832" t="s">
        <v>2031</v>
      </c>
      <c r="C151" s="832" t="s">
        <v>2032</v>
      </c>
      <c r="D151" s="832" t="s">
        <v>2033</v>
      </c>
      <c r="E151" s="832" t="s">
        <v>2034</v>
      </c>
      <c r="F151" s="849"/>
      <c r="G151" s="849"/>
      <c r="H151" s="837">
        <v>0</v>
      </c>
      <c r="I151" s="849">
        <v>3</v>
      </c>
      <c r="J151" s="849">
        <v>657.54</v>
      </c>
      <c r="K151" s="837">
        <v>1</v>
      </c>
      <c r="L151" s="849">
        <v>3</v>
      </c>
      <c r="M151" s="850">
        <v>657.54</v>
      </c>
    </row>
    <row r="152" spans="1:13" ht="14.4" customHeight="1" x14ac:dyDescent="0.3">
      <c r="A152" s="831" t="s">
        <v>2476</v>
      </c>
      <c r="B152" s="832" t="s">
        <v>2046</v>
      </c>
      <c r="C152" s="832" t="s">
        <v>2047</v>
      </c>
      <c r="D152" s="832" t="s">
        <v>2048</v>
      </c>
      <c r="E152" s="832" t="s">
        <v>2049</v>
      </c>
      <c r="F152" s="849"/>
      <c r="G152" s="849"/>
      <c r="H152" s="837">
        <v>0</v>
      </c>
      <c r="I152" s="849">
        <v>1</v>
      </c>
      <c r="J152" s="849">
        <v>105.23</v>
      </c>
      <c r="K152" s="837">
        <v>1</v>
      </c>
      <c r="L152" s="849">
        <v>1</v>
      </c>
      <c r="M152" s="850">
        <v>105.23</v>
      </c>
    </row>
    <row r="153" spans="1:13" ht="14.4" customHeight="1" x14ac:dyDescent="0.3">
      <c r="A153" s="831" t="s">
        <v>2476</v>
      </c>
      <c r="B153" s="832" t="s">
        <v>2052</v>
      </c>
      <c r="C153" s="832" t="s">
        <v>2305</v>
      </c>
      <c r="D153" s="832" t="s">
        <v>1310</v>
      </c>
      <c r="E153" s="832" t="s">
        <v>2306</v>
      </c>
      <c r="F153" s="849"/>
      <c r="G153" s="849"/>
      <c r="H153" s="837">
        <v>0</v>
      </c>
      <c r="I153" s="849">
        <v>1</v>
      </c>
      <c r="J153" s="849">
        <v>154.36000000000001</v>
      </c>
      <c r="K153" s="837">
        <v>1</v>
      </c>
      <c r="L153" s="849">
        <v>1</v>
      </c>
      <c r="M153" s="850">
        <v>154.36000000000001</v>
      </c>
    </row>
    <row r="154" spans="1:13" ht="14.4" customHeight="1" x14ac:dyDescent="0.3">
      <c r="A154" s="831" t="s">
        <v>2476</v>
      </c>
      <c r="B154" s="832" t="s">
        <v>2052</v>
      </c>
      <c r="C154" s="832" t="s">
        <v>2053</v>
      </c>
      <c r="D154" s="832" t="s">
        <v>1310</v>
      </c>
      <c r="E154" s="832" t="s">
        <v>2054</v>
      </c>
      <c r="F154" s="849"/>
      <c r="G154" s="849"/>
      <c r="H154" s="837">
        <v>0</v>
      </c>
      <c r="I154" s="849">
        <v>1</v>
      </c>
      <c r="J154" s="849">
        <v>225.06</v>
      </c>
      <c r="K154" s="837">
        <v>1</v>
      </c>
      <c r="L154" s="849">
        <v>1</v>
      </c>
      <c r="M154" s="850">
        <v>225.06</v>
      </c>
    </row>
    <row r="155" spans="1:13" ht="14.4" customHeight="1" x14ac:dyDescent="0.3">
      <c r="A155" s="831" t="s">
        <v>2476</v>
      </c>
      <c r="B155" s="832" t="s">
        <v>2059</v>
      </c>
      <c r="C155" s="832" t="s">
        <v>3413</v>
      </c>
      <c r="D155" s="832" t="s">
        <v>2061</v>
      </c>
      <c r="E155" s="832" t="s">
        <v>3177</v>
      </c>
      <c r="F155" s="849"/>
      <c r="G155" s="849"/>
      <c r="H155" s="837">
        <v>0</v>
      </c>
      <c r="I155" s="849">
        <v>4</v>
      </c>
      <c r="J155" s="849">
        <v>341.08</v>
      </c>
      <c r="K155" s="837">
        <v>1</v>
      </c>
      <c r="L155" s="849">
        <v>4</v>
      </c>
      <c r="M155" s="850">
        <v>341.08</v>
      </c>
    </row>
    <row r="156" spans="1:13" ht="14.4" customHeight="1" x14ac:dyDescent="0.3">
      <c r="A156" s="831" t="s">
        <v>2476</v>
      </c>
      <c r="B156" s="832" t="s">
        <v>2103</v>
      </c>
      <c r="C156" s="832" t="s">
        <v>2104</v>
      </c>
      <c r="D156" s="832" t="s">
        <v>653</v>
      </c>
      <c r="E156" s="832" t="s">
        <v>654</v>
      </c>
      <c r="F156" s="849"/>
      <c r="G156" s="849"/>
      <c r="H156" s="837">
        <v>0</v>
      </c>
      <c r="I156" s="849">
        <v>2</v>
      </c>
      <c r="J156" s="849">
        <v>130.56</v>
      </c>
      <c r="K156" s="837">
        <v>1</v>
      </c>
      <c r="L156" s="849">
        <v>2</v>
      </c>
      <c r="M156" s="850">
        <v>130.56</v>
      </c>
    </row>
    <row r="157" spans="1:13" ht="14.4" customHeight="1" x14ac:dyDescent="0.3">
      <c r="A157" s="831" t="s">
        <v>2476</v>
      </c>
      <c r="B157" s="832" t="s">
        <v>2103</v>
      </c>
      <c r="C157" s="832" t="s">
        <v>2326</v>
      </c>
      <c r="D157" s="832" t="s">
        <v>653</v>
      </c>
      <c r="E157" s="832" t="s">
        <v>1354</v>
      </c>
      <c r="F157" s="849"/>
      <c r="G157" s="849"/>
      <c r="H157" s="837">
        <v>0</v>
      </c>
      <c r="I157" s="849">
        <v>4</v>
      </c>
      <c r="J157" s="849">
        <v>87.04</v>
      </c>
      <c r="K157" s="837">
        <v>1</v>
      </c>
      <c r="L157" s="849">
        <v>4</v>
      </c>
      <c r="M157" s="850">
        <v>87.04</v>
      </c>
    </row>
    <row r="158" spans="1:13" ht="14.4" customHeight="1" x14ac:dyDescent="0.3">
      <c r="A158" s="831" t="s">
        <v>2476</v>
      </c>
      <c r="B158" s="832" t="s">
        <v>2110</v>
      </c>
      <c r="C158" s="832" t="s">
        <v>2978</v>
      </c>
      <c r="D158" s="832" t="s">
        <v>2112</v>
      </c>
      <c r="E158" s="832" t="s">
        <v>2979</v>
      </c>
      <c r="F158" s="849"/>
      <c r="G158" s="849"/>
      <c r="H158" s="837">
        <v>0</v>
      </c>
      <c r="I158" s="849">
        <v>3</v>
      </c>
      <c r="J158" s="849">
        <v>6116.79</v>
      </c>
      <c r="K158" s="837">
        <v>1</v>
      </c>
      <c r="L158" s="849">
        <v>3</v>
      </c>
      <c r="M158" s="850">
        <v>6116.79</v>
      </c>
    </row>
    <row r="159" spans="1:13" ht="14.4" customHeight="1" x14ac:dyDescent="0.3">
      <c r="A159" s="831" t="s">
        <v>2476</v>
      </c>
      <c r="B159" s="832" t="s">
        <v>2110</v>
      </c>
      <c r="C159" s="832" t="s">
        <v>2111</v>
      </c>
      <c r="D159" s="832" t="s">
        <v>2112</v>
      </c>
      <c r="E159" s="832" t="s">
        <v>2113</v>
      </c>
      <c r="F159" s="849"/>
      <c r="G159" s="849"/>
      <c r="H159" s="837">
        <v>0</v>
      </c>
      <c r="I159" s="849">
        <v>5</v>
      </c>
      <c r="J159" s="849">
        <v>1778.95</v>
      </c>
      <c r="K159" s="837">
        <v>1</v>
      </c>
      <c r="L159" s="849">
        <v>5</v>
      </c>
      <c r="M159" s="850">
        <v>1778.95</v>
      </c>
    </row>
    <row r="160" spans="1:13" ht="14.4" customHeight="1" x14ac:dyDescent="0.3">
      <c r="A160" s="831" t="s">
        <v>2476</v>
      </c>
      <c r="B160" s="832" t="s">
        <v>2110</v>
      </c>
      <c r="C160" s="832" t="s">
        <v>2114</v>
      </c>
      <c r="D160" s="832" t="s">
        <v>2112</v>
      </c>
      <c r="E160" s="832" t="s">
        <v>2115</v>
      </c>
      <c r="F160" s="849"/>
      <c r="G160" s="849"/>
      <c r="H160" s="837">
        <v>0</v>
      </c>
      <c r="I160" s="849">
        <v>3</v>
      </c>
      <c r="J160" s="849">
        <v>1657.92</v>
      </c>
      <c r="K160" s="837">
        <v>1</v>
      </c>
      <c r="L160" s="849">
        <v>3</v>
      </c>
      <c r="M160" s="850">
        <v>1657.92</v>
      </c>
    </row>
    <row r="161" spans="1:13" ht="14.4" customHeight="1" x14ac:dyDescent="0.3">
      <c r="A161" s="831" t="s">
        <v>2476</v>
      </c>
      <c r="B161" s="832" t="s">
        <v>2110</v>
      </c>
      <c r="C161" s="832" t="s">
        <v>2116</v>
      </c>
      <c r="D161" s="832" t="s">
        <v>2112</v>
      </c>
      <c r="E161" s="832" t="s">
        <v>2117</v>
      </c>
      <c r="F161" s="849"/>
      <c r="G161" s="849"/>
      <c r="H161" s="837">
        <v>0</v>
      </c>
      <c r="I161" s="849">
        <v>2</v>
      </c>
      <c r="J161" s="849">
        <v>2038.92</v>
      </c>
      <c r="K161" s="837">
        <v>1</v>
      </c>
      <c r="L161" s="849">
        <v>2</v>
      </c>
      <c r="M161" s="850">
        <v>2038.92</v>
      </c>
    </row>
    <row r="162" spans="1:13" ht="14.4" customHeight="1" x14ac:dyDescent="0.3">
      <c r="A162" s="831" t="s">
        <v>2476</v>
      </c>
      <c r="B162" s="832" t="s">
        <v>2118</v>
      </c>
      <c r="C162" s="832" t="s">
        <v>2128</v>
      </c>
      <c r="D162" s="832" t="s">
        <v>2129</v>
      </c>
      <c r="E162" s="832" t="s">
        <v>2130</v>
      </c>
      <c r="F162" s="849"/>
      <c r="G162" s="849"/>
      <c r="H162" s="837">
        <v>0</v>
      </c>
      <c r="I162" s="849">
        <v>2</v>
      </c>
      <c r="J162" s="849">
        <v>10644.16</v>
      </c>
      <c r="K162" s="837">
        <v>1</v>
      </c>
      <c r="L162" s="849">
        <v>2</v>
      </c>
      <c r="M162" s="850">
        <v>10644.16</v>
      </c>
    </row>
    <row r="163" spans="1:13" ht="14.4" customHeight="1" x14ac:dyDescent="0.3">
      <c r="A163" s="831" t="s">
        <v>2476</v>
      </c>
      <c r="B163" s="832" t="s">
        <v>2118</v>
      </c>
      <c r="C163" s="832" t="s">
        <v>2124</v>
      </c>
      <c r="D163" s="832" t="s">
        <v>2120</v>
      </c>
      <c r="E163" s="832" t="s">
        <v>2125</v>
      </c>
      <c r="F163" s="849"/>
      <c r="G163" s="849"/>
      <c r="H163" s="837">
        <v>0</v>
      </c>
      <c r="I163" s="849">
        <v>2</v>
      </c>
      <c r="J163" s="849">
        <v>969.5</v>
      </c>
      <c r="K163" s="837">
        <v>1</v>
      </c>
      <c r="L163" s="849">
        <v>2</v>
      </c>
      <c r="M163" s="850">
        <v>969.5</v>
      </c>
    </row>
    <row r="164" spans="1:13" ht="14.4" customHeight="1" x14ac:dyDescent="0.3">
      <c r="A164" s="831" t="s">
        <v>2476</v>
      </c>
      <c r="B164" s="832" t="s">
        <v>2118</v>
      </c>
      <c r="C164" s="832" t="s">
        <v>2878</v>
      </c>
      <c r="D164" s="832" t="s">
        <v>2129</v>
      </c>
      <c r="E164" s="832" t="s">
        <v>2879</v>
      </c>
      <c r="F164" s="849"/>
      <c r="G164" s="849"/>
      <c r="H164" s="837">
        <v>0</v>
      </c>
      <c r="I164" s="849">
        <v>1</v>
      </c>
      <c r="J164" s="849">
        <v>5322.08</v>
      </c>
      <c r="K164" s="837">
        <v>1</v>
      </c>
      <c r="L164" s="849">
        <v>1</v>
      </c>
      <c r="M164" s="850">
        <v>5322.08</v>
      </c>
    </row>
    <row r="165" spans="1:13" ht="14.4" customHeight="1" x14ac:dyDescent="0.3">
      <c r="A165" s="831" t="s">
        <v>2476</v>
      </c>
      <c r="B165" s="832" t="s">
        <v>2118</v>
      </c>
      <c r="C165" s="832" t="s">
        <v>2126</v>
      </c>
      <c r="D165" s="832" t="s">
        <v>2120</v>
      </c>
      <c r="E165" s="832" t="s">
        <v>2127</v>
      </c>
      <c r="F165" s="849"/>
      <c r="G165" s="849"/>
      <c r="H165" s="837">
        <v>0</v>
      </c>
      <c r="I165" s="849">
        <v>10</v>
      </c>
      <c r="J165" s="849">
        <v>9694.7999999999993</v>
      </c>
      <c r="K165" s="837">
        <v>1</v>
      </c>
      <c r="L165" s="849">
        <v>10</v>
      </c>
      <c r="M165" s="850">
        <v>9694.7999999999993</v>
      </c>
    </row>
    <row r="166" spans="1:13" ht="14.4" customHeight="1" x14ac:dyDescent="0.3">
      <c r="A166" s="831" t="s">
        <v>2476</v>
      </c>
      <c r="B166" s="832" t="s">
        <v>2118</v>
      </c>
      <c r="C166" s="832" t="s">
        <v>2122</v>
      </c>
      <c r="D166" s="832" t="s">
        <v>2120</v>
      </c>
      <c r="E166" s="832" t="s">
        <v>2123</v>
      </c>
      <c r="F166" s="849"/>
      <c r="G166" s="849"/>
      <c r="H166" s="837">
        <v>0</v>
      </c>
      <c r="I166" s="849">
        <v>6</v>
      </c>
      <c r="J166" s="849">
        <v>8725.380000000001</v>
      </c>
      <c r="K166" s="837">
        <v>1</v>
      </c>
      <c r="L166" s="849">
        <v>6</v>
      </c>
      <c r="M166" s="850">
        <v>8725.380000000001</v>
      </c>
    </row>
    <row r="167" spans="1:13" ht="14.4" customHeight="1" x14ac:dyDescent="0.3">
      <c r="A167" s="831" t="s">
        <v>2476</v>
      </c>
      <c r="B167" s="832" t="s">
        <v>2139</v>
      </c>
      <c r="C167" s="832" t="s">
        <v>2141</v>
      </c>
      <c r="D167" s="832" t="s">
        <v>1087</v>
      </c>
      <c r="E167" s="832" t="s">
        <v>1089</v>
      </c>
      <c r="F167" s="849"/>
      <c r="G167" s="849"/>
      <c r="H167" s="837"/>
      <c r="I167" s="849">
        <v>15</v>
      </c>
      <c r="J167" s="849">
        <v>0</v>
      </c>
      <c r="K167" s="837"/>
      <c r="L167" s="849">
        <v>15</v>
      </c>
      <c r="M167" s="850">
        <v>0</v>
      </c>
    </row>
    <row r="168" spans="1:13" ht="14.4" customHeight="1" x14ac:dyDescent="0.3">
      <c r="A168" s="831" t="s">
        <v>2476</v>
      </c>
      <c r="B168" s="832" t="s">
        <v>2162</v>
      </c>
      <c r="C168" s="832" t="s">
        <v>2166</v>
      </c>
      <c r="D168" s="832" t="s">
        <v>2164</v>
      </c>
      <c r="E168" s="832" t="s">
        <v>2167</v>
      </c>
      <c r="F168" s="849"/>
      <c r="G168" s="849"/>
      <c r="H168" s="837">
        <v>0</v>
      </c>
      <c r="I168" s="849">
        <v>3</v>
      </c>
      <c r="J168" s="849">
        <v>14.100000000000001</v>
      </c>
      <c r="K168" s="837">
        <v>1</v>
      </c>
      <c r="L168" s="849">
        <v>3</v>
      </c>
      <c r="M168" s="850">
        <v>14.100000000000001</v>
      </c>
    </row>
    <row r="169" spans="1:13" ht="14.4" customHeight="1" x14ac:dyDescent="0.3">
      <c r="A169" s="831" t="s">
        <v>2476</v>
      </c>
      <c r="B169" s="832" t="s">
        <v>2168</v>
      </c>
      <c r="C169" s="832" t="s">
        <v>2169</v>
      </c>
      <c r="D169" s="832" t="s">
        <v>2170</v>
      </c>
      <c r="E169" s="832" t="s">
        <v>2171</v>
      </c>
      <c r="F169" s="849"/>
      <c r="G169" s="849"/>
      <c r="H169" s="837"/>
      <c r="I169" s="849">
        <v>5</v>
      </c>
      <c r="J169" s="849">
        <v>0</v>
      </c>
      <c r="K169" s="837"/>
      <c r="L169" s="849">
        <v>5</v>
      </c>
      <c r="M169" s="850">
        <v>0</v>
      </c>
    </row>
    <row r="170" spans="1:13" ht="14.4" customHeight="1" x14ac:dyDescent="0.3">
      <c r="A170" s="831" t="s">
        <v>2476</v>
      </c>
      <c r="B170" s="832" t="s">
        <v>4139</v>
      </c>
      <c r="C170" s="832" t="s">
        <v>3316</v>
      </c>
      <c r="D170" s="832" t="s">
        <v>742</v>
      </c>
      <c r="E170" s="832" t="s">
        <v>2561</v>
      </c>
      <c r="F170" s="849"/>
      <c r="G170" s="849"/>
      <c r="H170" s="837">
        <v>0</v>
      </c>
      <c r="I170" s="849">
        <v>1</v>
      </c>
      <c r="J170" s="849">
        <v>264</v>
      </c>
      <c r="K170" s="837">
        <v>1</v>
      </c>
      <c r="L170" s="849">
        <v>1</v>
      </c>
      <c r="M170" s="850">
        <v>264</v>
      </c>
    </row>
    <row r="171" spans="1:13" ht="14.4" customHeight="1" x14ac:dyDescent="0.3">
      <c r="A171" s="831" t="s">
        <v>2476</v>
      </c>
      <c r="B171" s="832" t="s">
        <v>4139</v>
      </c>
      <c r="C171" s="832" t="s">
        <v>2560</v>
      </c>
      <c r="D171" s="832" t="s">
        <v>742</v>
      </c>
      <c r="E171" s="832" t="s">
        <v>2561</v>
      </c>
      <c r="F171" s="849"/>
      <c r="G171" s="849"/>
      <c r="H171" s="837">
        <v>0</v>
      </c>
      <c r="I171" s="849">
        <v>1</v>
      </c>
      <c r="J171" s="849">
        <v>264</v>
      </c>
      <c r="K171" s="837">
        <v>1</v>
      </c>
      <c r="L171" s="849">
        <v>1</v>
      </c>
      <c r="M171" s="850">
        <v>264</v>
      </c>
    </row>
    <row r="172" spans="1:13" ht="14.4" customHeight="1" x14ac:dyDescent="0.3">
      <c r="A172" s="831" t="s">
        <v>2476</v>
      </c>
      <c r="B172" s="832" t="s">
        <v>2346</v>
      </c>
      <c r="C172" s="832" t="s">
        <v>3940</v>
      </c>
      <c r="D172" s="832" t="s">
        <v>2348</v>
      </c>
      <c r="E172" s="832" t="s">
        <v>3941</v>
      </c>
      <c r="F172" s="849"/>
      <c r="G172" s="849"/>
      <c r="H172" s="837">
        <v>0</v>
      </c>
      <c r="I172" s="849">
        <v>1</v>
      </c>
      <c r="J172" s="849">
        <v>246.39</v>
      </c>
      <c r="K172" s="837">
        <v>1</v>
      </c>
      <c r="L172" s="849">
        <v>1</v>
      </c>
      <c r="M172" s="850">
        <v>246.39</v>
      </c>
    </row>
    <row r="173" spans="1:13" ht="14.4" customHeight="1" x14ac:dyDescent="0.3">
      <c r="A173" s="831" t="s">
        <v>2476</v>
      </c>
      <c r="B173" s="832" t="s">
        <v>2193</v>
      </c>
      <c r="C173" s="832" t="s">
        <v>2196</v>
      </c>
      <c r="D173" s="832" t="s">
        <v>2197</v>
      </c>
      <c r="E173" s="832" t="s">
        <v>2198</v>
      </c>
      <c r="F173" s="849"/>
      <c r="G173" s="849"/>
      <c r="H173" s="837">
        <v>0</v>
      </c>
      <c r="I173" s="849">
        <v>1</v>
      </c>
      <c r="J173" s="849">
        <v>25.5</v>
      </c>
      <c r="K173" s="837">
        <v>1</v>
      </c>
      <c r="L173" s="849">
        <v>1</v>
      </c>
      <c r="M173" s="850">
        <v>25.5</v>
      </c>
    </row>
    <row r="174" spans="1:13" ht="14.4" customHeight="1" x14ac:dyDescent="0.3">
      <c r="A174" s="831" t="s">
        <v>2476</v>
      </c>
      <c r="B174" s="832" t="s">
        <v>2208</v>
      </c>
      <c r="C174" s="832" t="s">
        <v>3293</v>
      </c>
      <c r="D174" s="832" t="s">
        <v>3291</v>
      </c>
      <c r="E174" s="832" t="s">
        <v>1286</v>
      </c>
      <c r="F174" s="849"/>
      <c r="G174" s="849"/>
      <c r="H174" s="837">
        <v>0</v>
      </c>
      <c r="I174" s="849">
        <v>7</v>
      </c>
      <c r="J174" s="849">
        <v>1672.23</v>
      </c>
      <c r="K174" s="837">
        <v>1</v>
      </c>
      <c r="L174" s="849">
        <v>7</v>
      </c>
      <c r="M174" s="850">
        <v>1672.23</v>
      </c>
    </row>
    <row r="175" spans="1:13" ht="14.4" customHeight="1" x14ac:dyDescent="0.3">
      <c r="A175" s="831" t="s">
        <v>2476</v>
      </c>
      <c r="B175" s="832" t="s">
        <v>2208</v>
      </c>
      <c r="C175" s="832" t="s">
        <v>3292</v>
      </c>
      <c r="D175" s="832" t="s">
        <v>3289</v>
      </c>
      <c r="E175" s="832" t="s">
        <v>1286</v>
      </c>
      <c r="F175" s="849"/>
      <c r="G175" s="849"/>
      <c r="H175" s="837">
        <v>0</v>
      </c>
      <c r="I175" s="849">
        <v>7</v>
      </c>
      <c r="J175" s="849">
        <v>1672.23</v>
      </c>
      <c r="K175" s="837">
        <v>1</v>
      </c>
      <c r="L175" s="849">
        <v>7</v>
      </c>
      <c r="M175" s="850">
        <v>1672.23</v>
      </c>
    </row>
    <row r="176" spans="1:13" ht="14.4" customHeight="1" x14ac:dyDescent="0.3">
      <c r="A176" s="831" t="s">
        <v>2476</v>
      </c>
      <c r="B176" s="832" t="s">
        <v>2135</v>
      </c>
      <c r="C176" s="832" t="s">
        <v>2136</v>
      </c>
      <c r="D176" s="832" t="s">
        <v>2137</v>
      </c>
      <c r="E176" s="832" t="s">
        <v>2138</v>
      </c>
      <c r="F176" s="849"/>
      <c r="G176" s="849"/>
      <c r="H176" s="837">
        <v>0</v>
      </c>
      <c r="I176" s="849">
        <v>2</v>
      </c>
      <c r="J176" s="849">
        <v>100.64</v>
      </c>
      <c r="K176" s="837">
        <v>1</v>
      </c>
      <c r="L176" s="849">
        <v>2</v>
      </c>
      <c r="M176" s="850">
        <v>100.64</v>
      </c>
    </row>
    <row r="177" spans="1:13" ht="14.4" customHeight="1" x14ac:dyDescent="0.3">
      <c r="A177" s="831" t="s">
        <v>2477</v>
      </c>
      <c r="B177" s="832" t="s">
        <v>1885</v>
      </c>
      <c r="C177" s="832" t="s">
        <v>2228</v>
      </c>
      <c r="D177" s="832" t="s">
        <v>1889</v>
      </c>
      <c r="E177" s="832" t="s">
        <v>2229</v>
      </c>
      <c r="F177" s="849"/>
      <c r="G177" s="849"/>
      <c r="H177" s="837">
        <v>0</v>
      </c>
      <c r="I177" s="849">
        <v>1</v>
      </c>
      <c r="J177" s="849">
        <v>57.6</v>
      </c>
      <c r="K177" s="837">
        <v>1</v>
      </c>
      <c r="L177" s="849">
        <v>1</v>
      </c>
      <c r="M177" s="850">
        <v>57.6</v>
      </c>
    </row>
    <row r="178" spans="1:13" ht="14.4" customHeight="1" x14ac:dyDescent="0.3">
      <c r="A178" s="831" t="s">
        <v>2477</v>
      </c>
      <c r="B178" s="832" t="s">
        <v>1885</v>
      </c>
      <c r="C178" s="832" t="s">
        <v>1888</v>
      </c>
      <c r="D178" s="832" t="s">
        <v>1889</v>
      </c>
      <c r="E178" s="832" t="s">
        <v>1890</v>
      </c>
      <c r="F178" s="849"/>
      <c r="G178" s="849"/>
      <c r="H178" s="837">
        <v>0</v>
      </c>
      <c r="I178" s="849">
        <v>4</v>
      </c>
      <c r="J178" s="849">
        <v>64.48</v>
      </c>
      <c r="K178" s="837">
        <v>1</v>
      </c>
      <c r="L178" s="849">
        <v>4</v>
      </c>
      <c r="M178" s="850">
        <v>64.48</v>
      </c>
    </row>
    <row r="179" spans="1:13" ht="14.4" customHeight="1" x14ac:dyDescent="0.3">
      <c r="A179" s="831" t="s">
        <v>2477</v>
      </c>
      <c r="B179" s="832" t="s">
        <v>1915</v>
      </c>
      <c r="C179" s="832" t="s">
        <v>1918</v>
      </c>
      <c r="D179" s="832" t="s">
        <v>873</v>
      </c>
      <c r="E179" s="832" t="s">
        <v>1919</v>
      </c>
      <c r="F179" s="849"/>
      <c r="G179" s="849"/>
      <c r="H179" s="837">
        <v>0</v>
      </c>
      <c r="I179" s="849">
        <v>15</v>
      </c>
      <c r="J179" s="849">
        <v>20784.3</v>
      </c>
      <c r="K179" s="837">
        <v>1</v>
      </c>
      <c r="L179" s="849">
        <v>15</v>
      </c>
      <c r="M179" s="850">
        <v>20784.3</v>
      </c>
    </row>
    <row r="180" spans="1:13" ht="14.4" customHeight="1" x14ac:dyDescent="0.3">
      <c r="A180" s="831" t="s">
        <v>2477</v>
      </c>
      <c r="B180" s="832" t="s">
        <v>1915</v>
      </c>
      <c r="C180" s="832" t="s">
        <v>3564</v>
      </c>
      <c r="D180" s="832" t="s">
        <v>2671</v>
      </c>
      <c r="E180" s="832" t="s">
        <v>3565</v>
      </c>
      <c r="F180" s="849"/>
      <c r="G180" s="849"/>
      <c r="H180" s="837">
        <v>0</v>
      </c>
      <c r="I180" s="849">
        <v>6</v>
      </c>
      <c r="J180" s="849">
        <v>2208.96</v>
      </c>
      <c r="K180" s="837">
        <v>1</v>
      </c>
      <c r="L180" s="849">
        <v>6</v>
      </c>
      <c r="M180" s="850">
        <v>2208.96</v>
      </c>
    </row>
    <row r="181" spans="1:13" ht="14.4" customHeight="1" x14ac:dyDescent="0.3">
      <c r="A181" s="831" t="s">
        <v>2477</v>
      </c>
      <c r="B181" s="832" t="s">
        <v>1915</v>
      </c>
      <c r="C181" s="832" t="s">
        <v>2673</v>
      </c>
      <c r="D181" s="832" t="s">
        <v>2671</v>
      </c>
      <c r="E181" s="832" t="s">
        <v>2674</v>
      </c>
      <c r="F181" s="849"/>
      <c r="G181" s="849"/>
      <c r="H181" s="837">
        <v>0</v>
      </c>
      <c r="I181" s="849">
        <v>5</v>
      </c>
      <c r="J181" s="849">
        <v>2454.4499999999998</v>
      </c>
      <c r="K181" s="837">
        <v>1</v>
      </c>
      <c r="L181" s="849">
        <v>5</v>
      </c>
      <c r="M181" s="850">
        <v>2454.4499999999998</v>
      </c>
    </row>
    <row r="182" spans="1:13" ht="14.4" customHeight="1" x14ac:dyDescent="0.3">
      <c r="A182" s="831" t="s">
        <v>2477</v>
      </c>
      <c r="B182" s="832" t="s">
        <v>1915</v>
      </c>
      <c r="C182" s="832" t="s">
        <v>2948</v>
      </c>
      <c r="D182" s="832" t="s">
        <v>2671</v>
      </c>
      <c r="E182" s="832" t="s">
        <v>2949</v>
      </c>
      <c r="F182" s="849"/>
      <c r="G182" s="849"/>
      <c r="H182" s="837">
        <v>0</v>
      </c>
      <c r="I182" s="849">
        <v>7</v>
      </c>
      <c r="J182" s="849">
        <v>8082.76</v>
      </c>
      <c r="K182" s="837">
        <v>1</v>
      </c>
      <c r="L182" s="849">
        <v>7</v>
      </c>
      <c r="M182" s="850">
        <v>8082.76</v>
      </c>
    </row>
    <row r="183" spans="1:13" ht="14.4" customHeight="1" x14ac:dyDescent="0.3">
      <c r="A183" s="831" t="s">
        <v>2477</v>
      </c>
      <c r="B183" s="832" t="s">
        <v>1915</v>
      </c>
      <c r="C183" s="832" t="s">
        <v>2677</v>
      </c>
      <c r="D183" s="832" t="s">
        <v>2671</v>
      </c>
      <c r="E183" s="832" t="s">
        <v>2678</v>
      </c>
      <c r="F183" s="849"/>
      <c r="G183" s="849"/>
      <c r="H183" s="837">
        <v>0</v>
      </c>
      <c r="I183" s="849">
        <v>3</v>
      </c>
      <c r="J183" s="849">
        <v>2771.2200000000003</v>
      </c>
      <c r="K183" s="837">
        <v>1</v>
      </c>
      <c r="L183" s="849">
        <v>3</v>
      </c>
      <c r="M183" s="850">
        <v>2771.2200000000003</v>
      </c>
    </row>
    <row r="184" spans="1:13" ht="14.4" customHeight="1" x14ac:dyDescent="0.3">
      <c r="A184" s="831" t="s">
        <v>2477</v>
      </c>
      <c r="B184" s="832" t="s">
        <v>1937</v>
      </c>
      <c r="C184" s="832" t="s">
        <v>1939</v>
      </c>
      <c r="D184" s="832" t="s">
        <v>877</v>
      </c>
      <c r="E184" s="832" t="s">
        <v>1940</v>
      </c>
      <c r="F184" s="849"/>
      <c r="G184" s="849"/>
      <c r="H184" s="837">
        <v>0</v>
      </c>
      <c r="I184" s="849">
        <v>7</v>
      </c>
      <c r="J184" s="849">
        <v>297.57</v>
      </c>
      <c r="K184" s="837">
        <v>1</v>
      </c>
      <c r="L184" s="849">
        <v>7</v>
      </c>
      <c r="M184" s="850">
        <v>297.57</v>
      </c>
    </row>
    <row r="185" spans="1:13" ht="14.4" customHeight="1" x14ac:dyDescent="0.3">
      <c r="A185" s="831" t="s">
        <v>2477</v>
      </c>
      <c r="B185" s="832" t="s">
        <v>1959</v>
      </c>
      <c r="C185" s="832" t="s">
        <v>1960</v>
      </c>
      <c r="D185" s="832" t="s">
        <v>714</v>
      </c>
      <c r="E185" s="832" t="s">
        <v>1961</v>
      </c>
      <c r="F185" s="849"/>
      <c r="G185" s="849"/>
      <c r="H185" s="837">
        <v>0</v>
      </c>
      <c r="I185" s="849">
        <v>2</v>
      </c>
      <c r="J185" s="849">
        <v>35.119999999999997</v>
      </c>
      <c r="K185" s="837">
        <v>1</v>
      </c>
      <c r="L185" s="849">
        <v>2</v>
      </c>
      <c r="M185" s="850">
        <v>35.119999999999997</v>
      </c>
    </row>
    <row r="186" spans="1:13" ht="14.4" customHeight="1" x14ac:dyDescent="0.3">
      <c r="A186" s="831" t="s">
        <v>2477</v>
      </c>
      <c r="B186" s="832" t="s">
        <v>1993</v>
      </c>
      <c r="C186" s="832" t="s">
        <v>1994</v>
      </c>
      <c r="D186" s="832" t="s">
        <v>1995</v>
      </c>
      <c r="E186" s="832" t="s">
        <v>1996</v>
      </c>
      <c r="F186" s="849"/>
      <c r="G186" s="849"/>
      <c r="H186" s="837">
        <v>0</v>
      </c>
      <c r="I186" s="849">
        <v>1</v>
      </c>
      <c r="J186" s="849">
        <v>181.94</v>
      </c>
      <c r="K186" s="837">
        <v>1</v>
      </c>
      <c r="L186" s="849">
        <v>1</v>
      </c>
      <c r="M186" s="850">
        <v>181.94</v>
      </c>
    </row>
    <row r="187" spans="1:13" ht="14.4" customHeight="1" x14ac:dyDescent="0.3">
      <c r="A187" s="831" t="s">
        <v>2477</v>
      </c>
      <c r="B187" s="832" t="s">
        <v>2052</v>
      </c>
      <c r="C187" s="832" t="s">
        <v>2305</v>
      </c>
      <c r="D187" s="832" t="s">
        <v>1310</v>
      </c>
      <c r="E187" s="832" t="s">
        <v>2306</v>
      </c>
      <c r="F187" s="849"/>
      <c r="G187" s="849"/>
      <c r="H187" s="837">
        <v>0</v>
      </c>
      <c r="I187" s="849">
        <v>1</v>
      </c>
      <c r="J187" s="849">
        <v>154.36000000000001</v>
      </c>
      <c r="K187" s="837">
        <v>1</v>
      </c>
      <c r="L187" s="849">
        <v>1</v>
      </c>
      <c r="M187" s="850">
        <v>154.36000000000001</v>
      </c>
    </row>
    <row r="188" spans="1:13" ht="14.4" customHeight="1" x14ac:dyDescent="0.3">
      <c r="A188" s="831" t="s">
        <v>2477</v>
      </c>
      <c r="B188" s="832" t="s">
        <v>2052</v>
      </c>
      <c r="C188" s="832" t="s">
        <v>2053</v>
      </c>
      <c r="D188" s="832" t="s">
        <v>1310</v>
      </c>
      <c r="E188" s="832" t="s">
        <v>2054</v>
      </c>
      <c r="F188" s="849"/>
      <c r="G188" s="849"/>
      <c r="H188" s="837">
        <v>0</v>
      </c>
      <c r="I188" s="849">
        <v>1</v>
      </c>
      <c r="J188" s="849">
        <v>225.06</v>
      </c>
      <c r="K188" s="837">
        <v>1</v>
      </c>
      <c r="L188" s="849">
        <v>1</v>
      </c>
      <c r="M188" s="850">
        <v>225.06</v>
      </c>
    </row>
    <row r="189" spans="1:13" ht="14.4" customHeight="1" x14ac:dyDescent="0.3">
      <c r="A189" s="831" t="s">
        <v>2477</v>
      </c>
      <c r="B189" s="832" t="s">
        <v>2059</v>
      </c>
      <c r="C189" s="832" t="s">
        <v>3413</v>
      </c>
      <c r="D189" s="832" t="s">
        <v>2061</v>
      </c>
      <c r="E189" s="832" t="s">
        <v>3177</v>
      </c>
      <c r="F189" s="849"/>
      <c r="G189" s="849"/>
      <c r="H189" s="837">
        <v>0</v>
      </c>
      <c r="I189" s="849">
        <v>1</v>
      </c>
      <c r="J189" s="849">
        <v>85.27</v>
      </c>
      <c r="K189" s="837">
        <v>1</v>
      </c>
      <c r="L189" s="849">
        <v>1</v>
      </c>
      <c r="M189" s="850">
        <v>85.27</v>
      </c>
    </row>
    <row r="190" spans="1:13" ht="14.4" customHeight="1" x14ac:dyDescent="0.3">
      <c r="A190" s="831" t="s">
        <v>2477</v>
      </c>
      <c r="B190" s="832" t="s">
        <v>2059</v>
      </c>
      <c r="C190" s="832" t="s">
        <v>3723</v>
      </c>
      <c r="D190" s="832" t="s">
        <v>2061</v>
      </c>
      <c r="E190" s="832" t="s">
        <v>3724</v>
      </c>
      <c r="F190" s="849"/>
      <c r="G190" s="849"/>
      <c r="H190" s="837">
        <v>0</v>
      </c>
      <c r="I190" s="849">
        <v>1</v>
      </c>
      <c r="J190" s="849">
        <v>272.83</v>
      </c>
      <c r="K190" s="837">
        <v>1</v>
      </c>
      <c r="L190" s="849">
        <v>1</v>
      </c>
      <c r="M190" s="850">
        <v>272.83</v>
      </c>
    </row>
    <row r="191" spans="1:13" ht="14.4" customHeight="1" x14ac:dyDescent="0.3">
      <c r="A191" s="831" t="s">
        <v>2477</v>
      </c>
      <c r="B191" s="832" t="s">
        <v>4133</v>
      </c>
      <c r="C191" s="832" t="s">
        <v>2654</v>
      </c>
      <c r="D191" s="832" t="s">
        <v>2655</v>
      </c>
      <c r="E191" s="832" t="s">
        <v>1961</v>
      </c>
      <c r="F191" s="849"/>
      <c r="G191" s="849"/>
      <c r="H191" s="837">
        <v>0</v>
      </c>
      <c r="I191" s="849">
        <v>2</v>
      </c>
      <c r="J191" s="849">
        <v>1100.78</v>
      </c>
      <c r="K191" s="837">
        <v>1</v>
      </c>
      <c r="L191" s="849">
        <v>2</v>
      </c>
      <c r="M191" s="850">
        <v>1100.78</v>
      </c>
    </row>
    <row r="192" spans="1:13" ht="14.4" customHeight="1" x14ac:dyDescent="0.3">
      <c r="A192" s="831" t="s">
        <v>2477</v>
      </c>
      <c r="B192" s="832" t="s">
        <v>2103</v>
      </c>
      <c r="C192" s="832" t="s">
        <v>2326</v>
      </c>
      <c r="D192" s="832" t="s">
        <v>653</v>
      </c>
      <c r="E192" s="832" t="s">
        <v>1354</v>
      </c>
      <c r="F192" s="849"/>
      <c r="G192" s="849"/>
      <c r="H192" s="837">
        <v>0</v>
      </c>
      <c r="I192" s="849">
        <v>1</v>
      </c>
      <c r="J192" s="849">
        <v>21.76</v>
      </c>
      <c r="K192" s="837">
        <v>1</v>
      </c>
      <c r="L192" s="849">
        <v>1</v>
      </c>
      <c r="M192" s="850">
        <v>21.76</v>
      </c>
    </row>
    <row r="193" spans="1:13" ht="14.4" customHeight="1" x14ac:dyDescent="0.3">
      <c r="A193" s="831" t="s">
        <v>2477</v>
      </c>
      <c r="B193" s="832" t="s">
        <v>2118</v>
      </c>
      <c r="C193" s="832" t="s">
        <v>2128</v>
      </c>
      <c r="D193" s="832" t="s">
        <v>2129</v>
      </c>
      <c r="E193" s="832" t="s">
        <v>2130</v>
      </c>
      <c r="F193" s="849"/>
      <c r="G193" s="849"/>
      <c r="H193" s="837">
        <v>0</v>
      </c>
      <c r="I193" s="849">
        <v>2</v>
      </c>
      <c r="J193" s="849">
        <v>10644.16</v>
      </c>
      <c r="K193" s="837">
        <v>1</v>
      </c>
      <c r="L193" s="849">
        <v>2</v>
      </c>
      <c r="M193" s="850">
        <v>10644.16</v>
      </c>
    </row>
    <row r="194" spans="1:13" ht="14.4" customHeight="1" x14ac:dyDescent="0.3">
      <c r="A194" s="831" t="s">
        <v>2477</v>
      </c>
      <c r="B194" s="832" t="s">
        <v>2118</v>
      </c>
      <c r="C194" s="832" t="s">
        <v>2124</v>
      </c>
      <c r="D194" s="832" t="s">
        <v>2120</v>
      </c>
      <c r="E194" s="832" t="s">
        <v>2125</v>
      </c>
      <c r="F194" s="849"/>
      <c r="G194" s="849"/>
      <c r="H194" s="837">
        <v>0</v>
      </c>
      <c r="I194" s="849">
        <v>5</v>
      </c>
      <c r="J194" s="849">
        <v>2423.75</v>
      </c>
      <c r="K194" s="837">
        <v>1</v>
      </c>
      <c r="L194" s="849">
        <v>5</v>
      </c>
      <c r="M194" s="850">
        <v>2423.75</v>
      </c>
    </row>
    <row r="195" spans="1:13" ht="14.4" customHeight="1" x14ac:dyDescent="0.3">
      <c r="A195" s="831" t="s">
        <v>2477</v>
      </c>
      <c r="B195" s="832" t="s">
        <v>2118</v>
      </c>
      <c r="C195" s="832" t="s">
        <v>2126</v>
      </c>
      <c r="D195" s="832" t="s">
        <v>2120</v>
      </c>
      <c r="E195" s="832" t="s">
        <v>2127</v>
      </c>
      <c r="F195" s="849"/>
      <c r="G195" s="849"/>
      <c r="H195" s="837">
        <v>0</v>
      </c>
      <c r="I195" s="849">
        <v>3</v>
      </c>
      <c r="J195" s="849">
        <v>2908.44</v>
      </c>
      <c r="K195" s="837">
        <v>1</v>
      </c>
      <c r="L195" s="849">
        <v>3</v>
      </c>
      <c r="M195" s="850">
        <v>2908.44</v>
      </c>
    </row>
    <row r="196" spans="1:13" ht="14.4" customHeight="1" x14ac:dyDescent="0.3">
      <c r="A196" s="831" t="s">
        <v>2477</v>
      </c>
      <c r="B196" s="832" t="s">
        <v>2118</v>
      </c>
      <c r="C196" s="832" t="s">
        <v>2119</v>
      </c>
      <c r="D196" s="832" t="s">
        <v>2120</v>
      </c>
      <c r="E196" s="832" t="s">
        <v>2121</v>
      </c>
      <c r="F196" s="849"/>
      <c r="G196" s="849"/>
      <c r="H196" s="837">
        <v>0</v>
      </c>
      <c r="I196" s="849">
        <v>4</v>
      </c>
      <c r="J196" s="849">
        <v>7755.88</v>
      </c>
      <c r="K196" s="837">
        <v>1</v>
      </c>
      <c r="L196" s="849">
        <v>4</v>
      </c>
      <c r="M196" s="850">
        <v>7755.88</v>
      </c>
    </row>
    <row r="197" spans="1:13" ht="14.4" customHeight="1" x14ac:dyDescent="0.3">
      <c r="A197" s="831" t="s">
        <v>2477</v>
      </c>
      <c r="B197" s="832" t="s">
        <v>2118</v>
      </c>
      <c r="C197" s="832" t="s">
        <v>2122</v>
      </c>
      <c r="D197" s="832" t="s">
        <v>2120</v>
      </c>
      <c r="E197" s="832" t="s">
        <v>2123</v>
      </c>
      <c r="F197" s="849"/>
      <c r="G197" s="849"/>
      <c r="H197" s="837">
        <v>0</v>
      </c>
      <c r="I197" s="849">
        <v>1</v>
      </c>
      <c r="J197" s="849">
        <v>1454.23</v>
      </c>
      <c r="K197" s="837">
        <v>1</v>
      </c>
      <c r="L197" s="849">
        <v>1</v>
      </c>
      <c r="M197" s="850">
        <v>1454.23</v>
      </c>
    </row>
    <row r="198" spans="1:13" ht="14.4" customHeight="1" x14ac:dyDescent="0.3">
      <c r="A198" s="831" t="s">
        <v>2477</v>
      </c>
      <c r="B198" s="832" t="s">
        <v>2139</v>
      </c>
      <c r="C198" s="832" t="s">
        <v>2141</v>
      </c>
      <c r="D198" s="832" t="s">
        <v>1087</v>
      </c>
      <c r="E198" s="832" t="s">
        <v>1089</v>
      </c>
      <c r="F198" s="849"/>
      <c r="G198" s="849"/>
      <c r="H198" s="837"/>
      <c r="I198" s="849">
        <v>7</v>
      </c>
      <c r="J198" s="849">
        <v>0</v>
      </c>
      <c r="K198" s="837"/>
      <c r="L198" s="849">
        <v>7</v>
      </c>
      <c r="M198" s="850">
        <v>0</v>
      </c>
    </row>
    <row r="199" spans="1:13" ht="14.4" customHeight="1" x14ac:dyDescent="0.3">
      <c r="A199" s="831" t="s">
        <v>2477</v>
      </c>
      <c r="B199" s="832" t="s">
        <v>2172</v>
      </c>
      <c r="C199" s="832" t="s">
        <v>2774</v>
      </c>
      <c r="D199" s="832" t="s">
        <v>1272</v>
      </c>
      <c r="E199" s="832" t="s">
        <v>2343</v>
      </c>
      <c r="F199" s="849"/>
      <c r="G199" s="849"/>
      <c r="H199" s="837"/>
      <c r="I199" s="849">
        <v>1</v>
      </c>
      <c r="J199" s="849">
        <v>0</v>
      </c>
      <c r="K199" s="837"/>
      <c r="L199" s="849">
        <v>1</v>
      </c>
      <c r="M199" s="850">
        <v>0</v>
      </c>
    </row>
    <row r="200" spans="1:13" ht="14.4" customHeight="1" x14ac:dyDescent="0.3">
      <c r="A200" s="831" t="s">
        <v>2477</v>
      </c>
      <c r="B200" s="832" t="s">
        <v>2172</v>
      </c>
      <c r="C200" s="832" t="s">
        <v>2173</v>
      </c>
      <c r="D200" s="832" t="s">
        <v>1272</v>
      </c>
      <c r="E200" s="832" t="s">
        <v>2174</v>
      </c>
      <c r="F200" s="849"/>
      <c r="G200" s="849"/>
      <c r="H200" s="837"/>
      <c r="I200" s="849">
        <v>2</v>
      </c>
      <c r="J200" s="849">
        <v>0</v>
      </c>
      <c r="K200" s="837"/>
      <c r="L200" s="849">
        <v>2</v>
      </c>
      <c r="M200" s="850">
        <v>0</v>
      </c>
    </row>
    <row r="201" spans="1:13" ht="14.4" customHeight="1" x14ac:dyDescent="0.3">
      <c r="A201" s="831" t="s">
        <v>2477</v>
      </c>
      <c r="B201" s="832" t="s">
        <v>4139</v>
      </c>
      <c r="C201" s="832" t="s">
        <v>2559</v>
      </c>
      <c r="D201" s="832" t="s">
        <v>741</v>
      </c>
      <c r="E201" s="832" t="s">
        <v>715</v>
      </c>
      <c r="F201" s="849"/>
      <c r="G201" s="849"/>
      <c r="H201" s="837">
        <v>0</v>
      </c>
      <c r="I201" s="849">
        <v>1</v>
      </c>
      <c r="J201" s="849">
        <v>65.989999999999995</v>
      </c>
      <c r="K201" s="837">
        <v>1</v>
      </c>
      <c r="L201" s="849">
        <v>1</v>
      </c>
      <c r="M201" s="850">
        <v>65.989999999999995</v>
      </c>
    </row>
    <row r="202" spans="1:13" ht="14.4" customHeight="1" x14ac:dyDescent="0.3">
      <c r="A202" s="831" t="s">
        <v>2477</v>
      </c>
      <c r="B202" s="832" t="s">
        <v>2206</v>
      </c>
      <c r="C202" s="832" t="s">
        <v>3870</v>
      </c>
      <c r="D202" s="832" t="s">
        <v>1266</v>
      </c>
      <c r="E202" s="832" t="s">
        <v>3871</v>
      </c>
      <c r="F202" s="849"/>
      <c r="G202" s="849"/>
      <c r="H202" s="837">
        <v>0</v>
      </c>
      <c r="I202" s="849">
        <v>1</v>
      </c>
      <c r="J202" s="849">
        <v>117.55</v>
      </c>
      <c r="K202" s="837">
        <v>1</v>
      </c>
      <c r="L202" s="849">
        <v>1</v>
      </c>
      <c r="M202" s="850">
        <v>117.55</v>
      </c>
    </row>
    <row r="203" spans="1:13" ht="14.4" customHeight="1" x14ac:dyDescent="0.3">
      <c r="A203" s="831" t="s">
        <v>2477</v>
      </c>
      <c r="B203" s="832" t="s">
        <v>2208</v>
      </c>
      <c r="C203" s="832" t="s">
        <v>2363</v>
      </c>
      <c r="D203" s="832" t="s">
        <v>2364</v>
      </c>
      <c r="E203" s="832" t="s">
        <v>1574</v>
      </c>
      <c r="F203" s="849"/>
      <c r="G203" s="849"/>
      <c r="H203" s="837">
        <v>0</v>
      </c>
      <c r="I203" s="849">
        <v>2</v>
      </c>
      <c r="J203" s="849">
        <v>388.52</v>
      </c>
      <c r="K203" s="837">
        <v>1</v>
      </c>
      <c r="L203" s="849">
        <v>2</v>
      </c>
      <c r="M203" s="850">
        <v>388.52</v>
      </c>
    </row>
    <row r="204" spans="1:13" ht="14.4" customHeight="1" x14ac:dyDescent="0.3">
      <c r="A204" s="831" t="s">
        <v>2477</v>
      </c>
      <c r="B204" s="832" t="s">
        <v>2135</v>
      </c>
      <c r="C204" s="832" t="s">
        <v>2136</v>
      </c>
      <c r="D204" s="832" t="s">
        <v>2137</v>
      </c>
      <c r="E204" s="832" t="s">
        <v>2138</v>
      </c>
      <c r="F204" s="849"/>
      <c r="G204" s="849"/>
      <c r="H204" s="837">
        <v>0</v>
      </c>
      <c r="I204" s="849">
        <v>7</v>
      </c>
      <c r="J204" s="849">
        <v>352.24</v>
      </c>
      <c r="K204" s="837">
        <v>1</v>
      </c>
      <c r="L204" s="849">
        <v>7</v>
      </c>
      <c r="M204" s="850">
        <v>352.24</v>
      </c>
    </row>
    <row r="205" spans="1:13" ht="14.4" customHeight="1" x14ac:dyDescent="0.3">
      <c r="A205" s="831" t="s">
        <v>2478</v>
      </c>
      <c r="B205" s="832" t="s">
        <v>4141</v>
      </c>
      <c r="C205" s="832" t="s">
        <v>4001</v>
      </c>
      <c r="D205" s="832" t="s">
        <v>4002</v>
      </c>
      <c r="E205" s="832" t="s">
        <v>2613</v>
      </c>
      <c r="F205" s="849">
        <v>1</v>
      </c>
      <c r="G205" s="849">
        <v>339.47</v>
      </c>
      <c r="H205" s="837">
        <v>1</v>
      </c>
      <c r="I205" s="849"/>
      <c r="J205" s="849"/>
      <c r="K205" s="837">
        <v>0</v>
      </c>
      <c r="L205" s="849">
        <v>1</v>
      </c>
      <c r="M205" s="850">
        <v>339.47</v>
      </c>
    </row>
    <row r="206" spans="1:13" ht="14.4" customHeight="1" x14ac:dyDescent="0.3">
      <c r="A206" s="831" t="s">
        <v>2479</v>
      </c>
      <c r="B206" s="832" t="s">
        <v>1897</v>
      </c>
      <c r="C206" s="832" t="s">
        <v>1898</v>
      </c>
      <c r="D206" s="832" t="s">
        <v>1091</v>
      </c>
      <c r="E206" s="832" t="s">
        <v>1899</v>
      </c>
      <c r="F206" s="849"/>
      <c r="G206" s="849"/>
      <c r="H206" s="837">
        <v>0</v>
      </c>
      <c r="I206" s="849">
        <v>1</v>
      </c>
      <c r="J206" s="849">
        <v>453.18</v>
      </c>
      <c r="K206" s="837">
        <v>1</v>
      </c>
      <c r="L206" s="849">
        <v>1</v>
      </c>
      <c r="M206" s="850">
        <v>453.18</v>
      </c>
    </row>
    <row r="207" spans="1:13" ht="14.4" customHeight="1" x14ac:dyDescent="0.3">
      <c r="A207" s="831" t="s">
        <v>2479</v>
      </c>
      <c r="B207" s="832" t="s">
        <v>1915</v>
      </c>
      <c r="C207" s="832" t="s">
        <v>1922</v>
      </c>
      <c r="D207" s="832" t="s">
        <v>873</v>
      </c>
      <c r="E207" s="832" t="s">
        <v>1923</v>
      </c>
      <c r="F207" s="849"/>
      <c r="G207" s="849"/>
      <c r="H207" s="837">
        <v>0</v>
      </c>
      <c r="I207" s="849">
        <v>4</v>
      </c>
      <c r="J207" s="849">
        <v>9237.44</v>
      </c>
      <c r="K207" s="837">
        <v>1</v>
      </c>
      <c r="L207" s="849">
        <v>4</v>
      </c>
      <c r="M207" s="850">
        <v>9237.44</v>
      </c>
    </row>
    <row r="208" spans="1:13" ht="14.4" customHeight="1" x14ac:dyDescent="0.3">
      <c r="A208" s="831" t="s">
        <v>2479</v>
      </c>
      <c r="B208" s="832" t="s">
        <v>1915</v>
      </c>
      <c r="C208" s="832" t="s">
        <v>2948</v>
      </c>
      <c r="D208" s="832" t="s">
        <v>2671</v>
      </c>
      <c r="E208" s="832" t="s">
        <v>2949</v>
      </c>
      <c r="F208" s="849"/>
      <c r="G208" s="849"/>
      <c r="H208" s="837">
        <v>0</v>
      </c>
      <c r="I208" s="849">
        <v>4</v>
      </c>
      <c r="J208" s="849">
        <v>4618.72</v>
      </c>
      <c r="K208" s="837">
        <v>1</v>
      </c>
      <c r="L208" s="849">
        <v>4</v>
      </c>
      <c r="M208" s="850">
        <v>4618.72</v>
      </c>
    </row>
    <row r="209" spans="1:13" ht="14.4" customHeight="1" x14ac:dyDescent="0.3">
      <c r="A209" s="831" t="s">
        <v>2479</v>
      </c>
      <c r="B209" s="832" t="s">
        <v>1937</v>
      </c>
      <c r="C209" s="832" t="s">
        <v>1939</v>
      </c>
      <c r="D209" s="832" t="s">
        <v>877</v>
      </c>
      <c r="E209" s="832" t="s">
        <v>1940</v>
      </c>
      <c r="F209" s="849"/>
      <c r="G209" s="849"/>
      <c r="H209" s="837">
        <v>0</v>
      </c>
      <c r="I209" s="849">
        <v>9</v>
      </c>
      <c r="J209" s="849">
        <v>382.59</v>
      </c>
      <c r="K209" s="837">
        <v>1</v>
      </c>
      <c r="L209" s="849">
        <v>9</v>
      </c>
      <c r="M209" s="850">
        <v>382.59</v>
      </c>
    </row>
    <row r="210" spans="1:13" ht="14.4" customHeight="1" x14ac:dyDescent="0.3">
      <c r="A210" s="831" t="s">
        <v>2479</v>
      </c>
      <c r="B210" s="832" t="s">
        <v>1981</v>
      </c>
      <c r="C210" s="832" t="s">
        <v>3432</v>
      </c>
      <c r="D210" s="832" t="s">
        <v>1130</v>
      </c>
      <c r="E210" s="832" t="s">
        <v>1963</v>
      </c>
      <c r="F210" s="849"/>
      <c r="G210" s="849"/>
      <c r="H210" s="837">
        <v>0</v>
      </c>
      <c r="I210" s="849">
        <v>1</v>
      </c>
      <c r="J210" s="849">
        <v>47.7</v>
      </c>
      <c r="K210" s="837">
        <v>1</v>
      </c>
      <c r="L210" s="849">
        <v>1</v>
      </c>
      <c r="M210" s="850">
        <v>47.7</v>
      </c>
    </row>
    <row r="211" spans="1:13" ht="14.4" customHeight="1" x14ac:dyDescent="0.3">
      <c r="A211" s="831" t="s">
        <v>2479</v>
      </c>
      <c r="B211" s="832" t="s">
        <v>2046</v>
      </c>
      <c r="C211" s="832" t="s">
        <v>3368</v>
      </c>
      <c r="D211" s="832" t="s">
        <v>2048</v>
      </c>
      <c r="E211" s="832" t="s">
        <v>3369</v>
      </c>
      <c r="F211" s="849"/>
      <c r="G211" s="849"/>
      <c r="H211" s="837">
        <v>0</v>
      </c>
      <c r="I211" s="849">
        <v>1</v>
      </c>
      <c r="J211" s="849">
        <v>84.18</v>
      </c>
      <c r="K211" s="837">
        <v>1</v>
      </c>
      <c r="L211" s="849">
        <v>1</v>
      </c>
      <c r="M211" s="850">
        <v>84.18</v>
      </c>
    </row>
    <row r="212" spans="1:13" ht="14.4" customHeight="1" x14ac:dyDescent="0.3">
      <c r="A212" s="831" t="s">
        <v>2479</v>
      </c>
      <c r="B212" s="832" t="s">
        <v>2046</v>
      </c>
      <c r="C212" s="832" t="s">
        <v>3455</v>
      </c>
      <c r="D212" s="832" t="s">
        <v>2299</v>
      </c>
      <c r="E212" s="832" t="s">
        <v>3456</v>
      </c>
      <c r="F212" s="849"/>
      <c r="G212" s="849"/>
      <c r="H212" s="837">
        <v>0</v>
      </c>
      <c r="I212" s="849">
        <v>1</v>
      </c>
      <c r="J212" s="849">
        <v>126.27</v>
      </c>
      <c r="K212" s="837">
        <v>1</v>
      </c>
      <c r="L212" s="849">
        <v>1</v>
      </c>
      <c r="M212" s="850">
        <v>126.27</v>
      </c>
    </row>
    <row r="213" spans="1:13" ht="14.4" customHeight="1" x14ac:dyDescent="0.3">
      <c r="A213" s="831" t="s">
        <v>2479</v>
      </c>
      <c r="B213" s="832" t="s">
        <v>2052</v>
      </c>
      <c r="C213" s="832" t="s">
        <v>2305</v>
      </c>
      <c r="D213" s="832" t="s">
        <v>1310</v>
      </c>
      <c r="E213" s="832" t="s">
        <v>2306</v>
      </c>
      <c r="F213" s="849"/>
      <c r="G213" s="849"/>
      <c r="H213" s="837">
        <v>0</v>
      </c>
      <c r="I213" s="849">
        <v>3</v>
      </c>
      <c r="J213" s="849">
        <v>463.08000000000004</v>
      </c>
      <c r="K213" s="837">
        <v>1</v>
      </c>
      <c r="L213" s="849">
        <v>3</v>
      </c>
      <c r="M213" s="850">
        <v>463.08000000000004</v>
      </c>
    </row>
    <row r="214" spans="1:13" ht="14.4" customHeight="1" x14ac:dyDescent="0.3">
      <c r="A214" s="831" t="s">
        <v>2479</v>
      </c>
      <c r="B214" s="832" t="s">
        <v>4136</v>
      </c>
      <c r="C214" s="832" t="s">
        <v>2640</v>
      </c>
      <c r="D214" s="832" t="s">
        <v>2641</v>
      </c>
      <c r="E214" s="832" t="s">
        <v>2642</v>
      </c>
      <c r="F214" s="849"/>
      <c r="G214" s="849"/>
      <c r="H214" s="837">
        <v>0</v>
      </c>
      <c r="I214" s="849">
        <v>5</v>
      </c>
      <c r="J214" s="849">
        <v>14369.65</v>
      </c>
      <c r="K214" s="837">
        <v>1</v>
      </c>
      <c r="L214" s="849">
        <v>5</v>
      </c>
      <c r="M214" s="850">
        <v>14369.65</v>
      </c>
    </row>
    <row r="215" spans="1:13" ht="14.4" customHeight="1" x14ac:dyDescent="0.3">
      <c r="A215" s="831" t="s">
        <v>2479</v>
      </c>
      <c r="B215" s="832" t="s">
        <v>4132</v>
      </c>
      <c r="C215" s="832" t="s">
        <v>2727</v>
      </c>
      <c r="D215" s="832" t="s">
        <v>2728</v>
      </c>
      <c r="E215" s="832" t="s">
        <v>2729</v>
      </c>
      <c r="F215" s="849"/>
      <c r="G215" s="849"/>
      <c r="H215" s="837">
        <v>0</v>
      </c>
      <c r="I215" s="849">
        <v>19</v>
      </c>
      <c r="J215" s="849">
        <v>9543.89</v>
      </c>
      <c r="K215" s="837">
        <v>1</v>
      </c>
      <c r="L215" s="849">
        <v>19</v>
      </c>
      <c r="M215" s="850">
        <v>9543.89</v>
      </c>
    </row>
    <row r="216" spans="1:13" ht="14.4" customHeight="1" x14ac:dyDescent="0.3">
      <c r="A216" s="831" t="s">
        <v>2479</v>
      </c>
      <c r="B216" s="832" t="s">
        <v>4133</v>
      </c>
      <c r="C216" s="832" t="s">
        <v>2651</v>
      </c>
      <c r="D216" s="832" t="s">
        <v>2652</v>
      </c>
      <c r="E216" s="832" t="s">
        <v>2653</v>
      </c>
      <c r="F216" s="849">
        <v>3</v>
      </c>
      <c r="G216" s="849">
        <v>1651.17</v>
      </c>
      <c r="H216" s="837">
        <v>1</v>
      </c>
      <c r="I216" s="849"/>
      <c r="J216" s="849"/>
      <c r="K216" s="837">
        <v>0</v>
      </c>
      <c r="L216" s="849">
        <v>3</v>
      </c>
      <c r="M216" s="850">
        <v>1651.17</v>
      </c>
    </row>
    <row r="217" spans="1:13" ht="14.4" customHeight="1" x14ac:dyDescent="0.3">
      <c r="A217" s="831" t="s">
        <v>2479</v>
      </c>
      <c r="B217" s="832" t="s">
        <v>4133</v>
      </c>
      <c r="C217" s="832" t="s">
        <v>2930</v>
      </c>
      <c r="D217" s="832" t="s">
        <v>2652</v>
      </c>
      <c r="E217" s="832" t="s">
        <v>1961</v>
      </c>
      <c r="F217" s="849">
        <v>3</v>
      </c>
      <c r="G217" s="849">
        <v>1651.17</v>
      </c>
      <c r="H217" s="837">
        <v>1</v>
      </c>
      <c r="I217" s="849"/>
      <c r="J217" s="849"/>
      <c r="K217" s="837">
        <v>0</v>
      </c>
      <c r="L217" s="849">
        <v>3</v>
      </c>
      <c r="M217" s="850">
        <v>1651.17</v>
      </c>
    </row>
    <row r="218" spans="1:13" ht="14.4" customHeight="1" x14ac:dyDescent="0.3">
      <c r="A218" s="831" t="s">
        <v>2479</v>
      </c>
      <c r="B218" s="832" t="s">
        <v>4133</v>
      </c>
      <c r="C218" s="832" t="s">
        <v>2654</v>
      </c>
      <c r="D218" s="832" t="s">
        <v>2655</v>
      </c>
      <c r="E218" s="832" t="s">
        <v>1961</v>
      </c>
      <c r="F218" s="849"/>
      <c r="G218" s="849"/>
      <c r="H218" s="837">
        <v>0</v>
      </c>
      <c r="I218" s="849">
        <v>151</v>
      </c>
      <c r="J218" s="849">
        <v>83108.889999999985</v>
      </c>
      <c r="K218" s="837">
        <v>1</v>
      </c>
      <c r="L218" s="849">
        <v>151</v>
      </c>
      <c r="M218" s="850">
        <v>83108.889999999985</v>
      </c>
    </row>
    <row r="219" spans="1:13" ht="14.4" customHeight="1" x14ac:dyDescent="0.3">
      <c r="A219" s="831" t="s">
        <v>2479</v>
      </c>
      <c r="B219" s="832" t="s">
        <v>4138</v>
      </c>
      <c r="C219" s="832" t="s">
        <v>2872</v>
      </c>
      <c r="D219" s="832" t="s">
        <v>2873</v>
      </c>
      <c r="E219" s="832" t="s">
        <v>2590</v>
      </c>
      <c r="F219" s="849"/>
      <c r="G219" s="849"/>
      <c r="H219" s="837">
        <v>0</v>
      </c>
      <c r="I219" s="849">
        <v>4</v>
      </c>
      <c r="J219" s="849">
        <v>2201.56</v>
      </c>
      <c r="K219" s="837">
        <v>1</v>
      </c>
      <c r="L219" s="849">
        <v>4</v>
      </c>
      <c r="M219" s="850">
        <v>2201.56</v>
      </c>
    </row>
    <row r="220" spans="1:13" ht="14.4" customHeight="1" x14ac:dyDescent="0.3">
      <c r="A220" s="831" t="s">
        <v>2479</v>
      </c>
      <c r="B220" s="832" t="s">
        <v>2103</v>
      </c>
      <c r="C220" s="832" t="s">
        <v>2326</v>
      </c>
      <c r="D220" s="832" t="s">
        <v>653</v>
      </c>
      <c r="E220" s="832" t="s">
        <v>1354</v>
      </c>
      <c r="F220" s="849"/>
      <c r="G220" s="849"/>
      <c r="H220" s="837">
        <v>0</v>
      </c>
      <c r="I220" s="849">
        <v>2</v>
      </c>
      <c r="J220" s="849">
        <v>43.52</v>
      </c>
      <c r="K220" s="837">
        <v>1</v>
      </c>
      <c r="L220" s="849">
        <v>2</v>
      </c>
      <c r="M220" s="850">
        <v>43.52</v>
      </c>
    </row>
    <row r="221" spans="1:13" ht="14.4" customHeight="1" x14ac:dyDescent="0.3">
      <c r="A221" s="831" t="s">
        <v>2479</v>
      </c>
      <c r="B221" s="832" t="s">
        <v>2118</v>
      </c>
      <c r="C221" s="832" t="s">
        <v>2596</v>
      </c>
      <c r="D221" s="832" t="s">
        <v>2597</v>
      </c>
      <c r="E221" s="832" t="s">
        <v>2598</v>
      </c>
      <c r="F221" s="849">
        <v>3</v>
      </c>
      <c r="G221" s="849">
        <v>5816.91</v>
      </c>
      <c r="H221" s="837">
        <v>1</v>
      </c>
      <c r="I221" s="849"/>
      <c r="J221" s="849"/>
      <c r="K221" s="837">
        <v>0</v>
      </c>
      <c r="L221" s="849">
        <v>3</v>
      </c>
      <c r="M221" s="850">
        <v>5816.91</v>
      </c>
    </row>
    <row r="222" spans="1:13" ht="14.4" customHeight="1" x14ac:dyDescent="0.3">
      <c r="A222" s="831" t="s">
        <v>2479</v>
      </c>
      <c r="B222" s="832" t="s">
        <v>2139</v>
      </c>
      <c r="C222" s="832" t="s">
        <v>2141</v>
      </c>
      <c r="D222" s="832" t="s">
        <v>1087</v>
      </c>
      <c r="E222" s="832" t="s">
        <v>1089</v>
      </c>
      <c r="F222" s="849"/>
      <c r="G222" s="849"/>
      <c r="H222" s="837"/>
      <c r="I222" s="849">
        <v>1</v>
      </c>
      <c r="J222" s="849">
        <v>0</v>
      </c>
      <c r="K222" s="837"/>
      <c r="L222" s="849">
        <v>1</v>
      </c>
      <c r="M222" s="850">
        <v>0</v>
      </c>
    </row>
    <row r="223" spans="1:13" ht="14.4" customHeight="1" x14ac:dyDescent="0.3">
      <c r="A223" s="831" t="s">
        <v>2479</v>
      </c>
      <c r="B223" s="832" t="s">
        <v>2162</v>
      </c>
      <c r="C223" s="832" t="s">
        <v>2163</v>
      </c>
      <c r="D223" s="832" t="s">
        <v>2164</v>
      </c>
      <c r="E223" s="832" t="s">
        <v>2165</v>
      </c>
      <c r="F223" s="849"/>
      <c r="G223" s="849"/>
      <c r="H223" s="837">
        <v>0</v>
      </c>
      <c r="I223" s="849">
        <v>3</v>
      </c>
      <c r="J223" s="849">
        <v>28.200000000000003</v>
      </c>
      <c r="K223" s="837">
        <v>1</v>
      </c>
      <c r="L223" s="849">
        <v>3</v>
      </c>
      <c r="M223" s="850">
        <v>28.200000000000003</v>
      </c>
    </row>
    <row r="224" spans="1:13" ht="14.4" customHeight="1" x14ac:dyDescent="0.3">
      <c r="A224" s="831" t="s">
        <v>2479</v>
      </c>
      <c r="B224" s="832" t="s">
        <v>2172</v>
      </c>
      <c r="C224" s="832" t="s">
        <v>2774</v>
      </c>
      <c r="D224" s="832" t="s">
        <v>1272</v>
      </c>
      <c r="E224" s="832" t="s">
        <v>2343</v>
      </c>
      <c r="F224" s="849"/>
      <c r="G224" s="849"/>
      <c r="H224" s="837"/>
      <c r="I224" s="849">
        <v>1</v>
      </c>
      <c r="J224" s="849">
        <v>0</v>
      </c>
      <c r="K224" s="837"/>
      <c r="L224" s="849">
        <v>1</v>
      </c>
      <c r="M224" s="850">
        <v>0</v>
      </c>
    </row>
    <row r="225" spans="1:13" ht="14.4" customHeight="1" x14ac:dyDescent="0.3">
      <c r="A225" s="831" t="s">
        <v>2479</v>
      </c>
      <c r="B225" s="832" t="s">
        <v>2172</v>
      </c>
      <c r="C225" s="832" t="s">
        <v>2173</v>
      </c>
      <c r="D225" s="832" t="s">
        <v>1272</v>
      </c>
      <c r="E225" s="832" t="s">
        <v>2174</v>
      </c>
      <c r="F225" s="849"/>
      <c r="G225" s="849"/>
      <c r="H225" s="837"/>
      <c r="I225" s="849">
        <v>8</v>
      </c>
      <c r="J225" s="849">
        <v>0</v>
      </c>
      <c r="K225" s="837"/>
      <c r="L225" s="849">
        <v>8</v>
      </c>
      <c r="M225" s="850">
        <v>0</v>
      </c>
    </row>
    <row r="226" spans="1:13" ht="14.4" customHeight="1" x14ac:dyDescent="0.3">
      <c r="A226" s="831" t="s">
        <v>2479</v>
      </c>
      <c r="B226" s="832" t="s">
        <v>4139</v>
      </c>
      <c r="C226" s="832" t="s">
        <v>3316</v>
      </c>
      <c r="D226" s="832" t="s">
        <v>742</v>
      </c>
      <c r="E226" s="832" t="s">
        <v>2561</v>
      </c>
      <c r="F226" s="849"/>
      <c r="G226" s="849"/>
      <c r="H226" s="837">
        <v>0</v>
      </c>
      <c r="I226" s="849">
        <v>1</v>
      </c>
      <c r="J226" s="849">
        <v>264</v>
      </c>
      <c r="K226" s="837">
        <v>1</v>
      </c>
      <c r="L226" s="849">
        <v>1</v>
      </c>
      <c r="M226" s="850">
        <v>264</v>
      </c>
    </row>
    <row r="227" spans="1:13" ht="14.4" customHeight="1" x14ac:dyDescent="0.3">
      <c r="A227" s="831" t="s">
        <v>2479</v>
      </c>
      <c r="B227" s="832" t="s">
        <v>2189</v>
      </c>
      <c r="C227" s="832" t="s">
        <v>2190</v>
      </c>
      <c r="D227" s="832" t="s">
        <v>2191</v>
      </c>
      <c r="E227" s="832" t="s">
        <v>2192</v>
      </c>
      <c r="F227" s="849"/>
      <c r="G227" s="849"/>
      <c r="H227" s="837">
        <v>0</v>
      </c>
      <c r="I227" s="849">
        <v>1</v>
      </c>
      <c r="J227" s="849">
        <v>141.25</v>
      </c>
      <c r="K227" s="837">
        <v>1</v>
      </c>
      <c r="L227" s="849">
        <v>1</v>
      </c>
      <c r="M227" s="850">
        <v>141.25</v>
      </c>
    </row>
    <row r="228" spans="1:13" ht="14.4" customHeight="1" x14ac:dyDescent="0.3">
      <c r="A228" s="831" t="s">
        <v>2479</v>
      </c>
      <c r="B228" s="832" t="s">
        <v>4142</v>
      </c>
      <c r="C228" s="832" t="s">
        <v>3188</v>
      </c>
      <c r="D228" s="832" t="s">
        <v>3186</v>
      </c>
      <c r="E228" s="832" t="s">
        <v>3189</v>
      </c>
      <c r="F228" s="849"/>
      <c r="G228" s="849"/>
      <c r="H228" s="837">
        <v>0</v>
      </c>
      <c r="I228" s="849">
        <v>1</v>
      </c>
      <c r="J228" s="849">
        <v>176.32</v>
      </c>
      <c r="K228" s="837">
        <v>1</v>
      </c>
      <c r="L228" s="849">
        <v>1</v>
      </c>
      <c r="M228" s="850">
        <v>176.32</v>
      </c>
    </row>
    <row r="229" spans="1:13" ht="14.4" customHeight="1" x14ac:dyDescent="0.3">
      <c r="A229" s="831" t="s">
        <v>2479</v>
      </c>
      <c r="B229" s="832" t="s">
        <v>2208</v>
      </c>
      <c r="C229" s="832" t="s">
        <v>3699</v>
      </c>
      <c r="D229" s="832" t="s">
        <v>1573</v>
      </c>
      <c r="E229" s="832" t="s">
        <v>1574</v>
      </c>
      <c r="F229" s="849"/>
      <c r="G229" s="849"/>
      <c r="H229" s="837">
        <v>0</v>
      </c>
      <c r="I229" s="849">
        <v>1</v>
      </c>
      <c r="J229" s="849">
        <v>194.26</v>
      </c>
      <c r="K229" s="837">
        <v>1</v>
      </c>
      <c r="L229" s="849">
        <v>1</v>
      </c>
      <c r="M229" s="850">
        <v>194.26</v>
      </c>
    </row>
    <row r="230" spans="1:13" ht="14.4" customHeight="1" x14ac:dyDescent="0.3">
      <c r="A230" s="831" t="s">
        <v>2480</v>
      </c>
      <c r="B230" s="832" t="s">
        <v>1885</v>
      </c>
      <c r="C230" s="832" t="s">
        <v>1891</v>
      </c>
      <c r="D230" s="832" t="s">
        <v>1889</v>
      </c>
      <c r="E230" s="832" t="s">
        <v>1892</v>
      </c>
      <c r="F230" s="849"/>
      <c r="G230" s="849"/>
      <c r="H230" s="837">
        <v>0</v>
      </c>
      <c r="I230" s="849">
        <v>1</v>
      </c>
      <c r="J230" s="849">
        <v>32.25</v>
      </c>
      <c r="K230" s="837">
        <v>1</v>
      </c>
      <c r="L230" s="849">
        <v>1</v>
      </c>
      <c r="M230" s="850">
        <v>32.25</v>
      </c>
    </row>
    <row r="231" spans="1:13" ht="14.4" customHeight="1" x14ac:dyDescent="0.3">
      <c r="A231" s="831" t="s">
        <v>2480</v>
      </c>
      <c r="B231" s="832" t="s">
        <v>1885</v>
      </c>
      <c r="C231" s="832" t="s">
        <v>3245</v>
      </c>
      <c r="D231" s="832" t="s">
        <v>1889</v>
      </c>
      <c r="E231" s="832" t="s">
        <v>3246</v>
      </c>
      <c r="F231" s="849"/>
      <c r="G231" s="849"/>
      <c r="H231" s="837">
        <v>0</v>
      </c>
      <c r="I231" s="849">
        <v>1</v>
      </c>
      <c r="J231" s="849">
        <v>115.18</v>
      </c>
      <c r="K231" s="837">
        <v>1</v>
      </c>
      <c r="L231" s="849">
        <v>1</v>
      </c>
      <c r="M231" s="850">
        <v>115.18</v>
      </c>
    </row>
    <row r="232" spans="1:13" ht="14.4" customHeight="1" x14ac:dyDescent="0.3">
      <c r="A232" s="831" t="s">
        <v>2480</v>
      </c>
      <c r="B232" s="832" t="s">
        <v>1885</v>
      </c>
      <c r="C232" s="832" t="s">
        <v>1888</v>
      </c>
      <c r="D232" s="832" t="s">
        <v>1889</v>
      </c>
      <c r="E232" s="832" t="s">
        <v>1890</v>
      </c>
      <c r="F232" s="849"/>
      <c r="G232" s="849"/>
      <c r="H232" s="837">
        <v>0</v>
      </c>
      <c r="I232" s="849">
        <v>2</v>
      </c>
      <c r="J232" s="849">
        <v>32.24</v>
      </c>
      <c r="K232" s="837">
        <v>1</v>
      </c>
      <c r="L232" s="849">
        <v>2</v>
      </c>
      <c r="M232" s="850">
        <v>32.24</v>
      </c>
    </row>
    <row r="233" spans="1:13" ht="14.4" customHeight="1" x14ac:dyDescent="0.3">
      <c r="A233" s="831" t="s">
        <v>2480</v>
      </c>
      <c r="B233" s="832" t="s">
        <v>4135</v>
      </c>
      <c r="C233" s="832" t="s">
        <v>4021</v>
      </c>
      <c r="D233" s="832" t="s">
        <v>2734</v>
      </c>
      <c r="E233" s="832" t="s">
        <v>2737</v>
      </c>
      <c r="F233" s="849"/>
      <c r="G233" s="849"/>
      <c r="H233" s="837">
        <v>0</v>
      </c>
      <c r="I233" s="849">
        <v>1</v>
      </c>
      <c r="J233" s="849">
        <v>5623.83</v>
      </c>
      <c r="K233" s="837">
        <v>1</v>
      </c>
      <c r="L233" s="849">
        <v>1</v>
      </c>
      <c r="M233" s="850">
        <v>5623.83</v>
      </c>
    </row>
    <row r="234" spans="1:13" ht="14.4" customHeight="1" x14ac:dyDescent="0.3">
      <c r="A234" s="831" t="s">
        <v>2480</v>
      </c>
      <c r="B234" s="832" t="s">
        <v>4135</v>
      </c>
      <c r="C234" s="832" t="s">
        <v>4022</v>
      </c>
      <c r="D234" s="832" t="s">
        <v>2734</v>
      </c>
      <c r="E234" s="832" t="s">
        <v>2735</v>
      </c>
      <c r="F234" s="849"/>
      <c r="G234" s="849"/>
      <c r="H234" s="837">
        <v>0</v>
      </c>
      <c r="I234" s="849">
        <v>2</v>
      </c>
      <c r="J234" s="849">
        <v>8034.04</v>
      </c>
      <c r="K234" s="837">
        <v>1</v>
      </c>
      <c r="L234" s="849">
        <v>2</v>
      </c>
      <c r="M234" s="850">
        <v>8034.04</v>
      </c>
    </row>
    <row r="235" spans="1:13" ht="14.4" customHeight="1" x14ac:dyDescent="0.3">
      <c r="A235" s="831" t="s">
        <v>2480</v>
      </c>
      <c r="B235" s="832" t="s">
        <v>4135</v>
      </c>
      <c r="C235" s="832" t="s">
        <v>4023</v>
      </c>
      <c r="D235" s="832" t="s">
        <v>2734</v>
      </c>
      <c r="E235" s="832" t="s">
        <v>2739</v>
      </c>
      <c r="F235" s="849"/>
      <c r="G235" s="849"/>
      <c r="H235" s="837">
        <v>0</v>
      </c>
      <c r="I235" s="849">
        <v>3</v>
      </c>
      <c r="J235" s="849">
        <v>2410.1999999999998</v>
      </c>
      <c r="K235" s="837">
        <v>1</v>
      </c>
      <c r="L235" s="849">
        <v>3</v>
      </c>
      <c r="M235" s="850">
        <v>2410.1999999999998</v>
      </c>
    </row>
    <row r="236" spans="1:13" ht="14.4" customHeight="1" x14ac:dyDescent="0.3">
      <c r="A236" s="831" t="s">
        <v>2480</v>
      </c>
      <c r="B236" s="832" t="s">
        <v>4132</v>
      </c>
      <c r="C236" s="832" t="s">
        <v>2727</v>
      </c>
      <c r="D236" s="832" t="s">
        <v>2728</v>
      </c>
      <c r="E236" s="832" t="s">
        <v>2729</v>
      </c>
      <c r="F236" s="849"/>
      <c r="G236" s="849"/>
      <c r="H236" s="837">
        <v>0</v>
      </c>
      <c r="I236" s="849">
        <v>4</v>
      </c>
      <c r="J236" s="849">
        <v>2009.24</v>
      </c>
      <c r="K236" s="837">
        <v>1</v>
      </c>
      <c r="L236" s="849">
        <v>4</v>
      </c>
      <c r="M236" s="850">
        <v>2009.24</v>
      </c>
    </row>
    <row r="237" spans="1:13" ht="14.4" customHeight="1" x14ac:dyDescent="0.3">
      <c r="A237" s="831" t="s">
        <v>2480</v>
      </c>
      <c r="B237" s="832" t="s">
        <v>4133</v>
      </c>
      <c r="C237" s="832" t="s">
        <v>2654</v>
      </c>
      <c r="D237" s="832" t="s">
        <v>2655</v>
      </c>
      <c r="E237" s="832" t="s">
        <v>1961</v>
      </c>
      <c r="F237" s="849"/>
      <c r="G237" s="849"/>
      <c r="H237" s="837">
        <v>0</v>
      </c>
      <c r="I237" s="849">
        <v>3</v>
      </c>
      <c r="J237" s="849">
        <v>1651.17</v>
      </c>
      <c r="K237" s="837">
        <v>1</v>
      </c>
      <c r="L237" s="849">
        <v>3</v>
      </c>
      <c r="M237" s="850">
        <v>1651.17</v>
      </c>
    </row>
    <row r="238" spans="1:13" ht="14.4" customHeight="1" x14ac:dyDescent="0.3">
      <c r="A238" s="831" t="s">
        <v>2480</v>
      </c>
      <c r="B238" s="832" t="s">
        <v>2118</v>
      </c>
      <c r="C238" s="832" t="s">
        <v>2124</v>
      </c>
      <c r="D238" s="832" t="s">
        <v>2120</v>
      </c>
      <c r="E238" s="832" t="s">
        <v>2125</v>
      </c>
      <c r="F238" s="849"/>
      <c r="G238" s="849"/>
      <c r="H238" s="837">
        <v>0</v>
      </c>
      <c r="I238" s="849">
        <v>4</v>
      </c>
      <c r="J238" s="849">
        <v>1939</v>
      </c>
      <c r="K238" s="837">
        <v>1</v>
      </c>
      <c r="L238" s="849">
        <v>4</v>
      </c>
      <c r="M238" s="850">
        <v>1939</v>
      </c>
    </row>
    <row r="239" spans="1:13" ht="14.4" customHeight="1" x14ac:dyDescent="0.3">
      <c r="A239" s="831" t="s">
        <v>2480</v>
      </c>
      <c r="B239" s="832" t="s">
        <v>2118</v>
      </c>
      <c r="C239" s="832" t="s">
        <v>2876</v>
      </c>
      <c r="D239" s="832" t="s">
        <v>2120</v>
      </c>
      <c r="E239" s="832" t="s">
        <v>2877</v>
      </c>
      <c r="F239" s="849"/>
      <c r="G239" s="849"/>
      <c r="H239" s="837">
        <v>0</v>
      </c>
      <c r="I239" s="849">
        <v>1</v>
      </c>
      <c r="J239" s="849">
        <v>242.37</v>
      </c>
      <c r="K239" s="837">
        <v>1</v>
      </c>
      <c r="L239" s="849">
        <v>1</v>
      </c>
      <c r="M239" s="850">
        <v>242.37</v>
      </c>
    </row>
    <row r="240" spans="1:13" ht="14.4" customHeight="1" x14ac:dyDescent="0.3">
      <c r="A240" s="831" t="s">
        <v>2480</v>
      </c>
      <c r="B240" s="832" t="s">
        <v>2139</v>
      </c>
      <c r="C240" s="832" t="s">
        <v>2141</v>
      </c>
      <c r="D240" s="832" t="s">
        <v>1087</v>
      </c>
      <c r="E240" s="832" t="s">
        <v>1089</v>
      </c>
      <c r="F240" s="849"/>
      <c r="G240" s="849"/>
      <c r="H240" s="837"/>
      <c r="I240" s="849">
        <v>3</v>
      </c>
      <c r="J240" s="849">
        <v>0</v>
      </c>
      <c r="K240" s="837"/>
      <c r="L240" s="849">
        <v>3</v>
      </c>
      <c r="M240" s="850">
        <v>0</v>
      </c>
    </row>
    <row r="241" spans="1:13" ht="14.4" customHeight="1" x14ac:dyDescent="0.3">
      <c r="A241" s="831" t="s">
        <v>2480</v>
      </c>
      <c r="B241" s="832" t="s">
        <v>2162</v>
      </c>
      <c r="C241" s="832" t="s">
        <v>2163</v>
      </c>
      <c r="D241" s="832" t="s">
        <v>2164</v>
      </c>
      <c r="E241" s="832" t="s">
        <v>2165</v>
      </c>
      <c r="F241" s="849"/>
      <c r="G241" s="849"/>
      <c r="H241" s="837">
        <v>0</v>
      </c>
      <c r="I241" s="849">
        <v>1</v>
      </c>
      <c r="J241" s="849">
        <v>9.4</v>
      </c>
      <c r="K241" s="837">
        <v>1</v>
      </c>
      <c r="L241" s="849">
        <v>1</v>
      </c>
      <c r="M241" s="850">
        <v>9.4</v>
      </c>
    </row>
    <row r="242" spans="1:13" ht="14.4" customHeight="1" x14ac:dyDescent="0.3">
      <c r="A242" s="831" t="s">
        <v>2480</v>
      </c>
      <c r="B242" s="832" t="s">
        <v>2172</v>
      </c>
      <c r="C242" s="832" t="s">
        <v>2342</v>
      </c>
      <c r="D242" s="832" t="s">
        <v>1272</v>
      </c>
      <c r="E242" s="832" t="s">
        <v>2343</v>
      </c>
      <c r="F242" s="849">
        <v>2</v>
      </c>
      <c r="G242" s="849">
        <v>0</v>
      </c>
      <c r="H242" s="837"/>
      <c r="I242" s="849"/>
      <c r="J242" s="849"/>
      <c r="K242" s="837"/>
      <c r="L242" s="849">
        <v>2</v>
      </c>
      <c r="M242" s="850">
        <v>0</v>
      </c>
    </row>
    <row r="243" spans="1:13" ht="14.4" customHeight="1" x14ac:dyDescent="0.3">
      <c r="A243" s="831" t="s">
        <v>2480</v>
      </c>
      <c r="B243" s="832" t="s">
        <v>2172</v>
      </c>
      <c r="C243" s="832" t="s">
        <v>2173</v>
      </c>
      <c r="D243" s="832" t="s">
        <v>1272</v>
      </c>
      <c r="E243" s="832" t="s">
        <v>2174</v>
      </c>
      <c r="F243" s="849"/>
      <c r="G243" s="849"/>
      <c r="H243" s="837"/>
      <c r="I243" s="849">
        <v>1</v>
      </c>
      <c r="J243" s="849">
        <v>0</v>
      </c>
      <c r="K243" s="837"/>
      <c r="L243" s="849">
        <v>1</v>
      </c>
      <c r="M243" s="850">
        <v>0</v>
      </c>
    </row>
    <row r="244" spans="1:13" ht="14.4" customHeight="1" x14ac:dyDescent="0.3">
      <c r="A244" s="831" t="s">
        <v>2480</v>
      </c>
      <c r="B244" s="832" t="s">
        <v>2183</v>
      </c>
      <c r="C244" s="832" t="s">
        <v>4026</v>
      </c>
      <c r="D244" s="832" t="s">
        <v>4027</v>
      </c>
      <c r="E244" s="832" t="s">
        <v>4028</v>
      </c>
      <c r="F244" s="849">
        <v>3</v>
      </c>
      <c r="G244" s="849">
        <v>241.59</v>
      </c>
      <c r="H244" s="837">
        <v>1</v>
      </c>
      <c r="I244" s="849"/>
      <c r="J244" s="849"/>
      <c r="K244" s="837">
        <v>0</v>
      </c>
      <c r="L244" s="849">
        <v>3</v>
      </c>
      <c r="M244" s="850">
        <v>241.59</v>
      </c>
    </row>
    <row r="245" spans="1:13" ht="14.4" customHeight="1" x14ac:dyDescent="0.3">
      <c r="A245" s="831" t="s">
        <v>2480</v>
      </c>
      <c r="B245" s="832" t="s">
        <v>2135</v>
      </c>
      <c r="C245" s="832" t="s">
        <v>2136</v>
      </c>
      <c r="D245" s="832" t="s">
        <v>2137</v>
      </c>
      <c r="E245" s="832" t="s">
        <v>2138</v>
      </c>
      <c r="F245" s="849"/>
      <c r="G245" s="849"/>
      <c r="H245" s="837">
        <v>0</v>
      </c>
      <c r="I245" s="849">
        <v>1</v>
      </c>
      <c r="J245" s="849">
        <v>50.32</v>
      </c>
      <c r="K245" s="837">
        <v>1</v>
      </c>
      <c r="L245" s="849">
        <v>1</v>
      </c>
      <c r="M245" s="850">
        <v>50.32</v>
      </c>
    </row>
    <row r="246" spans="1:13" ht="14.4" customHeight="1" x14ac:dyDescent="0.3">
      <c r="A246" s="831" t="s">
        <v>2481</v>
      </c>
      <c r="B246" s="832" t="s">
        <v>1885</v>
      </c>
      <c r="C246" s="832" t="s">
        <v>2990</v>
      </c>
      <c r="D246" s="832" t="s">
        <v>2991</v>
      </c>
      <c r="E246" s="832" t="s">
        <v>2992</v>
      </c>
      <c r="F246" s="849">
        <v>2</v>
      </c>
      <c r="G246" s="849">
        <v>64.5</v>
      </c>
      <c r="H246" s="837">
        <v>1</v>
      </c>
      <c r="I246" s="849"/>
      <c r="J246" s="849"/>
      <c r="K246" s="837">
        <v>0</v>
      </c>
      <c r="L246" s="849">
        <v>2</v>
      </c>
      <c r="M246" s="850">
        <v>64.5</v>
      </c>
    </row>
    <row r="247" spans="1:13" ht="14.4" customHeight="1" x14ac:dyDescent="0.3">
      <c r="A247" s="831" t="s">
        <v>2481</v>
      </c>
      <c r="B247" s="832" t="s">
        <v>1885</v>
      </c>
      <c r="C247" s="832" t="s">
        <v>2228</v>
      </c>
      <c r="D247" s="832" t="s">
        <v>1889</v>
      </c>
      <c r="E247" s="832" t="s">
        <v>2229</v>
      </c>
      <c r="F247" s="849"/>
      <c r="G247" s="849"/>
      <c r="H247" s="837">
        <v>0</v>
      </c>
      <c r="I247" s="849">
        <v>4</v>
      </c>
      <c r="J247" s="849">
        <v>230.4</v>
      </c>
      <c r="K247" s="837">
        <v>1</v>
      </c>
      <c r="L247" s="849">
        <v>4</v>
      </c>
      <c r="M247" s="850">
        <v>230.4</v>
      </c>
    </row>
    <row r="248" spans="1:13" ht="14.4" customHeight="1" x14ac:dyDescent="0.3">
      <c r="A248" s="831" t="s">
        <v>2481</v>
      </c>
      <c r="B248" s="832" t="s">
        <v>1897</v>
      </c>
      <c r="C248" s="832" t="s">
        <v>1898</v>
      </c>
      <c r="D248" s="832" t="s">
        <v>1091</v>
      </c>
      <c r="E248" s="832" t="s">
        <v>1899</v>
      </c>
      <c r="F248" s="849"/>
      <c r="G248" s="849"/>
      <c r="H248" s="837">
        <v>0</v>
      </c>
      <c r="I248" s="849">
        <v>1</v>
      </c>
      <c r="J248" s="849">
        <v>453.18</v>
      </c>
      <c r="K248" s="837">
        <v>1</v>
      </c>
      <c r="L248" s="849">
        <v>1</v>
      </c>
      <c r="M248" s="850">
        <v>453.18</v>
      </c>
    </row>
    <row r="249" spans="1:13" ht="14.4" customHeight="1" x14ac:dyDescent="0.3">
      <c r="A249" s="831" t="s">
        <v>2481</v>
      </c>
      <c r="B249" s="832" t="s">
        <v>1897</v>
      </c>
      <c r="C249" s="832" t="s">
        <v>2972</v>
      </c>
      <c r="D249" s="832" t="s">
        <v>2973</v>
      </c>
      <c r="E249" s="832" t="s">
        <v>2974</v>
      </c>
      <c r="F249" s="849">
        <v>2</v>
      </c>
      <c r="G249" s="849">
        <v>906.36</v>
      </c>
      <c r="H249" s="837">
        <v>1</v>
      </c>
      <c r="I249" s="849"/>
      <c r="J249" s="849"/>
      <c r="K249" s="837">
        <v>0</v>
      </c>
      <c r="L249" s="849">
        <v>2</v>
      </c>
      <c r="M249" s="850">
        <v>906.36</v>
      </c>
    </row>
    <row r="250" spans="1:13" ht="14.4" customHeight="1" x14ac:dyDescent="0.3">
      <c r="A250" s="831" t="s">
        <v>2481</v>
      </c>
      <c r="B250" s="832" t="s">
        <v>1903</v>
      </c>
      <c r="C250" s="832" t="s">
        <v>1904</v>
      </c>
      <c r="D250" s="832" t="s">
        <v>1149</v>
      </c>
      <c r="E250" s="832" t="s">
        <v>1905</v>
      </c>
      <c r="F250" s="849"/>
      <c r="G250" s="849"/>
      <c r="H250" s="837"/>
      <c r="I250" s="849">
        <v>1</v>
      </c>
      <c r="J250" s="849">
        <v>0</v>
      </c>
      <c r="K250" s="837"/>
      <c r="L250" s="849">
        <v>1</v>
      </c>
      <c r="M250" s="850">
        <v>0</v>
      </c>
    </row>
    <row r="251" spans="1:13" ht="14.4" customHeight="1" x14ac:dyDescent="0.3">
      <c r="A251" s="831" t="s">
        <v>2481</v>
      </c>
      <c r="B251" s="832" t="s">
        <v>1915</v>
      </c>
      <c r="C251" s="832" t="s">
        <v>1918</v>
      </c>
      <c r="D251" s="832" t="s">
        <v>873</v>
      </c>
      <c r="E251" s="832" t="s">
        <v>1919</v>
      </c>
      <c r="F251" s="849"/>
      <c r="G251" s="849"/>
      <c r="H251" s="837">
        <v>0</v>
      </c>
      <c r="I251" s="849">
        <v>25</v>
      </c>
      <c r="J251" s="849">
        <v>34640.5</v>
      </c>
      <c r="K251" s="837">
        <v>1</v>
      </c>
      <c r="L251" s="849">
        <v>25</v>
      </c>
      <c r="M251" s="850">
        <v>34640.5</v>
      </c>
    </row>
    <row r="252" spans="1:13" ht="14.4" customHeight="1" x14ac:dyDescent="0.3">
      <c r="A252" s="831" t="s">
        <v>2481</v>
      </c>
      <c r="B252" s="832" t="s">
        <v>1915</v>
      </c>
      <c r="C252" s="832" t="s">
        <v>1922</v>
      </c>
      <c r="D252" s="832" t="s">
        <v>873</v>
      </c>
      <c r="E252" s="832" t="s">
        <v>1923</v>
      </c>
      <c r="F252" s="849"/>
      <c r="G252" s="849"/>
      <c r="H252" s="837">
        <v>0</v>
      </c>
      <c r="I252" s="849">
        <v>3</v>
      </c>
      <c r="J252" s="849">
        <v>6928.08</v>
      </c>
      <c r="K252" s="837">
        <v>1</v>
      </c>
      <c r="L252" s="849">
        <v>3</v>
      </c>
      <c r="M252" s="850">
        <v>6928.08</v>
      </c>
    </row>
    <row r="253" spans="1:13" ht="14.4" customHeight="1" x14ac:dyDescent="0.3">
      <c r="A253" s="831" t="s">
        <v>2481</v>
      </c>
      <c r="B253" s="832" t="s">
        <v>1915</v>
      </c>
      <c r="C253" s="832" t="s">
        <v>2670</v>
      </c>
      <c r="D253" s="832" t="s">
        <v>2671</v>
      </c>
      <c r="E253" s="832" t="s">
        <v>2672</v>
      </c>
      <c r="F253" s="849"/>
      <c r="G253" s="849"/>
      <c r="H253" s="837">
        <v>0</v>
      </c>
      <c r="I253" s="849">
        <v>9</v>
      </c>
      <c r="J253" s="849">
        <v>6626.9700000000012</v>
      </c>
      <c r="K253" s="837">
        <v>1</v>
      </c>
      <c r="L253" s="849">
        <v>9</v>
      </c>
      <c r="M253" s="850">
        <v>6626.9700000000012</v>
      </c>
    </row>
    <row r="254" spans="1:13" ht="14.4" customHeight="1" x14ac:dyDescent="0.3">
      <c r="A254" s="831" t="s">
        <v>2481</v>
      </c>
      <c r="B254" s="832" t="s">
        <v>1915</v>
      </c>
      <c r="C254" s="832" t="s">
        <v>1920</v>
      </c>
      <c r="D254" s="832" t="s">
        <v>873</v>
      </c>
      <c r="E254" s="832" t="s">
        <v>1921</v>
      </c>
      <c r="F254" s="849"/>
      <c r="G254" s="849"/>
      <c r="H254" s="837">
        <v>0</v>
      </c>
      <c r="I254" s="849">
        <v>3</v>
      </c>
      <c r="J254" s="849">
        <v>5542.47</v>
      </c>
      <c r="K254" s="837">
        <v>1</v>
      </c>
      <c r="L254" s="849">
        <v>3</v>
      </c>
      <c r="M254" s="850">
        <v>5542.47</v>
      </c>
    </row>
    <row r="255" spans="1:13" ht="14.4" customHeight="1" x14ac:dyDescent="0.3">
      <c r="A255" s="831" t="s">
        <v>2481</v>
      </c>
      <c r="B255" s="832" t="s">
        <v>1915</v>
      </c>
      <c r="C255" s="832" t="s">
        <v>2948</v>
      </c>
      <c r="D255" s="832" t="s">
        <v>2671</v>
      </c>
      <c r="E255" s="832" t="s">
        <v>2949</v>
      </c>
      <c r="F255" s="849"/>
      <c r="G255" s="849"/>
      <c r="H255" s="837">
        <v>0</v>
      </c>
      <c r="I255" s="849">
        <v>6</v>
      </c>
      <c r="J255" s="849">
        <v>6928.08</v>
      </c>
      <c r="K255" s="837">
        <v>1</v>
      </c>
      <c r="L255" s="849">
        <v>6</v>
      </c>
      <c r="M255" s="850">
        <v>6928.08</v>
      </c>
    </row>
    <row r="256" spans="1:13" ht="14.4" customHeight="1" x14ac:dyDescent="0.3">
      <c r="A256" s="831" t="s">
        <v>2481</v>
      </c>
      <c r="B256" s="832" t="s">
        <v>1915</v>
      </c>
      <c r="C256" s="832" t="s">
        <v>2675</v>
      </c>
      <c r="D256" s="832" t="s">
        <v>873</v>
      </c>
      <c r="E256" s="832" t="s">
        <v>2676</v>
      </c>
      <c r="F256" s="849"/>
      <c r="G256" s="849"/>
      <c r="H256" s="837">
        <v>0</v>
      </c>
      <c r="I256" s="849">
        <v>1</v>
      </c>
      <c r="J256" s="849">
        <v>277.12</v>
      </c>
      <c r="K256" s="837">
        <v>1</v>
      </c>
      <c r="L256" s="849">
        <v>1</v>
      </c>
      <c r="M256" s="850">
        <v>277.12</v>
      </c>
    </row>
    <row r="257" spans="1:13" ht="14.4" customHeight="1" x14ac:dyDescent="0.3">
      <c r="A257" s="831" t="s">
        <v>2481</v>
      </c>
      <c r="B257" s="832" t="s">
        <v>1915</v>
      </c>
      <c r="C257" s="832" t="s">
        <v>2677</v>
      </c>
      <c r="D257" s="832" t="s">
        <v>2671</v>
      </c>
      <c r="E257" s="832" t="s">
        <v>2678</v>
      </c>
      <c r="F257" s="849"/>
      <c r="G257" s="849"/>
      <c r="H257" s="837">
        <v>0</v>
      </c>
      <c r="I257" s="849">
        <v>21</v>
      </c>
      <c r="J257" s="849">
        <v>19398.539999999997</v>
      </c>
      <c r="K257" s="837">
        <v>1</v>
      </c>
      <c r="L257" s="849">
        <v>21</v>
      </c>
      <c r="M257" s="850">
        <v>19398.539999999997</v>
      </c>
    </row>
    <row r="258" spans="1:13" ht="14.4" customHeight="1" x14ac:dyDescent="0.3">
      <c r="A258" s="831" t="s">
        <v>2481</v>
      </c>
      <c r="B258" s="832" t="s">
        <v>1937</v>
      </c>
      <c r="C258" s="832" t="s">
        <v>1939</v>
      </c>
      <c r="D258" s="832" t="s">
        <v>877</v>
      </c>
      <c r="E258" s="832" t="s">
        <v>1940</v>
      </c>
      <c r="F258" s="849"/>
      <c r="G258" s="849"/>
      <c r="H258" s="837">
        <v>0</v>
      </c>
      <c r="I258" s="849">
        <v>1</v>
      </c>
      <c r="J258" s="849">
        <v>42.51</v>
      </c>
      <c r="K258" s="837">
        <v>1</v>
      </c>
      <c r="L258" s="849">
        <v>1</v>
      </c>
      <c r="M258" s="850">
        <v>42.51</v>
      </c>
    </row>
    <row r="259" spans="1:13" ht="14.4" customHeight="1" x14ac:dyDescent="0.3">
      <c r="A259" s="831" t="s">
        <v>2481</v>
      </c>
      <c r="B259" s="832" t="s">
        <v>1937</v>
      </c>
      <c r="C259" s="832" t="s">
        <v>2884</v>
      </c>
      <c r="D259" s="832" t="s">
        <v>2885</v>
      </c>
      <c r="E259" s="832" t="s">
        <v>1940</v>
      </c>
      <c r="F259" s="849">
        <v>1</v>
      </c>
      <c r="G259" s="849">
        <v>42.51</v>
      </c>
      <c r="H259" s="837">
        <v>1</v>
      </c>
      <c r="I259" s="849"/>
      <c r="J259" s="849"/>
      <c r="K259" s="837">
        <v>0</v>
      </c>
      <c r="L259" s="849">
        <v>1</v>
      </c>
      <c r="M259" s="850">
        <v>42.51</v>
      </c>
    </row>
    <row r="260" spans="1:13" ht="14.4" customHeight="1" x14ac:dyDescent="0.3">
      <c r="A260" s="831" t="s">
        <v>2481</v>
      </c>
      <c r="B260" s="832" t="s">
        <v>1948</v>
      </c>
      <c r="C260" s="832" t="s">
        <v>2942</v>
      </c>
      <c r="D260" s="832" t="s">
        <v>2943</v>
      </c>
      <c r="E260" s="832" t="s">
        <v>1954</v>
      </c>
      <c r="F260" s="849"/>
      <c r="G260" s="849"/>
      <c r="H260" s="837">
        <v>0</v>
      </c>
      <c r="I260" s="849">
        <v>1</v>
      </c>
      <c r="J260" s="849">
        <v>70.23</v>
      </c>
      <c r="K260" s="837">
        <v>1</v>
      </c>
      <c r="L260" s="849">
        <v>1</v>
      </c>
      <c r="M260" s="850">
        <v>70.23</v>
      </c>
    </row>
    <row r="261" spans="1:13" ht="14.4" customHeight="1" x14ac:dyDescent="0.3">
      <c r="A261" s="831" t="s">
        <v>2481</v>
      </c>
      <c r="B261" s="832" t="s">
        <v>1969</v>
      </c>
      <c r="C261" s="832" t="s">
        <v>2832</v>
      </c>
      <c r="D261" s="832" t="s">
        <v>2833</v>
      </c>
      <c r="E261" s="832" t="s">
        <v>2270</v>
      </c>
      <c r="F261" s="849">
        <v>4</v>
      </c>
      <c r="G261" s="849">
        <v>124.36</v>
      </c>
      <c r="H261" s="837">
        <v>1</v>
      </c>
      <c r="I261" s="849"/>
      <c r="J261" s="849"/>
      <c r="K261" s="837">
        <v>0</v>
      </c>
      <c r="L261" s="849">
        <v>4</v>
      </c>
      <c r="M261" s="850">
        <v>124.36</v>
      </c>
    </row>
    <row r="262" spans="1:13" ht="14.4" customHeight="1" x14ac:dyDescent="0.3">
      <c r="A262" s="831" t="s">
        <v>2481</v>
      </c>
      <c r="B262" s="832" t="s">
        <v>2046</v>
      </c>
      <c r="C262" s="832" t="s">
        <v>3044</v>
      </c>
      <c r="D262" s="832" t="s">
        <v>2299</v>
      </c>
      <c r="E262" s="832" t="s">
        <v>3045</v>
      </c>
      <c r="F262" s="849"/>
      <c r="G262" s="849"/>
      <c r="H262" s="837">
        <v>0</v>
      </c>
      <c r="I262" s="849">
        <v>1</v>
      </c>
      <c r="J262" s="849">
        <v>74.08</v>
      </c>
      <c r="K262" s="837">
        <v>1</v>
      </c>
      <c r="L262" s="849">
        <v>1</v>
      </c>
      <c r="M262" s="850">
        <v>74.08</v>
      </c>
    </row>
    <row r="263" spans="1:13" ht="14.4" customHeight="1" x14ac:dyDescent="0.3">
      <c r="A263" s="831" t="s">
        <v>2481</v>
      </c>
      <c r="B263" s="832" t="s">
        <v>2046</v>
      </c>
      <c r="C263" s="832" t="s">
        <v>2301</v>
      </c>
      <c r="D263" s="832" t="s">
        <v>2299</v>
      </c>
      <c r="E263" s="832" t="s">
        <v>2302</v>
      </c>
      <c r="F263" s="849"/>
      <c r="G263" s="849"/>
      <c r="H263" s="837">
        <v>0</v>
      </c>
      <c r="I263" s="849">
        <v>3</v>
      </c>
      <c r="J263" s="849">
        <v>189.42000000000002</v>
      </c>
      <c r="K263" s="837">
        <v>1</v>
      </c>
      <c r="L263" s="849">
        <v>3</v>
      </c>
      <c r="M263" s="850">
        <v>189.42000000000002</v>
      </c>
    </row>
    <row r="264" spans="1:13" ht="14.4" customHeight="1" x14ac:dyDescent="0.3">
      <c r="A264" s="831" t="s">
        <v>2481</v>
      </c>
      <c r="B264" s="832" t="s">
        <v>2046</v>
      </c>
      <c r="C264" s="832" t="s">
        <v>2303</v>
      </c>
      <c r="D264" s="832" t="s">
        <v>2299</v>
      </c>
      <c r="E264" s="832" t="s">
        <v>2304</v>
      </c>
      <c r="F264" s="849"/>
      <c r="G264" s="849"/>
      <c r="H264" s="837">
        <v>0</v>
      </c>
      <c r="I264" s="849">
        <v>1</v>
      </c>
      <c r="J264" s="849">
        <v>49.08</v>
      </c>
      <c r="K264" s="837">
        <v>1</v>
      </c>
      <c r="L264" s="849">
        <v>1</v>
      </c>
      <c r="M264" s="850">
        <v>49.08</v>
      </c>
    </row>
    <row r="265" spans="1:13" ht="14.4" customHeight="1" x14ac:dyDescent="0.3">
      <c r="A265" s="831" t="s">
        <v>2481</v>
      </c>
      <c r="B265" s="832" t="s">
        <v>2046</v>
      </c>
      <c r="C265" s="832" t="s">
        <v>3046</v>
      </c>
      <c r="D265" s="832" t="s">
        <v>2299</v>
      </c>
      <c r="E265" s="832" t="s">
        <v>3047</v>
      </c>
      <c r="F265" s="849">
        <v>1</v>
      </c>
      <c r="G265" s="849">
        <v>84.18</v>
      </c>
      <c r="H265" s="837">
        <v>1</v>
      </c>
      <c r="I265" s="849"/>
      <c r="J265" s="849"/>
      <c r="K265" s="837">
        <v>0</v>
      </c>
      <c r="L265" s="849">
        <v>1</v>
      </c>
      <c r="M265" s="850">
        <v>84.18</v>
      </c>
    </row>
    <row r="266" spans="1:13" ht="14.4" customHeight="1" x14ac:dyDescent="0.3">
      <c r="A266" s="831" t="s">
        <v>2481</v>
      </c>
      <c r="B266" s="832" t="s">
        <v>2052</v>
      </c>
      <c r="C266" s="832" t="s">
        <v>2305</v>
      </c>
      <c r="D266" s="832" t="s">
        <v>1310</v>
      </c>
      <c r="E266" s="832" t="s">
        <v>2306</v>
      </c>
      <c r="F266" s="849"/>
      <c r="G266" s="849"/>
      <c r="H266" s="837">
        <v>0</v>
      </c>
      <c r="I266" s="849">
        <v>1</v>
      </c>
      <c r="J266" s="849">
        <v>154.36000000000001</v>
      </c>
      <c r="K266" s="837">
        <v>1</v>
      </c>
      <c r="L266" s="849">
        <v>1</v>
      </c>
      <c r="M266" s="850">
        <v>154.36000000000001</v>
      </c>
    </row>
    <row r="267" spans="1:13" ht="14.4" customHeight="1" x14ac:dyDescent="0.3">
      <c r="A267" s="831" t="s">
        <v>2481</v>
      </c>
      <c r="B267" s="832" t="s">
        <v>4136</v>
      </c>
      <c r="C267" s="832" t="s">
        <v>2640</v>
      </c>
      <c r="D267" s="832" t="s">
        <v>2641</v>
      </c>
      <c r="E267" s="832" t="s">
        <v>2642</v>
      </c>
      <c r="F267" s="849"/>
      <c r="G267" s="849"/>
      <c r="H267" s="837">
        <v>0</v>
      </c>
      <c r="I267" s="849">
        <v>6</v>
      </c>
      <c r="J267" s="849">
        <v>16020.810000000001</v>
      </c>
      <c r="K267" s="837">
        <v>1</v>
      </c>
      <c r="L267" s="849">
        <v>6</v>
      </c>
      <c r="M267" s="850">
        <v>16020.810000000001</v>
      </c>
    </row>
    <row r="268" spans="1:13" ht="14.4" customHeight="1" x14ac:dyDescent="0.3">
      <c r="A268" s="831" t="s">
        <v>2481</v>
      </c>
      <c r="B268" s="832" t="s">
        <v>4132</v>
      </c>
      <c r="C268" s="832" t="s">
        <v>2727</v>
      </c>
      <c r="D268" s="832" t="s">
        <v>2728</v>
      </c>
      <c r="E268" s="832" t="s">
        <v>2729</v>
      </c>
      <c r="F268" s="849"/>
      <c r="G268" s="849"/>
      <c r="H268" s="837">
        <v>0</v>
      </c>
      <c r="I268" s="849">
        <v>77</v>
      </c>
      <c r="J268" s="849">
        <v>38677.870000000003</v>
      </c>
      <c r="K268" s="837">
        <v>1</v>
      </c>
      <c r="L268" s="849">
        <v>77</v>
      </c>
      <c r="M268" s="850">
        <v>38677.870000000003</v>
      </c>
    </row>
    <row r="269" spans="1:13" ht="14.4" customHeight="1" x14ac:dyDescent="0.3">
      <c r="A269" s="831" t="s">
        <v>2481</v>
      </c>
      <c r="B269" s="832" t="s">
        <v>4132</v>
      </c>
      <c r="C269" s="832" t="s">
        <v>2730</v>
      </c>
      <c r="D269" s="832" t="s">
        <v>2726</v>
      </c>
      <c r="E269" s="832" t="s">
        <v>2731</v>
      </c>
      <c r="F269" s="849">
        <v>1</v>
      </c>
      <c r="G269" s="849">
        <v>150.69999999999999</v>
      </c>
      <c r="H269" s="837">
        <v>1</v>
      </c>
      <c r="I269" s="849"/>
      <c r="J269" s="849"/>
      <c r="K269" s="837">
        <v>0</v>
      </c>
      <c r="L269" s="849">
        <v>1</v>
      </c>
      <c r="M269" s="850">
        <v>150.69999999999999</v>
      </c>
    </row>
    <row r="270" spans="1:13" ht="14.4" customHeight="1" x14ac:dyDescent="0.3">
      <c r="A270" s="831" t="s">
        <v>2481</v>
      </c>
      <c r="B270" s="832" t="s">
        <v>4137</v>
      </c>
      <c r="C270" s="832" t="s">
        <v>2847</v>
      </c>
      <c r="D270" s="832" t="s">
        <v>2541</v>
      </c>
      <c r="E270" s="832" t="s">
        <v>2178</v>
      </c>
      <c r="F270" s="849"/>
      <c r="G270" s="849"/>
      <c r="H270" s="837">
        <v>0</v>
      </c>
      <c r="I270" s="849">
        <v>6</v>
      </c>
      <c r="J270" s="849">
        <v>1241.28</v>
      </c>
      <c r="K270" s="837">
        <v>1</v>
      </c>
      <c r="L270" s="849">
        <v>6</v>
      </c>
      <c r="M270" s="850">
        <v>1241.28</v>
      </c>
    </row>
    <row r="271" spans="1:13" ht="14.4" customHeight="1" x14ac:dyDescent="0.3">
      <c r="A271" s="831" t="s">
        <v>2481</v>
      </c>
      <c r="B271" s="832" t="s">
        <v>4137</v>
      </c>
      <c r="C271" s="832" t="s">
        <v>2848</v>
      </c>
      <c r="D271" s="832" t="s">
        <v>2541</v>
      </c>
      <c r="E271" s="832" t="s">
        <v>2849</v>
      </c>
      <c r="F271" s="849"/>
      <c r="G271" s="849"/>
      <c r="H271" s="837">
        <v>0</v>
      </c>
      <c r="I271" s="849">
        <v>1</v>
      </c>
      <c r="J271" s="849">
        <v>3818.86</v>
      </c>
      <c r="K271" s="837">
        <v>1</v>
      </c>
      <c r="L271" s="849">
        <v>1</v>
      </c>
      <c r="M271" s="850">
        <v>3818.86</v>
      </c>
    </row>
    <row r="272" spans="1:13" ht="14.4" customHeight="1" x14ac:dyDescent="0.3">
      <c r="A272" s="831" t="s">
        <v>2481</v>
      </c>
      <c r="B272" s="832" t="s">
        <v>4133</v>
      </c>
      <c r="C272" s="832" t="s">
        <v>2930</v>
      </c>
      <c r="D272" s="832" t="s">
        <v>2652</v>
      </c>
      <c r="E272" s="832" t="s">
        <v>1961</v>
      </c>
      <c r="F272" s="849">
        <v>21</v>
      </c>
      <c r="G272" s="849">
        <v>11558.19</v>
      </c>
      <c r="H272" s="837">
        <v>1</v>
      </c>
      <c r="I272" s="849"/>
      <c r="J272" s="849"/>
      <c r="K272" s="837">
        <v>0</v>
      </c>
      <c r="L272" s="849">
        <v>21</v>
      </c>
      <c r="M272" s="850">
        <v>11558.19</v>
      </c>
    </row>
    <row r="273" spans="1:13" ht="14.4" customHeight="1" x14ac:dyDescent="0.3">
      <c r="A273" s="831" t="s">
        <v>2481</v>
      </c>
      <c r="B273" s="832" t="s">
        <v>4133</v>
      </c>
      <c r="C273" s="832" t="s">
        <v>2654</v>
      </c>
      <c r="D273" s="832" t="s">
        <v>2655</v>
      </c>
      <c r="E273" s="832" t="s">
        <v>1961</v>
      </c>
      <c r="F273" s="849"/>
      <c r="G273" s="849"/>
      <c r="H273" s="837">
        <v>0</v>
      </c>
      <c r="I273" s="849">
        <v>262</v>
      </c>
      <c r="J273" s="849">
        <v>144202.17999999993</v>
      </c>
      <c r="K273" s="837">
        <v>1</v>
      </c>
      <c r="L273" s="849">
        <v>262</v>
      </c>
      <c r="M273" s="850">
        <v>144202.17999999993</v>
      </c>
    </row>
    <row r="274" spans="1:13" ht="14.4" customHeight="1" x14ac:dyDescent="0.3">
      <c r="A274" s="831" t="s">
        <v>2481</v>
      </c>
      <c r="B274" s="832" t="s">
        <v>4138</v>
      </c>
      <c r="C274" s="832" t="s">
        <v>2872</v>
      </c>
      <c r="D274" s="832" t="s">
        <v>2873</v>
      </c>
      <c r="E274" s="832" t="s">
        <v>2590</v>
      </c>
      <c r="F274" s="849"/>
      <c r="G274" s="849"/>
      <c r="H274" s="837">
        <v>0</v>
      </c>
      <c r="I274" s="849">
        <v>9</v>
      </c>
      <c r="J274" s="849">
        <v>4953.51</v>
      </c>
      <c r="K274" s="837">
        <v>1</v>
      </c>
      <c r="L274" s="849">
        <v>9</v>
      </c>
      <c r="M274" s="850">
        <v>4953.51</v>
      </c>
    </row>
    <row r="275" spans="1:13" ht="14.4" customHeight="1" x14ac:dyDescent="0.3">
      <c r="A275" s="831" t="s">
        <v>2481</v>
      </c>
      <c r="B275" s="832" t="s">
        <v>4138</v>
      </c>
      <c r="C275" s="832" t="s">
        <v>2591</v>
      </c>
      <c r="D275" s="832" t="s">
        <v>2589</v>
      </c>
      <c r="E275" s="832" t="s">
        <v>2590</v>
      </c>
      <c r="F275" s="849">
        <v>3</v>
      </c>
      <c r="G275" s="849">
        <v>1651.17</v>
      </c>
      <c r="H275" s="837">
        <v>1</v>
      </c>
      <c r="I275" s="849"/>
      <c r="J275" s="849"/>
      <c r="K275" s="837">
        <v>0</v>
      </c>
      <c r="L275" s="849">
        <v>3</v>
      </c>
      <c r="M275" s="850">
        <v>1651.17</v>
      </c>
    </row>
    <row r="276" spans="1:13" ht="14.4" customHeight="1" x14ac:dyDescent="0.3">
      <c r="A276" s="831" t="s">
        <v>2481</v>
      </c>
      <c r="B276" s="832" t="s">
        <v>4143</v>
      </c>
      <c r="C276" s="832" t="s">
        <v>2918</v>
      </c>
      <c r="D276" s="832" t="s">
        <v>2919</v>
      </c>
      <c r="E276" s="832" t="s">
        <v>2178</v>
      </c>
      <c r="F276" s="849">
        <v>3</v>
      </c>
      <c r="G276" s="849">
        <v>8851.2899999999991</v>
      </c>
      <c r="H276" s="837">
        <v>1</v>
      </c>
      <c r="I276" s="849"/>
      <c r="J276" s="849"/>
      <c r="K276" s="837">
        <v>0</v>
      </c>
      <c r="L276" s="849">
        <v>3</v>
      </c>
      <c r="M276" s="850">
        <v>8851.2899999999991</v>
      </c>
    </row>
    <row r="277" spans="1:13" ht="14.4" customHeight="1" x14ac:dyDescent="0.3">
      <c r="A277" s="831" t="s">
        <v>2481</v>
      </c>
      <c r="B277" s="832" t="s">
        <v>4143</v>
      </c>
      <c r="C277" s="832" t="s">
        <v>2920</v>
      </c>
      <c r="D277" s="832" t="s">
        <v>2921</v>
      </c>
      <c r="E277" s="832" t="s">
        <v>2922</v>
      </c>
      <c r="F277" s="849"/>
      <c r="G277" s="849"/>
      <c r="H277" s="837">
        <v>0</v>
      </c>
      <c r="I277" s="849">
        <v>3</v>
      </c>
      <c r="J277" s="849">
        <v>9483.5399999999991</v>
      </c>
      <c r="K277" s="837">
        <v>1</v>
      </c>
      <c r="L277" s="849">
        <v>3</v>
      </c>
      <c r="M277" s="850">
        <v>9483.5399999999991</v>
      </c>
    </row>
    <row r="278" spans="1:13" ht="14.4" customHeight="1" x14ac:dyDescent="0.3">
      <c r="A278" s="831" t="s">
        <v>2481</v>
      </c>
      <c r="B278" s="832" t="s">
        <v>2110</v>
      </c>
      <c r="C278" s="832" t="s">
        <v>2978</v>
      </c>
      <c r="D278" s="832" t="s">
        <v>2112</v>
      </c>
      <c r="E278" s="832" t="s">
        <v>2979</v>
      </c>
      <c r="F278" s="849"/>
      <c r="G278" s="849"/>
      <c r="H278" s="837">
        <v>0</v>
      </c>
      <c r="I278" s="849">
        <v>4</v>
      </c>
      <c r="J278" s="849">
        <v>8155.72</v>
      </c>
      <c r="K278" s="837">
        <v>1</v>
      </c>
      <c r="L278" s="849">
        <v>4</v>
      </c>
      <c r="M278" s="850">
        <v>8155.72</v>
      </c>
    </row>
    <row r="279" spans="1:13" ht="14.4" customHeight="1" x14ac:dyDescent="0.3">
      <c r="A279" s="831" t="s">
        <v>2481</v>
      </c>
      <c r="B279" s="832" t="s">
        <v>2110</v>
      </c>
      <c r="C279" s="832" t="s">
        <v>2111</v>
      </c>
      <c r="D279" s="832" t="s">
        <v>2112</v>
      </c>
      <c r="E279" s="832" t="s">
        <v>2113</v>
      </c>
      <c r="F279" s="849"/>
      <c r="G279" s="849"/>
      <c r="H279" s="837">
        <v>0</v>
      </c>
      <c r="I279" s="849">
        <v>14</v>
      </c>
      <c r="J279" s="849">
        <v>4981.0600000000004</v>
      </c>
      <c r="K279" s="837">
        <v>1</v>
      </c>
      <c r="L279" s="849">
        <v>14</v>
      </c>
      <c r="M279" s="850">
        <v>4981.0600000000004</v>
      </c>
    </row>
    <row r="280" spans="1:13" ht="14.4" customHeight="1" x14ac:dyDescent="0.3">
      <c r="A280" s="831" t="s">
        <v>2481</v>
      </c>
      <c r="B280" s="832" t="s">
        <v>2110</v>
      </c>
      <c r="C280" s="832" t="s">
        <v>2114</v>
      </c>
      <c r="D280" s="832" t="s">
        <v>2112</v>
      </c>
      <c r="E280" s="832" t="s">
        <v>2115</v>
      </c>
      <c r="F280" s="849"/>
      <c r="G280" s="849"/>
      <c r="H280" s="837">
        <v>0</v>
      </c>
      <c r="I280" s="849">
        <v>13</v>
      </c>
      <c r="J280" s="849">
        <v>7184.32</v>
      </c>
      <c r="K280" s="837">
        <v>1</v>
      </c>
      <c r="L280" s="849">
        <v>13</v>
      </c>
      <c r="M280" s="850">
        <v>7184.32</v>
      </c>
    </row>
    <row r="281" spans="1:13" ht="14.4" customHeight="1" x14ac:dyDescent="0.3">
      <c r="A281" s="831" t="s">
        <v>2481</v>
      </c>
      <c r="B281" s="832" t="s">
        <v>2118</v>
      </c>
      <c r="C281" s="832" t="s">
        <v>2128</v>
      </c>
      <c r="D281" s="832" t="s">
        <v>2129</v>
      </c>
      <c r="E281" s="832" t="s">
        <v>2130</v>
      </c>
      <c r="F281" s="849"/>
      <c r="G281" s="849"/>
      <c r="H281" s="837">
        <v>0</v>
      </c>
      <c r="I281" s="849">
        <v>8</v>
      </c>
      <c r="J281" s="849">
        <v>42576.639999999999</v>
      </c>
      <c r="K281" s="837">
        <v>1</v>
      </c>
      <c r="L281" s="849">
        <v>8</v>
      </c>
      <c r="M281" s="850">
        <v>42576.639999999999</v>
      </c>
    </row>
    <row r="282" spans="1:13" ht="14.4" customHeight="1" x14ac:dyDescent="0.3">
      <c r="A282" s="831" t="s">
        <v>2481</v>
      </c>
      <c r="B282" s="832" t="s">
        <v>2118</v>
      </c>
      <c r="C282" s="832" t="s">
        <v>2513</v>
      </c>
      <c r="D282" s="832" t="s">
        <v>2129</v>
      </c>
      <c r="E282" s="832" t="s">
        <v>2514</v>
      </c>
      <c r="F282" s="849"/>
      <c r="G282" s="849"/>
      <c r="H282" s="837">
        <v>0</v>
      </c>
      <c r="I282" s="849">
        <v>7</v>
      </c>
      <c r="J282" s="849">
        <v>37254.559999999998</v>
      </c>
      <c r="K282" s="837">
        <v>1</v>
      </c>
      <c r="L282" s="849">
        <v>7</v>
      </c>
      <c r="M282" s="850">
        <v>37254.559999999998</v>
      </c>
    </row>
    <row r="283" spans="1:13" ht="14.4" customHeight="1" x14ac:dyDescent="0.3">
      <c r="A283" s="831" t="s">
        <v>2481</v>
      </c>
      <c r="B283" s="832" t="s">
        <v>2118</v>
      </c>
      <c r="C283" s="832" t="s">
        <v>2874</v>
      </c>
      <c r="D283" s="832" t="s">
        <v>2129</v>
      </c>
      <c r="E283" s="832" t="s">
        <v>2875</v>
      </c>
      <c r="F283" s="849"/>
      <c r="G283" s="849"/>
      <c r="H283" s="837">
        <v>0</v>
      </c>
      <c r="I283" s="849">
        <v>3</v>
      </c>
      <c r="J283" s="849">
        <v>15966.24</v>
      </c>
      <c r="K283" s="837">
        <v>1</v>
      </c>
      <c r="L283" s="849">
        <v>3</v>
      </c>
      <c r="M283" s="850">
        <v>15966.24</v>
      </c>
    </row>
    <row r="284" spans="1:13" ht="14.4" customHeight="1" x14ac:dyDescent="0.3">
      <c r="A284" s="831" t="s">
        <v>2481</v>
      </c>
      <c r="B284" s="832" t="s">
        <v>2118</v>
      </c>
      <c r="C284" s="832" t="s">
        <v>2124</v>
      </c>
      <c r="D284" s="832" t="s">
        <v>2120</v>
      </c>
      <c r="E284" s="832" t="s">
        <v>2125</v>
      </c>
      <c r="F284" s="849"/>
      <c r="G284" s="849"/>
      <c r="H284" s="837">
        <v>0</v>
      </c>
      <c r="I284" s="849">
        <v>23</v>
      </c>
      <c r="J284" s="849">
        <v>11149.25</v>
      </c>
      <c r="K284" s="837">
        <v>1</v>
      </c>
      <c r="L284" s="849">
        <v>23</v>
      </c>
      <c r="M284" s="850">
        <v>11149.25</v>
      </c>
    </row>
    <row r="285" spans="1:13" ht="14.4" customHeight="1" x14ac:dyDescent="0.3">
      <c r="A285" s="831" t="s">
        <v>2481</v>
      </c>
      <c r="B285" s="832" t="s">
        <v>2118</v>
      </c>
      <c r="C285" s="832" t="s">
        <v>2878</v>
      </c>
      <c r="D285" s="832" t="s">
        <v>2129</v>
      </c>
      <c r="E285" s="832" t="s">
        <v>2879</v>
      </c>
      <c r="F285" s="849"/>
      <c r="G285" s="849"/>
      <c r="H285" s="837">
        <v>0</v>
      </c>
      <c r="I285" s="849">
        <v>9</v>
      </c>
      <c r="J285" s="849">
        <v>47898.720000000001</v>
      </c>
      <c r="K285" s="837">
        <v>1</v>
      </c>
      <c r="L285" s="849">
        <v>9</v>
      </c>
      <c r="M285" s="850">
        <v>47898.720000000001</v>
      </c>
    </row>
    <row r="286" spans="1:13" ht="14.4" customHeight="1" x14ac:dyDescent="0.3">
      <c r="A286" s="831" t="s">
        <v>2481</v>
      </c>
      <c r="B286" s="832" t="s">
        <v>2118</v>
      </c>
      <c r="C286" s="832" t="s">
        <v>2126</v>
      </c>
      <c r="D286" s="832" t="s">
        <v>2120</v>
      </c>
      <c r="E286" s="832" t="s">
        <v>2127</v>
      </c>
      <c r="F286" s="849"/>
      <c r="G286" s="849"/>
      <c r="H286" s="837">
        <v>0</v>
      </c>
      <c r="I286" s="849">
        <v>33</v>
      </c>
      <c r="J286" s="849">
        <v>31992.839999999997</v>
      </c>
      <c r="K286" s="837">
        <v>1</v>
      </c>
      <c r="L286" s="849">
        <v>33</v>
      </c>
      <c r="M286" s="850">
        <v>31992.839999999997</v>
      </c>
    </row>
    <row r="287" spans="1:13" ht="14.4" customHeight="1" x14ac:dyDescent="0.3">
      <c r="A287" s="831" t="s">
        <v>2481</v>
      </c>
      <c r="B287" s="832" t="s">
        <v>2118</v>
      </c>
      <c r="C287" s="832" t="s">
        <v>2876</v>
      </c>
      <c r="D287" s="832" t="s">
        <v>2120</v>
      </c>
      <c r="E287" s="832" t="s">
        <v>2877</v>
      </c>
      <c r="F287" s="849"/>
      <c r="G287" s="849"/>
      <c r="H287" s="837">
        <v>0</v>
      </c>
      <c r="I287" s="849">
        <v>25</v>
      </c>
      <c r="J287" s="849">
        <v>6059.25</v>
      </c>
      <c r="K287" s="837">
        <v>1</v>
      </c>
      <c r="L287" s="849">
        <v>25</v>
      </c>
      <c r="M287" s="850">
        <v>6059.25</v>
      </c>
    </row>
    <row r="288" spans="1:13" ht="14.4" customHeight="1" x14ac:dyDescent="0.3">
      <c r="A288" s="831" t="s">
        <v>2481</v>
      </c>
      <c r="B288" s="832" t="s">
        <v>2118</v>
      </c>
      <c r="C288" s="832" t="s">
        <v>2122</v>
      </c>
      <c r="D288" s="832" t="s">
        <v>2120</v>
      </c>
      <c r="E288" s="832" t="s">
        <v>2123</v>
      </c>
      <c r="F288" s="849"/>
      <c r="G288" s="849"/>
      <c r="H288" s="837">
        <v>0</v>
      </c>
      <c r="I288" s="849">
        <v>10</v>
      </c>
      <c r="J288" s="849">
        <v>14542.300000000001</v>
      </c>
      <c r="K288" s="837">
        <v>1</v>
      </c>
      <c r="L288" s="849">
        <v>10</v>
      </c>
      <c r="M288" s="850">
        <v>14542.300000000001</v>
      </c>
    </row>
    <row r="289" spans="1:13" ht="14.4" customHeight="1" x14ac:dyDescent="0.3">
      <c r="A289" s="831" t="s">
        <v>2481</v>
      </c>
      <c r="B289" s="832" t="s">
        <v>2118</v>
      </c>
      <c r="C289" s="832" t="s">
        <v>2880</v>
      </c>
      <c r="D289" s="832" t="s">
        <v>2881</v>
      </c>
      <c r="E289" s="832" t="s">
        <v>2882</v>
      </c>
      <c r="F289" s="849">
        <v>3</v>
      </c>
      <c r="G289" s="849">
        <v>14901.84</v>
      </c>
      <c r="H289" s="837">
        <v>1</v>
      </c>
      <c r="I289" s="849"/>
      <c r="J289" s="849"/>
      <c r="K289" s="837">
        <v>0</v>
      </c>
      <c r="L289" s="849">
        <v>3</v>
      </c>
      <c r="M289" s="850">
        <v>14901.84</v>
      </c>
    </row>
    <row r="290" spans="1:13" ht="14.4" customHeight="1" x14ac:dyDescent="0.3">
      <c r="A290" s="831" t="s">
        <v>2481</v>
      </c>
      <c r="B290" s="832" t="s">
        <v>2131</v>
      </c>
      <c r="C290" s="832" t="s">
        <v>2132</v>
      </c>
      <c r="D290" s="832" t="s">
        <v>2133</v>
      </c>
      <c r="E290" s="832" t="s">
        <v>2134</v>
      </c>
      <c r="F290" s="849">
        <v>2</v>
      </c>
      <c r="G290" s="849">
        <v>2262.12</v>
      </c>
      <c r="H290" s="837">
        <v>1</v>
      </c>
      <c r="I290" s="849"/>
      <c r="J290" s="849"/>
      <c r="K290" s="837">
        <v>0</v>
      </c>
      <c r="L290" s="849">
        <v>2</v>
      </c>
      <c r="M290" s="850">
        <v>2262.12</v>
      </c>
    </row>
    <row r="291" spans="1:13" ht="14.4" customHeight="1" x14ac:dyDescent="0.3">
      <c r="A291" s="831" t="s">
        <v>2481</v>
      </c>
      <c r="B291" s="832" t="s">
        <v>2139</v>
      </c>
      <c r="C291" s="832" t="s">
        <v>2141</v>
      </c>
      <c r="D291" s="832" t="s">
        <v>1087</v>
      </c>
      <c r="E291" s="832" t="s">
        <v>1089</v>
      </c>
      <c r="F291" s="849"/>
      <c r="G291" s="849"/>
      <c r="H291" s="837"/>
      <c r="I291" s="849">
        <v>9</v>
      </c>
      <c r="J291" s="849">
        <v>0</v>
      </c>
      <c r="K291" s="837"/>
      <c r="L291" s="849">
        <v>9</v>
      </c>
      <c r="M291" s="850">
        <v>0</v>
      </c>
    </row>
    <row r="292" spans="1:13" ht="14.4" customHeight="1" x14ac:dyDescent="0.3">
      <c r="A292" s="831" t="s">
        <v>2481</v>
      </c>
      <c r="B292" s="832" t="s">
        <v>2146</v>
      </c>
      <c r="C292" s="832" t="s">
        <v>2924</v>
      </c>
      <c r="D292" s="832" t="s">
        <v>2925</v>
      </c>
      <c r="E292" s="832" t="s">
        <v>2926</v>
      </c>
      <c r="F292" s="849"/>
      <c r="G292" s="849"/>
      <c r="H292" s="837">
        <v>0</v>
      </c>
      <c r="I292" s="849">
        <v>2</v>
      </c>
      <c r="J292" s="849">
        <v>439.56</v>
      </c>
      <c r="K292" s="837">
        <v>1</v>
      </c>
      <c r="L292" s="849">
        <v>2</v>
      </c>
      <c r="M292" s="850">
        <v>439.56</v>
      </c>
    </row>
    <row r="293" spans="1:13" ht="14.4" customHeight="1" x14ac:dyDescent="0.3">
      <c r="A293" s="831" t="s">
        <v>2481</v>
      </c>
      <c r="B293" s="832" t="s">
        <v>2339</v>
      </c>
      <c r="C293" s="832" t="s">
        <v>3002</v>
      </c>
      <c r="D293" s="832" t="s">
        <v>1497</v>
      </c>
      <c r="E293" s="832" t="s">
        <v>3003</v>
      </c>
      <c r="F293" s="849"/>
      <c r="G293" s="849"/>
      <c r="H293" s="837">
        <v>0</v>
      </c>
      <c r="I293" s="849">
        <v>2</v>
      </c>
      <c r="J293" s="849">
        <v>677.16</v>
      </c>
      <c r="K293" s="837">
        <v>1</v>
      </c>
      <c r="L293" s="849">
        <v>2</v>
      </c>
      <c r="M293" s="850">
        <v>677.16</v>
      </c>
    </row>
    <row r="294" spans="1:13" ht="14.4" customHeight="1" x14ac:dyDescent="0.3">
      <c r="A294" s="831" t="s">
        <v>2481</v>
      </c>
      <c r="B294" s="832" t="s">
        <v>2162</v>
      </c>
      <c r="C294" s="832" t="s">
        <v>2830</v>
      </c>
      <c r="D294" s="832" t="s">
        <v>2831</v>
      </c>
      <c r="E294" s="832" t="s">
        <v>2167</v>
      </c>
      <c r="F294" s="849">
        <v>3</v>
      </c>
      <c r="G294" s="849">
        <v>14.100000000000001</v>
      </c>
      <c r="H294" s="837">
        <v>1</v>
      </c>
      <c r="I294" s="849"/>
      <c r="J294" s="849"/>
      <c r="K294" s="837">
        <v>0</v>
      </c>
      <c r="L294" s="849">
        <v>3</v>
      </c>
      <c r="M294" s="850">
        <v>14.100000000000001</v>
      </c>
    </row>
    <row r="295" spans="1:13" ht="14.4" customHeight="1" x14ac:dyDescent="0.3">
      <c r="A295" s="831" t="s">
        <v>2481</v>
      </c>
      <c r="B295" s="832" t="s">
        <v>2162</v>
      </c>
      <c r="C295" s="832" t="s">
        <v>2166</v>
      </c>
      <c r="D295" s="832" t="s">
        <v>2164</v>
      </c>
      <c r="E295" s="832" t="s">
        <v>2167</v>
      </c>
      <c r="F295" s="849"/>
      <c r="G295" s="849"/>
      <c r="H295" s="837">
        <v>0</v>
      </c>
      <c r="I295" s="849">
        <v>15</v>
      </c>
      <c r="J295" s="849">
        <v>70.5</v>
      </c>
      <c r="K295" s="837">
        <v>1</v>
      </c>
      <c r="L295" s="849">
        <v>15</v>
      </c>
      <c r="M295" s="850">
        <v>70.5</v>
      </c>
    </row>
    <row r="296" spans="1:13" ht="14.4" customHeight="1" x14ac:dyDescent="0.3">
      <c r="A296" s="831" t="s">
        <v>2481</v>
      </c>
      <c r="B296" s="832" t="s">
        <v>2168</v>
      </c>
      <c r="C296" s="832" t="s">
        <v>2169</v>
      </c>
      <c r="D296" s="832" t="s">
        <v>2170</v>
      </c>
      <c r="E296" s="832" t="s">
        <v>2171</v>
      </c>
      <c r="F296" s="849"/>
      <c r="G296" s="849"/>
      <c r="H296" s="837"/>
      <c r="I296" s="849">
        <v>2</v>
      </c>
      <c r="J296" s="849">
        <v>0</v>
      </c>
      <c r="K296" s="837"/>
      <c r="L296" s="849">
        <v>2</v>
      </c>
      <c r="M296" s="850">
        <v>0</v>
      </c>
    </row>
    <row r="297" spans="1:13" ht="14.4" customHeight="1" x14ac:dyDescent="0.3">
      <c r="A297" s="831" t="s">
        <v>2481</v>
      </c>
      <c r="B297" s="832" t="s">
        <v>2172</v>
      </c>
      <c r="C297" s="832" t="s">
        <v>2342</v>
      </c>
      <c r="D297" s="832" t="s">
        <v>1272</v>
      </c>
      <c r="E297" s="832" t="s">
        <v>2343</v>
      </c>
      <c r="F297" s="849">
        <v>10</v>
      </c>
      <c r="G297" s="849">
        <v>0</v>
      </c>
      <c r="H297" s="837"/>
      <c r="I297" s="849"/>
      <c r="J297" s="849"/>
      <c r="K297" s="837"/>
      <c r="L297" s="849">
        <v>10</v>
      </c>
      <c r="M297" s="850">
        <v>0</v>
      </c>
    </row>
    <row r="298" spans="1:13" ht="14.4" customHeight="1" x14ac:dyDescent="0.3">
      <c r="A298" s="831" t="s">
        <v>2481</v>
      </c>
      <c r="B298" s="832" t="s">
        <v>2172</v>
      </c>
      <c r="C298" s="832" t="s">
        <v>2774</v>
      </c>
      <c r="D298" s="832" t="s">
        <v>1272</v>
      </c>
      <c r="E298" s="832" t="s">
        <v>2343</v>
      </c>
      <c r="F298" s="849"/>
      <c r="G298" s="849"/>
      <c r="H298" s="837"/>
      <c r="I298" s="849">
        <v>4</v>
      </c>
      <c r="J298" s="849">
        <v>0</v>
      </c>
      <c r="K298" s="837"/>
      <c r="L298" s="849">
        <v>4</v>
      </c>
      <c r="M298" s="850">
        <v>0</v>
      </c>
    </row>
    <row r="299" spans="1:13" ht="14.4" customHeight="1" x14ac:dyDescent="0.3">
      <c r="A299" s="831" t="s">
        <v>2481</v>
      </c>
      <c r="B299" s="832" t="s">
        <v>2172</v>
      </c>
      <c r="C299" s="832" t="s">
        <v>3030</v>
      </c>
      <c r="D299" s="832" t="s">
        <v>3031</v>
      </c>
      <c r="E299" s="832" t="s">
        <v>2343</v>
      </c>
      <c r="F299" s="849">
        <v>2</v>
      </c>
      <c r="G299" s="849">
        <v>0</v>
      </c>
      <c r="H299" s="837"/>
      <c r="I299" s="849"/>
      <c r="J299" s="849"/>
      <c r="K299" s="837"/>
      <c r="L299" s="849">
        <v>2</v>
      </c>
      <c r="M299" s="850">
        <v>0</v>
      </c>
    </row>
    <row r="300" spans="1:13" ht="14.4" customHeight="1" x14ac:dyDescent="0.3">
      <c r="A300" s="831" t="s">
        <v>2481</v>
      </c>
      <c r="B300" s="832" t="s">
        <v>2172</v>
      </c>
      <c r="C300" s="832" t="s">
        <v>2173</v>
      </c>
      <c r="D300" s="832" t="s">
        <v>1272</v>
      </c>
      <c r="E300" s="832" t="s">
        <v>2174</v>
      </c>
      <c r="F300" s="849"/>
      <c r="G300" s="849"/>
      <c r="H300" s="837"/>
      <c r="I300" s="849">
        <v>5</v>
      </c>
      <c r="J300" s="849">
        <v>0</v>
      </c>
      <c r="K300" s="837"/>
      <c r="L300" s="849">
        <v>5</v>
      </c>
      <c r="M300" s="850">
        <v>0</v>
      </c>
    </row>
    <row r="301" spans="1:13" ht="14.4" customHeight="1" x14ac:dyDescent="0.3">
      <c r="A301" s="831" t="s">
        <v>2481</v>
      </c>
      <c r="B301" s="832" t="s">
        <v>2172</v>
      </c>
      <c r="C301" s="832" t="s">
        <v>2778</v>
      </c>
      <c r="D301" s="832" t="s">
        <v>2776</v>
      </c>
      <c r="E301" s="832" t="s">
        <v>2343</v>
      </c>
      <c r="F301" s="849">
        <v>2</v>
      </c>
      <c r="G301" s="849">
        <v>0</v>
      </c>
      <c r="H301" s="837"/>
      <c r="I301" s="849"/>
      <c r="J301" s="849"/>
      <c r="K301" s="837"/>
      <c r="L301" s="849">
        <v>2</v>
      </c>
      <c r="M301" s="850">
        <v>0</v>
      </c>
    </row>
    <row r="302" spans="1:13" ht="14.4" customHeight="1" x14ac:dyDescent="0.3">
      <c r="A302" s="831" t="s">
        <v>2481</v>
      </c>
      <c r="B302" s="832" t="s">
        <v>2172</v>
      </c>
      <c r="C302" s="832" t="s">
        <v>3032</v>
      </c>
      <c r="D302" s="832" t="s">
        <v>3033</v>
      </c>
      <c r="E302" s="832" t="s">
        <v>2343</v>
      </c>
      <c r="F302" s="849">
        <v>3</v>
      </c>
      <c r="G302" s="849">
        <v>0</v>
      </c>
      <c r="H302" s="837"/>
      <c r="I302" s="849"/>
      <c r="J302" s="849"/>
      <c r="K302" s="837"/>
      <c r="L302" s="849">
        <v>3</v>
      </c>
      <c r="M302" s="850">
        <v>0</v>
      </c>
    </row>
    <row r="303" spans="1:13" ht="14.4" customHeight="1" x14ac:dyDescent="0.3">
      <c r="A303" s="831" t="s">
        <v>2481</v>
      </c>
      <c r="B303" s="832" t="s">
        <v>4139</v>
      </c>
      <c r="C303" s="832" t="s">
        <v>2559</v>
      </c>
      <c r="D303" s="832" t="s">
        <v>741</v>
      </c>
      <c r="E303" s="832" t="s">
        <v>715</v>
      </c>
      <c r="F303" s="849"/>
      <c r="G303" s="849"/>
      <c r="H303" s="837">
        <v>0</v>
      </c>
      <c r="I303" s="849">
        <v>2</v>
      </c>
      <c r="J303" s="849">
        <v>131.97999999999999</v>
      </c>
      <c r="K303" s="837">
        <v>1</v>
      </c>
      <c r="L303" s="849">
        <v>2</v>
      </c>
      <c r="M303" s="850">
        <v>131.97999999999999</v>
      </c>
    </row>
    <row r="304" spans="1:13" ht="14.4" customHeight="1" x14ac:dyDescent="0.3">
      <c r="A304" s="831" t="s">
        <v>2481</v>
      </c>
      <c r="B304" s="832" t="s">
        <v>2179</v>
      </c>
      <c r="C304" s="832" t="s">
        <v>2180</v>
      </c>
      <c r="D304" s="832" t="s">
        <v>2181</v>
      </c>
      <c r="E304" s="832" t="s">
        <v>2182</v>
      </c>
      <c r="F304" s="849"/>
      <c r="G304" s="849"/>
      <c r="H304" s="837">
        <v>0</v>
      </c>
      <c r="I304" s="849">
        <v>2</v>
      </c>
      <c r="J304" s="849">
        <v>322.12</v>
      </c>
      <c r="K304" s="837">
        <v>1</v>
      </c>
      <c r="L304" s="849">
        <v>2</v>
      </c>
      <c r="M304" s="850">
        <v>322.12</v>
      </c>
    </row>
    <row r="305" spans="1:13" ht="14.4" customHeight="1" x14ac:dyDescent="0.3">
      <c r="A305" s="831" t="s">
        <v>2481</v>
      </c>
      <c r="B305" s="832" t="s">
        <v>2208</v>
      </c>
      <c r="C305" s="832" t="s">
        <v>3052</v>
      </c>
      <c r="D305" s="832" t="s">
        <v>1304</v>
      </c>
      <c r="E305" s="832" t="s">
        <v>3053</v>
      </c>
      <c r="F305" s="849"/>
      <c r="G305" s="849"/>
      <c r="H305" s="837">
        <v>0</v>
      </c>
      <c r="I305" s="849">
        <v>1</v>
      </c>
      <c r="J305" s="849">
        <v>1451.04</v>
      </c>
      <c r="K305" s="837">
        <v>1</v>
      </c>
      <c r="L305" s="849">
        <v>1</v>
      </c>
      <c r="M305" s="850">
        <v>1451.04</v>
      </c>
    </row>
    <row r="306" spans="1:13" ht="14.4" customHeight="1" x14ac:dyDescent="0.3">
      <c r="A306" s="831" t="s">
        <v>2481</v>
      </c>
      <c r="B306" s="832" t="s">
        <v>2234</v>
      </c>
      <c r="C306" s="832" t="s">
        <v>2782</v>
      </c>
      <c r="D306" s="832" t="s">
        <v>2236</v>
      </c>
      <c r="E306" s="832" t="s">
        <v>2783</v>
      </c>
      <c r="F306" s="849"/>
      <c r="G306" s="849"/>
      <c r="H306" s="837">
        <v>0</v>
      </c>
      <c r="I306" s="849">
        <v>2</v>
      </c>
      <c r="J306" s="849">
        <v>828.14</v>
      </c>
      <c r="K306" s="837">
        <v>1</v>
      </c>
      <c r="L306" s="849">
        <v>2</v>
      </c>
      <c r="M306" s="850">
        <v>828.14</v>
      </c>
    </row>
    <row r="307" spans="1:13" ht="14.4" customHeight="1" x14ac:dyDescent="0.3">
      <c r="A307" s="831" t="s">
        <v>2482</v>
      </c>
      <c r="B307" s="832" t="s">
        <v>1915</v>
      </c>
      <c r="C307" s="832" t="s">
        <v>1920</v>
      </c>
      <c r="D307" s="832" t="s">
        <v>873</v>
      </c>
      <c r="E307" s="832" t="s">
        <v>1921</v>
      </c>
      <c r="F307" s="849"/>
      <c r="G307" s="849"/>
      <c r="H307" s="837">
        <v>0</v>
      </c>
      <c r="I307" s="849">
        <v>9</v>
      </c>
      <c r="J307" s="849">
        <v>16627.41</v>
      </c>
      <c r="K307" s="837">
        <v>1</v>
      </c>
      <c r="L307" s="849">
        <v>9</v>
      </c>
      <c r="M307" s="850">
        <v>16627.41</v>
      </c>
    </row>
    <row r="308" spans="1:13" ht="14.4" customHeight="1" x14ac:dyDescent="0.3">
      <c r="A308" s="831" t="s">
        <v>2482</v>
      </c>
      <c r="B308" s="832" t="s">
        <v>1915</v>
      </c>
      <c r="C308" s="832" t="s">
        <v>2677</v>
      </c>
      <c r="D308" s="832" t="s">
        <v>2671</v>
      </c>
      <c r="E308" s="832" t="s">
        <v>2678</v>
      </c>
      <c r="F308" s="849"/>
      <c r="G308" s="849"/>
      <c r="H308" s="837">
        <v>0</v>
      </c>
      <c r="I308" s="849">
        <v>6</v>
      </c>
      <c r="J308" s="849">
        <v>5542.4400000000005</v>
      </c>
      <c r="K308" s="837">
        <v>1</v>
      </c>
      <c r="L308" s="849">
        <v>6</v>
      </c>
      <c r="M308" s="850">
        <v>5542.4400000000005</v>
      </c>
    </row>
    <row r="309" spans="1:13" ht="14.4" customHeight="1" x14ac:dyDescent="0.3">
      <c r="A309" s="831" t="s">
        <v>2482</v>
      </c>
      <c r="B309" s="832" t="s">
        <v>1987</v>
      </c>
      <c r="C309" s="832" t="s">
        <v>1991</v>
      </c>
      <c r="D309" s="832" t="s">
        <v>1989</v>
      </c>
      <c r="E309" s="832" t="s">
        <v>1992</v>
      </c>
      <c r="F309" s="849"/>
      <c r="G309" s="849"/>
      <c r="H309" s="837">
        <v>0</v>
      </c>
      <c r="I309" s="849">
        <v>10</v>
      </c>
      <c r="J309" s="849">
        <v>159</v>
      </c>
      <c r="K309" s="837">
        <v>1</v>
      </c>
      <c r="L309" s="849">
        <v>10</v>
      </c>
      <c r="M309" s="850">
        <v>159</v>
      </c>
    </row>
    <row r="310" spans="1:13" ht="14.4" customHeight="1" x14ac:dyDescent="0.3">
      <c r="A310" s="831" t="s">
        <v>2482</v>
      </c>
      <c r="B310" s="832" t="s">
        <v>2052</v>
      </c>
      <c r="C310" s="832" t="s">
        <v>2307</v>
      </c>
      <c r="D310" s="832" t="s">
        <v>2308</v>
      </c>
      <c r="E310" s="832" t="s">
        <v>2309</v>
      </c>
      <c r="F310" s="849"/>
      <c r="G310" s="849"/>
      <c r="H310" s="837">
        <v>0</v>
      </c>
      <c r="I310" s="849">
        <v>1</v>
      </c>
      <c r="J310" s="849">
        <v>149.52000000000001</v>
      </c>
      <c r="K310" s="837">
        <v>1</v>
      </c>
      <c r="L310" s="849">
        <v>1</v>
      </c>
      <c r="M310" s="850">
        <v>149.52000000000001</v>
      </c>
    </row>
    <row r="311" spans="1:13" ht="14.4" customHeight="1" x14ac:dyDescent="0.3">
      <c r="A311" s="831" t="s">
        <v>2482</v>
      </c>
      <c r="B311" s="832" t="s">
        <v>4144</v>
      </c>
      <c r="C311" s="832" t="s">
        <v>3894</v>
      </c>
      <c r="D311" s="832" t="s">
        <v>3895</v>
      </c>
      <c r="E311" s="832" t="s">
        <v>1318</v>
      </c>
      <c r="F311" s="849"/>
      <c r="G311" s="849"/>
      <c r="H311" s="837">
        <v>0</v>
      </c>
      <c r="I311" s="849">
        <v>1</v>
      </c>
      <c r="J311" s="849">
        <v>339.8</v>
      </c>
      <c r="K311" s="837">
        <v>1</v>
      </c>
      <c r="L311" s="849">
        <v>1</v>
      </c>
      <c r="M311" s="850">
        <v>339.8</v>
      </c>
    </row>
    <row r="312" spans="1:13" ht="14.4" customHeight="1" x14ac:dyDescent="0.3">
      <c r="A312" s="831" t="s">
        <v>2482</v>
      </c>
      <c r="B312" s="832" t="s">
        <v>4136</v>
      </c>
      <c r="C312" s="832" t="s">
        <v>2640</v>
      </c>
      <c r="D312" s="832" t="s">
        <v>2641</v>
      </c>
      <c r="E312" s="832" t="s">
        <v>2642</v>
      </c>
      <c r="F312" s="849"/>
      <c r="G312" s="849"/>
      <c r="H312" s="837">
        <v>0</v>
      </c>
      <c r="I312" s="849">
        <v>2</v>
      </c>
      <c r="J312" s="849">
        <v>7378.22</v>
      </c>
      <c r="K312" s="837">
        <v>1</v>
      </c>
      <c r="L312" s="849">
        <v>2</v>
      </c>
      <c r="M312" s="850">
        <v>7378.22</v>
      </c>
    </row>
    <row r="313" spans="1:13" ht="14.4" customHeight="1" x14ac:dyDescent="0.3">
      <c r="A313" s="831" t="s">
        <v>2482</v>
      </c>
      <c r="B313" s="832" t="s">
        <v>4132</v>
      </c>
      <c r="C313" s="832" t="s">
        <v>2727</v>
      </c>
      <c r="D313" s="832" t="s">
        <v>2728</v>
      </c>
      <c r="E313" s="832" t="s">
        <v>2729</v>
      </c>
      <c r="F313" s="849"/>
      <c r="G313" s="849"/>
      <c r="H313" s="837">
        <v>0</v>
      </c>
      <c r="I313" s="849">
        <v>13</v>
      </c>
      <c r="J313" s="849">
        <v>6530.0300000000007</v>
      </c>
      <c r="K313" s="837">
        <v>1</v>
      </c>
      <c r="L313" s="849">
        <v>13</v>
      </c>
      <c r="M313" s="850">
        <v>6530.0300000000007</v>
      </c>
    </row>
    <row r="314" spans="1:13" ht="14.4" customHeight="1" x14ac:dyDescent="0.3">
      <c r="A314" s="831" t="s">
        <v>2482</v>
      </c>
      <c r="B314" s="832" t="s">
        <v>4133</v>
      </c>
      <c r="C314" s="832" t="s">
        <v>2651</v>
      </c>
      <c r="D314" s="832" t="s">
        <v>2652</v>
      </c>
      <c r="E314" s="832" t="s">
        <v>2653</v>
      </c>
      <c r="F314" s="849">
        <v>3</v>
      </c>
      <c r="G314" s="849">
        <v>1651.17</v>
      </c>
      <c r="H314" s="837">
        <v>1</v>
      </c>
      <c r="I314" s="849"/>
      <c r="J314" s="849"/>
      <c r="K314" s="837">
        <v>0</v>
      </c>
      <c r="L314" s="849">
        <v>3</v>
      </c>
      <c r="M314" s="850">
        <v>1651.17</v>
      </c>
    </row>
    <row r="315" spans="1:13" ht="14.4" customHeight="1" x14ac:dyDescent="0.3">
      <c r="A315" s="831" t="s">
        <v>2482</v>
      </c>
      <c r="B315" s="832" t="s">
        <v>4133</v>
      </c>
      <c r="C315" s="832" t="s">
        <v>2654</v>
      </c>
      <c r="D315" s="832" t="s">
        <v>2655</v>
      </c>
      <c r="E315" s="832" t="s">
        <v>1961</v>
      </c>
      <c r="F315" s="849"/>
      <c r="G315" s="849"/>
      <c r="H315" s="837">
        <v>0</v>
      </c>
      <c r="I315" s="849">
        <v>64</v>
      </c>
      <c r="J315" s="849">
        <v>35224.959999999999</v>
      </c>
      <c r="K315" s="837">
        <v>1</v>
      </c>
      <c r="L315" s="849">
        <v>64</v>
      </c>
      <c r="M315" s="850">
        <v>35224.959999999999</v>
      </c>
    </row>
    <row r="316" spans="1:13" ht="14.4" customHeight="1" x14ac:dyDescent="0.3">
      <c r="A316" s="831" t="s">
        <v>2482</v>
      </c>
      <c r="B316" s="832" t="s">
        <v>2103</v>
      </c>
      <c r="C316" s="832" t="s">
        <v>2327</v>
      </c>
      <c r="D316" s="832" t="s">
        <v>653</v>
      </c>
      <c r="E316" s="832" t="s">
        <v>650</v>
      </c>
      <c r="F316" s="849"/>
      <c r="G316" s="849"/>
      <c r="H316" s="837">
        <v>0</v>
      </c>
      <c r="I316" s="849">
        <v>4</v>
      </c>
      <c r="J316" s="849">
        <v>290.2</v>
      </c>
      <c r="K316" s="837">
        <v>1</v>
      </c>
      <c r="L316" s="849">
        <v>4</v>
      </c>
      <c r="M316" s="850">
        <v>290.2</v>
      </c>
    </row>
    <row r="317" spans="1:13" ht="14.4" customHeight="1" x14ac:dyDescent="0.3">
      <c r="A317" s="831" t="s">
        <v>2482</v>
      </c>
      <c r="B317" s="832" t="s">
        <v>2103</v>
      </c>
      <c r="C317" s="832" t="s">
        <v>2326</v>
      </c>
      <c r="D317" s="832" t="s">
        <v>653</v>
      </c>
      <c r="E317" s="832" t="s">
        <v>1354</v>
      </c>
      <c r="F317" s="849"/>
      <c r="G317" s="849"/>
      <c r="H317" s="837">
        <v>0</v>
      </c>
      <c r="I317" s="849">
        <v>4</v>
      </c>
      <c r="J317" s="849">
        <v>87.04</v>
      </c>
      <c r="K317" s="837">
        <v>1</v>
      </c>
      <c r="L317" s="849">
        <v>4</v>
      </c>
      <c r="M317" s="850">
        <v>87.04</v>
      </c>
    </row>
    <row r="318" spans="1:13" ht="14.4" customHeight="1" x14ac:dyDescent="0.3">
      <c r="A318" s="831" t="s">
        <v>2482</v>
      </c>
      <c r="B318" s="832" t="s">
        <v>2139</v>
      </c>
      <c r="C318" s="832" t="s">
        <v>2141</v>
      </c>
      <c r="D318" s="832" t="s">
        <v>1087</v>
      </c>
      <c r="E318" s="832" t="s">
        <v>1089</v>
      </c>
      <c r="F318" s="849"/>
      <c r="G318" s="849"/>
      <c r="H318" s="837"/>
      <c r="I318" s="849">
        <v>14</v>
      </c>
      <c r="J318" s="849">
        <v>0</v>
      </c>
      <c r="K318" s="837"/>
      <c r="L318" s="849">
        <v>14</v>
      </c>
      <c r="M318" s="850">
        <v>0</v>
      </c>
    </row>
    <row r="319" spans="1:13" ht="14.4" customHeight="1" x14ac:dyDescent="0.3">
      <c r="A319" s="831" t="s">
        <v>2482</v>
      </c>
      <c r="B319" s="832" t="s">
        <v>2172</v>
      </c>
      <c r="C319" s="832" t="s">
        <v>2774</v>
      </c>
      <c r="D319" s="832" t="s">
        <v>1272</v>
      </c>
      <c r="E319" s="832" t="s">
        <v>2343</v>
      </c>
      <c r="F319" s="849"/>
      <c r="G319" s="849"/>
      <c r="H319" s="837"/>
      <c r="I319" s="849">
        <v>2</v>
      </c>
      <c r="J319" s="849">
        <v>0</v>
      </c>
      <c r="K319" s="837"/>
      <c r="L319" s="849">
        <v>2</v>
      </c>
      <c r="M319" s="850">
        <v>0</v>
      </c>
    </row>
    <row r="320" spans="1:13" ht="14.4" customHeight="1" x14ac:dyDescent="0.3">
      <c r="A320" s="831" t="s">
        <v>2482</v>
      </c>
      <c r="B320" s="832" t="s">
        <v>2172</v>
      </c>
      <c r="C320" s="832" t="s">
        <v>2173</v>
      </c>
      <c r="D320" s="832" t="s">
        <v>1272</v>
      </c>
      <c r="E320" s="832" t="s">
        <v>2174</v>
      </c>
      <c r="F320" s="849"/>
      <c r="G320" s="849"/>
      <c r="H320" s="837"/>
      <c r="I320" s="849">
        <v>1</v>
      </c>
      <c r="J320" s="849">
        <v>0</v>
      </c>
      <c r="K320" s="837"/>
      <c r="L320" s="849">
        <v>1</v>
      </c>
      <c r="M320" s="850">
        <v>0</v>
      </c>
    </row>
    <row r="321" spans="1:13" ht="14.4" customHeight="1" x14ac:dyDescent="0.3">
      <c r="A321" s="831" t="s">
        <v>2482</v>
      </c>
      <c r="B321" s="832" t="s">
        <v>2175</v>
      </c>
      <c r="C321" s="832" t="s">
        <v>2176</v>
      </c>
      <c r="D321" s="832" t="s">
        <v>2177</v>
      </c>
      <c r="E321" s="832" t="s">
        <v>2178</v>
      </c>
      <c r="F321" s="849"/>
      <c r="G321" s="849"/>
      <c r="H321" s="837">
        <v>0</v>
      </c>
      <c r="I321" s="849">
        <v>2</v>
      </c>
      <c r="J321" s="849">
        <v>245.92</v>
      </c>
      <c r="K321" s="837">
        <v>1</v>
      </c>
      <c r="L321" s="849">
        <v>2</v>
      </c>
      <c r="M321" s="850">
        <v>245.92</v>
      </c>
    </row>
    <row r="322" spans="1:13" ht="14.4" customHeight="1" x14ac:dyDescent="0.3">
      <c r="A322" s="831" t="s">
        <v>2482</v>
      </c>
      <c r="B322" s="832" t="s">
        <v>2206</v>
      </c>
      <c r="C322" s="832" t="s">
        <v>3870</v>
      </c>
      <c r="D322" s="832" t="s">
        <v>1266</v>
      </c>
      <c r="E322" s="832" t="s">
        <v>3871</v>
      </c>
      <c r="F322" s="849"/>
      <c r="G322" s="849"/>
      <c r="H322" s="837">
        <v>0</v>
      </c>
      <c r="I322" s="849">
        <v>1</v>
      </c>
      <c r="J322" s="849">
        <v>117.55</v>
      </c>
      <c r="K322" s="837">
        <v>1</v>
      </c>
      <c r="L322" s="849">
        <v>1</v>
      </c>
      <c r="M322" s="850">
        <v>117.55</v>
      </c>
    </row>
    <row r="323" spans="1:13" ht="14.4" customHeight="1" x14ac:dyDescent="0.3">
      <c r="A323" s="831" t="s">
        <v>2482</v>
      </c>
      <c r="B323" s="832" t="s">
        <v>2208</v>
      </c>
      <c r="C323" s="832" t="s">
        <v>2219</v>
      </c>
      <c r="D323" s="832" t="s">
        <v>2220</v>
      </c>
      <c r="E323" s="832" t="s">
        <v>2216</v>
      </c>
      <c r="F323" s="849"/>
      <c r="G323" s="849"/>
      <c r="H323" s="837">
        <v>0</v>
      </c>
      <c r="I323" s="849">
        <v>3</v>
      </c>
      <c r="J323" s="849">
        <v>254.67000000000002</v>
      </c>
      <c r="K323" s="837">
        <v>1</v>
      </c>
      <c r="L323" s="849">
        <v>3</v>
      </c>
      <c r="M323" s="850">
        <v>254.67000000000002</v>
      </c>
    </row>
    <row r="324" spans="1:13" ht="14.4" customHeight="1" x14ac:dyDescent="0.3">
      <c r="A324" s="831" t="s">
        <v>2482</v>
      </c>
      <c r="B324" s="832" t="s">
        <v>2208</v>
      </c>
      <c r="C324" s="832" t="s">
        <v>2218</v>
      </c>
      <c r="D324" s="832" t="s">
        <v>1294</v>
      </c>
      <c r="E324" s="832" t="s">
        <v>2216</v>
      </c>
      <c r="F324" s="849"/>
      <c r="G324" s="849"/>
      <c r="H324" s="837">
        <v>0</v>
      </c>
      <c r="I324" s="849">
        <v>3</v>
      </c>
      <c r="J324" s="849">
        <v>254.67000000000002</v>
      </c>
      <c r="K324" s="837">
        <v>1</v>
      </c>
      <c r="L324" s="849">
        <v>3</v>
      </c>
      <c r="M324" s="850">
        <v>254.67000000000002</v>
      </c>
    </row>
    <row r="325" spans="1:13" ht="14.4" customHeight="1" x14ac:dyDescent="0.3">
      <c r="A325" s="831" t="s">
        <v>2482</v>
      </c>
      <c r="B325" s="832" t="s">
        <v>2208</v>
      </c>
      <c r="C325" s="832" t="s">
        <v>2215</v>
      </c>
      <c r="D325" s="832" t="s">
        <v>1292</v>
      </c>
      <c r="E325" s="832" t="s">
        <v>2216</v>
      </c>
      <c r="F325" s="849"/>
      <c r="G325" s="849"/>
      <c r="H325" s="837">
        <v>0</v>
      </c>
      <c r="I325" s="849">
        <v>3</v>
      </c>
      <c r="J325" s="849">
        <v>254.67000000000002</v>
      </c>
      <c r="K325" s="837">
        <v>1</v>
      </c>
      <c r="L325" s="849">
        <v>3</v>
      </c>
      <c r="M325" s="850">
        <v>254.67000000000002</v>
      </c>
    </row>
    <row r="326" spans="1:13" ht="14.4" customHeight="1" x14ac:dyDescent="0.3">
      <c r="A326" s="831" t="s">
        <v>2482</v>
      </c>
      <c r="B326" s="832" t="s">
        <v>2208</v>
      </c>
      <c r="C326" s="832" t="s">
        <v>2217</v>
      </c>
      <c r="D326" s="832" t="s">
        <v>1297</v>
      </c>
      <c r="E326" s="832" t="s">
        <v>2216</v>
      </c>
      <c r="F326" s="849"/>
      <c r="G326" s="849"/>
      <c r="H326" s="837">
        <v>0</v>
      </c>
      <c r="I326" s="849">
        <v>3</v>
      </c>
      <c r="J326" s="849">
        <v>254.67000000000002</v>
      </c>
      <c r="K326" s="837">
        <v>1</v>
      </c>
      <c r="L326" s="849">
        <v>3</v>
      </c>
      <c r="M326" s="850">
        <v>254.67000000000002</v>
      </c>
    </row>
    <row r="327" spans="1:13" ht="14.4" customHeight="1" x14ac:dyDescent="0.3">
      <c r="A327" s="831" t="s">
        <v>2482</v>
      </c>
      <c r="B327" s="832" t="s">
        <v>1924</v>
      </c>
      <c r="C327" s="832" t="s">
        <v>3900</v>
      </c>
      <c r="D327" s="832" t="s">
        <v>823</v>
      </c>
      <c r="E327" s="832" t="s">
        <v>3901</v>
      </c>
      <c r="F327" s="849"/>
      <c r="G327" s="849"/>
      <c r="H327" s="837">
        <v>0</v>
      </c>
      <c r="I327" s="849">
        <v>6</v>
      </c>
      <c r="J327" s="849">
        <v>11765.759999999998</v>
      </c>
      <c r="K327" s="837">
        <v>1</v>
      </c>
      <c r="L327" s="849">
        <v>6</v>
      </c>
      <c r="M327" s="850">
        <v>11765.759999999998</v>
      </c>
    </row>
    <row r="328" spans="1:13" ht="14.4" customHeight="1" x14ac:dyDescent="0.3">
      <c r="A328" s="831" t="s">
        <v>2483</v>
      </c>
      <c r="B328" s="832" t="s">
        <v>1897</v>
      </c>
      <c r="C328" s="832" t="s">
        <v>2505</v>
      </c>
      <c r="D328" s="832" t="s">
        <v>2506</v>
      </c>
      <c r="E328" s="832" t="s">
        <v>2507</v>
      </c>
      <c r="F328" s="849"/>
      <c r="G328" s="849"/>
      <c r="H328" s="837">
        <v>0</v>
      </c>
      <c r="I328" s="849">
        <v>3</v>
      </c>
      <c r="J328" s="849">
        <v>1359.54</v>
      </c>
      <c r="K328" s="837">
        <v>1</v>
      </c>
      <c r="L328" s="849">
        <v>3</v>
      </c>
      <c r="M328" s="850">
        <v>1359.54</v>
      </c>
    </row>
    <row r="329" spans="1:13" ht="14.4" customHeight="1" x14ac:dyDescent="0.3">
      <c r="A329" s="831" t="s">
        <v>2483</v>
      </c>
      <c r="B329" s="832" t="s">
        <v>1903</v>
      </c>
      <c r="C329" s="832" t="s">
        <v>1904</v>
      </c>
      <c r="D329" s="832" t="s">
        <v>1149</v>
      </c>
      <c r="E329" s="832" t="s">
        <v>1905</v>
      </c>
      <c r="F329" s="849"/>
      <c r="G329" s="849"/>
      <c r="H329" s="837"/>
      <c r="I329" s="849">
        <v>1</v>
      </c>
      <c r="J329" s="849">
        <v>0</v>
      </c>
      <c r="K329" s="837"/>
      <c r="L329" s="849">
        <v>1</v>
      </c>
      <c r="M329" s="850">
        <v>0</v>
      </c>
    </row>
    <row r="330" spans="1:13" ht="14.4" customHeight="1" x14ac:dyDescent="0.3">
      <c r="A330" s="831" t="s">
        <v>2483</v>
      </c>
      <c r="B330" s="832" t="s">
        <v>1915</v>
      </c>
      <c r="C330" s="832" t="s">
        <v>2677</v>
      </c>
      <c r="D330" s="832" t="s">
        <v>2671</v>
      </c>
      <c r="E330" s="832" t="s">
        <v>2678</v>
      </c>
      <c r="F330" s="849"/>
      <c r="G330" s="849"/>
      <c r="H330" s="837">
        <v>0</v>
      </c>
      <c r="I330" s="849">
        <v>1</v>
      </c>
      <c r="J330" s="849">
        <v>923.74</v>
      </c>
      <c r="K330" s="837">
        <v>1</v>
      </c>
      <c r="L330" s="849">
        <v>1</v>
      </c>
      <c r="M330" s="850">
        <v>923.74</v>
      </c>
    </row>
    <row r="331" spans="1:13" ht="14.4" customHeight="1" x14ac:dyDescent="0.3">
      <c r="A331" s="831" t="s">
        <v>2483</v>
      </c>
      <c r="B331" s="832" t="s">
        <v>1937</v>
      </c>
      <c r="C331" s="832" t="s">
        <v>1939</v>
      </c>
      <c r="D331" s="832" t="s">
        <v>877</v>
      </c>
      <c r="E331" s="832" t="s">
        <v>1940</v>
      </c>
      <c r="F331" s="849"/>
      <c r="G331" s="849"/>
      <c r="H331" s="837">
        <v>0</v>
      </c>
      <c r="I331" s="849">
        <v>1</v>
      </c>
      <c r="J331" s="849">
        <v>42.51</v>
      </c>
      <c r="K331" s="837">
        <v>1</v>
      </c>
      <c r="L331" s="849">
        <v>1</v>
      </c>
      <c r="M331" s="850">
        <v>42.51</v>
      </c>
    </row>
    <row r="332" spans="1:13" ht="14.4" customHeight="1" x14ac:dyDescent="0.3">
      <c r="A332" s="831" t="s">
        <v>2483</v>
      </c>
      <c r="B332" s="832" t="s">
        <v>2262</v>
      </c>
      <c r="C332" s="832" t="s">
        <v>4029</v>
      </c>
      <c r="D332" s="832" t="s">
        <v>4030</v>
      </c>
      <c r="E332" s="832" t="s">
        <v>650</v>
      </c>
      <c r="F332" s="849"/>
      <c r="G332" s="849"/>
      <c r="H332" s="837">
        <v>0</v>
      </c>
      <c r="I332" s="849">
        <v>2</v>
      </c>
      <c r="J332" s="849">
        <v>661.02</v>
      </c>
      <c r="K332" s="837">
        <v>1</v>
      </c>
      <c r="L332" s="849">
        <v>2</v>
      </c>
      <c r="M332" s="850">
        <v>661.02</v>
      </c>
    </row>
    <row r="333" spans="1:13" ht="14.4" customHeight="1" x14ac:dyDescent="0.3">
      <c r="A333" s="831" t="s">
        <v>2483</v>
      </c>
      <c r="B333" s="832" t="s">
        <v>2001</v>
      </c>
      <c r="C333" s="832" t="s">
        <v>2005</v>
      </c>
      <c r="D333" s="832" t="s">
        <v>2003</v>
      </c>
      <c r="E333" s="832" t="s">
        <v>2006</v>
      </c>
      <c r="F333" s="849"/>
      <c r="G333" s="849"/>
      <c r="H333" s="837">
        <v>0</v>
      </c>
      <c r="I333" s="849">
        <v>1</v>
      </c>
      <c r="J333" s="849">
        <v>263.68</v>
      </c>
      <c r="K333" s="837">
        <v>1</v>
      </c>
      <c r="L333" s="849">
        <v>1</v>
      </c>
      <c r="M333" s="850">
        <v>263.68</v>
      </c>
    </row>
    <row r="334" spans="1:13" ht="14.4" customHeight="1" x14ac:dyDescent="0.3">
      <c r="A334" s="831" t="s">
        <v>2483</v>
      </c>
      <c r="B334" s="832" t="s">
        <v>2284</v>
      </c>
      <c r="C334" s="832" t="s">
        <v>4048</v>
      </c>
      <c r="D334" s="832" t="s">
        <v>4049</v>
      </c>
      <c r="E334" s="832" t="s">
        <v>4050</v>
      </c>
      <c r="F334" s="849">
        <v>3</v>
      </c>
      <c r="G334" s="849">
        <v>242.82</v>
      </c>
      <c r="H334" s="837">
        <v>1</v>
      </c>
      <c r="I334" s="849"/>
      <c r="J334" s="849"/>
      <c r="K334" s="837">
        <v>0</v>
      </c>
      <c r="L334" s="849">
        <v>3</v>
      </c>
      <c r="M334" s="850">
        <v>242.82</v>
      </c>
    </row>
    <row r="335" spans="1:13" ht="14.4" customHeight="1" x14ac:dyDescent="0.3">
      <c r="A335" s="831" t="s">
        <v>2483</v>
      </c>
      <c r="B335" s="832" t="s">
        <v>2052</v>
      </c>
      <c r="C335" s="832" t="s">
        <v>2053</v>
      </c>
      <c r="D335" s="832" t="s">
        <v>1310</v>
      </c>
      <c r="E335" s="832" t="s">
        <v>2054</v>
      </c>
      <c r="F335" s="849"/>
      <c r="G335" s="849"/>
      <c r="H335" s="837">
        <v>0</v>
      </c>
      <c r="I335" s="849">
        <v>1</v>
      </c>
      <c r="J335" s="849">
        <v>225.06</v>
      </c>
      <c r="K335" s="837">
        <v>1</v>
      </c>
      <c r="L335" s="849">
        <v>1</v>
      </c>
      <c r="M335" s="850">
        <v>225.06</v>
      </c>
    </row>
    <row r="336" spans="1:13" ht="14.4" customHeight="1" x14ac:dyDescent="0.3">
      <c r="A336" s="831" t="s">
        <v>2483</v>
      </c>
      <c r="B336" s="832" t="s">
        <v>4135</v>
      </c>
      <c r="C336" s="832" t="s">
        <v>4021</v>
      </c>
      <c r="D336" s="832" t="s">
        <v>2734</v>
      </c>
      <c r="E336" s="832" t="s">
        <v>2737</v>
      </c>
      <c r="F336" s="849"/>
      <c r="G336" s="849"/>
      <c r="H336" s="837">
        <v>0</v>
      </c>
      <c r="I336" s="849">
        <v>3</v>
      </c>
      <c r="J336" s="849">
        <v>16871.489999999998</v>
      </c>
      <c r="K336" s="837">
        <v>1</v>
      </c>
      <c r="L336" s="849">
        <v>3</v>
      </c>
      <c r="M336" s="850">
        <v>16871.489999999998</v>
      </c>
    </row>
    <row r="337" spans="1:13" ht="14.4" customHeight="1" x14ac:dyDescent="0.3">
      <c r="A337" s="831" t="s">
        <v>2483</v>
      </c>
      <c r="B337" s="832" t="s">
        <v>4132</v>
      </c>
      <c r="C337" s="832" t="s">
        <v>2727</v>
      </c>
      <c r="D337" s="832" t="s">
        <v>2728</v>
      </c>
      <c r="E337" s="832" t="s">
        <v>2729</v>
      </c>
      <c r="F337" s="849"/>
      <c r="G337" s="849"/>
      <c r="H337" s="837">
        <v>0</v>
      </c>
      <c r="I337" s="849">
        <v>2</v>
      </c>
      <c r="J337" s="849">
        <v>1004.62</v>
      </c>
      <c r="K337" s="837">
        <v>1</v>
      </c>
      <c r="L337" s="849">
        <v>2</v>
      </c>
      <c r="M337" s="850">
        <v>1004.62</v>
      </c>
    </row>
    <row r="338" spans="1:13" ht="14.4" customHeight="1" x14ac:dyDescent="0.3">
      <c r="A338" s="831" t="s">
        <v>2483</v>
      </c>
      <c r="B338" s="832" t="s">
        <v>4137</v>
      </c>
      <c r="C338" s="832" t="s">
        <v>2848</v>
      </c>
      <c r="D338" s="832" t="s">
        <v>2541</v>
      </c>
      <c r="E338" s="832" t="s">
        <v>2849</v>
      </c>
      <c r="F338" s="849"/>
      <c r="G338" s="849"/>
      <c r="H338" s="837">
        <v>0</v>
      </c>
      <c r="I338" s="849">
        <v>1</v>
      </c>
      <c r="J338" s="849">
        <v>3818.86</v>
      </c>
      <c r="K338" s="837">
        <v>1</v>
      </c>
      <c r="L338" s="849">
        <v>1</v>
      </c>
      <c r="M338" s="850">
        <v>3818.86</v>
      </c>
    </row>
    <row r="339" spans="1:13" ht="14.4" customHeight="1" x14ac:dyDescent="0.3">
      <c r="A339" s="831" t="s">
        <v>2483</v>
      </c>
      <c r="B339" s="832" t="s">
        <v>4133</v>
      </c>
      <c r="C339" s="832" t="s">
        <v>2654</v>
      </c>
      <c r="D339" s="832" t="s">
        <v>2655</v>
      </c>
      <c r="E339" s="832" t="s">
        <v>1961</v>
      </c>
      <c r="F339" s="849"/>
      <c r="G339" s="849"/>
      <c r="H339" s="837">
        <v>0</v>
      </c>
      <c r="I339" s="849">
        <v>6</v>
      </c>
      <c r="J339" s="849">
        <v>3302.3399999999997</v>
      </c>
      <c r="K339" s="837">
        <v>1</v>
      </c>
      <c r="L339" s="849">
        <v>6</v>
      </c>
      <c r="M339" s="850">
        <v>3302.3399999999997</v>
      </c>
    </row>
    <row r="340" spans="1:13" ht="14.4" customHeight="1" x14ac:dyDescent="0.3">
      <c r="A340" s="831" t="s">
        <v>2483</v>
      </c>
      <c r="B340" s="832" t="s">
        <v>2118</v>
      </c>
      <c r="C340" s="832" t="s">
        <v>2126</v>
      </c>
      <c r="D340" s="832" t="s">
        <v>2120</v>
      </c>
      <c r="E340" s="832" t="s">
        <v>2127</v>
      </c>
      <c r="F340" s="849"/>
      <c r="G340" s="849"/>
      <c r="H340" s="837">
        <v>0</v>
      </c>
      <c r="I340" s="849">
        <v>5</v>
      </c>
      <c r="J340" s="849">
        <v>4847.3999999999996</v>
      </c>
      <c r="K340" s="837">
        <v>1</v>
      </c>
      <c r="L340" s="849">
        <v>5</v>
      </c>
      <c r="M340" s="850">
        <v>4847.3999999999996</v>
      </c>
    </row>
    <row r="341" spans="1:13" ht="14.4" customHeight="1" x14ac:dyDescent="0.3">
      <c r="A341" s="831" t="s">
        <v>2483</v>
      </c>
      <c r="B341" s="832" t="s">
        <v>2139</v>
      </c>
      <c r="C341" s="832" t="s">
        <v>2141</v>
      </c>
      <c r="D341" s="832" t="s">
        <v>1087</v>
      </c>
      <c r="E341" s="832" t="s">
        <v>1089</v>
      </c>
      <c r="F341" s="849"/>
      <c r="G341" s="849"/>
      <c r="H341" s="837"/>
      <c r="I341" s="849">
        <v>6</v>
      </c>
      <c r="J341" s="849">
        <v>0</v>
      </c>
      <c r="K341" s="837"/>
      <c r="L341" s="849">
        <v>6</v>
      </c>
      <c r="M341" s="850">
        <v>0</v>
      </c>
    </row>
    <row r="342" spans="1:13" ht="14.4" customHeight="1" x14ac:dyDescent="0.3">
      <c r="A342" s="831" t="s">
        <v>2483</v>
      </c>
      <c r="B342" s="832" t="s">
        <v>2162</v>
      </c>
      <c r="C342" s="832" t="s">
        <v>2166</v>
      </c>
      <c r="D342" s="832" t="s">
        <v>2164</v>
      </c>
      <c r="E342" s="832" t="s">
        <v>2167</v>
      </c>
      <c r="F342" s="849"/>
      <c r="G342" s="849"/>
      <c r="H342" s="837">
        <v>0</v>
      </c>
      <c r="I342" s="849">
        <v>2</v>
      </c>
      <c r="J342" s="849">
        <v>9.4</v>
      </c>
      <c r="K342" s="837">
        <v>1</v>
      </c>
      <c r="L342" s="849">
        <v>2</v>
      </c>
      <c r="M342" s="850">
        <v>9.4</v>
      </c>
    </row>
    <row r="343" spans="1:13" ht="14.4" customHeight="1" x14ac:dyDescent="0.3">
      <c r="A343" s="831" t="s">
        <v>2483</v>
      </c>
      <c r="B343" s="832" t="s">
        <v>2172</v>
      </c>
      <c r="C343" s="832" t="s">
        <v>2775</v>
      </c>
      <c r="D343" s="832" t="s">
        <v>2776</v>
      </c>
      <c r="E343" s="832" t="s">
        <v>2777</v>
      </c>
      <c r="F343" s="849">
        <v>1</v>
      </c>
      <c r="G343" s="849">
        <v>0</v>
      </c>
      <c r="H343" s="837"/>
      <c r="I343" s="849"/>
      <c r="J343" s="849"/>
      <c r="K343" s="837"/>
      <c r="L343" s="849">
        <v>1</v>
      </c>
      <c r="M343" s="850">
        <v>0</v>
      </c>
    </row>
    <row r="344" spans="1:13" ht="14.4" customHeight="1" x14ac:dyDescent="0.3">
      <c r="A344" s="831" t="s">
        <v>2483</v>
      </c>
      <c r="B344" s="832" t="s">
        <v>4139</v>
      </c>
      <c r="C344" s="832" t="s">
        <v>2560</v>
      </c>
      <c r="D344" s="832" t="s">
        <v>742</v>
      </c>
      <c r="E344" s="832" t="s">
        <v>2561</v>
      </c>
      <c r="F344" s="849"/>
      <c r="G344" s="849"/>
      <c r="H344" s="837">
        <v>0</v>
      </c>
      <c r="I344" s="849">
        <v>1</v>
      </c>
      <c r="J344" s="849">
        <v>264</v>
      </c>
      <c r="K344" s="837">
        <v>1</v>
      </c>
      <c r="L344" s="849">
        <v>1</v>
      </c>
      <c r="M344" s="850">
        <v>264</v>
      </c>
    </row>
    <row r="345" spans="1:13" ht="14.4" customHeight="1" x14ac:dyDescent="0.3">
      <c r="A345" s="831" t="s">
        <v>2483</v>
      </c>
      <c r="B345" s="832" t="s">
        <v>2206</v>
      </c>
      <c r="C345" s="832" t="s">
        <v>4035</v>
      </c>
      <c r="D345" s="832" t="s">
        <v>1266</v>
      </c>
      <c r="E345" s="832" t="s">
        <v>3524</v>
      </c>
      <c r="F345" s="849"/>
      <c r="G345" s="849"/>
      <c r="H345" s="837">
        <v>0</v>
      </c>
      <c r="I345" s="849">
        <v>1</v>
      </c>
      <c r="J345" s="849">
        <v>176.32</v>
      </c>
      <c r="K345" s="837">
        <v>1</v>
      </c>
      <c r="L345" s="849">
        <v>1</v>
      </c>
      <c r="M345" s="850">
        <v>176.32</v>
      </c>
    </row>
    <row r="346" spans="1:13" ht="14.4" customHeight="1" x14ac:dyDescent="0.3">
      <c r="A346" s="831" t="s">
        <v>2483</v>
      </c>
      <c r="B346" s="832" t="s">
        <v>4145</v>
      </c>
      <c r="C346" s="832" t="s">
        <v>4061</v>
      </c>
      <c r="D346" s="832" t="s">
        <v>4062</v>
      </c>
      <c r="E346" s="832" t="s">
        <v>4063</v>
      </c>
      <c r="F346" s="849"/>
      <c r="G346" s="849"/>
      <c r="H346" s="837">
        <v>0</v>
      </c>
      <c r="I346" s="849">
        <v>2</v>
      </c>
      <c r="J346" s="849">
        <v>130.72</v>
      </c>
      <c r="K346" s="837">
        <v>1</v>
      </c>
      <c r="L346" s="849">
        <v>2</v>
      </c>
      <c r="M346" s="850">
        <v>130.72</v>
      </c>
    </row>
    <row r="347" spans="1:13" ht="14.4" customHeight="1" x14ac:dyDescent="0.3">
      <c r="A347" s="831" t="s">
        <v>2484</v>
      </c>
      <c r="B347" s="832" t="s">
        <v>1897</v>
      </c>
      <c r="C347" s="832" t="s">
        <v>2505</v>
      </c>
      <c r="D347" s="832" t="s">
        <v>2506</v>
      </c>
      <c r="E347" s="832" t="s">
        <v>2507</v>
      </c>
      <c r="F347" s="849"/>
      <c r="G347" s="849"/>
      <c r="H347" s="837">
        <v>0</v>
      </c>
      <c r="I347" s="849">
        <v>1</v>
      </c>
      <c r="J347" s="849">
        <v>453.18</v>
      </c>
      <c r="K347" s="837">
        <v>1</v>
      </c>
      <c r="L347" s="849">
        <v>1</v>
      </c>
      <c r="M347" s="850">
        <v>453.18</v>
      </c>
    </row>
    <row r="348" spans="1:13" ht="14.4" customHeight="1" x14ac:dyDescent="0.3">
      <c r="A348" s="831" t="s">
        <v>2484</v>
      </c>
      <c r="B348" s="832" t="s">
        <v>1915</v>
      </c>
      <c r="C348" s="832" t="s">
        <v>1918</v>
      </c>
      <c r="D348" s="832" t="s">
        <v>873</v>
      </c>
      <c r="E348" s="832" t="s">
        <v>1919</v>
      </c>
      <c r="F348" s="849"/>
      <c r="G348" s="849"/>
      <c r="H348" s="837">
        <v>0</v>
      </c>
      <c r="I348" s="849">
        <v>4</v>
      </c>
      <c r="J348" s="849">
        <v>5542.48</v>
      </c>
      <c r="K348" s="837">
        <v>1</v>
      </c>
      <c r="L348" s="849">
        <v>4</v>
      </c>
      <c r="M348" s="850">
        <v>5542.48</v>
      </c>
    </row>
    <row r="349" spans="1:13" ht="14.4" customHeight="1" x14ac:dyDescent="0.3">
      <c r="A349" s="831" t="s">
        <v>2484</v>
      </c>
      <c r="B349" s="832" t="s">
        <v>1937</v>
      </c>
      <c r="C349" s="832" t="s">
        <v>1941</v>
      </c>
      <c r="D349" s="832" t="s">
        <v>877</v>
      </c>
      <c r="E349" s="832" t="s">
        <v>1942</v>
      </c>
      <c r="F349" s="849"/>
      <c r="G349" s="849"/>
      <c r="H349" s="837">
        <v>0</v>
      </c>
      <c r="I349" s="849">
        <v>1</v>
      </c>
      <c r="J349" s="849">
        <v>85.02</v>
      </c>
      <c r="K349" s="837">
        <v>1</v>
      </c>
      <c r="L349" s="849">
        <v>1</v>
      </c>
      <c r="M349" s="850">
        <v>85.02</v>
      </c>
    </row>
    <row r="350" spans="1:13" ht="14.4" customHeight="1" x14ac:dyDescent="0.3">
      <c r="A350" s="831" t="s">
        <v>2484</v>
      </c>
      <c r="B350" s="832" t="s">
        <v>1937</v>
      </c>
      <c r="C350" s="832" t="s">
        <v>3107</v>
      </c>
      <c r="D350" s="832" t="s">
        <v>3108</v>
      </c>
      <c r="E350" s="832" t="s">
        <v>3109</v>
      </c>
      <c r="F350" s="849"/>
      <c r="G350" s="849"/>
      <c r="H350" s="837">
        <v>0</v>
      </c>
      <c r="I350" s="849">
        <v>1</v>
      </c>
      <c r="J350" s="849">
        <v>58.97</v>
      </c>
      <c r="K350" s="837">
        <v>1</v>
      </c>
      <c r="L350" s="849">
        <v>1</v>
      </c>
      <c r="M350" s="850">
        <v>58.97</v>
      </c>
    </row>
    <row r="351" spans="1:13" ht="14.4" customHeight="1" x14ac:dyDescent="0.3">
      <c r="A351" s="831" t="s">
        <v>2484</v>
      </c>
      <c r="B351" s="832" t="s">
        <v>1937</v>
      </c>
      <c r="C351" s="832" t="s">
        <v>3110</v>
      </c>
      <c r="D351" s="832" t="s">
        <v>3108</v>
      </c>
      <c r="E351" s="832" t="s">
        <v>3111</v>
      </c>
      <c r="F351" s="849"/>
      <c r="G351" s="849"/>
      <c r="H351" s="837">
        <v>0</v>
      </c>
      <c r="I351" s="849">
        <v>1</v>
      </c>
      <c r="J351" s="849">
        <v>98.29</v>
      </c>
      <c r="K351" s="837">
        <v>1</v>
      </c>
      <c r="L351" s="849">
        <v>1</v>
      </c>
      <c r="M351" s="850">
        <v>98.29</v>
      </c>
    </row>
    <row r="352" spans="1:13" ht="14.4" customHeight="1" x14ac:dyDescent="0.3">
      <c r="A352" s="831" t="s">
        <v>2484</v>
      </c>
      <c r="B352" s="832" t="s">
        <v>1937</v>
      </c>
      <c r="C352" s="832" t="s">
        <v>3112</v>
      </c>
      <c r="D352" s="832" t="s">
        <v>3108</v>
      </c>
      <c r="E352" s="832" t="s">
        <v>3113</v>
      </c>
      <c r="F352" s="849"/>
      <c r="G352" s="849"/>
      <c r="H352" s="837">
        <v>0</v>
      </c>
      <c r="I352" s="849">
        <v>1</v>
      </c>
      <c r="J352" s="849">
        <v>196.56</v>
      </c>
      <c r="K352" s="837">
        <v>1</v>
      </c>
      <c r="L352" s="849">
        <v>1</v>
      </c>
      <c r="M352" s="850">
        <v>196.56</v>
      </c>
    </row>
    <row r="353" spans="1:13" ht="14.4" customHeight="1" x14ac:dyDescent="0.3">
      <c r="A353" s="831" t="s">
        <v>2484</v>
      </c>
      <c r="B353" s="832" t="s">
        <v>1943</v>
      </c>
      <c r="C353" s="832" t="s">
        <v>1944</v>
      </c>
      <c r="D353" s="832" t="s">
        <v>917</v>
      </c>
      <c r="E353" s="832" t="s">
        <v>1945</v>
      </c>
      <c r="F353" s="849"/>
      <c r="G353" s="849"/>
      <c r="H353" s="837"/>
      <c r="I353" s="849">
        <v>1</v>
      </c>
      <c r="J353" s="849">
        <v>0</v>
      </c>
      <c r="K353" s="837"/>
      <c r="L353" s="849">
        <v>1</v>
      </c>
      <c r="M353" s="850">
        <v>0</v>
      </c>
    </row>
    <row r="354" spans="1:13" ht="14.4" customHeight="1" x14ac:dyDescent="0.3">
      <c r="A354" s="831" t="s">
        <v>2484</v>
      </c>
      <c r="B354" s="832" t="s">
        <v>1943</v>
      </c>
      <c r="C354" s="832" t="s">
        <v>1946</v>
      </c>
      <c r="D354" s="832" t="s">
        <v>917</v>
      </c>
      <c r="E354" s="832" t="s">
        <v>1947</v>
      </c>
      <c r="F354" s="849"/>
      <c r="G354" s="849"/>
      <c r="H354" s="837"/>
      <c r="I354" s="849">
        <v>1</v>
      </c>
      <c r="J354" s="849">
        <v>0</v>
      </c>
      <c r="K354" s="837"/>
      <c r="L354" s="849">
        <v>1</v>
      </c>
      <c r="M354" s="850">
        <v>0</v>
      </c>
    </row>
    <row r="355" spans="1:13" ht="14.4" customHeight="1" x14ac:dyDescent="0.3">
      <c r="A355" s="831" t="s">
        <v>2484</v>
      </c>
      <c r="B355" s="832" t="s">
        <v>1993</v>
      </c>
      <c r="C355" s="832" t="s">
        <v>3137</v>
      </c>
      <c r="D355" s="832" t="s">
        <v>2273</v>
      </c>
      <c r="E355" s="832" t="s">
        <v>3138</v>
      </c>
      <c r="F355" s="849"/>
      <c r="G355" s="849"/>
      <c r="H355" s="837">
        <v>0</v>
      </c>
      <c r="I355" s="849">
        <v>1</v>
      </c>
      <c r="J355" s="849">
        <v>236.36</v>
      </c>
      <c r="K355" s="837">
        <v>1</v>
      </c>
      <c r="L355" s="849">
        <v>1</v>
      </c>
      <c r="M355" s="850">
        <v>236.36</v>
      </c>
    </row>
    <row r="356" spans="1:13" ht="14.4" customHeight="1" x14ac:dyDescent="0.3">
      <c r="A356" s="831" t="s">
        <v>2484</v>
      </c>
      <c r="B356" s="832" t="s">
        <v>2007</v>
      </c>
      <c r="C356" s="832" t="s">
        <v>3088</v>
      </c>
      <c r="D356" s="832" t="s">
        <v>2009</v>
      </c>
      <c r="E356" s="832" t="s">
        <v>2777</v>
      </c>
      <c r="F356" s="849">
        <v>2</v>
      </c>
      <c r="G356" s="849">
        <v>392.4</v>
      </c>
      <c r="H356" s="837">
        <v>1</v>
      </c>
      <c r="I356" s="849"/>
      <c r="J356" s="849"/>
      <c r="K356" s="837">
        <v>0</v>
      </c>
      <c r="L356" s="849">
        <v>2</v>
      </c>
      <c r="M356" s="850">
        <v>392.4</v>
      </c>
    </row>
    <row r="357" spans="1:13" ht="14.4" customHeight="1" x14ac:dyDescent="0.3">
      <c r="A357" s="831" t="s">
        <v>2484</v>
      </c>
      <c r="B357" s="832" t="s">
        <v>2052</v>
      </c>
      <c r="C357" s="832" t="s">
        <v>2305</v>
      </c>
      <c r="D357" s="832" t="s">
        <v>1310</v>
      </c>
      <c r="E357" s="832" t="s">
        <v>2306</v>
      </c>
      <c r="F357" s="849"/>
      <c r="G357" s="849"/>
      <c r="H357" s="837">
        <v>0</v>
      </c>
      <c r="I357" s="849">
        <v>1</v>
      </c>
      <c r="J357" s="849">
        <v>154.36000000000001</v>
      </c>
      <c r="K357" s="837">
        <v>1</v>
      </c>
      <c r="L357" s="849">
        <v>1</v>
      </c>
      <c r="M357" s="850">
        <v>154.36000000000001</v>
      </c>
    </row>
    <row r="358" spans="1:13" ht="14.4" customHeight="1" x14ac:dyDescent="0.3">
      <c r="A358" s="831" t="s">
        <v>2484</v>
      </c>
      <c r="B358" s="832" t="s">
        <v>4136</v>
      </c>
      <c r="C358" s="832" t="s">
        <v>2640</v>
      </c>
      <c r="D358" s="832" t="s">
        <v>2641</v>
      </c>
      <c r="E358" s="832" t="s">
        <v>2642</v>
      </c>
      <c r="F358" s="849"/>
      <c r="G358" s="849"/>
      <c r="H358" s="837">
        <v>0</v>
      </c>
      <c r="I358" s="849">
        <v>13</v>
      </c>
      <c r="J358" s="849">
        <v>37768.68</v>
      </c>
      <c r="K358" s="837">
        <v>1</v>
      </c>
      <c r="L358" s="849">
        <v>13</v>
      </c>
      <c r="M358" s="850">
        <v>37768.68</v>
      </c>
    </row>
    <row r="359" spans="1:13" ht="14.4" customHeight="1" x14ac:dyDescent="0.3">
      <c r="A359" s="831" t="s">
        <v>2484</v>
      </c>
      <c r="B359" s="832" t="s">
        <v>4136</v>
      </c>
      <c r="C359" s="832" t="s">
        <v>3123</v>
      </c>
      <c r="D359" s="832" t="s">
        <v>2641</v>
      </c>
      <c r="E359" s="832" t="s">
        <v>3124</v>
      </c>
      <c r="F359" s="849"/>
      <c r="G359" s="849"/>
      <c r="H359" s="837">
        <v>0</v>
      </c>
      <c r="I359" s="849">
        <v>2</v>
      </c>
      <c r="J359" s="849">
        <v>495.34</v>
      </c>
      <c r="K359" s="837">
        <v>1</v>
      </c>
      <c r="L359" s="849">
        <v>2</v>
      </c>
      <c r="M359" s="850">
        <v>495.34</v>
      </c>
    </row>
    <row r="360" spans="1:13" ht="14.4" customHeight="1" x14ac:dyDescent="0.3">
      <c r="A360" s="831" t="s">
        <v>2484</v>
      </c>
      <c r="B360" s="832" t="s">
        <v>4132</v>
      </c>
      <c r="C360" s="832" t="s">
        <v>2727</v>
      </c>
      <c r="D360" s="832" t="s">
        <v>2728</v>
      </c>
      <c r="E360" s="832" t="s">
        <v>2729</v>
      </c>
      <c r="F360" s="849"/>
      <c r="G360" s="849"/>
      <c r="H360" s="837">
        <v>0</v>
      </c>
      <c r="I360" s="849">
        <v>145</v>
      </c>
      <c r="J360" s="849">
        <v>72834.950000000012</v>
      </c>
      <c r="K360" s="837">
        <v>1</v>
      </c>
      <c r="L360" s="849">
        <v>145</v>
      </c>
      <c r="M360" s="850">
        <v>72834.950000000012</v>
      </c>
    </row>
    <row r="361" spans="1:13" ht="14.4" customHeight="1" x14ac:dyDescent="0.3">
      <c r="A361" s="831" t="s">
        <v>2484</v>
      </c>
      <c r="B361" s="832" t="s">
        <v>4140</v>
      </c>
      <c r="C361" s="832" t="s">
        <v>3084</v>
      </c>
      <c r="D361" s="832" t="s">
        <v>3085</v>
      </c>
      <c r="E361" s="832" t="s">
        <v>3086</v>
      </c>
      <c r="F361" s="849">
        <v>3</v>
      </c>
      <c r="G361" s="849">
        <v>1541.1000000000001</v>
      </c>
      <c r="H361" s="837">
        <v>1</v>
      </c>
      <c r="I361" s="849"/>
      <c r="J361" s="849"/>
      <c r="K361" s="837">
        <v>0</v>
      </c>
      <c r="L361" s="849">
        <v>3</v>
      </c>
      <c r="M361" s="850">
        <v>1541.1000000000001</v>
      </c>
    </row>
    <row r="362" spans="1:13" ht="14.4" customHeight="1" x14ac:dyDescent="0.3">
      <c r="A362" s="831" t="s">
        <v>2484</v>
      </c>
      <c r="B362" s="832" t="s">
        <v>4133</v>
      </c>
      <c r="C362" s="832" t="s">
        <v>2651</v>
      </c>
      <c r="D362" s="832" t="s">
        <v>2652</v>
      </c>
      <c r="E362" s="832" t="s">
        <v>2653</v>
      </c>
      <c r="F362" s="849">
        <v>12</v>
      </c>
      <c r="G362" s="849">
        <v>6604.68</v>
      </c>
      <c r="H362" s="837">
        <v>1</v>
      </c>
      <c r="I362" s="849"/>
      <c r="J362" s="849"/>
      <c r="K362" s="837">
        <v>0</v>
      </c>
      <c r="L362" s="849">
        <v>12</v>
      </c>
      <c r="M362" s="850">
        <v>6604.68</v>
      </c>
    </row>
    <row r="363" spans="1:13" ht="14.4" customHeight="1" x14ac:dyDescent="0.3">
      <c r="A363" s="831" t="s">
        <v>2484</v>
      </c>
      <c r="B363" s="832" t="s">
        <v>4133</v>
      </c>
      <c r="C363" s="832" t="s">
        <v>2930</v>
      </c>
      <c r="D363" s="832" t="s">
        <v>2652</v>
      </c>
      <c r="E363" s="832" t="s">
        <v>1961</v>
      </c>
      <c r="F363" s="849">
        <v>6</v>
      </c>
      <c r="G363" s="849">
        <v>3302.34</v>
      </c>
      <c r="H363" s="837">
        <v>1</v>
      </c>
      <c r="I363" s="849"/>
      <c r="J363" s="849"/>
      <c r="K363" s="837">
        <v>0</v>
      </c>
      <c r="L363" s="849">
        <v>6</v>
      </c>
      <c r="M363" s="850">
        <v>3302.34</v>
      </c>
    </row>
    <row r="364" spans="1:13" ht="14.4" customHeight="1" x14ac:dyDescent="0.3">
      <c r="A364" s="831" t="s">
        <v>2484</v>
      </c>
      <c r="B364" s="832" t="s">
        <v>4133</v>
      </c>
      <c r="C364" s="832" t="s">
        <v>2654</v>
      </c>
      <c r="D364" s="832" t="s">
        <v>2655</v>
      </c>
      <c r="E364" s="832" t="s">
        <v>1961</v>
      </c>
      <c r="F364" s="849"/>
      <c r="G364" s="849"/>
      <c r="H364" s="837">
        <v>0</v>
      </c>
      <c r="I364" s="849">
        <v>619</v>
      </c>
      <c r="J364" s="849">
        <v>340691.40999999974</v>
      </c>
      <c r="K364" s="837">
        <v>1</v>
      </c>
      <c r="L364" s="849">
        <v>619</v>
      </c>
      <c r="M364" s="850">
        <v>340691.40999999974</v>
      </c>
    </row>
    <row r="365" spans="1:13" ht="14.4" customHeight="1" x14ac:dyDescent="0.3">
      <c r="A365" s="831" t="s">
        <v>2484</v>
      </c>
      <c r="B365" s="832" t="s">
        <v>2103</v>
      </c>
      <c r="C365" s="832" t="s">
        <v>2327</v>
      </c>
      <c r="D365" s="832" t="s">
        <v>653</v>
      </c>
      <c r="E365" s="832" t="s">
        <v>650</v>
      </c>
      <c r="F365" s="849"/>
      <c r="G365" s="849"/>
      <c r="H365" s="837">
        <v>0</v>
      </c>
      <c r="I365" s="849">
        <v>2</v>
      </c>
      <c r="J365" s="849">
        <v>145.1</v>
      </c>
      <c r="K365" s="837">
        <v>1</v>
      </c>
      <c r="L365" s="849">
        <v>2</v>
      </c>
      <c r="M365" s="850">
        <v>145.1</v>
      </c>
    </row>
    <row r="366" spans="1:13" ht="14.4" customHeight="1" x14ac:dyDescent="0.3">
      <c r="A366" s="831" t="s">
        <v>2484</v>
      </c>
      <c r="B366" s="832" t="s">
        <v>2118</v>
      </c>
      <c r="C366" s="832" t="s">
        <v>2601</v>
      </c>
      <c r="D366" s="832" t="s">
        <v>2597</v>
      </c>
      <c r="E366" s="832" t="s">
        <v>2602</v>
      </c>
      <c r="F366" s="849">
        <v>16</v>
      </c>
      <c r="G366" s="849">
        <v>15511.68</v>
      </c>
      <c r="H366" s="837">
        <v>1</v>
      </c>
      <c r="I366" s="849"/>
      <c r="J366" s="849"/>
      <c r="K366" s="837">
        <v>0</v>
      </c>
      <c r="L366" s="849">
        <v>16</v>
      </c>
      <c r="M366" s="850">
        <v>15511.68</v>
      </c>
    </row>
    <row r="367" spans="1:13" ht="14.4" customHeight="1" x14ac:dyDescent="0.3">
      <c r="A367" s="831" t="s">
        <v>2484</v>
      </c>
      <c r="B367" s="832" t="s">
        <v>2118</v>
      </c>
      <c r="C367" s="832" t="s">
        <v>2124</v>
      </c>
      <c r="D367" s="832" t="s">
        <v>2120</v>
      </c>
      <c r="E367" s="832" t="s">
        <v>2125</v>
      </c>
      <c r="F367" s="849"/>
      <c r="G367" s="849"/>
      <c r="H367" s="837">
        <v>0</v>
      </c>
      <c r="I367" s="849">
        <v>6</v>
      </c>
      <c r="J367" s="849">
        <v>2908.5</v>
      </c>
      <c r="K367" s="837">
        <v>1</v>
      </c>
      <c r="L367" s="849">
        <v>6</v>
      </c>
      <c r="M367" s="850">
        <v>2908.5</v>
      </c>
    </row>
    <row r="368" spans="1:13" ht="14.4" customHeight="1" x14ac:dyDescent="0.3">
      <c r="A368" s="831" t="s">
        <v>2484</v>
      </c>
      <c r="B368" s="832" t="s">
        <v>2139</v>
      </c>
      <c r="C368" s="832" t="s">
        <v>2141</v>
      </c>
      <c r="D368" s="832" t="s">
        <v>1087</v>
      </c>
      <c r="E368" s="832" t="s">
        <v>1089</v>
      </c>
      <c r="F368" s="849"/>
      <c r="G368" s="849"/>
      <c r="H368" s="837"/>
      <c r="I368" s="849">
        <v>4</v>
      </c>
      <c r="J368" s="849">
        <v>0</v>
      </c>
      <c r="K368" s="837"/>
      <c r="L368" s="849">
        <v>4</v>
      </c>
      <c r="M368" s="850">
        <v>0</v>
      </c>
    </row>
    <row r="369" spans="1:13" ht="14.4" customHeight="1" x14ac:dyDescent="0.3">
      <c r="A369" s="831" t="s">
        <v>2484</v>
      </c>
      <c r="B369" s="832" t="s">
        <v>2162</v>
      </c>
      <c r="C369" s="832" t="s">
        <v>3081</v>
      </c>
      <c r="D369" s="832" t="s">
        <v>3082</v>
      </c>
      <c r="E369" s="832" t="s">
        <v>3083</v>
      </c>
      <c r="F369" s="849">
        <v>2</v>
      </c>
      <c r="G369" s="849">
        <v>28.22</v>
      </c>
      <c r="H369" s="837">
        <v>1</v>
      </c>
      <c r="I369" s="849"/>
      <c r="J369" s="849"/>
      <c r="K369" s="837">
        <v>0</v>
      </c>
      <c r="L369" s="849">
        <v>2</v>
      </c>
      <c r="M369" s="850">
        <v>28.22</v>
      </c>
    </row>
    <row r="370" spans="1:13" ht="14.4" customHeight="1" x14ac:dyDescent="0.3">
      <c r="A370" s="831" t="s">
        <v>2484</v>
      </c>
      <c r="B370" s="832" t="s">
        <v>2162</v>
      </c>
      <c r="C370" s="832" t="s">
        <v>2166</v>
      </c>
      <c r="D370" s="832" t="s">
        <v>2164</v>
      </c>
      <c r="E370" s="832" t="s">
        <v>2167</v>
      </c>
      <c r="F370" s="849"/>
      <c r="G370" s="849"/>
      <c r="H370" s="837">
        <v>0</v>
      </c>
      <c r="I370" s="849">
        <v>1</v>
      </c>
      <c r="J370" s="849">
        <v>4.7</v>
      </c>
      <c r="K370" s="837">
        <v>1</v>
      </c>
      <c r="L370" s="849">
        <v>1</v>
      </c>
      <c r="M370" s="850">
        <v>4.7</v>
      </c>
    </row>
    <row r="371" spans="1:13" ht="14.4" customHeight="1" x14ac:dyDescent="0.3">
      <c r="A371" s="831" t="s">
        <v>2484</v>
      </c>
      <c r="B371" s="832" t="s">
        <v>2172</v>
      </c>
      <c r="C371" s="832" t="s">
        <v>2774</v>
      </c>
      <c r="D371" s="832" t="s">
        <v>1272</v>
      </c>
      <c r="E371" s="832" t="s">
        <v>2343</v>
      </c>
      <c r="F371" s="849"/>
      <c r="G371" s="849"/>
      <c r="H371" s="837"/>
      <c r="I371" s="849">
        <v>2</v>
      </c>
      <c r="J371" s="849">
        <v>0</v>
      </c>
      <c r="K371" s="837"/>
      <c r="L371" s="849">
        <v>2</v>
      </c>
      <c r="M371" s="850">
        <v>0</v>
      </c>
    </row>
    <row r="372" spans="1:13" ht="14.4" customHeight="1" x14ac:dyDescent="0.3">
      <c r="A372" s="831" t="s">
        <v>2484</v>
      </c>
      <c r="B372" s="832" t="s">
        <v>2172</v>
      </c>
      <c r="C372" s="832" t="s">
        <v>2173</v>
      </c>
      <c r="D372" s="832" t="s">
        <v>1272</v>
      </c>
      <c r="E372" s="832" t="s">
        <v>2174</v>
      </c>
      <c r="F372" s="849"/>
      <c r="G372" s="849"/>
      <c r="H372" s="837"/>
      <c r="I372" s="849">
        <v>8</v>
      </c>
      <c r="J372" s="849">
        <v>0</v>
      </c>
      <c r="K372" s="837"/>
      <c r="L372" s="849">
        <v>8</v>
      </c>
      <c r="M372" s="850">
        <v>0</v>
      </c>
    </row>
    <row r="373" spans="1:13" ht="14.4" customHeight="1" x14ac:dyDescent="0.3">
      <c r="A373" s="831" t="s">
        <v>2484</v>
      </c>
      <c r="B373" s="832" t="s">
        <v>2187</v>
      </c>
      <c r="C373" s="832" t="s">
        <v>3145</v>
      </c>
      <c r="D373" s="832" t="s">
        <v>738</v>
      </c>
      <c r="E373" s="832" t="s">
        <v>1974</v>
      </c>
      <c r="F373" s="849"/>
      <c r="G373" s="849"/>
      <c r="H373" s="837"/>
      <c r="I373" s="849">
        <v>8</v>
      </c>
      <c r="J373" s="849">
        <v>0</v>
      </c>
      <c r="K373" s="837"/>
      <c r="L373" s="849">
        <v>8</v>
      </c>
      <c r="M373" s="850">
        <v>0</v>
      </c>
    </row>
    <row r="374" spans="1:13" ht="14.4" customHeight="1" x14ac:dyDescent="0.3">
      <c r="A374" s="831" t="s">
        <v>2485</v>
      </c>
      <c r="B374" s="832" t="s">
        <v>1885</v>
      </c>
      <c r="C374" s="832" t="s">
        <v>2228</v>
      </c>
      <c r="D374" s="832" t="s">
        <v>1889</v>
      </c>
      <c r="E374" s="832" t="s">
        <v>2229</v>
      </c>
      <c r="F374" s="849"/>
      <c r="G374" s="849"/>
      <c r="H374" s="837">
        <v>0</v>
      </c>
      <c r="I374" s="849">
        <v>1</v>
      </c>
      <c r="J374" s="849">
        <v>57.6</v>
      </c>
      <c r="K374" s="837">
        <v>1</v>
      </c>
      <c r="L374" s="849">
        <v>1</v>
      </c>
      <c r="M374" s="850">
        <v>57.6</v>
      </c>
    </row>
    <row r="375" spans="1:13" ht="14.4" customHeight="1" x14ac:dyDescent="0.3">
      <c r="A375" s="831" t="s">
        <v>2485</v>
      </c>
      <c r="B375" s="832" t="s">
        <v>1885</v>
      </c>
      <c r="C375" s="832" t="s">
        <v>3245</v>
      </c>
      <c r="D375" s="832" t="s">
        <v>1889</v>
      </c>
      <c r="E375" s="832" t="s">
        <v>3246</v>
      </c>
      <c r="F375" s="849"/>
      <c r="G375" s="849"/>
      <c r="H375" s="837">
        <v>0</v>
      </c>
      <c r="I375" s="849">
        <v>2</v>
      </c>
      <c r="J375" s="849">
        <v>230.36</v>
      </c>
      <c r="K375" s="837">
        <v>1</v>
      </c>
      <c r="L375" s="849">
        <v>2</v>
      </c>
      <c r="M375" s="850">
        <v>230.36</v>
      </c>
    </row>
    <row r="376" spans="1:13" ht="14.4" customHeight="1" x14ac:dyDescent="0.3">
      <c r="A376" s="831" t="s">
        <v>2485</v>
      </c>
      <c r="B376" s="832" t="s">
        <v>1885</v>
      </c>
      <c r="C376" s="832" t="s">
        <v>1888</v>
      </c>
      <c r="D376" s="832" t="s">
        <v>1889</v>
      </c>
      <c r="E376" s="832" t="s">
        <v>1890</v>
      </c>
      <c r="F376" s="849"/>
      <c r="G376" s="849"/>
      <c r="H376" s="837">
        <v>0</v>
      </c>
      <c r="I376" s="849">
        <v>3</v>
      </c>
      <c r="J376" s="849">
        <v>48.36</v>
      </c>
      <c r="K376" s="837">
        <v>1</v>
      </c>
      <c r="L376" s="849">
        <v>3</v>
      </c>
      <c r="M376" s="850">
        <v>48.36</v>
      </c>
    </row>
    <row r="377" spans="1:13" ht="14.4" customHeight="1" x14ac:dyDescent="0.3">
      <c r="A377" s="831" t="s">
        <v>2485</v>
      </c>
      <c r="B377" s="832" t="s">
        <v>1897</v>
      </c>
      <c r="C377" s="832" t="s">
        <v>1898</v>
      </c>
      <c r="D377" s="832" t="s">
        <v>1091</v>
      </c>
      <c r="E377" s="832" t="s">
        <v>1899</v>
      </c>
      <c r="F377" s="849"/>
      <c r="G377" s="849"/>
      <c r="H377" s="837">
        <v>0</v>
      </c>
      <c r="I377" s="849">
        <v>1</v>
      </c>
      <c r="J377" s="849">
        <v>453.18</v>
      </c>
      <c r="K377" s="837">
        <v>1</v>
      </c>
      <c r="L377" s="849">
        <v>1</v>
      </c>
      <c r="M377" s="850">
        <v>453.18</v>
      </c>
    </row>
    <row r="378" spans="1:13" ht="14.4" customHeight="1" x14ac:dyDescent="0.3">
      <c r="A378" s="831" t="s">
        <v>2485</v>
      </c>
      <c r="B378" s="832" t="s">
        <v>4146</v>
      </c>
      <c r="C378" s="832" t="s">
        <v>3275</v>
      </c>
      <c r="D378" s="832" t="s">
        <v>821</v>
      </c>
      <c r="E378" s="832" t="s">
        <v>3276</v>
      </c>
      <c r="F378" s="849"/>
      <c r="G378" s="849"/>
      <c r="H378" s="837"/>
      <c r="I378" s="849">
        <v>1</v>
      </c>
      <c r="J378" s="849">
        <v>0</v>
      </c>
      <c r="K378" s="837"/>
      <c r="L378" s="849">
        <v>1</v>
      </c>
      <c r="M378" s="850">
        <v>0</v>
      </c>
    </row>
    <row r="379" spans="1:13" ht="14.4" customHeight="1" x14ac:dyDescent="0.3">
      <c r="A379" s="831" t="s">
        <v>2485</v>
      </c>
      <c r="B379" s="832" t="s">
        <v>4147</v>
      </c>
      <c r="C379" s="832" t="s">
        <v>3285</v>
      </c>
      <c r="D379" s="832" t="s">
        <v>3286</v>
      </c>
      <c r="E379" s="832" t="s">
        <v>3287</v>
      </c>
      <c r="F379" s="849">
        <v>1</v>
      </c>
      <c r="G379" s="849">
        <v>672.95</v>
      </c>
      <c r="H379" s="837">
        <v>1</v>
      </c>
      <c r="I379" s="849"/>
      <c r="J379" s="849"/>
      <c r="K379" s="837">
        <v>0</v>
      </c>
      <c r="L379" s="849">
        <v>1</v>
      </c>
      <c r="M379" s="850">
        <v>672.95</v>
      </c>
    </row>
    <row r="380" spans="1:13" ht="14.4" customHeight="1" x14ac:dyDescent="0.3">
      <c r="A380" s="831" t="s">
        <v>2485</v>
      </c>
      <c r="B380" s="832" t="s">
        <v>4147</v>
      </c>
      <c r="C380" s="832" t="s">
        <v>3282</v>
      </c>
      <c r="D380" s="832" t="s">
        <v>3283</v>
      </c>
      <c r="E380" s="832" t="s">
        <v>3284</v>
      </c>
      <c r="F380" s="849">
        <v>1</v>
      </c>
      <c r="G380" s="849">
        <v>1345.89</v>
      </c>
      <c r="H380" s="837">
        <v>1</v>
      </c>
      <c r="I380" s="849"/>
      <c r="J380" s="849"/>
      <c r="K380" s="837">
        <v>0</v>
      </c>
      <c r="L380" s="849">
        <v>1</v>
      </c>
      <c r="M380" s="850">
        <v>1345.89</v>
      </c>
    </row>
    <row r="381" spans="1:13" ht="14.4" customHeight="1" x14ac:dyDescent="0.3">
      <c r="A381" s="831" t="s">
        <v>2485</v>
      </c>
      <c r="B381" s="832" t="s">
        <v>1911</v>
      </c>
      <c r="C381" s="832" t="s">
        <v>3268</v>
      </c>
      <c r="D381" s="832" t="s">
        <v>3269</v>
      </c>
      <c r="E381" s="832" t="s">
        <v>3270</v>
      </c>
      <c r="F381" s="849"/>
      <c r="G381" s="849"/>
      <c r="H381" s="837">
        <v>0</v>
      </c>
      <c r="I381" s="849">
        <v>1</v>
      </c>
      <c r="J381" s="849">
        <v>184.74</v>
      </c>
      <c r="K381" s="837">
        <v>1</v>
      </c>
      <c r="L381" s="849">
        <v>1</v>
      </c>
      <c r="M381" s="850">
        <v>184.74</v>
      </c>
    </row>
    <row r="382" spans="1:13" ht="14.4" customHeight="1" x14ac:dyDescent="0.3">
      <c r="A382" s="831" t="s">
        <v>2485</v>
      </c>
      <c r="B382" s="832" t="s">
        <v>1915</v>
      </c>
      <c r="C382" s="832" t="s">
        <v>1918</v>
      </c>
      <c r="D382" s="832" t="s">
        <v>873</v>
      </c>
      <c r="E382" s="832" t="s">
        <v>1919</v>
      </c>
      <c r="F382" s="849"/>
      <c r="G382" s="849"/>
      <c r="H382" s="837">
        <v>0</v>
      </c>
      <c r="I382" s="849">
        <v>17</v>
      </c>
      <c r="J382" s="849">
        <v>23555.539999999997</v>
      </c>
      <c r="K382" s="837">
        <v>1</v>
      </c>
      <c r="L382" s="849">
        <v>17</v>
      </c>
      <c r="M382" s="850">
        <v>23555.539999999997</v>
      </c>
    </row>
    <row r="383" spans="1:13" ht="14.4" customHeight="1" x14ac:dyDescent="0.3">
      <c r="A383" s="831" t="s">
        <v>2485</v>
      </c>
      <c r="B383" s="832" t="s">
        <v>1915</v>
      </c>
      <c r="C383" s="832" t="s">
        <v>1922</v>
      </c>
      <c r="D383" s="832" t="s">
        <v>873</v>
      </c>
      <c r="E383" s="832" t="s">
        <v>1923</v>
      </c>
      <c r="F383" s="849"/>
      <c r="G383" s="849"/>
      <c r="H383" s="837">
        <v>0</v>
      </c>
      <c r="I383" s="849">
        <v>9</v>
      </c>
      <c r="J383" s="849">
        <v>20784.239999999998</v>
      </c>
      <c r="K383" s="837">
        <v>1</v>
      </c>
      <c r="L383" s="849">
        <v>9</v>
      </c>
      <c r="M383" s="850">
        <v>20784.239999999998</v>
      </c>
    </row>
    <row r="384" spans="1:13" ht="14.4" customHeight="1" x14ac:dyDescent="0.3">
      <c r="A384" s="831" t="s">
        <v>2485</v>
      </c>
      <c r="B384" s="832" t="s">
        <v>1915</v>
      </c>
      <c r="C384" s="832" t="s">
        <v>2673</v>
      </c>
      <c r="D384" s="832" t="s">
        <v>2671</v>
      </c>
      <c r="E384" s="832" t="s">
        <v>2674</v>
      </c>
      <c r="F384" s="849"/>
      <c r="G384" s="849"/>
      <c r="H384" s="837">
        <v>0</v>
      </c>
      <c r="I384" s="849">
        <v>45</v>
      </c>
      <c r="J384" s="849">
        <v>22090.05</v>
      </c>
      <c r="K384" s="837">
        <v>1</v>
      </c>
      <c r="L384" s="849">
        <v>45</v>
      </c>
      <c r="M384" s="850">
        <v>22090.05</v>
      </c>
    </row>
    <row r="385" spans="1:13" ht="14.4" customHeight="1" x14ac:dyDescent="0.3">
      <c r="A385" s="831" t="s">
        <v>2485</v>
      </c>
      <c r="B385" s="832" t="s">
        <v>1915</v>
      </c>
      <c r="C385" s="832" t="s">
        <v>1920</v>
      </c>
      <c r="D385" s="832" t="s">
        <v>873</v>
      </c>
      <c r="E385" s="832" t="s">
        <v>1921</v>
      </c>
      <c r="F385" s="849"/>
      <c r="G385" s="849"/>
      <c r="H385" s="837">
        <v>0</v>
      </c>
      <c r="I385" s="849">
        <v>22</v>
      </c>
      <c r="J385" s="849">
        <v>40644.78</v>
      </c>
      <c r="K385" s="837">
        <v>1</v>
      </c>
      <c r="L385" s="849">
        <v>22</v>
      </c>
      <c r="M385" s="850">
        <v>40644.78</v>
      </c>
    </row>
    <row r="386" spans="1:13" ht="14.4" customHeight="1" x14ac:dyDescent="0.3">
      <c r="A386" s="831" t="s">
        <v>2485</v>
      </c>
      <c r="B386" s="832" t="s">
        <v>1937</v>
      </c>
      <c r="C386" s="832" t="s">
        <v>1939</v>
      </c>
      <c r="D386" s="832" t="s">
        <v>877</v>
      </c>
      <c r="E386" s="832" t="s">
        <v>1940</v>
      </c>
      <c r="F386" s="849"/>
      <c r="G386" s="849"/>
      <c r="H386" s="837">
        <v>0</v>
      </c>
      <c r="I386" s="849">
        <v>5</v>
      </c>
      <c r="J386" s="849">
        <v>212.54999999999998</v>
      </c>
      <c r="K386" s="837">
        <v>1</v>
      </c>
      <c r="L386" s="849">
        <v>5</v>
      </c>
      <c r="M386" s="850">
        <v>212.54999999999998</v>
      </c>
    </row>
    <row r="387" spans="1:13" ht="14.4" customHeight="1" x14ac:dyDescent="0.3">
      <c r="A387" s="831" t="s">
        <v>2485</v>
      </c>
      <c r="B387" s="832" t="s">
        <v>1948</v>
      </c>
      <c r="C387" s="832" t="s">
        <v>3230</v>
      </c>
      <c r="D387" s="832" t="s">
        <v>3231</v>
      </c>
      <c r="E387" s="832" t="s">
        <v>3232</v>
      </c>
      <c r="F387" s="849"/>
      <c r="G387" s="849"/>
      <c r="H387" s="837">
        <v>0</v>
      </c>
      <c r="I387" s="849">
        <v>3</v>
      </c>
      <c r="J387" s="849">
        <v>123.96000000000001</v>
      </c>
      <c r="K387" s="837">
        <v>1</v>
      </c>
      <c r="L387" s="849">
        <v>3</v>
      </c>
      <c r="M387" s="850">
        <v>123.96000000000001</v>
      </c>
    </row>
    <row r="388" spans="1:13" ht="14.4" customHeight="1" x14ac:dyDescent="0.3">
      <c r="A388" s="831" t="s">
        <v>2485</v>
      </c>
      <c r="B388" s="832" t="s">
        <v>1969</v>
      </c>
      <c r="C388" s="832" t="s">
        <v>2269</v>
      </c>
      <c r="D388" s="832" t="s">
        <v>1971</v>
      </c>
      <c r="E388" s="832" t="s">
        <v>2270</v>
      </c>
      <c r="F388" s="849"/>
      <c r="G388" s="849"/>
      <c r="H388" s="837">
        <v>0</v>
      </c>
      <c r="I388" s="849">
        <v>11</v>
      </c>
      <c r="J388" s="849">
        <v>341.99</v>
      </c>
      <c r="K388" s="837">
        <v>1</v>
      </c>
      <c r="L388" s="849">
        <v>11</v>
      </c>
      <c r="M388" s="850">
        <v>341.99</v>
      </c>
    </row>
    <row r="389" spans="1:13" ht="14.4" customHeight="1" x14ac:dyDescent="0.3">
      <c r="A389" s="831" t="s">
        <v>2485</v>
      </c>
      <c r="B389" s="832" t="s">
        <v>1993</v>
      </c>
      <c r="C389" s="832" t="s">
        <v>3249</v>
      </c>
      <c r="D389" s="832" t="s">
        <v>1995</v>
      </c>
      <c r="E389" s="832" t="s">
        <v>3250</v>
      </c>
      <c r="F389" s="849"/>
      <c r="G389" s="849"/>
      <c r="H389" s="837">
        <v>0</v>
      </c>
      <c r="I389" s="849">
        <v>1</v>
      </c>
      <c r="J389" s="849">
        <v>614.48</v>
      </c>
      <c r="K389" s="837">
        <v>1</v>
      </c>
      <c r="L389" s="849">
        <v>1</v>
      </c>
      <c r="M389" s="850">
        <v>614.48</v>
      </c>
    </row>
    <row r="390" spans="1:13" ht="14.4" customHeight="1" x14ac:dyDescent="0.3">
      <c r="A390" s="831" t="s">
        <v>2485</v>
      </c>
      <c r="B390" s="832" t="s">
        <v>2046</v>
      </c>
      <c r="C390" s="832" t="s">
        <v>2303</v>
      </c>
      <c r="D390" s="832" t="s">
        <v>2299</v>
      </c>
      <c r="E390" s="832" t="s">
        <v>2304</v>
      </c>
      <c r="F390" s="849"/>
      <c r="G390" s="849"/>
      <c r="H390" s="837">
        <v>0</v>
      </c>
      <c r="I390" s="849">
        <v>1</v>
      </c>
      <c r="J390" s="849">
        <v>49.08</v>
      </c>
      <c r="K390" s="837">
        <v>1</v>
      </c>
      <c r="L390" s="849">
        <v>1</v>
      </c>
      <c r="M390" s="850">
        <v>49.08</v>
      </c>
    </row>
    <row r="391" spans="1:13" ht="14.4" customHeight="1" x14ac:dyDescent="0.3">
      <c r="A391" s="831" t="s">
        <v>2485</v>
      </c>
      <c r="B391" s="832" t="s">
        <v>2052</v>
      </c>
      <c r="C391" s="832" t="s">
        <v>2305</v>
      </c>
      <c r="D391" s="832" t="s">
        <v>1310</v>
      </c>
      <c r="E391" s="832" t="s">
        <v>2306</v>
      </c>
      <c r="F391" s="849"/>
      <c r="G391" s="849"/>
      <c r="H391" s="837">
        <v>0</v>
      </c>
      <c r="I391" s="849">
        <v>22</v>
      </c>
      <c r="J391" s="849">
        <v>3395.92</v>
      </c>
      <c r="K391" s="837">
        <v>1</v>
      </c>
      <c r="L391" s="849">
        <v>22</v>
      </c>
      <c r="M391" s="850">
        <v>3395.92</v>
      </c>
    </row>
    <row r="392" spans="1:13" ht="14.4" customHeight="1" x14ac:dyDescent="0.3">
      <c r="A392" s="831" t="s">
        <v>2485</v>
      </c>
      <c r="B392" s="832" t="s">
        <v>4136</v>
      </c>
      <c r="C392" s="832" t="s">
        <v>2640</v>
      </c>
      <c r="D392" s="832" t="s">
        <v>2641</v>
      </c>
      <c r="E392" s="832" t="s">
        <v>2642</v>
      </c>
      <c r="F392" s="849"/>
      <c r="G392" s="849"/>
      <c r="H392" s="837">
        <v>0</v>
      </c>
      <c r="I392" s="849">
        <v>33</v>
      </c>
      <c r="J392" s="849">
        <v>91171.38</v>
      </c>
      <c r="K392" s="837">
        <v>1</v>
      </c>
      <c r="L392" s="849">
        <v>33</v>
      </c>
      <c r="M392" s="850">
        <v>91171.38</v>
      </c>
    </row>
    <row r="393" spans="1:13" ht="14.4" customHeight="1" x14ac:dyDescent="0.3">
      <c r="A393" s="831" t="s">
        <v>2485</v>
      </c>
      <c r="B393" s="832" t="s">
        <v>4132</v>
      </c>
      <c r="C393" s="832" t="s">
        <v>3257</v>
      </c>
      <c r="D393" s="832" t="s">
        <v>2728</v>
      </c>
      <c r="E393" s="832" t="s">
        <v>3258</v>
      </c>
      <c r="F393" s="849"/>
      <c r="G393" s="849"/>
      <c r="H393" s="837">
        <v>0</v>
      </c>
      <c r="I393" s="849">
        <v>1</v>
      </c>
      <c r="J393" s="849">
        <v>251.16</v>
      </c>
      <c r="K393" s="837">
        <v>1</v>
      </c>
      <c r="L393" s="849">
        <v>1</v>
      </c>
      <c r="M393" s="850">
        <v>251.16</v>
      </c>
    </row>
    <row r="394" spans="1:13" ht="14.4" customHeight="1" x14ac:dyDescent="0.3">
      <c r="A394" s="831" t="s">
        <v>2485</v>
      </c>
      <c r="B394" s="832" t="s">
        <v>4132</v>
      </c>
      <c r="C394" s="832" t="s">
        <v>2727</v>
      </c>
      <c r="D394" s="832" t="s">
        <v>2728</v>
      </c>
      <c r="E394" s="832" t="s">
        <v>2729</v>
      </c>
      <c r="F394" s="849"/>
      <c r="G394" s="849"/>
      <c r="H394" s="837">
        <v>0</v>
      </c>
      <c r="I394" s="849">
        <v>35</v>
      </c>
      <c r="J394" s="849">
        <v>17580.850000000002</v>
      </c>
      <c r="K394" s="837">
        <v>1</v>
      </c>
      <c r="L394" s="849">
        <v>35</v>
      </c>
      <c r="M394" s="850">
        <v>17580.850000000002</v>
      </c>
    </row>
    <row r="395" spans="1:13" ht="14.4" customHeight="1" x14ac:dyDescent="0.3">
      <c r="A395" s="831" t="s">
        <v>2485</v>
      </c>
      <c r="B395" s="832" t="s">
        <v>4140</v>
      </c>
      <c r="C395" s="832" t="s">
        <v>3084</v>
      </c>
      <c r="D395" s="832" t="s">
        <v>3085</v>
      </c>
      <c r="E395" s="832" t="s">
        <v>3086</v>
      </c>
      <c r="F395" s="849">
        <v>6</v>
      </c>
      <c r="G395" s="849">
        <v>3082.2000000000003</v>
      </c>
      <c r="H395" s="837">
        <v>1</v>
      </c>
      <c r="I395" s="849"/>
      <c r="J395" s="849"/>
      <c r="K395" s="837">
        <v>0</v>
      </c>
      <c r="L395" s="849">
        <v>6</v>
      </c>
      <c r="M395" s="850">
        <v>3082.2000000000003</v>
      </c>
    </row>
    <row r="396" spans="1:13" ht="14.4" customHeight="1" x14ac:dyDescent="0.3">
      <c r="A396" s="831" t="s">
        <v>2485</v>
      </c>
      <c r="B396" s="832" t="s">
        <v>4133</v>
      </c>
      <c r="C396" s="832" t="s">
        <v>2651</v>
      </c>
      <c r="D396" s="832" t="s">
        <v>2652</v>
      </c>
      <c r="E396" s="832" t="s">
        <v>2653</v>
      </c>
      <c r="F396" s="849">
        <v>9</v>
      </c>
      <c r="G396" s="849">
        <v>4953.51</v>
      </c>
      <c r="H396" s="837">
        <v>1</v>
      </c>
      <c r="I396" s="849"/>
      <c r="J396" s="849"/>
      <c r="K396" s="837">
        <v>0</v>
      </c>
      <c r="L396" s="849">
        <v>9</v>
      </c>
      <c r="M396" s="850">
        <v>4953.51</v>
      </c>
    </row>
    <row r="397" spans="1:13" ht="14.4" customHeight="1" x14ac:dyDescent="0.3">
      <c r="A397" s="831" t="s">
        <v>2485</v>
      </c>
      <c r="B397" s="832" t="s">
        <v>4133</v>
      </c>
      <c r="C397" s="832" t="s">
        <v>2930</v>
      </c>
      <c r="D397" s="832" t="s">
        <v>2652</v>
      </c>
      <c r="E397" s="832" t="s">
        <v>1961</v>
      </c>
      <c r="F397" s="849">
        <v>6</v>
      </c>
      <c r="G397" s="849">
        <v>3302.34</v>
      </c>
      <c r="H397" s="837">
        <v>1</v>
      </c>
      <c r="I397" s="849"/>
      <c r="J397" s="849"/>
      <c r="K397" s="837">
        <v>0</v>
      </c>
      <c r="L397" s="849">
        <v>6</v>
      </c>
      <c r="M397" s="850">
        <v>3302.34</v>
      </c>
    </row>
    <row r="398" spans="1:13" ht="14.4" customHeight="1" x14ac:dyDescent="0.3">
      <c r="A398" s="831" t="s">
        <v>2485</v>
      </c>
      <c r="B398" s="832" t="s">
        <v>4133</v>
      </c>
      <c r="C398" s="832" t="s">
        <v>2654</v>
      </c>
      <c r="D398" s="832" t="s">
        <v>2655</v>
      </c>
      <c r="E398" s="832" t="s">
        <v>1961</v>
      </c>
      <c r="F398" s="849"/>
      <c r="G398" s="849"/>
      <c r="H398" s="837">
        <v>0</v>
      </c>
      <c r="I398" s="849">
        <v>112</v>
      </c>
      <c r="J398" s="849">
        <v>61643.679999999993</v>
      </c>
      <c r="K398" s="837">
        <v>1</v>
      </c>
      <c r="L398" s="849">
        <v>112</v>
      </c>
      <c r="M398" s="850">
        <v>61643.679999999993</v>
      </c>
    </row>
    <row r="399" spans="1:13" ht="14.4" customHeight="1" x14ac:dyDescent="0.3">
      <c r="A399" s="831" t="s">
        <v>2485</v>
      </c>
      <c r="B399" s="832" t="s">
        <v>4133</v>
      </c>
      <c r="C399" s="832" t="s">
        <v>3221</v>
      </c>
      <c r="D399" s="832" t="s">
        <v>3222</v>
      </c>
      <c r="E399" s="832" t="s">
        <v>1961</v>
      </c>
      <c r="F399" s="849">
        <v>3</v>
      </c>
      <c r="G399" s="849">
        <v>1651.17</v>
      </c>
      <c r="H399" s="837">
        <v>1</v>
      </c>
      <c r="I399" s="849"/>
      <c r="J399" s="849"/>
      <c r="K399" s="837">
        <v>0</v>
      </c>
      <c r="L399" s="849">
        <v>3</v>
      </c>
      <c r="M399" s="850">
        <v>1651.17</v>
      </c>
    </row>
    <row r="400" spans="1:13" ht="14.4" customHeight="1" x14ac:dyDescent="0.3">
      <c r="A400" s="831" t="s">
        <v>2485</v>
      </c>
      <c r="B400" s="832" t="s">
        <v>4138</v>
      </c>
      <c r="C400" s="832" t="s">
        <v>2872</v>
      </c>
      <c r="D400" s="832" t="s">
        <v>2873</v>
      </c>
      <c r="E400" s="832" t="s">
        <v>2590</v>
      </c>
      <c r="F400" s="849"/>
      <c r="G400" s="849"/>
      <c r="H400" s="837">
        <v>0</v>
      </c>
      <c r="I400" s="849">
        <v>3</v>
      </c>
      <c r="J400" s="849">
        <v>1651.17</v>
      </c>
      <c r="K400" s="837">
        <v>1</v>
      </c>
      <c r="L400" s="849">
        <v>3</v>
      </c>
      <c r="M400" s="850">
        <v>1651.17</v>
      </c>
    </row>
    <row r="401" spans="1:13" ht="14.4" customHeight="1" x14ac:dyDescent="0.3">
      <c r="A401" s="831" t="s">
        <v>2485</v>
      </c>
      <c r="B401" s="832" t="s">
        <v>4138</v>
      </c>
      <c r="C401" s="832" t="s">
        <v>3202</v>
      </c>
      <c r="D401" s="832" t="s">
        <v>3203</v>
      </c>
      <c r="E401" s="832" t="s">
        <v>2590</v>
      </c>
      <c r="F401" s="849">
        <v>3</v>
      </c>
      <c r="G401" s="849">
        <v>1651.17</v>
      </c>
      <c r="H401" s="837">
        <v>1</v>
      </c>
      <c r="I401" s="849"/>
      <c r="J401" s="849"/>
      <c r="K401" s="837">
        <v>0</v>
      </c>
      <c r="L401" s="849">
        <v>3</v>
      </c>
      <c r="M401" s="850">
        <v>1651.17</v>
      </c>
    </row>
    <row r="402" spans="1:13" ht="14.4" customHeight="1" x14ac:dyDescent="0.3">
      <c r="A402" s="831" t="s">
        <v>2485</v>
      </c>
      <c r="B402" s="832" t="s">
        <v>2103</v>
      </c>
      <c r="C402" s="832" t="s">
        <v>3160</v>
      </c>
      <c r="D402" s="832" t="s">
        <v>3161</v>
      </c>
      <c r="E402" s="832" t="s">
        <v>3162</v>
      </c>
      <c r="F402" s="849">
        <v>1</v>
      </c>
      <c r="G402" s="849">
        <v>121.75</v>
      </c>
      <c r="H402" s="837">
        <v>1</v>
      </c>
      <c r="I402" s="849"/>
      <c r="J402" s="849"/>
      <c r="K402" s="837">
        <v>0</v>
      </c>
      <c r="L402" s="849">
        <v>1</v>
      </c>
      <c r="M402" s="850">
        <v>121.75</v>
      </c>
    </row>
    <row r="403" spans="1:13" ht="14.4" customHeight="1" x14ac:dyDescent="0.3">
      <c r="A403" s="831" t="s">
        <v>2485</v>
      </c>
      <c r="B403" s="832" t="s">
        <v>2103</v>
      </c>
      <c r="C403" s="832" t="s">
        <v>2327</v>
      </c>
      <c r="D403" s="832" t="s">
        <v>653</v>
      </c>
      <c r="E403" s="832" t="s">
        <v>650</v>
      </c>
      <c r="F403" s="849"/>
      <c r="G403" s="849"/>
      <c r="H403" s="837">
        <v>0</v>
      </c>
      <c r="I403" s="849">
        <v>4</v>
      </c>
      <c r="J403" s="849">
        <v>290.2</v>
      </c>
      <c r="K403" s="837">
        <v>1</v>
      </c>
      <c r="L403" s="849">
        <v>4</v>
      </c>
      <c r="M403" s="850">
        <v>290.2</v>
      </c>
    </row>
    <row r="404" spans="1:13" ht="14.4" customHeight="1" x14ac:dyDescent="0.3">
      <c r="A404" s="831" t="s">
        <v>2485</v>
      </c>
      <c r="B404" s="832" t="s">
        <v>2103</v>
      </c>
      <c r="C404" s="832" t="s">
        <v>2104</v>
      </c>
      <c r="D404" s="832" t="s">
        <v>653</v>
      </c>
      <c r="E404" s="832" t="s">
        <v>654</v>
      </c>
      <c r="F404" s="849"/>
      <c r="G404" s="849"/>
      <c r="H404" s="837">
        <v>0</v>
      </c>
      <c r="I404" s="849">
        <v>9</v>
      </c>
      <c r="J404" s="849">
        <v>587.52</v>
      </c>
      <c r="K404" s="837">
        <v>1</v>
      </c>
      <c r="L404" s="849">
        <v>9</v>
      </c>
      <c r="M404" s="850">
        <v>587.52</v>
      </c>
    </row>
    <row r="405" spans="1:13" ht="14.4" customHeight="1" x14ac:dyDescent="0.3">
      <c r="A405" s="831" t="s">
        <v>2485</v>
      </c>
      <c r="B405" s="832" t="s">
        <v>2103</v>
      </c>
      <c r="C405" s="832" t="s">
        <v>2326</v>
      </c>
      <c r="D405" s="832" t="s">
        <v>653</v>
      </c>
      <c r="E405" s="832" t="s">
        <v>1354</v>
      </c>
      <c r="F405" s="849"/>
      <c r="G405" s="849"/>
      <c r="H405" s="837">
        <v>0</v>
      </c>
      <c r="I405" s="849">
        <v>2</v>
      </c>
      <c r="J405" s="849">
        <v>43.52</v>
      </c>
      <c r="K405" s="837">
        <v>1</v>
      </c>
      <c r="L405" s="849">
        <v>2</v>
      </c>
      <c r="M405" s="850">
        <v>43.52</v>
      </c>
    </row>
    <row r="406" spans="1:13" ht="14.4" customHeight="1" x14ac:dyDescent="0.3">
      <c r="A406" s="831" t="s">
        <v>2485</v>
      </c>
      <c r="B406" s="832" t="s">
        <v>2139</v>
      </c>
      <c r="C406" s="832" t="s">
        <v>2141</v>
      </c>
      <c r="D406" s="832" t="s">
        <v>1087</v>
      </c>
      <c r="E406" s="832" t="s">
        <v>1089</v>
      </c>
      <c r="F406" s="849"/>
      <c r="G406" s="849"/>
      <c r="H406" s="837"/>
      <c r="I406" s="849">
        <v>26</v>
      </c>
      <c r="J406" s="849">
        <v>0</v>
      </c>
      <c r="K406" s="837"/>
      <c r="L406" s="849">
        <v>26</v>
      </c>
      <c r="M406" s="850">
        <v>0</v>
      </c>
    </row>
    <row r="407" spans="1:13" ht="14.4" customHeight="1" x14ac:dyDescent="0.3">
      <c r="A407" s="831" t="s">
        <v>2485</v>
      </c>
      <c r="B407" s="832" t="s">
        <v>2168</v>
      </c>
      <c r="C407" s="832" t="s">
        <v>2169</v>
      </c>
      <c r="D407" s="832" t="s">
        <v>2170</v>
      </c>
      <c r="E407" s="832" t="s">
        <v>2171</v>
      </c>
      <c r="F407" s="849"/>
      <c r="G407" s="849"/>
      <c r="H407" s="837"/>
      <c r="I407" s="849">
        <v>3</v>
      </c>
      <c r="J407" s="849">
        <v>0</v>
      </c>
      <c r="K407" s="837"/>
      <c r="L407" s="849">
        <v>3</v>
      </c>
      <c r="M407" s="850">
        <v>0</v>
      </c>
    </row>
    <row r="408" spans="1:13" ht="14.4" customHeight="1" x14ac:dyDescent="0.3">
      <c r="A408" s="831" t="s">
        <v>2485</v>
      </c>
      <c r="B408" s="832" t="s">
        <v>2172</v>
      </c>
      <c r="C408" s="832" t="s">
        <v>2774</v>
      </c>
      <c r="D408" s="832" t="s">
        <v>1272</v>
      </c>
      <c r="E408" s="832" t="s">
        <v>2343</v>
      </c>
      <c r="F408" s="849"/>
      <c r="G408" s="849"/>
      <c r="H408" s="837"/>
      <c r="I408" s="849">
        <v>1</v>
      </c>
      <c r="J408" s="849">
        <v>0</v>
      </c>
      <c r="K408" s="837"/>
      <c r="L408" s="849">
        <v>1</v>
      </c>
      <c r="M408" s="850">
        <v>0</v>
      </c>
    </row>
    <row r="409" spans="1:13" ht="14.4" customHeight="1" x14ac:dyDescent="0.3">
      <c r="A409" s="831" t="s">
        <v>2485</v>
      </c>
      <c r="B409" s="832" t="s">
        <v>2172</v>
      </c>
      <c r="C409" s="832" t="s">
        <v>2173</v>
      </c>
      <c r="D409" s="832" t="s">
        <v>1272</v>
      </c>
      <c r="E409" s="832" t="s">
        <v>2174</v>
      </c>
      <c r="F409" s="849"/>
      <c r="G409" s="849"/>
      <c r="H409" s="837"/>
      <c r="I409" s="849">
        <v>6</v>
      </c>
      <c r="J409" s="849">
        <v>0</v>
      </c>
      <c r="K409" s="837"/>
      <c r="L409" s="849">
        <v>6</v>
      </c>
      <c r="M409" s="850">
        <v>0</v>
      </c>
    </row>
    <row r="410" spans="1:13" ht="14.4" customHeight="1" x14ac:dyDescent="0.3">
      <c r="A410" s="831" t="s">
        <v>2485</v>
      </c>
      <c r="B410" s="832" t="s">
        <v>4139</v>
      </c>
      <c r="C410" s="832" t="s">
        <v>2559</v>
      </c>
      <c r="D410" s="832" t="s">
        <v>741</v>
      </c>
      <c r="E410" s="832" t="s">
        <v>715</v>
      </c>
      <c r="F410" s="849"/>
      <c r="G410" s="849"/>
      <c r="H410" s="837">
        <v>0</v>
      </c>
      <c r="I410" s="849">
        <v>6</v>
      </c>
      <c r="J410" s="849">
        <v>395.93999999999994</v>
      </c>
      <c r="K410" s="837">
        <v>1</v>
      </c>
      <c r="L410" s="849">
        <v>6</v>
      </c>
      <c r="M410" s="850">
        <v>395.93999999999994</v>
      </c>
    </row>
    <row r="411" spans="1:13" ht="14.4" customHeight="1" x14ac:dyDescent="0.3">
      <c r="A411" s="831" t="s">
        <v>2485</v>
      </c>
      <c r="B411" s="832" t="s">
        <v>4139</v>
      </c>
      <c r="C411" s="832" t="s">
        <v>3178</v>
      </c>
      <c r="D411" s="832" t="s">
        <v>742</v>
      </c>
      <c r="E411" s="832" t="s">
        <v>743</v>
      </c>
      <c r="F411" s="849"/>
      <c r="G411" s="849"/>
      <c r="H411" s="837">
        <v>0</v>
      </c>
      <c r="I411" s="849">
        <v>2</v>
      </c>
      <c r="J411" s="849">
        <v>264</v>
      </c>
      <c r="K411" s="837">
        <v>1</v>
      </c>
      <c r="L411" s="849">
        <v>2</v>
      </c>
      <c r="M411" s="850">
        <v>264</v>
      </c>
    </row>
    <row r="412" spans="1:13" ht="14.4" customHeight="1" x14ac:dyDescent="0.3">
      <c r="A412" s="831" t="s">
        <v>2485</v>
      </c>
      <c r="B412" s="832" t="s">
        <v>4142</v>
      </c>
      <c r="C412" s="832" t="s">
        <v>3179</v>
      </c>
      <c r="D412" s="832" t="s">
        <v>3180</v>
      </c>
      <c r="E412" s="832" t="s">
        <v>1963</v>
      </c>
      <c r="F412" s="849">
        <v>1</v>
      </c>
      <c r="G412" s="849">
        <v>58.77</v>
      </c>
      <c r="H412" s="837">
        <v>1</v>
      </c>
      <c r="I412" s="849"/>
      <c r="J412" s="849"/>
      <c r="K412" s="837">
        <v>0</v>
      </c>
      <c r="L412" s="849">
        <v>1</v>
      </c>
      <c r="M412" s="850">
        <v>58.77</v>
      </c>
    </row>
    <row r="413" spans="1:13" ht="14.4" customHeight="1" x14ac:dyDescent="0.3">
      <c r="A413" s="831" t="s">
        <v>2485</v>
      </c>
      <c r="B413" s="832" t="s">
        <v>4142</v>
      </c>
      <c r="C413" s="832" t="s">
        <v>3181</v>
      </c>
      <c r="D413" s="832" t="s">
        <v>3180</v>
      </c>
      <c r="E413" s="832" t="s">
        <v>3182</v>
      </c>
      <c r="F413" s="849">
        <v>1</v>
      </c>
      <c r="G413" s="849">
        <v>176.32</v>
      </c>
      <c r="H413" s="837">
        <v>1</v>
      </c>
      <c r="I413" s="849"/>
      <c r="J413" s="849"/>
      <c r="K413" s="837">
        <v>0</v>
      </c>
      <c r="L413" s="849">
        <v>1</v>
      </c>
      <c r="M413" s="850">
        <v>176.32</v>
      </c>
    </row>
    <row r="414" spans="1:13" ht="14.4" customHeight="1" x14ac:dyDescent="0.3">
      <c r="A414" s="831" t="s">
        <v>2485</v>
      </c>
      <c r="B414" s="832" t="s">
        <v>4142</v>
      </c>
      <c r="C414" s="832" t="s">
        <v>3188</v>
      </c>
      <c r="D414" s="832" t="s">
        <v>3186</v>
      </c>
      <c r="E414" s="832" t="s">
        <v>3189</v>
      </c>
      <c r="F414" s="849"/>
      <c r="G414" s="849"/>
      <c r="H414" s="837">
        <v>0</v>
      </c>
      <c r="I414" s="849">
        <v>1</v>
      </c>
      <c r="J414" s="849">
        <v>176.32</v>
      </c>
      <c r="K414" s="837">
        <v>1</v>
      </c>
      <c r="L414" s="849">
        <v>1</v>
      </c>
      <c r="M414" s="850">
        <v>176.32</v>
      </c>
    </row>
    <row r="415" spans="1:13" ht="14.4" customHeight="1" x14ac:dyDescent="0.3">
      <c r="A415" s="831" t="s">
        <v>2485</v>
      </c>
      <c r="B415" s="832" t="s">
        <v>4142</v>
      </c>
      <c r="C415" s="832" t="s">
        <v>3185</v>
      </c>
      <c r="D415" s="832" t="s">
        <v>3186</v>
      </c>
      <c r="E415" s="832" t="s">
        <v>3187</v>
      </c>
      <c r="F415" s="849"/>
      <c r="G415" s="849"/>
      <c r="H415" s="837">
        <v>0</v>
      </c>
      <c r="I415" s="849">
        <v>2</v>
      </c>
      <c r="J415" s="849">
        <v>117.54</v>
      </c>
      <c r="K415" s="837">
        <v>1</v>
      </c>
      <c r="L415" s="849">
        <v>2</v>
      </c>
      <c r="M415" s="850">
        <v>117.54</v>
      </c>
    </row>
    <row r="416" spans="1:13" ht="14.4" customHeight="1" x14ac:dyDescent="0.3">
      <c r="A416" s="831" t="s">
        <v>2485</v>
      </c>
      <c r="B416" s="832" t="s">
        <v>4142</v>
      </c>
      <c r="C416" s="832" t="s">
        <v>3190</v>
      </c>
      <c r="D416" s="832" t="s">
        <v>3186</v>
      </c>
      <c r="E416" s="832" t="s">
        <v>3191</v>
      </c>
      <c r="F416" s="849"/>
      <c r="G416" s="849"/>
      <c r="H416" s="837">
        <v>0</v>
      </c>
      <c r="I416" s="849">
        <v>1</v>
      </c>
      <c r="J416" s="849">
        <v>19.59</v>
      </c>
      <c r="K416" s="837">
        <v>1</v>
      </c>
      <c r="L416" s="849">
        <v>1</v>
      </c>
      <c r="M416" s="850">
        <v>19.59</v>
      </c>
    </row>
    <row r="417" spans="1:13" ht="14.4" customHeight="1" x14ac:dyDescent="0.3">
      <c r="A417" s="831" t="s">
        <v>2485</v>
      </c>
      <c r="B417" s="832" t="s">
        <v>2208</v>
      </c>
      <c r="C417" s="832" t="s">
        <v>3288</v>
      </c>
      <c r="D417" s="832" t="s">
        <v>3289</v>
      </c>
      <c r="E417" s="832" t="s">
        <v>1288</v>
      </c>
      <c r="F417" s="849"/>
      <c r="G417" s="849"/>
      <c r="H417" s="837">
        <v>0</v>
      </c>
      <c r="I417" s="849">
        <v>2</v>
      </c>
      <c r="J417" s="849">
        <v>119.44</v>
      </c>
      <c r="K417" s="837">
        <v>1</v>
      </c>
      <c r="L417" s="849">
        <v>2</v>
      </c>
      <c r="M417" s="850">
        <v>119.44</v>
      </c>
    </row>
    <row r="418" spans="1:13" ht="14.4" customHeight="1" x14ac:dyDescent="0.3">
      <c r="A418" s="831" t="s">
        <v>2485</v>
      </c>
      <c r="B418" s="832" t="s">
        <v>2208</v>
      </c>
      <c r="C418" s="832" t="s">
        <v>3290</v>
      </c>
      <c r="D418" s="832" t="s">
        <v>3291</v>
      </c>
      <c r="E418" s="832" t="s">
        <v>1288</v>
      </c>
      <c r="F418" s="849"/>
      <c r="G418" s="849"/>
      <c r="H418" s="837">
        <v>0</v>
      </c>
      <c r="I418" s="849">
        <v>15</v>
      </c>
      <c r="J418" s="849">
        <v>895.8</v>
      </c>
      <c r="K418" s="837">
        <v>1</v>
      </c>
      <c r="L418" s="849">
        <v>15</v>
      </c>
      <c r="M418" s="850">
        <v>895.8</v>
      </c>
    </row>
    <row r="419" spans="1:13" ht="14.4" customHeight="1" x14ac:dyDescent="0.3">
      <c r="A419" s="831" t="s">
        <v>2485</v>
      </c>
      <c r="B419" s="832" t="s">
        <v>2208</v>
      </c>
      <c r="C419" s="832" t="s">
        <v>2363</v>
      </c>
      <c r="D419" s="832" t="s">
        <v>2364</v>
      </c>
      <c r="E419" s="832" t="s">
        <v>1574</v>
      </c>
      <c r="F419" s="849"/>
      <c r="G419" s="849"/>
      <c r="H419" s="837">
        <v>0</v>
      </c>
      <c r="I419" s="849">
        <v>130</v>
      </c>
      <c r="J419" s="849">
        <v>25253.799999999992</v>
      </c>
      <c r="K419" s="837">
        <v>1</v>
      </c>
      <c r="L419" s="849">
        <v>130</v>
      </c>
      <c r="M419" s="850">
        <v>25253.799999999992</v>
      </c>
    </row>
    <row r="420" spans="1:13" ht="14.4" customHeight="1" x14ac:dyDescent="0.3">
      <c r="A420" s="831" t="s">
        <v>2485</v>
      </c>
      <c r="B420" s="832" t="s">
        <v>2208</v>
      </c>
      <c r="C420" s="832" t="s">
        <v>3293</v>
      </c>
      <c r="D420" s="832" t="s">
        <v>3291</v>
      </c>
      <c r="E420" s="832" t="s">
        <v>1286</v>
      </c>
      <c r="F420" s="849"/>
      <c r="G420" s="849"/>
      <c r="H420" s="837">
        <v>0</v>
      </c>
      <c r="I420" s="849">
        <v>12</v>
      </c>
      <c r="J420" s="849">
        <v>2866.6799999999994</v>
      </c>
      <c r="K420" s="837">
        <v>1</v>
      </c>
      <c r="L420" s="849">
        <v>12</v>
      </c>
      <c r="M420" s="850">
        <v>2866.6799999999994</v>
      </c>
    </row>
    <row r="421" spans="1:13" ht="14.4" customHeight="1" x14ac:dyDescent="0.3">
      <c r="A421" s="831" t="s">
        <v>2485</v>
      </c>
      <c r="B421" s="832" t="s">
        <v>2208</v>
      </c>
      <c r="C421" s="832" t="s">
        <v>3292</v>
      </c>
      <c r="D421" s="832" t="s">
        <v>3289</v>
      </c>
      <c r="E421" s="832" t="s">
        <v>1286</v>
      </c>
      <c r="F421" s="849"/>
      <c r="G421" s="849"/>
      <c r="H421" s="837">
        <v>0</v>
      </c>
      <c r="I421" s="849">
        <v>6</v>
      </c>
      <c r="J421" s="849">
        <v>1433.34</v>
      </c>
      <c r="K421" s="837">
        <v>1</v>
      </c>
      <c r="L421" s="849">
        <v>6</v>
      </c>
      <c r="M421" s="850">
        <v>1433.34</v>
      </c>
    </row>
    <row r="422" spans="1:13" ht="14.4" customHeight="1" x14ac:dyDescent="0.3">
      <c r="A422" s="831" t="s">
        <v>2485</v>
      </c>
      <c r="B422" s="832" t="s">
        <v>2234</v>
      </c>
      <c r="C422" s="832" t="s">
        <v>2235</v>
      </c>
      <c r="D422" s="832" t="s">
        <v>2236</v>
      </c>
      <c r="E422" s="832" t="s">
        <v>2237</v>
      </c>
      <c r="F422" s="849"/>
      <c r="G422" s="849"/>
      <c r="H422" s="837">
        <v>0</v>
      </c>
      <c r="I422" s="849">
        <v>2</v>
      </c>
      <c r="J422" s="849">
        <v>331.26</v>
      </c>
      <c r="K422" s="837">
        <v>1</v>
      </c>
      <c r="L422" s="849">
        <v>2</v>
      </c>
      <c r="M422" s="850">
        <v>331.26</v>
      </c>
    </row>
    <row r="423" spans="1:13" ht="14.4" customHeight="1" x14ac:dyDescent="0.3">
      <c r="A423" s="831" t="s">
        <v>2487</v>
      </c>
      <c r="B423" s="832" t="s">
        <v>1885</v>
      </c>
      <c r="C423" s="832" t="s">
        <v>2228</v>
      </c>
      <c r="D423" s="832" t="s">
        <v>1889</v>
      </c>
      <c r="E423" s="832" t="s">
        <v>2229</v>
      </c>
      <c r="F423" s="849"/>
      <c r="G423" s="849"/>
      <c r="H423" s="837">
        <v>0</v>
      </c>
      <c r="I423" s="849">
        <v>1</v>
      </c>
      <c r="J423" s="849">
        <v>57.6</v>
      </c>
      <c r="K423" s="837">
        <v>1</v>
      </c>
      <c r="L423" s="849">
        <v>1</v>
      </c>
      <c r="M423" s="850">
        <v>57.6</v>
      </c>
    </row>
    <row r="424" spans="1:13" ht="14.4" customHeight="1" x14ac:dyDescent="0.3">
      <c r="A424" s="831" t="s">
        <v>2487</v>
      </c>
      <c r="B424" s="832" t="s">
        <v>1885</v>
      </c>
      <c r="C424" s="832" t="s">
        <v>1888</v>
      </c>
      <c r="D424" s="832" t="s">
        <v>1889</v>
      </c>
      <c r="E424" s="832" t="s">
        <v>1890</v>
      </c>
      <c r="F424" s="849"/>
      <c r="G424" s="849"/>
      <c r="H424" s="837">
        <v>0</v>
      </c>
      <c r="I424" s="849">
        <v>1</v>
      </c>
      <c r="J424" s="849">
        <v>16.12</v>
      </c>
      <c r="K424" s="837">
        <v>1</v>
      </c>
      <c r="L424" s="849">
        <v>1</v>
      </c>
      <c r="M424" s="850">
        <v>16.12</v>
      </c>
    </row>
    <row r="425" spans="1:13" ht="14.4" customHeight="1" x14ac:dyDescent="0.3">
      <c r="A425" s="831" t="s">
        <v>2487</v>
      </c>
      <c r="B425" s="832" t="s">
        <v>1897</v>
      </c>
      <c r="C425" s="832" t="s">
        <v>1898</v>
      </c>
      <c r="D425" s="832" t="s">
        <v>1091</v>
      </c>
      <c r="E425" s="832" t="s">
        <v>1899</v>
      </c>
      <c r="F425" s="849"/>
      <c r="G425" s="849"/>
      <c r="H425" s="837">
        <v>0</v>
      </c>
      <c r="I425" s="849">
        <v>10</v>
      </c>
      <c r="J425" s="849">
        <v>4531.8</v>
      </c>
      <c r="K425" s="837">
        <v>1</v>
      </c>
      <c r="L425" s="849">
        <v>10</v>
      </c>
      <c r="M425" s="850">
        <v>4531.8</v>
      </c>
    </row>
    <row r="426" spans="1:13" ht="14.4" customHeight="1" x14ac:dyDescent="0.3">
      <c r="A426" s="831" t="s">
        <v>2487</v>
      </c>
      <c r="B426" s="832" t="s">
        <v>1915</v>
      </c>
      <c r="C426" s="832" t="s">
        <v>1918</v>
      </c>
      <c r="D426" s="832" t="s">
        <v>873</v>
      </c>
      <c r="E426" s="832" t="s">
        <v>1919</v>
      </c>
      <c r="F426" s="849"/>
      <c r="G426" s="849"/>
      <c r="H426" s="837">
        <v>0</v>
      </c>
      <c r="I426" s="849">
        <v>11</v>
      </c>
      <c r="J426" s="849">
        <v>15241.82</v>
      </c>
      <c r="K426" s="837">
        <v>1</v>
      </c>
      <c r="L426" s="849">
        <v>11</v>
      </c>
      <c r="M426" s="850">
        <v>15241.82</v>
      </c>
    </row>
    <row r="427" spans="1:13" ht="14.4" customHeight="1" x14ac:dyDescent="0.3">
      <c r="A427" s="831" t="s">
        <v>2487</v>
      </c>
      <c r="B427" s="832" t="s">
        <v>2314</v>
      </c>
      <c r="C427" s="832" t="s">
        <v>2315</v>
      </c>
      <c r="D427" s="832" t="s">
        <v>2316</v>
      </c>
      <c r="E427" s="832" t="s">
        <v>2317</v>
      </c>
      <c r="F427" s="849"/>
      <c r="G427" s="849"/>
      <c r="H427" s="837">
        <v>0</v>
      </c>
      <c r="I427" s="849">
        <v>1</v>
      </c>
      <c r="J427" s="849">
        <v>119.7</v>
      </c>
      <c r="K427" s="837">
        <v>1</v>
      </c>
      <c r="L427" s="849">
        <v>1</v>
      </c>
      <c r="M427" s="850">
        <v>119.7</v>
      </c>
    </row>
    <row r="428" spans="1:13" ht="14.4" customHeight="1" x14ac:dyDescent="0.3">
      <c r="A428" s="831" t="s">
        <v>2487</v>
      </c>
      <c r="B428" s="832" t="s">
        <v>4135</v>
      </c>
      <c r="C428" s="832" t="s">
        <v>2736</v>
      </c>
      <c r="D428" s="832" t="s">
        <v>2734</v>
      </c>
      <c r="E428" s="832" t="s">
        <v>2737</v>
      </c>
      <c r="F428" s="849"/>
      <c r="G428" s="849"/>
      <c r="H428" s="837">
        <v>0</v>
      </c>
      <c r="I428" s="849">
        <v>8</v>
      </c>
      <c r="J428" s="849">
        <v>44990.64</v>
      </c>
      <c r="K428" s="837">
        <v>1</v>
      </c>
      <c r="L428" s="849">
        <v>8</v>
      </c>
      <c r="M428" s="850">
        <v>44990.64</v>
      </c>
    </row>
    <row r="429" spans="1:13" ht="14.4" customHeight="1" x14ac:dyDescent="0.3">
      <c r="A429" s="831" t="s">
        <v>2487</v>
      </c>
      <c r="B429" s="832" t="s">
        <v>4135</v>
      </c>
      <c r="C429" s="832" t="s">
        <v>2738</v>
      </c>
      <c r="D429" s="832" t="s">
        <v>2734</v>
      </c>
      <c r="E429" s="832" t="s">
        <v>2739</v>
      </c>
      <c r="F429" s="849"/>
      <c r="G429" s="849"/>
      <c r="H429" s="837">
        <v>0</v>
      </c>
      <c r="I429" s="849">
        <v>2</v>
      </c>
      <c r="J429" s="849">
        <v>1606.8</v>
      </c>
      <c r="K429" s="837">
        <v>1</v>
      </c>
      <c r="L429" s="849">
        <v>2</v>
      </c>
      <c r="M429" s="850">
        <v>1606.8</v>
      </c>
    </row>
    <row r="430" spans="1:13" ht="14.4" customHeight="1" x14ac:dyDescent="0.3">
      <c r="A430" s="831" t="s">
        <v>2487</v>
      </c>
      <c r="B430" s="832" t="s">
        <v>4135</v>
      </c>
      <c r="C430" s="832" t="s">
        <v>2733</v>
      </c>
      <c r="D430" s="832" t="s">
        <v>2734</v>
      </c>
      <c r="E430" s="832" t="s">
        <v>2735</v>
      </c>
      <c r="F430" s="849"/>
      <c r="G430" s="849"/>
      <c r="H430" s="837">
        <v>0</v>
      </c>
      <c r="I430" s="849">
        <v>2</v>
      </c>
      <c r="J430" s="849">
        <v>8034.04</v>
      </c>
      <c r="K430" s="837">
        <v>1</v>
      </c>
      <c r="L430" s="849">
        <v>2</v>
      </c>
      <c r="M430" s="850">
        <v>8034.04</v>
      </c>
    </row>
    <row r="431" spans="1:13" ht="14.4" customHeight="1" x14ac:dyDescent="0.3">
      <c r="A431" s="831" t="s">
        <v>2487</v>
      </c>
      <c r="B431" s="832" t="s">
        <v>4136</v>
      </c>
      <c r="C431" s="832" t="s">
        <v>2640</v>
      </c>
      <c r="D431" s="832" t="s">
        <v>2641</v>
      </c>
      <c r="E431" s="832" t="s">
        <v>2642</v>
      </c>
      <c r="F431" s="849"/>
      <c r="G431" s="849"/>
      <c r="H431" s="837">
        <v>0</v>
      </c>
      <c r="I431" s="849">
        <v>2</v>
      </c>
      <c r="J431" s="849">
        <v>7378.22</v>
      </c>
      <c r="K431" s="837">
        <v>1</v>
      </c>
      <c r="L431" s="849">
        <v>2</v>
      </c>
      <c r="M431" s="850">
        <v>7378.22</v>
      </c>
    </row>
    <row r="432" spans="1:13" ht="14.4" customHeight="1" x14ac:dyDescent="0.3">
      <c r="A432" s="831" t="s">
        <v>2487</v>
      </c>
      <c r="B432" s="832" t="s">
        <v>4132</v>
      </c>
      <c r="C432" s="832" t="s">
        <v>2727</v>
      </c>
      <c r="D432" s="832" t="s">
        <v>2728</v>
      </c>
      <c r="E432" s="832" t="s">
        <v>2729</v>
      </c>
      <c r="F432" s="849"/>
      <c r="G432" s="849"/>
      <c r="H432" s="837">
        <v>0</v>
      </c>
      <c r="I432" s="849">
        <v>3</v>
      </c>
      <c r="J432" s="849">
        <v>1506.93</v>
      </c>
      <c r="K432" s="837">
        <v>1</v>
      </c>
      <c r="L432" s="849">
        <v>3</v>
      </c>
      <c r="M432" s="850">
        <v>1506.93</v>
      </c>
    </row>
    <row r="433" spans="1:13" ht="14.4" customHeight="1" x14ac:dyDescent="0.3">
      <c r="A433" s="831" t="s">
        <v>2487</v>
      </c>
      <c r="B433" s="832" t="s">
        <v>4137</v>
      </c>
      <c r="C433" s="832" t="s">
        <v>2847</v>
      </c>
      <c r="D433" s="832" t="s">
        <v>2541</v>
      </c>
      <c r="E433" s="832" t="s">
        <v>2178</v>
      </c>
      <c r="F433" s="849"/>
      <c r="G433" s="849"/>
      <c r="H433" s="837">
        <v>0</v>
      </c>
      <c r="I433" s="849">
        <v>3</v>
      </c>
      <c r="J433" s="849">
        <v>620.64</v>
      </c>
      <c r="K433" s="837">
        <v>1</v>
      </c>
      <c r="L433" s="849">
        <v>3</v>
      </c>
      <c r="M433" s="850">
        <v>620.64</v>
      </c>
    </row>
    <row r="434" spans="1:13" ht="14.4" customHeight="1" x14ac:dyDescent="0.3">
      <c r="A434" s="831" t="s">
        <v>2487</v>
      </c>
      <c r="B434" s="832" t="s">
        <v>4133</v>
      </c>
      <c r="C434" s="832" t="s">
        <v>2654</v>
      </c>
      <c r="D434" s="832" t="s">
        <v>2655</v>
      </c>
      <c r="E434" s="832" t="s">
        <v>1961</v>
      </c>
      <c r="F434" s="849"/>
      <c r="G434" s="849"/>
      <c r="H434" s="837">
        <v>0</v>
      </c>
      <c r="I434" s="849">
        <v>17</v>
      </c>
      <c r="J434" s="849">
        <v>9356.630000000001</v>
      </c>
      <c r="K434" s="837">
        <v>1</v>
      </c>
      <c r="L434" s="849">
        <v>17</v>
      </c>
      <c r="M434" s="850">
        <v>9356.630000000001</v>
      </c>
    </row>
    <row r="435" spans="1:13" ht="14.4" customHeight="1" x14ac:dyDescent="0.3">
      <c r="A435" s="831" t="s">
        <v>2487</v>
      </c>
      <c r="B435" s="832" t="s">
        <v>2103</v>
      </c>
      <c r="C435" s="832" t="s">
        <v>2104</v>
      </c>
      <c r="D435" s="832" t="s">
        <v>653</v>
      </c>
      <c r="E435" s="832" t="s">
        <v>654</v>
      </c>
      <c r="F435" s="849"/>
      <c r="G435" s="849"/>
      <c r="H435" s="837">
        <v>0</v>
      </c>
      <c r="I435" s="849">
        <v>2</v>
      </c>
      <c r="J435" s="849">
        <v>130.56</v>
      </c>
      <c r="K435" s="837">
        <v>1</v>
      </c>
      <c r="L435" s="849">
        <v>2</v>
      </c>
      <c r="M435" s="850">
        <v>130.56</v>
      </c>
    </row>
    <row r="436" spans="1:13" ht="14.4" customHeight="1" x14ac:dyDescent="0.3">
      <c r="A436" s="831" t="s">
        <v>2487</v>
      </c>
      <c r="B436" s="832" t="s">
        <v>2118</v>
      </c>
      <c r="C436" s="832" t="s">
        <v>2128</v>
      </c>
      <c r="D436" s="832" t="s">
        <v>2129</v>
      </c>
      <c r="E436" s="832" t="s">
        <v>2130</v>
      </c>
      <c r="F436" s="849"/>
      <c r="G436" s="849"/>
      <c r="H436" s="837">
        <v>0</v>
      </c>
      <c r="I436" s="849">
        <v>1</v>
      </c>
      <c r="J436" s="849">
        <v>5322.08</v>
      </c>
      <c r="K436" s="837">
        <v>1</v>
      </c>
      <c r="L436" s="849">
        <v>1</v>
      </c>
      <c r="M436" s="850">
        <v>5322.08</v>
      </c>
    </row>
    <row r="437" spans="1:13" ht="14.4" customHeight="1" x14ac:dyDescent="0.3">
      <c r="A437" s="831" t="s">
        <v>2487</v>
      </c>
      <c r="B437" s="832" t="s">
        <v>2118</v>
      </c>
      <c r="C437" s="832" t="s">
        <v>2126</v>
      </c>
      <c r="D437" s="832" t="s">
        <v>2120</v>
      </c>
      <c r="E437" s="832" t="s">
        <v>2127</v>
      </c>
      <c r="F437" s="849"/>
      <c r="G437" s="849"/>
      <c r="H437" s="837">
        <v>0</v>
      </c>
      <c r="I437" s="849">
        <v>5</v>
      </c>
      <c r="J437" s="849">
        <v>4847.3999999999996</v>
      </c>
      <c r="K437" s="837">
        <v>1</v>
      </c>
      <c r="L437" s="849">
        <v>5</v>
      </c>
      <c r="M437" s="850">
        <v>4847.3999999999996</v>
      </c>
    </row>
    <row r="438" spans="1:13" ht="14.4" customHeight="1" x14ac:dyDescent="0.3">
      <c r="A438" s="831" t="s">
        <v>2487</v>
      </c>
      <c r="B438" s="832" t="s">
        <v>2118</v>
      </c>
      <c r="C438" s="832" t="s">
        <v>2876</v>
      </c>
      <c r="D438" s="832" t="s">
        <v>2120</v>
      </c>
      <c r="E438" s="832" t="s">
        <v>2877</v>
      </c>
      <c r="F438" s="849"/>
      <c r="G438" s="849"/>
      <c r="H438" s="837">
        <v>0</v>
      </c>
      <c r="I438" s="849">
        <v>1</v>
      </c>
      <c r="J438" s="849">
        <v>242.37</v>
      </c>
      <c r="K438" s="837">
        <v>1</v>
      </c>
      <c r="L438" s="849">
        <v>1</v>
      </c>
      <c r="M438" s="850">
        <v>242.37</v>
      </c>
    </row>
    <row r="439" spans="1:13" ht="14.4" customHeight="1" x14ac:dyDescent="0.3">
      <c r="A439" s="831" t="s">
        <v>2487</v>
      </c>
      <c r="B439" s="832" t="s">
        <v>2118</v>
      </c>
      <c r="C439" s="832" t="s">
        <v>2122</v>
      </c>
      <c r="D439" s="832" t="s">
        <v>2120</v>
      </c>
      <c r="E439" s="832" t="s">
        <v>2123</v>
      </c>
      <c r="F439" s="849"/>
      <c r="G439" s="849"/>
      <c r="H439" s="837">
        <v>0</v>
      </c>
      <c r="I439" s="849">
        <v>3</v>
      </c>
      <c r="J439" s="849">
        <v>4362.6900000000005</v>
      </c>
      <c r="K439" s="837">
        <v>1</v>
      </c>
      <c r="L439" s="849">
        <v>3</v>
      </c>
      <c r="M439" s="850">
        <v>4362.6900000000005</v>
      </c>
    </row>
    <row r="440" spans="1:13" ht="14.4" customHeight="1" x14ac:dyDescent="0.3">
      <c r="A440" s="831" t="s">
        <v>2487</v>
      </c>
      <c r="B440" s="832" t="s">
        <v>2162</v>
      </c>
      <c r="C440" s="832" t="s">
        <v>2166</v>
      </c>
      <c r="D440" s="832" t="s">
        <v>2164</v>
      </c>
      <c r="E440" s="832" t="s">
        <v>2167</v>
      </c>
      <c r="F440" s="849"/>
      <c r="G440" s="849"/>
      <c r="H440" s="837">
        <v>0</v>
      </c>
      <c r="I440" s="849">
        <v>3</v>
      </c>
      <c r="J440" s="849">
        <v>14.100000000000001</v>
      </c>
      <c r="K440" s="837">
        <v>1</v>
      </c>
      <c r="L440" s="849">
        <v>3</v>
      </c>
      <c r="M440" s="850">
        <v>14.100000000000001</v>
      </c>
    </row>
    <row r="441" spans="1:13" ht="14.4" customHeight="1" x14ac:dyDescent="0.3">
      <c r="A441" s="831" t="s">
        <v>2487</v>
      </c>
      <c r="B441" s="832" t="s">
        <v>2168</v>
      </c>
      <c r="C441" s="832" t="s">
        <v>2169</v>
      </c>
      <c r="D441" s="832" t="s">
        <v>2170</v>
      </c>
      <c r="E441" s="832" t="s">
        <v>2171</v>
      </c>
      <c r="F441" s="849"/>
      <c r="G441" s="849"/>
      <c r="H441" s="837"/>
      <c r="I441" s="849">
        <v>2</v>
      </c>
      <c r="J441" s="849">
        <v>0</v>
      </c>
      <c r="K441" s="837"/>
      <c r="L441" s="849">
        <v>2</v>
      </c>
      <c r="M441" s="850">
        <v>0</v>
      </c>
    </row>
    <row r="442" spans="1:13" ht="14.4" customHeight="1" x14ac:dyDescent="0.3">
      <c r="A442" s="831" t="s">
        <v>2487</v>
      </c>
      <c r="B442" s="832" t="s">
        <v>4139</v>
      </c>
      <c r="C442" s="832" t="s">
        <v>3316</v>
      </c>
      <c r="D442" s="832" t="s">
        <v>742</v>
      </c>
      <c r="E442" s="832" t="s">
        <v>2561</v>
      </c>
      <c r="F442" s="849"/>
      <c r="G442" s="849"/>
      <c r="H442" s="837">
        <v>0</v>
      </c>
      <c r="I442" s="849">
        <v>1</v>
      </c>
      <c r="J442" s="849">
        <v>264</v>
      </c>
      <c r="K442" s="837">
        <v>1</v>
      </c>
      <c r="L442" s="849">
        <v>1</v>
      </c>
      <c r="M442" s="850">
        <v>264</v>
      </c>
    </row>
    <row r="443" spans="1:13" ht="14.4" customHeight="1" x14ac:dyDescent="0.3">
      <c r="A443" s="831" t="s">
        <v>2487</v>
      </c>
      <c r="B443" s="832" t="s">
        <v>4139</v>
      </c>
      <c r="C443" s="832" t="s">
        <v>3317</v>
      </c>
      <c r="D443" s="832" t="s">
        <v>742</v>
      </c>
      <c r="E443" s="832" t="s">
        <v>2561</v>
      </c>
      <c r="F443" s="849"/>
      <c r="G443" s="849"/>
      <c r="H443" s="837">
        <v>0</v>
      </c>
      <c r="I443" s="849">
        <v>1</v>
      </c>
      <c r="J443" s="849">
        <v>264</v>
      </c>
      <c r="K443" s="837">
        <v>1</v>
      </c>
      <c r="L443" s="849">
        <v>1</v>
      </c>
      <c r="M443" s="850">
        <v>264</v>
      </c>
    </row>
    <row r="444" spans="1:13" ht="14.4" customHeight="1" x14ac:dyDescent="0.3">
      <c r="A444" s="831" t="s">
        <v>2487</v>
      </c>
      <c r="B444" s="832" t="s">
        <v>2135</v>
      </c>
      <c r="C444" s="832" t="s">
        <v>2136</v>
      </c>
      <c r="D444" s="832" t="s">
        <v>2137</v>
      </c>
      <c r="E444" s="832" t="s">
        <v>2138</v>
      </c>
      <c r="F444" s="849"/>
      <c r="G444" s="849"/>
      <c r="H444" s="837">
        <v>0</v>
      </c>
      <c r="I444" s="849">
        <v>13</v>
      </c>
      <c r="J444" s="849">
        <v>654.16000000000008</v>
      </c>
      <c r="K444" s="837">
        <v>1</v>
      </c>
      <c r="L444" s="849">
        <v>13</v>
      </c>
      <c r="M444" s="850">
        <v>654.16000000000008</v>
      </c>
    </row>
    <row r="445" spans="1:13" ht="14.4" customHeight="1" x14ac:dyDescent="0.3">
      <c r="A445" s="831" t="s">
        <v>2488</v>
      </c>
      <c r="B445" s="832" t="s">
        <v>1885</v>
      </c>
      <c r="C445" s="832" t="s">
        <v>3350</v>
      </c>
      <c r="D445" s="832" t="s">
        <v>2991</v>
      </c>
      <c r="E445" s="832" t="s">
        <v>3351</v>
      </c>
      <c r="F445" s="849">
        <v>1</v>
      </c>
      <c r="G445" s="849">
        <v>96.75</v>
      </c>
      <c r="H445" s="837">
        <v>1</v>
      </c>
      <c r="I445" s="849"/>
      <c r="J445" s="849"/>
      <c r="K445" s="837">
        <v>0</v>
      </c>
      <c r="L445" s="849">
        <v>1</v>
      </c>
      <c r="M445" s="850">
        <v>96.75</v>
      </c>
    </row>
    <row r="446" spans="1:13" ht="14.4" customHeight="1" x14ac:dyDescent="0.3">
      <c r="A446" s="831" t="s">
        <v>2488</v>
      </c>
      <c r="B446" s="832" t="s">
        <v>1885</v>
      </c>
      <c r="C446" s="832" t="s">
        <v>2228</v>
      </c>
      <c r="D446" s="832" t="s">
        <v>1889</v>
      </c>
      <c r="E446" s="832" t="s">
        <v>2229</v>
      </c>
      <c r="F446" s="849"/>
      <c r="G446" s="849"/>
      <c r="H446" s="837">
        <v>0</v>
      </c>
      <c r="I446" s="849">
        <v>1</v>
      </c>
      <c r="J446" s="849">
        <v>57.6</v>
      </c>
      <c r="K446" s="837">
        <v>1</v>
      </c>
      <c r="L446" s="849">
        <v>1</v>
      </c>
      <c r="M446" s="850">
        <v>57.6</v>
      </c>
    </row>
    <row r="447" spans="1:13" ht="14.4" customHeight="1" x14ac:dyDescent="0.3">
      <c r="A447" s="831" t="s">
        <v>2488</v>
      </c>
      <c r="B447" s="832" t="s">
        <v>1897</v>
      </c>
      <c r="C447" s="832" t="s">
        <v>1898</v>
      </c>
      <c r="D447" s="832" t="s">
        <v>1091</v>
      </c>
      <c r="E447" s="832" t="s">
        <v>1899</v>
      </c>
      <c r="F447" s="849"/>
      <c r="G447" s="849"/>
      <c r="H447" s="837">
        <v>0</v>
      </c>
      <c r="I447" s="849">
        <v>30</v>
      </c>
      <c r="J447" s="849">
        <v>13595.4</v>
      </c>
      <c r="K447" s="837">
        <v>1</v>
      </c>
      <c r="L447" s="849">
        <v>30</v>
      </c>
      <c r="M447" s="850">
        <v>13595.4</v>
      </c>
    </row>
    <row r="448" spans="1:13" ht="14.4" customHeight="1" x14ac:dyDescent="0.3">
      <c r="A448" s="831" t="s">
        <v>2488</v>
      </c>
      <c r="B448" s="832" t="s">
        <v>1915</v>
      </c>
      <c r="C448" s="832" t="s">
        <v>1918</v>
      </c>
      <c r="D448" s="832" t="s">
        <v>873</v>
      </c>
      <c r="E448" s="832" t="s">
        <v>1919</v>
      </c>
      <c r="F448" s="849"/>
      <c r="G448" s="849"/>
      <c r="H448" s="837">
        <v>0</v>
      </c>
      <c r="I448" s="849">
        <v>18</v>
      </c>
      <c r="J448" s="849">
        <v>24941.16</v>
      </c>
      <c r="K448" s="837">
        <v>1</v>
      </c>
      <c r="L448" s="849">
        <v>18</v>
      </c>
      <c r="M448" s="850">
        <v>24941.16</v>
      </c>
    </row>
    <row r="449" spans="1:13" ht="14.4" customHeight="1" x14ac:dyDescent="0.3">
      <c r="A449" s="831" t="s">
        <v>2488</v>
      </c>
      <c r="B449" s="832" t="s">
        <v>1915</v>
      </c>
      <c r="C449" s="832" t="s">
        <v>2670</v>
      </c>
      <c r="D449" s="832" t="s">
        <v>2671</v>
      </c>
      <c r="E449" s="832" t="s">
        <v>2672</v>
      </c>
      <c r="F449" s="849"/>
      <c r="G449" s="849"/>
      <c r="H449" s="837">
        <v>0</v>
      </c>
      <c r="I449" s="849">
        <v>4</v>
      </c>
      <c r="J449" s="849">
        <v>2945.32</v>
      </c>
      <c r="K449" s="837">
        <v>1</v>
      </c>
      <c r="L449" s="849">
        <v>4</v>
      </c>
      <c r="M449" s="850">
        <v>2945.32</v>
      </c>
    </row>
    <row r="450" spans="1:13" ht="14.4" customHeight="1" x14ac:dyDescent="0.3">
      <c r="A450" s="831" t="s">
        <v>2488</v>
      </c>
      <c r="B450" s="832" t="s">
        <v>1915</v>
      </c>
      <c r="C450" s="832" t="s">
        <v>2673</v>
      </c>
      <c r="D450" s="832" t="s">
        <v>2671</v>
      </c>
      <c r="E450" s="832" t="s">
        <v>2674</v>
      </c>
      <c r="F450" s="849"/>
      <c r="G450" s="849"/>
      <c r="H450" s="837">
        <v>0</v>
      </c>
      <c r="I450" s="849">
        <v>10</v>
      </c>
      <c r="J450" s="849">
        <v>4908.8999999999996</v>
      </c>
      <c r="K450" s="837">
        <v>1</v>
      </c>
      <c r="L450" s="849">
        <v>10</v>
      </c>
      <c r="M450" s="850">
        <v>4908.8999999999996</v>
      </c>
    </row>
    <row r="451" spans="1:13" ht="14.4" customHeight="1" x14ac:dyDescent="0.3">
      <c r="A451" s="831" t="s">
        <v>2488</v>
      </c>
      <c r="B451" s="832" t="s">
        <v>1915</v>
      </c>
      <c r="C451" s="832" t="s">
        <v>2675</v>
      </c>
      <c r="D451" s="832" t="s">
        <v>873</v>
      </c>
      <c r="E451" s="832" t="s">
        <v>2676</v>
      </c>
      <c r="F451" s="849"/>
      <c r="G451" s="849"/>
      <c r="H451" s="837">
        <v>0</v>
      </c>
      <c r="I451" s="849">
        <v>4</v>
      </c>
      <c r="J451" s="849">
        <v>1108.48</v>
      </c>
      <c r="K451" s="837">
        <v>1</v>
      </c>
      <c r="L451" s="849">
        <v>4</v>
      </c>
      <c r="M451" s="850">
        <v>1108.48</v>
      </c>
    </row>
    <row r="452" spans="1:13" ht="14.4" customHeight="1" x14ac:dyDescent="0.3">
      <c r="A452" s="831" t="s">
        <v>2488</v>
      </c>
      <c r="B452" s="832" t="s">
        <v>2001</v>
      </c>
      <c r="C452" s="832" t="s">
        <v>2005</v>
      </c>
      <c r="D452" s="832" t="s">
        <v>2003</v>
      </c>
      <c r="E452" s="832" t="s">
        <v>2006</v>
      </c>
      <c r="F452" s="849"/>
      <c r="G452" s="849"/>
      <c r="H452" s="837">
        <v>0</v>
      </c>
      <c r="I452" s="849">
        <v>1</v>
      </c>
      <c r="J452" s="849">
        <v>263.68</v>
      </c>
      <c r="K452" s="837">
        <v>1</v>
      </c>
      <c r="L452" s="849">
        <v>1</v>
      </c>
      <c r="M452" s="850">
        <v>263.68</v>
      </c>
    </row>
    <row r="453" spans="1:13" ht="14.4" customHeight="1" x14ac:dyDescent="0.3">
      <c r="A453" s="831" t="s">
        <v>2488</v>
      </c>
      <c r="B453" s="832" t="s">
        <v>2046</v>
      </c>
      <c r="C453" s="832" t="s">
        <v>3368</v>
      </c>
      <c r="D453" s="832" t="s">
        <v>2048</v>
      </c>
      <c r="E453" s="832" t="s">
        <v>3369</v>
      </c>
      <c r="F453" s="849"/>
      <c r="G453" s="849"/>
      <c r="H453" s="837">
        <v>0</v>
      </c>
      <c r="I453" s="849">
        <v>2</v>
      </c>
      <c r="J453" s="849">
        <v>168.36</v>
      </c>
      <c r="K453" s="837">
        <v>1</v>
      </c>
      <c r="L453" s="849">
        <v>2</v>
      </c>
      <c r="M453" s="850">
        <v>168.36</v>
      </c>
    </row>
    <row r="454" spans="1:13" ht="14.4" customHeight="1" x14ac:dyDescent="0.3">
      <c r="A454" s="831" t="s">
        <v>2488</v>
      </c>
      <c r="B454" s="832" t="s">
        <v>2046</v>
      </c>
      <c r="C454" s="832" t="s">
        <v>2303</v>
      </c>
      <c r="D454" s="832" t="s">
        <v>2299</v>
      </c>
      <c r="E454" s="832" t="s">
        <v>2304</v>
      </c>
      <c r="F454" s="849"/>
      <c r="G454" s="849"/>
      <c r="H454" s="837">
        <v>0</v>
      </c>
      <c r="I454" s="849">
        <v>1</v>
      </c>
      <c r="J454" s="849">
        <v>49.08</v>
      </c>
      <c r="K454" s="837">
        <v>1</v>
      </c>
      <c r="L454" s="849">
        <v>1</v>
      </c>
      <c r="M454" s="850">
        <v>49.08</v>
      </c>
    </row>
    <row r="455" spans="1:13" ht="14.4" customHeight="1" x14ac:dyDescent="0.3">
      <c r="A455" s="831" t="s">
        <v>2488</v>
      </c>
      <c r="B455" s="832" t="s">
        <v>2046</v>
      </c>
      <c r="C455" s="832" t="s">
        <v>2050</v>
      </c>
      <c r="D455" s="832" t="s">
        <v>2048</v>
      </c>
      <c r="E455" s="832" t="s">
        <v>2051</v>
      </c>
      <c r="F455" s="849"/>
      <c r="G455" s="849"/>
      <c r="H455" s="837">
        <v>0</v>
      </c>
      <c r="I455" s="849">
        <v>2</v>
      </c>
      <c r="J455" s="849">
        <v>126.28</v>
      </c>
      <c r="K455" s="837">
        <v>1</v>
      </c>
      <c r="L455" s="849">
        <v>2</v>
      </c>
      <c r="M455" s="850">
        <v>126.28</v>
      </c>
    </row>
    <row r="456" spans="1:13" ht="14.4" customHeight="1" x14ac:dyDescent="0.3">
      <c r="A456" s="831" t="s">
        <v>2488</v>
      </c>
      <c r="B456" s="832" t="s">
        <v>2046</v>
      </c>
      <c r="C456" s="832" t="s">
        <v>3370</v>
      </c>
      <c r="D456" s="832" t="s">
        <v>2048</v>
      </c>
      <c r="E456" s="832" t="s">
        <v>3371</v>
      </c>
      <c r="F456" s="849"/>
      <c r="G456" s="849"/>
      <c r="H456" s="837">
        <v>0</v>
      </c>
      <c r="I456" s="849">
        <v>4</v>
      </c>
      <c r="J456" s="849">
        <v>196.32</v>
      </c>
      <c r="K456" s="837">
        <v>1</v>
      </c>
      <c r="L456" s="849">
        <v>4</v>
      </c>
      <c r="M456" s="850">
        <v>196.32</v>
      </c>
    </row>
    <row r="457" spans="1:13" ht="14.4" customHeight="1" x14ac:dyDescent="0.3">
      <c r="A457" s="831" t="s">
        <v>2488</v>
      </c>
      <c r="B457" s="832" t="s">
        <v>2074</v>
      </c>
      <c r="C457" s="832" t="s">
        <v>3326</v>
      </c>
      <c r="D457" s="832" t="s">
        <v>3327</v>
      </c>
      <c r="E457" s="832" t="s">
        <v>3328</v>
      </c>
      <c r="F457" s="849"/>
      <c r="G457" s="849"/>
      <c r="H457" s="837">
        <v>0</v>
      </c>
      <c r="I457" s="849">
        <v>3</v>
      </c>
      <c r="J457" s="849">
        <v>9695.43</v>
      </c>
      <c r="K457" s="837">
        <v>1</v>
      </c>
      <c r="L457" s="849">
        <v>3</v>
      </c>
      <c r="M457" s="850">
        <v>9695.43</v>
      </c>
    </row>
    <row r="458" spans="1:13" ht="14.4" customHeight="1" x14ac:dyDescent="0.3">
      <c r="A458" s="831" t="s">
        <v>2488</v>
      </c>
      <c r="B458" s="832" t="s">
        <v>4136</v>
      </c>
      <c r="C458" s="832" t="s">
        <v>2640</v>
      </c>
      <c r="D458" s="832" t="s">
        <v>2641</v>
      </c>
      <c r="E458" s="832" t="s">
        <v>2642</v>
      </c>
      <c r="F458" s="849"/>
      <c r="G458" s="849"/>
      <c r="H458" s="837">
        <v>0</v>
      </c>
      <c r="I458" s="849">
        <v>10</v>
      </c>
      <c r="J458" s="849">
        <v>26701.35</v>
      </c>
      <c r="K458" s="837">
        <v>1</v>
      </c>
      <c r="L458" s="849">
        <v>10</v>
      </c>
      <c r="M458" s="850">
        <v>26701.35</v>
      </c>
    </row>
    <row r="459" spans="1:13" ht="14.4" customHeight="1" x14ac:dyDescent="0.3">
      <c r="A459" s="831" t="s">
        <v>2488</v>
      </c>
      <c r="B459" s="832" t="s">
        <v>4136</v>
      </c>
      <c r="C459" s="832" t="s">
        <v>3123</v>
      </c>
      <c r="D459" s="832" t="s">
        <v>2641</v>
      </c>
      <c r="E459" s="832" t="s">
        <v>3124</v>
      </c>
      <c r="F459" s="849"/>
      <c r="G459" s="849"/>
      <c r="H459" s="837">
        <v>0</v>
      </c>
      <c r="I459" s="849">
        <v>5</v>
      </c>
      <c r="J459" s="849">
        <v>1849.73</v>
      </c>
      <c r="K459" s="837">
        <v>1</v>
      </c>
      <c r="L459" s="849">
        <v>5</v>
      </c>
      <c r="M459" s="850">
        <v>1849.73</v>
      </c>
    </row>
    <row r="460" spans="1:13" ht="14.4" customHeight="1" x14ac:dyDescent="0.3">
      <c r="A460" s="831" t="s">
        <v>2488</v>
      </c>
      <c r="B460" s="832" t="s">
        <v>4132</v>
      </c>
      <c r="C460" s="832" t="s">
        <v>2727</v>
      </c>
      <c r="D460" s="832" t="s">
        <v>2728</v>
      </c>
      <c r="E460" s="832" t="s">
        <v>2729</v>
      </c>
      <c r="F460" s="849"/>
      <c r="G460" s="849"/>
      <c r="H460" s="837">
        <v>0</v>
      </c>
      <c r="I460" s="849">
        <v>35</v>
      </c>
      <c r="J460" s="849">
        <v>17580.850000000002</v>
      </c>
      <c r="K460" s="837">
        <v>1</v>
      </c>
      <c r="L460" s="849">
        <v>35</v>
      </c>
      <c r="M460" s="850">
        <v>17580.850000000002</v>
      </c>
    </row>
    <row r="461" spans="1:13" ht="14.4" customHeight="1" x14ac:dyDescent="0.3">
      <c r="A461" s="831" t="s">
        <v>2488</v>
      </c>
      <c r="B461" s="832" t="s">
        <v>4140</v>
      </c>
      <c r="C461" s="832" t="s">
        <v>3304</v>
      </c>
      <c r="D461" s="832" t="s">
        <v>2529</v>
      </c>
      <c r="E461" s="832" t="s">
        <v>3305</v>
      </c>
      <c r="F461" s="849"/>
      <c r="G461" s="849"/>
      <c r="H461" s="837">
        <v>0</v>
      </c>
      <c r="I461" s="849">
        <v>1</v>
      </c>
      <c r="J461" s="849">
        <v>1834.64</v>
      </c>
      <c r="K461" s="837">
        <v>1</v>
      </c>
      <c r="L461" s="849">
        <v>1</v>
      </c>
      <c r="M461" s="850">
        <v>1834.64</v>
      </c>
    </row>
    <row r="462" spans="1:13" ht="14.4" customHeight="1" x14ac:dyDescent="0.3">
      <c r="A462" s="831" t="s">
        <v>2488</v>
      </c>
      <c r="B462" s="832" t="s">
        <v>4133</v>
      </c>
      <c r="C462" s="832" t="s">
        <v>2930</v>
      </c>
      <c r="D462" s="832" t="s">
        <v>2652</v>
      </c>
      <c r="E462" s="832" t="s">
        <v>1961</v>
      </c>
      <c r="F462" s="849">
        <v>12</v>
      </c>
      <c r="G462" s="849">
        <v>6604.68</v>
      </c>
      <c r="H462" s="837">
        <v>1</v>
      </c>
      <c r="I462" s="849"/>
      <c r="J462" s="849"/>
      <c r="K462" s="837">
        <v>0</v>
      </c>
      <c r="L462" s="849">
        <v>12</v>
      </c>
      <c r="M462" s="850">
        <v>6604.68</v>
      </c>
    </row>
    <row r="463" spans="1:13" ht="14.4" customHeight="1" x14ac:dyDescent="0.3">
      <c r="A463" s="831" t="s">
        <v>2488</v>
      </c>
      <c r="B463" s="832" t="s">
        <v>4133</v>
      </c>
      <c r="C463" s="832" t="s">
        <v>2654</v>
      </c>
      <c r="D463" s="832" t="s">
        <v>2655</v>
      </c>
      <c r="E463" s="832" t="s">
        <v>1961</v>
      </c>
      <c r="F463" s="849"/>
      <c r="G463" s="849"/>
      <c r="H463" s="837">
        <v>0</v>
      </c>
      <c r="I463" s="849">
        <v>121</v>
      </c>
      <c r="J463" s="849">
        <v>66597.19</v>
      </c>
      <c r="K463" s="837">
        <v>1</v>
      </c>
      <c r="L463" s="849">
        <v>121</v>
      </c>
      <c r="M463" s="850">
        <v>66597.19</v>
      </c>
    </row>
    <row r="464" spans="1:13" ht="14.4" customHeight="1" x14ac:dyDescent="0.3">
      <c r="A464" s="831" t="s">
        <v>2488</v>
      </c>
      <c r="B464" s="832" t="s">
        <v>2103</v>
      </c>
      <c r="C464" s="832" t="s">
        <v>2104</v>
      </c>
      <c r="D464" s="832" t="s">
        <v>653</v>
      </c>
      <c r="E464" s="832" t="s">
        <v>654</v>
      </c>
      <c r="F464" s="849"/>
      <c r="G464" s="849"/>
      <c r="H464" s="837">
        <v>0</v>
      </c>
      <c r="I464" s="849">
        <v>10</v>
      </c>
      <c r="J464" s="849">
        <v>652.79999999999995</v>
      </c>
      <c r="K464" s="837">
        <v>1</v>
      </c>
      <c r="L464" s="849">
        <v>10</v>
      </c>
      <c r="M464" s="850">
        <v>652.79999999999995</v>
      </c>
    </row>
    <row r="465" spans="1:13" ht="14.4" customHeight="1" x14ac:dyDescent="0.3">
      <c r="A465" s="831" t="s">
        <v>2488</v>
      </c>
      <c r="B465" s="832" t="s">
        <v>2110</v>
      </c>
      <c r="C465" s="832" t="s">
        <v>2114</v>
      </c>
      <c r="D465" s="832" t="s">
        <v>2112</v>
      </c>
      <c r="E465" s="832" t="s">
        <v>2115</v>
      </c>
      <c r="F465" s="849"/>
      <c r="G465" s="849"/>
      <c r="H465" s="837">
        <v>0</v>
      </c>
      <c r="I465" s="849">
        <v>3</v>
      </c>
      <c r="J465" s="849">
        <v>1657.92</v>
      </c>
      <c r="K465" s="837">
        <v>1</v>
      </c>
      <c r="L465" s="849">
        <v>3</v>
      </c>
      <c r="M465" s="850">
        <v>1657.92</v>
      </c>
    </row>
    <row r="466" spans="1:13" ht="14.4" customHeight="1" x14ac:dyDescent="0.3">
      <c r="A466" s="831" t="s">
        <v>2488</v>
      </c>
      <c r="B466" s="832" t="s">
        <v>2118</v>
      </c>
      <c r="C466" s="832" t="s">
        <v>2513</v>
      </c>
      <c r="D466" s="832" t="s">
        <v>2129</v>
      </c>
      <c r="E466" s="832" t="s">
        <v>2514</v>
      </c>
      <c r="F466" s="849"/>
      <c r="G466" s="849"/>
      <c r="H466" s="837">
        <v>0</v>
      </c>
      <c r="I466" s="849">
        <v>11</v>
      </c>
      <c r="J466" s="849">
        <v>58542.879999999997</v>
      </c>
      <c r="K466" s="837">
        <v>1</v>
      </c>
      <c r="L466" s="849">
        <v>11</v>
      </c>
      <c r="M466" s="850">
        <v>58542.879999999997</v>
      </c>
    </row>
    <row r="467" spans="1:13" ht="14.4" customHeight="1" x14ac:dyDescent="0.3">
      <c r="A467" s="831" t="s">
        <v>2488</v>
      </c>
      <c r="B467" s="832" t="s">
        <v>2118</v>
      </c>
      <c r="C467" s="832" t="s">
        <v>2874</v>
      </c>
      <c r="D467" s="832" t="s">
        <v>2129</v>
      </c>
      <c r="E467" s="832" t="s">
        <v>2875</v>
      </c>
      <c r="F467" s="849"/>
      <c r="G467" s="849"/>
      <c r="H467" s="837">
        <v>0</v>
      </c>
      <c r="I467" s="849">
        <v>6</v>
      </c>
      <c r="J467" s="849">
        <v>31932.48</v>
      </c>
      <c r="K467" s="837">
        <v>1</v>
      </c>
      <c r="L467" s="849">
        <v>6</v>
      </c>
      <c r="M467" s="850">
        <v>31932.48</v>
      </c>
    </row>
    <row r="468" spans="1:13" ht="14.4" customHeight="1" x14ac:dyDescent="0.3">
      <c r="A468" s="831" t="s">
        <v>2488</v>
      </c>
      <c r="B468" s="832" t="s">
        <v>2118</v>
      </c>
      <c r="C468" s="832" t="s">
        <v>2124</v>
      </c>
      <c r="D468" s="832" t="s">
        <v>2120</v>
      </c>
      <c r="E468" s="832" t="s">
        <v>2125</v>
      </c>
      <c r="F468" s="849"/>
      <c r="G468" s="849"/>
      <c r="H468" s="837">
        <v>0</v>
      </c>
      <c r="I468" s="849">
        <v>4</v>
      </c>
      <c r="J468" s="849">
        <v>1939</v>
      </c>
      <c r="K468" s="837">
        <v>1</v>
      </c>
      <c r="L468" s="849">
        <v>4</v>
      </c>
      <c r="M468" s="850">
        <v>1939</v>
      </c>
    </row>
    <row r="469" spans="1:13" ht="14.4" customHeight="1" x14ac:dyDescent="0.3">
      <c r="A469" s="831" t="s">
        <v>2488</v>
      </c>
      <c r="B469" s="832" t="s">
        <v>2118</v>
      </c>
      <c r="C469" s="832" t="s">
        <v>2126</v>
      </c>
      <c r="D469" s="832" t="s">
        <v>2120</v>
      </c>
      <c r="E469" s="832" t="s">
        <v>2127</v>
      </c>
      <c r="F469" s="849"/>
      <c r="G469" s="849"/>
      <c r="H469" s="837">
        <v>0</v>
      </c>
      <c r="I469" s="849">
        <v>6</v>
      </c>
      <c r="J469" s="849">
        <v>5816.88</v>
      </c>
      <c r="K469" s="837">
        <v>1</v>
      </c>
      <c r="L469" s="849">
        <v>6</v>
      </c>
      <c r="M469" s="850">
        <v>5816.88</v>
      </c>
    </row>
    <row r="470" spans="1:13" ht="14.4" customHeight="1" x14ac:dyDescent="0.3">
      <c r="A470" s="831" t="s">
        <v>2488</v>
      </c>
      <c r="B470" s="832" t="s">
        <v>2339</v>
      </c>
      <c r="C470" s="832" t="s">
        <v>2340</v>
      </c>
      <c r="D470" s="832" t="s">
        <v>1497</v>
      </c>
      <c r="E470" s="832" t="s">
        <v>1498</v>
      </c>
      <c r="F470" s="849"/>
      <c r="G470" s="849"/>
      <c r="H470" s="837">
        <v>0</v>
      </c>
      <c r="I470" s="849">
        <v>2</v>
      </c>
      <c r="J470" s="849">
        <v>2573.2399999999998</v>
      </c>
      <c r="K470" s="837">
        <v>1</v>
      </c>
      <c r="L470" s="849">
        <v>2</v>
      </c>
      <c r="M470" s="850">
        <v>2573.2399999999998</v>
      </c>
    </row>
    <row r="471" spans="1:13" ht="14.4" customHeight="1" x14ac:dyDescent="0.3">
      <c r="A471" s="831" t="s">
        <v>2488</v>
      </c>
      <c r="B471" s="832" t="s">
        <v>2172</v>
      </c>
      <c r="C471" s="832" t="s">
        <v>2774</v>
      </c>
      <c r="D471" s="832" t="s">
        <v>1272</v>
      </c>
      <c r="E471" s="832" t="s">
        <v>2343</v>
      </c>
      <c r="F471" s="849"/>
      <c r="G471" s="849"/>
      <c r="H471" s="837"/>
      <c r="I471" s="849">
        <v>4</v>
      </c>
      <c r="J471" s="849">
        <v>0</v>
      </c>
      <c r="K471" s="837"/>
      <c r="L471" s="849">
        <v>4</v>
      </c>
      <c r="M471" s="850">
        <v>0</v>
      </c>
    </row>
    <row r="472" spans="1:13" ht="14.4" customHeight="1" x14ac:dyDescent="0.3">
      <c r="A472" s="831" t="s">
        <v>2488</v>
      </c>
      <c r="B472" s="832" t="s">
        <v>2172</v>
      </c>
      <c r="C472" s="832" t="s">
        <v>2173</v>
      </c>
      <c r="D472" s="832" t="s">
        <v>1272</v>
      </c>
      <c r="E472" s="832" t="s">
        <v>2174</v>
      </c>
      <c r="F472" s="849"/>
      <c r="G472" s="849"/>
      <c r="H472" s="837"/>
      <c r="I472" s="849">
        <v>10</v>
      </c>
      <c r="J472" s="849">
        <v>0</v>
      </c>
      <c r="K472" s="837"/>
      <c r="L472" s="849">
        <v>10</v>
      </c>
      <c r="M472" s="850">
        <v>0</v>
      </c>
    </row>
    <row r="473" spans="1:13" ht="14.4" customHeight="1" x14ac:dyDescent="0.3">
      <c r="A473" s="831" t="s">
        <v>2488</v>
      </c>
      <c r="B473" s="832" t="s">
        <v>4139</v>
      </c>
      <c r="C473" s="832" t="s">
        <v>3316</v>
      </c>
      <c r="D473" s="832" t="s">
        <v>742</v>
      </c>
      <c r="E473" s="832" t="s">
        <v>2561</v>
      </c>
      <c r="F473" s="849"/>
      <c r="G473" s="849"/>
      <c r="H473" s="837">
        <v>0</v>
      </c>
      <c r="I473" s="849">
        <v>2</v>
      </c>
      <c r="J473" s="849">
        <v>528</v>
      </c>
      <c r="K473" s="837">
        <v>1</v>
      </c>
      <c r="L473" s="849">
        <v>2</v>
      </c>
      <c r="M473" s="850">
        <v>528</v>
      </c>
    </row>
    <row r="474" spans="1:13" ht="14.4" customHeight="1" x14ac:dyDescent="0.3">
      <c r="A474" s="831" t="s">
        <v>2488</v>
      </c>
      <c r="B474" s="832" t="s">
        <v>4139</v>
      </c>
      <c r="C474" s="832" t="s">
        <v>3317</v>
      </c>
      <c r="D474" s="832" t="s">
        <v>742</v>
      </c>
      <c r="E474" s="832" t="s">
        <v>2561</v>
      </c>
      <c r="F474" s="849"/>
      <c r="G474" s="849"/>
      <c r="H474" s="837">
        <v>0</v>
      </c>
      <c r="I474" s="849">
        <v>1</v>
      </c>
      <c r="J474" s="849">
        <v>264</v>
      </c>
      <c r="K474" s="837">
        <v>1</v>
      </c>
      <c r="L474" s="849">
        <v>1</v>
      </c>
      <c r="M474" s="850">
        <v>264</v>
      </c>
    </row>
    <row r="475" spans="1:13" ht="14.4" customHeight="1" x14ac:dyDescent="0.3">
      <c r="A475" s="831" t="s">
        <v>2488</v>
      </c>
      <c r="B475" s="832" t="s">
        <v>2208</v>
      </c>
      <c r="C475" s="832" t="s">
        <v>2224</v>
      </c>
      <c r="D475" s="832" t="s">
        <v>1299</v>
      </c>
      <c r="E475" s="832" t="s">
        <v>1286</v>
      </c>
      <c r="F475" s="849"/>
      <c r="G475" s="849"/>
      <c r="H475" s="837">
        <v>0</v>
      </c>
      <c r="I475" s="849">
        <v>4</v>
      </c>
      <c r="J475" s="849">
        <v>527.72</v>
      </c>
      <c r="K475" s="837">
        <v>1</v>
      </c>
      <c r="L475" s="849">
        <v>4</v>
      </c>
      <c r="M475" s="850">
        <v>527.72</v>
      </c>
    </row>
    <row r="476" spans="1:13" ht="14.4" customHeight="1" x14ac:dyDescent="0.3">
      <c r="A476" s="831" t="s">
        <v>2489</v>
      </c>
      <c r="B476" s="832" t="s">
        <v>4146</v>
      </c>
      <c r="C476" s="832" t="s">
        <v>3275</v>
      </c>
      <c r="D476" s="832" t="s">
        <v>821</v>
      </c>
      <c r="E476" s="832" t="s">
        <v>3276</v>
      </c>
      <c r="F476" s="849"/>
      <c r="G476" s="849"/>
      <c r="H476" s="837"/>
      <c r="I476" s="849">
        <v>1</v>
      </c>
      <c r="J476" s="849">
        <v>0</v>
      </c>
      <c r="K476" s="837"/>
      <c r="L476" s="849">
        <v>1</v>
      </c>
      <c r="M476" s="850">
        <v>0</v>
      </c>
    </row>
    <row r="477" spans="1:13" ht="14.4" customHeight="1" x14ac:dyDescent="0.3">
      <c r="A477" s="831" t="s">
        <v>2489</v>
      </c>
      <c r="B477" s="832" t="s">
        <v>4148</v>
      </c>
      <c r="C477" s="832" t="s">
        <v>3392</v>
      </c>
      <c r="D477" s="832" t="s">
        <v>3393</v>
      </c>
      <c r="E477" s="832" t="s">
        <v>3394</v>
      </c>
      <c r="F477" s="849"/>
      <c r="G477" s="849"/>
      <c r="H477" s="837">
        <v>0</v>
      </c>
      <c r="I477" s="849">
        <v>1</v>
      </c>
      <c r="J477" s="849">
        <v>529.88</v>
      </c>
      <c r="K477" s="837">
        <v>1</v>
      </c>
      <c r="L477" s="849">
        <v>1</v>
      </c>
      <c r="M477" s="850">
        <v>529.88</v>
      </c>
    </row>
    <row r="478" spans="1:13" ht="14.4" customHeight="1" x14ac:dyDescent="0.3">
      <c r="A478" s="831" t="s">
        <v>2489</v>
      </c>
      <c r="B478" s="832" t="s">
        <v>1915</v>
      </c>
      <c r="C478" s="832" t="s">
        <v>1918</v>
      </c>
      <c r="D478" s="832" t="s">
        <v>873</v>
      </c>
      <c r="E478" s="832" t="s">
        <v>1919</v>
      </c>
      <c r="F478" s="849"/>
      <c r="G478" s="849"/>
      <c r="H478" s="837">
        <v>0</v>
      </c>
      <c r="I478" s="849">
        <v>2</v>
      </c>
      <c r="J478" s="849">
        <v>2771.24</v>
      </c>
      <c r="K478" s="837">
        <v>1</v>
      </c>
      <c r="L478" s="849">
        <v>2</v>
      </c>
      <c r="M478" s="850">
        <v>2771.24</v>
      </c>
    </row>
    <row r="479" spans="1:13" ht="14.4" customHeight="1" x14ac:dyDescent="0.3">
      <c r="A479" s="831" t="s">
        <v>2489</v>
      </c>
      <c r="B479" s="832" t="s">
        <v>1915</v>
      </c>
      <c r="C479" s="832" t="s">
        <v>1922</v>
      </c>
      <c r="D479" s="832" t="s">
        <v>873</v>
      </c>
      <c r="E479" s="832" t="s">
        <v>1923</v>
      </c>
      <c r="F479" s="849"/>
      <c r="G479" s="849"/>
      <c r="H479" s="837">
        <v>0</v>
      </c>
      <c r="I479" s="849">
        <v>1</v>
      </c>
      <c r="J479" s="849">
        <v>2309.36</v>
      </c>
      <c r="K479" s="837">
        <v>1</v>
      </c>
      <c r="L479" s="849">
        <v>1</v>
      </c>
      <c r="M479" s="850">
        <v>2309.36</v>
      </c>
    </row>
    <row r="480" spans="1:13" ht="14.4" customHeight="1" x14ac:dyDescent="0.3">
      <c r="A480" s="831" t="s">
        <v>2489</v>
      </c>
      <c r="B480" s="832" t="s">
        <v>1915</v>
      </c>
      <c r="C480" s="832" t="s">
        <v>2673</v>
      </c>
      <c r="D480" s="832" t="s">
        <v>2671</v>
      </c>
      <c r="E480" s="832" t="s">
        <v>2674</v>
      </c>
      <c r="F480" s="849"/>
      <c r="G480" s="849"/>
      <c r="H480" s="837">
        <v>0</v>
      </c>
      <c r="I480" s="849">
        <v>7</v>
      </c>
      <c r="J480" s="849">
        <v>3436.2299999999996</v>
      </c>
      <c r="K480" s="837">
        <v>1</v>
      </c>
      <c r="L480" s="849">
        <v>7</v>
      </c>
      <c r="M480" s="850">
        <v>3436.2299999999996</v>
      </c>
    </row>
    <row r="481" spans="1:13" ht="14.4" customHeight="1" x14ac:dyDescent="0.3">
      <c r="A481" s="831" t="s">
        <v>2489</v>
      </c>
      <c r="B481" s="832" t="s">
        <v>1915</v>
      </c>
      <c r="C481" s="832" t="s">
        <v>1920</v>
      </c>
      <c r="D481" s="832" t="s">
        <v>873</v>
      </c>
      <c r="E481" s="832" t="s">
        <v>1921</v>
      </c>
      <c r="F481" s="849"/>
      <c r="G481" s="849"/>
      <c r="H481" s="837">
        <v>0</v>
      </c>
      <c r="I481" s="849">
        <v>5</v>
      </c>
      <c r="J481" s="849">
        <v>9237.4500000000007</v>
      </c>
      <c r="K481" s="837">
        <v>1</v>
      </c>
      <c r="L481" s="849">
        <v>5</v>
      </c>
      <c r="M481" s="850">
        <v>9237.4500000000007</v>
      </c>
    </row>
    <row r="482" spans="1:13" ht="14.4" customHeight="1" x14ac:dyDescent="0.3">
      <c r="A482" s="831" t="s">
        <v>2489</v>
      </c>
      <c r="B482" s="832" t="s">
        <v>1937</v>
      </c>
      <c r="C482" s="832" t="s">
        <v>1939</v>
      </c>
      <c r="D482" s="832" t="s">
        <v>877</v>
      </c>
      <c r="E482" s="832" t="s">
        <v>1940</v>
      </c>
      <c r="F482" s="849"/>
      <c r="G482" s="849"/>
      <c r="H482" s="837">
        <v>0</v>
      </c>
      <c r="I482" s="849">
        <v>1</v>
      </c>
      <c r="J482" s="849">
        <v>42.51</v>
      </c>
      <c r="K482" s="837">
        <v>1</v>
      </c>
      <c r="L482" s="849">
        <v>1</v>
      </c>
      <c r="M482" s="850">
        <v>42.51</v>
      </c>
    </row>
    <row r="483" spans="1:13" ht="14.4" customHeight="1" x14ac:dyDescent="0.3">
      <c r="A483" s="831" t="s">
        <v>2489</v>
      </c>
      <c r="B483" s="832" t="s">
        <v>1937</v>
      </c>
      <c r="C483" s="832" t="s">
        <v>2884</v>
      </c>
      <c r="D483" s="832" t="s">
        <v>2885</v>
      </c>
      <c r="E483" s="832" t="s">
        <v>1940</v>
      </c>
      <c r="F483" s="849">
        <v>1</v>
      </c>
      <c r="G483" s="849">
        <v>42.51</v>
      </c>
      <c r="H483" s="837">
        <v>1</v>
      </c>
      <c r="I483" s="849"/>
      <c r="J483" s="849"/>
      <c r="K483" s="837">
        <v>0</v>
      </c>
      <c r="L483" s="849">
        <v>1</v>
      </c>
      <c r="M483" s="850">
        <v>42.51</v>
      </c>
    </row>
    <row r="484" spans="1:13" ht="14.4" customHeight="1" x14ac:dyDescent="0.3">
      <c r="A484" s="831" t="s">
        <v>2489</v>
      </c>
      <c r="B484" s="832" t="s">
        <v>2052</v>
      </c>
      <c r="C484" s="832" t="s">
        <v>2305</v>
      </c>
      <c r="D484" s="832" t="s">
        <v>1310</v>
      </c>
      <c r="E484" s="832" t="s">
        <v>2306</v>
      </c>
      <c r="F484" s="849"/>
      <c r="G484" s="849"/>
      <c r="H484" s="837">
        <v>0</v>
      </c>
      <c r="I484" s="849">
        <v>2</v>
      </c>
      <c r="J484" s="849">
        <v>308.72000000000003</v>
      </c>
      <c r="K484" s="837">
        <v>1</v>
      </c>
      <c r="L484" s="849">
        <v>2</v>
      </c>
      <c r="M484" s="850">
        <v>308.72000000000003</v>
      </c>
    </row>
    <row r="485" spans="1:13" ht="14.4" customHeight="1" x14ac:dyDescent="0.3">
      <c r="A485" s="831" t="s">
        <v>2489</v>
      </c>
      <c r="B485" s="832" t="s">
        <v>2103</v>
      </c>
      <c r="C485" s="832" t="s">
        <v>2326</v>
      </c>
      <c r="D485" s="832" t="s">
        <v>653</v>
      </c>
      <c r="E485" s="832" t="s">
        <v>1354</v>
      </c>
      <c r="F485" s="849"/>
      <c r="G485" s="849"/>
      <c r="H485" s="837">
        <v>0</v>
      </c>
      <c r="I485" s="849">
        <v>1</v>
      </c>
      <c r="J485" s="849">
        <v>21.76</v>
      </c>
      <c r="K485" s="837">
        <v>1</v>
      </c>
      <c r="L485" s="849">
        <v>1</v>
      </c>
      <c r="M485" s="850">
        <v>21.76</v>
      </c>
    </row>
    <row r="486" spans="1:13" ht="14.4" customHeight="1" x14ac:dyDescent="0.3">
      <c r="A486" s="831" t="s">
        <v>2489</v>
      </c>
      <c r="B486" s="832" t="s">
        <v>2118</v>
      </c>
      <c r="C486" s="832" t="s">
        <v>2513</v>
      </c>
      <c r="D486" s="832" t="s">
        <v>2129</v>
      </c>
      <c r="E486" s="832" t="s">
        <v>2514</v>
      </c>
      <c r="F486" s="849"/>
      <c r="G486" s="849"/>
      <c r="H486" s="837">
        <v>0</v>
      </c>
      <c r="I486" s="849">
        <v>3</v>
      </c>
      <c r="J486" s="849">
        <v>15966.24</v>
      </c>
      <c r="K486" s="837">
        <v>1</v>
      </c>
      <c r="L486" s="849">
        <v>3</v>
      </c>
      <c r="M486" s="850">
        <v>15966.24</v>
      </c>
    </row>
    <row r="487" spans="1:13" ht="14.4" customHeight="1" x14ac:dyDescent="0.3">
      <c r="A487" s="831" t="s">
        <v>2489</v>
      </c>
      <c r="B487" s="832" t="s">
        <v>2118</v>
      </c>
      <c r="C487" s="832" t="s">
        <v>2124</v>
      </c>
      <c r="D487" s="832" t="s">
        <v>2120</v>
      </c>
      <c r="E487" s="832" t="s">
        <v>2125</v>
      </c>
      <c r="F487" s="849"/>
      <c r="G487" s="849"/>
      <c r="H487" s="837">
        <v>0</v>
      </c>
      <c r="I487" s="849">
        <v>7</v>
      </c>
      <c r="J487" s="849">
        <v>3393.25</v>
      </c>
      <c r="K487" s="837">
        <v>1</v>
      </c>
      <c r="L487" s="849">
        <v>7</v>
      </c>
      <c r="M487" s="850">
        <v>3393.25</v>
      </c>
    </row>
    <row r="488" spans="1:13" ht="14.4" customHeight="1" x14ac:dyDescent="0.3">
      <c r="A488" s="831" t="s">
        <v>2489</v>
      </c>
      <c r="B488" s="832" t="s">
        <v>2118</v>
      </c>
      <c r="C488" s="832" t="s">
        <v>2126</v>
      </c>
      <c r="D488" s="832" t="s">
        <v>2120</v>
      </c>
      <c r="E488" s="832" t="s">
        <v>2127</v>
      </c>
      <c r="F488" s="849"/>
      <c r="G488" s="849"/>
      <c r="H488" s="837">
        <v>0</v>
      </c>
      <c r="I488" s="849">
        <v>1</v>
      </c>
      <c r="J488" s="849">
        <v>969.48</v>
      </c>
      <c r="K488" s="837">
        <v>1</v>
      </c>
      <c r="L488" s="849">
        <v>1</v>
      </c>
      <c r="M488" s="850">
        <v>969.48</v>
      </c>
    </row>
    <row r="489" spans="1:13" ht="14.4" customHeight="1" x14ac:dyDescent="0.3">
      <c r="A489" s="831" t="s">
        <v>2489</v>
      </c>
      <c r="B489" s="832" t="s">
        <v>2118</v>
      </c>
      <c r="C489" s="832" t="s">
        <v>2119</v>
      </c>
      <c r="D489" s="832" t="s">
        <v>2120</v>
      </c>
      <c r="E489" s="832" t="s">
        <v>2121</v>
      </c>
      <c r="F489" s="849"/>
      <c r="G489" s="849"/>
      <c r="H489" s="837">
        <v>0</v>
      </c>
      <c r="I489" s="849">
        <v>2</v>
      </c>
      <c r="J489" s="849">
        <v>3877.94</v>
      </c>
      <c r="K489" s="837">
        <v>1</v>
      </c>
      <c r="L489" s="849">
        <v>2</v>
      </c>
      <c r="M489" s="850">
        <v>3877.94</v>
      </c>
    </row>
    <row r="490" spans="1:13" ht="14.4" customHeight="1" x14ac:dyDescent="0.3">
      <c r="A490" s="831" t="s">
        <v>2489</v>
      </c>
      <c r="B490" s="832" t="s">
        <v>2118</v>
      </c>
      <c r="C490" s="832" t="s">
        <v>2122</v>
      </c>
      <c r="D490" s="832" t="s">
        <v>2120</v>
      </c>
      <c r="E490" s="832" t="s">
        <v>2123</v>
      </c>
      <c r="F490" s="849"/>
      <c r="G490" s="849"/>
      <c r="H490" s="837">
        <v>0</v>
      </c>
      <c r="I490" s="849">
        <v>2</v>
      </c>
      <c r="J490" s="849">
        <v>2908.46</v>
      </c>
      <c r="K490" s="837">
        <v>1</v>
      </c>
      <c r="L490" s="849">
        <v>2</v>
      </c>
      <c r="M490" s="850">
        <v>2908.46</v>
      </c>
    </row>
    <row r="491" spans="1:13" ht="14.4" customHeight="1" x14ac:dyDescent="0.3">
      <c r="A491" s="831" t="s">
        <v>2489</v>
      </c>
      <c r="B491" s="832" t="s">
        <v>2131</v>
      </c>
      <c r="C491" s="832" t="s">
        <v>2132</v>
      </c>
      <c r="D491" s="832" t="s">
        <v>2133</v>
      </c>
      <c r="E491" s="832" t="s">
        <v>2134</v>
      </c>
      <c r="F491" s="849">
        <v>1</v>
      </c>
      <c r="G491" s="849">
        <v>1131.06</v>
      </c>
      <c r="H491" s="837">
        <v>1</v>
      </c>
      <c r="I491" s="849"/>
      <c r="J491" s="849"/>
      <c r="K491" s="837">
        <v>0</v>
      </c>
      <c r="L491" s="849">
        <v>1</v>
      </c>
      <c r="M491" s="850">
        <v>1131.06</v>
      </c>
    </row>
    <row r="492" spans="1:13" ht="14.4" customHeight="1" x14ac:dyDescent="0.3">
      <c r="A492" s="831" t="s">
        <v>2489</v>
      </c>
      <c r="B492" s="832" t="s">
        <v>2139</v>
      </c>
      <c r="C492" s="832" t="s">
        <v>2141</v>
      </c>
      <c r="D492" s="832" t="s">
        <v>1087</v>
      </c>
      <c r="E492" s="832" t="s">
        <v>1089</v>
      </c>
      <c r="F492" s="849"/>
      <c r="G492" s="849"/>
      <c r="H492" s="837"/>
      <c r="I492" s="849">
        <v>4</v>
      </c>
      <c r="J492" s="849">
        <v>0</v>
      </c>
      <c r="K492" s="837"/>
      <c r="L492" s="849">
        <v>4</v>
      </c>
      <c r="M492" s="850">
        <v>0</v>
      </c>
    </row>
    <row r="493" spans="1:13" ht="14.4" customHeight="1" x14ac:dyDescent="0.3">
      <c r="A493" s="831" t="s">
        <v>2489</v>
      </c>
      <c r="B493" s="832" t="s">
        <v>2158</v>
      </c>
      <c r="C493" s="832" t="s">
        <v>3382</v>
      </c>
      <c r="D493" s="832" t="s">
        <v>2160</v>
      </c>
      <c r="E493" s="832" t="s">
        <v>3383</v>
      </c>
      <c r="F493" s="849"/>
      <c r="G493" s="849"/>
      <c r="H493" s="837">
        <v>0</v>
      </c>
      <c r="I493" s="849">
        <v>1</v>
      </c>
      <c r="J493" s="849">
        <v>1170.93</v>
      </c>
      <c r="K493" s="837">
        <v>1</v>
      </c>
      <c r="L493" s="849">
        <v>1</v>
      </c>
      <c r="M493" s="850">
        <v>1170.93</v>
      </c>
    </row>
    <row r="494" spans="1:13" ht="14.4" customHeight="1" x14ac:dyDescent="0.3">
      <c r="A494" s="831" t="s">
        <v>2489</v>
      </c>
      <c r="B494" s="832" t="s">
        <v>4139</v>
      </c>
      <c r="C494" s="832" t="s">
        <v>2559</v>
      </c>
      <c r="D494" s="832" t="s">
        <v>741</v>
      </c>
      <c r="E494" s="832" t="s">
        <v>715</v>
      </c>
      <c r="F494" s="849"/>
      <c r="G494" s="849"/>
      <c r="H494" s="837">
        <v>0</v>
      </c>
      <c r="I494" s="849">
        <v>1</v>
      </c>
      <c r="J494" s="849">
        <v>65.989999999999995</v>
      </c>
      <c r="K494" s="837">
        <v>1</v>
      </c>
      <c r="L494" s="849">
        <v>1</v>
      </c>
      <c r="M494" s="850">
        <v>65.989999999999995</v>
      </c>
    </row>
    <row r="495" spans="1:13" ht="14.4" customHeight="1" x14ac:dyDescent="0.3">
      <c r="A495" s="831" t="s">
        <v>2489</v>
      </c>
      <c r="B495" s="832" t="s">
        <v>2346</v>
      </c>
      <c r="C495" s="832" t="s">
        <v>3376</v>
      </c>
      <c r="D495" s="832" t="s">
        <v>3377</v>
      </c>
      <c r="E495" s="832" t="s">
        <v>715</v>
      </c>
      <c r="F495" s="849">
        <v>1</v>
      </c>
      <c r="G495" s="849">
        <v>132</v>
      </c>
      <c r="H495" s="837">
        <v>1</v>
      </c>
      <c r="I495" s="849"/>
      <c r="J495" s="849"/>
      <c r="K495" s="837">
        <v>0</v>
      </c>
      <c r="L495" s="849">
        <v>1</v>
      </c>
      <c r="M495" s="850">
        <v>132</v>
      </c>
    </row>
    <row r="496" spans="1:13" ht="14.4" customHeight="1" x14ac:dyDescent="0.3">
      <c r="A496" s="831" t="s">
        <v>2489</v>
      </c>
      <c r="B496" s="832" t="s">
        <v>2099</v>
      </c>
      <c r="C496" s="832" t="s">
        <v>2391</v>
      </c>
      <c r="D496" s="832" t="s">
        <v>2101</v>
      </c>
      <c r="E496" s="832" t="s">
        <v>2392</v>
      </c>
      <c r="F496" s="849"/>
      <c r="G496" s="849"/>
      <c r="H496" s="837">
        <v>0</v>
      </c>
      <c r="I496" s="849">
        <v>1</v>
      </c>
      <c r="J496" s="849">
        <v>2767.93</v>
      </c>
      <c r="K496" s="837">
        <v>1</v>
      </c>
      <c r="L496" s="849">
        <v>1</v>
      </c>
      <c r="M496" s="850">
        <v>2767.93</v>
      </c>
    </row>
    <row r="497" spans="1:13" ht="14.4" customHeight="1" x14ac:dyDescent="0.3">
      <c r="A497" s="831" t="s">
        <v>2490</v>
      </c>
      <c r="B497" s="832" t="s">
        <v>1915</v>
      </c>
      <c r="C497" s="832" t="s">
        <v>2670</v>
      </c>
      <c r="D497" s="832" t="s">
        <v>2671</v>
      </c>
      <c r="E497" s="832" t="s">
        <v>2672</v>
      </c>
      <c r="F497" s="849"/>
      <c r="G497" s="849"/>
      <c r="H497" s="837">
        <v>0</v>
      </c>
      <c r="I497" s="849">
        <v>4</v>
      </c>
      <c r="J497" s="849">
        <v>2945.32</v>
      </c>
      <c r="K497" s="837">
        <v>1</v>
      </c>
      <c r="L497" s="849">
        <v>4</v>
      </c>
      <c r="M497" s="850">
        <v>2945.32</v>
      </c>
    </row>
    <row r="498" spans="1:13" ht="14.4" customHeight="1" x14ac:dyDescent="0.3">
      <c r="A498" s="831" t="s">
        <v>2490</v>
      </c>
      <c r="B498" s="832" t="s">
        <v>1915</v>
      </c>
      <c r="C498" s="832" t="s">
        <v>1920</v>
      </c>
      <c r="D498" s="832" t="s">
        <v>873</v>
      </c>
      <c r="E498" s="832" t="s">
        <v>1921</v>
      </c>
      <c r="F498" s="849"/>
      <c r="G498" s="849"/>
      <c r="H498" s="837">
        <v>0</v>
      </c>
      <c r="I498" s="849">
        <v>3</v>
      </c>
      <c r="J498" s="849">
        <v>5542.47</v>
      </c>
      <c r="K498" s="837">
        <v>1</v>
      </c>
      <c r="L498" s="849">
        <v>3</v>
      </c>
      <c r="M498" s="850">
        <v>5542.47</v>
      </c>
    </row>
    <row r="499" spans="1:13" ht="14.4" customHeight="1" x14ac:dyDescent="0.3">
      <c r="A499" s="831" t="s">
        <v>2490</v>
      </c>
      <c r="B499" s="832" t="s">
        <v>1915</v>
      </c>
      <c r="C499" s="832" t="s">
        <v>2948</v>
      </c>
      <c r="D499" s="832" t="s">
        <v>2671</v>
      </c>
      <c r="E499" s="832" t="s">
        <v>2949</v>
      </c>
      <c r="F499" s="849"/>
      <c r="G499" s="849"/>
      <c r="H499" s="837">
        <v>0</v>
      </c>
      <c r="I499" s="849">
        <v>2</v>
      </c>
      <c r="J499" s="849">
        <v>2309.36</v>
      </c>
      <c r="K499" s="837">
        <v>1</v>
      </c>
      <c r="L499" s="849">
        <v>2</v>
      </c>
      <c r="M499" s="850">
        <v>2309.36</v>
      </c>
    </row>
    <row r="500" spans="1:13" ht="14.4" customHeight="1" x14ac:dyDescent="0.3">
      <c r="A500" s="831" t="s">
        <v>2490</v>
      </c>
      <c r="B500" s="832" t="s">
        <v>1937</v>
      </c>
      <c r="C500" s="832" t="s">
        <v>1939</v>
      </c>
      <c r="D500" s="832" t="s">
        <v>877</v>
      </c>
      <c r="E500" s="832" t="s">
        <v>1940</v>
      </c>
      <c r="F500" s="849"/>
      <c r="G500" s="849"/>
      <c r="H500" s="837">
        <v>0</v>
      </c>
      <c r="I500" s="849">
        <v>1</v>
      </c>
      <c r="J500" s="849">
        <v>42.51</v>
      </c>
      <c r="K500" s="837">
        <v>1</v>
      </c>
      <c r="L500" s="849">
        <v>1</v>
      </c>
      <c r="M500" s="850">
        <v>42.51</v>
      </c>
    </row>
    <row r="501" spans="1:13" ht="14.4" customHeight="1" x14ac:dyDescent="0.3">
      <c r="A501" s="831" t="s">
        <v>2490</v>
      </c>
      <c r="B501" s="832" t="s">
        <v>2074</v>
      </c>
      <c r="C501" s="832" t="s">
        <v>3326</v>
      </c>
      <c r="D501" s="832" t="s">
        <v>3327</v>
      </c>
      <c r="E501" s="832" t="s">
        <v>3328</v>
      </c>
      <c r="F501" s="849"/>
      <c r="G501" s="849"/>
      <c r="H501" s="837">
        <v>0</v>
      </c>
      <c r="I501" s="849">
        <v>1</v>
      </c>
      <c r="J501" s="849">
        <v>3231.81</v>
      </c>
      <c r="K501" s="837">
        <v>1</v>
      </c>
      <c r="L501" s="849">
        <v>1</v>
      </c>
      <c r="M501" s="850">
        <v>3231.81</v>
      </c>
    </row>
    <row r="502" spans="1:13" ht="14.4" customHeight="1" x14ac:dyDescent="0.3">
      <c r="A502" s="831" t="s">
        <v>2490</v>
      </c>
      <c r="B502" s="832" t="s">
        <v>4141</v>
      </c>
      <c r="C502" s="832" t="s">
        <v>3776</v>
      </c>
      <c r="D502" s="832" t="s">
        <v>3777</v>
      </c>
      <c r="E502" s="832" t="s">
        <v>3778</v>
      </c>
      <c r="F502" s="849"/>
      <c r="G502" s="849"/>
      <c r="H502" s="837">
        <v>0</v>
      </c>
      <c r="I502" s="849">
        <v>1</v>
      </c>
      <c r="J502" s="849">
        <v>483.4</v>
      </c>
      <c r="K502" s="837">
        <v>1</v>
      </c>
      <c r="L502" s="849">
        <v>1</v>
      </c>
      <c r="M502" s="850">
        <v>483.4</v>
      </c>
    </row>
    <row r="503" spans="1:13" ht="14.4" customHeight="1" x14ac:dyDescent="0.3">
      <c r="A503" s="831" t="s">
        <v>2492</v>
      </c>
      <c r="B503" s="832" t="s">
        <v>4135</v>
      </c>
      <c r="C503" s="832" t="s">
        <v>4021</v>
      </c>
      <c r="D503" s="832" t="s">
        <v>2734</v>
      </c>
      <c r="E503" s="832" t="s">
        <v>2737</v>
      </c>
      <c r="F503" s="849"/>
      <c r="G503" s="849"/>
      <c r="H503" s="837">
        <v>0</v>
      </c>
      <c r="I503" s="849">
        <v>4</v>
      </c>
      <c r="J503" s="849">
        <v>22495.32</v>
      </c>
      <c r="K503" s="837">
        <v>1</v>
      </c>
      <c r="L503" s="849">
        <v>4</v>
      </c>
      <c r="M503" s="850">
        <v>22495.32</v>
      </c>
    </row>
    <row r="504" spans="1:13" ht="14.4" customHeight="1" x14ac:dyDescent="0.3">
      <c r="A504" s="831" t="s">
        <v>2492</v>
      </c>
      <c r="B504" s="832" t="s">
        <v>4132</v>
      </c>
      <c r="C504" s="832" t="s">
        <v>2727</v>
      </c>
      <c r="D504" s="832" t="s">
        <v>2728</v>
      </c>
      <c r="E504" s="832" t="s">
        <v>2729</v>
      </c>
      <c r="F504" s="849"/>
      <c r="G504" s="849"/>
      <c r="H504" s="837">
        <v>0</v>
      </c>
      <c r="I504" s="849">
        <v>5</v>
      </c>
      <c r="J504" s="849">
        <v>2511.5500000000002</v>
      </c>
      <c r="K504" s="837">
        <v>1</v>
      </c>
      <c r="L504" s="849">
        <v>5</v>
      </c>
      <c r="M504" s="850">
        <v>2511.5500000000002</v>
      </c>
    </row>
    <row r="505" spans="1:13" ht="14.4" customHeight="1" x14ac:dyDescent="0.3">
      <c r="A505" s="831" t="s">
        <v>2492</v>
      </c>
      <c r="B505" s="832" t="s">
        <v>2139</v>
      </c>
      <c r="C505" s="832" t="s">
        <v>2141</v>
      </c>
      <c r="D505" s="832" t="s">
        <v>1087</v>
      </c>
      <c r="E505" s="832" t="s">
        <v>1089</v>
      </c>
      <c r="F505" s="849"/>
      <c r="G505" s="849"/>
      <c r="H505" s="837"/>
      <c r="I505" s="849">
        <v>3</v>
      </c>
      <c r="J505" s="849">
        <v>0</v>
      </c>
      <c r="K505" s="837"/>
      <c r="L505" s="849">
        <v>3</v>
      </c>
      <c r="M505" s="850">
        <v>0</v>
      </c>
    </row>
    <row r="506" spans="1:13" ht="14.4" customHeight="1" x14ac:dyDescent="0.3">
      <c r="A506" s="831" t="s">
        <v>2492</v>
      </c>
      <c r="B506" s="832" t="s">
        <v>2206</v>
      </c>
      <c r="C506" s="832" t="s">
        <v>2207</v>
      </c>
      <c r="D506" s="832" t="s">
        <v>1266</v>
      </c>
      <c r="E506" s="832" t="s">
        <v>715</v>
      </c>
      <c r="F506" s="849"/>
      <c r="G506" s="849"/>
      <c r="H506" s="837">
        <v>0</v>
      </c>
      <c r="I506" s="849">
        <v>2</v>
      </c>
      <c r="J506" s="849">
        <v>117.54</v>
      </c>
      <c r="K506" s="837">
        <v>1</v>
      </c>
      <c r="L506" s="849">
        <v>2</v>
      </c>
      <c r="M506" s="850">
        <v>117.54</v>
      </c>
    </row>
    <row r="507" spans="1:13" ht="14.4" customHeight="1" x14ac:dyDescent="0.3">
      <c r="A507" s="831" t="s">
        <v>2493</v>
      </c>
      <c r="B507" s="832" t="s">
        <v>1885</v>
      </c>
      <c r="C507" s="832" t="s">
        <v>3245</v>
      </c>
      <c r="D507" s="832" t="s">
        <v>1889</v>
      </c>
      <c r="E507" s="832" t="s">
        <v>3246</v>
      </c>
      <c r="F507" s="849"/>
      <c r="G507" s="849"/>
      <c r="H507" s="837">
        <v>0</v>
      </c>
      <c r="I507" s="849">
        <v>1</v>
      </c>
      <c r="J507" s="849">
        <v>115.18</v>
      </c>
      <c r="K507" s="837">
        <v>1</v>
      </c>
      <c r="L507" s="849">
        <v>1</v>
      </c>
      <c r="M507" s="850">
        <v>115.18</v>
      </c>
    </row>
    <row r="508" spans="1:13" ht="14.4" customHeight="1" x14ac:dyDescent="0.3">
      <c r="A508" s="831" t="s">
        <v>2493</v>
      </c>
      <c r="B508" s="832" t="s">
        <v>1937</v>
      </c>
      <c r="C508" s="832" t="s">
        <v>1939</v>
      </c>
      <c r="D508" s="832" t="s">
        <v>877</v>
      </c>
      <c r="E508" s="832" t="s">
        <v>1940</v>
      </c>
      <c r="F508" s="849"/>
      <c r="G508" s="849"/>
      <c r="H508" s="837">
        <v>0</v>
      </c>
      <c r="I508" s="849">
        <v>1</v>
      </c>
      <c r="J508" s="849">
        <v>42.51</v>
      </c>
      <c r="K508" s="837">
        <v>1</v>
      </c>
      <c r="L508" s="849">
        <v>1</v>
      </c>
      <c r="M508" s="850">
        <v>42.51</v>
      </c>
    </row>
    <row r="509" spans="1:13" ht="14.4" customHeight="1" x14ac:dyDescent="0.3">
      <c r="A509" s="831" t="s">
        <v>2493</v>
      </c>
      <c r="B509" s="832" t="s">
        <v>4133</v>
      </c>
      <c r="C509" s="832" t="s">
        <v>2654</v>
      </c>
      <c r="D509" s="832" t="s">
        <v>2655</v>
      </c>
      <c r="E509" s="832" t="s">
        <v>1961</v>
      </c>
      <c r="F509" s="849"/>
      <c r="G509" s="849"/>
      <c r="H509" s="837">
        <v>0</v>
      </c>
      <c r="I509" s="849">
        <v>2</v>
      </c>
      <c r="J509" s="849">
        <v>1100.78</v>
      </c>
      <c r="K509" s="837">
        <v>1</v>
      </c>
      <c r="L509" s="849">
        <v>2</v>
      </c>
      <c r="M509" s="850">
        <v>1100.78</v>
      </c>
    </row>
    <row r="510" spans="1:13" ht="14.4" customHeight="1" x14ac:dyDescent="0.3">
      <c r="A510" s="831" t="s">
        <v>2493</v>
      </c>
      <c r="B510" s="832" t="s">
        <v>2118</v>
      </c>
      <c r="C510" s="832" t="s">
        <v>2124</v>
      </c>
      <c r="D510" s="832" t="s">
        <v>2120</v>
      </c>
      <c r="E510" s="832" t="s">
        <v>2125</v>
      </c>
      <c r="F510" s="849"/>
      <c r="G510" s="849"/>
      <c r="H510" s="837">
        <v>0</v>
      </c>
      <c r="I510" s="849">
        <v>2</v>
      </c>
      <c r="J510" s="849">
        <v>969.5</v>
      </c>
      <c r="K510" s="837">
        <v>1</v>
      </c>
      <c r="L510" s="849">
        <v>2</v>
      </c>
      <c r="M510" s="850">
        <v>969.5</v>
      </c>
    </row>
    <row r="511" spans="1:13" ht="14.4" customHeight="1" x14ac:dyDescent="0.3">
      <c r="A511" s="831" t="s">
        <v>2493</v>
      </c>
      <c r="B511" s="832" t="s">
        <v>2118</v>
      </c>
      <c r="C511" s="832" t="s">
        <v>2126</v>
      </c>
      <c r="D511" s="832" t="s">
        <v>2120</v>
      </c>
      <c r="E511" s="832" t="s">
        <v>2127</v>
      </c>
      <c r="F511" s="849"/>
      <c r="G511" s="849"/>
      <c r="H511" s="837">
        <v>0</v>
      </c>
      <c r="I511" s="849">
        <v>4</v>
      </c>
      <c r="J511" s="849">
        <v>3877.92</v>
      </c>
      <c r="K511" s="837">
        <v>1</v>
      </c>
      <c r="L511" s="849">
        <v>4</v>
      </c>
      <c r="M511" s="850">
        <v>3877.92</v>
      </c>
    </row>
    <row r="512" spans="1:13" ht="14.4" customHeight="1" x14ac:dyDescent="0.3">
      <c r="A512" s="831" t="s">
        <v>2493</v>
      </c>
      <c r="B512" s="832" t="s">
        <v>2118</v>
      </c>
      <c r="C512" s="832" t="s">
        <v>2876</v>
      </c>
      <c r="D512" s="832" t="s">
        <v>2120</v>
      </c>
      <c r="E512" s="832" t="s">
        <v>2877</v>
      </c>
      <c r="F512" s="849"/>
      <c r="G512" s="849"/>
      <c r="H512" s="837">
        <v>0</v>
      </c>
      <c r="I512" s="849">
        <v>2</v>
      </c>
      <c r="J512" s="849">
        <v>484.74</v>
      </c>
      <c r="K512" s="837">
        <v>1</v>
      </c>
      <c r="L512" s="849">
        <v>2</v>
      </c>
      <c r="M512" s="850">
        <v>484.74</v>
      </c>
    </row>
    <row r="513" spans="1:13" ht="14.4" customHeight="1" x14ac:dyDescent="0.3">
      <c r="A513" s="831" t="s">
        <v>2493</v>
      </c>
      <c r="B513" s="832" t="s">
        <v>2139</v>
      </c>
      <c r="C513" s="832" t="s">
        <v>2141</v>
      </c>
      <c r="D513" s="832" t="s">
        <v>1087</v>
      </c>
      <c r="E513" s="832" t="s">
        <v>1089</v>
      </c>
      <c r="F513" s="849"/>
      <c r="G513" s="849"/>
      <c r="H513" s="837"/>
      <c r="I513" s="849">
        <v>1</v>
      </c>
      <c r="J513" s="849">
        <v>0</v>
      </c>
      <c r="K513" s="837"/>
      <c r="L513" s="849">
        <v>1</v>
      </c>
      <c r="M513" s="850">
        <v>0</v>
      </c>
    </row>
    <row r="514" spans="1:13" ht="14.4" customHeight="1" x14ac:dyDescent="0.3">
      <c r="A514" s="831" t="s">
        <v>2493</v>
      </c>
      <c r="B514" s="832" t="s">
        <v>2162</v>
      </c>
      <c r="C514" s="832" t="s">
        <v>2166</v>
      </c>
      <c r="D514" s="832" t="s">
        <v>2164</v>
      </c>
      <c r="E514" s="832" t="s">
        <v>2167</v>
      </c>
      <c r="F514" s="849"/>
      <c r="G514" s="849"/>
      <c r="H514" s="837">
        <v>0</v>
      </c>
      <c r="I514" s="849">
        <v>1</v>
      </c>
      <c r="J514" s="849">
        <v>4.7</v>
      </c>
      <c r="K514" s="837">
        <v>1</v>
      </c>
      <c r="L514" s="849">
        <v>1</v>
      </c>
      <c r="M514" s="850">
        <v>4.7</v>
      </c>
    </row>
    <row r="515" spans="1:13" ht="14.4" customHeight="1" x14ac:dyDescent="0.3">
      <c r="A515" s="831" t="s">
        <v>2493</v>
      </c>
      <c r="B515" s="832" t="s">
        <v>2168</v>
      </c>
      <c r="C515" s="832" t="s">
        <v>2169</v>
      </c>
      <c r="D515" s="832" t="s">
        <v>2170</v>
      </c>
      <c r="E515" s="832" t="s">
        <v>2171</v>
      </c>
      <c r="F515" s="849"/>
      <c r="G515" s="849"/>
      <c r="H515" s="837"/>
      <c r="I515" s="849">
        <v>1</v>
      </c>
      <c r="J515" s="849">
        <v>0</v>
      </c>
      <c r="K515" s="837"/>
      <c r="L515" s="849">
        <v>1</v>
      </c>
      <c r="M515" s="850">
        <v>0</v>
      </c>
    </row>
    <row r="516" spans="1:13" ht="14.4" customHeight="1" x14ac:dyDescent="0.3">
      <c r="A516" s="831" t="s">
        <v>2494</v>
      </c>
      <c r="B516" s="832" t="s">
        <v>1885</v>
      </c>
      <c r="C516" s="832" t="s">
        <v>2228</v>
      </c>
      <c r="D516" s="832" t="s">
        <v>1889</v>
      </c>
      <c r="E516" s="832" t="s">
        <v>2229</v>
      </c>
      <c r="F516" s="849"/>
      <c r="G516" s="849"/>
      <c r="H516" s="837">
        <v>0</v>
      </c>
      <c r="I516" s="849">
        <v>6</v>
      </c>
      <c r="J516" s="849">
        <v>345.6</v>
      </c>
      <c r="K516" s="837">
        <v>1</v>
      </c>
      <c r="L516" s="849">
        <v>6</v>
      </c>
      <c r="M516" s="850">
        <v>345.6</v>
      </c>
    </row>
    <row r="517" spans="1:13" ht="14.4" customHeight="1" x14ac:dyDescent="0.3">
      <c r="A517" s="831" t="s">
        <v>2494</v>
      </c>
      <c r="B517" s="832" t="s">
        <v>1885</v>
      </c>
      <c r="C517" s="832" t="s">
        <v>1888</v>
      </c>
      <c r="D517" s="832" t="s">
        <v>1889</v>
      </c>
      <c r="E517" s="832" t="s">
        <v>1890</v>
      </c>
      <c r="F517" s="849"/>
      <c r="G517" s="849"/>
      <c r="H517" s="837">
        <v>0</v>
      </c>
      <c r="I517" s="849">
        <v>3</v>
      </c>
      <c r="J517" s="849">
        <v>48.36</v>
      </c>
      <c r="K517" s="837">
        <v>1</v>
      </c>
      <c r="L517" s="849">
        <v>3</v>
      </c>
      <c r="M517" s="850">
        <v>48.36</v>
      </c>
    </row>
    <row r="518" spans="1:13" ht="14.4" customHeight="1" x14ac:dyDescent="0.3">
      <c r="A518" s="831" t="s">
        <v>2494</v>
      </c>
      <c r="B518" s="832" t="s">
        <v>1897</v>
      </c>
      <c r="C518" s="832" t="s">
        <v>1898</v>
      </c>
      <c r="D518" s="832" t="s">
        <v>1091</v>
      </c>
      <c r="E518" s="832" t="s">
        <v>1899</v>
      </c>
      <c r="F518" s="849"/>
      <c r="G518" s="849"/>
      <c r="H518" s="837">
        <v>0</v>
      </c>
      <c r="I518" s="849">
        <v>24</v>
      </c>
      <c r="J518" s="849">
        <v>10876.32</v>
      </c>
      <c r="K518" s="837">
        <v>1</v>
      </c>
      <c r="L518" s="849">
        <v>24</v>
      </c>
      <c r="M518" s="850">
        <v>10876.32</v>
      </c>
    </row>
    <row r="519" spans="1:13" ht="14.4" customHeight="1" x14ac:dyDescent="0.3">
      <c r="A519" s="831" t="s">
        <v>2494</v>
      </c>
      <c r="B519" s="832" t="s">
        <v>1903</v>
      </c>
      <c r="C519" s="832" t="s">
        <v>1904</v>
      </c>
      <c r="D519" s="832" t="s">
        <v>1149</v>
      </c>
      <c r="E519" s="832" t="s">
        <v>1905</v>
      </c>
      <c r="F519" s="849"/>
      <c r="G519" s="849"/>
      <c r="H519" s="837"/>
      <c r="I519" s="849">
        <v>2</v>
      </c>
      <c r="J519" s="849">
        <v>0</v>
      </c>
      <c r="K519" s="837"/>
      <c r="L519" s="849">
        <v>2</v>
      </c>
      <c r="M519" s="850">
        <v>0</v>
      </c>
    </row>
    <row r="520" spans="1:13" ht="14.4" customHeight="1" x14ac:dyDescent="0.3">
      <c r="A520" s="831" t="s">
        <v>2494</v>
      </c>
      <c r="B520" s="832" t="s">
        <v>1915</v>
      </c>
      <c r="C520" s="832" t="s">
        <v>1918</v>
      </c>
      <c r="D520" s="832" t="s">
        <v>873</v>
      </c>
      <c r="E520" s="832" t="s">
        <v>1919</v>
      </c>
      <c r="F520" s="849"/>
      <c r="G520" s="849"/>
      <c r="H520" s="837">
        <v>0</v>
      </c>
      <c r="I520" s="849">
        <v>15</v>
      </c>
      <c r="J520" s="849">
        <v>20784.299999999996</v>
      </c>
      <c r="K520" s="837">
        <v>1</v>
      </c>
      <c r="L520" s="849">
        <v>15</v>
      </c>
      <c r="M520" s="850">
        <v>20784.299999999996</v>
      </c>
    </row>
    <row r="521" spans="1:13" ht="14.4" customHeight="1" x14ac:dyDescent="0.3">
      <c r="A521" s="831" t="s">
        <v>2494</v>
      </c>
      <c r="B521" s="832" t="s">
        <v>1915</v>
      </c>
      <c r="C521" s="832" t="s">
        <v>1922</v>
      </c>
      <c r="D521" s="832" t="s">
        <v>873</v>
      </c>
      <c r="E521" s="832" t="s">
        <v>1923</v>
      </c>
      <c r="F521" s="849"/>
      <c r="G521" s="849"/>
      <c r="H521" s="837">
        <v>0</v>
      </c>
      <c r="I521" s="849">
        <v>9</v>
      </c>
      <c r="J521" s="849">
        <v>20784.239999999998</v>
      </c>
      <c r="K521" s="837">
        <v>1</v>
      </c>
      <c r="L521" s="849">
        <v>9</v>
      </c>
      <c r="M521" s="850">
        <v>20784.239999999998</v>
      </c>
    </row>
    <row r="522" spans="1:13" ht="14.4" customHeight="1" x14ac:dyDescent="0.3">
      <c r="A522" s="831" t="s">
        <v>2494</v>
      </c>
      <c r="B522" s="832" t="s">
        <v>1915</v>
      </c>
      <c r="C522" s="832" t="s">
        <v>2670</v>
      </c>
      <c r="D522" s="832" t="s">
        <v>2671</v>
      </c>
      <c r="E522" s="832" t="s">
        <v>2672</v>
      </c>
      <c r="F522" s="849"/>
      <c r="G522" s="849"/>
      <c r="H522" s="837">
        <v>0</v>
      </c>
      <c r="I522" s="849">
        <v>1</v>
      </c>
      <c r="J522" s="849">
        <v>736.33</v>
      </c>
      <c r="K522" s="837">
        <v>1</v>
      </c>
      <c r="L522" s="849">
        <v>1</v>
      </c>
      <c r="M522" s="850">
        <v>736.33</v>
      </c>
    </row>
    <row r="523" spans="1:13" ht="14.4" customHeight="1" x14ac:dyDescent="0.3">
      <c r="A523" s="831" t="s">
        <v>2494</v>
      </c>
      <c r="B523" s="832" t="s">
        <v>1915</v>
      </c>
      <c r="C523" s="832" t="s">
        <v>2673</v>
      </c>
      <c r="D523" s="832" t="s">
        <v>2671</v>
      </c>
      <c r="E523" s="832" t="s">
        <v>2674</v>
      </c>
      <c r="F523" s="849"/>
      <c r="G523" s="849"/>
      <c r="H523" s="837">
        <v>0</v>
      </c>
      <c r="I523" s="849">
        <v>1</v>
      </c>
      <c r="J523" s="849">
        <v>490.89</v>
      </c>
      <c r="K523" s="837">
        <v>1</v>
      </c>
      <c r="L523" s="849">
        <v>1</v>
      </c>
      <c r="M523" s="850">
        <v>490.89</v>
      </c>
    </row>
    <row r="524" spans="1:13" ht="14.4" customHeight="1" x14ac:dyDescent="0.3">
      <c r="A524" s="831" t="s">
        <v>2494</v>
      </c>
      <c r="B524" s="832" t="s">
        <v>1915</v>
      </c>
      <c r="C524" s="832" t="s">
        <v>1920</v>
      </c>
      <c r="D524" s="832" t="s">
        <v>873</v>
      </c>
      <c r="E524" s="832" t="s">
        <v>1921</v>
      </c>
      <c r="F524" s="849"/>
      <c r="G524" s="849"/>
      <c r="H524" s="837">
        <v>0</v>
      </c>
      <c r="I524" s="849">
        <v>15</v>
      </c>
      <c r="J524" s="849">
        <v>27712.35</v>
      </c>
      <c r="K524" s="837">
        <v>1</v>
      </c>
      <c r="L524" s="849">
        <v>15</v>
      </c>
      <c r="M524" s="850">
        <v>27712.35</v>
      </c>
    </row>
    <row r="525" spans="1:13" ht="14.4" customHeight="1" x14ac:dyDescent="0.3">
      <c r="A525" s="831" t="s">
        <v>2494</v>
      </c>
      <c r="B525" s="832" t="s">
        <v>1915</v>
      </c>
      <c r="C525" s="832" t="s">
        <v>2948</v>
      </c>
      <c r="D525" s="832" t="s">
        <v>2671</v>
      </c>
      <c r="E525" s="832" t="s">
        <v>2949</v>
      </c>
      <c r="F525" s="849"/>
      <c r="G525" s="849"/>
      <c r="H525" s="837">
        <v>0</v>
      </c>
      <c r="I525" s="849">
        <v>3</v>
      </c>
      <c r="J525" s="849">
        <v>3464.04</v>
      </c>
      <c r="K525" s="837">
        <v>1</v>
      </c>
      <c r="L525" s="849">
        <v>3</v>
      </c>
      <c r="M525" s="850">
        <v>3464.04</v>
      </c>
    </row>
    <row r="526" spans="1:13" ht="14.4" customHeight="1" x14ac:dyDescent="0.3">
      <c r="A526" s="831" t="s">
        <v>2494</v>
      </c>
      <c r="B526" s="832" t="s">
        <v>1915</v>
      </c>
      <c r="C526" s="832" t="s">
        <v>2677</v>
      </c>
      <c r="D526" s="832" t="s">
        <v>2671</v>
      </c>
      <c r="E526" s="832" t="s">
        <v>2678</v>
      </c>
      <c r="F526" s="849"/>
      <c r="G526" s="849"/>
      <c r="H526" s="837">
        <v>0</v>
      </c>
      <c r="I526" s="849">
        <v>5</v>
      </c>
      <c r="J526" s="849">
        <v>4618.7000000000007</v>
      </c>
      <c r="K526" s="837">
        <v>1</v>
      </c>
      <c r="L526" s="849">
        <v>5</v>
      </c>
      <c r="M526" s="850">
        <v>4618.7000000000007</v>
      </c>
    </row>
    <row r="527" spans="1:13" ht="14.4" customHeight="1" x14ac:dyDescent="0.3">
      <c r="A527" s="831" t="s">
        <v>2494</v>
      </c>
      <c r="B527" s="832" t="s">
        <v>1937</v>
      </c>
      <c r="C527" s="832" t="s">
        <v>1939</v>
      </c>
      <c r="D527" s="832" t="s">
        <v>877</v>
      </c>
      <c r="E527" s="832" t="s">
        <v>1940</v>
      </c>
      <c r="F527" s="849"/>
      <c r="G527" s="849"/>
      <c r="H527" s="837">
        <v>0</v>
      </c>
      <c r="I527" s="849">
        <v>6</v>
      </c>
      <c r="J527" s="849">
        <v>255.06</v>
      </c>
      <c r="K527" s="837">
        <v>1</v>
      </c>
      <c r="L527" s="849">
        <v>6</v>
      </c>
      <c r="M527" s="850">
        <v>255.06</v>
      </c>
    </row>
    <row r="528" spans="1:13" ht="14.4" customHeight="1" x14ac:dyDescent="0.3">
      <c r="A528" s="831" t="s">
        <v>2494</v>
      </c>
      <c r="B528" s="832" t="s">
        <v>1937</v>
      </c>
      <c r="C528" s="832" t="s">
        <v>1941</v>
      </c>
      <c r="D528" s="832" t="s">
        <v>877</v>
      </c>
      <c r="E528" s="832" t="s">
        <v>1942</v>
      </c>
      <c r="F528" s="849"/>
      <c r="G528" s="849"/>
      <c r="H528" s="837">
        <v>0</v>
      </c>
      <c r="I528" s="849">
        <v>1</v>
      </c>
      <c r="J528" s="849">
        <v>85.02</v>
      </c>
      <c r="K528" s="837">
        <v>1</v>
      </c>
      <c r="L528" s="849">
        <v>1</v>
      </c>
      <c r="M528" s="850">
        <v>85.02</v>
      </c>
    </row>
    <row r="529" spans="1:13" ht="14.4" customHeight="1" x14ac:dyDescent="0.3">
      <c r="A529" s="831" t="s">
        <v>2494</v>
      </c>
      <c r="B529" s="832" t="s">
        <v>1969</v>
      </c>
      <c r="C529" s="832" t="s">
        <v>1970</v>
      </c>
      <c r="D529" s="832" t="s">
        <v>1971</v>
      </c>
      <c r="E529" s="832" t="s">
        <v>1972</v>
      </c>
      <c r="F529" s="849"/>
      <c r="G529" s="849"/>
      <c r="H529" s="837">
        <v>0</v>
      </c>
      <c r="I529" s="849">
        <v>1</v>
      </c>
      <c r="J529" s="849">
        <v>93.27</v>
      </c>
      <c r="K529" s="837">
        <v>1</v>
      </c>
      <c r="L529" s="849">
        <v>1</v>
      </c>
      <c r="M529" s="850">
        <v>93.27</v>
      </c>
    </row>
    <row r="530" spans="1:13" ht="14.4" customHeight="1" x14ac:dyDescent="0.3">
      <c r="A530" s="831" t="s">
        <v>2494</v>
      </c>
      <c r="B530" s="832" t="s">
        <v>1981</v>
      </c>
      <c r="C530" s="832" t="s">
        <v>3432</v>
      </c>
      <c r="D530" s="832" t="s">
        <v>1130</v>
      </c>
      <c r="E530" s="832" t="s">
        <v>1963</v>
      </c>
      <c r="F530" s="849"/>
      <c r="G530" s="849"/>
      <c r="H530" s="837">
        <v>0</v>
      </c>
      <c r="I530" s="849">
        <v>2</v>
      </c>
      <c r="J530" s="849">
        <v>95.4</v>
      </c>
      <c r="K530" s="837">
        <v>1</v>
      </c>
      <c r="L530" s="849">
        <v>2</v>
      </c>
      <c r="M530" s="850">
        <v>95.4</v>
      </c>
    </row>
    <row r="531" spans="1:13" ht="14.4" customHeight="1" x14ac:dyDescent="0.3">
      <c r="A531" s="831" t="s">
        <v>2494</v>
      </c>
      <c r="B531" s="832" t="s">
        <v>1981</v>
      </c>
      <c r="C531" s="832" t="s">
        <v>1982</v>
      </c>
      <c r="D531" s="832" t="s">
        <v>1130</v>
      </c>
      <c r="E531" s="832" t="s">
        <v>1983</v>
      </c>
      <c r="F531" s="849"/>
      <c r="G531" s="849"/>
      <c r="H531" s="837">
        <v>0</v>
      </c>
      <c r="I531" s="849">
        <v>2</v>
      </c>
      <c r="J531" s="849">
        <v>286.18</v>
      </c>
      <c r="K531" s="837">
        <v>1</v>
      </c>
      <c r="L531" s="849">
        <v>2</v>
      </c>
      <c r="M531" s="850">
        <v>286.18</v>
      </c>
    </row>
    <row r="532" spans="1:13" ht="14.4" customHeight="1" x14ac:dyDescent="0.3">
      <c r="A532" s="831" t="s">
        <v>2494</v>
      </c>
      <c r="B532" s="832" t="s">
        <v>4149</v>
      </c>
      <c r="C532" s="832" t="s">
        <v>3737</v>
      </c>
      <c r="D532" s="832" t="s">
        <v>3527</v>
      </c>
      <c r="E532" s="832" t="s">
        <v>3738</v>
      </c>
      <c r="F532" s="849"/>
      <c r="G532" s="849"/>
      <c r="H532" s="837">
        <v>0</v>
      </c>
      <c r="I532" s="849">
        <v>1</v>
      </c>
      <c r="J532" s="849">
        <v>556.04</v>
      </c>
      <c r="K532" s="837">
        <v>1</v>
      </c>
      <c r="L532" s="849">
        <v>1</v>
      </c>
      <c r="M532" s="850">
        <v>556.04</v>
      </c>
    </row>
    <row r="533" spans="1:13" ht="14.4" customHeight="1" x14ac:dyDescent="0.3">
      <c r="A533" s="831" t="s">
        <v>2494</v>
      </c>
      <c r="B533" s="832" t="s">
        <v>2046</v>
      </c>
      <c r="C533" s="832" t="s">
        <v>2303</v>
      </c>
      <c r="D533" s="832" t="s">
        <v>2299</v>
      </c>
      <c r="E533" s="832" t="s">
        <v>2304</v>
      </c>
      <c r="F533" s="849"/>
      <c r="G533" s="849"/>
      <c r="H533" s="837">
        <v>0</v>
      </c>
      <c r="I533" s="849">
        <v>3</v>
      </c>
      <c r="J533" s="849">
        <v>147.24</v>
      </c>
      <c r="K533" s="837">
        <v>1</v>
      </c>
      <c r="L533" s="849">
        <v>3</v>
      </c>
      <c r="M533" s="850">
        <v>147.24</v>
      </c>
    </row>
    <row r="534" spans="1:13" ht="14.4" customHeight="1" x14ac:dyDescent="0.3">
      <c r="A534" s="831" t="s">
        <v>2494</v>
      </c>
      <c r="B534" s="832" t="s">
        <v>2046</v>
      </c>
      <c r="C534" s="832" t="s">
        <v>3455</v>
      </c>
      <c r="D534" s="832" t="s">
        <v>2299</v>
      </c>
      <c r="E534" s="832" t="s">
        <v>3456</v>
      </c>
      <c r="F534" s="849"/>
      <c r="G534" s="849"/>
      <c r="H534" s="837">
        <v>0</v>
      </c>
      <c r="I534" s="849">
        <v>1</v>
      </c>
      <c r="J534" s="849">
        <v>126.27</v>
      </c>
      <c r="K534" s="837">
        <v>1</v>
      </c>
      <c r="L534" s="849">
        <v>1</v>
      </c>
      <c r="M534" s="850">
        <v>126.27</v>
      </c>
    </row>
    <row r="535" spans="1:13" ht="14.4" customHeight="1" x14ac:dyDescent="0.3">
      <c r="A535" s="831" t="s">
        <v>2494</v>
      </c>
      <c r="B535" s="832" t="s">
        <v>2046</v>
      </c>
      <c r="C535" s="832" t="s">
        <v>3600</v>
      </c>
      <c r="D535" s="832" t="s">
        <v>2048</v>
      </c>
      <c r="E535" s="832" t="s">
        <v>3601</v>
      </c>
      <c r="F535" s="849"/>
      <c r="G535" s="849"/>
      <c r="H535" s="837">
        <v>0</v>
      </c>
      <c r="I535" s="849">
        <v>1</v>
      </c>
      <c r="J535" s="849">
        <v>126.27</v>
      </c>
      <c r="K535" s="837">
        <v>1</v>
      </c>
      <c r="L535" s="849">
        <v>1</v>
      </c>
      <c r="M535" s="850">
        <v>126.27</v>
      </c>
    </row>
    <row r="536" spans="1:13" ht="14.4" customHeight="1" x14ac:dyDescent="0.3">
      <c r="A536" s="831" t="s">
        <v>2494</v>
      </c>
      <c r="B536" s="832" t="s">
        <v>2052</v>
      </c>
      <c r="C536" s="832" t="s">
        <v>2305</v>
      </c>
      <c r="D536" s="832" t="s">
        <v>1310</v>
      </c>
      <c r="E536" s="832" t="s">
        <v>2306</v>
      </c>
      <c r="F536" s="849"/>
      <c r="G536" s="849"/>
      <c r="H536" s="837">
        <v>0</v>
      </c>
      <c r="I536" s="849">
        <v>7</v>
      </c>
      <c r="J536" s="849">
        <v>1080.52</v>
      </c>
      <c r="K536" s="837">
        <v>1</v>
      </c>
      <c r="L536" s="849">
        <v>7</v>
      </c>
      <c r="M536" s="850">
        <v>1080.52</v>
      </c>
    </row>
    <row r="537" spans="1:13" ht="14.4" customHeight="1" x14ac:dyDescent="0.3">
      <c r="A537" s="831" t="s">
        <v>2494</v>
      </c>
      <c r="B537" s="832" t="s">
        <v>2059</v>
      </c>
      <c r="C537" s="832" t="s">
        <v>2060</v>
      </c>
      <c r="D537" s="832" t="s">
        <v>2061</v>
      </c>
      <c r="E537" s="832" t="s">
        <v>1318</v>
      </c>
      <c r="F537" s="849"/>
      <c r="G537" s="849"/>
      <c r="H537" s="837">
        <v>0</v>
      </c>
      <c r="I537" s="849">
        <v>3</v>
      </c>
      <c r="J537" s="849">
        <v>511.56000000000006</v>
      </c>
      <c r="K537" s="837">
        <v>1</v>
      </c>
      <c r="L537" s="849">
        <v>3</v>
      </c>
      <c r="M537" s="850">
        <v>511.56000000000006</v>
      </c>
    </row>
    <row r="538" spans="1:13" ht="14.4" customHeight="1" x14ac:dyDescent="0.3">
      <c r="A538" s="831" t="s">
        <v>2494</v>
      </c>
      <c r="B538" s="832" t="s">
        <v>2059</v>
      </c>
      <c r="C538" s="832" t="s">
        <v>3723</v>
      </c>
      <c r="D538" s="832" t="s">
        <v>2061</v>
      </c>
      <c r="E538" s="832" t="s">
        <v>3724</v>
      </c>
      <c r="F538" s="849"/>
      <c r="G538" s="849"/>
      <c r="H538" s="837">
        <v>0</v>
      </c>
      <c r="I538" s="849">
        <v>2</v>
      </c>
      <c r="J538" s="849">
        <v>545.66</v>
      </c>
      <c r="K538" s="837">
        <v>1</v>
      </c>
      <c r="L538" s="849">
        <v>2</v>
      </c>
      <c r="M538" s="850">
        <v>545.66</v>
      </c>
    </row>
    <row r="539" spans="1:13" ht="14.4" customHeight="1" x14ac:dyDescent="0.3">
      <c r="A539" s="831" t="s">
        <v>2494</v>
      </c>
      <c r="B539" s="832" t="s">
        <v>4136</v>
      </c>
      <c r="C539" s="832" t="s">
        <v>2640</v>
      </c>
      <c r="D539" s="832" t="s">
        <v>2641</v>
      </c>
      <c r="E539" s="832" t="s">
        <v>2642</v>
      </c>
      <c r="F539" s="849"/>
      <c r="G539" s="849"/>
      <c r="H539" s="837">
        <v>0</v>
      </c>
      <c r="I539" s="849">
        <v>31</v>
      </c>
      <c r="J539" s="849">
        <v>75641.36</v>
      </c>
      <c r="K539" s="837">
        <v>1</v>
      </c>
      <c r="L539" s="849">
        <v>31</v>
      </c>
      <c r="M539" s="850">
        <v>75641.36</v>
      </c>
    </row>
    <row r="540" spans="1:13" ht="14.4" customHeight="1" x14ac:dyDescent="0.3">
      <c r="A540" s="831" t="s">
        <v>2494</v>
      </c>
      <c r="B540" s="832" t="s">
        <v>4132</v>
      </c>
      <c r="C540" s="832" t="s">
        <v>3257</v>
      </c>
      <c r="D540" s="832" t="s">
        <v>2728</v>
      </c>
      <c r="E540" s="832" t="s">
        <v>3258</v>
      </c>
      <c r="F540" s="849"/>
      <c r="G540" s="849"/>
      <c r="H540" s="837">
        <v>0</v>
      </c>
      <c r="I540" s="849">
        <v>1</v>
      </c>
      <c r="J540" s="849">
        <v>251.16</v>
      </c>
      <c r="K540" s="837">
        <v>1</v>
      </c>
      <c r="L540" s="849">
        <v>1</v>
      </c>
      <c r="M540" s="850">
        <v>251.16</v>
      </c>
    </row>
    <row r="541" spans="1:13" ht="14.4" customHeight="1" x14ac:dyDescent="0.3">
      <c r="A541" s="831" t="s">
        <v>2494</v>
      </c>
      <c r="B541" s="832" t="s">
        <v>4132</v>
      </c>
      <c r="C541" s="832" t="s">
        <v>2727</v>
      </c>
      <c r="D541" s="832" t="s">
        <v>2728</v>
      </c>
      <c r="E541" s="832" t="s">
        <v>2729</v>
      </c>
      <c r="F541" s="849"/>
      <c r="G541" s="849"/>
      <c r="H541" s="837">
        <v>0</v>
      </c>
      <c r="I541" s="849">
        <v>30</v>
      </c>
      <c r="J541" s="849">
        <v>15069.300000000003</v>
      </c>
      <c r="K541" s="837">
        <v>1</v>
      </c>
      <c r="L541" s="849">
        <v>30</v>
      </c>
      <c r="M541" s="850">
        <v>15069.300000000003</v>
      </c>
    </row>
    <row r="542" spans="1:13" ht="14.4" customHeight="1" x14ac:dyDescent="0.3">
      <c r="A542" s="831" t="s">
        <v>2494</v>
      </c>
      <c r="B542" s="832" t="s">
        <v>4140</v>
      </c>
      <c r="C542" s="832" t="s">
        <v>3304</v>
      </c>
      <c r="D542" s="832" t="s">
        <v>2529</v>
      </c>
      <c r="E542" s="832" t="s">
        <v>3305</v>
      </c>
      <c r="F542" s="849"/>
      <c r="G542" s="849"/>
      <c r="H542" s="837">
        <v>0</v>
      </c>
      <c r="I542" s="849">
        <v>1</v>
      </c>
      <c r="J542" s="849">
        <v>1834.64</v>
      </c>
      <c r="K542" s="837">
        <v>1</v>
      </c>
      <c r="L542" s="849">
        <v>1</v>
      </c>
      <c r="M542" s="850">
        <v>1834.64</v>
      </c>
    </row>
    <row r="543" spans="1:13" ht="14.4" customHeight="1" x14ac:dyDescent="0.3">
      <c r="A543" s="831" t="s">
        <v>2494</v>
      </c>
      <c r="B543" s="832" t="s">
        <v>4133</v>
      </c>
      <c r="C543" s="832" t="s">
        <v>2651</v>
      </c>
      <c r="D543" s="832" t="s">
        <v>2652</v>
      </c>
      <c r="E543" s="832" t="s">
        <v>2653</v>
      </c>
      <c r="F543" s="849">
        <v>3</v>
      </c>
      <c r="G543" s="849">
        <v>1651.17</v>
      </c>
      <c r="H543" s="837">
        <v>1</v>
      </c>
      <c r="I543" s="849"/>
      <c r="J543" s="849"/>
      <c r="K543" s="837">
        <v>0</v>
      </c>
      <c r="L543" s="849">
        <v>3</v>
      </c>
      <c r="M543" s="850">
        <v>1651.17</v>
      </c>
    </row>
    <row r="544" spans="1:13" ht="14.4" customHeight="1" x14ac:dyDescent="0.3">
      <c r="A544" s="831" t="s">
        <v>2494</v>
      </c>
      <c r="B544" s="832" t="s">
        <v>4133</v>
      </c>
      <c r="C544" s="832" t="s">
        <v>2930</v>
      </c>
      <c r="D544" s="832" t="s">
        <v>2652</v>
      </c>
      <c r="E544" s="832" t="s">
        <v>1961</v>
      </c>
      <c r="F544" s="849">
        <v>6</v>
      </c>
      <c r="G544" s="849">
        <v>3302.34</v>
      </c>
      <c r="H544" s="837">
        <v>1</v>
      </c>
      <c r="I544" s="849"/>
      <c r="J544" s="849"/>
      <c r="K544" s="837">
        <v>0</v>
      </c>
      <c r="L544" s="849">
        <v>6</v>
      </c>
      <c r="M544" s="850">
        <v>3302.34</v>
      </c>
    </row>
    <row r="545" spans="1:13" ht="14.4" customHeight="1" x14ac:dyDescent="0.3">
      <c r="A545" s="831" t="s">
        <v>2494</v>
      </c>
      <c r="B545" s="832" t="s">
        <v>4133</v>
      </c>
      <c r="C545" s="832" t="s">
        <v>2654</v>
      </c>
      <c r="D545" s="832" t="s">
        <v>2655</v>
      </c>
      <c r="E545" s="832" t="s">
        <v>1961</v>
      </c>
      <c r="F545" s="849"/>
      <c r="G545" s="849"/>
      <c r="H545" s="837">
        <v>0</v>
      </c>
      <c r="I545" s="849">
        <v>123</v>
      </c>
      <c r="J545" s="849">
        <v>67697.97</v>
      </c>
      <c r="K545" s="837">
        <v>1</v>
      </c>
      <c r="L545" s="849">
        <v>123</v>
      </c>
      <c r="M545" s="850">
        <v>67697.97</v>
      </c>
    </row>
    <row r="546" spans="1:13" ht="14.4" customHeight="1" x14ac:dyDescent="0.3">
      <c r="A546" s="831" t="s">
        <v>2494</v>
      </c>
      <c r="B546" s="832" t="s">
        <v>4138</v>
      </c>
      <c r="C546" s="832" t="s">
        <v>2872</v>
      </c>
      <c r="D546" s="832" t="s">
        <v>2873</v>
      </c>
      <c r="E546" s="832" t="s">
        <v>2590</v>
      </c>
      <c r="F546" s="849"/>
      <c r="G546" s="849"/>
      <c r="H546" s="837">
        <v>0</v>
      </c>
      <c r="I546" s="849">
        <v>3</v>
      </c>
      <c r="J546" s="849">
        <v>1651.17</v>
      </c>
      <c r="K546" s="837">
        <v>1</v>
      </c>
      <c r="L546" s="849">
        <v>3</v>
      </c>
      <c r="M546" s="850">
        <v>1651.17</v>
      </c>
    </row>
    <row r="547" spans="1:13" ht="14.4" customHeight="1" x14ac:dyDescent="0.3">
      <c r="A547" s="831" t="s">
        <v>2494</v>
      </c>
      <c r="B547" s="832" t="s">
        <v>2103</v>
      </c>
      <c r="C547" s="832" t="s">
        <v>2327</v>
      </c>
      <c r="D547" s="832" t="s">
        <v>653</v>
      </c>
      <c r="E547" s="832" t="s">
        <v>650</v>
      </c>
      <c r="F547" s="849"/>
      <c r="G547" s="849"/>
      <c r="H547" s="837">
        <v>0</v>
      </c>
      <c r="I547" s="849">
        <v>8</v>
      </c>
      <c r="J547" s="849">
        <v>580.4</v>
      </c>
      <c r="K547" s="837">
        <v>1</v>
      </c>
      <c r="L547" s="849">
        <v>8</v>
      </c>
      <c r="M547" s="850">
        <v>580.4</v>
      </c>
    </row>
    <row r="548" spans="1:13" ht="14.4" customHeight="1" x14ac:dyDescent="0.3">
      <c r="A548" s="831" t="s">
        <v>2494</v>
      </c>
      <c r="B548" s="832" t="s">
        <v>2103</v>
      </c>
      <c r="C548" s="832" t="s">
        <v>2326</v>
      </c>
      <c r="D548" s="832" t="s">
        <v>653</v>
      </c>
      <c r="E548" s="832" t="s">
        <v>1354</v>
      </c>
      <c r="F548" s="849"/>
      <c r="G548" s="849"/>
      <c r="H548" s="837">
        <v>0</v>
      </c>
      <c r="I548" s="849">
        <v>1</v>
      </c>
      <c r="J548" s="849">
        <v>21.76</v>
      </c>
      <c r="K548" s="837">
        <v>1</v>
      </c>
      <c r="L548" s="849">
        <v>1</v>
      </c>
      <c r="M548" s="850">
        <v>21.76</v>
      </c>
    </row>
    <row r="549" spans="1:13" ht="14.4" customHeight="1" x14ac:dyDescent="0.3">
      <c r="A549" s="831" t="s">
        <v>2494</v>
      </c>
      <c r="B549" s="832" t="s">
        <v>4143</v>
      </c>
      <c r="C549" s="832" t="s">
        <v>2920</v>
      </c>
      <c r="D549" s="832" t="s">
        <v>2921</v>
      </c>
      <c r="E549" s="832" t="s">
        <v>2922</v>
      </c>
      <c r="F549" s="849"/>
      <c r="G549" s="849"/>
      <c r="H549" s="837">
        <v>0</v>
      </c>
      <c r="I549" s="849">
        <v>5</v>
      </c>
      <c r="J549" s="849">
        <v>15805.899999999998</v>
      </c>
      <c r="K549" s="837">
        <v>1</v>
      </c>
      <c r="L549" s="849">
        <v>5</v>
      </c>
      <c r="M549" s="850">
        <v>15805.899999999998</v>
      </c>
    </row>
    <row r="550" spans="1:13" ht="14.4" customHeight="1" x14ac:dyDescent="0.3">
      <c r="A550" s="831" t="s">
        <v>2494</v>
      </c>
      <c r="B550" s="832" t="s">
        <v>2110</v>
      </c>
      <c r="C550" s="832" t="s">
        <v>2978</v>
      </c>
      <c r="D550" s="832" t="s">
        <v>2112</v>
      </c>
      <c r="E550" s="832" t="s">
        <v>2979</v>
      </c>
      <c r="F550" s="849"/>
      <c r="G550" s="849"/>
      <c r="H550" s="837">
        <v>0</v>
      </c>
      <c r="I550" s="849">
        <v>1</v>
      </c>
      <c r="J550" s="849">
        <v>2038.93</v>
      </c>
      <c r="K550" s="837">
        <v>1</v>
      </c>
      <c r="L550" s="849">
        <v>1</v>
      </c>
      <c r="M550" s="850">
        <v>2038.93</v>
      </c>
    </row>
    <row r="551" spans="1:13" ht="14.4" customHeight="1" x14ac:dyDescent="0.3">
      <c r="A551" s="831" t="s">
        <v>2494</v>
      </c>
      <c r="B551" s="832" t="s">
        <v>2110</v>
      </c>
      <c r="C551" s="832" t="s">
        <v>2114</v>
      </c>
      <c r="D551" s="832" t="s">
        <v>2112</v>
      </c>
      <c r="E551" s="832" t="s">
        <v>2115</v>
      </c>
      <c r="F551" s="849"/>
      <c r="G551" s="849"/>
      <c r="H551" s="837">
        <v>0</v>
      </c>
      <c r="I551" s="849">
        <v>5</v>
      </c>
      <c r="J551" s="849">
        <v>2763.2</v>
      </c>
      <c r="K551" s="837">
        <v>1</v>
      </c>
      <c r="L551" s="849">
        <v>5</v>
      </c>
      <c r="M551" s="850">
        <v>2763.2</v>
      </c>
    </row>
    <row r="552" spans="1:13" ht="14.4" customHeight="1" x14ac:dyDescent="0.3">
      <c r="A552" s="831" t="s">
        <v>2494</v>
      </c>
      <c r="B552" s="832" t="s">
        <v>2110</v>
      </c>
      <c r="C552" s="832" t="s">
        <v>2116</v>
      </c>
      <c r="D552" s="832" t="s">
        <v>2112</v>
      </c>
      <c r="E552" s="832" t="s">
        <v>2117</v>
      </c>
      <c r="F552" s="849"/>
      <c r="G552" s="849"/>
      <c r="H552" s="837">
        <v>0</v>
      </c>
      <c r="I552" s="849">
        <v>1</v>
      </c>
      <c r="J552" s="849">
        <v>1019.46</v>
      </c>
      <c r="K552" s="837">
        <v>1</v>
      </c>
      <c r="L552" s="849">
        <v>1</v>
      </c>
      <c r="M552" s="850">
        <v>1019.46</v>
      </c>
    </row>
    <row r="553" spans="1:13" ht="14.4" customHeight="1" x14ac:dyDescent="0.3">
      <c r="A553" s="831" t="s">
        <v>2494</v>
      </c>
      <c r="B553" s="832" t="s">
        <v>2118</v>
      </c>
      <c r="C553" s="832" t="s">
        <v>2128</v>
      </c>
      <c r="D553" s="832" t="s">
        <v>2129</v>
      </c>
      <c r="E553" s="832" t="s">
        <v>2130</v>
      </c>
      <c r="F553" s="849"/>
      <c r="G553" s="849"/>
      <c r="H553" s="837">
        <v>0</v>
      </c>
      <c r="I553" s="849">
        <v>10</v>
      </c>
      <c r="J553" s="849">
        <v>53220.800000000003</v>
      </c>
      <c r="K553" s="837">
        <v>1</v>
      </c>
      <c r="L553" s="849">
        <v>10</v>
      </c>
      <c r="M553" s="850">
        <v>53220.800000000003</v>
      </c>
    </row>
    <row r="554" spans="1:13" ht="14.4" customHeight="1" x14ac:dyDescent="0.3">
      <c r="A554" s="831" t="s">
        <v>2494</v>
      </c>
      <c r="B554" s="832" t="s">
        <v>2118</v>
      </c>
      <c r="C554" s="832" t="s">
        <v>2513</v>
      </c>
      <c r="D554" s="832" t="s">
        <v>2129</v>
      </c>
      <c r="E554" s="832" t="s">
        <v>2514</v>
      </c>
      <c r="F554" s="849"/>
      <c r="G554" s="849"/>
      <c r="H554" s="837">
        <v>0</v>
      </c>
      <c r="I554" s="849">
        <v>6</v>
      </c>
      <c r="J554" s="849">
        <v>31932.48</v>
      </c>
      <c r="K554" s="837">
        <v>1</v>
      </c>
      <c r="L554" s="849">
        <v>6</v>
      </c>
      <c r="M554" s="850">
        <v>31932.48</v>
      </c>
    </row>
    <row r="555" spans="1:13" ht="14.4" customHeight="1" x14ac:dyDescent="0.3">
      <c r="A555" s="831" t="s">
        <v>2494</v>
      </c>
      <c r="B555" s="832" t="s">
        <v>2118</v>
      </c>
      <c r="C555" s="832" t="s">
        <v>2124</v>
      </c>
      <c r="D555" s="832" t="s">
        <v>2120</v>
      </c>
      <c r="E555" s="832" t="s">
        <v>2125</v>
      </c>
      <c r="F555" s="849"/>
      <c r="G555" s="849"/>
      <c r="H555" s="837">
        <v>0</v>
      </c>
      <c r="I555" s="849">
        <v>24</v>
      </c>
      <c r="J555" s="849">
        <v>11634</v>
      </c>
      <c r="K555" s="837">
        <v>1</v>
      </c>
      <c r="L555" s="849">
        <v>24</v>
      </c>
      <c r="M555" s="850">
        <v>11634</v>
      </c>
    </row>
    <row r="556" spans="1:13" ht="14.4" customHeight="1" x14ac:dyDescent="0.3">
      <c r="A556" s="831" t="s">
        <v>2494</v>
      </c>
      <c r="B556" s="832" t="s">
        <v>2118</v>
      </c>
      <c r="C556" s="832" t="s">
        <v>2126</v>
      </c>
      <c r="D556" s="832" t="s">
        <v>2120</v>
      </c>
      <c r="E556" s="832" t="s">
        <v>2127</v>
      </c>
      <c r="F556" s="849"/>
      <c r="G556" s="849"/>
      <c r="H556" s="837">
        <v>0</v>
      </c>
      <c r="I556" s="849">
        <v>5</v>
      </c>
      <c r="J556" s="849">
        <v>4847.3999999999996</v>
      </c>
      <c r="K556" s="837">
        <v>1</v>
      </c>
      <c r="L556" s="849">
        <v>5</v>
      </c>
      <c r="M556" s="850">
        <v>4847.3999999999996</v>
      </c>
    </row>
    <row r="557" spans="1:13" ht="14.4" customHeight="1" x14ac:dyDescent="0.3">
      <c r="A557" s="831" t="s">
        <v>2494</v>
      </c>
      <c r="B557" s="832" t="s">
        <v>2118</v>
      </c>
      <c r="C557" s="832" t="s">
        <v>2119</v>
      </c>
      <c r="D557" s="832" t="s">
        <v>2120</v>
      </c>
      <c r="E557" s="832" t="s">
        <v>2121</v>
      </c>
      <c r="F557" s="849"/>
      <c r="G557" s="849"/>
      <c r="H557" s="837">
        <v>0</v>
      </c>
      <c r="I557" s="849">
        <v>3</v>
      </c>
      <c r="J557" s="849">
        <v>5816.91</v>
      </c>
      <c r="K557" s="837">
        <v>1</v>
      </c>
      <c r="L557" s="849">
        <v>3</v>
      </c>
      <c r="M557" s="850">
        <v>5816.91</v>
      </c>
    </row>
    <row r="558" spans="1:13" ht="14.4" customHeight="1" x14ac:dyDescent="0.3">
      <c r="A558" s="831" t="s">
        <v>2494</v>
      </c>
      <c r="B558" s="832" t="s">
        <v>2118</v>
      </c>
      <c r="C558" s="832" t="s">
        <v>2122</v>
      </c>
      <c r="D558" s="832" t="s">
        <v>2120</v>
      </c>
      <c r="E558" s="832" t="s">
        <v>2123</v>
      </c>
      <c r="F558" s="849"/>
      <c r="G558" s="849"/>
      <c r="H558" s="837">
        <v>0</v>
      </c>
      <c r="I558" s="849">
        <v>3</v>
      </c>
      <c r="J558" s="849">
        <v>4362.6900000000005</v>
      </c>
      <c r="K558" s="837">
        <v>1</v>
      </c>
      <c r="L558" s="849">
        <v>3</v>
      </c>
      <c r="M558" s="850">
        <v>4362.6900000000005</v>
      </c>
    </row>
    <row r="559" spans="1:13" ht="14.4" customHeight="1" x14ac:dyDescent="0.3">
      <c r="A559" s="831" t="s">
        <v>2494</v>
      </c>
      <c r="B559" s="832" t="s">
        <v>2139</v>
      </c>
      <c r="C559" s="832" t="s">
        <v>2141</v>
      </c>
      <c r="D559" s="832" t="s">
        <v>1087</v>
      </c>
      <c r="E559" s="832" t="s">
        <v>1089</v>
      </c>
      <c r="F559" s="849"/>
      <c r="G559" s="849"/>
      <c r="H559" s="837"/>
      <c r="I559" s="849">
        <v>30</v>
      </c>
      <c r="J559" s="849">
        <v>0</v>
      </c>
      <c r="K559" s="837"/>
      <c r="L559" s="849">
        <v>30</v>
      </c>
      <c r="M559" s="850">
        <v>0</v>
      </c>
    </row>
    <row r="560" spans="1:13" ht="14.4" customHeight="1" x14ac:dyDescent="0.3">
      <c r="A560" s="831" t="s">
        <v>2494</v>
      </c>
      <c r="B560" s="832" t="s">
        <v>2339</v>
      </c>
      <c r="C560" s="832" t="s">
        <v>2340</v>
      </c>
      <c r="D560" s="832" t="s">
        <v>1497</v>
      </c>
      <c r="E560" s="832" t="s">
        <v>1498</v>
      </c>
      <c r="F560" s="849"/>
      <c r="G560" s="849"/>
      <c r="H560" s="837">
        <v>0</v>
      </c>
      <c r="I560" s="849">
        <v>6</v>
      </c>
      <c r="J560" s="849">
        <v>7719.7199999999993</v>
      </c>
      <c r="K560" s="837">
        <v>1</v>
      </c>
      <c r="L560" s="849">
        <v>6</v>
      </c>
      <c r="M560" s="850">
        <v>7719.7199999999993</v>
      </c>
    </row>
    <row r="561" spans="1:13" ht="14.4" customHeight="1" x14ac:dyDescent="0.3">
      <c r="A561" s="831" t="s">
        <v>2494</v>
      </c>
      <c r="B561" s="832" t="s">
        <v>2162</v>
      </c>
      <c r="C561" s="832" t="s">
        <v>2163</v>
      </c>
      <c r="D561" s="832" t="s">
        <v>2164</v>
      </c>
      <c r="E561" s="832" t="s">
        <v>2165</v>
      </c>
      <c r="F561" s="849"/>
      <c r="G561" s="849"/>
      <c r="H561" s="837">
        <v>0</v>
      </c>
      <c r="I561" s="849">
        <v>2</v>
      </c>
      <c r="J561" s="849">
        <v>18.8</v>
      </c>
      <c r="K561" s="837">
        <v>1</v>
      </c>
      <c r="L561" s="849">
        <v>2</v>
      </c>
      <c r="M561" s="850">
        <v>18.8</v>
      </c>
    </row>
    <row r="562" spans="1:13" ht="14.4" customHeight="1" x14ac:dyDescent="0.3">
      <c r="A562" s="831" t="s">
        <v>2494</v>
      </c>
      <c r="B562" s="832" t="s">
        <v>2162</v>
      </c>
      <c r="C562" s="832" t="s">
        <v>2166</v>
      </c>
      <c r="D562" s="832" t="s">
        <v>2164</v>
      </c>
      <c r="E562" s="832" t="s">
        <v>2167</v>
      </c>
      <c r="F562" s="849"/>
      <c r="G562" s="849"/>
      <c r="H562" s="837">
        <v>0</v>
      </c>
      <c r="I562" s="849">
        <v>1</v>
      </c>
      <c r="J562" s="849">
        <v>4.7</v>
      </c>
      <c r="K562" s="837">
        <v>1</v>
      </c>
      <c r="L562" s="849">
        <v>1</v>
      </c>
      <c r="M562" s="850">
        <v>4.7</v>
      </c>
    </row>
    <row r="563" spans="1:13" ht="14.4" customHeight="1" x14ac:dyDescent="0.3">
      <c r="A563" s="831" t="s">
        <v>2494</v>
      </c>
      <c r="B563" s="832" t="s">
        <v>2172</v>
      </c>
      <c r="C563" s="832" t="s">
        <v>2173</v>
      </c>
      <c r="D563" s="832" t="s">
        <v>1272</v>
      </c>
      <c r="E563" s="832" t="s">
        <v>2174</v>
      </c>
      <c r="F563" s="849"/>
      <c r="G563" s="849"/>
      <c r="H563" s="837"/>
      <c r="I563" s="849">
        <v>5</v>
      </c>
      <c r="J563" s="849">
        <v>0</v>
      </c>
      <c r="K563" s="837"/>
      <c r="L563" s="849">
        <v>5</v>
      </c>
      <c r="M563" s="850">
        <v>0</v>
      </c>
    </row>
    <row r="564" spans="1:13" ht="14.4" customHeight="1" x14ac:dyDescent="0.3">
      <c r="A564" s="831" t="s">
        <v>2494</v>
      </c>
      <c r="B564" s="832" t="s">
        <v>2172</v>
      </c>
      <c r="C564" s="832" t="s">
        <v>3761</v>
      </c>
      <c r="D564" s="832" t="s">
        <v>3033</v>
      </c>
      <c r="E564" s="832" t="s">
        <v>2777</v>
      </c>
      <c r="F564" s="849">
        <v>1</v>
      </c>
      <c r="G564" s="849">
        <v>0</v>
      </c>
      <c r="H564" s="837"/>
      <c r="I564" s="849"/>
      <c r="J564" s="849"/>
      <c r="K564" s="837"/>
      <c r="L564" s="849">
        <v>1</v>
      </c>
      <c r="M564" s="850">
        <v>0</v>
      </c>
    </row>
    <row r="565" spans="1:13" ht="14.4" customHeight="1" x14ac:dyDescent="0.3">
      <c r="A565" s="831" t="s">
        <v>2494</v>
      </c>
      <c r="B565" s="832" t="s">
        <v>2208</v>
      </c>
      <c r="C565" s="832" t="s">
        <v>3699</v>
      </c>
      <c r="D565" s="832" t="s">
        <v>1573</v>
      </c>
      <c r="E565" s="832" t="s">
        <v>1574</v>
      </c>
      <c r="F565" s="849"/>
      <c r="G565" s="849"/>
      <c r="H565" s="837">
        <v>0</v>
      </c>
      <c r="I565" s="849">
        <v>11</v>
      </c>
      <c r="J565" s="849">
        <v>2136.8599999999997</v>
      </c>
      <c r="K565" s="837">
        <v>1</v>
      </c>
      <c r="L565" s="849">
        <v>11</v>
      </c>
      <c r="M565" s="850">
        <v>2136.8599999999997</v>
      </c>
    </row>
    <row r="566" spans="1:13" ht="14.4" customHeight="1" x14ac:dyDescent="0.3">
      <c r="A566" s="831" t="s">
        <v>2494</v>
      </c>
      <c r="B566" s="832" t="s">
        <v>1997</v>
      </c>
      <c r="C566" s="832" t="s">
        <v>3762</v>
      </c>
      <c r="D566" s="832" t="s">
        <v>1999</v>
      </c>
      <c r="E566" s="832" t="s">
        <v>3763</v>
      </c>
      <c r="F566" s="849"/>
      <c r="G566" s="849"/>
      <c r="H566" s="837">
        <v>0</v>
      </c>
      <c r="I566" s="849">
        <v>1</v>
      </c>
      <c r="J566" s="849">
        <v>327.49</v>
      </c>
      <c r="K566" s="837">
        <v>1</v>
      </c>
      <c r="L566" s="849">
        <v>1</v>
      </c>
      <c r="M566" s="850">
        <v>327.49</v>
      </c>
    </row>
    <row r="567" spans="1:13" ht="14.4" customHeight="1" x14ac:dyDescent="0.3">
      <c r="A567" s="831" t="s">
        <v>2494</v>
      </c>
      <c r="B567" s="832" t="s">
        <v>2135</v>
      </c>
      <c r="C567" s="832" t="s">
        <v>2136</v>
      </c>
      <c r="D567" s="832" t="s">
        <v>2137</v>
      </c>
      <c r="E567" s="832" t="s">
        <v>2138</v>
      </c>
      <c r="F567" s="849"/>
      <c r="G567" s="849"/>
      <c r="H567" s="837">
        <v>0</v>
      </c>
      <c r="I567" s="849">
        <v>2</v>
      </c>
      <c r="J567" s="849">
        <v>100.64</v>
      </c>
      <c r="K567" s="837">
        <v>1</v>
      </c>
      <c r="L567" s="849">
        <v>2</v>
      </c>
      <c r="M567" s="850">
        <v>100.64</v>
      </c>
    </row>
    <row r="568" spans="1:13" ht="14.4" customHeight="1" x14ac:dyDescent="0.3">
      <c r="A568" s="831" t="s">
        <v>2496</v>
      </c>
      <c r="B568" s="832" t="s">
        <v>1885</v>
      </c>
      <c r="C568" s="832" t="s">
        <v>2228</v>
      </c>
      <c r="D568" s="832" t="s">
        <v>1889</v>
      </c>
      <c r="E568" s="832" t="s">
        <v>2229</v>
      </c>
      <c r="F568" s="849"/>
      <c r="G568" s="849"/>
      <c r="H568" s="837">
        <v>0</v>
      </c>
      <c r="I568" s="849">
        <v>1</v>
      </c>
      <c r="J568" s="849">
        <v>57.6</v>
      </c>
      <c r="K568" s="837">
        <v>1</v>
      </c>
      <c r="L568" s="849">
        <v>1</v>
      </c>
      <c r="M568" s="850">
        <v>57.6</v>
      </c>
    </row>
    <row r="569" spans="1:13" ht="14.4" customHeight="1" x14ac:dyDescent="0.3">
      <c r="A569" s="831" t="s">
        <v>2496</v>
      </c>
      <c r="B569" s="832" t="s">
        <v>1893</v>
      </c>
      <c r="C569" s="832" t="s">
        <v>3557</v>
      </c>
      <c r="D569" s="832" t="s">
        <v>1895</v>
      </c>
      <c r="E569" s="832" t="s">
        <v>3558</v>
      </c>
      <c r="F569" s="849"/>
      <c r="G569" s="849"/>
      <c r="H569" s="837">
        <v>0</v>
      </c>
      <c r="I569" s="849">
        <v>1</v>
      </c>
      <c r="J569" s="849">
        <v>64.5</v>
      </c>
      <c r="K569" s="837">
        <v>1</v>
      </c>
      <c r="L569" s="849">
        <v>1</v>
      </c>
      <c r="M569" s="850">
        <v>64.5</v>
      </c>
    </row>
    <row r="570" spans="1:13" ht="14.4" customHeight="1" x14ac:dyDescent="0.3">
      <c r="A570" s="831" t="s">
        <v>2496</v>
      </c>
      <c r="B570" s="832" t="s">
        <v>1903</v>
      </c>
      <c r="C570" s="832" t="s">
        <v>1904</v>
      </c>
      <c r="D570" s="832" t="s">
        <v>1149</v>
      </c>
      <c r="E570" s="832" t="s">
        <v>1905</v>
      </c>
      <c r="F570" s="849"/>
      <c r="G570" s="849"/>
      <c r="H570" s="837"/>
      <c r="I570" s="849">
        <v>3</v>
      </c>
      <c r="J570" s="849">
        <v>0</v>
      </c>
      <c r="K570" s="837"/>
      <c r="L570" s="849">
        <v>3</v>
      </c>
      <c r="M570" s="850">
        <v>0</v>
      </c>
    </row>
    <row r="571" spans="1:13" ht="14.4" customHeight="1" x14ac:dyDescent="0.3">
      <c r="A571" s="831" t="s">
        <v>2496</v>
      </c>
      <c r="B571" s="832" t="s">
        <v>1915</v>
      </c>
      <c r="C571" s="832" t="s">
        <v>1918</v>
      </c>
      <c r="D571" s="832" t="s">
        <v>873</v>
      </c>
      <c r="E571" s="832" t="s">
        <v>1919</v>
      </c>
      <c r="F571" s="849"/>
      <c r="G571" s="849"/>
      <c r="H571" s="837">
        <v>0</v>
      </c>
      <c r="I571" s="849">
        <v>8</v>
      </c>
      <c r="J571" s="849">
        <v>11084.96</v>
      </c>
      <c r="K571" s="837">
        <v>1</v>
      </c>
      <c r="L571" s="849">
        <v>8</v>
      </c>
      <c r="M571" s="850">
        <v>11084.96</v>
      </c>
    </row>
    <row r="572" spans="1:13" ht="14.4" customHeight="1" x14ac:dyDescent="0.3">
      <c r="A572" s="831" t="s">
        <v>2496</v>
      </c>
      <c r="B572" s="832" t="s">
        <v>1915</v>
      </c>
      <c r="C572" s="832" t="s">
        <v>1922</v>
      </c>
      <c r="D572" s="832" t="s">
        <v>873</v>
      </c>
      <c r="E572" s="832" t="s">
        <v>1923</v>
      </c>
      <c r="F572" s="849"/>
      <c r="G572" s="849"/>
      <c r="H572" s="837">
        <v>0</v>
      </c>
      <c r="I572" s="849">
        <v>16</v>
      </c>
      <c r="J572" s="849">
        <v>36949.760000000002</v>
      </c>
      <c r="K572" s="837">
        <v>1</v>
      </c>
      <c r="L572" s="849">
        <v>16</v>
      </c>
      <c r="M572" s="850">
        <v>36949.760000000002</v>
      </c>
    </row>
    <row r="573" spans="1:13" ht="14.4" customHeight="1" x14ac:dyDescent="0.3">
      <c r="A573" s="831" t="s">
        <v>2496</v>
      </c>
      <c r="B573" s="832" t="s">
        <v>1915</v>
      </c>
      <c r="C573" s="832" t="s">
        <v>3564</v>
      </c>
      <c r="D573" s="832" t="s">
        <v>2671</v>
      </c>
      <c r="E573" s="832" t="s">
        <v>3565</v>
      </c>
      <c r="F573" s="849"/>
      <c r="G573" s="849"/>
      <c r="H573" s="837">
        <v>0</v>
      </c>
      <c r="I573" s="849">
        <v>3</v>
      </c>
      <c r="J573" s="849">
        <v>1104.48</v>
      </c>
      <c r="K573" s="837">
        <v>1</v>
      </c>
      <c r="L573" s="849">
        <v>3</v>
      </c>
      <c r="M573" s="850">
        <v>1104.48</v>
      </c>
    </row>
    <row r="574" spans="1:13" ht="14.4" customHeight="1" x14ac:dyDescent="0.3">
      <c r="A574" s="831" t="s">
        <v>2496</v>
      </c>
      <c r="B574" s="832" t="s">
        <v>1915</v>
      </c>
      <c r="C574" s="832" t="s">
        <v>2673</v>
      </c>
      <c r="D574" s="832" t="s">
        <v>2671</v>
      </c>
      <c r="E574" s="832" t="s">
        <v>2674</v>
      </c>
      <c r="F574" s="849"/>
      <c r="G574" s="849"/>
      <c r="H574" s="837">
        <v>0</v>
      </c>
      <c r="I574" s="849">
        <v>3</v>
      </c>
      <c r="J574" s="849">
        <v>1472.67</v>
      </c>
      <c r="K574" s="837">
        <v>1</v>
      </c>
      <c r="L574" s="849">
        <v>3</v>
      </c>
      <c r="M574" s="850">
        <v>1472.67</v>
      </c>
    </row>
    <row r="575" spans="1:13" ht="14.4" customHeight="1" x14ac:dyDescent="0.3">
      <c r="A575" s="831" t="s">
        <v>2496</v>
      </c>
      <c r="B575" s="832" t="s">
        <v>1915</v>
      </c>
      <c r="C575" s="832" t="s">
        <v>1920</v>
      </c>
      <c r="D575" s="832" t="s">
        <v>873</v>
      </c>
      <c r="E575" s="832" t="s">
        <v>1921</v>
      </c>
      <c r="F575" s="849"/>
      <c r="G575" s="849"/>
      <c r="H575" s="837">
        <v>0</v>
      </c>
      <c r="I575" s="849">
        <v>9</v>
      </c>
      <c r="J575" s="849">
        <v>16627.41</v>
      </c>
      <c r="K575" s="837">
        <v>1</v>
      </c>
      <c r="L575" s="849">
        <v>9</v>
      </c>
      <c r="M575" s="850">
        <v>16627.41</v>
      </c>
    </row>
    <row r="576" spans="1:13" ht="14.4" customHeight="1" x14ac:dyDescent="0.3">
      <c r="A576" s="831" t="s">
        <v>2496</v>
      </c>
      <c r="B576" s="832" t="s">
        <v>1937</v>
      </c>
      <c r="C576" s="832" t="s">
        <v>1939</v>
      </c>
      <c r="D576" s="832" t="s">
        <v>877</v>
      </c>
      <c r="E576" s="832" t="s">
        <v>1940</v>
      </c>
      <c r="F576" s="849"/>
      <c r="G576" s="849"/>
      <c r="H576" s="837">
        <v>0</v>
      </c>
      <c r="I576" s="849">
        <v>3</v>
      </c>
      <c r="J576" s="849">
        <v>127.53</v>
      </c>
      <c r="K576" s="837">
        <v>1</v>
      </c>
      <c r="L576" s="849">
        <v>3</v>
      </c>
      <c r="M576" s="850">
        <v>127.53</v>
      </c>
    </row>
    <row r="577" spans="1:13" ht="14.4" customHeight="1" x14ac:dyDescent="0.3">
      <c r="A577" s="831" t="s">
        <v>2496</v>
      </c>
      <c r="B577" s="832" t="s">
        <v>1937</v>
      </c>
      <c r="C577" s="832" t="s">
        <v>1941</v>
      </c>
      <c r="D577" s="832" t="s">
        <v>877</v>
      </c>
      <c r="E577" s="832" t="s">
        <v>1942</v>
      </c>
      <c r="F577" s="849"/>
      <c r="G577" s="849"/>
      <c r="H577" s="837">
        <v>0</v>
      </c>
      <c r="I577" s="849">
        <v>1</v>
      </c>
      <c r="J577" s="849">
        <v>85.02</v>
      </c>
      <c r="K577" s="837">
        <v>1</v>
      </c>
      <c r="L577" s="849">
        <v>1</v>
      </c>
      <c r="M577" s="850">
        <v>85.02</v>
      </c>
    </row>
    <row r="578" spans="1:13" ht="14.4" customHeight="1" x14ac:dyDescent="0.3">
      <c r="A578" s="831" t="s">
        <v>2496</v>
      </c>
      <c r="B578" s="832" t="s">
        <v>1937</v>
      </c>
      <c r="C578" s="832" t="s">
        <v>2884</v>
      </c>
      <c r="D578" s="832" t="s">
        <v>2885</v>
      </c>
      <c r="E578" s="832" t="s">
        <v>1940</v>
      </c>
      <c r="F578" s="849">
        <v>1</v>
      </c>
      <c r="G578" s="849">
        <v>42.51</v>
      </c>
      <c r="H578" s="837">
        <v>1</v>
      </c>
      <c r="I578" s="849"/>
      <c r="J578" s="849"/>
      <c r="K578" s="837">
        <v>0</v>
      </c>
      <c r="L578" s="849">
        <v>1</v>
      </c>
      <c r="M578" s="850">
        <v>42.51</v>
      </c>
    </row>
    <row r="579" spans="1:13" ht="14.4" customHeight="1" x14ac:dyDescent="0.3">
      <c r="A579" s="831" t="s">
        <v>2496</v>
      </c>
      <c r="B579" s="832" t="s">
        <v>2262</v>
      </c>
      <c r="C579" s="832" t="s">
        <v>2534</v>
      </c>
      <c r="D579" s="832" t="s">
        <v>2535</v>
      </c>
      <c r="E579" s="832" t="s">
        <v>2536</v>
      </c>
      <c r="F579" s="849"/>
      <c r="G579" s="849"/>
      <c r="H579" s="837">
        <v>0</v>
      </c>
      <c r="I579" s="849">
        <v>1</v>
      </c>
      <c r="J579" s="849">
        <v>82.63</v>
      </c>
      <c r="K579" s="837">
        <v>1</v>
      </c>
      <c r="L579" s="849">
        <v>1</v>
      </c>
      <c r="M579" s="850">
        <v>82.63</v>
      </c>
    </row>
    <row r="580" spans="1:13" ht="14.4" customHeight="1" x14ac:dyDescent="0.3">
      <c r="A580" s="831" t="s">
        <v>2496</v>
      </c>
      <c r="B580" s="832" t="s">
        <v>1965</v>
      </c>
      <c r="C580" s="832" t="s">
        <v>3832</v>
      </c>
      <c r="D580" s="832" t="s">
        <v>3833</v>
      </c>
      <c r="E580" s="832" t="s">
        <v>1972</v>
      </c>
      <c r="F580" s="849">
        <v>1</v>
      </c>
      <c r="G580" s="849">
        <v>105.32</v>
      </c>
      <c r="H580" s="837">
        <v>1</v>
      </c>
      <c r="I580" s="849"/>
      <c r="J580" s="849"/>
      <c r="K580" s="837">
        <v>0</v>
      </c>
      <c r="L580" s="849">
        <v>1</v>
      </c>
      <c r="M580" s="850">
        <v>105.32</v>
      </c>
    </row>
    <row r="581" spans="1:13" ht="14.4" customHeight="1" x14ac:dyDescent="0.3">
      <c r="A581" s="831" t="s">
        <v>2496</v>
      </c>
      <c r="B581" s="832" t="s">
        <v>2265</v>
      </c>
      <c r="C581" s="832" t="s">
        <v>3808</v>
      </c>
      <c r="D581" s="832" t="s">
        <v>3809</v>
      </c>
      <c r="E581" s="832" t="s">
        <v>3810</v>
      </c>
      <c r="F581" s="849">
        <v>3</v>
      </c>
      <c r="G581" s="849">
        <v>26.369999999999997</v>
      </c>
      <c r="H581" s="837">
        <v>1</v>
      </c>
      <c r="I581" s="849"/>
      <c r="J581" s="849"/>
      <c r="K581" s="837">
        <v>0</v>
      </c>
      <c r="L581" s="849">
        <v>3</v>
      </c>
      <c r="M581" s="850">
        <v>26.369999999999997</v>
      </c>
    </row>
    <row r="582" spans="1:13" ht="14.4" customHeight="1" x14ac:dyDescent="0.3">
      <c r="A582" s="831" t="s">
        <v>2496</v>
      </c>
      <c r="B582" s="832" t="s">
        <v>1969</v>
      </c>
      <c r="C582" s="832" t="s">
        <v>2269</v>
      </c>
      <c r="D582" s="832" t="s">
        <v>1971</v>
      </c>
      <c r="E582" s="832" t="s">
        <v>2270</v>
      </c>
      <c r="F582" s="849"/>
      <c r="G582" s="849"/>
      <c r="H582" s="837">
        <v>0</v>
      </c>
      <c r="I582" s="849">
        <v>2</v>
      </c>
      <c r="J582" s="849">
        <v>62.18</v>
      </c>
      <c r="K582" s="837">
        <v>1</v>
      </c>
      <c r="L582" s="849">
        <v>2</v>
      </c>
      <c r="M582" s="850">
        <v>62.18</v>
      </c>
    </row>
    <row r="583" spans="1:13" ht="14.4" customHeight="1" x14ac:dyDescent="0.3">
      <c r="A583" s="831" t="s">
        <v>2496</v>
      </c>
      <c r="B583" s="832" t="s">
        <v>1981</v>
      </c>
      <c r="C583" s="832" t="s">
        <v>3432</v>
      </c>
      <c r="D583" s="832" t="s">
        <v>1130</v>
      </c>
      <c r="E583" s="832" t="s">
        <v>1963</v>
      </c>
      <c r="F583" s="849"/>
      <c r="G583" s="849"/>
      <c r="H583" s="837">
        <v>0</v>
      </c>
      <c r="I583" s="849">
        <v>1</v>
      </c>
      <c r="J583" s="849">
        <v>47.7</v>
      </c>
      <c r="K583" s="837">
        <v>1</v>
      </c>
      <c r="L583" s="849">
        <v>1</v>
      </c>
      <c r="M583" s="850">
        <v>47.7</v>
      </c>
    </row>
    <row r="584" spans="1:13" ht="14.4" customHeight="1" x14ac:dyDescent="0.3">
      <c r="A584" s="831" t="s">
        <v>2496</v>
      </c>
      <c r="B584" s="832" t="s">
        <v>1981</v>
      </c>
      <c r="C584" s="832" t="s">
        <v>1982</v>
      </c>
      <c r="D584" s="832" t="s">
        <v>1130</v>
      </c>
      <c r="E584" s="832" t="s">
        <v>1983</v>
      </c>
      <c r="F584" s="849"/>
      <c r="G584" s="849"/>
      <c r="H584" s="837">
        <v>0</v>
      </c>
      <c r="I584" s="849">
        <v>1</v>
      </c>
      <c r="J584" s="849">
        <v>143.09</v>
      </c>
      <c r="K584" s="837">
        <v>1</v>
      </c>
      <c r="L584" s="849">
        <v>1</v>
      </c>
      <c r="M584" s="850">
        <v>143.09</v>
      </c>
    </row>
    <row r="585" spans="1:13" ht="14.4" customHeight="1" x14ac:dyDescent="0.3">
      <c r="A585" s="831" t="s">
        <v>2496</v>
      </c>
      <c r="B585" s="832" t="s">
        <v>4150</v>
      </c>
      <c r="C585" s="832" t="s">
        <v>3802</v>
      </c>
      <c r="D585" s="832" t="s">
        <v>3803</v>
      </c>
      <c r="E585" s="832" t="s">
        <v>3804</v>
      </c>
      <c r="F585" s="849"/>
      <c r="G585" s="849"/>
      <c r="H585" s="837">
        <v>0</v>
      </c>
      <c r="I585" s="849">
        <v>4</v>
      </c>
      <c r="J585" s="849">
        <v>178.08</v>
      </c>
      <c r="K585" s="837">
        <v>1</v>
      </c>
      <c r="L585" s="849">
        <v>4</v>
      </c>
      <c r="M585" s="850">
        <v>178.08</v>
      </c>
    </row>
    <row r="586" spans="1:13" ht="14.4" customHeight="1" x14ac:dyDescent="0.3">
      <c r="A586" s="831" t="s">
        <v>2496</v>
      </c>
      <c r="B586" s="832" t="s">
        <v>4134</v>
      </c>
      <c r="C586" s="832" t="s">
        <v>3818</v>
      </c>
      <c r="D586" s="832" t="s">
        <v>3819</v>
      </c>
      <c r="E586" s="832" t="s">
        <v>3820</v>
      </c>
      <c r="F586" s="849">
        <v>1</v>
      </c>
      <c r="G586" s="849">
        <v>110.74</v>
      </c>
      <c r="H586" s="837">
        <v>1</v>
      </c>
      <c r="I586" s="849"/>
      <c r="J586" s="849"/>
      <c r="K586" s="837">
        <v>0</v>
      </c>
      <c r="L586" s="849">
        <v>1</v>
      </c>
      <c r="M586" s="850">
        <v>110.74</v>
      </c>
    </row>
    <row r="587" spans="1:13" ht="14.4" customHeight="1" x14ac:dyDescent="0.3">
      <c r="A587" s="831" t="s">
        <v>2496</v>
      </c>
      <c r="B587" s="832" t="s">
        <v>2001</v>
      </c>
      <c r="C587" s="832" t="s">
        <v>2005</v>
      </c>
      <c r="D587" s="832" t="s">
        <v>2003</v>
      </c>
      <c r="E587" s="832" t="s">
        <v>2006</v>
      </c>
      <c r="F587" s="849"/>
      <c r="G587" s="849"/>
      <c r="H587" s="837">
        <v>0</v>
      </c>
      <c r="I587" s="849">
        <v>1</v>
      </c>
      <c r="J587" s="849">
        <v>263.68</v>
      </c>
      <c r="K587" s="837">
        <v>1</v>
      </c>
      <c r="L587" s="849">
        <v>1</v>
      </c>
      <c r="M587" s="850">
        <v>263.68</v>
      </c>
    </row>
    <row r="588" spans="1:13" ht="14.4" customHeight="1" x14ac:dyDescent="0.3">
      <c r="A588" s="831" t="s">
        <v>2496</v>
      </c>
      <c r="B588" s="832" t="s">
        <v>2031</v>
      </c>
      <c r="C588" s="832" t="s">
        <v>3830</v>
      </c>
      <c r="D588" s="832" t="s">
        <v>2033</v>
      </c>
      <c r="E588" s="832" t="s">
        <v>3831</v>
      </c>
      <c r="F588" s="849"/>
      <c r="G588" s="849"/>
      <c r="H588" s="837">
        <v>0</v>
      </c>
      <c r="I588" s="849">
        <v>2</v>
      </c>
      <c r="J588" s="849">
        <v>65.739999999999995</v>
      </c>
      <c r="K588" s="837">
        <v>1</v>
      </c>
      <c r="L588" s="849">
        <v>2</v>
      </c>
      <c r="M588" s="850">
        <v>65.739999999999995</v>
      </c>
    </row>
    <row r="589" spans="1:13" ht="14.4" customHeight="1" x14ac:dyDescent="0.3">
      <c r="A589" s="831" t="s">
        <v>2496</v>
      </c>
      <c r="B589" s="832" t="s">
        <v>2046</v>
      </c>
      <c r="C589" s="832" t="s">
        <v>2298</v>
      </c>
      <c r="D589" s="832" t="s">
        <v>2299</v>
      </c>
      <c r="E589" s="832" t="s">
        <v>2300</v>
      </c>
      <c r="F589" s="849"/>
      <c r="G589" s="849"/>
      <c r="H589" s="837">
        <v>0</v>
      </c>
      <c r="I589" s="849">
        <v>3</v>
      </c>
      <c r="J589" s="849">
        <v>282.84000000000003</v>
      </c>
      <c r="K589" s="837">
        <v>1</v>
      </c>
      <c r="L589" s="849">
        <v>3</v>
      </c>
      <c r="M589" s="850">
        <v>282.84000000000003</v>
      </c>
    </row>
    <row r="590" spans="1:13" ht="14.4" customHeight="1" x14ac:dyDescent="0.3">
      <c r="A590" s="831" t="s">
        <v>2496</v>
      </c>
      <c r="B590" s="832" t="s">
        <v>2046</v>
      </c>
      <c r="C590" s="832" t="s">
        <v>3368</v>
      </c>
      <c r="D590" s="832" t="s">
        <v>2048</v>
      </c>
      <c r="E590" s="832" t="s">
        <v>3369</v>
      </c>
      <c r="F590" s="849"/>
      <c r="G590" s="849"/>
      <c r="H590" s="837">
        <v>0</v>
      </c>
      <c r="I590" s="849">
        <v>2</v>
      </c>
      <c r="J590" s="849">
        <v>168.36</v>
      </c>
      <c r="K590" s="837">
        <v>1</v>
      </c>
      <c r="L590" s="849">
        <v>2</v>
      </c>
      <c r="M590" s="850">
        <v>168.36</v>
      </c>
    </row>
    <row r="591" spans="1:13" ht="14.4" customHeight="1" x14ac:dyDescent="0.3">
      <c r="A591" s="831" t="s">
        <v>2496</v>
      </c>
      <c r="B591" s="832" t="s">
        <v>2046</v>
      </c>
      <c r="C591" s="832" t="s">
        <v>2301</v>
      </c>
      <c r="D591" s="832" t="s">
        <v>2299</v>
      </c>
      <c r="E591" s="832" t="s">
        <v>2302</v>
      </c>
      <c r="F591" s="849"/>
      <c r="G591" s="849"/>
      <c r="H591" s="837">
        <v>0</v>
      </c>
      <c r="I591" s="849">
        <v>2</v>
      </c>
      <c r="J591" s="849">
        <v>126.28</v>
      </c>
      <c r="K591" s="837">
        <v>1</v>
      </c>
      <c r="L591" s="849">
        <v>2</v>
      </c>
      <c r="M591" s="850">
        <v>126.28</v>
      </c>
    </row>
    <row r="592" spans="1:13" ht="14.4" customHeight="1" x14ac:dyDescent="0.3">
      <c r="A592" s="831" t="s">
        <v>2496</v>
      </c>
      <c r="B592" s="832" t="s">
        <v>2046</v>
      </c>
      <c r="C592" s="832" t="s">
        <v>2303</v>
      </c>
      <c r="D592" s="832" t="s">
        <v>2299</v>
      </c>
      <c r="E592" s="832" t="s">
        <v>2304</v>
      </c>
      <c r="F592" s="849"/>
      <c r="G592" s="849"/>
      <c r="H592" s="837">
        <v>0</v>
      </c>
      <c r="I592" s="849">
        <v>4</v>
      </c>
      <c r="J592" s="849">
        <v>196.32</v>
      </c>
      <c r="K592" s="837">
        <v>1</v>
      </c>
      <c r="L592" s="849">
        <v>4</v>
      </c>
      <c r="M592" s="850">
        <v>196.32</v>
      </c>
    </row>
    <row r="593" spans="1:13" ht="14.4" customHeight="1" x14ac:dyDescent="0.3">
      <c r="A593" s="831" t="s">
        <v>2496</v>
      </c>
      <c r="B593" s="832" t="s">
        <v>2046</v>
      </c>
      <c r="C593" s="832" t="s">
        <v>3455</v>
      </c>
      <c r="D593" s="832" t="s">
        <v>2299</v>
      </c>
      <c r="E593" s="832" t="s">
        <v>3456</v>
      </c>
      <c r="F593" s="849"/>
      <c r="G593" s="849"/>
      <c r="H593" s="837">
        <v>0</v>
      </c>
      <c r="I593" s="849">
        <v>1</v>
      </c>
      <c r="J593" s="849">
        <v>126.27</v>
      </c>
      <c r="K593" s="837">
        <v>1</v>
      </c>
      <c r="L593" s="849">
        <v>1</v>
      </c>
      <c r="M593" s="850">
        <v>126.27</v>
      </c>
    </row>
    <row r="594" spans="1:13" ht="14.4" customHeight="1" x14ac:dyDescent="0.3">
      <c r="A594" s="831" t="s">
        <v>2496</v>
      </c>
      <c r="B594" s="832" t="s">
        <v>2046</v>
      </c>
      <c r="C594" s="832" t="s">
        <v>3600</v>
      </c>
      <c r="D594" s="832" t="s">
        <v>2048</v>
      </c>
      <c r="E594" s="832" t="s">
        <v>3601</v>
      </c>
      <c r="F594" s="849"/>
      <c r="G594" s="849"/>
      <c r="H594" s="837">
        <v>0</v>
      </c>
      <c r="I594" s="849">
        <v>1</v>
      </c>
      <c r="J594" s="849">
        <v>126.27</v>
      </c>
      <c r="K594" s="837">
        <v>1</v>
      </c>
      <c r="L594" s="849">
        <v>1</v>
      </c>
      <c r="M594" s="850">
        <v>126.27</v>
      </c>
    </row>
    <row r="595" spans="1:13" ht="14.4" customHeight="1" x14ac:dyDescent="0.3">
      <c r="A595" s="831" t="s">
        <v>2496</v>
      </c>
      <c r="B595" s="832" t="s">
        <v>2052</v>
      </c>
      <c r="C595" s="832" t="s">
        <v>2305</v>
      </c>
      <c r="D595" s="832" t="s">
        <v>1310</v>
      </c>
      <c r="E595" s="832" t="s">
        <v>2306</v>
      </c>
      <c r="F595" s="849"/>
      <c r="G595" s="849"/>
      <c r="H595" s="837">
        <v>0</v>
      </c>
      <c r="I595" s="849">
        <v>1</v>
      </c>
      <c r="J595" s="849">
        <v>154.36000000000001</v>
      </c>
      <c r="K595" s="837">
        <v>1</v>
      </c>
      <c r="L595" s="849">
        <v>1</v>
      </c>
      <c r="M595" s="850">
        <v>154.36000000000001</v>
      </c>
    </row>
    <row r="596" spans="1:13" ht="14.4" customHeight="1" x14ac:dyDescent="0.3">
      <c r="A596" s="831" t="s">
        <v>2496</v>
      </c>
      <c r="B596" s="832" t="s">
        <v>4133</v>
      </c>
      <c r="C596" s="832" t="s">
        <v>2654</v>
      </c>
      <c r="D596" s="832" t="s">
        <v>2655</v>
      </c>
      <c r="E596" s="832" t="s">
        <v>1961</v>
      </c>
      <c r="F596" s="849"/>
      <c r="G596" s="849"/>
      <c r="H596" s="837">
        <v>0</v>
      </c>
      <c r="I596" s="849">
        <v>9</v>
      </c>
      <c r="J596" s="849">
        <v>4953.51</v>
      </c>
      <c r="K596" s="837">
        <v>1</v>
      </c>
      <c r="L596" s="849">
        <v>9</v>
      </c>
      <c r="M596" s="850">
        <v>4953.51</v>
      </c>
    </row>
    <row r="597" spans="1:13" ht="14.4" customHeight="1" x14ac:dyDescent="0.3">
      <c r="A597" s="831" t="s">
        <v>2496</v>
      </c>
      <c r="B597" s="832" t="s">
        <v>2103</v>
      </c>
      <c r="C597" s="832" t="s">
        <v>3783</v>
      </c>
      <c r="D597" s="832" t="s">
        <v>3161</v>
      </c>
      <c r="E597" s="832" t="s">
        <v>654</v>
      </c>
      <c r="F597" s="849">
        <v>1</v>
      </c>
      <c r="G597" s="849">
        <v>65.28</v>
      </c>
      <c r="H597" s="837">
        <v>1</v>
      </c>
      <c r="I597" s="849"/>
      <c r="J597" s="849"/>
      <c r="K597" s="837">
        <v>0</v>
      </c>
      <c r="L597" s="849">
        <v>1</v>
      </c>
      <c r="M597" s="850">
        <v>65.28</v>
      </c>
    </row>
    <row r="598" spans="1:13" ht="14.4" customHeight="1" x14ac:dyDescent="0.3">
      <c r="A598" s="831" t="s">
        <v>2496</v>
      </c>
      <c r="B598" s="832" t="s">
        <v>2110</v>
      </c>
      <c r="C598" s="832" t="s">
        <v>2114</v>
      </c>
      <c r="D598" s="832" t="s">
        <v>2112</v>
      </c>
      <c r="E598" s="832" t="s">
        <v>2115</v>
      </c>
      <c r="F598" s="849"/>
      <c r="G598" s="849"/>
      <c r="H598" s="837">
        <v>0</v>
      </c>
      <c r="I598" s="849">
        <v>6</v>
      </c>
      <c r="J598" s="849">
        <v>3315.84</v>
      </c>
      <c r="K598" s="837">
        <v>1</v>
      </c>
      <c r="L598" s="849">
        <v>6</v>
      </c>
      <c r="M598" s="850">
        <v>3315.84</v>
      </c>
    </row>
    <row r="599" spans="1:13" ht="14.4" customHeight="1" x14ac:dyDescent="0.3">
      <c r="A599" s="831" t="s">
        <v>2496</v>
      </c>
      <c r="B599" s="832" t="s">
        <v>2118</v>
      </c>
      <c r="C599" s="832" t="s">
        <v>3796</v>
      </c>
      <c r="D599" s="832" t="s">
        <v>3530</v>
      </c>
      <c r="E599" s="832" t="s">
        <v>2123</v>
      </c>
      <c r="F599" s="849">
        <v>3</v>
      </c>
      <c r="G599" s="849">
        <v>4362.6900000000005</v>
      </c>
      <c r="H599" s="837">
        <v>1</v>
      </c>
      <c r="I599" s="849"/>
      <c r="J599" s="849"/>
      <c r="K599" s="837">
        <v>0</v>
      </c>
      <c r="L599" s="849">
        <v>3</v>
      </c>
      <c r="M599" s="850">
        <v>4362.6900000000005</v>
      </c>
    </row>
    <row r="600" spans="1:13" ht="14.4" customHeight="1" x14ac:dyDescent="0.3">
      <c r="A600" s="831" t="s">
        <v>2496</v>
      </c>
      <c r="B600" s="832" t="s">
        <v>2118</v>
      </c>
      <c r="C600" s="832" t="s">
        <v>2128</v>
      </c>
      <c r="D600" s="832" t="s">
        <v>2129</v>
      </c>
      <c r="E600" s="832" t="s">
        <v>2130</v>
      </c>
      <c r="F600" s="849"/>
      <c r="G600" s="849"/>
      <c r="H600" s="837">
        <v>0</v>
      </c>
      <c r="I600" s="849">
        <v>5</v>
      </c>
      <c r="J600" s="849">
        <v>26610.400000000001</v>
      </c>
      <c r="K600" s="837">
        <v>1</v>
      </c>
      <c r="L600" s="849">
        <v>5</v>
      </c>
      <c r="M600" s="850">
        <v>26610.400000000001</v>
      </c>
    </row>
    <row r="601" spans="1:13" ht="14.4" customHeight="1" x14ac:dyDescent="0.3">
      <c r="A601" s="831" t="s">
        <v>2496</v>
      </c>
      <c r="B601" s="832" t="s">
        <v>2118</v>
      </c>
      <c r="C601" s="832" t="s">
        <v>2124</v>
      </c>
      <c r="D601" s="832" t="s">
        <v>2120</v>
      </c>
      <c r="E601" s="832" t="s">
        <v>2125</v>
      </c>
      <c r="F601" s="849"/>
      <c r="G601" s="849"/>
      <c r="H601" s="837">
        <v>0</v>
      </c>
      <c r="I601" s="849">
        <v>2</v>
      </c>
      <c r="J601" s="849">
        <v>969.5</v>
      </c>
      <c r="K601" s="837">
        <v>1</v>
      </c>
      <c r="L601" s="849">
        <v>2</v>
      </c>
      <c r="M601" s="850">
        <v>969.5</v>
      </c>
    </row>
    <row r="602" spans="1:13" ht="14.4" customHeight="1" x14ac:dyDescent="0.3">
      <c r="A602" s="831" t="s">
        <v>2496</v>
      </c>
      <c r="B602" s="832" t="s">
        <v>2118</v>
      </c>
      <c r="C602" s="832" t="s">
        <v>2119</v>
      </c>
      <c r="D602" s="832" t="s">
        <v>2120</v>
      </c>
      <c r="E602" s="832" t="s">
        <v>2121</v>
      </c>
      <c r="F602" s="849"/>
      <c r="G602" s="849"/>
      <c r="H602" s="837">
        <v>0</v>
      </c>
      <c r="I602" s="849">
        <v>1</v>
      </c>
      <c r="J602" s="849">
        <v>1938.97</v>
      </c>
      <c r="K602" s="837">
        <v>1</v>
      </c>
      <c r="L602" s="849">
        <v>1</v>
      </c>
      <c r="M602" s="850">
        <v>1938.97</v>
      </c>
    </row>
    <row r="603" spans="1:13" ht="14.4" customHeight="1" x14ac:dyDescent="0.3">
      <c r="A603" s="831" t="s">
        <v>2496</v>
      </c>
      <c r="B603" s="832" t="s">
        <v>2118</v>
      </c>
      <c r="C603" s="832" t="s">
        <v>2876</v>
      </c>
      <c r="D603" s="832" t="s">
        <v>2120</v>
      </c>
      <c r="E603" s="832" t="s">
        <v>2877</v>
      </c>
      <c r="F603" s="849"/>
      <c r="G603" s="849"/>
      <c r="H603" s="837">
        <v>0</v>
      </c>
      <c r="I603" s="849">
        <v>6</v>
      </c>
      <c r="J603" s="849">
        <v>1454.22</v>
      </c>
      <c r="K603" s="837">
        <v>1</v>
      </c>
      <c r="L603" s="849">
        <v>6</v>
      </c>
      <c r="M603" s="850">
        <v>1454.22</v>
      </c>
    </row>
    <row r="604" spans="1:13" ht="14.4" customHeight="1" x14ac:dyDescent="0.3">
      <c r="A604" s="831" t="s">
        <v>2496</v>
      </c>
      <c r="B604" s="832" t="s">
        <v>2118</v>
      </c>
      <c r="C604" s="832" t="s">
        <v>2122</v>
      </c>
      <c r="D604" s="832" t="s">
        <v>2120</v>
      </c>
      <c r="E604" s="832" t="s">
        <v>2123</v>
      </c>
      <c r="F604" s="849"/>
      <c r="G604" s="849"/>
      <c r="H604" s="837">
        <v>0</v>
      </c>
      <c r="I604" s="849">
        <v>1</v>
      </c>
      <c r="J604" s="849">
        <v>1454.23</v>
      </c>
      <c r="K604" s="837">
        <v>1</v>
      </c>
      <c r="L604" s="849">
        <v>1</v>
      </c>
      <c r="M604" s="850">
        <v>1454.23</v>
      </c>
    </row>
    <row r="605" spans="1:13" ht="14.4" customHeight="1" x14ac:dyDescent="0.3">
      <c r="A605" s="831" t="s">
        <v>2496</v>
      </c>
      <c r="B605" s="832" t="s">
        <v>2131</v>
      </c>
      <c r="C605" s="832" t="s">
        <v>2132</v>
      </c>
      <c r="D605" s="832" t="s">
        <v>2133</v>
      </c>
      <c r="E605" s="832" t="s">
        <v>2134</v>
      </c>
      <c r="F605" s="849">
        <v>13</v>
      </c>
      <c r="G605" s="849">
        <v>14703.78</v>
      </c>
      <c r="H605" s="837">
        <v>1</v>
      </c>
      <c r="I605" s="849"/>
      <c r="J605" s="849"/>
      <c r="K605" s="837">
        <v>0</v>
      </c>
      <c r="L605" s="849">
        <v>13</v>
      </c>
      <c r="M605" s="850">
        <v>14703.78</v>
      </c>
    </row>
    <row r="606" spans="1:13" ht="14.4" customHeight="1" x14ac:dyDescent="0.3">
      <c r="A606" s="831" t="s">
        <v>2496</v>
      </c>
      <c r="B606" s="832" t="s">
        <v>2139</v>
      </c>
      <c r="C606" s="832" t="s">
        <v>2141</v>
      </c>
      <c r="D606" s="832" t="s">
        <v>1087</v>
      </c>
      <c r="E606" s="832" t="s">
        <v>1089</v>
      </c>
      <c r="F606" s="849"/>
      <c r="G606" s="849"/>
      <c r="H606" s="837"/>
      <c r="I606" s="849">
        <v>21</v>
      </c>
      <c r="J606" s="849">
        <v>0</v>
      </c>
      <c r="K606" s="837"/>
      <c r="L606" s="849">
        <v>21</v>
      </c>
      <c r="M606" s="850">
        <v>0</v>
      </c>
    </row>
    <row r="607" spans="1:13" ht="14.4" customHeight="1" x14ac:dyDescent="0.3">
      <c r="A607" s="831" t="s">
        <v>2496</v>
      </c>
      <c r="B607" s="832" t="s">
        <v>4141</v>
      </c>
      <c r="C607" s="832" t="s">
        <v>3805</v>
      </c>
      <c r="D607" s="832" t="s">
        <v>3777</v>
      </c>
      <c r="E607" s="832" t="s">
        <v>3806</v>
      </c>
      <c r="F607" s="849"/>
      <c r="G607" s="849"/>
      <c r="H607" s="837">
        <v>0</v>
      </c>
      <c r="I607" s="849">
        <v>4</v>
      </c>
      <c r="J607" s="849">
        <v>3054.52</v>
      </c>
      <c r="K607" s="837">
        <v>1</v>
      </c>
      <c r="L607" s="849">
        <v>4</v>
      </c>
      <c r="M607" s="850">
        <v>3054.52</v>
      </c>
    </row>
    <row r="608" spans="1:13" ht="14.4" customHeight="1" x14ac:dyDescent="0.3">
      <c r="A608" s="831" t="s">
        <v>2496</v>
      </c>
      <c r="B608" s="832" t="s">
        <v>2162</v>
      </c>
      <c r="C608" s="832" t="s">
        <v>3081</v>
      </c>
      <c r="D608" s="832" t="s">
        <v>3082</v>
      </c>
      <c r="E608" s="832" t="s">
        <v>3083</v>
      </c>
      <c r="F608" s="849">
        <v>1</v>
      </c>
      <c r="G608" s="849">
        <v>14.11</v>
      </c>
      <c r="H608" s="837">
        <v>1</v>
      </c>
      <c r="I608" s="849"/>
      <c r="J608" s="849"/>
      <c r="K608" s="837">
        <v>0</v>
      </c>
      <c r="L608" s="849">
        <v>1</v>
      </c>
      <c r="M608" s="850">
        <v>14.11</v>
      </c>
    </row>
    <row r="609" spans="1:13" ht="14.4" customHeight="1" x14ac:dyDescent="0.3">
      <c r="A609" s="831" t="s">
        <v>2496</v>
      </c>
      <c r="B609" s="832" t="s">
        <v>2162</v>
      </c>
      <c r="C609" s="832" t="s">
        <v>2830</v>
      </c>
      <c r="D609" s="832" t="s">
        <v>2831</v>
      </c>
      <c r="E609" s="832" t="s">
        <v>2167</v>
      </c>
      <c r="F609" s="849">
        <v>2</v>
      </c>
      <c r="G609" s="849">
        <v>9.4</v>
      </c>
      <c r="H609" s="837">
        <v>1</v>
      </c>
      <c r="I609" s="849"/>
      <c r="J609" s="849"/>
      <c r="K609" s="837">
        <v>0</v>
      </c>
      <c r="L609" s="849">
        <v>2</v>
      </c>
      <c r="M609" s="850">
        <v>9.4</v>
      </c>
    </row>
    <row r="610" spans="1:13" ht="14.4" customHeight="1" x14ac:dyDescent="0.3">
      <c r="A610" s="831" t="s">
        <v>2496</v>
      </c>
      <c r="B610" s="832" t="s">
        <v>2162</v>
      </c>
      <c r="C610" s="832" t="s">
        <v>2166</v>
      </c>
      <c r="D610" s="832" t="s">
        <v>2164</v>
      </c>
      <c r="E610" s="832" t="s">
        <v>2167</v>
      </c>
      <c r="F610" s="849"/>
      <c r="G610" s="849"/>
      <c r="H610" s="837">
        <v>0</v>
      </c>
      <c r="I610" s="849">
        <v>4</v>
      </c>
      <c r="J610" s="849">
        <v>18.8</v>
      </c>
      <c r="K610" s="837">
        <v>1</v>
      </c>
      <c r="L610" s="849">
        <v>4</v>
      </c>
      <c r="M610" s="850">
        <v>18.8</v>
      </c>
    </row>
    <row r="611" spans="1:13" ht="14.4" customHeight="1" x14ac:dyDescent="0.3">
      <c r="A611" s="831" t="s">
        <v>2496</v>
      </c>
      <c r="B611" s="832" t="s">
        <v>2172</v>
      </c>
      <c r="C611" s="832" t="s">
        <v>3850</v>
      </c>
      <c r="D611" s="832" t="s">
        <v>3851</v>
      </c>
      <c r="E611" s="832" t="s">
        <v>2777</v>
      </c>
      <c r="F611" s="849">
        <v>1</v>
      </c>
      <c r="G611" s="849">
        <v>0</v>
      </c>
      <c r="H611" s="837"/>
      <c r="I611" s="849"/>
      <c r="J611" s="849"/>
      <c r="K611" s="837"/>
      <c r="L611" s="849">
        <v>1</v>
      </c>
      <c r="M611" s="850">
        <v>0</v>
      </c>
    </row>
    <row r="612" spans="1:13" ht="14.4" customHeight="1" x14ac:dyDescent="0.3">
      <c r="A612" s="831" t="s">
        <v>2496</v>
      </c>
      <c r="B612" s="832" t="s">
        <v>2172</v>
      </c>
      <c r="C612" s="832" t="s">
        <v>2173</v>
      </c>
      <c r="D612" s="832" t="s">
        <v>1272</v>
      </c>
      <c r="E612" s="832" t="s">
        <v>2174</v>
      </c>
      <c r="F612" s="849"/>
      <c r="G612" s="849"/>
      <c r="H612" s="837"/>
      <c r="I612" s="849">
        <v>3</v>
      </c>
      <c r="J612" s="849">
        <v>0</v>
      </c>
      <c r="K612" s="837"/>
      <c r="L612" s="849">
        <v>3</v>
      </c>
      <c r="M612" s="850">
        <v>0</v>
      </c>
    </row>
    <row r="613" spans="1:13" ht="14.4" customHeight="1" x14ac:dyDescent="0.3">
      <c r="A613" s="831" t="s">
        <v>2496</v>
      </c>
      <c r="B613" s="832" t="s">
        <v>2172</v>
      </c>
      <c r="C613" s="832" t="s">
        <v>3761</v>
      </c>
      <c r="D613" s="832" t="s">
        <v>3033</v>
      </c>
      <c r="E613" s="832" t="s">
        <v>2777</v>
      </c>
      <c r="F613" s="849">
        <v>1</v>
      </c>
      <c r="G613" s="849">
        <v>0</v>
      </c>
      <c r="H613" s="837"/>
      <c r="I613" s="849"/>
      <c r="J613" s="849"/>
      <c r="K613" s="837"/>
      <c r="L613" s="849">
        <v>1</v>
      </c>
      <c r="M613" s="850">
        <v>0</v>
      </c>
    </row>
    <row r="614" spans="1:13" ht="14.4" customHeight="1" x14ac:dyDescent="0.3">
      <c r="A614" s="831" t="s">
        <v>2496</v>
      </c>
      <c r="B614" s="832" t="s">
        <v>4139</v>
      </c>
      <c r="C614" s="832" t="s">
        <v>2559</v>
      </c>
      <c r="D614" s="832" t="s">
        <v>741</v>
      </c>
      <c r="E614" s="832" t="s">
        <v>715</v>
      </c>
      <c r="F614" s="849"/>
      <c r="G614" s="849"/>
      <c r="H614" s="837">
        <v>0</v>
      </c>
      <c r="I614" s="849">
        <v>3</v>
      </c>
      <c r="J614" s="849">
        <v>197.96999999999997</v>
      </c>
      <c r="K614" s="837">
        <v>1</v>
      </c>
      <c r="L614" s="849">
        <v>3</v>
      </c>
      <c r="M614" s="850">
        <v>197.96999999999997</v>
      </c>
    </row>
    <row r="615" spans="1:13" ht="14.4" customHeight="1" x14ac:dyDescent="0.3">
      <c r="A615" s="831" t="s">
        <v>2496</v>
      </c>
      <c r="B615" s="832" t="s">
        <v>4142</v>
      </c>
      <c r="C615" s="832" t="s">
        <v>3789</v>
      </c>
      <c r="D615" s="832" t="s">
        <v>3095</v>
      </c>
      <c r="E615" s="832" t="s">
        <v>3182</v>
      </c>
      <c r="F615" s="849">
        <v>1</v>
      </c>
      <c r="G615" s="849">
        <v>176.32</v>
      </c>
      <c r="H615" s="837">
        <v>1</v>
      </c>
      <c r="I615" s="849"/>
      <c r="J615" s="849"/>
      <c r="K615" s="837">
        <v>0</v>
      </c>
      <c r="L615" s="849">
        <v>1</v>
      </c>
      <c r="M615" s="850">
        <v>176.32</v>
      </c>
    </row>
    <row r="616" spans="1:13" ht="14.4" customHeight="1" x14ac:dyDescent="0.3">
      <c r="A616" s="831" t="s">
        <v>2496</v>
      </c>
      <c r="B616" s="832" t="s">
        <v>4142</v>
      </c>
      <c r="C616" s="832" t="s">
        <v>3188</v>
      </c>
      <c r="D616" s="832" t="s">
        <v>3186</v>
      </c>
      <c r="E616" s="832" t="s">
        <v>3189</v>
      </c>
      <c r="F616" s="849"/>
      <c r="G616" s="849"/>
      <c r="H616" s="837">
        <v>0</v>
      </c>
      <c r="I616" s="849">
        <v>1</v>
      </c>
      <c r="J616" s="849">
        <v>176.32</v>
      </c>
      <c r="K616" s="837">
        <v>1</v>
      </c>
      <c r="L616" s="849">
        <v>1</v>
      </c>
      <c r="M616" s="850">
        <v>176.32</v>
      </c>
    </row>
    <row r="617" spans="1:13" ht="14.4" customHeight="1" x14ac:dyDescent="0.3">
      <c r="A617" s="831" t="s">
        <v>2496</v>
      </c>
      <c r="B617" s="832" t="s">
        <v>4142</v>
      </c>
      <c r="C617" s="832" t="s">
        <v>3185</v>
      </c>
      <c r="D617" s="832" t="s">
        <v>3186</v>
      </c>
      <c r="E617" s="832" t="s">
        <v>3187</v>
      </c>
      <c r="F617" s="849"/>
      <c r="G617" s="849"/>
      <c r="H617" s="837">
        <v>0</v>
      </c>
      <c r="I617" s="849">
        <v>2</v>
      </c>
      <c r="J617" s="849">
        <v>117.54</v>
      </c>
      <c r="K617" s="837">
        <v>1</v>
      </c>
      <c r="L617" s="849">
        <v>2</v>
      </c>
      <c r="M617" s="850">
        <v>117.54</v>
      </c>
    </row>
    <row r="618" spans="1:13" ht="14.4" customHeight="1" x14ac:dyDescent="0.3">
      <c r="A618" s="831" t="s">
        <v>2496</v>
      </c>
      <c r="B618" s="832" t="s">
        <v>2208</v>
      </c>
      <c r="C618" s="832" t="s">
        <v>2363</v>
      </c>
      <c r="D618" s="832" t="s">
        <v>2364</v>
      </c>
      <c r="E618" s="832" t="s">
        <v>1574</v>
      </c>
      <c r="F618" s="849"/>
      <c r="G618" s="849"/>
      <c r="H618" s="837">
        <v>0</v>
      </c>
      <c r="I618" s="849">
        <v>20</v>
      </c>
      <c r="J618" s="849">
        <v>3885.2</v>
      </c>
      <c r="K618" s="837">
        <v>1</v>
      </c>
      <c r="L618" s="849">
        <v>20</v>
      </c>
      <c r="M618" s="850">
        <v>3885.2</v>
      </c>
    </row>
    <row r="619" spans="1:13" ht="14.4" customHeight="1" x14ac:dyDescent="0.3">
      <c r="A619" s="831" t="s">
        <v>2497</v>
      </c>
      <c r="B619" s="832" t="s">
        <v>1903</v>
      </c>
      <c r="C619" s="832" t="s">
        <v>1904</v>
      </c>
      <c r="D619" s="832" t="s">
        <v>1149</v>
      </c>
      <c r="E619" s="832" t="s">
        <v>1905</v>
      </c>
      <c r="F619" s="849"/>
      <c r="G619" s="849"/>
      <c r="H619" s="837"/>
      <c r="I619" s="849">
        <v>7</v>
      </c>
      <c r="J619" s="849">
        <v>0</v>
      </c>
      <c r="K619" s="837"/>
      <c r="L619" s="849">
        <v>7</v>
      </c>
      <c r="M619" s="850">
        <v>0</v>
      </c>
    </row>
    <row r="620" spans="1:13" ht="14.4" customHeight="1" x14ac:dyDescent="0.3">
      <c r="A620" s="831" t="s">
        <v>2497</v>
      </c>
      <c r="B620" s="832" t="s">
        <v>1915</v>
      </c>
      <c r="C620" s="832" t="s">
        <v>2673</v>
      </c>
      <c r="D620" s="832" t="s">
        <v>2671</v>
      </c>
      <c r="E620" s="832" t="s">
        <v>2674</v>
      </c>
      <c r="F620" s="849"/>
      <c r="G620" s="849"/>
      <c r="H620" s="837">
        <v>0</v>
      </c>
      <c r="I620" s="849">
        <v>2</v>
      </c>
      <c r="J620" s="849">
        <v>981.78</v>
      </c>
      <c r="K620" s="837">
        <v>1</v>
      </c>
      <c r="L620" s="849">
        <v>2</v>
      </c>
      <c r="M620" s="850">
        <v>981.78</v>
      </c>
    </row>
    <row r="621" spans="1:13" ht="14.4" customHeight="1" x14ac:dyDescent="0.3">
      <c r="A621" s="831" t="s">
        <v>2497</v>
      </c>
      <c r="B621" s="832" t="s">
        <v>1937</v>
      </c>
      <c r="C621" s="832" t="s">
        <v>1939</v>
      </c>
      <c r="D621" s="832" t="s">
        <v>877</v>
      </c>
      <c r="E621" s="832" t="s">
        <v>1940</v>
      </c>
      <c r="F621" s="849"/>
      <c r="G621" s="849"/>
      <c r="H621" s="837">
        <v>0</v>
      </c>
      <c r="I621" s="849">
        <v>3</v>
      </c>
      <c r="J621" s="849">
        <v>127.53</v>
      </c>
      <c r="K621" s="837">
        <v>1</v>
      </c>
      <c r="L621" s="849">
        <v>3</v>
      </c>
      <c r="M621" s="850">
        <v>127.53</v>
      </c>
    </row>
    <row r="622" spans="1:13" ht="14.4" customHeight="1" x14ac:dyDescent="0.3">
      <c r="A622" s="831" t="s">
        <v>2497</v>
      </c>
      <c r="B622" s="832" t="s">
        <v>1937</v>
      </c>
      <c r="C622" s="832" t="s">
        <v>2884</v>
      </c>
      <c r="D622" s="832" t="s">
        <v>2885</v>
      </c>
      <c r="E622" s="832" t="s">
        <v>1940</v>
      </c>
      <c r="F622" s="849">
        <v>1</v>
      </c>
      <c r="G622" s="849">
        <v>42.51</v>
      </c>
      <c r="H622" s="837">
        <v>1</v>
      </c>
      <c r="I622" s="849"/>
      <c r="J622" s="849"/>
      <c r="K622" s="837">
        <v>0</v>
      </c>
      <c r="L622" s="849">
        <v>1</v>
      </c>
      <c r="M622" s="850">
        <v>42.51</v>
      </c>
    </row>
    <row r="623" spans="1:13" ht="14.4" customHeight="1" x14ac:dyDescent="0.3">
      <c r="A623" s="831" t="s">
        <v>2497</v>
      </c>
      <c r="B623" s="832" t="s">
        <v>1981</v>
      </c>
      <c r="C623" s="832" t="s">
        <v>3432</v>
      </c>
      <c r="D623" s="832" t="s">
        <v>1130</v>
      </c>
      <c r="E623" s="832" t="s">
        <v>1963</v>
      </c>
      <c r="F623" s="849"/>
      <c r="G623" s="849"/>
      <c r="H623" s="837">
        <v>0</v>
      </c>
      <c r="I623" s="849">
        <v>1</v>
      </c>
      <c r="J623" s="849">
        <v>47.7</v>
      </c>
      <c r="K623" s="837">
        <v>1</v>
      </c>
      <c r="L623" s="849">
        <v>1</v>
      </c>
      <c r="M623" s="850">
        <v>47.7</v>
      </c>
    </row>
    <row r="624" spans="1:13" ht="14.4" customHeight="1" x14ac:dyDescent="0.3">
      <c r="A624" s="831" t="s">
        <v>2497</v>
      </c>
      <c r="B624" s="832" t="s">
        <v>2046</v>
      </c>
      <c r="C624" s="832" t="s">
        <v>3455</v>
      </c>
      <c r="D624" s="832" t="s">
        <v>2299</v>
      </c>
      <c r="E624" s="832" t="s">
        <v>3456</v>
      </c>
      <c r="F624" s="849"/>
      <c r="G624" s="849"/>
      <c r="H624" s="837">
        <v>0</v>
      </c>
      <c r="I624" s="849">
        <v>1</v>
      </c>
      <c r="J624" s="849">
        <v>126.27</v>
      </c>
      <c r="K624" s="837">
        <v>1</v>
      </c>
      <c r="L624" s="849">
        <v>1</v>
      </c>
      <c r="M624" s="850">
        <v>126.27</v>
      </c>
    </row>
    <row r="625" spans="1:13" ht="14.4" customHeight="1" x14ac:dyDescent="0.3">
      <c r="A625" s="831" t="s">
        <v>2497</v>
      </c>
      <c r="B625" s="832" t="s">
        <v>2052</v>
      </c>
      <c r="C625" s="832" t="s">
        <v>2307</v>
      </c>
      <c r="D625" s="832" t="s">
        <v>2308</v>
      </c>
      <c r="E625" s="832" t="s">
        <v>2309</v>
      </c>
      <c r="F625" s="849"/>
      <c r="G625" s="849"/>
      <c r="H625" s="837">
        <v>0</v>
      </c>
      <c r="I625" s="849">
        <v>2</v>
      </c>
      <c r="J625" s="849">
        <v>299.04000000000002</v>
      </c>
      <c r="K625" s="837">
        <v>1</v>
      </c>
      <c r="L625" s="849">
        <v>2</v>
      </c>
      <c r="M625" s="850">
        <v>299.04000000000002</v>
      </c>
    </row>
    <row r="626" spans="1:13" ht="14.4" customHeight="1" x14ac:dyDescent="0.3">
      <c r="A626" s="831" t="s">
        <v>2497</v>
      </c>
      <c r="B626" s="832" t="s">
        <v>2052</v>
      </c>
      <c r="C626" s="832" t="s">
        <v>3452</v>
      </c>
      <c r="D626" s="832" t="s">
        <v>3453</v>
      </c>
      <c r="E626" s="832" t="s">
        <v>3454</v>
      </c>
      <c r="F626" s="849">
        <v>2</v>
      </c>
      <c r="G626" s="849">
        <v>308.72000000000003</v>
      </c>
      <c r="H626" s="837">
        <v>1</v>
      </c>
      <c r="I626" s="849"/>
      <c r="J626" s="849"/>
      <c r="K626" s="837">
        <v>0</v>
      </c>
      <c r="L626" s="849">
        <v>2</v>
      </c>
      <c r="M626" s="850">
        <v>308.72000000000003</v>
      </c>
    </row>
    <row r="627" spans="1:13" ht="14.4" customHeight="1" x14ac:dyDescent="0.3">
      <c r="A627" s="831" t="s">
        <v>2497</v>
      </c>
      <c r="B627" s="832" t="s">
        <v>2059</v>
      </c>
      <c r="C627" s="832" t="s">
        <v>3413</v>
      </c>
      <c r="D627" s="832" t="s">
        <v>2061</v>
      </c>
      <c r="E627" s="832" t="s">
        <v>3177</v>
      </c>
      <c r="F627" s="849"/>
      <c r="G627" s="849"/>
      <c r="H627" s="837">
        <v>0</v>
      </c>
      <c r="I627" s="849">
        <v>1</v>
      </c>
      <c r="J627" s="849">
        <v>85.27</v>
      </c>
      <c r="K627" s="837">
        <v>1</v>
      </c>
      <c r="L627" s="849">
        <v>1</v>
      </c>
      <c r="M627" s="850">
        <v>85.27</v>
      </c>
    </row>
    <row r="628" spans="1:13" ht="14.4" customHeight="1" x14ac:dyDescent="0.3">
      <c r="A628" s="831" t="s">
        <v>2497</v>
      </c>
      <c r="B628" s="832" t="s">
        <v>4136</v>
      </c>
      <c r="C628" s="832" t="s">
        <v>2640</v>
      </c>
      <c r="D628" s="832" t="s">
        <v>2641</v>
      </c>
      <c r="E628" s="832" t="s">
        <v>2642</v>
      </c>
      <c r="F628" s="849"/>
      <c r="G628" s="849"/>
      <c r="H628" s="837">
        <v>0</v>
      </c>
      <c r="I628" s="849">
        <v>1</v>
      </c>
      <c r="J628" s="849">
        <v>1651.16</v>
      </c>
      <c r="K628" s="837">
        <v>1</v>
      </c>
      <c r="L628" s="849">
        <v>1</v>
      </c>
      <c r="M628" s="850">
        <v>1651.16</v>
      </c>
    </row>
    <row r="629" spans="1:13" ht="14.4" customHeight="1" x14ac:dyDescent="0.3">
      <c r="A629" s="831" t="s">
        <v>2497</v>
      </c>
      <c r="B629" s="832" t="s">
        <v>4132</v>
      </c>
      <c r="C629" s="832" t="s">
        <v>3257</v>
      </c>
      <c r="D629" s="832" t="s">
        <v>2728</v>
      </c>
      <c r="E629" s="832" t="s">
        <v>3258</v>
      </c>
      <c r="F629" s="849"/>
      <c r="G629" s="849"/>
      <c r="H629" s="837">
        <v>0</v>
      </c>
      <c r="I629" s="849">
        <v>2</v>
      </c>
      <c r="J629" s="849">
        <v>502.32</v>
      </c>
      <c r="K629" s="837">
        <v>1</v>
      </c>
      <c r="L629" s="849">
        <v>2</v>
      </c>
      <c r="M629" s="850">
        <v>502.32</v>
      </c>
    </row>
    <row r="630" spans="1:13" ht="14.4" customHeight="1" x14ac:dyDescent="0.3">
      <c r="A630" s="831" t="s">
        <v>2497</v>
      </c>
      <c r="B630" s="832" t="s">
        <v>4132</v>
      </c>
      <c r="C630" s="832" t="s">
        <v>2727</v>
      </c>
      <c r="D630" s="832" t="s">
        <v>2728</v>
      </c>
      <c r="E630" s="832" t="s">
        <v>2729</v>
      </c>
      <c r="F630" s="849"/>
      <c r="G630" s="849"/>
      <c r="H630" s="837">
        <v>0</v>
      </c>
      <c r="I630" s="849">
        <v>12</v>
      </c>
      <c r="J630" s="849">
        <v>6027.72</v>
      </c>
      <c r="K630" s="837">
        <v>1</v>
      </c>
      <c r="L630" s="849">
        <v>12</v>
      </c>
      <c r="M630" s="850">
        <v>6027.72</v>
      </c>
    </row>
    <row r="631" spans="1:13" ht="14.4" customHeight="1" x14ac:dyDescent="0.3">
      <c r="A631" s="831" t="s">
        <v>2497</v>
      </c>
      <c r="B631" s="832" t="s">
        <v>4132</v>
      </c>
      <c r="C631" s="832" t="s">
        <v>2730</v>
      </c>
      <c r="D631" s="832" t="s">
        <v>2726</v>
      </c>
      <c r="E631" s="832" t="s">
        <v>2731</v>
      </c>
      <c r="F631" s="849">
        <v>1</v>
      </c>
      <c r="G631" s="849">
        <v>150.69999999999999</v>
      </c>
      <c r="H631" s="837">
        <v>1</v>
      </c>
      <c r="I631" s="849"/>
      <c r="J631" s="849"/>
      <c r="K631" s="837">
        <v>0</v>
      </c>
      <c r="L631" s="849">
        <v>1</v>
      </c>
      <c r="M631" s="850">
        <v>150.69999999999999</v>
      </c>
    </row>
    <row r="632" spans="1:13" ht="14.4" customHeight="1" x14ac:dyDescent="0.3">
      <c r="A632" s="831" t="s">
        <v>2497</v>
      </c>
      <c r="B632" s="832" t="s">
        <v>4133</v>
      </c>
      <c r="C632" s="832" t="s">
        <v>2651</v>
      </c>
      <c r="D632" s="832" t="s">
        <v>2652</v>
      </c>
      <c r="E632" s="832" t="s">
        <v>2653</v>
      </c>
      <c r="F632" s="849">
        <v>55</v>
      </c>
      <c r="G632" s="849">
        <v>30271.450000000004</v>
      </c>
      <c r="H632" s="837">
        <v>1</v>
      </c>
      <c r="I632" s="849"/>
      <c r="J632" s="849"/>
      <c r="K632" s="837">
        <v>0</v>
      </c>
      <c r="L632" s="849">
        <v>55</v>
      </c>
      <c r="M632" s="850">
        <v>30271.450000000004</v>
      </c>
    </row>
    <row r="633" spans="1:13" ht="14.4" customHeight="1" x14ac:dyDescent="0.3">
      <c r="A633" s="831" t="s">
        <v>2497</v>
      </c>
      <c r="B633" s="832" t="s">
        <v>4133</v>
      </c>
      <c r="C633" s="832" t="s">
        <v>2654</v>
      </c>
      <c r="D633" s="832" t="s">
        <v>2655</v>
      </c>
      <c r="E633" s="832" t="s">
        <v>1961</v>
      </c>
      <c r="F633" s="849"/>
      <c r="G633" s="849"/>
      <c r="H633" s="837">
        <v>0</v>
      </c>
      <c r="I633" s="849">
        <v>37</v>
      </c>
      <c r="J633" s="849">
        <v>20364.43</v>
      </c>
      <c r="K633" s="837">
        <v>1</v>
      </c>
      <c r="L633" s="849">
        <v>37</v>
      </c>
      <c r="M633" s="850">
        <v>20364.43</v>
      </c>
    </row>
    <row r="634" spans="1:13" ht="14.4" customHeight="1" x14ac:dyDescent="0.3">
      <c r="A634" s="831" t="s">
        <v>2497</v>
      </c>
      <c r="B634" s="832" t="s">
        <v>2103</v>
      </c>
      <c r="C634" s="832" t="s">
        <v>3399</v>
      </c>
      <c r="D634" s="832" t="s">
        <v>3161</v>
      </c>
      <c r="E634" s="832" t="s">
        <v>2109</v>
      </c>
      <c r="F634" s="849">
        <v>2</v>
      </c>
      <c r="G634" s="849">
        <v>72.540000000000006</v>
      </c>
      <c r="H634" s="837">
        <v>1</v>
      </c>
      <c r="I634" s="849"/>
      <c r="J634" s="849"/>
      <c r="K634" s="837">
        <v>0</v>
      </c>
      <c r="L634" s="849">
        <v>2</v>
      </c>
      <c r="M634" s="850">
        <v>72.540000000000006</v>
      </c>
    </row>
    <row r="635" spans="1:13" ht="14.4" customHeight="1" x14ac:dyDescent="0.3">
      <c r="A635" s="831" t="s">
        <v>2497</v>
      </c>
      <c r="B635" s="832" t="s">
        <v>2103</v>
      </c>
      <c r="C635" s="832" t="s">
        <v>3400</v>
      </c>
      <c r="D635" s="832" t="s">
        <v>3161</v>
      </c>
      <c r="E635" s="832" t="s">
        <v>2109</v>
      </c>
      <c r="F635" s="849">
        <v>1</v>
      </c>
      <c r="G635" s="849">
        <v>36.270000000000003</v>
      </c>
      <c r="H635" s="837">
        <v>1</v>
      </c>
      <c r="I635" s="849"/>
      <c r="J635" s="849"/>
      <c r="K635" s="837">
        <v>0</v>
      </c>
      <c r="L635" s="849">
        <v>1</v>
      </c>
      <c r="M635" s="850">
        <v>36.270000000000003</v>
      </c>
    </row>
    <row r="636" spans="1:13" ht="14.4" customHeight="1" x14ac:dyDescent="0.3">
      <c r="A636" s="831" t="s">
        <v>2497</v>
      </c>
      <c r="B636" s="832" t="s">
        <v>2103</v>
      </c>
      <c r="C636" s="832" t="s">
        <v>2104</v>
      </c>
      <c r="D636" s="832" t="s">
        <v>653</v>
      </c>
      <c r="E636" s="832" t="s">
        <v>654</v>
      </c>
      <c r="F636" s="849"/>
      <c r="G636" s="849"/>
      <c r="H636" s="837">
        <v>0</v>
      </c>
      <c r="I636" s="849">
        <v>1</v>
      </c>
      <c r="J636" s="849">
        <v>65.28</v>
      </c>
      <c r="K636" s="837">
        <v>1</v>
      </c>
      <c r="L636" s="849">
        <v>1</v>
      </c>
      <c r="M636" s="850">
        <v>65.28</v>
      </c>
    </row>
    <row r="637" spans="1:13" ht="14.4" customHeight="1" x14ac:dyDescent="0.3">
      <c r="A637" s="831" t="s">
        <v>2497</v>
      </c>
      <c r="B637" s="832" t="s">
        <v>2103</v>
      </c>
      <c r="C637" s="832" t="s">
        <v>2326</v>
      </c>
      <c r="D637" s="832" t="s">
        <v>653</v>
      </c>
      <c r="E637" s="832" t="s">
        <v>1354</v>
      </c>
      <c r="F637" s="849"/>
      <c r="G637" s="849"/>
      <c r="H637" s="837">
        <v>0</v>
      </c>
      <c r="I637" s="849">
        <v>1</v>
      </c>
      <c r="J637" s="849">
        <v>21.76</v>
      </c>
      <c r="K637" s="837">
        <v>1</v>
      </c>
      <c r="L637" s="849">
        <v>1</v>
      </c>
      <c r="M637" s="850">
        <v>21.76</v>
      </c>
    </row>
    <row r="638" spans="1:13" ht="14.4" customHeight="1" x14ac:dyDescent="0.3">
      <c r="A638" s="831" t="s">
        <v>2497</v>
      </c>
      <c r="B638" s="832" t="s">
        <v>4143</v>
      </c>
      <c r="C638" s="832" t="s">
        <v>2918</v>
      </c>
      <c r="D638" s="832" t="s">
        <v>2919</v>
      </c>
      <c r="E638" s="832" t="s">
        <v>2178</v>
      </c>
      <c r="F638" s="849">
        <v>7</v>
      </c>
      <c r="G638" s="849">
        <v>20653.009999999998</v>
      </c>
      <c r="H638" s="837">
        <v>1</v>
      </c>
      <c r="I638" s="849"/>
      <c r="J638" s="849"/>
      <c r="K638" s="837">
        <v>0</v>
      </c>
      <c r="L638" s="849">
        <v>7</v>
      </c>
      <c r="M638" s="850">
        <v>20653.009999999998</v>
      </c>
    </row>
    <row r="639" spans="1:13" ht="14.4" customHeight="1" x14ac:dyDescent="0.3">
      <c r="A639" s="831" t="s">
        <v>2497</v>
      </c>
      <c r="B639" s="832" t="s">
        <v>2118</v>
      </c>
      <c r="C639" s="832" t="s">
        <v>2119</v>
      </c>
      <c r="D639" s="832" t="s">
        <v>2120</v>
      </c>
      <c r="E639" s="832" t="s">
        <v>2121</v>
      </c>
      <c r="F639" s="849"/>
      <c r="G639" s="849"/>
      <c r="H639" s="837">
        <v>0</v>
      </c>
      <c r="I639" s="849">
        <v>2</v>
      </c>
      <c r="J639" s="849">
        <v>3877.94</v>
      </c>
      <c r="K639" s="837">
        <v>1</v>
      </c>
      <c r="L639" s="849">
        <v>2</v>
      </c>
      <c r="M639" s="850">
        <v>3877.94</v>
      </c>
    </row>
    <row r="640" spans="1:13" ht="14.4" customHeight="1" x14ac:dyDescent="0.3">
      <c r="A640" s="831" t="s">
        <v>2497</v>
      </c>
      <c r="B640" s="832" t="s">
        <v>2139</v>
      </c>
      <c r="C640" s="832" t="s">
        <v>2141</v>
      </c>
      <c r="D640" s="832" t="s">
        <v>1087</v>
      </c>
      <c r="E640" s="832" t="s">
        <v>1089</v>
      </c>
      <c r="F640" s="849"/>
      <c r="G640" s="849"/>
      <c r="H640" s="837"/>
      <c r="I640" s="849">
        <v>17</v>
      </c>
      <c r="J640" s="849">
        <v>0</v>
      </c>
      <c r="K640" s="837"/>
      <c r="L640" s="849">
        <v>17</v>
      </c>
      <c r="M640" s="850">
        <v>0</v>
      </c>
    </row>
    <row r="641" spans="1:13" ht="14.4" customHeight="1" x14ac:dyDescent="0.3">
      <c r="A641" s="831" t="s">
        <v>2497</v>
      </c>
      <c r="B641" s="832" t="s">
        <v>2162</v>
      </c>
      <c r="C641" s="832" t="s">
        <v>2163</v>
      </c>
      <c r="D641" s="832" t="s">
        <v>2164</v>
      </c>
      <c r="E641" s="832" t="s">
        <v>2165</v>
      </c>
      <c r="F641" s="849"/>
      <c r="G641" s="849"/>
      <c r="H641" s="837">
        <v>0</v>
      </c>
      <c r="I641" s="849">
        <v>1</v>
      </c>
      <c r="J641" s="849">
        <v>9.4</v>
      </c>
      <c r="K641" s="837">
        <v>1</v>
      </c>
      <c r="L641" s="849">
        <v>1</v>
      </c>
      <c r="M641" s="850">
        <v>9.4</v>
      </c>
    </row>
    <row r="642" spans="1:13" ht="14.4" customHeight="1" x14ac:dyDescent="0.3">
      <c r="A642" s="831" t="s">
        <v>2497</v>
      </c>
      <c r="B642" s="832" t="s">
        <v>2162</v>
      </c>
      <c r="C642" s="832" t="s">
        <v>2166</v>
      </c>
      <c r="D642" s="832" t="s">
        <v>2164</v>
      </c>
      <c r="E642" s="832" t="s">
        <v>2167</v>
      </c>
      <c r="F642" s="849"/>
      <c r="G642" s="849"/>
      <c r="H642" s="837">
        <v>0</v>
      </c>
      <c r="I642" s="849">
        <v>2</v>
      </c>
      <c r="J642" s="849">
        <v>9.4</v>
      </c>
      <c r="K642" s="837">
        <v>1</v>
      </c>
      <c r="L642" s="849">
        <v>2</v>
      </c>
      <c r="M642" s="850">
        <v>9.4</v>
      </c>
    </row>
    <row r="643" spans="1:13" ht="14.4" customHeight="1" x14ac:dyDescent="0.3">
      <c r="A643" s="831" t="s">
        <v>2497</v>
      </c>
      <c r="B643" s="832" t="s">
        <v>2206</v>
      </c>
      <c r="C643" s="832" t="s">
        <v>2402</v>
      </c>
      <c r="D643" s="832" t="s">
        <v>1266</v>
      </c>
      <c r="E643" s="832" t="s">
        <v>2403</v>
      </c>
      <c r="F643" s="849"/>
      <c r="G643" s="849"/>
      <c r="H643" s="837"/>
      <c r="I643" s="849">
        <v>1</v>
      </c>
      <c r="J643" s="849">
        <v>0</v>
      </c>
      <c r="K643" s="837"/>
      <c r="L643" s="849">
        <v>1</v>
      </c>
      <c r="M643" s="850">
        <v>0</v>
      </c>
    </row>
    <row r="644" spans="1:13" ht="14.4" customHeight="1" x14ac:dyDescent="0.3">
      <c r="A644" s="831" t="s">
        <v>2497</v>
      </c>
      <c r="B644" s="832" t="s">
        <v>2208</v>
      </c>
      <c r="C644" s="832" t="s">
        <v>2362</v>
      </c>
      <c r="D644" s="832" t="s">
        <v>1575</v>
      </c>
      <c r="E644" s="832" t="s">
        <v>1291</v>
      </c>
      <c r="F644" s="849"/>
      <c r="G644" s="849"/>
      <c r="H644" s="837">
        <v>0</v>
      </c>
      <c r="I644" s="849">
        <v>15</v>
      </c>
      <c r="J644" s="849">
        <v>1910.1000000000001</v>
      </c>
      <c r="K644" s="837">
        <v>1</v>
      </c>
      <c r="L644" s="849">
        <v>15</v>
      </c>
      <c r="M644" s="850">
        <v>1910.1000000000001</v>
      </c>
    </row>
    <row r="645" spans="1:13" ht="14.4" customHeight="1" x14ac:dyDescent="0.3">
      <c r="A645" s="831" t="s">
        <v>2497</v>
      </c>
      <c r="B645" s="832" t="s">
        <v>2208</v>
      </c>
      <c r="C645" s="832" t="s">
        <v>2214</v>
      </c>
      <c r="D645" s="832" t="s">
        <v>1290</v>
      </c>
      <c r="E645" s="832" t="s">
        <v>1291</v>
      </c>
      <c r="F645" s="849"/>
      <c r="G645" s="849"/>
      <c r="H645" s="837">
        <v>0</v>
      </c>
      <c r="I645" s="849">
        <v>14</v>
      </c>
      <c r="J645" s="849">
        <v>1782.76</v>
      </c>
      <c r="K645" s="837">
        <v>1</v>
      </c>
      <c r="L645" s="849">
        <v>14</v>
      </c>
      <c r="M645" s="850">
        <v>1782.76</v>
      </c>
    </row>
    <row r="646" spans="1:13" ht="14.4" customHeight="1" x14ac:dyDescent="0.3">
      <c r="A646" s="831" t="s">
        <v>2497</v>
      </c>
      <c r="B646" s="832" t="s">
        <v>2208</v>
      </c>
      <c r="C646" s="832" t="s">
        <v>3459</v>
      </c>
      <c r="D646" s="832" t="s">
        <v>3460</v>
      </c>
      <c r="E646" s="832" t="s">
        <v>1291</v>
      </c>
      <c r="F646" s="849"/>
      <c r="G646" s="849"/>
      <c r="H646" s="837">
        <v>0</v>
      </c>
      <c r="I646" s="849">
        <v>7</v>
      </c>
      <c r="J646" s="849">
        <v>891.38000000000011</v>
      </c>
      <c r="K646" s="837">
        <v>1</v>
      </c>
      <c r="L646" s="849">
        <v>7</v>
      </c>
      <c r="M646" s="850">
        <v>891.38000000000011</v>
      </c>
    </row>
    <row r="647" spans="1:13" ht="14.4" customHeight="1" x14ac:dyDescent="0.3">
      <c r="A647" s="831" t="s">
        <v>2497</v>
      </c>
      <c r="B647" s="832" t="s">
        <v>2208</v>
      </c>
      <c r="C647" s="832" t="s">
        <v>2218</v>
      </c>
      <c r="D647" s="832" t="s">
        <v>1294</v>
      </c>
      <c r="E647" s="832" t="s">
        <v>2216</v>
      </c>
      <c r="F647" s="849"/>
      <c r="G647" s="849"/>
      <c r="H647" s="837">
        <v>0</v>
      </c>
      <c r="I647" s="849">
        <v>5</v>
      </c>
      <c r="J647" s="849">
        <v>424.45</v>
      </c>
      <c r="K647" s="837">
        <v>1</v>
      </c>
      <c r="L647" s="849">
        <v>5</v>
      </c>
      <c r="M647" s="850">
        <v>424.45</v>
      </c>
    </row>
    <row r="648" spans="1:13" ht="14.4" customHeight="1" x14ac:dyDescent="0.3">
      <c r="A648" s="831" t="s">
        <v>2497</v>
      </c>
      <c r="B648" s="832" t="s">
        <v>2208</v>
      </c>
      <c r="C648" s="832" t="s">
        <v>3457</v>
      </c>
      <c r="D648" s="832" t="s">
        <v>3458</v>
      </c>
      <c r="E648" s="832" t="s">
        <v>1291</v>
      </c>
      <c r="F648" s="849"/>
      <c r="G648" s="849"/>
      <c r="H648" s="837">
        <v>0</v>
      </c>
      <c r="I648" s="849">
        <v>26</v>
      </c>
      <c r="J648" s="849">
        <v>3310.84</v>
      </c>
      <c r="K648" s="837">
        <v>1</v>
      </c>
      <c r="L648" s="849">
        <v>26</v>
      </c>
      <c r="M648" s="850">
        <v>3310.84</v>
      </c>
    </row>
    <row r="649" spans="1:13" ht="14.4" customHeight="1" x14ac:dyDescent="0.3">
      <c r="A649" s="831" t="s">
        <v>2497</v>
      </c>
      <c r="B649" s="832" t="s">
        <v>2208</v>
      </c>
      <c r="C649" s="832" t="s">
        <v>3461</v>
      </c>
      <c r="D649" s="832" t="s">
        <v>3462</v>
      </c>
      <c r="E649" s="832" t="s">
        <v>1291</v>
      </c>
      <c r="F649" s="849"/>
      <c r="G649" s="849"/>
      <c r="H649" s="837">
        <v>0</v>
      </c>
      <c r="I649" s="849">
        <v>5</v>
      </c>
      <c r="J649" s="849">
        <v>882.35</v>
      </c>
      <c r="K649" s="837">
        <v>1</v>
      </c>
      <c r="L649" s="849">
        <v>5</v>
      </c>
      <c r="M649" s="850">
        <v>882.35</v>
      </c>
    </row>
    <row r="650" spans="1:13" ht="14.4" customHeight="1" x14ac:dyDescent="0.3">
      <c r="A650" s="831" t="s">
        <v>2497</v>
      </c>
      <c r="B650" s="832" t="s">
        <v>2208</v>
      </c>
      <c r="C650" s="832" t="s">
        <v>2217</v>
      </c>
      <c r="D650" s="832" t="s">
        <v>1297</v>
      </c>
      <c r="E650" s="832" t="s">
        <v>2216</v>
      </c>
      <c r="F650" s="849"/>
      <c r="G650" s="849"/>
      <c r="H650" s="837">
        <v>0</v>
      </c>
      <c r="I650" s="849">
        <v>10</v>
      </c>
      <c r="J650" s="849">
        <v>848.9</v>
      </c>
      <c r="K650" s="837">
        <v>1</v>
      </c>
      <c r="L650" s="849">
        <v>10</v>
      </c>
      <c r="M650" s="850">
        <v>848.9</v>
      </c>
    </row>
    <row r="651" spans="1:13" ht="14.4" customHeight="1" x14ac:dyDescent="0.3">
      <c r="A651" s="831" t="s">
        <v>2497</v>
      </c>
      <c r="B651" s="832" t="s">
        <v>2208</v>
      </c>
      <c r="C651" s="832" t="s">
        <v>3052</v>
      </c>
      <c r="D651" s="832" t="s">
        <v>1304</v>
      </c>
      <c r="E651" s="832" t="s">
        <v>3053</v>
      </c>
      <c r="F651" s="849"/>
      <c r="G651" s="849"/>
      <c r="H651" s="837">
        <v>0</v>
      </c>
      <c r="I651" s="849">
        <v>207</v>
      </c>
      <c r="J651" s="849">
        <v>300365.27999999997</v>
      </c>
      <c r="K651" s="837">
        <v>1</v>
      </c>
      <c r="L651" s="849">
        <v>207</v>
      </c>
      <c r="M651" s="850">
        <v>300365.27999999997</v>
      </c>
    </row>
    <row r="652" spans="1:13" ht="14.4" customHeight="1" x14ac:dyDescent="0.3">
      <c r="A652" s="831" t="s">
        <v>2497</v>
      </c>
      <c r="B652" s="832" t="s">
        <v>2208</v>
      </c>
      <c r="C652" s="832" t="s">
        <v>2363</v>
      </c>
      <c r="D652" s="832" t="s">
        <v>2364</v>
      </c>
      <c r="E652" s="832" t="s">
        <v>1574</v>
      </c>
      <c r="F652" s="849"/>
      <c r="G652" s="849"/>
      <c r="H652" s="837">
        <v>0</v>
      </c>
      <c r="I652" s="849">
        <v>465</v>
      </c>
      <c r="J652" s="849">
        <v>90330.89999999998</v>
      </c>
      <c r="K652" s="837">
        <v>1</v>
      </c>
      <c r="L652" s="849">
        <v>465</v>
      </c>
      <c r="M652" s="850">
        <v>90330.89999999998</v>
      </c>
    </row>
    <row r="653" spans="1:13" ht="14.4" customHeight="1" x14ac:dyDescent="0.3">
      <c r="A653" s="831" t="s">
        <v>2497</v>
      </c>
      <c r="B653" s="832" t="s">
        <v>2208</v>
      </c>
      <c r="C653" s="832" t="s">
        <v>2221</v>
      </c>
      <c r="D653" s="832" t="s">
        <v>1285</v>
      </c>
      <c r="E653" s="832" t="s">
        <v>1286</v>
      </c>
      <c r="F653" s="849"/>
      <c r="G653" s="849"/>
      <c r="H653" s="837">
        <v>0</v>
      </c>
      <c r="I653" s="849">
        <v>5</v>
      </c>
      <c r="J653" s="849">
        <v>439.09999999999997</v>
      </c>
      <c r="K653" s="837">
        <v>1</v>
      </c>
      <c r="L653" s="849">
        <v>5</v>
      </c>
      <c r="M653" s="850">
        <v>439.09999999999997</v>
      </c>
    </row>
    <row r="654" spans="1:13" ht="14.4" customHeight="1" x14ac:dyDescent="0.3">
      <c r="A654" s="831" t="s">
        <v>2497</v>
      </c>
      <c r="B654" s="832" t="s">
        <v>2208</v>
      </c>
      <c r="C654" s="832" t="s">
        <v>3463</v>
      </c>
      <c r="D654" s="832" t="s">
        <v>3464</v>
      </c>
      <c r="E654" s="832" t="s">
        <v>1291</v>
      </c>
      <c r="F654" s="849"/>
      <c r="G654" s="849"/>
      <c r="H654" s="837">
        <v>0</v>
      </c>
      <c r="I654" s="849">
        <v>10</v>
      </c>
      <c r="J654" s="849">
        <v>1273.4000000000001</v>
      </c>
      <c r="K654" s="837">
        <v>1</v>
      </c>
      <c r="L654" s="849">
        <v>10</v>
      </c>
      <c r="M654" s="850">
        <v>1273.4000000000001</v>
      </c>
    </row>
    <row r="655" spans="1:13" ht="14.4" customHeight="1" x14ac:dyDescent="0.3">
      <c r="A655" s="831" t="s">
        <v>2497</v>
      </c>
      <c r="B655" s="832" t="s">
        <v>2208</v>
      </c>
      <c r="C655" s="832" t="s">
        <v>3468</v>
      </c>
      <c r="D655" s="832" t="s">
        <v>3469</v>
      </c>
      <c r="E655" s="832" t="s">
        <v>1291</v>
      </c>
      <c r="F655" s="849"/>
      <c r="G655" s="849"/>
      <c r="H655" s="837">
        <v>0</v>
      </c>
      <c r="I655" s="849">
        <v>5</v>
      </c>
      <c r="J655" s="849">
        <v>882.35</v>
      </c>
      <c r="K655" s="837">
        <v>1</v>
      </c>
      <c r="L655" s="849">
        <v>5</v>
      </c>
      <c r="M655" s="850">
        <v>882.35</v>
      </c>
    </row>
    <row r="656" spans="1:13" ht="14.4" customHeight="1" x14ac:dyDescent="0.3">
      <c r="A656" s="831" t="s">
        <v>2497</v>
      </c>
      <c r="B656" s="832" t="s">
        <v>2208</v>
      </c>
      <c r="C656" s="832" t="s">
        <v>2357</v>
      </c>
      <c r="D656" s="832" t="s">
        <v>1570</v>
      </c>
      <c r="E656" s="832" t="s">
        <v>1286</v>
      </c>
      <c r="F656" s="849"/>
      <c r="G656" s="849"/>
      <c r="H656" s="837">
        <v>0</v>
      </c>
      <c r="I656" s="849">
        <v>5</v>
      </c>
      <c r="J656" s="849">
        <v>522</v>
      </c>
      <c r="K656" s="837">
        <v>1</v>
      </c>
      <c r="L656" s="849">
        <v>5</v>
      </c>
      <c r="M656" s="850">
        <v>522</v>
      </c>
    </row>
    <row r="657" spans="1:13" ht="14.4" customHeight="1" x14ac:dyDescent="0.3">
      <c r="A657" s="831" t="s">
        <v>2497</v>
      </c>
      <c r="B657" s="832" t="s">
        <v>2234</v>
      </c>
      <c r="C657" s="832" t="s">
        <v>2235</v>
      </c>
      <c r="D657" s="832" t="s">
        <v>2236</v>
      </c>
      <c r="E657" s="832" t="s">
        <v>2237</v>
      </c>
      <c r="F657" s="849"/>
      <c r="G657" s="849"/>
      <c r="H657" s="837">
        <v>0</v>
      </c>
      <c r="I657" s="849">
        <v>1</v>
      </c>
      <c r="J657" s="849">
        <v>165.63</v>
      </c>
      <c r="K657" s="837">
        <v>1</v>
      </c>
      <c r="L657" s="849">
        <v>1</v>
      </c>
      <c r="M657" s="850">
        <v>165.63</v>
      </c>
    </row>
    <row r="658" spans="1:13" ht="14.4" customHeight="1" x14ac:dyDescent="0.3">
      <c r="A658" s="831" t="s">
        <v>2498</v>
      </c>
      <c r="B658" s="832" t="s">
        <v>1885</v>
      </c>
      <c r="C658" s="832" t="s">
        <v>2228</v>
      </c>
      <c r="D658" s="832" t="s">
        <v>1889</v>
      </c>
      <c r="E658" s="832" t="s">
        <v>2229</v>
      </c>
      <c r="F658" s="849"/>
      <c r="G658" s="849"/>
      <c r="H658" s="837">
        <v>0</v>
      </c>
      <c r="I658" s="849">
        <v>1</v>
      </c>
      <c r="J658" s="849">
        <v>57.6</v>
      </c>
      <c r="K658" s="837">
        <v>1</v>
      </c>
      <c r="L658" s="849">
        <v>1</v>
      </c>
      <c r="M658" s="850">
        <v>57.6</v>
      </c>
    </row>
    <row r="659" spans="1:13" ht="14.4" customHeight="1" x14ac:dyDescent="0.3">
      <c r="A659" s="831" t="s">
        <v>2498</v>
      </c>
      <c r="B659" s="832" t="s">
        <v>1893</v>
      </c>
      <c r="C659" s="832" t="s">
        <v>3557</v>
      </c>
      <c r="D659" s="832" t="s">
        <v>1895</v>
      </c>
      <c r="E659" s="832" t="s">
        <v>3558</v>
      </c>
      <c r="F659" s="849"/>
      <c r="G659" s="849"/>
      <c r="H659" s="837">
        <v>0</v>
      </c>
      <c r="I659" s="849">
        <v>4</v>
      </c>
      <c r="J659" s="849">
        <v>258</v>
      </c>
      <c r="K659" s="837">
        <v>1</v>
      </c>
      <c r="L659" s="849">
        <v>4</v>
      </c>
      <c r="M659" s="850">
        <v>258</v>
      </c>
    </row>
    <row r="660" spans="1:13" ht="14.4" customHeight="1" x14ac:dyDescent="0.3">
      <c r="A660" s="831" t="s">
        <v>2498</v>
      </c>
      <c r="B660" s="832" t="s">
        <v>1903</v>
      </c>
      <c r="C660" s="832" t="s">
        <v>1904</v>
      </c>
      <c r="D660" s="832" t="s">
        <v>1149</v>
      </c>
      <c r="E660" s="832" t="s">
        <v>1905</v>
      </c>
      <c r="F660" s="849"/>
      <c r="G660" s="849"/>
      <c r="H660" s="837"/>
      <c r="I660" s="849">
        <v>12</v>
      </c>
      <c r="J660" s="849">
        <v>0</v>
      </c>
      <c r="K660" s="837"/>
      <c r="L660" s="849">
        <v>12</v>
      </c>
      <c r="M660" s="850">
        <v>0</v>
      </c>
    </row>
    <row r="661" spans="1:13" ht="14.4" customHeight="1" x14ac:dyDescent="0.3">
      <c r="A661" s="831" t="s">
        <v>2498</v>
      </c>
      <c r="B661" s="832" t="s">
        <v>1915</v>
      </c>
      <c r="C661" s="832" t="s">
        <v>1918</v>
      </c>
      <c r="D661" s="832" t="s">
        <v>873</v>
      </c>
      <c r="E661" s="832" t="s">
        <v>1919</v>
      </c>
      <c r="F661" s="849"/>
      <c r="G661" s="849"/>
      <c r="H661" s="837">
        <v>0</v>
      </c>
      <c r="I661" s="849">
        <v>30</v>
      </c>
      <c r="J661" s="849">
        <v>41568.599999999991</v>
      </c>
      <c r="K661" s="837">
        <v>1</v>
      </c>
      <c r="L661" s="849">
        <v>30</v>
      </c>
      <c r="M661" s="850">
        <v>41568.599999999991</v>
      </c>
    </row>
    <row r="662" spans="1:13" ht="14.4" customHeight="1" x14ac:dyDescent="0.3">
      <c r="A662" s="831" t="s">
        <v>2498</v>
      </c>
      <c r="B662" s="832" t="s">
        <v>1915</v>
      </c>
      <c r="C662" s="832" t="s">
        <v>1922</v>
      </c>
      <c r="D662" s="832" t="s">
        <v>873</v>
      </c>
      <c r="E662" s="832" t="s">
        <v>1923</v>
      </c>
      <c r="F662" s="849"/>
      <c r="G662" s="849"/>
      <c r="H662" s="837">
        <v>0</v>
      </c>
      <c r="I662" s="849">
        <v>3</v>
      </c>
      <c r="J662" s="849">
        <v>6928.08</v>
      </c>
      <c r="K662" s="837">
        <v>1</v>
      </c>
      <c r="L662" s="849">
        <v>3</v>
      </c>
      <c r="M662" s="850">
        <v>6928.08</v>
      </c>
    </row>
    <row r="663" spans="1:13" ht="14.4" customHeight="1" x14ac:dyDescent="0.3">
      <c r="A663" s="831" t="s">
        <v>2498</v>
      </c>
      <c r="B663" s="832" t="s">
        <v>1915</v>
      </c>
      <c r="C663" s="832" t="s">
        <v>3564</v>
      </c>
      <c r="D663" s="832" t="s">
        <v>2671</v>
      </c>
      <c r="E663" s="832" t="s">
        <v>3565</v>
      </c>
      <c r="F663" s="849"/>
      <c r="G663" s="849"/>
      <c r="H663" s="837">
        <v>0</v>
      </c>
      <c r="I663" s="849">
        <v>3</v>
      </c>
      <c r="J663" s="849">
        <v>1104.48</v>
      </c>
      <c r="K663" s="837">
        <v>1</v>
      </c>
      <c r="L663" s="849">
        <v>3</v>
      </c>
      <c r="M663" s="850">
        <v>1104.48</v>
      </c>
    </row>
    <row r="664" spans="1:13" ht="14.4" customHeight="1" x14ac:dyDescent="0.3">
      <c r="A664" s="831" t="s">
        <v>2498</v>
      </c>
      <c r="B664" s="832" t="s">
        <v>1915</v>
      </c>
      <c r="C664" s="832" t="s">
        <v>2670</v>
      </c>
      <c r="D664" s="832" t="s">
        <v>2671</v>
      </c>
      <c r="E664" s="832" t="s">
        <v>2672</v>
      </c>
      <c r="F664" s="849"/>
      <c r="G664" s="849"/>
      <c r="H664" s="837">
        <v>0</v>
      </c>
      <c r="I664" s="849">
        <v>1</v>
      </c>
      <c r="J664" s="849">
        <v>736.33</v>
      </c>
      <c r="K664" s="837">
        <v>1</v>
      </c>
      <c r="L664" s="849">
        <v>1</v>
      </c>
      <c r="M664" s="850">
        <v>736.33</v>
      </c>
    </row>
    <row r="665" spans="1:13" ht="14.4" customHeight="1" x14ac:dyDescent="0.3">
      <c r="A665" s="831" t="s">
        <v>2498</v>
      </c>
      <c r="B665" s="832" t="s">
        <v>1915</v>
      </c>
      <c r="C665" s="832" t="s">
        <v>1920</v>
      </c>
      <c r="D665" s="832" t="s">
        <v>873</v>
      </c>
      <c r="E665" s="832" t="s">
        <v>1921</v>
      </c>
      <c r="F665" s="849"/>
      <c r="G665" s="849"/>
      <c r="H665" s="837">
        <v>0</v>
      </c>
      <c r="I665" s="849">
        <v>6</v>
      </c>
      <c r="J665" s="849">
        <v>11084.94</v>
      </c>
      <c r="K665" s="837">
        <v>1</v>
      </c>
      <c r="L665" s="849">
        <v>6</v>
      </c>
      <c r="M665" s="850">
        <v>11084.94</v>
      </c>
    </row>
    <row r="666" spans="1:13" ht="14.4" customHeight="1" x14ac:dyDescent="0.3">
      <c r="A666" s="831" t="s">
        <v>2498</v>
      </c>
      <c r="B666" s="832" t="s">
        <v>1915</v>
      </c>
      <c r="C666" s="832" t="s">
        <v>2677</v>
      </c>
      <c r="D666" s="832" t="s">
        <v>2671</v>
      </c>
      <c r="E666" s="832" t="s">
        <v>2678</v>
      </c>
      <c r="F666" s="849"/>
      <c r="G666" s="849"/>
      <c r="H666" s="837">
        <v>0</v>
      </c>
      <c r="I666" s="849">
        <v>11</v>
      </c>
      <c r="J666" s="849">
        <v>10161.14</v>
      </c>
      <c r="K666" s="837">
        <v>1</v>
      </c>
      <c r="L666" s="849">
        <v>11</v>
      </c>
      <c r="M666" s="850">
        <v>10161.14</v>
      </c>
    </row>
    <row r="667" spans="1:13" ht="14.4" customHeight="1" x14ac:dyDescent="0.3">
      <c r="A667" s="831" t="s">
        <v>2498</v>
      </c>
      <c r="B667" s="832" t="s">
        <v>1937</v>
      </c>
      <c r="C667" s="832" t="s">
        <v>1939</v>
      </c>
      <c r="D667" s="832" t="s">
        <v>877</v>
      </c>
      <c r="E667" s="832" t="s">
        <v>1940</v>
      </c>
      <c r="F667" s="849"/>
      <c r="G667" s="849"/>
      <c r="H667" s="837">
        <v>0</v>
      </c>
      <c r="I667" s="849">
        <v>1</v>
      </c>
      <c r="J667" s="849">
        <v>42.51</v>
      </c>
      <c r="K667" s="837">
        <v>1</v>
      </c>
      <c r="L667" s="849">
        <v>1</v>
      </c>
      <c r="M667" s="850">
        <v>42.51</v>
      </c>
    </row>
    <row r="668" spans="1:13" ht="14.4" customHeight="1" x14ac:dyDescent="0.3">
      <c r="A668" s="831" t="s">
        <v>2498</v>
      </c>
      <c r="B668" s="832" t="s">
        <v>1937</v>
      </c>
      <c r="C668" s="832" t="s">
        <v>1941</v>
      </c>
      <c r="D668" s="832" t="s">
        <v>877</v>
      </c>
      <c r="E668" s="832" t="s">
        <v>1942</v>
      </c>
      <c r="F668" s="849"/>
      <c r="G668" s="849"/>
      <c r="H668" s="837">
        <v>0</v>
      </c>
      <c r="I668" s="849">
        <v>2</v>
      </c>
      <c r="J668" s="849">
        <v>170.04</v>
      </c>
      <c r="K668" s="837">
        <v>1</v>
      </c>
      <c r="L668" s="849">
        <v>2</v>
      </c>
      <c r="M668" s="850">
        <v>170.04</v>
      </c>
    </row>
    <row r="669" spans="1:13" ht="14.4" customHeight="1" x14ac:dyDescent="0.3">
      <c r="A669" s="831" t="s">
        <v>2498</v>
      </c>
      <c r="B669" s="832" t="s">
        <v>1959</v>
      </c>
      <c r="C669" s="832" t="s">
        <v>3490</v>
      </c>
      <c r="D669" s="832" t="s">
        <v>3491</v>
      </c>
      <c r="E669" s="832" t="s">
        <v>3182</v>
      </c>
      <c r="F669" s="849">
        <v>1</v>
      </c>
      <c r="G669" s="849">
        <v>105.32</v>
      </c>
      <c r="H669" s="837">
        <v>1</v>
      </c>
      <c r="I669" s="849"/>
      <c r="J669" s="849"/>
      <c r="K669" s="837">
        <v>0</v>
      </c>
      <c r="L669" s="849">
        <v>1</v>
      </c>
      <c r="M669" s="850">
        <v>105.32</v>
      </c>
    </row>
    <row r="670" spans="1:13" ht="14.4" customHeight="1" x14ac:dyDescent="0.3">
      <c r="A670" s="831" t="s">
        <v>2498</v>
      </c>
      <c r="B670" s="832" t="s">
        <v>1969</v>
      </c>
      <c r="C670" s="832" t="s">
        <v>1970</v>
      </c>
      <c r="D670" s="832" t="s">
        <v>1971</v>
      </c>
      <c r="E670" s="832" t="s">
        <v>1972</v>
      </c>
      <c r="F670" s="849"/>
      <c r="G670" s="849"/>
      <c r="H670" s="837">
        <v>0</v>
      </c>
      <c r="I670" s="849">
        <v>2</v>
      </c>
      <c r="J670" s="849">
        <v>186.54</v>
      </c>
      <c r="K670" s="837">
        <v>1</v>
      </c>
      <c r="L670" s="849">
        <v>2</v>
      </c>
      <c r="M670" s="850">
        <v>186.54</v>
      </c>
    </row>
    <row r="671" spans="1:13" ht="14.4" customHeight="1" x14ac:dyDescent="0.3">
      <c r="A671" s="831" t="s">
        <v>2498</v>
      </c>
      <c r="B671" s="832" t="s">
        <v>1969</v>
      </c>
      <c r="C671" s="832" t="s">
        <v>2269</v>
      </c>
      <c r="D671" s="832" t="s">
        <v>1971</v>
      </c>
      <c r="E671" s="832" t="s">
        <v>2270</v>
      </c>
      <c r="F671" s="849"/>
      <c r="G671" s="849"/>
      <c r="H671" s="837">
        <v>0</v>
      </c>
      <c r="I671" s="849">
        <v>4</v>
      </c>
      <c r="J671" s="849">
        <v>124.36</v>
      </c>
      <c r="K671" s="837">
        <v>1</v>
      </c>
      <c r="L671" s="849">
        <v>4</v>
      </c>
      <c r="M671" s="850">
        <v>124.36</v>
      </c>
    </row>
    <row r="672" spans="1:13" ht="14.4" customHeight="1" x14ac:dyDescent="0.3">
      <c r="A672" s="831" t="s">
        <v>2498</v>
      </c>
      <c r="B672" s="832" t="s">
        <v>1977</v>
      </c>
      <c r="C672" s="832" t="s">
        <v>3560</v>
      </c>
      <c r="D672" s="832" t="s">
        <v>1979</v>
      </c>
      <c r="E672" s="832" t="s">
        <v>3561</v>
      </c>
      <c r="F672" s="849"/>
      <c r="G672" s="849"/>
      <c r="H672" s="837">
        <v>0</v>
      </c>
      <c r="I672" s="849">
        <v>1</v>
      </c>
      <c r="J672" s="849">
        <v>103.64</v>
      </c>
      <c r="K672" s="837">
        <v>1</v>
      </c>
      <c r="L672" s="849">
        <v>1</v>
      </c>
      <c r="M672" s="850">
        <v>103.64</v>
      </c>
    </row>
    <row r="673" spans="1:13" ht="14.4" customHeight="1" x14ac:dyDescent="0.3">
      <c r="A673" s="831" t="s">
        <v>2498</v>
      </c>
      <c r="B673" s="832" t="s">
        <v>1981</v>
      </c>
      <c r="C673" s="832" t="s">
        <v>1982</v>
      </c>
      <c r="D673" s="832" t="s">
        <v>1130</v>
      </c>
      <c r="E673" s="832" t="s">
        <v>1983</v>
      </c>
      <c r="F673" s="849"/>
      <c r="G673" s="849"/>
      <c r="H673" s="837">
        <v>0</v>
      </c>
      <c r="I673" s="849">
        <v>4</v>
      </c>
      <c r="J673" s="849">
        <v>572.36</v>
      </c>
      <c r="K673" s="837">
        <v>1</v>
      </c>
      <c r="L673" s="849">
        <v>4</v>
      </c>
      <c r="M673" s="850">
        <v>572.36</v>
      </c>
    </row>
    <row r="674" spans="1:13" ht="14.4" customHeight="1" x14ac:dyDescent="0.3">
      <c r="A674" s="831" t="s">
        <v>2498</v>
      </c>
      <c r="B674" s="832" t="s">
        <v>1981</v>
      </c>
      <c r="C674" s="832" t="s">
        <v>3566</v>
      </c>
      <c r="D674" s="832" t="s">
        <v>3567</v>
      </c>
      <c r="E674" s="832" t="s">
        <v>3568</v>
      </c>
      <c r="F674" s="849"/>
      <c r="G674" s="849"/>
      <c r="H674" s="837">
        <v>0</v>
      </c>
      <c r="I674" s="849">
        <v>2</v>
      </c>
      <c r="J674" s="849">
        <v>572.36</v>
      </c>
      <c r="K674" s="837">
        <v>1</v>
      </c>
      <c r="L674" s="849">
        <v>2</v>
      </c>
      <c r="M674" s="850">
        <v>572.36</v>
      </c>
    </row>
    <row r="675" spans="1:13" ht="14.4" customHeight="1" x14ac:dyDescent="0.3">
      <c r="A675" s="831" t="s">
        <v>2498</v>
      </c>
      <c r="B675" s="832" t="s">
        <v>4149</v>
      </c>
      <c r="C675" s="832" t="s">
        <v>3526</v>
      </c>
      <c r="D675" s="832" t="s">
        <v>3527</v>
      </c>
      <c r="E675" s="832" t="s">
        <v>3528</v>
      </c>
      <c r="F675" s="849"/>
      <c r="G675" s="849"/>
      <c r="H675" s="837">
        <v>0</v>
      </c>
      <c r="I675" s="849">
        <v>2</v>
      </c>
      <c r="J675" s="849">
        <v>370.68</v>
      </c>
      <c r="K675" s="837">
        <v>1</v>
      </c>
      <c r="L675" s="849">
        <v>2</v>
      </c>
      <c r="M675" s="850">
        <v>370.68</v>
      </c>
    </row>
    <row r="676" spans="1:13" ht="14.4" customHeight="1" x14ac:dyDescent="0.3">
      <c r="A676" s="831" t="s">
        <v>2498</v>
      </c>
      <c r="B676" s="832" t="s">
        <v>2046</v>
      </c>
      <c r="C676" s="832" t="s">
        <v>3368</v>
      </c>
      <c r="D676" s="832" t="s">
        <v>2048</v>
      </c>
      <c r="E676" s="832" t="s">
        <v>3369</v>
      </c>
      <c r="F676" s="849"/>
      <c r="G676" s="849"/>
      <c r="H676" s="837">
        <v>0</v>
      </c>
      <c r="I676" s="849">
        <v>5</v>
      </c>
      <c r="J676" s="849">
        <v>420.90000000000003</v>
      </c>
      <c r="K676" s="837">
        <v>1</v>
      </c>
      <c r="L676" s="849">
        <v>5</v>
      </c>
      <c r="M676" s="850">
        <v>420.90000000000003</v>
      </c>
    </row>
    <row r="677" spans="1:13" ht="14.4" customHeight="1" x14ac:dyDescent="0.3">
      <c r="A677" s="831" t="s">
        <v>2498</v>
      </c>
      <c r="B677" s="832" t="s">
        <v>2046</v>
      </c>
      <c r="C677" s="832" t="s">
        <v>2301</v>
      </c>
      <c r="D677" s="832" t="s">
        <v>2299</v>
      </c>
      <c r="E677" s="832" t="s">
        <v>2302</v>
      </c>
      <c r="F677" s="849"/>
      <c r="G677" s="849"/>
      <c r="H677" s="837">
        <v>0</v>
      </c>
      <c r="I677" s="849">
        <v>2</v>
      </c>
      <c r="J677" s="849">
        <v>126.28</v>
      </c>
      <c r="K677" s="837">
        <v>1</v>
      </c>
      <c r="L677" s="849">
        <v>2</v>
      </c>
      <c r="M677" s="850">
        <v>126.28</v>
      </c>
    </row>
    <row r="678" spans="1:13" ht="14.4" customHeight="1" x14ac:dyDescent="0.3">
      <c r="A678" s="831" t="s">
        <v>2498</v>
      </c>
      <c r="B678" s="832" t="s">
        <v>2046</v>
      </c>
      <c r="C678" s="832" t="s">
        <v>3602</v>
      </c>
      <c r="D678" s="832" t="s">
        <v>2299</v>
      </c>
      <c r="E678" s="832" t="s">
        <v>3603</v>
      </c>
      <c r="F678" s="849">
        <v>2</v>
      </c>
      <c r="G678" s="849">
        <v>210.46</v>
      </c>
      <c r="H678" s="837">
        <v>1</v>
      </c>
      <c r="I678" s="849"/>
      <c r="J678" s="849"/>
      <c r="K678" s="837">
        <v>0</v>
      </c>
      <c r="L678" s="849">
        <v>2</v>
      </c>
      <c r="M678" s="850">
        <v>210.46</v>
      </c>
    </row>
    <row r="679" spans="1:13" ht="14.4" customHeight="1" x14ac:dyDescent="0.3">
      <c r="A679" s="831" t="s">
        <v>2498</v>
      </c>
      <c r="B679" s="832" t="s">
        <v>2046</v>
      </c>
      <c r="C679" s="832" t="s">
        <v>2303</v>
      </c>
      <c r="D679" s="832" t="s">
        <v>2299</v>
      </c>
      <c r="E679" s="832" t="s">
        <v>2304</v>
      </c>
      <c r="F679" s="849"/>
      <c r="G679" s="849"/>
      <c r="H679" s="837">
        <v>0</v>
      </c>
      <c r="I679" s="849">
        <v>11</v>
      </c>
      <c r="J679" s="849">
        <v>539.88</v>
      </c>
      <c r="K679" s="837">
        <v>1</v>
      </c>
      <c r="L679" s="849">
        <v>11</v>
      </c>
      <c r="M679" s="850">
        <v>539.88</v>
      </c>
    </row>
    <row r="680" spans="1:13" ht="14.4" customHeight="1" x14ac:dyDescent="0.3">
      <c r="A680" s="831" t="s">
        <v>2498</v>
      </c>
      <c r="B680" s="832" t="s">
        <v>2046</v>
      </c>
      <c r="C680" s="832" t="s">
        <v>3455</v>
      </c>
      <c r="D680" s="832" t="s">
        <v>2299</v>
      </c>
      <c r="E680" s="832" t="s">
        <v>3456</v>
      </c>
      <c r="F680" s="849"/>
      <c r="G680" s="849"/>
      <c r="H680" s="837">
        <v>0</v>
      </c>
      <c r="I680" s="849">
        <v>3</v>
      </c>
      <c r="J680" s="849">
        <v>378.81</v>
      </c>
      <c r="K680" s="837">
        <v>1</v>
      </c>
      <c r="L680" s="849">
        <v>3</v>
      </c>
      <c r="M680" s="850">
        <v>378.81</v>
      </c>
    </row>
    <row r="681" spans="1:13" ht="14.4" customHeight="1" x14ac:dyDescent="0.3">
      <c r="A681" s="831" t="s">
        <v>2498</v>
      </c>
      <c r="B681" s="832" t="s">
        <v>2046</v>
      </c>
      <c r="C681" s="832" t="s">
        <v>3600</v>
      </c>
      <c r="D681" s="832" t="s">
        <v>2048</v>
      </c>
      <c r="E681" s="832" t="s">
        <v>3601</v>
      </c>
      <c r="F681" s="849"/>
      <c r="G681" s="849"/>
      <c r="H681" s="837">
        <v>0</v>
      </c>
      <c r="I681" s="849">
        <v>2</v>
      </c>
      <c r="J681" s="849">
        <v>252.54</v>
      </c>
      <c r="K681" s="837">
        <v>1</v>
      </c>
      <c r="L681" s="849">
        <v>2</v>
      </c>
      <c r="M681" s="850">
        <v>252.54</v>
      </c>
    </row>
    <row r="682" spans="1:13" ht="14.4" customHeight="1" x14ac:dyDescent="0.3">
      <c r="A682" s="831" t="s">
        <v>2498</v>
      </c>
      <c r="B682" s="832" t="s">
        <v>2046</v>
      </c>
      <c r="C682" s="832" t="s">
        <v>2050</v>
      </c>
      <c r="D682" s="832" t="s">
        <v>2048</v>
      </c>
      <c r="E682" s="832" t="s">
        <v>2051</v>
      </c>
      <c r="F682" s="849"/>
      <c r="G682" s="849"/>
      <c r="H682" s="837">
        <v>0</v>
      </c>
      <c r="I682" s="849">
        <v>1</v>
      </c>
      <c r="J682" s="849">
        <v>63.14</v>
      </c>
      <c r="K682" s="837">
        <v>1</v>
      </c>
      <c r="L682" s="849">
        <v>1</v>
      </c>
      <c r="M682" s="850">
        <v>63.14</v>
      </c>
    </row>
    <row r="683" spans="1:13" ht="14.4" customHeight="1" x14ac:dyDescent="0.3">
      <c r="A683" s="831" t="s">
        <v>2498</v>
      </c>
      <c r="B683" s="832" t="s">
        <v>2052</v>
      </c>
      <c r="C683" s="832" t="s">
        <v>2305</v>
      </c>
      <c r="D683" s="832" t="s">
        <v>1310</v>
      </c>
      <c r="E683" s="832" t="s">
        <v>2306</v>
      </c>
      <c r="F683" s="849"/>
      <c r="G683" s="849"/>
      <c r="H683" s="837">
        <v>0</v>
      </c>
      <c r="I683" s="849">
        <v>1</v>
      </c>
      <c r="J683" s="849">
        <v>154.36000000000001</v>
      </c>
      <c r="K683" s="837">
        <v>1</v>
      </c>
      <c r="L683" s="849">
        <v>1</v>
      </c>
      <c r="M683" s="850">
        <v>154.36000000000001</v>
      </c>
    </row>
    <row r="684" spans="1:13" ht="14.4" customHeight="1" x14ac:dyDescent="0.3">
      <c r="A684" s="831" t="s">
        <v>2498</v>
      </c>
      <c r="B684" s="832" t="s">
        <v>4136</v>
      </c>
      <c r="C684" s="832" t="s">
        <v>3548</v>
      </c>
      <c r="D684" s="832" t="s">
        <v>3549</v>
      </c>
      <c r="E684" s="832" t="s">
        <v>3550</v>
      </c>
      <c r="F684" s="849">
        <v>2</v>
      </c>
      <c r="G684" s="849">
        <v>7378.22</v>
      </c>
      <c r="H684" s="837">
        <v>1</v>
      </c>
      <c r="I684" s="849"/>
      <c r="J684" s="849"/>
      <c r="K684" s="837">
        <v>0</v>
      </c>
      <c r="L684" s="849">
        <v>2</v>
      </c>
      <c r="M684" s="850">
        <v>7378.22</v>
      </c>
    </row>
    <row r="685" spans="1:13" ht="14.4" customHeight="1" x14ac:dyDescent="0.3">
      <c r="A685" s="831" t="s">
        <v>2498</v>
      </c>
      <c r="B685" s="832" t="s">
        <v>4132</v>
      </c>
      <c r="C685" s="832" t="s">
        <v>2727</v>
      </c>
      <c r="D685" s="832" t="s">
        <v>2728</v>
      </c>
      <c r="E685" s="832" t="s">
        <v>2729</v>
      </c>
      <c r="F685" s="849"/>
      <c r="G685" s="849"/>
      <c r="H685" s="837">
        <v>0</v>
      </c>
      <c r="I685" s="849">
        <v>24</v>
      </c>
      <c r="J685" s="849">
        <v>12055.440000000002</v>
      </c>
      <c r="K685" s="837">
        <v>1</v>
      </c>
      <c r="L685" s="849">
        <v>24</v>
      </c>
      <c r="M685" s="850">
        <v>12055.440000000002</v>
      </c>
    </row>
    <row r="686" spans="1:13" ht="14.4" customHeight="1" x14ac:dyDescent="0.3">
      <c r="A686" s="831" t="s">
        <v>2498</v>
      </c>
      <c r="B686" s="832" t="s">
        <v>4137</v>
      </c>
      <c r="C686" s="832" t="s">
        <v>2847</v>
      </c>
      <c r="D686" s="832" t="s">
        <v>2541</v>
      </c>
      <c r="E686" s="832" t="s">
        <v>2178</v>
      </c>
      <c r="F686" s="849"/>
      <c r="G686" s="849"/>
      <c r="H686" s="837">
        <v>0</v>
      </c>
      <c r="I686" s="849">
        <v>1</v>
      </c>
      <c r="J686" s="849">
        <v>206.88</v>
      </c>
      <c r="K686" s="837">
        <v>1</v>
      </c>
      <c r="L686" s="849">
        <v>1</v>
      </c>
      <c r="M686" s="850">
        <v>206.88</v>
      </c>
    </row>
    <row r="687" spans="1:13" ht="14.4" customHeight="1" x14ac:dyDescent="0.3">
      <c r="A687" s="831" t="s">
        <v>2498</v>
      </c>
      <c r="B687" s="832" t="s">
        <v>4137</v>
      </c>
      <c r="C687" s="832" t="s">
        <v>2848</v>
      </c>
      <c r="D687" s="832" t="s">
        <v>2541</v>
      </c>
      <c r="E687" s="832" t="s">
        <v>2849</v>
      </c>
      <c r="F687" s="849"/>
      <c r="G687" s="849"/>
      <c r="H687" s="837">
        <v>0</v>
      </c>
      <c r="I687" s="849">
        <v>1</v>
      </c>
      <c r="J687" s="849">
        <v>3818.86</v>
      </c>
      <c r="K687" s="837">
        <v>1</v>
      </c>
      <c r="L687" s="849">
        <v>1</v>
      </c>
      <c r="M687" s="850">
        <v>3818.86</v>
      </c>
    </row>
    <row r="688" spans="1:13" ht="14.4" customHeight="1" x14ac:dyDescent="0.3">
      <c r="A688" s="831" t="s">
        <v>2498</v>
      </c>
      <c r="B688" s="832" t="s">
        <v>4140</v>
      </c>
      <c r="C688" s="832" t="s">
        <v>3304</v>
      </c>
      <c r="D688" s="832" t="s">
        <v>2529</v>
      </c>
      <c r="E688" s="832" t="s">
        <v>3305</v>
      </c>
      <c r="F688" s="849"/>
      <c r="G688" s="849"/>
      <c r="H688" s="837">
        <v>0</v>
      </c>
      <c r="I688" s="849">
        <v>1</v>
      </c>
      <c r="J688" s="849">
        <v>1834.64</v>
      </c>
      <c r="K688" s="837">
        <v>1</v>
      </c>
      <c r="L688" s="849">
        <v>1</v>
      </c>
      <c r="M688" s="850">
        <v>1834.64</v>
      </c>
    </row>
    <row r="689" spans="1:13" ht="14.4" customHeight="1" x14ac:dyDescent="0.3">
      <c r="A689" s="831" t="s">
        <v>2498</v>
      </c>
      <c r="B689" s="832" t="s">
        <v>4133</v>
      </c>
      <c r="C689" s="832" t="s">
        <v>2651</v>
      </c>
      <c r="D689" s="832" t="s">
        <v>2652</v>
      </c>
      <c r="E689" s="832" t="s">
        <v>2653</v>
      </c>
      <c r="F689" s="849">
        <v>16</v>
      </c>
      <c r="G689" s="849">
        <v>8806.24</v>
      </c>
      <c r="H689" s="837">
        <v>1</v>
      </c>
      <c r="I689" s="849"/>
      <c r="J689" s="849"/>
      <c r="K689" s="837">
        <v>0</v>
      </c>
      <c r="L689" s="849">
        <v>16</v>
      </c>
      <c r="M689" s="850">
        <v>8806.24</v>
      </c>
    </row>
    <row r="690" spans="1:13" ht="14.4" customHeight="1" x14ac:dyDescent="0.3">
      <c r="A690" s="831" t="s">
        <v>2498</v>
      </c>
      <c r="B690" s="832" t="s">
        <v>4133</v>
      </c>
      <c r="C690" s="832" t="s">
        <v>2654</v>
      </c>
      <c r="D690" s="832" t="s">
        <v>2655</v>
      </c>
      <c r="E690" s="832" t="s">
        <v>1961</v>
      </c>
      <c r="F690" s="849"/>
      <c r="G690" s="849"/>
      <c r="H690" s="837">
        <v>0</v>
      </c>
      <c r="I690" s="849">
        <v>91</v>
      </c>
      <c r="J690" s="849">
        <v>50085.490000000005</v>
      </c>
      <c r="K690" s="837">
        <v>1</v>
      </c>
      <c r="L690" s="849">
        <v>91</v>
      </c>
      <c r="M690" s="850">
        <v>50085.490000000005</v>
      </c>
    </row>
    <row r="691" spans="1:13" ht="14.4" customHeight="1" x14ac:dyDescent="0.3">
      <c r="A691" s="831" t="s">
        <v>2498</v>
      </c>
      <c r="B691" s="832" t="s">
        <v>4133</v>
      </c>
      <c r="C691" s="832" t="s">
        <v>3562</v>
      </c>
      <c r="D691" s="832" t="s">
        <v>3563</v>
      </c>
      <c r="E691" s="832" t="s">
        <v>1961</v>
      </c>
      <c r="F691" s="849">
        <v>3</v>
      </c>
      <c r="G691" s="849">
        <v>1651.17</v>
      </c>
      <c r="H691" s="837">
        <v>1</v>
      </c>
      <c r="I691" s="849"/>
      <c r="J691" s="849"/>
      <c r="K691" s="837">
        <v>0</v>
      </c>
      <c r="L691" s="849">
        <v>3</v>
      </c>
      <c r="M691" s="850">
        <v>1651.17</v>
      </c>
    </row>
    <row r="692" spans="1:13" ht="14.4" customHeight="1" x14ac:dyDescent="0.3">
      <c r="A692" s="831" t="s">
        <v>2498</v>
      </c>
      <c r="B692" s="832" t="s">
        <v>4138</v>
      </c>
      <c r="C692" s="832" t="s">
        <v>2872</v>
      </c>
      <c r="D692" s="832" t="s">
        <v>2873</v>
      </c>
      <c r="E692" s="832" t="s">
        <v>2590</v>
      </c>
      <c r="F692" s="849"/>
      <c r="G692" s="849"/>
      <c r="H692" s="837">
        <v>0</v>
      </c>
      <c r="I692" s="849">
        <v>4</v>
      </c>
      <c r="J692" s="849">
        <v>2201.56</v>
      </c>
      <c r="K692" s="837">
        <v>1</v>
      </c>
      <c r="L692" s="849">
        <v>4</v>
      </c>
      <c r="M692" s="850">
        <v>2201.56</v>
      </c>
    </row>
    <row r="693" spans="1:13" ht="14.4" customHeight="1" x14ac:dyDescent="0.3">
      <c r="A693" s="831" t="s">
        <v>2498</v>
      </c>
      <c r="B693" s="832" t="s">
        <v>2103</v>
      </c>
      <c r="C693" s="832" t="s">
        <v>2327</v>
      </c>
      <c r="D693" s="832" t="s">
        <v>653</v>
      </c>
      <c r="E693" s="832" t="s">
        <v>650</v>
      </c>
      <c r="F693" s="849"/>
      <c r="G693" s="849"/>
      <c r="H693" s="837">
        <v>0</v>
      </c>
      <c r="I693" s="849">
        <v>3</v>
      </c>
      <c r="J693" s="849">
        <v>217.64999999999998</v>
      </c>
      <c r="K693" s="837">
        <v>1</v>
      </c>
      <c r="L693" s="849">
        <v>3</v>
      </c>
      <c r="M693" s="850">
        <v>217.64999999999998</v>
      </c>
    </row>
    <row r="694" spans="1:13" ht="14.4" customHeight="1" x14ac:dyDescent="0.3">
      <c r="A694" s="831" t="s">
        <v>2498</v>
      </c>
      <c r="B694" s="832" t="s">
        <v>2103</v>
      </c>
      <c r="C694" s="832" t="s">
        <v>2104</v>
      </c>
      <c r="D694" s="832" t="s">
        <v>653</v>
      </c>
      <c r="E694" s="832" t="s">
        <v>654</v>
      </c>
      <c r="F694" s="849"/>
      <c r="G694" s="849"/>
      <c r="H694" s="837">
        <v>0</v>
      </c>
      <c r="I694" s="849">
        <v>2</v>
      </c>
      <c r="J694" s="849">
        <v>130.56</v>
      </c>
      <c r="K694" s="837">
        <v>1</v>
      </c>
      <c r="L694" s="849">
        <v>2</v>
      </c>
      <c r="M694" s="850">
        <v>130.56</v>
      </c>
    </row>
    <row r="695" spans="1:13" ht="14.4" customHeight="1" x14ac:dyDescent="0.3">
      <c r="A695" s="831" t="s">
        <v>2498</v>
      </c>
      <c r="B695" s="832" t="s">
        <v>2110</v>
      </c>
      <c r="C695" s="832" t="s">
        <v>2978</v>
      </c>
      <c r="D695" s="832" t="s">
        <v>2112</v>
      </c>
      <c r="E695" s="832" t="s">
        <v>2979</v>
      </c>
      <c r="F695" s="849"/>
      <c r="G695" s="849"/>
      <c r="H695" s="837">
        <v>0</v>
      </c>
      <c r="I695" s="849">
        <v>6</v>
      </c>
      <c r="J695" s="849">
        <v>12233.58</v>
      </c>
      <c r="K695" s="837">
        <v>1</v>
      </c>
      <c r="L695" s="849">
        <v>6</v>
      </c>
      <c r="M695" s="850">
        <v>12233.58</v>
      </c>
    </row>
    <row r="696" spans="1:13" ht="14.4" customHeight="1" x14ac:dyDescent="0.3">
      <c r="A696" s="831" t="s">
        <v>2498</v>
      </c>
      <c r="B696" s="832" t="s">
        <v>2110</v>
      </c>
      <c r="C696" s="832" t="s">
        <v>2111</v>
      </c>
      <c r="D696" s="832" t="s">
        <v>2112</v>
      </c>
      <c r="E696" s="832" t="s">
        <v>2113</v>
      </c>
      <c r="F696" s="849"/>
      <c r="G696" s="849"/>
      <c r="H696" s="837">
        <v>0</v>
      </c>
      <c r="I696" s="849">
        <v>2</v>
      </c>
      <c r="J696" s="849">
        <v>711.58</v>
      </c>
      <c r="K696" s="837">
        <v>1</v>
      </c>
      <c r="L696" s="849">
        <v>2</v>
      </c>
      <c r="M696" s="850">
        <v>711.58</v>
      </c>
    </row>
    <row r="697" spans="1:13" ht="14.4" customHeight="1" x14ac:dyDescent="0.3">
      <c r="A697" s="831" t="s">
        <v>2498</v>
      </c>
      <c r="B697" s="832" t="s">
        <v>2110</v>
      </c>
      <c r="C697" s="832" t="s">
        <v>2114</v>
      </c>
      <c r="D697" s="832" t="s">
        <v>2112</v>
      </c>
      <c r="E697" s="832" t="s">
        <v>2115</v>
      </c>
      <c r="F697" s="849"/>
      <c r="G697" s="849"/>
      <c r="H697" s="837">
        <v>0</v>
      </c>
      <c r="I697" s="849">
        <v>7</v>
      </c>
      <c r="J697" s="849">
        <v>3868.4799999999996</v>
      </c>
      <c r="K697" s="837">
        <v>1</v>
      </c>
      <c r="L697" s="849">
        <v>7</v>
      </c>
      <c r="M697" s="850">
        <v>3868.4799999999996</v>
      </c>
    </row>
    <row r="698" spans="1:13" ht="14.4" customHeight="1" x14ac:dyDescent="0.3">
      <c r="A698" s="831" t="s">
        <v>2498</v>
      </c>
      <c r="B698" s="832" t="s">
        <v>2110</v>
      </c>
      <c r="C698" s="832" t="s">
        <v>2116</v>
      </c>
      <c r="D698" s="832" t="s">
        <v>2112</v>
      </c>
      <c r="E698" s="832" t="s">
        <v>2117</v>
      </c>
      <c r="F698" s="849"/>
      <c r="G698" s="849"/>
      <c r="H698" s="837">
        <v>0</v>
      </c>
      <c r="I698" s="849">
        <v>10</v>
      </c>
      <c r="J698" s="849">
        <v>10194.6</v>
      </c>
      <c r="K698" s="837">
        <v>1</v>
      </c>
      <c r="L698" s="849">
        <v>10</v>
      </c>
      <c r="M698" s="850">
        <v>10194.6</v>
      </c>
    </row>
    <row r="699" spans="1:13" ht="14.4" customHeight="1" x14ac:dyDescent="0.3">
      <c r="A699" s="831" t="s">
        <v>2498</v>
      </c>
      <c r="B699" s="832" t="s">
        <v>2118</v>
      </c>
      <c r="C699" s="832" t="s">
        <v>3529</v>
      </c>
      <c r="D699" s="832" t="s">
        <v>3530</v>
      </c>
      <c r="E699" s="832" t="s">
        <v>2127</v>
      </c>
      <c r="F699" s="849">
        <v>3</v>
      </c>
      <c r="G699" s="849">
        <v>2908.44</v>
      </c>
      <c r="H699" s="837">
        <v>1</v>
      </c>
      <c r="I699" s="849"/>
      <c r="J699" s="849"/>
      <c r="K699" s="837">
        <v>0</v>
      </c>
      <c r="L699" s="849">
        <v>3</v>
      </c>
      <c r="M699" s="850">
        <v>2908.44</v>
      </c>
    </row>
    <row r="700" spans="1:13" ht="14.4" customHeight="1" x14ac:dyDescent="0.3">
      <c r="A700" s="831" t="s">
        <v>2498</v>
      </c>
      <c r="B700" s="832" t="s">
        <v>2118</v>
      </c>
      <c r="C700" s="832" t="s">
        <v>3531</v>
      </c>
      <c r="D700" s="832" t="s">
        <v>3530</v>
      </c>
      <c r="E700" s="832" t="s">
        <v>2121</v>
      </c>
      <c r="F700" s="849">
        <v>6</v>
      </c>
      <c r="G700" s="849">
        <v>11633.82</v>
      </c>
      <c r="H700" s="837">
        <v>1</v>
      </c>
      <c r="I700" s="849"/>
      <c r="J700" s="849"/>
      <c r="K700" s="837">
        <v>0</v>
      </c>
      <c r="L700" s="849">
        <v>6</v>
      </c>
      <c r="M700" s="850">
        <v>11633.82</v>
      </c>
    </row>
    <row r="701" spans="1:13" ht="14.4" customHeight="1" x14ac:dyDescent="0.3">
      <c r="A701" s="831" t="s">
        <v>2498</v>
      </c>
      <c r="B701" s="832" t="s">
        <v>2118</v>
      </c>
      <c r="C701" s="832" t="s">
        <v>2128</v>
      </c>
      <c r="D701" s="832" t="s">
        <v>2129</v>
      </c>
      <c r="E701" s="832" t="s">
        <v>2130</v>
      </c>
      <c r="F701" s="849"/>
      <c r="G701" s="849"/>
      <c r="H701" s="837">
        <v>0</v>
      </c>
      <c r="I701" s="849">
        <v>1</v>
      </c>
      <c r="J701" s="849">
        <v>5322.08</v>
      </c>
      <c r="K701" s="837">
        <v>1</v>
      </c>
      <c r="L701" s="849">
        <v>1</v>
      </c>
      <c r="M701" s="850">
        <v>5322.08</v>
      </c>
    </row>
    <row r="702" spans="1:13" ht="14.4" customHeight="1" x14ac:dyDescent="0.3">
      <c r="A702" s="831" t="s">
        <v>2498</v>
      </c>
      <c r="B702" s="832" t="s">
        <v>2118</v>
      </c>
      <c r="C702" s="832" t="s">
        <v>2513</v>
      </c>
      <c r="D702" s="832" t="s">
        <v>2129</v>
      </c>
      <c r="E702" s="832" t="s">
        <v>2514</v>
      </c>
      <c r="F702" s="849"/>
      <c r="G702" s="849"/>
      <c r="H702" s="837">
        <v>0</v>
      </c>
      <c r="I702" s="849">
        <v>11</v>
      </c>
      <c r="J702" s="849">
        <v>58542.880000000005</v>
      </c>
      <c r="K702" s="837">
        <v>1</v>
      </c>
      <c r="L702" s="849">
        <v>11</v>
      </c>
      <c r="M702" s="850">
        <v>58542.880000000005</v>
      </c>
    </row>
    <row r="703" spans="1:13" ht="14.4" customHeight="1" x14ac:dyDescent="0.3">
      <c r="A703" s="831" t="s">
        <v>2498</v>
      </c>
      <c r="B703" s="832" t="s">
        <v>2118</v>
      </c>
      <c r="C703" s="832" t="s">
        <v>2596</v>
      </c>
      <c r="D703" s="832" t="s">
        <v>2597</v>
      </c>
      <c r="E703" s="832" t="s">
        <v>2598</v>
      </c>
      <c r="F703" s="849">
        <v>14</v>
      </c>
      <c r="G703" s="849">
        <v>27145.58</v>
      </c>
      <c r="H703" s="837">
        <v>1</v>
      </c>
      <c r="I703" s="849"/>
      <c r="J703" s="849"/>
      <c r="K703" s="837">
        <v>0</v>
      </c>
      <c r="L703" s="849">
        <v>14</v>
      </c>
      <c r="M703" s="850">
        <v>27145.58</v>
      </c>
    </row>
    <row r="704" spans="1:13" ht="14.4" customHeight="1" x14ac:dyDescent="0.3">
      <c r="A704" s="831" t="s">
        <v>2498</v>
      </c>
      <c r="B704" s="832" t="s">
        <v>2118</v>
      </c>
      <c r="C704" s="832" t="s">
        <v>3532</v>
      </c>
      <c r="D704" s="832" t="s">
        <v>3530</v>
      </c>
      <c r="E704" s="832" t="s">
        <v>2125</v>
      </c>
      <c r="F704" s="849">
        <v>3</v>
      </c>
      <c r="G704" s="849">
        <v>1454.25</v>
      </c>
      <c r="H704" s="837">
        <v>1</v>
      </c>
      <c r="I704" s="849"/>
      <c r="J704" s="849"/>
      <c r="K704" s="837">
        <v>0</v>
      </c>
      <c r="L704" s="849">
        <v>3</v>
      </c>
      <c r="M704" s="850">
        <v>1454.25</v>
      </c>
    </row>
    <row r="705" spans="1:13" ht="14.4" customHeight="1" x14ac:dyDescent="0.3">
      <c r="A705" s="831" t="s">
        <v>2498</v>
      </c>
      <c r="B705" s="832" t="s">
        <v>2118</v>
      </c>
      <c r="C705" s="832" t="s">
        <v>2874</v>
      </c>
      <c r="D705" s="832" t="s">
        <v>2129</v>
      </c>
      <c r="E705" s="832" t="s">
        <v>2875</v>
      </c>
      <c r="F705" s="849"/>
      <c r="G705" s="849"/>
      <c r="H705" s="837">
        <v>0</v>
      </c>
      <c r="I705" s="849">
        <v>1</v>
      </c>
      <c r="J705" s="849">
        <v>5322.08</v>
      </c>
      <c r="K705" s="837">
        <v>1</v>
      </c>
      <c r="L705" s="849">
        <v>1</v>
      </c>
      <c r="M705" s="850">
        <v>5322.08</v>
      </c>
    </row>
    <row r="706" spans="1:13" ht="14.4" customHeight="1" x14ac:dyDescent="0.3">
      <c r="A706" s="831" t="s">
        <v>2498</v>
      </c>
      <c r="B706" s="832" t="s">
        <v>2118</v>
      </c>
      <c r="C706" s="832" t="s">
        <v>2124</v>
      </c>
      <c r="D706" s="832" t="s">
        <v>2120</v>
      </c>
      <c r="E706" s="832" t="s">
        <v>2125</v>
      </c>
      <c r="F706" s="849"/>
      <c r="G706" s="849"/>
      <c r="H706" s="837">
        <v>0</v>
      </c>
      <c r="I706" s="849">
        <v>10</v>
      </c>
      <c r="J706" s="849">
        <v>4847.5</v>
      </c>
      <c r="K706" s="837">
        <v>1</v>
      </c>
      <c r="L706" s="849">
        <v>10</v>
      </c>
      <c r="M706" s="850">
        <v>4847.5</v>
      </c>
    </row>
    <row r="707" spans="1:13" ht="14.4" customHeight="1" x14ac:dyDescent="0.3">
      <c r="A707" s="831" t="s">
        <v>2498</v>
      </c>
      <c r="B707" s="832" t="s">
        <v>2118</v>
      </c>
      <c r="C707" s="832" t="s">
        <v>3533</v>
      </c>
      <c r="D707" s="832" t="s">
        <v>2881</v>
      </c>
      <c r="E707" s="832" t="s">
        <v>3534</v>
      </c>
      <c r="F707" s="849">
        <v>2</v>
      </c>
      <c r="G707" s="849">
        <v>9934.56</v>
      </c>
      <c r="H707" s="837">
        <v>1</v>
      </c>
      <c r="I707" s="849"/>
      <c r="J707" s="849"/>
      <c r="K707" s="837">
        <v>0</v>
      </c>
      <c r="L707" s="849">
        <v>2</v>
      </c>
      <c r="M707" s="850">
        <v>9934.56</v>
      </c>
    </row>
    <row r="708" spans="1:13" ht="14.4" customHeight="1" x14ac:dyDescent="0.3">
      <c r="A708" s="831" t="s">
        <v>2498</v>
      </c>
      <c r="B708" s="832" t="s">
        <v>2118</v>
      </c>
      <c r="C708" s="832" t="s">
        <v>2878</v>
      </c>
      <c r="D708" s="832" t="s">
        <v>2129</v>
      </c>
      <c r="E708" s="832" t="s">
        <v>2879</v>
      </c>
      <c r="F708" s="849"/>
      <c r="G708" s="849"/>
      <c r="H708" s="837">
        <v>0</v>
      </c>
      <c r="I708" s="849">
        <v>2</v>
      </c>
      <c r="J708" s="849">
        <v>10644.16</v>
      </c>
      <c r="K708" s="837">
        <v>1</v>
      </c>
      <c r="L708" s="849">
        <v>2</v>
      </c>
      <c r="M708" s="850">
        <v>10644.16</v>
      </c>
    </row>
    <row r="709" spans="1:13" ht="14.4" customHeight="1" x14ac:dyDescent="0.3">
      <c r="A709" s="831" t="s">
        <v>2498</v>
      </c>
      <c r="B709" s="832" t="s">
        <v>2118</v>
      </c>
      <c r="C709" s="832" t="s">
        <v>2126</v>
      </c>
      <c r="D709" s="832" t="s">
        <v>2120</v>
      </c>
      <c r="E709" s="832" t="s">
        <v>2127</v>
      </c>
      <c r="F709" s="849"/>
      <c r="G709" s="849"/>
      <c r="H709" s="837">
        <v>0</v>
      </c>
      <c r="I709" s="849">
        <v>13</v>
      </c>
      <c r="J709" s="849">
        <v>12603.24</v>
      </c>
      <c r="K709" s="837">
        <v>1</v>
      </c>
      <c r="L709" s="849">
        <v>13</v>
      </c>
      <c r="M709" s="850">
        <v>12603.24</v>
      </c>
    </row>
    <row r="710" spans="1:13" ht="14.4" customHeight="1" x14ac:dyDescent="0.3">
      <c r="A710" s="831" t="s">
        <v>2498</v>
      </c>
      <c r="B710" s="832" t="s">
        <v>2118</v>
      </c>
      <c r="C710" s="832" t="s">
        <v>2119</v>
      </c>
      <c r="D710" s="832" t="s">
        <v>2120</v>
      </c>
      <c r="E710" s="832" t="s">
        <v>2121</v>
      </c>
      <c r="F710" s="849"/>
      <c r="G710" s="849"/>
      <c r="H710" s="837">
        <v>0</v>
      </c>
      <c r="I710" s="849">
        <v>3</v>
      </c>
      <c r="J710" s="849">
        <v>5816.91</v>
      </c>
      <c r="K710" s="837">
        <v>1</v>
      </c>
      <c r="L710" s="849">
        <v>3</v>
      </c>
      <c r="M710" s="850">
        <v>5816.91</v>
      </c>
    </row>
    <row r="711" spans="1:13" ht="14.4" customHeight="1" x14ac:dyDescent="0.3">
      <c r="A711" s="831" t="s">
        <v>2498</v>
      </c>
      <c r="B711" s="832" t="s">
        <v>2118</v>
      </c>
      <c r="C711" s="832" t="s">
        <v>2122</v>
      </c>
      <c r="D711" s="832" t="s">
        <v>2120</v>
      </c>
      <c r="E711" s="832" t="s">
        <v>2123</v>
      </c>
      <c r="F711" s="849"/>
      <c r="G711" s="849"/>
      <c r="H711" s="837">
        <v>0</v>
      </c>
      <c r="I711" s="849">
        <v>33</v>
      </c>
      <c r="J711" s="849">
        <v>47989.590000000004</v>
      </c>
      <c r="K711" s="837">
        <v>1</v>
      </c>
      <c r="L711" s="849">
        <v>33</v>
      </c>
      <c r="M711" s="850">
        <v>47989.590000000004</v>
      </c>
    </row>
    <row r="712" spans="1:13" ht="14.4" customHeight="1" x14ac:dyDescent="0.3">
      <c r="A712" s="831" t="s">
        <v>2498</v>
      </c>
      <c r="B712" s="832" t="s">
        <v>2131</v>
      </c>
      <c r="C712" s="832" t="s">
        <v>2132</v>
      </c>
      <c r="D712" s="832" t="s">
        <v>2133</v>
      </c>
      <c r="E712" s="832" t="s">
        <v>2134</v>
      </c>
      <c r="F712" s="849">
        <v>3</v>
      </c>
      <c r="G712" s="849">
        <v>3393.18</v>
      </c>
      <c r="H712" s="837">
        <v>1</v>
      </c>
      <c r="I712" s="849"/>
      <c r="J712" s="849"/>
      <c r="K712" s="837">
        <v>0</v>
      </c>
      <c r="L712" s="849">
        <v>3</v>
      </c>
      <c r="M712" s="850">
        <v>3393.18</v>
      </c>
    </row>
    <row r="713" spans="1:13" ht="14.4" customHeight="1" x14ac:dyDescent="0.3">
      <c r="A713" s="831" t="s">
        <v>2498</v>
      </c>
      <c r="B713" s="832" t="s">
        <v>2139</v>
      </c>
      <c r="C713" s="832" t="s">
        <v>2141</v>
      </c>
      <c r="D713" s="832" t="s">
        <v>1087</v>
      </c>
      <c r="E713" s="832" t="s">
        <v>1089</v>
      </c>
      <c r="F713" s="849"/>
      <c r="G713" s="849"/>
      <c r="H713" s="837"/>
      <c r="I713" s="849">
        <v>49</v>
      </c>
      <c r="J713" s="849">
        <v>0</v>
      </c>
      <c r="K713" s="837"/>
      <c r="L713" s="849">
        <v>49</v>
      </c>
      <c r="M713" s="850">
        <v>0</v>
      </c>
    </row>
    <row r="714" spans="1:13" ht="14.4" customHeight="1" x14ac:dyDescent="0.3">
      <c r="A714" s="831" t="s">
        <v>2498</v>
      </c>
      <c r="B714" s="832" t="s">
        <v>2162</v>
      </c>
      <c r="C714" s="832" t="s">
        <v>2163</v>
      </c>
      <c r="D714" s="832" t="s">
        <v>2164</v>
      </c>
      <c r="E714" s="832" t="s">
        <v>2165</v>
      </c>
      <c r="F714" s="849"/>
      <c r="G714" s="849"/>
      <c r="H714" s="837">
        <v>0</v>
      </c>
      <c r="I714" s="849">
        <v>6</v>
      </c>
      <c r="J714" s="849">
        <v>56.400000000000006</v>
      </c>
      <c r="K714" s="837">
        <v>1</v>
      </c>
      <c r="L714" s="849">
        <v>6</v>
      </c>
      <c r="M714" s="850">
        <v>56.400000000000006</v>
      </c>
    </row>
    <row r="715" spans="1:13" ht="14.4" customHeight="1" x14ac:dyDescent="0.3">
      <c r="A715" s="831" t="s">
        <v>2498</v>
      </c>
      <c r="B715" s="832" t="s">
        <v>2162</v>
      </c>
      <c r="C715" s="832" t="s">
        <v>3483</v>
      </c>
      <c r="D715" s="832" t="s">
        <v>2831</v>
      </c>
      <c r="E715" s="832" t="s">
        <v>2165</v>
      </c>
      <c r="F715" s="849">
        <v>1</v>
      </c>
      <c r="G715" s="849">
        <v>9.4</v>
      </c>
      <c r="H715" s="837">
        <v>1</v>
      </c>
      <c r="I715" s="849"/>
      <c r="J715" s="849"/>
      <c r="K715" s="837">
        <v>0</v>
      </c>
      <c r="L715" s="849">
        <v>1</v>
      </c>
      <c r="M715" s="850">
        <v>9.4</v>
      </c>
    </row>
    <row r="716" spans="1:13" ht="14.4" customHeight="1" x14ac:dyDescent="0.3">
      <c r="A716" s="831" t="s">
        <v>2498</v>
      </c>
      <c r="B716" s="832" t="s">
        <v>2172</v>
      </c>
      <c r="C716" s="832" t="s">
        <v>2774</v>
      </c>
      <c r="D716" s="832" t="s">
        <v>1272</v>
      </c>
      <c r="E716" s="832" t="s">
        <v>2343</v>
      </c>
      <c r="F716" s="849"/>
      <c r="G716" s="849"/>
      <c r="H716" s="837"/>
      <c r="I716" s="849">
        <v>2</v>
      </c>
      <c r="J716" s="849">
        <v>0</v>
      </c>
      <c r="K716" s="837"/>
      <c r="L716" s="849">
        <v>2</v>
      </c>
      <c r="M716" s="850">
        <v>0</v>
      </c>
    </row>
    <row r="717" spans="1:13" ht="14.4" customHeight="1" x14ac:dyDescent="0.3">
      <c r="A717" s="831" t="s">
        <v>2498</v>
      </c>
      <c r="B717" s="832" t="s">
        <v>2172</v>
      </c>
      <c r="C717" s="832" t="s">
        <v>2173</v>
      </c>
      <c r="D717" s="832" t="s">
        <v>1272</v>
      </c>
      <c r="E717" s="832" t="s">
        <v>2174</v>
      </c>
      <c r="F717" s="849"/>
      <c r="G717" s="849"/>
      <c r="H717" s="837"/>
      <c r="I717" s="849">
        <v>7</v>
      </c>
      <c r="J717" s="849">
        <v>0</v>
      </c>
      <c r="K717" s="837"/>
      <c r="L717" s="849">
        <v>7</v>
      </c>
      <c r="M717" s="850">
        <v>0</v>
      </c>
    </row>
    <row r="718" spans="1:13" ht="14.4" customHeight="1" x14ac:dyDescent="0.3">
      <c r="A718" s="831" t="s">
        <v>2498</v>
      </c>
      <c r="B718" s="832" t="s">
        <v>4139</v>
      </c>
      <c r="C718" s="832" t="s">
        <v>3316</v>
      </c>
      <c r="D718" s="832" t="s">
        <v>742</v>
      </c>
      <c r="E718" s="832" t="s">
        <v>2561</v>
      </c>
      <c r="F718" s="849"/>
      <c r="G718" s="849"/>
      <c r="H718" s="837">
        <v>0</v>
      </c>
      <c r="I718" s="849">
        <v>1</v>
      </c>
      <c r="J718" s="849">
        <v>264</v>
      </c>
      <c r="K718" s="837">
        <v>1</v>
      </c>
      <c r="L718" s="849">
        <v>1</v>
      </c>
      <c r="M718" s="850">
        <v>264</v>
      </c>
    </row>
    <row r="719" spans="1:13" ht="14.4" customHeight="1" x14ac:dyDescent="0.3">
      <c r="A719" s="831" t="s">
        <v>2498</v>
      </c>
      <c r="B719" s="832" t="s">
        <v>2175</v>
      </c>
      <c r="C719" s="832" t="s">
        <v>3572</v>
      </c>
      <c r="D719" s="832" t="s">
        <v>2177</v>
      </c>
      <c r="E719" s="832" t="s">
        <v>3573</v>
      </c>
      <c r="F719" s="849">
        <v>1</v>
      </c>
      <c r="G719" s="849">
        <v>439.14</v>
      </c>
      <c r="H719" s="837">
        <v>1</v>
      </c>
      <c r="I719" s="849"/>
      <c r="J719" s="849"/>
      <c r="K719" s="837">
        <v>0</v>
      </c>
      <c r="L719" s="849">
        <v>1</v>
      </c>
      <c r="M719" s="850">
        <v>439.14</v>
      </c>
    </row>
    <row r="720" spans="1:13" ht="14.4" customHeight="1" x14ac:dyDescent="0.3">
      <c r="A720" s="831" t="s">
        <v>2498</v>
      </c>
      <c r="B720" s="832" t="s">
        <v>2175</v>
      </c>
      <c r="C720" s="832" t="s">
        <v>2176</v>
      </c>
      <c r="D720" s="832" t="s">
        <v>2177</v>
      </c>
      <c r="E720" s="832" t="s">
        <v>2178</v>
      </c>
      <c r="F720" s="849"/>
      <c r="G720" s="849"/>
      <c r="H720" s="837">
        <v>0</v>
      </c>
      <c r="I720" s="849">
        <v>2</v>
      </c>
      <c r="J720" s="849">
        <v>245.92</v>
      </c>
      <c r="K720" s="837">
        <v>1</v>
      </c>
      <c r="L720" s="849">
        <v>2</v>
      </c>
      <c r="M720" s="850">
        <v>245.92</v>
      </c>
    </row>
    <row r="721" spans="1:13" ht="14.4" customHeight="1" x14ac:dyDescent="0.3">
      <c r="A721" s="831" t="s">
        <v>2498</v>
      </c>
      <c r="B721" s="832" t="s">
        <v>2175</v>
      </c>
      <c r="C721" s="832" t="s">
        <v>2344</v>
      </c>
      <c r="D721" s="832" t="s">
        <v>2177</v>
      </c>
      <c r="E721" s="832" t="s">
        <v>2345</v>
      </c>
      <c r="F721" s="849"/>
      <c r="G721" s="849"/>
      <c r="H721" s="837">
        <v>0</v>
      </c>
      <c r="I721" s="849">
        <v>3</v>
      </c>
      <c r="J721" s="849">
        <v>737.73</v>
      </c>
      <c r="K721" s="837">
        <v>1</v>
      </c>
      <c r="L721" s="849">
        <v>3</v>
      </c>
      <c r="M721" s="850">
        <v>737.73</v>
      </c>
    </row>
    <row r="722" spans="1:13" ht="14.4" customHeight="1" x14ac:dyDescent="0.3">
      <c r="A722" s="831" t="s">
        <v>2498</v>
      </c>
      <c r="B722" s="832" t="s">
        <v>2179</v>
      </c>
      <c r="C722" s="832" t="s">
        <v>2180</v>
      </c>
      <c r="D722" s="832" t="s">
        <v>2181</v>
      </c>
      <c r="E722" s="832" t="s">
        <v>2182</v>
      </c>
      <c r="F722" s="849"/>
      <c r="G722" s="849"/>
      <c r="H722" s="837">
        <v>0</v>
      </c>
      <c r="I722" s="849">
        <v>4</v>
      </c>
      <c r="J722" s="849">
        <v>644.24</v>
      </c>
      <c r="K722" s="837">
        <v>1</v>
      </c>
      <c r="L722" s="849">
        <v>4</v>
      </c>
      <c r="M722" s="850">
        <v>644.24</v>
      </c>
    </row>
    <row r="723" spans="1:13" ht="14.4" customHeight="1" x14ac:dyDescent="0.3">
      <c r="A723" s="831" t="s">
        <v>2498</v>
      </c>
      <c r="B723" s="832" t="s">
        <v>2199</v>
      </c>
      <c r="C723" s="832" t="s">
        <v>3592</v>
      </c>
      <c r="D723" s="832" t="s">
        <v>3593</v>
      </c>
      <c r="E723" s="832" t="s">
        <v>3594</v>
      </c>
      <c r="F723" s="849"/>
      <c r="G723" s="849"/>
      <c r="H723" s="837">
        <v>0</v>
      </c>
      <c r="I723" s="849">
        <v>2</v>
      </c>
      <c r="J723" s="849">
        <v>1572.62</v>
      </c>
      <c r="K723" s="837">
        <v>1</v>
      </c>
      <c r="L723" s="849">
        <v>2</v>
      </c>
      <c r="M723" s="850">
        <v>1572.62</v>
      </c>
    </row>
    <row r="724" spans="1:13" ht="14.4" customHeight="1" x14ac:dyDescent="0.3">
      <c r="A724" s="831" t="s">
        <v>2498</v>
      </c>
      <c r="B724" s="832" t="s">
        <v>2206</v>
      </c>
      <c r="C724" s="832" t="s">
        <v>2207</v>
      </c>
      <c r="D724" s="832" t="s">
        <v>1266</v>
      </c>
      <c r="E724" s="832" t="s">
        <v>715</v>
      </c>
      <c r="F724" s="849"/>
      <c r="G724" s="849"/>
      <c r="H724" s="837">
        <v>0</v>
      </c>
      <c r="I724" s="849">
        <v>2</v>
      </c>
      <c r="J724" s="849">
        <v>117.54</v>
      </c>
      <c r="K724" s="837">
        <v>1</v>
      </c>
      <c r="L724" s="849">
        <v>2</v>
      </c>
      <c r="M724" s="850">
        <v>117.54</v>
      </c>
    </row>
    <row r="725" spans="1:13" ht="14.4" customHeight="1" x14ac:dyDescent="0.3">
      <c r="A725" s="831" t="s">
        <v>2498</v>
      </c>
      <c r="B725" s="832" t="s">
        <v>2208</v>
      </c>
      <c r="C725" s="832" t="s">
        <v>2363</v>
      </c>
      <c r="D725" s="832" t="s">
        <v>2364</v>
      </c>
      <c r="E725" s="832" t="s">
        <v>1574</v>
      </c>
      <c r="F725" s="849"/>
      <c r="G725" s="849"/>
      <c r="H725" s="837">
        <v>0</v>
      </c>
      <c r="I725" s="849">
        <v>68</v>
      </c>
      <c r="J725" s="849">
        <v>13209.68</v>
      </c>
      <c r="K725" s="837">
        <v>1</v>
      </c>
      <c r="L725" s="849">
        <v>68</v>
      </c>
      <c r="M725" s="850">
        <v>13209.68</v>
      </c>
    </row>
    <row r="726" spans="1:13" ht="14.4" customHeight="1" x14ac:dyDescent="0.3">
      <c r="A726" s="831" t="s">
        <v>2498</v>
      </c>
      <c r="B726" s="832" t="s">
        <v>2234</v>
      </c>
      <c r="C726" s="832" t="s">
        <v>2235</v>
      </c>
      <c r="D726" s="832" t="s">
        <v>2236</v>
      </c>
      <c r="E726" s="832" t="s">
        <v>2237</v>
      </c>
      <c r="F726" s="849"/>
      <c r="G726" s="849"/>
      <c r="H726" s="837">
        <v>0</v>
      </c>
      <c r="I726" s="849">
        <v>1</v>
      </c>
      <c r="J726" s="849">
        <v>165.63</v>
      </c>
      <c r="K726" s="837">
        <v>1</v>
      </c>
      <c r="L726" s="849">
        <v>1</v>
      </c>
      <c r="M726" s="850">
        <v>165.63</v>
      </c>
    </row>
    <row r="727" spans="1:13" ht="14.4" customHeight="1" x14ac:dyDescent="0.3">
      <c r="A727" s="831" t="s">
        <v>2498</v>
      </c>
      <c r="B727" s="832" t="s">
        <v>2371</v>
      </c>
      <c r="C727" s="832" t="s">
        <v>2372</v>
      </c>
      <c r="D727" s="832" t="s">
        <v>2373</v>
      </c>
      <c r="E727" s="832" t="s">
        <v>2374</v>
      </c>
      <c r="F727" s="849"/>
      <c r="G727" s="849"/>
      <c r="H727" s="837">
        <v>0</v>
      </c>
      <c r="I727" s="849">
        <v>20</v>
      </c>
      <c r="J727" s="849">
        <v>686747.6</v>
      </c>
      <c r="K727" s="837">
        <v>1</v>
      </c>
      <c r="L727" s="849">
        <v>20</v>
      </c>
      <c r="M727" s="850">
        <v>686747.6</v>
      </c>
    </row>
    <row r="728" spans="1:13" ht="14.4" customHeight="1" x14ac:dyDescent="0.3">
      <c r="A728" s="831" t="s">
        <v>2499</v>
      </c>
      <c r="B728" s="832" t="s">
        <v>1885</v>
      </c>
      <c r="C728" s="832" t="s">
        <v>2228</v>
      </c>
      <c r="D728" s="832" t="s">
        <v>1889</v>
      </c>
      <c r="E728" s="832" t="s">
        <v>2229</v>
      </c>
      <c r="F728" s="849"/>
      <c r="G728" s="849"/>
      <c r="H728" s="837">
        <v>0</v>
      </c>
      <c r="I728" s="849">
        <v>2</v>
      </c>
      <c r="J728" s="849">
        <v>115.2</v>
      </c>
      <c r="K728" s="837">
        <v>1</v>
      </c>
      <c r="L728" s="849">
        <v>2</v>
      </c>
      <c r="M728" s="850">
        <v>115.2</v>
      </c>
    </row>
    <row r="729" spans="1:13" ht="14.4" customHeight="1" x14ac:dyDescent="0.3">
      <c r="A729" s="831" t="s">
        <v>2499</v>
      </c>
      <c r="B729" s="832" t="s">
        <v>1915</v>
      </c>
      <c r="C729" s="832" t="s">
        <v>1918</v>
      </c>
      <c r="D729" s="832" t="s">
        <v>873</v>
      </c>
      <c r="E729" s="832" t="s">
        <v>1919</v>
      </c>
      <c r="F729" s="849"/>
      <c r="G729" s="849"/>
      <c r="H729" s="837">
        <v>0</v>
      </c>
      <c r="I729" s="849">
        <v>2</v>
      </c>
      <c r="J729" s="849">
        <v>2771.24</v>
      </c>
      <c r="K729" s="837">
        <v>1</v>
      </c>
      <c r="L729" s="849">
        <v>2</v>
      </c>
      <c r="M729" s="850">
        <v>2771.24</v>
      </c>
    </row>
    <row r="730" spans="1:13" ht="14.4" customHeight="1" x14ac:dyDescent="0.3">
      <c r="A730" s="831" t="s">
        <v>2499</v>
      </c>
      <c r="B730" s="832" t="s">
        <v>1981</v>
      </c>
      <c r="C730" s="832" t="s">
        <v>3432</v>
      </c>
      <c r="D730" s="832" t="s">
        <v>1130</v>
      </c>
      <c r="E730" s="832" t="s">
        <v>1963</v>
      </c>
      <c r="F730" s="849"/>
      <c r="G730" s="849"/>
      <c r="H730" s="837">
        <v>0</v>
      </c>
      <c r="I730" s="849">
        <v>1</v>
      </c>
      <c r="J730" s="849">
        <v>47.7</v>
      </c>
      <c r="K730" s="837">
        <v>1</v>
      </c>
      <c r="L730" s="849">
        <v>1</v>
      </c>
      <c r="M730" s="850">
        <v>47.7</v>
      </c>
    </row>
    <row r="731" spans="1:13" ht="14.4" customHeight="1" x14ac:dyDescent="0.3">
      <c r="A731" s="831" t="s">
        <v>2499</v>
      </c>
      <c r="B731" s="832" t="s">
        <v>2052</v>
      </c>
      <c r="C731" s="832" t="s">
        <v>2305</v>
      </c>
      <c r="D731" s="832" t="s">
        <v>1310</v>
      </c>
      <c r="E731" s="832" t="s">
        <v>2306</v>
      </c>
      <c r="F731" s="849"/>
      <c r="G731" s="849"/>
      <c r="H731" s="837">
        <v>0</v>
      </c>
      <c r="I731" s="849">
        <v>3</v>
      </c>
      <c r="J731" s="849">
        <v>463.08000000000004</v>
      </c>
      <c r="K731" s="837">
        <v>1</v>
      </c>
      <c r="L731" s="849">
        <v>3</v>
      </c>
      <c r="M731" s="850">
        <v>463.08000000000004</v>
      </c>
    </row>
    <row r="732" spans="1:13" ht="14.4" customHeight="1" x14ac:dyDescent="0.3">
      <c r="A732" s="831" t="s">
        <v>2499</v>
      </c>
      <c r="B732" s="832" t="s">
        <v>2052</v>
      </c>
      <c r="C732" s="832" t="s">
        <v>3607</v>
      </c>
      <c r="D732" s="832" t="s">
        <v>3608</v>
      </c>
      <c r="E732" s="832" t="s">
        <v>3609</v>
      </c>
      <c r="F732" s="849"/>
      <c r="G732" s="849"/>
      <c r="H732" s="837">
        <v>0</v>
      </c>
      <c r="I732" s="849">
        <v>1</v>
      </c>
      <c r="J732" s="849">
        <v>111.22</v>
      </c>
      <c r="K732" s="837">
        <v>1</v>
      </c>
      <c r="L732" s="849">
        <v>1</v>
      </c>
      <c r="M732" s="850">
        <v>111.22</v>
      </c>
    </row>
    <row r="733" spans="1:13" ht="14.4" customHeight="1" x14ac:dyDescent="0.3">
      <c r="A733" s="831" t="s">
        <v>2499</v>
      </c>
      <c r="B733" s="832" t="s">
        <v>4136</v>
      </c>
      <c r="C733" s="832" t="s">
        <v>2640</v>
      </c>
      <c r="D733" s="832" t="s">
        <v>2641</v>
      </c>
      <c r="E733" s="832" t="s">
        <v>2642</v>
      </c>
      <c r="F733" s="849"/>
      <c r="G733" s="849"/>
      <c r="H733" s="837">
        <v>0</v>
      </c>
      <c r="I733" s="849">
        <v>2</v>
      </c>
      <c r="J733" s="849">
        <v>5340.27</v>
      </c>
      <c r="K733" s="837">
        <v>1</v>
      </c>
      <c r="L733" s="849">
        <v>2</v>
      </c>
      <c r="M733" s="850">
        <v>5340.27</v>
      </c>
    </row>
    <row r="734" spans="1:13" ht="14.4" customHeight="1" x14ac:dyDescent="0.3">
      <c r="A734" s="831" t="s">
        <v>2499</v>
      </c>
      <c r="B734" s="832" t="s">
        <v>4132</v>
      </c>
      <c r="C734" s="832" t="s">
        <v>3257</v>
      </c>
      <c r="D734" s="832" t="s">
        <v>2728</v>
      </c>
      <c r="E734" s="832" t="s">
        <v>3258</v>
      </c>
      <c r="F734" s="849"/>
      <c r="G734" s="849"/>
      <c r="H734" s="837">
        <v>0</v>
      </c>
      <c r="I734" s="849">
        <v>1</v>
      </c>
      <c r="J734" s="849">
        <v>251.16</v>
      </c>
      <c r="K734" s="837">
        <v>1</v>
      </c>
      <c r="L734" s="849">
        <v>1</v>
      </c>
      <c r="M734" s="850">
        <v>251.16</v>
      </c>
    </row>
    <row r="735" spans="1:13" ht="14.4" customHeight="1" x14ac:dyDescent="0.3">
      <c r="A735" s="831" t="s">
        <v>2499</v>
      </c>
      <c r="B735" s="832" t="s">
        <v>4132</v>
      </c>
      <c r="C735" s="832" t="s">
        <v>2727</v>
      </c>
      <c r="D735" s="832" t="s">
        <v>2728</v>
      </c>
      <c r="E735" s="832" t="s">
        <v>2729</v>
      </c>
      <c r="F735" s="849"/>
      <c r="G735" s="849"/>
      <c r="H735" s="837">
        <v>0</v>
      </c>
      <c r="I735" s="849">
        <v>12</v>
      </c>
      <c r="J735" s="849">
        <v>6027.72</v>
      </c>
      <c r="K735" s="837">
        <v>1</v>
      </c>
      <c r="L735" s="849">
        <v>12</v>
      </c>
      <c r="M735" s="850">
        <v>6027.72</v>
      </c>
    </row>
    <row r="736" spans="1:13" ht="14.4" customHeight="1" x14ac:dyDescent="0.3">
      <c r="A736" s="831" t="s">
        <v>2499</v>
      </c>
      <c r="B736" s="832" t="s">
        <v>4133</v>
      </c>
      <c r="C736" s="832" t="s">
        <v>2930</v>
      </c>
      <c r="D736" s="832" t="s">
        <v>2652</v>
      </c>
      <c r="E736" s="832" t="s">
        <v>1961</v>
      </c>
      <c r="F736" s="849">
        <v>3</v>
      </c>
      <c r="G736" s="849">
        <v>1651.17</v>
      </c>
      <c r="H736" s="837">
        <v>1</v>
      </c>
      <c r="I736" s="849"/>
      <c r="J736" s="849"/>
      <c r="K736" s="837">
        <v>0</v>
      </c>
      <c r="L736" s="849">
        <v>3</v>
      </c>
      <c r="M736" s="850">
        <v>1651.17</v>
      </c>
    </row>
    <row r="737" spans="1:13" ht="14.4" customHeight="1" x14ac:dyDescent="0.3">
      <c r="A737" s="831" t="s">
        <v>2499</v>
      </c>
      <c r="B737" s="832" t="s">
        <v>4133</v>
      </c>
      <c r="C737" s="832" t="s">
        <v>2654</v>
      </c>
      <c r="D737" s="832" t="s">
        <v>2655</v>
      </c>
      <c r="E737" s="832" t="s">
        <v>1961</v>
      </c>
      <c r="F737" s="849"/>
      <c r="G737" s="849"/>
      <c r="H737" s="837">
        <v>0</v>
      </c>
      <c r="I737" s="849">
        <v>19</v>
      </c>
      <c r="J737" s="849">
        <v>10457.41</v>
      </c>
      <c r="K737" s="837">
        <v>1</v>
      </c>
      <c r="L737" s="849">
        <v>19</v>
      </c>
      <c r="M737" s="850">
        <v>10457.41</v>
      </c>
    </row>
    <row r="738" spans="1:13" ht="14.4" customHeight="1" x14ac:dyDescent="0.3">
      <c r="A738" s="831" t="s">
        <v>2499</v>
      </c>
      <c r="B738" s="832" t="s">
        <v>2103</v>
      </c>
      <c r="C738" s="832" t="s">
        <v>2104</v>
      </c>
      <c r="D738" s="832" t="s">
        <v>653</v>
      </c>
      <c r="E738" s="832" t="s">
        <v>654</v>
      </c>
      <c r="F738" s="849"/>
      <c r="G738" s="849"/>
      <c r="H738" s="837">
        <v>0</v>
      </c>
      <c r="I738" s="849">
        <v>1</v>
      </c>
      <c r="J738" s="849">
        <v>65.28</v>
      </c>
      <c r="K738" s="837">
        <v>1</v>
      </c>
      <c r="L738" s="849">
        <v>1</v>
      </c>
      <c r="M738" s="850">
        <v>65.28</v>
      </c>
    </row>
    <row r="739" spans="1:13" ht="14.4" customHeight="1" x14ac:dyDescent="0.3">
      <c r="A739" s="831" t="s">
        <v>2499</v>
      </c>
      <c r="B739" s="832" t="s">
        <v>2110</v>
      </c>
      <c r="C739" s="832" t="s">
        <v>2111</v>
      </c>
      <c r="D739" s="832" t="s">
        <v>2112</v>
      </c>
      <c r="E739" s="832" t="s">
        <v>2113</v>
      </c>
      <c r="F739" s="849"/>
      <c r="G739" s="849"/>
      <c r="H739" s="837">
        <v>0</v>
      </c>
      <c r="I739" s="849">
        <v>1</v>
      </c>
      <c r="J739" s="849">
        <v>355.79</v>
      </c>
      <c r="K739" s="837">
        <v>1</v>
      </c>
      <c r="L739" s="849">
        <v>1</v>
      </c>
      <c r="M739" s="850">
        <v>355.79</v>
      </c>
    </row>
    <row r="740" spans="1:13" ht="14.4" customHeight="1" x14ac:dyDescent="0.3">
      <c r="A740" s="831" t="s">
        <v>2499</v>
      </c>
      <c r="B740" s="832" t="s">
        <v>2118</v>
      </c>
      <c r="C740" s="832" t="s">
        <v>2128</v>
      </c>
      <c r="D740" s="832" t="s">
        <v>2129</v>
      </c>
      <c r="E740" s="832" t="s">
        <v>2130</v>
      </c>
      <c r="F740" s="849"/>
      <c r="G740" s="849"/>
      <c r="H740" s="837">
        <v>0</v>
      </c>
      <c r="I740" s="849">
        <v>5</v>
      </c>
      <c r="J740" s="849">
        <v>26610.400000000001</v>
      </c>
      <c r="K740" s="837">
        <v>1</v>
      </c>
      <c r="L740" s="849">
        <v>5</v>
      </c>
      <c r="M740" s="850">
        <v>26610.400000000001</v>
      </c>
    </row>
    <row r="741" spans="1:13" ht="14.4" customHeight="1" x14ac:dyDescent="0.3">
      <c r="A741" s="831" t="s">
        <v>2499</v>
      </c>
      <c r="B741" s="832" t="s">
        <v>2118</v>
      </c>
      <c r="C741" s="832" t="s">
        <v>2513</v>
      </c>
      <c r="D741" s="832" t="s">
        <v>2129</v>
      </c>
      <c r="E741" s="832" t="s">
        <v>2514</v>
      </c>
      <c r="F741" s="849"/>
      <c r="G741" s="849"/>
      <c r="H741" s="837">
        <v>0</v>
      </c>
      <c r="I741" s="849">
        <v>2</v>
      </c>
      <c r="J741" s="849">
        <v>10644.16</v>
      </c>
      <c r="K741" s="837">
        <v>1</v>
      </c>
      <c r="L741" s="849">
        <v>2</v>
      </c>
      <c r="M741" s="850">
        <v>10644.16</v>
      </c>
    </row>
    <row r="742" spans="1:13" ht="14.4" customHeight="1" x14ac:dyDescent="0.3">
      <c r="A742" s="831" t="s">
        <v>2499</v>
      </c>
      <c r="B742" s="832" t="s">
        <v>2118</v>
      </c>
      <c r="C742" s="832" t="s">
        <v>2124</v>
      </c>
      <c r="D742" s="832" t="s">
        <v>2120</v>
      </c>
      <c r="E742" s="832" t="s">
        <v>2125</v>
      </c>
      <c r="F742" s="849"/>
      <c r="G742" s="849"/>
      <c r="H742" s="837">
        <v>0</v>
      </c>
      <c r="I742" s="849">
        <v>5</v>
      </c>
      <c r="J742" s="849">
        <v>2423.75</v>
      </c>
      <c r="K742" s="837">
        <v>1</v>
      </c>
      <c r="L742" s="849">
        <v>5</v>
      </c>
      <c r="M742" s="850">
        <v>2423.75</v>
      </c>
    </row>
    <row r="743" spans="1:13" ht="14.4" customHeight="1" x14ac:dyDescent="0.3">
      <c r="A743" s="831" t="s">
        <v>2499</v>
      </c>
      <c r="B743" s="832" t="s">
        <v>2118</v>
      </c>
      <c r="C743" s="832" t="s">
        <v>2878</v>
      </c>
      <c r="D743" s="832" t="s">
        <v>2129</v>
      </c>
      <c r="E743" s="832" t="s">
        <v>2879</v>
      </c>
      <c r="F743" s="849"/>
      <c r="G743" s="849"/>
      <c r="H743" s="837">
        <v>0</v>
      </c>
      <c r="I743" s="849">
        <v>3</v>
      </c>
      <c r="J743" s="849">
        <v>15966.24</v>
      </c>
      <c r="K743" s="837">
        <v>1</v>
      </c>
      <c r="L743" s="849">
        <v>3</v>
      </c>
      <c r="M743" s="850">
        <v>15966.24</v>
      </c>
    </row>
    <row r="744" spans="1:13" ht="14.4" customHeight="1" x14ac:dyDescent="0.3">
      <c r="A744" s="831" t="s">
        <v>2499</v>
      </c>
      <c r="B744" s="832" t="s">
        <v>2118</v>
      </c>
      <c r="C744" s="832" t="s">
        <v>2126</v>
      </c>
      <c r="D744" s="832" t="s">
        <v>2120</v>
      </c>
      <c r="E744" s="832" t="s">
        <v>2127</v>
      </c>
      <c r="F744" s="849"/>
      <c r="G744" s="849"/>
      <c r="H744" s="837">
        <v>0</v>
      </c>
      <c r="I744" s="849">
        <v>11</v>
      </c>
      <c r="J744" s="849">
        <v>10664.279999999999</v>
      </c>
      <c r="K744" s="837">
        <v>1</v>
      </c>
      <c r="L744" s="849">
        <v>11</v>
      </c>
      <c r="M744" s="850">
        <v>10664.279999999999</v>
      </c>
    </row>
    <row r="745" spans="1:13" ht="14.4" customHeight="1" x14ac:dyDescent="0.3">
      <c r="A745" s="831" t="s">
        <v>2499</v>
      </c>
      <c r="B745" s="832" t="s">
        <v>2118</v>
      </c>
      <c r="C745" s="832" t="s">
        <v>2119</v>
      </c>
      <c r="D745" s="832" t="s">
        <v>2120</v>
      </c>
      <c r="E745" s="832" t="s">
        <v>2121</v>
      </c>
      <c r="F745" s="849"/>
      <c r="G745" s="849"/>
      <c r="H745" s="837">
        <v>0</v>
      </c>
      <c r="I745" s="849">
        <v>12</v>
      </c>
      <c r="J745" s="849">
        <v>23267.64</v>
      </c>
      <c r="K745" s="837">
        <v>1</v>
      </c>
      <c r="L745" s="849">
        <v>12</v>
      </c>
      <c r="M745" s="850">
        <v>23267.64</v>
      </c>
    </row>
    <row r="746" spans="1:13" ht="14.4" customHeight="1" x14ac:dyDescent="0.3">
      <c r="A746" s="831" t="s">
        <v>2499</v>
      </c>
      <c r="B746" s="832" t="s">
        <v>2118</v>
      </c>
      <c r="C746" s="832" t="s">
        <v>2876</v>
      </c>
      <c r="D746" s="832" t="s">
        <v>2120</v>
      </c>
      <c r="E746" s="832" t="s">
        <v>2877</v>
      </c>
      <c r="F746" s="849"/>
      <c r="G746" s="849"/>
      <c r="H746" s="837">
        <v>0</v>
      </c>
      <c r="I746" s="849">
        <v>2</v>
      </c>
      <c r="J746" s="849">
        <v>484.74</v>
      </c>
      <c r="K746" s="837">
        <v>1</v>
      </c>
      <c r="L746" s="849">
        <v>2</v>
      </c>
      <c r="M746" s="850">
        <v>484.74</v>
      </c>
    </row>
    <row r="747" spans="1:13" ht="14.4" customHeight="1" x14ac:dyDescent="0.3">
      <c r="A747" s="831" t="s">
        <v>2499</v>
      </c>
      <c r="B747" s="832" t="s">
        <v>2118</v>
      </c>
      <c r="C747" s="832" t="s">
        <v>2122</v>
      </c>
      <c r="D747" s="832" t="s">
        <v>2120</v>
      </c>
      <c r="E747" s="832" t="s">
        <v>2123</v>
      </c>
      <c r="F747" s="849"/>
      <c r="G747" s="849"/>
      <c r="H747" s="837">
        <v>0</v>
      </c>
      <c r="I747" s="849">
        <v>3</v>
      </c>
      <c r="J747" s="849">
        <v>4362.6900000000005</v>
      </c>
      <c r="K747" s="837">
        <v>1</v>
      </c>
      <c r="L747" s="849">
        <v>3</v>
      </c>
      <c r="M747" s="850">
        <v>4362.6900000000005</v>
      </c>
    </row>
    <row r="748" spans="1:13" ht="14.4" customHeight="1" x14ac:dyDescent="0.3">
      <c r="A748" s="831" t="s">
        <v>2499</v>
      </c>
      <c r="B748" s="832" t="s">
        <v>2139</v>
      </c>
      <c r="C748" s="832" t="s">
        <v>2141</v>
      </c>
      <c r="D748" s="832" t="s">
        <v>1087</v>
      </c>
      <c r="E748" s="832" t="s">
        <v>1089</v>
      </c>
      <c r="F748" s="849"/>
      <c r="G748" s="849"/>
      <c r="H748" s="837"/>
      <c r="I748" s="849">
        <v>31</v>
      </c>
      <c r="J748" s="849">
        <v>0</v>
      </c>
      <c r="K748" s="837"/>
      <c r="L748" s="849">
        <v>31</v>
      </c>
      <c r="M748" s="850">
        <v>0</v>
      </c>
    </row>
    <row r="749" spans="1:13" ht="14.4" customHeight="1" x14ac:dyDescent="0.3">
      <c r="A749" s="831" t="s">
        <v>2499</v>
      </c>
      <c r="B749" s="832" t="s">
        <v>2162</v>
      </c>
      <c r="C749" s="832" t="s">
        <v>2163</v>
      </c>
      <c r="D749" s="832" t="s">
        <v>2164</v>
      </c>
      <c r="E749" s="832" t="s">
        <v>2165</v>
      </c>
      <c r="F749" s="849"/>
      <c r="G749" s="849"/>
      <c r="H749" s="837">
        <v>0</v>
      </c>
      <c r="I749" s="849">
        <v>4</v>
      </c>
      <c r="J749" s="849">
        <v>37.6</v>
      </c>
      <c r="K749" s="837">
        <v>1</v>
      </c>
      <c r="L749" s="849">
        <v>4</v>
      </c>
      <c r="M749" s="850">
        <v>37.6</v>
      </c>
    </row>
    <row r="750" spans="1:13" ht="14.4" customHeight="1" x14ac:dyDescent="0.3">
      <c r="A750" s="831" t="s">
        <v>2499</v>
      </c>
      <c r="B750" s="832" t="s">
        <v>2168</v>
      </c>
      <c r="C750" s="832" t="s">
        <v>2169</v>
      </c>
      <c r="D750" s="832" t="s">
        <v>2170</v>
      </c>
      <c r="E750" s="832" t="s">
        <v>2171</v>
      </c>
      <c r="F750" s="849"/>
      <c r="G750" s="849"/>
      <c r="H750" s="837"/>
      <c r="I750" s="849">
        <v>11</v>
      </c>
      <c r="J750" s="849">
        <v>0</v>
      </c>
      <c r="K750" s="837"/>
      <c r="L750" s="849">
        <v>11</v>
      </c>
      <c r="M750" s="850">
        <v>0</v>
      </c>
    </row>
    <row r="751" spans="1:13" ht="14.4" customHeight="1" x14ac:dyDescent="0.3">
      <c r="A751" s="831" t="s">
        <v>2499</v>
      </c>
      <c r="B751" s="832" t="s">
        <v>2172</v>
      </c>
      <c r="C751" s="832" t="s">
        <v>2173</v>
      </c>
      <c r="D751" s="832" t="s">
        <v>1272</v>
      </c>
      <c r="E751" s="832" t="s">
        <v>2174</v>
      </c>
      <c r="F751" s="849"/>
      <c r="G751" s="849"/>
      <c r="H751" s="837"/>
      <c r="I751" s="849">
        <v>1</v>
      </c>
      <c r="J751" s="849">
        <v>0</v>
      </c>
      <c r="K751" s="837"/>
      <c r="L751" s="849">
        <v>1</v>
      </c>
      <c r="M751" s="850">
        <v>0</v>
      </c>
    </row>
    <row r="752" spans="1:13" ht="14.4" customHeight="1" x14ac:dyDescent="0.3">
      <c r="A752" s="831" t="s">
        <v>2499</v>
      </c>
      <c r="B752" s="832" t="s">
        <v>4139</v>
      </c>
      <c r="C752" s="832" t="s">
        <v>3178</v>
      </c>
      <c r="D752" s="832" t="s">
        <v>742</v>
      </c>
      <c r="E752" s="832" t="s">
        <v>743</v>
      </c>
      <c r="F752" s="849"/>
      <c r="G752" s="849"/>
      <c r="H752" s="837">
        <v>0</v>
      </c>
      <c r="I752" s="849">
        <v>1</v>
      </c>
      <c r="J752" s="849">
        <v>132</v>
      </c>
      <c r="K752" s="837">
        <v>1</v>
      </c>
      <c r="L752" s="849">
        <v>1</v>
      </c>
      <c r="M752" s="850">
        <v>132</v>
      </c>
    </row>
    <row r="753" spans="1:13" ht="14.4" customHeight="1" x14ac:dyDescent="0.3">
      <c r="A753" s="831" t="s">
        <v>2499</v>
      </c>
      <c r="B753" s="832" t="s">
        <v>4139</v>
      </c>
      <c r="C753" s="832" t="s">
        <v>2560</v>
      </c>
      <c r="D753" s="832" t="s">
        <v>742</v>
      </c>
      <c r="E753" s="832" t="s">
        <v>2561</v>
      </c>
      <c r="F753" s="849"/>
      <c r="G753" s="849"/>
      <c r="H753" s="837">
        <v>0</v>
      </c>
      <c r="I753" s="849">
        <v>1</v>
      </c>
      <c r="J753" s="849">
        <v>264</v>
      </c>
      <c r="K753" s="837">
        <v>1</v>
      </c>
      <c r="L753" s="849">
        <v>1</v>
      </c>
      <c r="M753" s="850">
        <v>264</v>
      </c>
    </row>
    <row r="754" spans="1:13" ht="14.4" customHeight="1" x14ac:dyDescent="0.3">
      <c r="A754" s="831" t="s">
        <v>2499</v>
      </c>
      <c r="B754" s="832" t="s">
        <v>2206</v>
      </c>
      <c r="C754" s="832" t="s">
        <v>2402</v>
      </c>
      <c r="D754" s="832" t="s">
        <v>1266</v>
      </c>
      <c r="E754" s="832" t="s">
        <v>2403</v>
      </c>
      <c r="F754" s="849"/>
      <c r="G754" s="849"/>
      <c r="H754" s="837"/>
      <c r="I754" s="849">
        <v>1</v>
      </c>
      <c r="J754" s="849">
        <v>0</v>
      </c>
      <c r="K754" s="837"/>
      <c r="L754" s="849">
        <v>1</v>
      </c>
      <c r="M754" s="850">
        <v>0</v>
      </c>
    </row>
    <row r="755" spans="1:13" ht="14.4" customHeight="1" x14ac:dyDescent="0.3">
      <c r="A755" s="831" t="s">
        <v>2499</v>
      </c>
      <c r="B755" s="832" t="s">
        <v>2208</v>
      </c>
      <c r="C755" s="832" t="s">
        <v>3459</v>
      </c>
      <c r="D755" s="832" t="s">
        <v>3460</v>
      </c>
      <c r="E755" s="832" t="s">
        <v>1291</v>
      </c>
      <c r="F755" s="849"/>
      <c r="G755" s="849"/>
      <c r="H755" s="837">
        <v>0</v>
      </c>
      <c r="I755" s="849">
        <v>5</v>
      </c>
      <c r="J755" s="849">
        <v>636.70000000000005</v>
      </c>
      <c r="K755" s="837">
        <v>1</v>
      </c>
      <c r="L755" s="849">
        <v>5</v>
      </c>
      <c r="M755" s="850">
        <v>636.70000000000005</v>
      </c>
    </row>
    <row r="756" spans="1:13" ht="14.4" customHeight="1" x14ac:dyDescent="0.3">
      <c r="A756" s="831" t="s">
        <v>2499</v>
      </c>
      <c r="B756" s="832" t="s">
        <v>2208</v>
      </c>
      <c r="C756" s="832" t="s">
        <v>3463</v>
      </c>
      <c r="D756" s="832" t="s">
        <v>3464</v>
      </c>
      <c r="E756" s="832" t="s">
        <v>1291</v>
      </c>
      <c r="F756" s="849"/>
      <c r="G756" s="849"/>
      <c r="H756" s="837">
        <v>0</v>
      </c>
      <c r="I756" s="849">
        <v>2</v>
      </c>
      <c r="J756" s="849">
        <v>254.68</v>
      </c>
      <c r="K756" s="837">
        <v>1</v>
      </c>
      <c r="L756" s="849">
        <v>2</v>
      </c>
      <c r="M756" s="850">
        <v>254.68</v>
      </c>
    </row>
    <row r="757" spans="1:13" ht="14.4" customHeight="1" x14ac:dyDescent="0.3">
      <c r="A757" s="831" t="s">
        <v>2500</v>
      </c>
      <c r="B757" s="832" t="s">
        <v>1885</v>
      </c>
      <c r="C757" s="832" t="s">
        <v>2228</v>
      </c>
      <c r="D757" s="832" t="s">
        <v>1889</v>
      </c>
      <c r="E757" s="832" t="s">
        <v>2229</v>
      </c>
      <c r="F757" s="849"/>
      <c r="G757" s="849"/>
      <c r="H757" s="837">
        <v>0</v>
      </c>
      <c r="I757" s="849">
        <v>1</v>
      </c>
      <c r="J757" s="849">
        <v>57.6</v>
      </c>
      <c r="K757" s="837">
        <v>1</v>
      </c>
      <c r="L757" s="849">
        <v>1</v>
      </c>
      <c r="M757" s="850">
        <v>57.6</v>
      </c>
    </row>
    <row r="758" spans="1:13" ht="14.4" customHeight="1" x14ac:dyDescent="0.3">
      <c r="A758" s="831" t="s">
        <v>2500</v>
      </c>
      <c r="B758" s="832" t="s">
        <v>1915</v>
      </c>
      <c r="C758" s="832" t="s">
        <v>1918</v>
      </c>
      <c r="D758" s="832" t="s">
        <v>873</v>
      </c>
      <c r="E758" s="832" t="s">
        <v>1919</v>
      </c>
      <c r="F758" s="849"/>
      <c r="G758" s="849"/>
      <c r="H758" s="837">
        <v>0</v>
      </c>
      <c r="I758" s="849">
        <v>3</v>
      </c>
      <c r="J758" s="849">
        <v>4156.8599999999997</v>
      </c>
      <c r="K758" s="837">
        <v>1</v>
      </c>
      <c r="L758" s="849">
        <v>3</v>
      </c>
      <c r="M758" s="850">
        <v>4156.8599999999997</v>
      </c>
    </row>
    <row r="759" spans="1:13" ht="14.4" customHeight="1" x14ac:dyDescent="0.3">
      <c r="A759" s="831" t="s">
        <v>2500</v>
      </c>
      <c r="B759" s="832" t="s">
        <v>1915</v>
      </c>
      <c r="C759" s="832" t="s">
        <v>3564</v>
      </c>
      <c r="D759" s="832" t="s">
        <v>2671</v>
      </c>
      <c r="E759" s="832" t="s">
        <v>3565</v>
      </c>
      <c r="F759" s="849"/>
      <c r="G759" s="849"/>
      <c r="H759" s="837">
        <v>0</v>
      </c>
      <c r="I759" s="849">
        <v>2</v>
      </c>
      <c r="J759" s="849">
        <v>736.32</v>
      </c>
      <c r="K759" s="837">
        <v>1</v>
      </c>
      <c r="L759" s="849">
        <v>2</v>
      </c>
      <c r="M759" s="850">
        <v>736.32</v>
      </c>
    </row>
    <row r="760" spans="1:13" ht="14.4" customHeight="1" x14ac:dyDescent="0.3">
      <c r="A760" s="831" t="s">
        <v>2500</v>
      </c>
      <c r="B760" s="832" t="s">
        <v>1915</v>
      </c>
      <c r="C760" s="832" t="s">
        <v>1920</v>
      </c>
      <c r="D760" s="832" t="s">
        <v>873</v>
      </c>
      <c r="E760" s="832" t="s">
        <v>1921</v>
      </c>
      <c r="F760" s="849"/>
      <c r="G760" s="849"/>
      <c r="H760" s="837">
        <v>0</v>
      </c>
      <c r="I760" s="849">
        <v>1</v>
      </c>
      <c r="J760" s="849">
        <v>1847.49</v>
      </c>
      <c r="K760" s="837">
        <v>1</v>
      </c>
      <c r="L760" s="849">
        <v>1</v>
      </c>
      <c r="M760" s="850">
        <v>1847.49</v>
      </c>
    </row>
    <row r="761" spans="1:13" ht="14.4" customHeight="1" x14ac:dyDescent="0.3">
      <c r="A761" s="831" t="s">
        <v>2500</v>
      </c>
      <c r="B761" s="832" t="s">
        <v>1981</v>
      </c>
      <c r="C761" s="832" t="s">
        <v>3432</v>
      </c>
      <c r="D761" s="832" t="s">
        <v>1130</v>
      </c>
      <c r="E761" s="832" t="s">
        <v>1963</v>
      </c>
      <c r="F761" s="849"/>
      <c r="G761" s="849"/>
      <c r="H761" s="837">
        <v>0</v>
      </c>
      <c r="I761" s="849">
        <v>1</v>
      </c>
      <c r="J761" s="849">
        <v>47.7</v>
      </c>
      <c r="K761" s="837">
        <v>1</v>
      </c>
      <c r="L761" s="849">
        <v>1</v>
      </c>
      <c r="M761" s="850">
        <v>47.7</v>
      </c>
    </row>
    <row r="762" spans="1:13" ht="14.4" customHeight="1" x14ac:dyDescent="0.3">
      <c r="A762" s="831" t="s">
        <v>2500</v>
      </c>
      <c r="B762" s="832" t="s">
        <v>4135</v>
      </c>
      <c r="C762" s="832" t="s">
        <v>4021</v>
      </c>
      <c r="D762" s="832" t="s">
        <v>2734</v>
      </c>
      <c r="E762" s="832" t="s">
        <v>2737</v>
      </c>
      <c r="F762" s="849"/>
      <c r="G762" s="849"/>
      <c r="H762" s="837">
        <v>0</v>
      </c>
      <c r="I762" s="849">
        <v>2</v>
      </c>
      <c r="J762" s="849">
        <v>11247.66</v>
      </c>
      <c r="K762" s="837">
        <v>1</v>
      </c>
      <c r="L762" s="849">
        <v>2</v>
      </c>
      <c r="M762" s="850">
        <v>11247.66</v>
      </c>
    </row>
    <row r="763" spans="1:13" ht="14.4" customHeight="1" x14ac:dyDescent="0.3">
      <c r="A763" s="831" t="s">
        <v>2500</v>
      </c>
      <c r="B763" s="832" t="s">
        <v>4135</v>
      </c>
      <c r="C763" s="832" t="s">
        <v>4022</v>
      </c>
      <c r="D763" s="832" t="s">
        <v>2734</v>
      </c>
      <c r="E763" s="832" t="s">
        <v>2735</v>
      </c>
      <c r="F763" s="849"/>
      <c r="G763" s="849"/>
      <c r="H763" s="837">
        <v>0</v>
      </c>
      <c r="I763" s="849">
        <v>8</v>
      </c>
      <c r="J763" s="849">
        <v>32136.16</v>
      </c>
      <c r="K763" s="837">
        <v>1</v>
      </c>
      <c r="L763" s="849">
        <v>8</v>
      </c>
      <c r="M763" s="850">
        <v>32136.16</v>
      </c>
    </row>
    <row r="764" spans="1:13" ht="14.4" customHeight="1" x14ac:dyDescent="0.3">
      <c r="A764" s="831" t="s">
        <v>2500</v>
      </c>
      <c r="B764" s="832" t="s">
        <v>4135</v>
      </c>
      <c r="C764" s="832" t="s">
        <v>4023</v>
      </c>
      <c r="D764" s="832" t="s">
        <v>2734</v>
      </c>
      <c r="E764" s="832" t="s">
        <v>2739</v>
      </c>
      <c r="F764" s="849"/>
      <c r="G764" s="849"/>
      <c r="H764" s="837">
        <v>0</v>
      </c>
      <c r="I764" s="849">
        <v>2</v>
      </c>
      <c r="J764" s="849">
        <v>1606.8</v>
      </c>
      <c r="K764" s="837">
        <v>1</v>
      </c>
      <c r="L764" s="849">
        <v>2</v>
      </c>
      <c r="M764" s="850">
        <v>1606.8</v>
      </c>
    </row>
    <row r="765" spans="1:13" ht="14.4" customHeight="1" x14ac:dyDescent="0.3">
      <c r="A765" s="831" t="s">
        <v>2500</v>
      </c>
      <c r="B765" s="832" t="s">
        <v>4135</v>
      </c>
      <c r="C765" s="832" t="s">
        <v>2733</v>
      </c>
      <c r="D765" s="832" t="s">
        <v>2734</v>
      </c>
      <c r="E765" s="832" t="s">
        <v>2735</v>
      </c>
      <c r="F765" s="849"/>
      <c r="G765" s="849"/>
      <c r="H765" s="837">
        <v>0</v>
      </c>
      <c r="I765" s="849">
        <v>20</v>
      </c>
      <c r="J765" s="849">
        <v>80340.399999999994</v>
      </c>
      <c r="K765" s="837">
        <v>1</v>
      </c>
      <c r="L765" s="849">
        <v>20</v>
      </c>
      <c r="M765" s="850">
        <v>80340.399999999994</v>
      </c>
    </row>
    <row r="766" spans="1:13" ht="14.4" customHeight="1" x14ac:dyDescent="0.3">
      <c r="A766" s="831" t="s">
        <v>2500</v>
      </c>
      <c r="B766" s="832" t="s">
        <v>4135</v>
      </c>
      <c r="C766" s="832" t="s">
        <v>4093</v>
      </c>
      <c r="D766" s="832" t="s">
        <v>2734</v>
      </c>
      <c r="E766" s="832" t="s">
        <v>4004</v>
      </c>
      <c r="F766" s="849"/>
      <c r="G766" s="849"/>
      <c r="H766" s="837">
        <v>0</v>
      </c>
      <c r="I766" s="849">
        <v>4</v>
      </c>
      <c r="J766" s="849">
        <v>28922.52</v>
      </c>
      <c r="K766" s="837">
        <v>1</v>
      </c>
      <c r="L766" s="849">
        <v>4</v>
      </c>
      <c r="M766" s="850">
        <v>28922.52</v>
      </c>
    </row>
    <row r="767" spans="1:13" ht="14.4" customHeight="1" x14ac:dyDescent="0.3">
      <c r="A767" s="831" t="s">
        <v>2500</v>
      </c>
      <c r="B767" s="832" t="s">
        <v>4132</v>
      </c>
      <c r="C767" s="832" t="s">
        <v>2727</v>
      </c>
      <c r="D767" s="832" t="s">
        <v>2728</v>
      </c>
      <c r="E767" s="832" t="s">
        <v>2729</v>
      </c>
      <c r="F767" s="849"/>
      <c r="G767" s="849"/>
      <c r="H767" s="837">
        <v>0</v>
      </c>
      <c r="I767" s="849">
        <v>1</v>
      </c>
      <c r="J767" s="849">
        <v>502.31</v>
      </c>
      <c r="K767" s="837">
        <v>1</v>
      </c>
      <c r="L767" s="849">
        <v>1</v>
      </c>
      <c r="M767" s="850">
        <v>502.31</v>
      </c>
    </row>
    <row r="768" spans="1:13" ht="14.4" customHeight="1" x14ac:dyDescent="0.3">
      <c r="A768" s="831" t="s">
        <v>2500</v>
      </c>
      <c r="B768" s="832" t="s">
        <v>4140</v>
      </c>
      <c r="C768" s="832" t="s">
        <v>3304</v>
      </c>
      <c r="D768" s="832" t="s">
        <v>2529</v>
      </c>
      <c r="E768" s="832" t="s">
        <v>3305</v>
      </c>
      <c r="F768" s="849"/>
      <c r="G768" s="849"/>
      <c r="H768" s="837">
        <v>0</v>
      </c>
      <c r="I768" s="849">
        <v>1</v>
      </c>
      <c r="J768" s="849">
        <v>1834.64</v>
      </c>
      <c r="K768" s="837">
        <v>1</v>
      </c>
      <c r="L768" s="849">
        <v>1</v>
      </c>
      <c r="M768" s="850">
        <v>1834.64</v>
      </c>
    </row>
    <row r="769" spans="1:13" ht="14.4" customHeight="1" x14ac:dyDescent="0.3">
      <c r="A769" s="831" t="s">
        <v>2500</v>
      </c>
      <c r="B769" s="832" t="s">
        <v>4133</v>
      </c>
      <c r="C769" s="832" t="s">
        <v>2654</v>
      </c>
      <c r="D769" s="832" t="s">
        <v>2655</v>
      </c>
      <c r="E769" s="832" t="s">
        <v>1961</v>
      </c>
      <c r="F769" s="849"/>
      <c r="G769" s="849"/>
      <c r="H769" s="837">
        <v>0</v>
      </c>
      <c r="I769" s="849">
        <v>31</v>
      </c>
      <c r="J769" s="849">
        <v>17062.09</v>
      </c>
      <c r="K769" s="837">
        <v>1</v>
      </c>
      <c r="L769" s="849">
        <v>31</v>
      </c>
      <c r="M769" s="850">
        <v>17062.09</v>
      </c>
    </row>
    <row r="770" spans="1:13" ht="14.4" customHeight="1" x14ac:dyDescent="0.3">
      <c r="A770" s="831" t="s">
        <v>2500</v>
      </c>
      <c r="B770" s="832" t="s">
        <v>2103</v>
      </c>
      <c r="C770" s="832" t="s">
        <v>2326</v>
      </c>
      <c r="D770" s="832" t="s">
        <v>653</v>
      </c>
      <c r="E770" s="832" t="s">
        <v>1354</v>
      </c>
      <c r="F770" s="849"/>
      <c r="G770" s="849"/>
      <c r="H770" s="837">
        <v>0</v>
      </c>
      <c r="I770" s="849">
        <v>1</v>
      </c>
      <c r="J770" s="849">
        <v>21.76</v>
      </c>
      <c r="K770" s="837">
        <v>1</v>
      </c>
      <c r="L770" s="849">
        <v>1</v>
      </c>
      <c r="M770" s="850">
        <v>21.76</v>
      </c>
    </row>
    <row r="771" spans="1:13" ht="14.4" customHeight="1" x14ac:dyDescent="0.3">
      <c r="A771" s="831" t="s">
        <v>2500</v>
      </c>
      <c r="B771" s="832" t="s">
        <v>2139</v>
      </c>
      <c r="C771" s="832" t="s">
        <v>2141</v>
      </c>
      <c r="D771" s="832" t="s">
        <v>1087</v>
      </c>
      <c r="E771" s="832" t="s">
        <v>1089</v>
      </c>
      <c r="F771" s="849"/>
      <c r="G771" s="849"/>
      <c r="H771" s="837"/>
      <c r="I771" s="849">
        <v>8</v>
      </c>
      <c r="J771" s="849">
        <v>0</v>
      </c>
      <c r="K771" s="837"/>
      <c r="L771" s="849">
        <v>8</v>
      </c>
      <c r="M771" s="850">
        <v>0</v>
      </c>
    </row>
    <row r="772" spans="1:13" ht="14.4" customHeight="1" x14ac:dyDescent="0.3">
      <c r="A772" s="831" t="s">
        <v>2500</v>
      </c>
      <c r="B772" s="832" t="s">
        <v>2206</v>
      </c>
      <c r="C772" s="832" t="s">
        <v>2207</v>
      </c>
      <c r="D772" s="832" t="s">
        <v>1266</v>
      </c>
      <c r="E772" s="832" t="s">
        <v>715</v>
      </c>
      <c r="F772" s="849"/>
      <c r="G772" s="849"/>
      <c r="H772" s="837">
        <v>0</v>
      </c>
      <c r="I772" s="849">
        <v>1</v>
      </c>
      <c r="J772" s="849">
        <v>58.77</v>
      </c>
      <c r="K772" s="837">
        <v>1</v>
      </c>
      <c r="L772" s="849">
        <v>1</v>
      </c>
      <c r="M772" s="850">
        <v>58.77</v>
      </c>
    </row>
    <row r="773" spans="1:13" ht="14.4" customHeight="1" x14ac:dyDescent="0.3">
      <c r="A773" s="831" t="s">
        <v>2500</v>
      </c>
      <c r="B773" s="832" t="s">
        <v>2208</v>
      </c>
      <c r="C773" s="832" t="s">
        <v>2363</v>
      </c>
      <c r="D773" s="832" t="s">
        <v>2364</v>
      </c>
      <c r="E773" s="832" t="s">
        <v>1574</v>
      </c>
      <c r="F773" s="849"/>
      <c r="G773" s="849"/>
      <c r="H773" s="837">
        <v>0</v>
      </c>
      <c r="I773" s="849">
        <v>6</v>
      </c>
      <c r="J773" s="849">
        <v>1165.56</v>
      </c>
      <c r="K773" s="837">
        <v>1</v>
      </c>
      <c r="L773" s="849">
        <v>6</v>
      </c>
      <c r="M773" s="850">
        <v>1165.56</v>
      </c>
    </row>
    <row r="774" spans="1:13" ht="14.4" customHeight="1" x14ac:dyDescent="0.3">
      <c r="A774" s="831" t="s">
        <v>2501</v>
      </c>
      <c r="B774" s="832" t="s">
        <v>1885</v>
      </c>
      <c r="C774" s="832" t="s">
        <v>1888</v>
      </c>
      <c r="D774" s="832" t="s">
        <v>1889</v>
      </c>
      <c r="E774" s="832" t="s">
        <v>1890</v>
      </c>
      <c r="F774" s="849"/>
      <c r="G774" s="849"/>
      <c r="H774" s="837">
        <v>0</v>
      </c>
      <c r="I774" s="849">
        <v>5</v>
      </c>
      <c r="J774" s="849">
        <v>80.599999999999994</v>
      </c>
      <c r="K774" s="837">
        <v>1</v>
      </c>
      <c r="L774" s="849">
        <v>5</v>
      </c>
      <c r="M774" s="850">
        <v>80.599999999999994</v>
      </c>
    </row>
    <row r="775" spans="1:13" ht="14.4" customHeight="1" x14ac:dyDescent="0.3">
      <c r="A775" s="831" t="s">
        <v>2501</v>
      </c>
      <c r="B775" s="832" t="s">
        <v>1915</v>
      </c>
      <c r="C775" s="832" t="s">
        <v>1918</v>
      </c>
      <c r="D775" s="832" t="s">
        <v>873</v>
      </c>
      <c r="E775" s="832" t="s">
        <v>1919</v>
      </c>
      <c r="F775" s="849"/>
      <c r="G775" s="849"/>
      <c r="H775" s="837">
        <v>0</v>
      </c>
      <c r="I775" s="849">
        <v>5</v>
      </c>
      <c r="J775" s="849">
        <v>6928.0999999999995</v>
      </c>
      <c r="K775" s="837">
        <v>1</v>
      </c>
      <c r="L775" s="849">
        <v>5</v>
      </c>
      <c r="M775" s="850">
        <v>6928.0999999999995</v>
      </c>
    </row>
    <row r="776" spans="1:13" ht="14.4" customHeight="1" x14ac:dyDescent="0.3">
      <c r="A776" s="831" t="s">
        <v>2501</v>
      </c>
      <c r="B776" s="832" t="s">
        <v>1915</v>
      </c>
      <c r="C776" s="832" t="s">
        <v>2670</v>
      </c>
      <c r="D776" s="832" t="s">
        <v>2671</v>
      </c>
      <c r="E776" s="832" t="s">
        <v>2672</v>
      </c>
      <c r="F776" s="849"/>
      <c r="G776" s="849"/>
      <c r="H776" s="837">
        <v>0</v>
      </c>
      <c r="I776" s="849">
        <v>1</v>
      </c>
      <c r="J776" s="849">
        <v>736.33</v>
      </c>
      <c r="K776" s="837">
        <v>1</v>
      </c>
      <c r="L776" s="849">
        <v>1</v>
      </c>
      <c r="M776" s="850">
        <v>736.33</v>
      </c>
    </row>
    <row r="777" spans="1:13" ht="14.4" customHeight="1" x14ac:dyDescent="0.3">
      <c r="A777" s="831" t="s">
        <v>2501</v>
      </c>
      <c r="B777" s="832" t="s">
        <v>1915</v>
      </c>
      <c r="C777" s="832" t="s">
        <v>2673</v>
      </c>
      <c r="D777" s="832" t="s">
        <v>2671</v>
      </c>
      <c r="E777" s="832" t="s">
        <v>2674</v>
      </c>
      <c r="F777" s="849"/>
      <c r="G777" s="849"/>
      <c r="H777" s="837">
        <v>0</v>
      </c>
      <c r="I777" s="849">
        <v>4</v>
      </c>
      <c r="J777" s="849">
        <v>1963.56</v>
      </c>
      <c r="K777" s="837">
        <v>1</v>
      </c>
      <c r="L777" s="849">
        <v>4</v>
      </c>
      <c r="M777" s="850">
        <v>1963.56</v>
      </c>
    </row>
    <row r="778" spans="1:13" ht="14.4" customHeight="1" x14ac:dyDescent="0.3">
      <c r="A778" s="831" t="s">
        <v>2501</v>
      </c>
      <c r="B778" s="832" t="s">
        <v>1915</v>
      </c>
      <c r="C778" s="832" t="s">
        <v>1920</v>
      </c>
      <c r="D778" s="832" t="s">
        <v>873</v>
      </c>
      <c r="E778" s="832" t="s">
        <v>1921</v>
      </c>
      <c r="F778" s="849"/>
      <c r="G778" s="849"/>
      <c r="H778" s="837">
        <v>0</v>
      </c>
      <c r="I778" s="849">
        <v>7</v>
      </c>
      <c r="J778" s="849">
        <v>12932.43</v>
      </c>
      <c r="K778" s="837">
        <v>1</v>
      </c>
      <c r="L778" s="849">
        <v>7</v>
      </c>
      <c r="M778" s="850">
        <v>12932.43</v>
      </c>
    </row>
    <row r="779" spans="1:13" ht="14.4" customHeight="1" x14ac:dyDescent="0.3">
      <c r="A779" s="831" t="s">
        <v>2501</v>
      </c>
      <c r="B779" s="832" t="s">
        <v>1937</v>
      </c>
      <c r="C779" s="832" t="s">
        <v>1939</v>
      </c>
      <c r="D779" s="832" t="s">
        <v>877</v>
      </c>
      <c r="E779" s="832" t="s">
        <v>1940</v>
      </c>
      <c r="F779" s="849"/>
      <c r="G779" s="849"/>
      <c r="H779" s="837">
        <v>0</v>
      </c>
      <c r="I779" s="849">
        <v>2</v>
      </c>
      <c r="J779" s="849">
        <v>85.02</v>
      </c>
      <c r="K779" s="837">
        <v>1</v>
      </c>
      <c r="L779" s="849">
        <v>2</v>
      </c>
      <c r="M779" s="850">
        <v>85.02</v>
      </c>
    </row>
    <row r="780" spans="1:13" ht="14.4" customHeight="1" x14ac:dyDescent="0.3">
      <c r="A780" s="831" t="s">
        <v>2501</v>
      </c>
      <c r="B780" s="832" t="s">
        <v>1981</v>
      </c>
      <c r="C780" s="832" t="s">
        <v>3432</v>
      </c>
      <c r="D780" s="832" t="s">
        <v>1130</v>
      </c>
      <c r="E780" s="832" t="s">
        <v>1963</v>
      </c>
      <c r="F780" s="849"/>
      <c r="G780" s="849"/>
      <c r="H780" s="837">
        <v>0</v>
      </c>
      <c r="I780" s="849">
        <v>1</v>
      </c>
      <c r="J780" s="849">
        <v>47.7</v>
      </c>
      <c r="K780" s="837">
        <v>1</v>
      </c>
      <c r="L780" s="849">
        <v>1</v>
      </c>
      <c r="M780" s="850">
        <v>47.7</v>
      </c>
    </row>
    <row r="781" spans="1:13" ht="14.4" customHeight="1" x14ac:dyDescent="0.3">
      <c r="A781" s="831" t="s">
        <v>2501</v>
      </c>
      <c r="B781" s="832" t="s">
        <v>2052</v>
      </c>
      <c r="C781" s="832" t="s">
        <v>2305</v>
      </c>
      <c r="D781" s="832" t="s">
        <v>1310</v>
      </c>
      <c r="E781" s="832" t="s">
        <v>2306</v>
      </c>
      <c r="F781" s="849"/>
      <c r="G781" s="849"/>
      <c r="H781" s="837">
        <v>0</v>
      </c>
      <c r="I781" s="849">
        <v>1</v>
      </c>
      <c r="J781" s="849">
        <v>154.36000000000001</v>
      </c>
      <c r="K781" s="837">
        <v>1</v>
      </c>
      <c r="L781" s="849">
        <v>1</v>
      </c>
      <c r="M781" s="850">
        <v>154.36000000000001</v>
      </c>
    </row>
    <row r="782" spans="1:13" ht="14.4" customHeight="1" x14ac:dyDescent="0.3">
      <c r="A782" s="831" t="s">
        <v>2501</v>
      </c>
      <c r="B782" s="832" t="s">
        <v>2103</v>
      </c>
      <c r="C782" s="832" t="s">
        <v>2326</v>
      </c>
      <c r="D782" s="832" t="s">
        <v>653</v>
      </c>
      <c r="E782" s="832" t="s">
        <v>1354</v>
      </c>
      <c r="F782" s="849"/>
      <c r="G782" s="849"/>
      <c r="H782" s="837">
        <v>0</v>
      </c>
      <c r="I782" s="849">
        <v>2</v>
      </c>
      <c r="J782" s="849">
        <v>43.52</v>
      </c>
      <c r="K782" s="837">
        <v>1</v>
      </c>
      <c r="L782" s="849">
        <v>2</v>
      </c>
      <c r="M782" s="850">
        <v>43.52</v>
      </c>
    </row>
    <row r="783" spans="1:13" ht="14.4" customHeight="1" x14ac:dyDescent="0.3">
      <c r="A783" s="831" t="s">
        <v>2501</v>
      </c>
      <c r="B783" s="832" t="s">
        <v>2118</v>
      </c>
      <c r="C783" s="832" t="s">
        <v>2128</v>
      </c>
      <c r="D783" s="832" t="s">
        <v>2129</v>
      </c>
      <c r="E783" s="832" t="s">
        <v>2130</v>
      </c>
      <c r="F783" s="849"/>
      <c r="G783" s="849"/>
      <c r="H783" s="837">
        <v>0</v>
      </c>
      <c r="I783" s="849">
        <v>1</v>
      </c>
      <c r="J783" s="849">
        <v>5322.08</v>
      </c>
      <c r="K783" s="837">
        <v>1</v>
      </c>
      <c r="L783" s="849">
        <v>1</v>
      </c>
      <c r="M783" s="850">
        <v>5322.08</v>
      </c>
    </row>
    <row r="784" spans="1:13" ht="14.4" customHeight="1" x14ac:dyDescent="0.3">
      <c r="A784" s="831" t="s">
        <v>2501</v>
      </c>
      <c r="B784" s="832" t="s">
        <v>2118</v>
      </c>
      <c r="C784" s="832" t="s">
        <v>2124</v>
      </c>
      <c r="D784" s="832" t="s">
        <v>2120</v>
      </c>
      <c r="E784" s="832" t="s">
        <v>2125</v>
      </c>
      <c r="F784" s="849"/>
      <c r="G784" s="849"/>
      <c r="H784" s="837">
        <v>0</v>
      </c>
      <c r="I784" s="849">
        <v>3</v>
      </c>
      <c r="J784" s="849">
        <v>1454.25</v>
      </c>
      <c r="K784" s="837">
        <v>1</v>
      </c>
      <c r="L784" s="849">
        <v>3</v>
      </c>
      <c r="M784" s="850">
        <v>1454.25</v>
      </c>
    </row>
    <row r="785" spans="1:13" ht="14.4" customHeight="1" x14ac:dyDescent="0.3">
      <c r="A785" s="831" t="s">
        <v>2501</v>
      </c>
      <c r="B785" s="832" t="s">
        <v>2118</v>
      </c>
      <c r="C785" s="832" t="s">
        <v>2126</v>
      </c>
      <c r="D785" s="832" t="s">
        <v>2120</v>
      </c>
      <c r="E785" s="832" t="s">
        <v>2127</v>
      </c>
      <c r="F785" s="849"/>
      <c r="G785" s="849"/>
      <c r="H785" s="837">
        <v>0</v>
      </c>
      <c r="I785" s="849">
        <v>3</v>
      </c>
      <c r="J785" s="849">
        <v>2908.44</v>
      </c>
      <c r="K785" s="837">
        <v>1</v>
      </c>
      <c r="L785" s="849">
        <v>3</v>
      </c>
      <c r="M785" s="850">
        <v>2908.44</v>
      </c>
    </row>
    <row r="786" spans="1:13" ht="14.4" customHeight="1" x14ac:dyDescent="0.3">
      <c r="A786" s="831" t="s">
        <v>2501</v>
      </c>
      <c r="B786" s="832" t="s">
        <v>2118</v>
      </c>
      <c r="C786" s="832" t="s">
        <v>2119</v>
      </c>
      <c r="D786" s="832" t="s">
        <v>2120</v>
      </c>
      <c r="E786" s="832" t="s">
        <v>2121</v>
      </c>
      <c r="F786" s="849"/>
      <c r="G786" s="849"/>
      <c r="H786" s="837">
        <v>0</v>
      </c>
      <c r="I786" s="849">
        <v>1</v>
      </c>
      <c r="J786" s="849">
        <v>1938.97</v>
      </c>
      <c r="K786" s="837">
        <v>1</v>
      </c>
      <c r="L786" s="849">
        <v>1</v>
      </c>
      <c r="M786" s="850">
        <v>1938.97</v>
      </c>
    </row>
    <row r="787" spans="1:13" ht="14.4" customHeight="1" x14ac:dyDescent="0.3">
      <c r="A787" s="831" t="s">
        <v>2501</v>
      </c>
      <c r="B787" s="832" t="s">
        <v>2118</v>
      </c>
      <c r="C787" s="832" t="s">
        <v>2122</v>
      </c>
      <c r="D787" s="832" t="s">
        <v>2120</v>
      </c>
      <c r="E787" s="832" t="s">
        <v>2123</v>
      </c>
      <c r="F787" s="849"/>
      <c r="G787" s="849"/>
      <c r="H787" s="837">
        <v>0</v>
      </c>
      <c r="I787" s="849">
        <v>2</v>
      </c>
      <c r="J787" s="849">
        <v>2908.46</v>
      </c>
      <c r="K787" s="837">
        <v>1</v>
      </c>
      <c r="L787" s="849">
        <v>2</v>
      </c>
      <c r="M787" s="850">
        <v>2908.46</v>
      </c>
    </row>
    <row r="788" spans="1:13" ht="14.4" customHeight="1" x14ac:dyDescent="0.3">
      <c r="A788" s="831" t="s">
        <v>2501</v>
      </c>
      <c r="B788" s="832" t="s">
        <v>2139</v>
      </c>
      <c r="C788" s="832" t="s">
        <v>2141</v>
      </c>
      <c r="D788" s="832" t="s">
        <v>1087</v>
      </c>
      <c r="E788" s="832" t="s">
        <v>1089</v>
      </c>
      <c r="F788" s="849"/>
      <c r="G788" s="849"/>
      <c r="H788" s="837"/>
      <c r="I788" s="849">
        <v>19</v>
      </c>
      <c r="J788" s="849">
        <v>0</v>
      </c>
      <c r="K788" s="837"/>
      <c r="L788" s="849">
        <v>19</v>
      </c>
      <c r="M788" s="850">
        <v>0</v>
      </c>
    </row>
    <row r="789" spans="1:13" ht="14.4" customHeight="1" x14ac:dyDescent="0.3">
      <c r="A789" s="831" t="s">
        <v>2501</v>
      </c>
      <c r="B789" s="832" t="s">
        <v>2146</v>
      </c>
      <c r="C789" s="832" t="s">
        <v>2147</v>
      </c>
      <c r="D789" s="832" t="s">
        <v>2148</v>
      </c>
      <c r="E789" s="832" t="s">
        <v>2149</v>
      </c>
      <c r="F789" s="849"/>
      <c r="G789" s="849"/>
      <c r="H789" s="837">
        <v>0</v>
      </c>
      <c r="I789" s="849">
        <v>1</v>
      </c>
      <c r="J789" s="849">
        <v>366.31</v>
      </c>
      <c r="K789" s="837">
        <v>1</v>
      </c>
      <c r="L789" s="849">
        <v>1</v>
      </c>
      <c r="M789" s="850">
        <v>366.31</v>
      </c>
    </row>
    <row r="790" spans="1:13" ht="14.4" customHeight="1" x14ac:dyDescent="0.3">
      <c r="A790" s="831" t="s">
        <v>2501</v>
      </c>
      <c r="B790" s="832" t="s">
        <v>2162</v>
      </c>
      <c r="C790" s="832" t="s">
        <v>2166</v>
      </c>
      <c r="D790" s="832" t="s">
        <v>2164</v>
      </c>
      <c r="E790" s="832" t="s">
        <v>2167</v>
      </c>
      <c r="F790" s="849"/>
      <c r="G790" s="849"/>
      <c r="H790" s="837">
        <v>0</v>
      </c>
      <c r="I790" s="849">
        <v>2</v>
      </c>
      <c r="J790" s="849">
        <v>9.4</v>
      </c>
      <c r="K790" s="837">
        <v>1</v>
      </c>
      <c r="L790" s="849">
        <v>2</v>
      </c>
      <c r="M790" s="850">
        <v>9.4</v>
      </c>
    </row>
    <row r="791" spans="1:13" ht="14.4" customHeight="1" x14ac:dyDescent="0.3">
      <c r="A791" s="831" t="s">
        <v>2501</v>
      </c>
      <c r="B791" s="832" t="s">
        <v>2172</v>
      </c>
      <c r="C791" s="832" t="s">
        <v>2173</v>
      </c>
      <c r="D791" s="832" t="s">
        <v>1272</v>
      </c>
      <c r="E791" s="832" t="s">
        <v>2174</v>
      </c>
      <c r="F791" s="849"/>
      <c r="G791" s="849"/>
      <c r="H791" s="837"/>
      <c r="I791" s="849">
        <v>3</v>
      </c>
      <c r="J791" s="849">
        <v>0</v>
      </c>
      <c r="K791" s="837"/>
      <c r="L791" s="849">
        <v>3</v>
      </c>
      <c r="M791" s="850">
        <v>0</v>
      </c>
    </row>
    <row r="792" spans="1:13" ht="14.4" customHeight="1" x14ac:dyDescent="0.3">
      <c r="A792" s="831" t="s">
        <v>2501</v>
      </c>
      <c r="B792" s="832" t="s">
        <v>4139</v>
      </c>
      <c r="C792" s="832" t="s">
        <v>2559</v>
      </c>
      <c r="D792" s="832" t="s">
        <v>741</v>
      </c>
      <c r="E792" s="832" t="s">
        <v>715</v>
      </c>
      <c r="F792" s="849"/>
      <c r="G792" s="849"/>
      <c r="H792" s="837">
        <v>0</v>
      </c>
      <c r="I792" s="849">
        <v>3</v>
      </c>
      <c r="J792" s="849">
        <v>197.96999999999997</v>
      </c>
      <c r="K792" s="837">
        <v>1</v>
      </c>
      <c r="L792" s="849">
        <v>3</v>
      </c>
      <c r="M792" s="850">
        <v>197.96999999999997</v>
      </c>
    </row>
    <row r="793" spans="1:13" ht="14.4" customHeight="1" x14ac:dyDescent="0.3">
      <c r="A793" s="831" t="s">
        <v>2501</v>
      </c>
      <c r="B793" s="832" t="s">
        <v>2208</v>
      </c>
      <c r="C793" s="832" t="s">
        <v>2363</v>
      </c>
      <c r="D793" s="832" t="s">
        <v>2364</v>
      </c>
      <c r="E793" s="832" t="s">
        <v>1574</v>
      </c>
      <c r="F793" s="849"/>
      <c r="G793" s="849"/>
      <c r="H793" s="837">
        <v>0</v>
      </c>
      <c r="I793" s="849">
        <v>2</v>
      </c>
      <c r="J793" s="849">
        <v>388.52</v>
      </c>
      <c r="K793" s="837">
        <v>1</v>
      </c>
      <c r="L793" s="849">
        <v>2</v>
      </c>
      <c r="M793" s="850">
        <v>388.52</v>
      </c>
    </row>
    <row r="794" spans="1:13" ht="14.4" customHeight="1" x14ac:dyDescent="0.3">
      <c r="A794" s="831" t="s">
        <v>2502</v>
      </c>
      <c r="B794" s="832" t="s">
        <v>1897</v>
      </c>
      <c r="C794" s="832" t="s">
        <v>1898</v>
      </c>
      <c r="D794" s="832" t="s">
        <v>1091</v>
      </c>
      <c r="E794" s="832" t="s">
        <v>1899</v>
      </c>
      <c r="F794" s="849"/>
      <c r="G794" s="849"/>
      <c r="H794" s="837">
        <v>0</v>
      </c>
      <c r="I794" s="849">
        <v>2</v>
      </c>
      <c r="J794" s="849">
        <v>906.36</v>
      </c>
      <c r="K794" s="837">
        <v>1</v>
      </c>
      <c r="L794" s="849">
        <v>2</v>
      </c>
      <c r="M794" s="850">
        <v>906.36</v>
      </c>
    </row>
    <row r="795" spans="1:13" ht="14.4" customHeight="1" x14ac:dyDescent="0.3">
      <c r="A795" s="831" t="s">
        <v>2502</v>
      </c>
      <c r="B795" s="832" t="s">
        <v>1915</v>
      </c>
      <c r="C795" s="832" t="s">
        <v>2670</v>
      </c>
      <c r="D795" s="832" t="s">
        <v>2671</v>
      </c>
      <c r="E795" s="832" t="s">
        <v>2672</v>
      </c>
      <c r="F795" s="849"/>
      <c r="G795" s="849"/>
      <c r="H795" s="837">
        <v>0</v>
      </c>
      <c r="I795" s="849">
        <v>3</v>
      </c>
      <c r="J795" s="849">
        <v>2208.9900000000002</v>
      </c>
      <c r="K795" s="837">
        <v>1</v>
      </c>
      <c r="L795" s="849">
        <v>3</v>
      </c>
      <c r="M795" s="850">
        <v>2208.9900000000002</v>
      </c>
    </row>
    <row r="796" spans="1:13" ht="14.4" customHeight="1" x14ac:dyDescent="0.3">
      <c r="A796" s="831" t="s">
        <v>2502</v>
      </c>
      <c r="B796" s="832" t="s">
        <v>1915</v>
      </c>
      <c r="C796" s="832" t="s">
        <v>2673</v>
      </c>
      <c r="D796" s="832" t="s">
        <v>2671</v>
      </c>
      <c r="E796" s="832" t="s">
        <v>2674</v>
      </c>
      <c r="F796" s="849"/>
      <c r="G796" s="849"/>
      <c r="H796" s="837">
        <v>0</v>
      </c>
      <c r="I796" s="849">
        <v>2</v>
      </c>
      <c r="J796" s="849">
        <v>981.78</v>
      </c>
      <c r="K796" s="837">
        <v>1</v>
      </c>
      <c r="L796" s="849">
        <v>2</v>
      </c>
      <c r="M796" s="850">
        <v>981.78</v>
      </c>
    </row>
    <row r="797" spans="1:13" ht="14.4" customHeight="1" x14ac:dyDescent="0.3">
      <c r="A797" s="831" t="s">
        <v>2502</v>
      </c>
      <c r="B797" s="832" t="s">
        <v>1937</v>
      </c>
      <c r="C797" s="832" t="s">
        <v>1939</v>
      </c>
      <c r="D797" s="832" t="s">
        <v>877</v>
      </c>
      <c r="E797" s="832" t="s">
        <v>1940</v>
      </c>
      <c r="F797" s="849"/>
      <c r="G797" s="849"/>
      <c r="H797" s="837">
        <v>0</v>
      </c>
      <c r="I797" s="849">
        <v>1</v>
      </c>
      <c r="J797" s="849">
        <v>42.51</v>
      </c>
      <c r="K797" s="837">
        <v>1</v>
      </c>
      <c r="L797" s="849">
        <v>1</v>
      </c>
      <c r="M797" s="850">
        <v>42.51</v>
      </c>
    </row>
    <row r="798" spans="1:13" ht="14.4" customHeight="1" x14ac:dyDescent="0.3">
      <c r="A798" s="831" t="s">
        <v>2502</v>
      </c>
      <c r="B798" s="832" t="s">
        <v>1993</v>
      </c>
      <c r="C798" s="832" t="s">
        <v>3616</v>
      </c>
      <c r="D798" s="832" t="s">
        <v>1995</v>
      </c>
      <c r="E798" s="832" t="s">
        <v>3617</v>
      </c>
      <c r="F798" s="849"/>
      <c r="G798" s="849"/>
      <c r="H798" s="837">
        <v>0</v>
      </c>
      <c r="I798" s="849">
        <v>1</v>
      </c>
      <c r="J798" s="849">
        <v>545.82000000000005</v>
      </c>
      <c r="K798" s="837">
        <v>1</v>
      </c>
      <c r="L798" s="849">
        <v>1</v>
      </c>
      <c r="M798" s="850">
        <v>545.82000000000005</v>
      </c>
    </row>
    <row r="799" spans="1:13" ht="14.4" customHeight="1" x14ac:dyDescent="0.3">
      <c r="A799" s="831" t="s">
        <v>2502</v>
      </c>
      <c r="B799" s="832" t="s">
        <v>2046</v>
      </c>
      <c r="C799" s="832" t="s">
        <v>3368</v>
      </c>
      <c r="D799" s="832" t="s">
        <v>2048</v>
      </c>
      <c r="E799" s="832" t="s">
        <v>3369</v>
      </c>
      <c r="F799" s="849"/>
      <c r="G799" s="849"/>
      <c r="H799" s="837">
        <v>0</v>
      </c>
      <c r="I799" s="849">
        <v>1</v>
      </c>
      <c r="J799" s="849">
        <v>84.18</v>
      </c>
      <c r="K799" s="837">
        <v>1</v>
      </c>
      <c r="L799" s="849">
        <v>1</v>
      </c>
      <c r="M799" s="850">
        <v>84.18</v>
      </c>
    </row>
    <row r="800" spans="1:13" ht="14.4" customHeight="1" x14ac:dyDescent="0.3">
      <c r="A800" s="831" t="s">
        <v>2502</v>
      </c>
      <c r="B800" s="832" t="s">
        <v>4136</v>
      </c>
      <c r="C800" s="832" t="s">
        <v>2640</v>
      </c>
      <c r="D800" s="832" t="s">
        <v>2641</v>
      </c>
      <c r="E800" s="832" t="s">
        <v>2642</v>
      </c>
      <c r="F800" s="849"/>
      <c r="G800" s="849"/>
      <c r="H800" s="837">
        <v>0</v>
      </c>
      <c r="I800" s="849">
        <v>2</v>
      </c>
      <c r="J800" s="849">
        <v>7378.22</v>
      </c>
      <c r="K800" s="837">
        <v>1</v>
      </c>
      <c r="L800" s="849">
        <v>2</v>
      </c>
      <c r="M800" s="850">
        <v>7378.22</v>
      </c>
    </row>
    <row r="801" spans="1:13" ht="14.4" customHeight="1" x14ac:dyDescent="0.3">
      <c r="A801" s="831" t="s">
        <v>2502</v>
      </c>
      <c r="B801" s="832" t="s">
        <v>4132</v>
      </c>
      <c r="C801" s="832" t="s">
        <v>2727</v>
      </c>
      <c r="D801" s="832" t="s">
        <v>2728</v>
      </c>
      <c r="E801" s="832" t="s">
        <v>2729</v>
      </c>
      <c r="F801" s="849"/>
      <c r="G801" s="849"/>
      <c r="H801" s="837">
        <v>0</v>
      </c>
      <c r="I801" s="849">
        <v>35</v>
      </c>
      <c r="J801" s="849">
        <v>17580.849999999999</v>
      </c>
      <c r="K801" s="837">
        <v>1</v>
      </c>
      <c r="L801" s="849">
        <v>35</v>
      </c>
      <c r="M801" s="850">
        <v>17580.849999999999</v>
      </c>
    </row>
    <row r="802" spans="1:13" ht="14.4" customHeight="1" x14ac:dyDescent="0.3">
      <c r="A802" s="831" t="s">
        <v>2502</v>
      </c>
      <c r="B802" s="832" t="s">
        <v>4140</v>
      </c>
      <c r="C802" s="832" t="s">
        <v>3304</v>
      </c>
      <c r="D802" s="832" t="s">
        <v>2529</v>
      </c>
      <c r="E802" s="832" t="s">
        <v>3305</v>
      </c>
      <c r="F802" s="849"/>
      <c r="G802" s="849"/>
      <c r="H802" s="837">
        <v>0</v>
      </c>
      <c r="I802" s="849">
        <v>4</v>
      </c>
      <c r="J802" s="849">
        <v>7338.56</v>
      </c>
      <c r="K802" s="837">
        <v>1</v>
      </c>
      <c r="L802" s="849">
        <v>4</v>
      </c>
      <c r="M802" s="850">
        <v>7338.56</v>
      </c>
    </row>
    <row r="803" spans="1:13" ht="14.4" customHeight="1" x14ac:dyDescent="0.3">
      <c r="A803" s="831" t="s">
        <v>2502</v>
      </c>
      <c r="B803" s="832" t="s">
        <v>4133</v>
      </c>
      <c r="C803" s="832" t="s">
        <v>2654</v>
      </c>
      <c r="D803" s="832" t="s">
        <v>2655</v>
      </c>
      <c r="E803" s="832" t="s">
        <v>1961</v>
      </c>
      <c r="F803" s="849"/>
      <c r="G803" s="849"/>
      <c r="H803" s="837">
        <v>0</v>
      </c>
      <c r="I803" s="849">
        <v>101</v>
      </c>
      <c r="J803" s="849">
        <v>55589.389999999963</v>
      </c>
      <c r="K803" s="837">
        <v>1</v>
      </c>
      <c r="L803" s="849">
        <v>101</v>
      </c>
      <c r="M803" s="850">
        <v>55589.389999999963</v>
      </c>
    </row>
    <row r="804" spans="1:13" ht="14.4" customHeight="1" x14ac:dyDescent="0.3">
      <c r="A804" s="831" t="s">
        <v>2502</v>
      </c>
      <c r="B804" s="832" t="s">
        <v>2103</v>
      </c>
      <c r="C804" s="832" t="s">
        <v>2104</v>
      </c>
      <c r="D804" s="832" t="s">
        <v>653</v>
      </c>
      <c r="E804" s="832" t="s">
        <v>654</v>
      </c>
      <c r="F804" s="849"/>
      <c r="G804" s="849"/>
      <c r="H804" s="837">
        <v>0</v>
      </c>
      <c r="I804" s="849">
        <v>2</v>
      </c>
      <c r="J804" s="849">
        <v>130.56</v>
      </c>
      <c r="K804" s="837">
        <v>1</v>
      </c>
      <c r="L804" s="849">
        <v>2</v>
      </c>
      <c r="M804" s="850">
        <v>130.56</v>
      </c>
    </row>
    <row r="805" spans="1:13" ht="14.4" customHeight="1" x14ac:dyDescent="0.3">
      <c r="A805" s="831" t="s">
        <v>2502</v>
      </c>
      <c r="B805" s="832" t="s">
        <v>2118</v>
      </c>
      <c r="C805" s="832" t="s">
        <v>2119</v>
      </c>
      <c r="D805" s="832" t="s">
        <v>2120</v>
      </c>
      <c r="E805" s="832" t="s">
        <v>2121</v>
      </c>
      <c r="F805" s="849"/>
      <c r="G805" s="849"/>
      <c r="H805" s="837">
        <v>0</v>
      </c>
      <c r="I805" s="849">
        <v>3</v>
      </c>
      <c r="J805" s="849">
        <v>5816.91</v>
      </c>
      <c r="K805" s="837">
        <v>1</v>
      </c>
      <c r="L805" s="849">
        <v>3</v>
      </c>
      <c r="M805" s="850">
        <v>5816.91</v>
      </c>
    </row>
    <row r="806" spans="1:13" ht="14.4" customHeight="1" x14ac:dyDescent="0.3">
      <c r="A806" s="831" t="s">
        <v>2502</v>
      </c>
      <c r="B806" s="832" t="s">
        <v>2118</v>
      </c>
      <c r="C806" s="832" t="s">
        <v>2122</v>
      </c>
      <c r="D806" s="832" t="s">
        <v>2120</v>
      </c>
      <c r="E806" s="832" t="s">
        <v>2123</v>
      </c>
      <c r="F806" s="849"/>
      <c r="G806" s="849"/>
      <c r="H806" s="837">
        <v>0</v>
      </c>
      <c r="I806" s="849">
        <v>3</v>
      </c>
      <c r="J806" s="849">
        <v>4362.6900000000005</v>
      </c>
      <c r="K806" s="837">
        <v>1</v>
      </c>
      <c r="L806" s="849">
        <v>3</v>
      </c>
      <c r="M806" s="850">
        <v>4362.6900000000005</v>
      </c>
    </row>
    <row r="807" spans="1:13" ht="14.4" customHeight="1" x14ac:dyDescent="0.3">
      <c r="A807" s="831" t="s">
        <v>2502</v>
      </c>
      <c r="B807" s="832" t="s">
        <v>2162</v>
      </c>
      <c r="C807" s="832" t="s">
        <v>2163</v>
      </c>
      <c r="D807" s="832" t="s">
        <v>2164</v>
      </c>
      <c r="E807" s="832" t="s">
        <v>2165</v>
      </c>
      <c r="F807" s="849"/>
      <c r="G807" s="849"/>
      <c r="H807" s="837">
        <v>0</v>
      </c>
      <c r="I807" s="849">
        <v>2</v>
      </c>
      <c r="J807" s="849">
        <v>18.8</v>
      </c>
      <c r="K807" s="837">
        <v>1</v>
      </c>
      <c r="L807" s="849">
        <v>2</v>
      </c>
      <c r="M807" s="850">
        <v>18.8</v>
      </c>
    </row>
    <row r="808" spans="1:13" ht="14.4" customHeight="1" x14ac:dyDescent="0.3">
      <c r="A808" s="831" t="s">
        <v>2502</v>
      </c>
      <c r="B808" s="832" t="s">
        <v>2172</v>
      </c>
      <c r="C808" s="832" t="s">
        <v>2173</v>
      </c>
      <c r="D808" s="832" t="s">
        <v>1272</v>
      </c>
      <c r="E808" s="832" t="s">
        <v>2174</v>
      </c>
      <c r="F808" s="849"/>
      <c r="G808" s="849"/>
      <c r="H808" s="837"/>
      <c r="I808" s="849">
        <v>1</v>
      </c>
      <c r="J808" s="849">
        <v>0</v>
      </c>
      <c r="K808" s="837"/>
      <c r="L808" s="849">
        <v>1</v>
      </c>
      <c r="M808" s="850">
        <v>0</v>
      </c>
    </row>
    <row r="809" spans="1:13" ht="14.4" customHeight="1" x14ac:dyDescent="0.3">
      <c r="A809" s="831" t="s">
        <v>2502</v>
      </c>
      <c r="B809" s="832" t="s">
        <v>2234</v>
      </c>
      <c r="C809" s="832" t="s">
        <v>2782</v>
      </c>
      <c r="D809" s="832" t="s">
        <v>2236</v>
      </c>
      <c r="E809" s="832" t="s">
        <v>2783</v>
      </c>
      <c r="F809" s="849"/>
      <c r="G809" s="849"/>
      <c r="H809" s="837">
        <v>0</v>
      </c>
      <c r="I809" s="849">
        <v>1</v>
      </c>
      <c r="J809" s="849">
        <v>414.07</v>
      </c>
      <c r="K809" s="837">
        <v>1</v>
      </c>
      <c r="L809" s="849">
        <v>1</v>
      </c>
      <c r="M809" s="850">
        <v>414.07</v>
      </c>
    </row>
    <row r="810" spans="1:13" ht="14.4" customHeight="1" x14ac:dyDescent="0.3">
      <c r="A810" s="831" t="s">
        <v>2503</v>
      </c>
      <c r="B810" s="832" t="s">
        <v>1915</v>
      </c>
      <c r="C810" s="832" t="s">
        <v>1918</v>
      </c>
      <c r="D810" s="832" t="s">
        <v>873</v>
      </c>
      <c r="E810" s="832" t="s">
        <v>1919</v>
      </c>
      <c r="F810" s="849"/>
      <c r="G810" s="849"/>
      <c r="H810" s="837">
        <v>0</v>
      </c>
      <c r="I810" s="849">
        <v>10</v>
      </c>
      <c r="J810" s="849">
        <v>13856.2</v>
      </c>
      <c r="K810" s="837">
        <v>1</v>
      </c>
      <c r="L810" s="849">
        <v>10</v>
      </c>
      <c r="M810" s="850">
        <v>13856.2</v>
      </c>
    </row>
    <row r="811" spans="1:13" ht="14.4" customHeight="1" x14ac:dyDescent="0.3">
      <c r="A811" s="831" t="s">
        <v>2503</v>
      </c>
      <c r="B811" s="832" t="s">
        <v>1915</v>
      </c>
      <c r="C811" s="832" t="s">
        <v>2670</v>
      </c>
      <c r="D811" s="832" t="s">
        <v>2671</v>
      </c>
      <c r="E811" s="832" t="s">
        <v>2672</v>
      </c>
      <c r="F811" s="849"/>
      <c r="G811" s="849"/>
      <c r="H811" s="837">
        <v>0</v>
      </c>
      <c r="I811" s="849">
        <v>2</v>
      </c>
      <c r="J811" s="849">
        <v>1472.66</v>
      </c>
      <c r="K811" s="837">
        <v>1</v>
      </c>
      <c r="L811" s="849">
        <v>2</v>
      </c>
      <c r="M811" s="850">
        <v>1472.66</v>
      </c>
    </row>
    <row r="812" spans="1:13" ht="14.4" customHeight="1" x14ac:dyDescent="0.3">
      <c r="A812" s="831" t="s">
        <v>2503</v>
      </c>
      <c r="B812" s="832" t="s">
        <v>1915</v>
      </c>
      <c r="C812" s="832" t="s">
        <v>1920</v>
      </c>
      <c r="D812" s="832" t="s">
        <v>873</v>
      </c>
      <c r="E812" s="832" t="s">
        <v>1921</v>
      </c>
      <c r="F812" s="849"/>
      <c r="G812" s="849"/>
      <c r="H812" s="837">
        <v>0</v>
      </c>
      <c r="I812" s="849">
        <v>3</v>
      </c>
      <c r="J812" s="849">
        <v>5542.47</v>
      </c>
      <c r="K812" s="837">
        <v>1</v>
      </c>
      <c r="L812" s="849">
        <v>3</v>
      </c>
      <c r="M812" s="850">
        <v>5542.47</v>
      </c>
    </row>
    <row r="813" spans="1:13" ht="14.4" customHeight="1" x14ac:dyDescent="0.3">
      <c r="A813" s="831" t="s">
        <v>2503</v>
      </c>
      <c r="B813" s="832" t="s">
        <v>1915</v>
      </c>
      <c r="C813" s="832" t="s">
        <v>2948</v>
      </c>
      <c r="D813" s="832" t="s">
        <v>2671</v>
      </c>
      <c r="E813" s="832" t="s">
        <v>2949</v>
      </c>
      <c r="F813" s="849"/>
      <c r="G813" s="849"/>
      <c r="H813" s="837">
        <v>0</v>
      </c>
      <c r="I813" s="849">
        <v>4</v>
      </c>
      <c r="J813" s="849">
        <v>4618.72</v>
      </c>
      <c r="K813" s="837">
        <v>1</v>
      </c>
      <c r="L813" s="849">
        <v>4</v>
      </c>
      <c r="M813" s="850">
        <v>4618.72</v>
      </c>
    </row>
    <row r="814" spans="1:13" ht="14.4" customHeight="1" x14ac:dyDescent="0.3">
      <c r="A814" s="831" t="s">
        <v>2503</v>
      </c>
      <c r="B814" s="832" t="s">
        <v>1937</v>
      </c>
      <c r="C814" s="832" t="s">
        <v>1939</v>
      </c>
      <c r="D814" s="832" t="s">
        <v>877</v>
      </c>
      <c r="E814" s="832" t="s">
        <v>1940</v>
      </c>
      <c r="F814" s="849"/>
      <c r="G814" s="849"/>
      <c r="H814" s="837">
        <v>0</v>
      </c>
      <c r="I814" s="849">
        <v>1</v>
      </c>
      <c r="J814" s="849">
        <v>42.51</v>
      </c>
      <c r="K814" s="837">
        <v>1</v>
      </c>
      <c r="L814" s="849">
        <v>1</v>
      </c>
      <c r="M814" s="850">
        <v>42.51</v>
      </c>
    </row>
    <row r="815" spans="1:13" ht="14.4" customHeight="1" x14ac:dyDescent="0.3">
      <c r="A815" s="831" t="s">
        <v>2503</v>
      </c>
      <c r="B815" s="832" t="s">
        <v>2052</v>
      </c>
      <c r="C815" s="832" t="s">
        <v>2305</v>
      </c>
      <c r="D815" s="832" t="s">
        <v>1310</v>
      </c>
      <c r="E815" s="832" t="s">
        <v>2306</v>
      </c>
      <c r="F815" s="849"/>
      <c r="G815" s="849"/>
      <c r="H815" s="837">
        <v>0</v>
      </c>
      <c r="I815" s="849">
        <v>1</v>
      </c>
      <c r="J815" s="849">
        <v>154.36000000000001</v>
      </c>
      <c r="K815" s="837">
        <v>1</v>
      </c>
      <c r="L815" s="849">
        <v>1</v>
      </c>
      <c r="M815" s="850">
        <v>154.36000000000001</v>
      </c>
    </row>
    <row r="816" spans="1:13" ht="14.4" customHeight="1" x14ac:dyDescent="0.3">
      <c r="A816" s="831" t="s">
        <v>2503</v>
      </c>
      <c r="B816" s="832" t="s">
        <v>2103</v>
      </c>
      <c r="C816" s="832" t="s">
        <v>2104</v>
      </c>
      <c r="D816" s="832" t="s">
        <v>653</v>
      </c>
      <c r="E816" s="832" t="s">
        <v>654</v>
      </c>
      <c r="F816" s="849"/>
      <c r="G816" s="849"/>
      <c r="H816" s="837">
        <v>0</v>
      </c>
      <c r="I816" s="849">
        <v>1</v>
      </c>
      <c r="J816" s="849">
        <v>65.28</v>
      </c>
      <c r="K816" s="837">
        <v>1</v>
      </c>
      <c r="L816" s="849">
        <v>1</v>
      </c>
      <c r="M816" s="850">
        <v>65.28</v>
      </c>
    </row>
    <row r="817" spans="1:13" ht="14.4" customHeight="1" x14ac:dyDescent="0.3">
      <c r="A817" s="831" t="s">
        <v>2503</v>
      </c>
      <c r="B817" s="832" t="s">
        <v>2103</v>
      </c>
      <c r="C817" s="832" t="s">
        <v>2326</v>
      </c>
      <c r="D817" s="832" t="s">
        <v>653</v>
      </c>
      <c r="E817" s="832" t="s">
        <v>1354</v>
      </c>
      <c r="F817" s="849"/>
      <c r="G817" s="849"/>
      <c r="H817" s="837">
        <v>0</v>
      </c>
      <c r="I817" s="849">
        <v>1</v>
      </c>
      <c r="J817" s="849">
        <v>21.76</v>
      </c>
      <c r="K817" s="837">
        <v>1</v>
      </c>
      <c r="L817" s="849">
        <v>1</v>
      </c>
      <c r="M817" s="850">
        <v>21.76</v>
      </c>
    </row>
    <row r="818" spans="1:13" ht="14.4" customHeight="1" x14ac:dyDescent="0.3">
      <c r="A818" s="831" t="s">
        <v>2503</v>
      </c>
      <c r="B818" s="832" t="s">
        <v>2110</v>
      </c>
      <c r="C818" s="832" t="s">
        <v>2114</v>
      </c>
      <c r="D818" s="832" t="s">
        <v>2112</v>
      </c>
      <c r="E818" s="832" t="s">
        <v>2115</v>
      </c>
      <c r="F818" s="849"/>
      <c r="G818" s="849"/>
      <c r="H818" s="837">
        <v>0</v>
      </c>
      <c r="I818" s="849">
        <v>1</v>
      </c>
      <c r="J818" s="849">
        <v>552.64</v>
      </c>
      <c r="K818" s="837">
        <v>1</v>
      </c>
      <c r="L818" s="849">
        <v>1</v>
      </c>
      <c r="M818" s="850">
        <v>552.64</v>
      </c>
    </row>
    <row r="819" spans="1:13" ht="14.4" customHeight="1" x14ac:dyDescent="0.3">
      <c r="A819" s="831" t="s">
        <v>2503</v>
      </c>
      <c r="B819" s="832" t="s">
        <v>2110</v>
      </c>
      <c r="C819" s="832" t="s">
        <v>2116</v>
      </c>
      <c r="D819" s="832" t="s">
        <v>2112</v>
      </c>
      <c r="E819" s="832" t="s">
        <v>2117</v>
      </c>
      <c r="F819" s="849"/>
      <c r="G819" s="849"/>
      <c r="H819" s="837">
        <v>0</v>
      </c>
      <c r="I819" s="849">
        <v>2</v>
      </c>
      <c r="J819" s="849">
        <v>2038.92</v>
      </c>
      <c r="K819" s="837">
        <v>1</v>
      </c>
      <c r="L819" s="849">
        <v>2</v>
      </c>
      <c r="M819" s="850">
        <v>2038.92</v>
      </c>
    </row>
    <row r="820" spans="1:13" ht="14.4" customHeight="1" x14ac:dyDescent="0.3">
      <c r="A820" s="831" t="s">
        <v>2503</v>
      </c>
      <c r="B820" s="832" t="s">
        <v>2118</v>
      </c>
      <c r="C820" s="832" t="s">
        <v>2124</v>
      </c>
      <c r="D820" s="832" t="s">
        <v>2120</v>
      </c>
      <c r="E820" s="832" t="s">
        <v>2125</v>
      </c>
      <c r="F820" s="849"/>
      <c r="G820" s="849"/>
      <c r="H820" s="837">
        <v>0</v>
      </c>
      <c r="I820" s="849">
        <v>8</v>
      </c>
      <c r="J820" s="849">
        <v>3878</v>
      </c>
      <c r="K820" s="837">
        <v>1</v>
      </c>
      <c r="L820" s="849">
        <v>8</v>
      </c>
      <c r="M820" s="850">
        <v>3878</v>
      </c>
    </row>
    <row r="821" spans="1:13" ht="14.4" customHeight="1" x14ac:dyDescent="0.3">
      <c r="A821" s="831" t="s">
        <v>2503</v>
      </c>
      <c r="B821" s="832" t="s">
        <v>2118</v>
      </c>
      <c r="C821" s="832" t="s">
        <v>2878</v>
      </c>
      <c r="D821" s="832" t="s">
        <v>2129</v>
      </c>
      <c r="E821" s="832" t="s">
        <v>2879</v>
      </c>
      <c r="F821" s="849"/>
      <c r="G821" s="849"/>
      <c r="H821" s="837">
        <v>0</v>
      </c>
      <c r="I821" s="849">
        <v>1</v>
      </c>
      <c r="J821" s="849">
        <v>5322.08</v>
      </c>
      <c r="K821" s="837">
        <v>1</v>
      </c>
      <c r="L821" s="849">
        <v>1</v>
      </c>
      <c r="M821" s="850">
        <v>5322.08</v>
      </c>
    </row>
    <row r="822" spans="1:13" ht="14.4" customHeight="1" x14ac:dyDescent="0.3">
      <c r="A822" s="831" t="s">
        <v>2503</v>
      </c>
      <c r="B822" s="832" t="s">
        <v>2118</v>
      </c>
      <c r="C822" s="832" t="s">
        <v>2119</v>
      </c>
      <c r="D822" s="832" t="s">
        <v>2120</v>
      </c>
      <c r="E822" s="832" t="s">
        <v>2121</v>
      </c>
      <c r="F822" s="849"/>
      <c r="G822" s="849"/>
      <c r="H822" s="837">
        <v>0</v>
      </c>
      <c r="I822" s="849">
        <v>2</v>
      </c>
      <c r="J822" s="849">
        <v>3877.94</v>
      </c>
      <c r="K822" s="837">
        <v>1</v>
      </c>
      <c r="L822" s="849">
        <v>2</v>
      </c>
      <c r="M822" s="850">
        <v>3877.94</v>
      </c>
    </row>
    <row r="823" spans="1:13" ht="14.4" customHeight="1" x14ac:dyDescent="0.3">
      <c r="A823" s="831" t="s">
        <v>2503</v>
      </c>
      <c r="B823" s="832" t="s">
        <v>2139</v>
      </c>
      <c r="C823" s="832" t="s">
        <v>2141</v>
      </c>
      <c r="D823" s="832" t="s">
        <v>1087</v>
      </c>
      <c r="E823" s="832" t="s">
        <v>1089</v>
      </c>
      <c r="F823" s="849"/>
      <c r="G823" s="849"/>
      <c r="H823" s="837"/>
      <c r="I823" s="849">
        <v>3</v>
      </c>
      <c r="J823" s="849">
        <v>0</v>
      </c>
      <c r="K823" s="837"/>
      <c r="L823" s="849">
        <v>3</v>
      </c>
      <c r="M823" s="850">
        <v>0</v>
      </c>
    </row>
    <row r="824" spans="1:13" ht="14.4" customHeight="1" thickBot="1" x14ac:dyDescent="0.35">
      <c r="A824" s="839" t="s">
        <v>2503</v>
      </c>
      <c r="B824" s="840" t="s">
        <v>2206</v>
      </c>
      <c r="C824" s="840" t="s">
        <v>3870</v>
      </c>
      <c r="D824" s="840" t="s">
        <v>1266</v>
      </c>
      <c r="E824" s="840" t="s">
        <v>3871</v>
      </c>
      <c r="F824" s="851"/>
      <c r="G824" s="851"/>
      <c r="H824" s="845">
        <v>0</v>
      </c>
      <c r="I824" s="851">
        <v>1</v>
      </c>
      <c r="J824" s="851">
        <v>117.55</v>
      </c>
      <c r="K824" s="845">
        <v>1</v>
      </c>
      <c r="L824" s="851">
        <v>1</v>
      </c>
      <c r="M824" s="852">
        <v>117.55</v>
      </c>
    </row>
  </sheetData>
  <autoFilter ref="A5:M1005"/>
  <mergeCells count="4">
    <mergeCell ref="A1:M1"/>
    <mergeCell ref="F4:H4"/>
    <mergeCell ref="I4:K4"/>
    <mergeCell ref="L4:M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H3 K3" formula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1">
    <tabColor theme="3" tint="0.39997558519241921"/>
    <pageSetUpPr fitToPage="1"/>
  </sheetPr>
  <dimension ref="A1:J79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RowHeight="14.4" customHeight="1" outlineLevelCol="1" x14ac:dyDescent="0.3"/>
  <cols>
    <col min="1" max="1" width="5.5546875" style="330" customWidth="1"/>
    <col min="2" max="2" width="61.109375" style="330" customWidth="1"/>
    <col min="3" max="3" width="9.5546875" style="247" hidden="1" customWidth="1" outlineLevel="1"/>
    <col min="4" max="4" width="9.5546875" style="331" customWidth="1" collapsed="1"/>
    <col min="5" max="5" width="2.21875" style="331" customWidth="1"/>
    <col min="6" max="6" width="9.5546875" style="332" customWidth="1"/>
    <col min="7" max="7" width="9.5546875" style="329" customWidth="1"/>
    <col min="8" max="9" width="9.5546875" style="247" customWidth="1"/>
    <col min="10" max="10" width="0" style="247" hidden="1" customWidth="1"/>
    <col min="11" max="16384" width="8.88671875" style="247"/>
  </cols>
  <sheetData>
    <row r="1" spans="1:10" ht="18.600000000000001" customHeight="1" thickBot="1" x14ac:dyDescent="0.4">
      <c r="A1" s="542" t="s">
        <v>177</v>
      </c>
      <c r="B1" s="543"/>
      <c r="C1" s="543"/>
      <c r="D1" s="543"/>
      <c r="E1" s="543"/>
      <c r="F1" s="543"/>
      <c r="G1" s="513"/>
      <c r="H1" s="544"/>
      <c r="I1" s="544"/>
    </row>
    <row r="2" spans="1:10" ht="14.4" customHeight="1" thickBot="1" x14ac:dyDescent="0.35">
      <c r="A2" s="371" t="s">
        <v>328</v>
      </c>
      <c r="B2" s="328"/>
      <c r="C2" s="328"/>
      <c r="D2" s="328"/>
      <c r="E2" s="328"/>
      <c r="F2" s="328"/>
    </row>
    <row r="3" spans="1:10" ht="14.4" customHeight="1" thickBot="1" x14ac:dyDescent="0.35">
      <c r="A3" s="371"/>
      <c r="B3" s="437"/>
      <c r="C3" s="377">
        <v>2015</v>
      </c>
      <c r="D3" s="378">
        <v>2018</v>
      </c>
      <c r="E3" s="11"/>
      <c r="F3" s="521">
        <v>2019</v>
      </c>
      <c r="G3" s="539"/>
      <c r="H3" s="539"/>
      <c r="I3" s="522"/>
    </row>
    <row r="4" spans="1:10" ht="14.4" customHeight="1" thickBot="1" x14ac:dyDescent="0.35">
      <c r="A4" s="382" t="s">
        <v>0</v>
      </c>
      <c r="B4" s="383" t="s">
        <v>239</v>
      </c>
      <c r="C4" s="540" t="s">
        <v>93</v>
      </c>
      <c r="D4" s="541"/>
      <c r="E4" s="384"/>
      <c r="F4" s="379" t="s">
        <v>93</v>
      </c>
      <c r="G4" s="380" t="s">
        <v>94</v>
      </c>
      <c r="H4" s="380" t="s">
        <v>68</v>
      </c>
      <c r="I4" s="381" t="s">
        <v>95</v>
      </c>
    </row>
    <row r="5" spans="1:10" ht="14.4" customHeight="1" x14ac:dyDescent="0.3">
      <c r="A5" s="729" t="s">
        <v>583</v>
      </c>
      <c r="B5" s="730" t="s">
        <v>584</v>
      </c>
      <c r="C5" s="731" t="s">
        <v>585</v>
      </c>
      <c r="D5" s="731" t="s">
        <v>585</v>
      </c>
      <c r="E5" s="731"/>
      <c r="F5" s="731" t="s">
        <v>585</v>
      </c>
      <c r="G5" s="731" t="s">
        <v>585</v>
      </c>
      <c r="H5" s="731" t="s">
        <v>585</v>
      </c>
      <c r="I5" s="732" t="s">
        <v>585</v>
      </c>
      <c r="J5" s="733" t="s">
        <v>73</v>
      </c>
    </row>
    <row r="6" spans="1:10" ht="14.4" customHeight="1" x14ac:dyDescent="0.3">
      <c r="A6" s="729" t="s">
        <v>583</v>
      </c>
      <c r="B6" s="730" t="s">
        <v>4152</v>
      </c>
      <c r="C6" s="731">
        <v>13.155519999999999</v>
      </c>
      <c r="D6" s="731">
        <v>11.827369999999998</v>
      </c>
      <c r="E6" s="731"/>
      <c r="F6" s="731">
        <v>14.63977</v>
      </c>
      <c r="G6" s="731">
        <v>15</v>
      </c>
      <c r="H6" s="731">
        <v>-0.36022999999999961</v>
      </c>
      <c r="I6" s="732">
        <v>0.97598466666666672</v>
      </c>
      <c r="J6" s="733" t="s">
        <v>1</v>
      </c>
    </row>
    <row r="7" spans="1:10" ht="14.4" customHeight="1" x14ac:dyDescent="0.3">
      <c r="A7" s="729" t="s">
        <v>583</v>
      </c>
      <c r="B7" s="730" t="s">
        <v>4153</v>
      </c>
      <c r="C7" s="731">
        <v>0.59036999999999995</v>
      </c>
      <c r="D7" s="731">
        <v>0</v>
      </c>
      <c r="E7" s="731"/>
      <c r="F7" s="731">
        <v>0.16153999999999999</v>
      </c>
      <c r="G7" s="731">
        <v>0</v>
      </c>
      <c r="H7" s="731">
        <v>0.16153999999999999</v>
      </c>
      <c r="I7" s="732" t="s">
        <v>585</v>
      </c>
      <c r="J7" s="733" t="s">
        <v>1</v>
      </c>
    </row>
    <row r="8" spans="1:10" ht="14.4" customHeight="1" x14ac:dyDescent="0.3">
      <c r="A8" s="729" t="s">
        <v>583</v>
      </c>
      <c r="B8" s="730" t="s">
        <v>4154</v>
      </c>
      <c r="C8" s="731">
        <v>148.27131</v>
      </c>
      <c r="D8" s="731">
        <v>156.56626999999997</v>
      </c>
      <c r="E8" s="731"/>
      <c r="F8" s="731">
        <v>114.02074999999998</v>
      </c>
      <c r="G8" s="731">
        <v>153.33333325195312</v>
      </c>
      <c r="H8" s="731">
        <v>-39.312583251953143</v>
      </c>
      <c r="I8" s="732">
        <v>0.74361358735118743</v>
      </c>
      <c r="J8" s="733" t="s">
        <v>1</v>
      </c>
    </row>
    <row r="9" spans="1:10" ht="14.4" customHeight="1" x14ac:dyDescent="0.3">
      <c r="A9" s="729" t="s">
        <v>583</v>
      </c>
      <c r="B9" s="730" t="s">
        <v>4155</v>
      </c>
      <c r="C9" s="731">
        <v>578.26256000000001</v>
      </c>
      <c r="D9" s="731">
        <v>580.86647000000005</v>
      </c>
      <c r="E9" s="731"/>
      <c r="F9" s="731">
        <v>645.20242999999994</v>
      </c>
      <c r="G9" s="731">
        <v>690.00000292968741</v>
      </c>
      <c r="H9" s="731">
        <v>-44.797572929687476</v>
      </c>
      <c r="I9" s="732">
        <v>0.9350759815369849</v>
      </c>
      <c r="J9" s="733" t="s">
        <v>1</v>
      </c>
    </row>
    <row r="10" spans="1:10" ht="14.4" customHeight="1" x14ac:dyDescent="0.3">
      <c r="A10" s="729" t="s">
        <v>583</v>
      </c>
      <c r="B10" s="730" t="s">
        <v>4156</v>
      </c>
      <c r="C10" s="731">
        <v>280.85067000000009</v>
      </c>
      <c r="D10" s="731">
        <v>270.57553999999999</v>
      </c>
      <c r="E10" s="731"/>
      <c r="F10" s="731">
        <v>321.27038000000005</v>
      </c>
      <c r="G10" s="731">
        <v>331.66666839599611</v>
      </c>
      <c r="H10" s="731">
        <v>-10.396288395996066</v>
      </c>
      <c r="I10" s="732">
        <v>0.96865440700968075</v>
      </c>
      <c r="J10" s="733" t="s">
        <v>1</v>
      </c>
    </row>
    <row r="11" spans="1:10" ht="14.4" customHeight="1" x14ac:dyDescent="0.3">
      <c r="A11" s="729" t="s">
        <v>583</v>
      </c>
      <c r="B11" s="730" t="s">
        <v>4157</v>
      </c>
      <c r="C11" s="731">
        <v>0</v>
      </c>
      <c r="D11" s="731">
        <v>0</v>
      </c>
      <c r="E11" s="731"/>
      <c r="F11" s="731">
        <v>0</v>
      </c>
      <c r="G11" s="731">
        <v>0</v>
      </c>
      <c r="H11" s="731">
        <v>0</v>
      </c>
      <c r="I11" s="732" t="s">
        <v>585</v>
      </c>
      <c r="J11" s="733" t="s">
        <v>1</v>
      </c>
    </row>
    <row r="12" spans="1:10" ht="14.4" customHeight="1" x14ac:dyDescent="0.3">
      <c r="A12" s="729" t="s">
        <v>583</v>
      </c>
      <c r="B12" s="730" t="s">
        <v>4158</v>
      </c>
      <c r="C12" s="731">
        <v>89.247789999999995</v>
      </c>
      <c r="D12" s="731">
        <v>73.731889999999993</v>
      </c>
      <c r="E12" s="731"/>
      <c r="F12" s="731">
        <v>69.155860000000004</v>
      </c>
      <c r="G12" s="731">
        <v>81.666663135528566</v>
      </c>
      <c r="H12" s="731">
        <v>-12.510803135528562</v>
      </c>
      <c r="I12" s="732">
        <v>0.84680648559417127</v>
      </c>
      <c r="J12" s="733" t="s">
        <v>1</v>
      </c>
    </row>
    <row r="13" spans="1:10" ht="14.4" customHeight="1" x14ac:dyDescent="0.3">
      <c r="A13" s="729" t="s">
        <v>583</v>
      </c>
      <c r="B13" s="730" t="s">
        <v>4159</v>
      </c>
      <c r="C13" s="731">
        <v>41.826340000000002</v>
      </c>
      <c r="D13" s="731">
        <v>42.409689999999998</v>
      </c>
      <c r="E13" s="731"/>
      <c r="F13" s="731">
        <v>34.797219999999996</v>
      </c>
      <c r="G13" s="731">
        <v>40.000000640869146</v>
      </c>
      <c r="H13" s="731">
        <v>-5.2027806408691504</v>
      </c>
      <c r="I13" s="732">
        <v>0.86993048606220968</v>
      </c>
      <c r="J13" s="733" t="s">
        <v>1</v>
      </c>
    </row>
    <row r="14" spans="1:10" ht="14.4" customHeight="1" x14ac:dyDescent="0.3">
      <c r="A14" s="729" t="s">
        <v>583</v>
      </c>
      <c r="B14" s="730" t="s">
        <v>4160</v>
      </c>
      <c r="C14" s="731">
        <v>311.18698000000001</v>
      </c>
      <c r="D14" s="731">
        <v>200.37988999999999</v>
      </c>
      <c r="E14" s="731"/>
      <c r="F14" s="731">
        <v>148.82859999999999</v>
      </c>
      <c r="G14" s="731">
        <v>183.33333593750001</v>
      </c>
      <c r="H14" s="731">
        <v>-34.504735937500016</v>
      </c>
      <c r="I14" s="732">
        <v>0.81179235210522216</v>
      </c>
      <c r="J14" s="733" t="s">
        <v>1</v>
      </c>
    </row>
    <row r="15" spans="1:10" ht="14.4" customHeight="1" x14ac:dyDescent="0.3">
      <c r="A15" s="729" t="s">
        <v>583</v>
      </c>
      <c r="B15" s="730" t="s">
        <v>4161</v>
      </c>
      <c r="C15" s="731">
        <v>10.394950000000001</v>
      </c>
      <c r="D15" s="731">
        <v>0</v>
      </c>
      <c r="E15" s="731"/>
      <c r="F15" s="731">
        <v>0</v>
      </c>
      <c r="G15" s="731">
        <v>3.3333332519531251</v>
      </c>
      <c r="H15" s="731">
        <v>-3.3333332519531251</v>
      </c>
      <c r="I15" s="732">
        <v>0</v>
      </c>
      <c r="J15" s="733" t="s">
        <v>1</v>
      </c>
    </row>
    <row r="16" spans="1:10" ht="14.4" customHeight="1" x14ac:dyDescent="0.3">
      <c r="A16" s="729" t="s">
        <v>583</v>
      </c>
      <c r="B16" s="730" t="s">
        <v>4162</v>
      </c>
      <c r="C16" s="731">
        <v>1.18865</v>
      </c>
      <c r="D16" s="731">
        <v>0.29403000000000001</v>
      </c>
      <c r="E16" s="731"/>
      <c r="F16" s="731">
        <v>2.4426400000000004</v>
      </c>
      <c r="G16" s="731">
        <v>0.99999996948242176</v>
      </c>
      <c r="H16" s="731">
        <v>1.4426400305175786</v>
      </c>
      <c r="I16" s="732">
        <v>2.4426400745434598</v>
      </c>
      <c r="J16" s="733" t="s">
        <v>1</v>
      </c>
    </row>
    <row r="17" spans="1:10" ht="14.4" customHeight="1" x14ac:dyDescent="0.3">
      <c r="A17" s="729" t="s">
        <v>583</v>
      </c>
      <c r="B17" s="730" t="s">
        <v>4163</v>
      </c>
      <c r="C17" s="731">
        <v>0</v>
      </c>
      <c r="D17" s="731">
        <v>0</v>
      </c>
      <c r="E17" s="731"/>
      <c r="F17" s="731">
        <v>0</v>
      </c>
      <c r="G17" s="731">
        <v>0</v>
      </c>
      <c r="H17" s="731">
        <v>0</v>
      </c>
      <c r="I17" s="732" t="s">
        <v>585</v>
      </c>
      <c r="J17" s="733" t="s">
        <v>1</v>
      </c>
    </row>
    <row r="18" spans="1:10" ht="14.4" customHeight="1" x14ac:dyDescent="0.3">
      <c r="A18" s="729" t="s">
        <v>583</v>
      </c>
      <c r="B18" s="730" t="s">
        <v>596</v>
      </c>
      <c r="C18" s="731">
        <v>1474.9751400000002</v>
      </c>
      <c r="D18" s="731">
        <v>1336.6511499999999</v>
      </c>
      <c r="E18" s="731"/>
      <c r="F18" s="731">
        <v>1350.51919</v>
      </c>
      <c r="G18" s="731">
        <v>1499.3333375129698</v>
      </c>
      <c r="H18" s="731">
        <v>-148.81414751296984</v>
      </c>
      <c r="I18" s="732">
        <v>0.90074645591498925</v>
      </c>
      <c r="J18" s="733" t="s">
        <v>597</v>
      </c>
    </row>
    <row r="20" spans="1:10" ht="14.4" customHeight="1" x14ac:dyDescent="0.3">
      <c r="A20" s="729" t="s">
        <v>583</v>
      </c>
      <c r="B20" s="730" t="s">
        <v>584</v>
      </c>
      <c r="C20" s="731" t="s">
        <v>585</v>
      </c>
      <c r="D20" s="731" t="s">
        <v>585</v>
      </c>
      <c r="E20" s="731"/>
      <c r="F20" s="731" t="s">
        <v>585</v>
      </c>
      <c r="G20" s="731" t="s">
        <v>585</v>
      </c>
      <c r="H20" s="731" t="s">
        <v>585</v>
      </c>
      <c r="I20" s="732" t="s">
        <v>585</v>
      </c>
      <c r="J20" s="733" t="s">
        <v>73</v>
      </c>
    </row>
    <row r="21" spans="1:10" ht="14.4" customHeight="1" x14ac:dyDescent="0.3">
      <c r="A21" s="729" t="s">
        <v>598</v>
      </c>
      <c r="B21" s="730" t="s">
        <v>599</v>
      </c>
      <c r="C21" s="731" t="s">
        <v>585</v>
      </c>
      <c r="D21" s="731" t="s">
        <v>585</v>
      </c>
      <c r="E21" s="731"/>
      <c r="F21" s="731" t="s">
        <v>585</v>
      </c>
      <c r="G21" s="731" t="s">
        <v>585</v>
      </c>
      <c r="H21" s="731" t="s">
        <v>585</v>
      </c>
      <c r="I21" s="732" t="s">
        <v>585</v>
      </c>
      <c r="J21" s="733" t="s">
        <v>0</v>
      </c>
    </row>
    <row r="22" spans="1:10" ht="14.4" customHeight="1" x14ac:dyDescent="0.3">
      <c r="A22" s="729" t="s">
        <v>598</v>
      </c>
      <c r="B22" s="730" t="s">
        <v>4152</v>
      </c>
      <c r="C22" s="731">
        <v>5.6947000000000001</v>
      </c>
      <c r="D22" s="731">
        <v>6.0502899999999986</v>
      </c>
      <c r="E22" s="731"/>
      <c r="F22" s="731">
        <v>6.0064200000000003</v>
      </c>
      <c r="G22" s="731">
        <v>7</v>
      </c>
      <c r="H22" s="731">
        <v>-0.99357999999999969</v>
      </c>
      <c r="I22" s="732">
        <v>0.85806000000000004</v>
      </c>
      <c r="J22" s="733" t="s">
        <v>1</v>
      </c>
    </row>
    <row r="23" spans="1:10" ht="14.4" customHeight="1" x14ac:dyDescent="0.3">
      <c r="A23" s="729" t="s">
        <v>598</v>
      </c>
      <c r="B23" s="730" t="s">
        <v>4153</v>
      </c>
      <c r="C23" s="731">
        <v>0.16372</v>
      </c>
      <c r="D23" s="731">
        <v>0</v>
      </c>
      <c r="E23" s="731"/>
      <c r="F23" s="731">
        <v>0</v>
      </c>
      <c r="G23" s="731">
        <v>0</v>
      </c>
      <c r="H23" s="731">
        <v>0</v>
      </c>
      <c r="I23" s="732" t="s">
        <v>585</v>
      </c>
      <c r="J23" s="733" t="s">
        <v>1</v>
      </c>
    </row>
    <row r="24" spans="1:10" ht="14.4" customHeight="1" x14ac:dyDescent="0.3">
      <c r="A24" s="729" t="s">
        <v>598</v>
      </c>
      <c r="B24" s="730" t="s">
        <v>4154</v>
      </c>
      <c r="C24" s="731">
        <v>28.238209999999999</v>
      </c>
      <c r="D24" s="731">
        <v>33.976850000000006</v>
      </c>
      <c r="E24" s="731"/>
      <c r="F24" s="731">
        <v>27.755389999999998</v>
      </c>
      <c r="G24" s="731">
        <v>38</v>
      </c>
      <c r="H24" s="731">
        <v>-10.244610000000002</v>
      </c>
      <c r="I24" s="732">
        <v>0.73040499999999997</v>
      </c>
      <c r="J24" s="733" t="s">
        <v>1</v>
      </c>
    </row>
    <row r="25" spans="1:10" ht="14.4" customHeight="1" x14ac:dyDescent="0.3">
      <c r="A25" s="729" t="s">
        <v>598</v>
      </c>
      <c r="B25" s="730" t="s">
        <v>4155</v>
      </c>
      <c r="C25" s="731">
        <v>75.204559999999987</v>
      </c>
      <c r="D25" s="731">
        <v>79.453800000000001</v>
      </c>
      <c r="E25" s="731"/>
      <c r="F25" s="731">
        <v>59.923429999999996</v>
      </c>
      <c r="G25" s="731">
        <v>90</v>
      </c>
      <c r="H25" s="731">
        <v>-30.076570000000004</v>
      </c>
      <c r="I25" s="732">
        <v>0.66581588888888887</v>
      </c>
      <c r="J25" s="733" t="s">
        <v>1</v>
      </c>
    </row>
    <row r="26" spans="1:10" ht="14.4" customHeight="1" x14ac:dyDescent="0.3">
      <c r="A26" s="729" t="s">
        <v>598</v>
      </c>
      <c r="B26" s="730" t="s">
        <v>4156</v>
      </c>
      <c r="C26" s="731">
        <v>35.695099999999996</v>
      </c>
      <c r="D26" s="731">
        <v>19.025400000000001</v>
      </c>
      <c r="E26" s="731"/>
      <c r="F26" s="731">
        <v>23.942499999999999</v>
      </c>
      <c r="G26" s="731">
        <v>29</v>
      </c>
      <c r="H26" s="731">
        <v>-5.057500000000001</v>
      </c>
      <c r="I26" s="732">
        <v>0.82560344827586207</v>
      </c>
      <c r="J26" s="733" t="s">
        <v>1</v>
      </c>
    </row>
    <row r="27" spans="1:10" ht="14.4" customHeight="1" x14ac:dyDescent="0.3">
      <c r="A27" s="729" t="s">
        <v>598</v>
      </c>
      <c r="B27" s="730" t="s">
        <v>4158</v>
      </c>
      <c r="C27" s="731">
        <v>7.1919499999999994</v>
      </c>
      <c r="D27" s="731">
        <v>9.4609799999999993</v>
      </c>
      <c r="E27" s="731"/>
      <c r="F27" s="731">
        <v>2.5720000000000001</v>
      </c>
      <c r="G27" s="731">
        <v>10</v>
      </c>
      <c r="H27" s="731">
        <v>-7.4279999999999999</v>
      </c>
      <c r="I27" s="732">
        <v>0.25719999999999998</v>
      </c>
      <c r="J27" s="733" t="s">
        <v>1</v>
      </c>
    </row>
    <row r="28" spans="1:10" ht="14.4" customHeight="1" x14ac:dyDescent="0.3">
      <c r="A28" s="729" t="s">
        <v>598</v>
      </c>
      <c r="B28" s="730" t="s">
        <v>4159</v>
      </c>
      <c r="C28" s="731">
        <v>12.657260000000001</v>
      </c>
      <c r="D28" s="731">
        <v>13.2585</v>
      </c>
      <c r="E28" s="731"/>
      <c r="F28" s="731">
        <v>12.726000000000001</v>
      </c>
      <c r="G28" s="731">
        <v>15</v>
      </c>
      <c r="H28" s="731">
        <v>-2.2739999999999991</v>
      </c>
      <c r="I28" s="732">
        <v>0.84840000000000004</v>
      </c>
      <c r="J28" s="733" t="s">
        <v>1</v>
      </c>
    </row>
    <row r="29" spans="1:10" ht="14.4" customHeight="1" x14ac:dyDescent="0.3">
      <c r="A29" s="729" t="s">
        <v>598</v>
      </c>
      <c r="B29" s="730" t="s">
        <v>4160</v>
      </c>
      <c r="C29" s="731">
        <v>135.29879</v>
      </c>
      <c r="D29" s="731">
        <v>132.73063999999999</v>
      </c>
      <c r="E29" s="731"/>
      <c r="F29" s="731">
        <v>63.13944</v>
      </c>
      <c r="G29" s="731">
        <v>64</v>
      </c>
      <c r="H29" s="731">
        <v>-0.86055999999999955</v>
      </c>
      <c r="I29" s="732">
        <v>0.98655375000000001</v>
      </c>
      <c r="J29" s="733" t="s">
        <v>1</v>
      </c>
    </row>
    <row r="30" spans="1:10" ht="14.4" customHeight="1" x14ac:dyDescent="0.3">
      <c r="A30" s="729" t="s">
        <v>598</v>
      </c>
      <c r="B30" s="730" t="s">
        <v>4161</v>
      </c>
      <c r="C30" s="731">
        <v>0</v>
      </c>
      <c r="D30" s="731">
        <v>0</v>
      </c>
      <c r="E30" s="731"/>
      <c r="F30" s="731">
        <v>0</v>
      </c>
      <c r="G30" s="731">
        <v>0</v>
      </c>
      <c r="H30" s="731">
        <v>0</v>
      </c>
      <c r="I30" s="732" t="s">
        <v>585</v>
      </c>
      <c r="J30" s="733" t="s">
        <v>1</v>
      </c>
    </row>
    <row r="31" spans="1:10" ht="14.4" customHeight="1" x14ac:dyDescent="0.3">
      <c r="A31" s="729" t="s">
        <v>598</v>
      </c>
      <c r="B31" s="730" t="s">
        <v>4162</v>
      </c>
      <c r="C31" s="731">
        <v>0.3992</v>
      </c>
      <c r="D31" s="731">
        <v>0.13793</v>
      </c>
      <c r="E31" s="731"/>
      <c r="F31" s="731">
        <v>0</v>
      </c>
      <c r="G31" s="731">
        <v>0</v>
      </c>
      <c r="H31" s="731">
        <v>0</v>
      </c>
      <c r="I31" s="732" t="s">
        <v>585</v>
      </c>
      <c r="J31" s="733" t="s">
        <v>1</v>
      </c>
    </row>
    <row r="32" spans="1:10" ht="14.4" customHeight="1" x14ac:dyDescent="0.3">
      <c r="A32" s="729" t="s">
        <v>598</v>
      </c>
      <c r="B32" s="730" t="s">
        <v>4163</v>
      </c>
      <c r="C32" s="731">
        <v>0</v>
      </c>
      <c r="D32" s="731">
        <v>0</v>
      </c>
      <c r="E32" s="731"/>
      <c r="F32" s="731">
        <v>0</v>
      </c>
      <c r="G32" s="731">
        <v>0</v>
      </c>
      <c r="H32" s="731">
        <v>0</v>
      </c>
      <c r="I32" s="732" t="s">
        <v>585</v>
      </c>
      <c r="J32" s="733" t="s">
        <v>1</v>
      </c>
    </row>
    <row r="33" spans="1:10" ht="14.4" customHeight="1" x14ac:dyDescent="0.3">
      <c r="A33" s="729" t="s">
        <v>598</v>
      </c>
      <c r="B33" s="730" t="s">
        <v>600</v>
      </c>
      <c r="C33" s="731">
        <v>300.54348999999996</v>
      </c>
      <c r="D33" s="731">
        <v>294.09438999999998</v>
      </c>
      <c r="E33" s="731"/>
      <c r="F33" s="731">
        <v>196.06518</v>
      </c>
      <c r="G33" s="731">
        <v>253</v>
      </c>
      <c r="H33" s="731">
        <v>-56.934820000000002</v>
      </c>
      <c r="I33" s="732">
        <v>0.77496118577075102</v>
      </c>
      <c r="J33" s="733" t="s">
        <v>601</v>
      </c>
    </row>
    <row r="34" spans="1:10" ht="14.4" customHeight="1" x14ac:dyDescent="0.3">
      <c r="A34" s="729" t="s">
        <v>585</v>
      </c>
      <c r="B34" s="730" t="s">
        <v>585</v>
      </c>
      <c r="C34" s="731" t="s">
        <v>585</v>
      </c>
      <c r="D34" s="731" t="s">
        <v>585</v>
      </c>
      <c r="E34" s="731"/>
      <c r="F34" s="731" t="s">
        <v>585</v>
      </c>
      <c r="G34" s="731" t="s">
        <v>585</v>
      </c>
      <c r="H34" s="731" t="s">
        <v>585</v>
      </c>
      <c r="I34" s="732" t="s">
        <v>585</v>
      </c>
      <c r="J34" s="733" t="s">
        <v>602</v>
      </c>
    </row>
    <row r="35" spans="1:10" ht="14.4" customHeight="1" x14ac:dyDescent="0.3">
      <c r="A35" s="729" t="s">
        <v>603</v>
      </c>
      <c r="B35" s="730" t="s">
        <v>604</v>
      </c>
      <c r="C35" s="731" t="s">
        <v>585</v>
      </c>
      <c r="D35" s="731" t="s">
        <v>585</v>
      </c>
      <c r="E35" s="731"/>
      <c r="F35" s="731" t="s">
        <v>585</v>
      </c>
      <c r="G35" s="731" t="s">
        <v>585</v>
      </c>
      <c r="H35" s="731" t="s">
        <v>585</v>
      </c>
      <c r="I35" s="732" t="s">
        <v>585</v>
      </c>
      <c r="J35" s="733" t="s">
        <v>0</v>
      </c>
    </row>
    <row r="36" spans="1:10" ht="14.4" customHeight="1" x14ac:dyDescent="0.3">
      <c r="A36" s="729" t="s">
        <v>603</v>
      </c>
      <c r="B36" s="730" t="s">
        <v>4152</v>
      </c>
      <c r="C36" s="731">
        <v>7.46082</v>
      </c>
      <c r="D36" s="731">
        <v>5.7770799999999998</v>
      </c>
      <c r="E36" s="731"/>
      <c r="F36" s="731">
        <v>8.6333500000000001</v>
      </c>
      <c r="G36" s="731">
        <v>8</v>
      </c>
      <c r="H36" s="731">
        <v>0.63335000000000008</v>
      </c>
      <c r="I36" s="732">
        <v>1.07916875</v>
      </c>
      <c r="J36" s="733" t="s">
        <v>1</v>
      </c>
    </row>
    <row r="37" spans="1:10" ht="14.4" customHeight="1" x14ac:dyDescent="0.3">
      <c r="A37" s="729" t="s">
        <v>603</v>
      </c>
      <c r="B37" s="730" t="s">
        <v>4153</v>
      </c>
      <c r="C37" s="731">
        <v>0.32743</v>
      </c>
      <c r="D37" s="731">
        <v>0</v>
      </c>
      <c r="E37" s="731"/>
      <c r="F37" s="731">
        <v>0.16153999999999999</v>
      </c>
      <c r="G37" s="731">
        <v>0</v>
      </c>
      <c r="H37" s="731">
        <v>0.16153999999999999</v>
      </c>
      <c r="I37" s="732" t="s">
        <v>585</v>
      </c>
      <c r="J37" s="733" t="s">
        <v>1</v>
      </c>
    </row>
    <row r="38" spans="1:10" ht="14.4" customHeight="1" x14ac:dyDescent="0.3">
      <c r="A38" s="729" t="s">
        <v>603</v>
      </c>
      <c r="B38" s="730" t="s">
        <v>4154</v>
      </c>
      <c r="C38" s="731">
        <v>63.361099999999993</v>
      </c>
      <c r="D38" s="731">
        <v>57.234149999999993</v>
      </c>
      <c r="E38" s="731"/>
      <c r="F38" s="731">
        <v>27.189319999999999</v>
      </c>
      <c r="G38" s="731">
        <v>53</v>
      </c>
      <c r="H38" s="731">
        <v>-25.810680000000001</v>
      </c>
      <c r="I38" s="732">
        <v>0.51300603773584907</v>
      </c>
      <c r="J38" s="733" t="s">
        <v>1</v>
      </c>
    </row>
    <row r="39" spans="1:10" ht="14.4" customHeight="1" x14ac:dyDescent="0.3">
      <c r="A39" s="729" t="s">
        <v>603</v>
      </c>
      <c r="B39" s="730" t="s">
        <v>4155</v>
      </c>
      <c r="C39" s="731">
        <v>84.691040000000015</v>
      </c>
      <c r="D39" s="731">
        <v>81.249290000000002</v>
      </c>
      <c r="E39" s="731"/>
      <c r="F39" s="731">
        <v>51.619590000000002</v>
      </c>
      <c r="G39" s="731">
        <v>94</v>
      </c>
      <c r="H39" s="731">
        <v>-42.380409999999998</v>
      </c>
      <c r="I39" s="732">
        <v>0.54914457446808518</v>
      </c>
      <c r="J39" s="733" t="s">
        <v>1</v>
      </c>
    </row>
    <row r="40" spans="1:10" ht="14.4" customHeight="1" x14ac:dyDescent="0.3">
      <c r="A40" s="729" t="s">
        <v>603</v>
      </c>
      <c r="B40" s="730" t="s">
        <v>4156</v>
      </c>
      <c r="C40" s="731">
        <v>39.073540000000001</v>
      </c>
      <c r="D40" s="731">
        <v>35.673879999999997</v>
      </c>
      <c r="E40" s="731"/>
      <c r="F40" s="731">
        <v>37.913170000000001</v>
      </c>
      <c r="G40" s="731">
        <v>49</v>
      </c>
      <c r="H40" s="731">
        <v>-11.086829999999999</v>
      </c>
      <c r="I40" s="732">
        <v>0.77373816326530609</v>
      </c>
      <c r="J40" s="733" t="s">
        <v>1</v>
      </c>
    </row>
    <row r="41" spans="1:10" ht="14.4" customHeight="1" x14ac:dyDescent="0.3">
      <c r="A41" s="729" t="s">
        <v>603</v>
      </c>
      <c r="B41" s="730" t="s">
        <v>4157</v>
      </c>
      <c r="C41" s="731">
        <v>0</v>
      </c>
      <c r="D41" s="731">
        <v>0</v>
      </c>
      <c r="E41" s="731"/>
      <c r="F41" s="731">
        <v>0</v>
      </c>
      <c r="G41" s="731">
        <v>0</v>
      </c>
      <c r="H41" s="731">
        <v>0</v>
      </c>
      <c r="I41" s="732" t="s">
        <v>585</v>
      </c>
      <c r="J41" s="733" t="s">
        <v>1</v>
      </c>
    </row>
    <row r="42" spans="1:10" ht="14.4" customHeight="1" x14ac:dyDescent="0.3">
      <c r="A42" s="729" t="s">
        <v>603</v>
      </c>
      <c r="B42" s="730" t="s">
        <v>4158</v>
      </c>
      <c r="C42" s="731">
        <v>7.242</v>
      </c>
      <c r="D42" s="731">
        <v>7.7750000000000004</v>
      </c>
      <c r="E42" s="731"/>
      <c r="F42" s="731">
        <v>2.4380000000000002</v>
      </c>
      <c r="G42" s="731">
        <v>7</v>
      </c>
      <c r="H42" s="731">
        <v>-4.5619999999999994</v>
      </c>
      <c r="I42" s="732">
        <v>0.34828571428571431</v>
      </c>
      <c r="J42" s="733" t="s">
        <v>1</v>
      </c>
    </row>
    <row r="43" spans="1:10" ht="14.4" customHeight="1" x14ac:dyDescent="0.3">
      <c r="A43" s="729" t="s">
        <v>603</v>
      </c>
      <c r="B43" s="730" t="s">
        <v>4159</v>
      </c>
      <c r="C43" s="731">
        <v>11.73</v>
      </c>
      <c r="D43" s="731">
        <v>11.381500000000001</v>
      </c>
      <c r="E43" s="731"/>
      <c r="F43" s="731">
        <v>8.5109999999999992</v>
      </c>
      <c r="G43" s="731">
        <v>11</v>
      </c>
      <c r="H43" s="731">
        <v>-2.4890000000000008</v>
      </c>
      <c r="I43" s="732">
        <v>0.77372727272727271</v>
      </c>
      <c r="J43" s="733" t="s">
        <v>1</v>
      </c>
    </row>
    <row r="44" spans="1:10" ht="14.4" customHeight="1" x14ac:dyDescent="0.3">
      <c r="A44" s="729" t="s">
        <v>603</v>
      </c>
      <c r="B44" s="730" t="s">
        <v>4160</v>
      </c>
      <c r="C44" s="731">
        <v>108.23879000000001</v>
      </c>
      <c r="D44" s="731">
        <v>36.079590000000003</v>
      </c>
      <c r="E44" s="731"/>
      <c r="F44" s="731">
        <v>22.54975</v>
      </c>
      <c r="G44" s="731">
        <v>23</v>
      </c>
      <c r="H44" s="731">
        <v>-0.45025000000000048</v>
      </c>
      <c r="I44" s="732">
        <v>0.9804239130434782</v>
      </c>
      <c r="J44" s="733" t="s">
        <v>1</v>
      </c>
    </row>
    <row r="45" spans="1:10" ht="14.4" customHeight="1" x14ac:dyDescent="0.3">
      <c r="A45" s="729" t="s">
        <v>603</v>
      </c>
      <c r="B45" s="730" t="s">
        <v>4161</v>
      </c>
      <c r="C45" s="731">
        <v>10.394950000000001</v>
      </c>
      <c r="D45" s="731">
        <v>0</v>
      </c>
      <c r="E45" s="731"/>
      <c r="F45" s="731">
        <v>0</v>
      </c>
      <c r="G45" s="731">
        <v>3</v>
      </c>
      <c r="H45" s="731">
        <v>-3</v>
      </c>
      <c r="I45" s="732">
        <v>0</v>
      </c>
      <c r="J45" s="733" t="s">
        <v>1</v>
      </c>
    </row>
    <row r="46" spans="1:10" ht="14.4" customHeight="1" x14ac:dyDescent="0.3">
      <c r="A46" s="729" t="s">
        <v>603</v>
      </c>
      <c r="B46" s="730" t="s">
        <v>4162</v>
      </c>
      <c r="C46" s="731">
        <v>0.71140000000000003</v>
      </c>
      <c r="D46" s="731">
        <v>0.15609999999999999</v>
      </c>
      <c r="E46" s="731"/>
      <c r="F46" s="731">
        <v>2.4079000000000002</v>
      </c>
      <c r="G46" s="731">
        <v>1</v>
      </c>
      <c r="H46" s="731">
        <v>1.4079000000000002</v>
      </c>
      <c r="I46" s="732">
        <v>2.4079000000000002</v>
      </c>
      <c r="J46" s="733" t="s">
        <v>1</v>
      </c>
    </row>
    <row r="47" spans="1:10" ht="14.4" customHeight="1" x14ac:dyDescent="0.3">
      <c r="A47" s="729" t="s">
        <v>603</v>
      </c>
      <c r="B47" s="730" t="s">
        <v>605</v>
      </c>
      <c r="C47" s="731">
        <v>333.23107000000005</v>
      </c>
      <c r="D47" s="731">
        <v>235.32658999999998</v>
      </c>
      <c r="E47" s="731"/>
      <c r="F47" s="731">
        <v>161.42362000000003</v>
      </c>
      <c r="G47" s="731">
        <v>249</v>
      </c>
      <c r="H47" s="731">
        <v>-87.576379999999972</v>
      </c>
      <c r="I47" s="732">
        <v>0.64828763052208849</v>
      </c>
      <c r="J47" s="733" t="s">
        <v>601</v>
      </c>
    </row>
    <row r="48" spans="1:10" ht="14.4" customHeight="1" x14ac:dyDescent="0.3">
      <c r="A48" s="729" t="s">
        <v>585</v>
      </c>
      <c r="B48" s="730" t="s">
        <v>585</v>
      </c>
      <c r="C48" s="731" t="s">
        <v>585</v>
      </c>
      <c r="D48" s="731" t="s">
        <v>585</v>
      </c>
      <c r="E48" s="731"/>
      <c r="F48" s="731" t="s">
        <v>585</v>
      </c>
      <c r="G48" s="731" t="s">
        <v>585</v>
      </c>
      <c r="H48" s="731" t="s">
        <v>585</v>
      </c>
      <c r="I48" s="732" t="s">
        <v>585</v>
      </c>
      <c r="J48" s="733" t="s">
        <v>602</v>
      </c>
    </row>
    <row r="49" spans="1:10" ht="14.4" customHeight="1" x14ac:dyDescent="0.3">
      <c r="A49" s="729" t="s">
        <v>606</v>
      </c>
      <c r="B49" s="730" t="s">
        <v>607</v>
      </c>
      <c r="C49" s="731" t="s">
        <v>585</v>
      </c>
      <c r="D49" s="731" t="s">
        <v>585</v>
      </c>
      <c r="E49" s="731"/>
      <c r="F49" s="731" t="s">
        <v>585</v>
      </c>
      <c r="G49" s="731" t="s">
        <v>585</v>
      </c>
      <c r="H49" s="731" t="s">
        <v>585</v>
      </c>
      <c r="I49" s="732" t="s">
        <v>585</v>
      </c>
      <c r="J49" s="733" t="s">
        <v>0</v>
      </c>
    </row>
    <row r="50" spans="1:10" ht="14.4" customHeight="1" x14ac:dyDescent="0.3">
      <c r="A50" s="729" t="s">
        <v>606</v>
      </c>
      <c r="B50" s="730" t="s">
        <v>4154</v>
      </c>
      <c r="C50" s="731">
        <v>22.889180000000003</v>
      </c>
      <c r="D50" s="731">
        <v>16.55517</v>
      </c>
      <c r="E50" s="731"/>
      <c r="F50" s="731">
        <v>13.955979999999998</v>
      </c>
      <c r="G50" s="731">
        <v>18</v>
      </c>
      <c r="H50" s="731">
        <v>-4.0440200000000015</v>
      </c>
      <c r="I50" s="732">
        <v>0.77533222222222209</v>
      </c>
      <c r="J50" s="733" t="s">
        <v>1</v>
      </c>
    </row>
    <row r="51" spans="1:10" ht="14.4" customHeight="1" x14ac:dyDescent="0.3">
      <c r="A51" s="729" t="s">
        <v>606</v>
      </c>
      <c r="B51" s="730" t="s">
        <v>4155</v>
      </c>
      <c r="C51" s="731">
        <v>337.41070999999994</v>
      </c>
      <c r="D51" s="731">
        <v>363.16451000000001</v>
      </c>
      <c r="E51" s="731"/>
      <c r="F51" s="731">
        <v>460.56129999999996</v>
      </c>
      <c r="G51" s="731">
        <v>441</v>
      </c>
      <c r="H51" s="731">
        <v>19.56129999999996</v>
      </c>
      <c r="I51" s="732">
        <v>1.0443566893424034</v>
      </c>
      <c r="J51" s="733" t="s">
        <v>1</v>
      </c>
    </row>
    <row r="52" spans="1:10" ht="14.4" customHeight="1" x14ac:dyDescent="0.3">
      <c r="A52" s="729" t="s">
        <v>606</v>
      </c>
      <c r="B52" s="730" t="s">
        <v>4156</v>
      </c>
      <c r="C52" s="731">
        <v>205.44799000000003</v>
      </c>
      <c r="D52" s="731">
        <v>214.03222</v>
      </c>
      <c r="E52" s="731"/>
      <c r="F52" s="731">
        <v>259.41471000000001</v>
      </c>
      <c r="G52" s="731">
        <v>252</v>
      </c>
      <c r="H52" s="731">
        <v>7.4147100000000137</v>
      </c>
      <c r="I52" s="732">
        <v>1.0294234523809525</v>
      </c>
      <c r="J52" s="733" t="s">
        <v>1</v>
      </c>
    </row>
    <row r="53" spans="1:10" ht="14.4" customHeight="1" x14ac:dyDescent="0.3">
      <c r="A53" s="729" t="s">
        <v>606</v>
      </c>
      <c r="B53" s="730" t="s">
        <v>4158</v>
      </c>
      <c r="C53" s="731">
        <v>56.933900000000001</v>
      </c>
      <c r="D53" s="731">
        <v>56.440910000000002</v>
      </c>
      <c r="E53" s="731"/>
      <c r="F53" s="731">
        <v>64.145859999999999</v>
      </c>
      <c r="G53" s="731">
        <v>65</v>
      </c>
      <c r="H53" s="731">
        <v>-0.85414000000000101</v>
      </c>
      <c r="I53" s="732">
        <v>0.98685938461538458</v>
      </c>
      <c r="J53" s="733" t="s">
        <v>1</v>
      </c>
    </row>
    <row r="54" spans="1:10" ht="14.4" customHeight="1" x14ac:dyDescent="0.3">
      <c r="A54" s="729" t="s">
        <v>606</v>
      </c>
      <c r="B54" s="730" t="s">
        <v>4159</v>
      </c>
      <c r="C54" s="731">
        <v>7.7334000000000005</v>
      </c>
      <c r="D54" s="731">
        <v>10.0312</v>
      </c>
      <c r="E54" s="731"/>
      <c r="F54" s="731">
        <v>7.0792199999999994</v>
      </c>
      <c r="G54" s="731">
        <v>10</v>
      </c>
      <c r="H54" s="731">
        <v>-2.9207800000000006</v>
      </c>
      <c r="I54" s="732">
        <v>0.70792199999999994</v>
      </c>
      <c r="J54" s="733" t="s">
        <v>1</v>
      </c>
    </row>
    <row r="55" spans="1:10" ht="14.4" customHeight="1" x14ac:dyDescent="0.3">
      <c r="A55" s="729" t="s">
        <v>606</v>
      </c>
      <c r="B55" s="730" t="s">
        <v>4160</v>
      </c>
      <c r="C55" s="731">
        <v>67.6494</v>
      </c>
      <c r="D55" s="731">
        <v>31.569659999999999</v>
      </c>
      <c r="E55" s="731"/>
      <c r="F55" s="731">
        <v>63.139410000000005</v>
      </c>
      <c r="G55" s="731">
        <v>97</v>
      </c>
      <c r="H55" s="731">
        <v>-33.860589999999995</v>
      </c>
      <c r="I55" s="732">
        <v>0.65092175257731966</v>
      </c>
      <c r="J55" s="733" t="s">
        <v>1</v>
      </c>
    </row>
    <row r="56" spans="1:10" ht="14.4" customHeight="1" x14ac:dyDescent="0.3">
      <c r="A56" s="729" t="s">
        <v>606</v>
      </c>
      <c r="B56" s="730" t="s">
        <v>4162</v>
      </c>
      <c r="C56" s="731">
        <v>7.8049999999999994E-2</v>
      </c>
      <c r="D56" s="731">
        <v>0</v>
      </c>
      <c r="E56" s="731"/>
      <c r="F56" s="731">
        <v>3.474E-2</v>
      </c>
      <c r="G56" s="731">
        <v>0</v>
      </c>
      <c r="H56" s="731">
        <v>3.474E-2</v>
      </c>
      <c r="I56" s="732" t="s">
        <v>585</v>
      </c>
      <c r="J56" s="733" t="s">
        <v>1</v>
      </c>
    </row>
    <row r="57" spans="1:10" ht="14.4" customHeight="1" x14ac:dyDescent="0.3">
      <c r="A57" s="729" t="s">
        <v>606</v>
      </c>
      <c r="B57" s="730" t="s">
        <v>608</v>
      </c>
      <c r="C57" s="731">
        <v>698.14262999999994</v>
      </c>
      <c r="D57" s="731">
        <v>691.79367000000002</v>
      </c>
      <c r="E57" s="731"/>
      <c r="F57" s="731">
        <v>868.33122000000003</v>
      </c>
      <c r="G57" s="731">
        <v>883</v>
      </c>
      <c r="H57" s="731">
        <v>-14.66877999999997</v>
      </c>
      <c r="I57" s="732">
        <v>0.98338756511891279</v>
      </c>
      <c r="J57" s="733" t="s">
        <v>601</v>
      </c>
    </row>
    <row r="58" spans="1:10" ht="14.4" customHeight="1" x14ac:dyDescent="0.3">
      <c r="A58" s="729" t="s">
        <v>585</v>
      </c>
      <c r="B58" s="730" t="s">
        <v>585</v>
      </c>
      <c r="C58" s="731" t="s">
        <v>585</v>
      </c>
      <c r="D58" s="731" t="s">
        <v>585</v>
      </c>
      <c r="E58" s="731"/>
      <c r="F58" s="731" t="s">
        <v>585</v>
      </c>
      <c r="G58" s="731" t="s">
        <v>585</v>
      </c>
      <c r="H58" s="731" t="s">
        <v>585</v>
      </c>
      <c r="I58" s="732" t="s">
        <v>585</v>
      </c>
      <c r="J58" s="733" t="s">
        <v>602</v>
      </c>
    </row>
    <row r="59" spans="1:10" ht="14.4" customHeight="1" x14ac:dyDescent="0.3">
      <c r="A59" s="729" t="s">
        <v>609</v>
      </c>
      <c r="B59" s="730" t="s">
        <v>610</v>
      </c>
      <c r="C59" s="731" t="s">
        <v>585</v>
      </c>
      <c r="D59" s="731" t="s">
        <v>585</v>
      </c>
      <c r="E59" s="731"/>
      <c r="F59" s="731" t="s">
        <v>585</v>
      </c>
      <c r="G59" s="731" t="s">
        <v>585</v>
      </c>
      <c r="H59" s="731" t="s">
        <v>585</v>
      </c>
      <c r="I59" s="732" t="s">
        <v>585</v>
      </c>
      <c r="J59" s="733" t="s">
        <v>0</v>
      </c>
    </row>
    <row r="60" spans="1:10" ht="14.4" customHeight="1" x14ac:dyDescent="0.3">
      <c r="A60" s="729" t="s">
        <v>609</v>
      </c>
      <c r="B60" s="730" t="s">
        <v>4154</v>
      </c>
      <c r="C60" s="731">
        <v>1.8403600000000002</v>
      </c>
      <c r="D60" s="731">
        <v>1.6569099999999999</v>
      </c>
      <c r="E60" s="731"/>
      <c r="F60" s="731">
        <v>1.1357999999999999</v>
      </c>
      <c r="G60" s="731">
        <v>1</v>
      </c>
      <c r="H60" s="731">
        <v>0.13579999999999992</v>
      </c>
      <c r="I60" s="732">
        <v>1.1357999999999999</v>
      </c>
      <c r="J60" s="733" t="s">
        <v>1</v>
      </c>
    </row>
    <row r="61" spans="1:10" ht="14.4" customHeight="1" x14ac:dyDescent="0.3">
      <c r="A61" s="729" t="s">
        <v>609</v>
      </c>
      <c r="B61" s="730" t="s">
        <v>4155</v>
      </c>
      <c r="C61" s="731">
        <v>74.693329999999989</v>
      </c>
      <c r="D61" s="731">
        <v>45.197470000000003</v>
      </c>
      <c r="E61" s="731"/>
      <c r="F61" s="731">
        <v>68.325100000000006</v>
      </c>
      <c r="G61" s="731">
        <v>55</v>
      </c>
      <c r="H61" s="731">
        <v>13.325100000000006</v>
      </c>
      <c r="I61" s="732">
        <v>1.2422745454545456</v>
      </c>
      <c r="J61" s="733" t="s">
        <v>1</v>
      </c>
    </row>
    <row r="62" spans="1:10" ht="14.4" customHeight="1" x14ac:dyDescent="0.3">
      <c r="A62" s="729" t="s">
        <v>609</v>
      </c>
      <c r="B62" s="730" t="s">
        <v>4156</v>
      </c>
      <c r="C62" s="731">
        <v>0.30734</v>
      </c>
      <c r="D62" s="731">
        <v>1.8440399999999999</v>
      </c>
      <c r="E62" s="731"/>
      <c r="F62" s="731">
        <v>0</v>
      </c>
      <c r="G62" s="731">
        <v>1</v>
      </c>
      <c r="H62" s="731">
        <v>-1</v>
      </c>
      <c r="I62" s="732">
        <v>0</v>
      </c>
      <c r="J62" s="733" t="s">
        <v>1</v>
      </c>
    </row>
    <row r="63" spans="1:10" ht="14.4" customHeight="1" x14ac:dyDescent="0.3">
      <c r="A63" s="729" t="s">
        <v>609</v>
      </c>
      <c r="B63" s="730" t="s">
        <v>4159</v>
      </c>
      <c r="C63" s="731">
        <v>0.27588000000000001</v>
      </c>
      <c r="D63" s="731">
        <v>0.36829000000000001</v>
      </c>
      <c r="E63" s="731"/>
      <c r="F63" s="731">
        <v>0</v>
      </c>
      <c r="G63" s="731">
        <v>0</v>
      </c>
      <c r="H63" s="731">
        <v>0</v>
      </c>
      <c r="I63" s="732" t="s">
        <v>585</v>
      </c>
      <c r="J63" s="733" t="s">
        <v>1</v>
      </c>
    </row>
    <row r="64" spans="1:10" ht="14.4" customHeight="1" x14ac:dyDescent="0.3">
      <c r="A64" s="729" t="s">
        <v>609</v>
      </c>
      <c r="B64" s="730" t="s">
        <v>611</v>
      </c>
      <c r="C64" s="731">
        <v>77.11690999999999</v>
      </c>
      <c r="D64" s="731">
        <v>49.066710000000008</v>
      </c>
      <c r="E64" s="731"/>
      <c r="F64" s="731">
        <v>69.460900000000009</v>
      </c>
      <c r="G64" s="731">
        <v>57</v>
      </c>
      <c r="H64" s="731">
        <v>12.460900000000009</v>
      </c>
      <c r="I64" s="732">
        <v>1.2186122807017545</v>
      </c>
      <c r="J64" s="733" t="s">
        <v>601</v>
      </c>
    </row>
    <row r="65" spans="1:10" ht="14.4" customHeight="1" x14ac:dyDescent="0.3">
      <c r="A65" s="729" t="s">
        <v>585</v>
      </c>
      <c r="B65" s="730" t="s">
        <v>585</v>
      </c>
      <c r="C65" s="731" t="s">
        <v>585</v>
      </c>
      <c r="D65" s="731" t="s">
        <v>585</v>
      </c>
      <c r="E65" s="731"/>
      <c r="F65" s="731" t="s">
        <v>585</v>
      </c>
      <c r="G65" s="731" t="s">
        <v>585</v>
      </c>
      <c r="H65" s="731" t="s">
        <v>585</v>
      </c>
      <c r="I65" s="732" t="s">
        <v>585</v>
      </c>
      <c r="J65" s="733" t="s">
        <v>602</v>
      </c>
    </row>
    <row r="66" spans="1:10" ht="14.4" customHeight="1" x14ac:dyDescent="0.3">
      <c r="A66" s="729" t="s">
        <v>612</v>
      </c>
      <c r="B66" s="730" t="s">
        <v>613</v>
      </c>
      <c r="C66" s="731" t="s">
        <v>585</v>
      </c>
      <c r="D66" s="731" t="s">
        <v>585</v>
      </c>
      <c r="E66" s="731"/>
      <c r="F66" s="731" t="s">
        <v>585</v>
      </c>
      <c r="G66" s="731" t="s">
        <v>585</v>
      </c>
      <c r="H66" s="731" t="s">
        <v>585</v>
      </c>
      <c r="I66" s="732" t="s">
        <v>585</v>
      </c>
      <c r="J66" s="733" t="s">
        <v>0</v>
      </c>
    </row>
    <row r="67" spans="1:10" ht="14.4" customHeight="1" x14ac:dyDescent="0.3">
      <c r="A67" s="729" t="s">
        <v>612</v>
      </c>
      <c r="B67" s="730" t="s">
        <v>4153</v>
      </c>
      <c r="C67" s="731">
        <v>9.9220000000000003E-2</v>
      </c>
      <c r="D67" s="731">
        <v>0</v>
      </c>
      <c r="E67" s="731"/>
      <c r="F67" s="731">
        <v>0</v>
      </c>
      <c r="G67" s="731">
        <v>0</v>
      </c>
      <c r="H67" s="731">
        <v>0</v>
      </c>
      <c r="I67" s="732" t="s">
        <v>585</v>
      </c>
      <c r="J67" s="733" t="s">
        <v>1</v>
      </c>
    </row>
    <row r="68" spans="1:10" ht="14.4" customHeight="1" x14ac:dyDescent="0.3">
      <c r="A68" s="729" t="s">
        <v>612</v>
      </c>
      <c r="B68" s="730" t="s">
        <v>4154</v>
      </c>
      <c r="C68" s="731">
        <v>31.942460000000001</v>
      </c>
      <c r="D68" s="731">
        <v>47.143190000000004</v>
      </c>
      <c r="E68" s="731"/>
      <c r="F68" s="731">
        <v>43.984259999999992</v>
      </c>
      <c r="G68" s="731">
        <v>43</v>
      </c>
      <c r="H68" s="731">
        <v>0.98425999999999192</v>
      </c>
      <c r="I68" s="732">
        <v>1.0228897674418602</v>
      </c>
      <c r="J68" s="733" t="s">
        <v>1</v>
      </c>
    </row>
    <row r="69" spans="1:10" ht="14.4" customHeight="1" x14ac:dyDescent="0.3">
      <c r="A69" s="729" t="s">
        <v>612</v>
      </c>
      <c r="B69" s="730" t="s">
        <v>4155</v>
      </c>
      <c r="C69" s="731">
        <v>6.2629200000000003</v>
      </c>
      <c r="D69" s="731">
        <v>11.801400000000001</v>
      </c>
      <c r="E69" s="731"/>
      <c r="F69" s="731">
        <v>4.7730100000000002</v>
      </c>
      <c r="G69" s="731">
        <v>11</v>
      </c>
      <c r="H69" s="731">
        <v>-6.2269899999999998</v>
      </c>
      <c r="I69" s="732">
        <v>0.43391000000000002</v>
      </c>
      <c r="J69" s="733" t="s">
        <v>1</v>
      </c>
    </row>
    <row r="70" spans="1:10" ht="14.4" customHeight="1" x14ac:dyDescent="0.3">
      <c r="A70" s="729" t="s">
        <v>612</v>
      </c>
      <c r="B70" s="730" t="s">
        <v>4156</v>
      </c>
      <c r="C70" s="731">
        <v>0.32669999999999999</v>
      </c>
      <c r="D70" s="731">
        <v>0</v>
      </c>
      <c r="E70" s="731"/>
      <c r="F70" s="731">
        <v>0</v>
      </c>
      <c r="G70" s="731">
        <v>0</v>
      </c>
      <c r="H70" s="731">
        <v>0</v>
      </c>
      <c r="I70" s="732" t="s">
        <v>585</v>
      </c>
      <c r="J70" s="733" t="s">
        <v>1</v>
      </c>
    </row>
    <row r="71" spans="1:10" ht="14.4" customHeight="1" x14ac:dyDescent="0.3">
      <c r="A71" s="729" t="s">
        <v>612</v>
      </c>
      <c r="B71" s="730" t="s">
        <v>4158</v>
      </c>
      <c r="C71" s="731">
        <v>9.6000000000000002E-2</v>
      </c>
      <c r="D71" s="731">
        <v>5.5E-2</v>
      </c>
      <c r="E71" s="731"/>
      <c r="F71" s="731">
        <v>0</v>
      </c>
      <c r="G71" s="731">
        <v>0</v>
      </c>
      <c r="H71" s="731">
        <v>0</v>
      </c>
      <c r="I71" s="732" t="s">
        <v>585</v>
      </c>
      <c r="J71" s="733" t="s">
        <v>1</v>
      </c>
    </row>
    <row r="72" spans="1:10" ht="14.4" customHeight="1" x14ac:dyDescent="0.3">
      <c r="A72" s="729" t="s">
        <v>612</v>
      </c>
      <c r="B72" s="730" t="s">
        <v>4159</v>
      </c>
      <c r="C72" s="731">
        <v>9.4297999999999984</v>
      </c>
      <c r="D72" s="731">
        <v>7.3701999999999996</v>
      </c>
      <c r="E72" s="731"/>
      <c r="F72" s="731">
        <v>6.4809999999999999</v>
      </c>
      <c r="G72" s="731">
        <v>4</v>
      </c>
      <c r="H72" s="731">
        <v>2.4809999999999999</v>
      </c>
      <c r="I72" s="732">
        <v>1.62025</v>
      </c>
      <c r="J72" s="733" t="s">
        <v>1</v>
      </c>
    </row>
    <row r="73" spans="1:10" ht="14.4" customHeight="1" x14ac:dyDescent="0.3">
      <c r="A73" s="729" t="s">
        <v>612</v>
      </c>
      <c r="B73" s="730" t="s">
        <v>614</v>
      </c>
      <c r="C73" s="731">
        <v>48.1571</v>
      </c>
      <c r="D73" s="731">
        <v>66.369790000000009</v>
      </c>
      <c r="E73" s="731"/>
      <c r="F73" s="731">
        <v>55.238269999999993</v>
      </c>
      <c r="G73" s="731">
        <v>58</v>
      </c>
      <c r="H73" s="731">
        <v>-2.7617300000000071</v>
      </c>
      <c r="I73" s="732">
        <v>0.95238396551724125</v>
      </c>
      <c r="J73" s="733" t="s">
        <v>601</v>
      </c>
    </row>
    <row r="74" spans="1:10" ht="14.4" customHeight="1" x14ac:dyDescent="0.3">
      <c r="A74" s="729" t="s">
        <v>585</v>
      </c>
      <c r="B74" s="730" t="s">
        <v>585</v>
      </c>
      <c r="C74" s="731" t="s">
        <v>585</v>
      </c>
      <c r="D74" s="731" t="s">
        <v>585</v>
      </c>
      <c r="E74" s="731"/>
      <c r="F74" s="731" t="s">
        <v>585</v>
      </c>
      <c r="G74" s="731" t="s">
        <v>585</v>
      </c>
      <c r="H74" s="731" t="s">
        <v>585</v>
      </c>
      <c r="I74" s="732" t="s">
        <v>585</v>
      </c>
      <c r="J74" s="733" t="s">
        <v>602</v>
      </c>
    </row>
    <row r="75" spans="1:10" ht="14.4" customHeight="1" x14ac:dyDescent="0.3">
      <c r="A75" s="729" t="s">
        <v>615</v>
      </c>
      <c r="B75" s="730" t="s">
        <v>616</v>
      </c>
      <c r="C75" s="731" t="s">
        <v>585</v>
      </c>
      <c r="D75" s="731" t="s">
        <v>585</v>
      </c>
      <c r="E75" s="731"/>
      <c r="F75" s="731" t="s">
        <v>585</v>
      </c>
      <c r="G75" s="731" t="s">
        <v>585</v>
      </c>
      <c r="H75" s="731" t="s">
        <v>585</v>
      </c>
      <c r="I75" s="732" t="s">
        <v>585</v>
      </c>
      <c r="J75" s="733" t="s">
        <v>0</v>
      </c>
    </row>
    <row r="76" spans="1:10" ht="14.4" customHeight="1" x14ac:dyDescent="0.3">
      <c r="A76" s="729" t="s">
        <v>615</v>
      </c>
      <c r="B76" s="730" t="s">
        <v>4158</v>
      </c>
      <c r="C76" s="731">
        <v>17.783939999999998</v>
      </c>
      <c r="D76" s="731">
        <v>0</v>
      </c>
      <c r="E76" s="731"/>
      <c r="F76" s="731">
        <v>0</v>
      </c>
      <c r="G76" s="731">
        <v>0</v>
      </c>
      <c r="H76" s="731">
        <v>0</v>
      </c>
      <c r="I76" s="732" t="s">
        <v>585</v>
      </c>
      <c r="J76" s="733" t="s">
        <v>1</v>
      </c>
    </row>
    <row r="77" spans="1:10" ht="14.4" customHeight="1" x14ac:dyDescent="0.3">
      <c r="A77" s="729" t="s">
        <v>615</v>
      </c>
      <c r="B77" s="730" t="s">
        <v>617</v>
      </c>
      <c r="C77" s="731">
        <v>17.783939999999998</v>
      </c>
      <c r="D77" s="731">
        <v>0</v>
      </c>
      <c r="E77" s="731"/>
      <c r="F77" s="731">
        <v>0</v>
      </c>
      <c r="G77" s="731">
        <v>0</v>
      </c>
      <c r="H77" s="731">
        <v>0</v>
      </c>
      <c r="I77" s="732" t="s">
        <v>585</v>
      </c>
      <c r="J77" s="733" t="s">
        <v>601</v>
      </c>
    </row>
    <row r="78" spans="1:10" ht="14.4" customHeight="1" x14ac:dyDescent="0.3">
      <c r="A78" s="729" t="s">
        <v>585</v>
      </c>
      <c r="B78" s="730" t="s">
        <v>585</v>
      </c>
      <c r="C78" s="731" t="s">
        <v>585</v>
      </c>
      <c r="D78" s="731" t="s">
        <v>585</v>
      </c>
      <c r="E78" s="731"/>
      <c r="F78" s="731" t="s">
        <v>585</v>
      </c>
      <c r="G78" s="731" t="s">
        <v>585</v>
      </c>
      <c r="H78" s="731" t="s">
        <v>585</v>
      </c>
      <c r="I78" s="732" t="s">
        <v>585</v>
      </c>
      <c r="J78" s="733" t="s">
        <v>602</v>
      </c>
    </row>
    <row r="79" spans="1:10" ht="14.4" customHeight="1" x14ac:dyDescent="0.3">
      <c r="A79" s="729" t="s">
        <v>583</v>
      </c>
      <c r="B79" s="730" t="s">
        <v>596</v>
      </c>
      <c r="C79" s="731">
        <v>1474.97514</v>
      </c>
      <c r="D79" s="731">
        <v>1336.6511499999999</v>
      </c>
      <c r="E79" s="731"/>
      <c r="F79" s="731">
        <v>1350.5191900000004</v>
      </c>
      <c r="G79" s="731">
        <v>1499</v>
      </c>
      <c r="H79" s="731">
        <v>-148.48080999999956</v>
      </c>
      <c r="I79" s="732">
        <v>0.90094675783855938</v>
      </c>
      <c r="J79" s="733" t="s">
        <v>597</v>
      </c>
    </row>
  </sheetData>
  <mergeCells count="3">
    <mergeCell ref="A1:I1"/>
    <mergeCell ref="F3:I3"/>
    <mergeCell ref="C4:D4"/>
  </mergeCells>
  <conditionalFormatting sqref="F19 F80:F65537">
    <cfRule type="cellIs" dxfId="41" priority="18" stopIfTrue="1" operator="greaterThan">
      <formula>1</formula>
    </cfRule>
  </conditionalFormatting>
  <conditionalFormatting sqref="H5:H18">
    <cfRule type="expression" dxfId="40" priority="14">
      <formula>$H5&gt;0</formula>
    </cfRule>
  </conditionalFormatting>
  <conditionalFormatting sqref="I5:I18">
    <cfRule type="expression" dxfId="39" priority="15">
      <formula>$I5&gt;1</formula>
    </cfRule>
  </conditionalFormatting>
  <conditionalFormatting sqref="B5:B18">
    <cfRule type="expression" dxfId="38" priority="11">
      <formula>OR($J5="NS",$J5="SumaNS",$J5="Účet")</formula>
    </cfRule>
  </conditionalFormatting>
  <conditionalFormatting sqref="F5:I18 B5:D18">
    <cfRule type="expression" dxfId="37" priority="17">
      <formula>AND($J5&lt;&gt;"",$J5&lt;&gt;"mezeraKL")</formula>
    </cfRule>
  </conditionalFormatting>
  <conditionalFormatting sqref="B5:D18 F5:I18">
    <cfRule type="expression" dxfId="36" priority="12">
      <formula>OR($J5="KL",$J5="SumaKL")</formula>
    </cfRule>
    <cfRule type="expression" priority="16" stopIfTrue="1">
      <formula>OR($J5="mezeraNS",$J5="mezeraKL")</formula>
    </cfRule>
  </conditionalFormatting>
  <conditionalFormatting sqref="B5:D18 F5:I18">
    <cfRule type="expression" dxfId="35" priority="13">
      <formula>OR($J5="SumaNS",$J5="NS")</formula>
    </cfRule>
  </conditionalFormatting>
  <conditionalFormatting sqref="A5:A18">
    <cfRule type="expression" dxfId="34" priority="9">
      <formula>AND($J5&lt;&gt;"mezeraKL",$J5&lt;&gt;"")</formula>
    </cfRule>
  </conditionalFormatting>
  <conditionalFormatting sqref="A5:A18">
    <cfRule type="expression" dxfId="33" priority="10">
      <formula>AND($J5&lt;&gt;"",$J5&lt;&gt;"mezeraKL")</formula>
    </cfRule>
  </conditionalFormatting>
  <conditionalFormatting sqref="H20:H79">
    <cfRule type="expression" dxfId="32" priority="6">
      <formula>$H20&gt;0</formula>
    </cfRule>
  </conditionalFormatting>
  <conditionalFormatting sqref="A20:A79">
    <cfRule type="expression" dxfId="31" priority="5">
      <formula>AND($J20&lt;&gt;"mezeraKL",$J20&lt;&gt;"")</formula>
    </cfRule>
  </conditionalFormatting>
  <conditionalFormatting sqref="I20:I79">
    <cfRule type="expression" dxfId="30" priority="7">
      <formula>$I20&gt;1</formula>
    </cfRule>
  </conditionalFormatting>
  <conditionalFormatting sqref="B20:B79">
    <cfRule type="expression" dxfId="29" priority="4">
      <formula>OR($J20="NS",$J20="SumaNS",$J20="Účet")</formula>
    </cfRule>
  </conditionalFormatting>
  <conditionalFormatting sqref="A20:D79 F20:I79">
    <cfRule type="expression" dxfId="28" priority="8">
      <formula>AND($J20&lt;&gt;"",$J20&lt;&gt;"mezeraKL")</formula>
    </cfRule>
  </conditionalFormatting>
  <conditionalFormatting sqref="B20:D79 F20:I79">
    <cfRule type="expression" dxfId="27" priority="1">
      <formula>OR($J20="KL",$J20="SumaKL")</formula>
    </cfRule>
    <cfRule type="expression" priority="3" stopIfTrue="1">
      <formula>OR($J20="mezeraNS",$J20="mezeraKL")</formula>
    </cfRule>
  </conditionalFormatting>
  <conditionalFormatting sqref="B20:D79 F20:I79">
    <cfRule type="expression" dxfId="26" priority="2">
      <formula>OR($J20="SumaNS",$J20="NS")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1">
    <tabColor theme="0" tint="-0.249977111117893"/>
    <pageSetUpPr fitToPage="1"/>
  </sheetPr>
  <dimension ref="A1:K303"/>
  <sheetViews>
    <sheetView showGridLines="0" showRowColHeaders="0" workbookViewId="0">
      <pane ySplit="4" topLeftCell="A5" activePane="bottomLeft" state="frozen"/>
      <selection activeCell="A2" sqref="A2:I2"/>
      <selection pane="bottomLeft" sqref="A1:K1"/>
    </sheetView>
  </sheetViews>
  <sheetFormatPr defaultRowHeight="14.4" customHeight="1" outlineLevelCol="1" x14ac:dyDescent="0.3"/>
  <cols>
    <col min="1" max="1" width="6.6640625" style="247" hidden="1" customWidth="1" outlineLevel="1"/>
    <col min="2" max="2" width="28.33203125" style="247" hidden="1" customWidth="1" outlineLevel="1"/>
    <col min="3" max="3" width="5.33203125" style="331" bestFit="1" customWidth="1" collapsed="1"/>
    <col min="4" max="4" width="18.77734375" style="335" customWidth="1"/>
    <col min="5" max="5" width="9" style="331" bestFit="1" customWidth="1"/>
    <col min="6" max="6" width="18.77734375" style="335" customWidth="1"/>
    <col min="7" max="7" width="12.44140625" style="331" hidden="1" customWidth="1" outlineLevel="1"/>
    <col min="8" max="8" width="25.77734375" style="331" customWidth="1" collapsed="1"/>
    <col min="9" max="9" width="7.77734375" style="329" customWidth="1"/>
    <col min="10" max="10" width="10" style="329" customWidth="1"/>
    <col min="11" max="11" width="11.109375" style="329" customWidth="1"/>
    <col min="12" max="16384" width="8.88671875" style="247"/>
  </cols>
  <sheetData>
    <row r="1" spans="1:11" ht="18.600000000000001" customHeight="1" thickBot="1" x14ac:dyDescent="0.4">
      <c r="A1" s="549" t="s">
        <v>4513</v>
      </c>
      <c r="B1" s="513"/>
      <c r="C1" s="513"/>
      <c r="D1" s="513"/>
      <c r="E1" s="513"/>
      <c r="F1" s="513"/>
      <c r="G1" s="513"/>
      <c r="H1" s="513"/>
      <c r="I1" s="513"/>
      <c r="J1" s="513"/>
      <c r="K1" s="513"/>
    </row>
    <row r="2" spans="1:11" ht="14.4" customHeight="1" thickBot="1" x14ac:dyDescent="0.35">
      <c r="A2" s="371" t="s">
        <v>328</v>
      </c>
      <c r="B2" s="66"/>
      <c r="C2" s="333"/>
      <c r="D2" s="333"/>
      <c r="E2" s="333"/>
      <c r="F2" s="333"/>
      <c r="G2" s="333"/>
      <c r="H2" s="333"/>
      <c r="I2" s="334"/>
      <c r="J2" s="334"/>
      <c r="K2" s="334"/>
    </row>
    <row r="3" spans="1:11" ht="14.4" customHeight="1" thickBot="1" x14ac:dyDescent="0.35">
      <c r="A3" s="66"/>
      <c r="B3" s="66"/>
      <c r="C3" s="545"/>
      <c r="D3" s="546"/>
      <c r="E3" s="546"/>
      <c r="F3" s="546"/>
      <c r="G3" s="546"/>
      <c r="H3" s="260" t="s">
        <v>158</v>
      </c>
      <c r="I3" s="203">
        <f>IF(J3&lt;&gt;0,K3/J3,0)</f>
        <v>3.9649296846097974</v>
      </c>
      <c r="J3" s="203">
        <f>SUBTOTAL(9,J5:J1048576)</f>
        <v>210839</v>
      </c>
      <c r="K3" s="204">
        <f>SUBTOTAL(9,K5:K1048576)</f>
        <v>835961.80977344513</v>
      </c>
    </row>
    <row r="4" spans="1:11" s="330" customFormat="1" ht="14.4" customHeight="1" thickBot="1" x14ac:dyDescent="0.35">
      <c r="A4" s="860" t="s">
        <v>4</v>
      </c>
      <c r="B4" s="861" t="s">
        <v>5</v>
      </c>
      <c r="C4" s="861" t="s">
        <v>0</v>
      </c>
      <c r="D4" s="861" t="s">
        <v>6</v>
      </c>
      <c r="E4" s="861" t="s">
        <v>7</v>
      </c>
      <c r="F4" s="861" t="s">
        <v>1</v>
      </c>
      <c r="G4" s="861" t="s">
        <v>89</v>
      </c>
      <c r="H4" s="737" t="s">
        <v>11</v>
      </c>
      <c r="I4" s="738" t="s">
        <v>183</v>
      </c>
      <c r="J4" s="738" t="s">
        <v>13</v>
      </c>
      <c r="K4" s="739" t="s">
        <v>200</v>
      </c>
    </row>
    <row r="5" spans="1:11" ht="14.4" customHeight="1" x14ac:dyDescent="0.3">
      <c r="A5" s="824" t="s">
        <v>583</v>
      </c>
      <c r="B5" s="825" t="s">
        <v>584</v>
      </c>
      <c r="C5" s="828" t="s">
        <v>598</v>
      </c>
      <c r="D5" s="862" t="s">
        <v>599</v>
      </c>
      <c r="E5" s="828" t="s">
        <v>4164</v>
      </c>
      <c r="F5" s="862" t="s">
        <v>4165</v>
      </c>
      <c r="G5" s="828" t="s">
        <v>4166</v>
      </c>
      <c r="H5" s="828" t="s">
        <v>4167</v>
      </c>
      <c r="I5" s="225">
        <v>147.18039550781251</v>
      </c>
      <c r="J5" s="225">
        <v>18</v>
      </c>
      <c r="K5" s="848">
        <v>2649.2599487304688</v>
      </c>
    </row>
    <row r="6" spans="1:11" ht="14.4" customHeight="1" x14ac:dyDescent="0.3">
      <c r="A6" s="831" t="s">
        <v>583</v>
      </c>
      <c r="B6" s="832" t="s">
        <v>584</v>
      </c>
      <c r="C6" s="835" t="s">
        <v>598</v>
      </c>
      <c r="D6" s="863" t="s">
        <v>599</v>
      </c>
      <c r="E6" s="835" t="s">
        <v>4164</v>
      </c>
      <c r="F6" s="863" t="s">
        <v>4165</v>
      </c>
      <c r="G6" s="835" t="s">
        <v>4168</v>
      </c>
      <c r="H6" s="835" t="s">
        <v>4169</v>
      </c>
      <c r="I6" s="849">
        <v>147.17999267578125</v>
      </c>
      <c r="J6" s="849">
        <v>18</v>
      </c>
      <c r="K6" s="850">
        <v>2649.2599487304688</v>
      </c>
    </row>
    <row r="7" spans="1:11" ht="14.4" customHeight="1" x14ac:dyDescent="0.3">
      <c r="A7" s="831" t="s">
        <v>583</v>
      </c>
      <c r="B7" s="832" t="s">
        <v>584</v>
      </c>
      <c r="C7" s="835" t="s">
        <v>598</v>
      </c>
      <c r="D7" s="863" t="s">
        <v>599</v>
      </c>
      <c r="E7" s="835" t="s">
        <v>4164</v>
      </c>
      <c r="F7" s="863" t="s">
        <v>4165</v>
      </c>
      <c r="G7" s="835" t="s">
        <v>4170</v>
      </c>
      <c r="H7" s="835" t="s">
        <v>4171</v>
      </c>
      <c r="I7" s="849">
        <v>141.58000183105469</v>
      </c>
      <c r="J7" s="849">
        <v>5</v>
      </c>
      <c r="K7" s="850">
        <v>707.89999389648438</v>
      </c>
    </row>
    <row r="8" spans="1:11" ht="14.4" customHeight="1" x14ac:dyDescent="0.3">
      <c r="A8" s="831" t="s">
        <v>583</v>
      </c>
      <c r="B8" s="832" t="s">
        <v>584</v>
      </c>
      <c r="C8" s="835" t="s">
        <v>598</v>
      </c>
      <c r="D8" s="863" t="s">
        <v>599</v>
      </c>
      <c r="E8" s="835" t="s">
        <v>4172</v>
      </c>
      <c r="F8" s="863" t="s">
        <v>4173</v>
      </c>
      <c r="G8" s="835" t="s">
        <v>4174</v>
      </c>
      <c r="H8" s="835" t="s">
        <v>4175</v>
      </c>
      <c r="I8" s="849">
        <v>0.87999999523162842</v>
      </c>
      <c r="J8" s="849">
        <v>120</v>
      </c>
      <c r="K8" s="850">
        <v>105.60000038146973</v>
      </c>
    </row>
    <row r="9" spans="1:11" ht="14.4" customHeight="1" x14ac:dyDescent="0.3">
      <c r="A9" s="831" t="s">
        <v>583</v>
      </c>
      <c r="B9" s="832" t="s">
        <v>584</v>
      </c>
      <c r="C9" s="835" t="s">
        <v>598</v>
      </c>
      <c r="D9" s="863" t="s">
        <v>599</v>
      </c>
      <c r="E9" s="835" t="s">
        <v>4172</v>
      </c>
      <c r="F9" s="863" t="s">
        <v>4173</v>
      </c>
      <c r="G9" s="835" t="s">
        <v>4176</v>
      </c>
      <c r="H9" s="835" t="s">
        <v>4177</v>
      </c>
      <c r="I9" s="849">
        <v>3.0099999904632568</v>
      </c>
      <c r="J9" s="849">
        <v>48</v>
      </c>
      <c r="K9" s="850">
        <v>144.48000144958496</v>
      </c>
    </row>
    <row r="10" spans="1:11" ht="14.4" customHeight="1" x14ac:dyDescent="0.3">
      <c r="A10" s="831" t="s">
        <v>583</v>
      </c>
      <c r="B10" s="832" t="s">
        <v>584</v>
      </c>
      <c r="C10" s="835" t="s">
        <v>598</v>
      </c>
      <c r="D10" s="863" t="s">
        <v>599</v>
      </c>
      <c r="E10" s="835" t="s">
        <v>4172</v>
      </c>
      <c r="F10" s="863" t="s">
        <v>4173</v>
      </c>
      <c r="G10" s="835" t="s">
        <v>4178</v>
      </c>
      <c r="H10" s="835" t="s">
        <v>4179</v>
      </c>
      <c r="I10" s="849">
        <v>0.47499999403953552</v>
      </c>
      <c r="J10" s="849">
        <v>110</v>
      </c>
      <c r="K10" s="850">
        <v>52.699999809265137</v>
      </c>
    </row>
    <row r="11" spans="1:11" ht="14.4" customHeight="1" x14ac:dyDescent="0.3">
      <c r="A11" s="831" t="s">
        <v>583</v>
      </c>
      <c r="B11" s="832" t="s">
        <v>584</v>
      </c>
      <c r="C11" s="835" t="s">
        <v>598</v>
      </c>
      <c r="D11" s="863" t="s">
        <v>599</v>
      </c>
      <c r="E11" s="835" t="s">
        <v>4172</v>
      </c>
      <c r="F11" s="863" t="s">
        <v>4173</v>
      </c>
      <c r="G11" s="835" t="s">
        <v>4180</v>
      </c>
      <c r="H11" s="835" t="s">
        <v>4181</v>
      </c>
      <c r="I11" s="849">
        <v>0.43999999761581421</v>
      </c>
      <c r="J11" s="849">
        <v>500</v>
      </c>
      <c r="K11" s="850">
        <v>220</v>
      </c>
    </row>
    <row r="12" spans="1:11" ht="14.4" customHeight="1" x14ac:dyDescent="0.3">
      <c r="A12" s="831" t="s">
        <v>583</v>
      </c>
      <c r="B12" s="832" t="s">
        <v>584</v>
      </c>
      <c r="C12" s="835" t="s">
        <v>598</v>
      </c>
      <c r="D12" s="863" t="s">
        <v>599</v>
      </c>
      <c r="E12" s="835" t="s">
        <v>4172</v>
      </c>
      <c r="F12" s="863" t="s">
        <v>4173</v>
      </c>
      <c r="G12" s="835" t="s">
        <v>4182</v>
      </c>
      <c r="H12" s="835" t="s">
        <v>4183</v>
      </c>
      <c r="I12" s="849">
        <v>1.9199999570846558</v>
      </c>
      <c r="J12" s="849">
        <v>175</v>
      </c>
      <c r="K12" s="850">
        <v>335.17001342773438</v>
      </c>
    </row>
    <row r="13" spans="1:11" ht="14.4" customHeight="1" x14ac:dyDescent="0.3">
      <c r="A13" s="831" t="s">
        <v>583</v>
      </c>
      <c r="B13" s="832" t="s">
        <v>584</v>
      </c>
      <c r="C13" s="835" t="s">
        <v>598</v>
      </c>
      <c r="D13" s="863" t="s">
        <v>599</v>
      </c>
      <c r="E13" s="835" t="s">
        <v>4172</v>
      </c>
      <c r="F13" s="863" t="s">
        <v>4173</v>
      </c>
      <c r="G13" s="835" t="s">
        <v>4184</v>
      </c>
      <c r="H13" s="835" t="s">
        <v>4185</v>
      </c>
      <c r="I13" s="849">
        <v>2.0499999523162842</v>
      </c>
      <c r="J13" s="849">
        <v>175</v>
      </c>
      <c r="K13" s="850">
        <v>358.75</v>
      </c>
    </row>
    <row r="14" spans="1:11" ht="14.4" customHeight="1" x14ac:dyDescent="0.3">
      <c r="A14" s="831" t="s">
        <v>583</v>
      </c>
      <c r="B14" s="832" t="s">
        <v>584</v>
      </c>
      <c r="C14" s="835" t="s">
        <v>598</v>
      </c>
      <c r="D14" s="863" t="s">
        <v>599</v>
      </c>
      <c r="E14" s="835" t="s">
        <v>4172</v>
      </c>
      <c r="F14" s="863" t="s">
        <v>4173</v>
      </c>
      <c r="G14" s="835" t="s">
        <v>4186</v>
      </c>
      <c r="H14" s="835" t="s">
        <v>4187</v>
      </c>
      <c r="I14" s="849">
        <v>2.7400000095367432</v>
      </c>
      <c r="J14" s="849">
        <v>250</v>
      </c>
      <c r="K14" s="850">
        <v>685</v>
      </c>
    </row>
    <row r="15" spans="1:11" ht="14.4" customHeight="1" x14ac:dyDescent="0.3">
      <c r="A15" s="831" t="s">
        <v>583</v>
      </c>
      <c r="B15" s="832" t="s">
        <v>584</v>
      </c>
      <c r="C15" s="835" t="s">
        <v>598</v>
      </c>
      <c r="D15" s="863" t="s">
        <v>599</v>
      </c>
      <c r="E15" s="835" t="s">
        <v>4172</v>
      </c>
      <c r="F15" s="863" t="s">
        <v>4173</v>
      </c>
      <c r="G15" s="835" t="s">
        <v>4188</v>
      </c>
      <c r="H15" s="835" t="s">
        <v>4189</v>
      </c>
      <c r="I15" s="849">
        <v>5.0199999809265137</v>
      </c>
      <c r="J15" s="849">
        <v>25</v>
      </c>
      <c r="K15" s="850">
        <v>125.40000152587891</v>
      </c>
    </row>
    <row r="16" spans="1:11" ht="14.4" customHeight="1" x14ac:dyDescent="0.3">
      <c r="A16" s="831" t="s">
        <v>583</v>
      </c>
      <c r="B16" s="832" t="s">
        <v>584</v>
      </c>
      <c r="C16" s="835" t="s">
        <v>598</v>
      </c>
      <c r="D16" s="863" t="s">
        <v>599</v>
      </c>
      <c r="E16" s="835" t="s">
        <v>4172</v>
      </c>
      <c r="F16" s="863" t="s">
        <v>4173</v>
      </c>
      <c r="G16" s="835" t="s">
        <v>4190</v>
      </c>
      <c r="H16" s="835" t="s">
        <v>4191</v>
      </c>
      <c r="I16" s="849">
        <v>157.23000081380209</v>
      </c>
      <c r="J16" s="849">
        <v>7</v>
      </c>
      <c r="K16" s="850">
        <v>1100.4699859619141</v>
      </c>
    </row>
    <row r="17" spans="1:11" ht="14.4" customHeight="1" x14ac:dyDescent="0.3">
      <c r="A17" s="831" t="s">
        <v>583</v>
      </c>
      <c r="B17" s="832" t="s">
        <v>584</v>
      </c>
      <c r="C17" s="835" t="s">
        <v>598</v>
      </c>
      <c r="D17" s="863" t="s">
        <v>599</v>
      </c>
      <c r="E17" s="835" t="s">
        <v>4172</v>
      </c>
      <c r="F17" s="863" t="s">
        <v>4173</v>
      </c>
      <c r="G17" s="835" t="s">
        <v>4192</v>
      </c>
      <c r="H17" s="835" t="s">
        <v>4193</v>
      </c>
      <c r="I17" s="849">
        <v>6.320000171661377</v>
      </c>
      <c r="J17" s="849">
        <v>100</v>
      </c>
      <c r="K17" s="850">
        <v>632</v>
      </c>
    </row>
    <row r="18" spans="1:11" ht="14.4" customHeight="1" x14ac:dyDescent="0.3">
      <c r="A18" s="831" t="s">
        <v>583</v>
      </c>
      <c r="B18" s="832" t="s">
        <v>584</v>
      </c>
      <c r="C18" s="835" t="s">
        <v>598</v>
      </c>
      <c r="D18" s="863" t="s">
        <v>599</v>
      </c>
      <c r="E18" s="835" t="s">
        <v>4172</v>
      </c>
      <c r="F18" s="863" t="s">
        <v>4173</v>
      </c>
      <c r="G18" s="835" t="s">
        <v>4194</v>
      </c>
      <c r="H18" s="835" t="s">
        <v>4195</v>
      </c>
      <c r="I18" s="849">
        <v>2.4100000858306885</v>
      </c>
      <c r="J18" s="849">
        <v>100</v>
      </c>
      <c r="K18" s="850">
        <v>241</v>
      </c>
    </row>
    <row r="19" spans="1:11" ht="14.4" customHeight="1" x14ac:dyDescent="0.3">
      <c r="A19" s="831" t="s">
        <v>583</v>
      </c>
      <c r="B19" s="832" t="s">
        <v>584</v>
      </c>
      <c r="C19" s="835" t="s">
        <v>598</v>
      </c>
      <c r="D19" s="863" t="s">
        <v>599</v>
      </c>
      <c r="E19" s="835" t="s">
        <v>4172</v>
      </c>
      <c r="F19" s="863" t="s">
        <v>4173</v>
      </c>
      <c r="G19" s="835" t="s">
        <v>4196</v>
      </c>
      <c r="H19" s="835" t="s">
        <v>4197</v>
      </c>
      <c r="I19" s="849">
        <v>2.6650000810623169</v>
      </c>
      <c r="J19" s="849">
        <v>140</v>
      </c>
      <c r="K19" s="850">
        <v>373.09999084472656</v>
      </c>
    </row>
    <row r="20" spans="1:11" ht="14.4" customHeight="1" x14ac:dyDescent="0.3">
      <c r="A20" s="831" t="s">
        <v>583</v>
      </c>
      <c r="B20" s="832" t="s">
        <v>584</v>
      </c>
      <c r="C20" s="835" t="s">
        <v>598</v>
      </c>
      <c r="D20" s="863" t="s">
        <v>599</v>
      </c>
      <c r="E20" s="835" t="s">
        <v>4172</v>
      </c>
      <c r="F20" s="863" t="s">
        <v>4173</v>
      </c>
      <c r="G20" s="835" t="s">
        <v>4198</v>
      </c>
      <c r="H20" s="835" t="s">
        <v>4199</v>
      </c>
      <c r="I20" s="849">
        <v>30.180000305175781</v>
      </c>
      <c r="J20" s="849">
        <v>3</v>
      </c>
      <c r="K20" s="850">
        <v>90.540000915527344</v>
      </c>
    </row>
    <row r="21" spans="1:11" ht="14.4" customHeight="1" x14ac:dyDescent="0.3">
      <c r="A21" s="831" t="s">
        <v>583</v>
      </c>
      <c r="B21" s="832" t="s">
        <v>584</v>
      </c>
      <c r="C21" s="835" t="s">
        <v>598</v>
      </c>
      <c r="D21" s="863" t="s">
        <v>599</v>
      </c>
      <c r="E21" s="835" t="s">
        <v>4172</v>
      </c>
      <c r="F21" s="863" t="s">
        <v>4173</v>
      </c>
      <c r="G21" s="835" t="s">
        <v>4200</v>
      </c>
      <c r="H21" s="835" t="s">
        <v>4201</v>
      </c>
      <c r="I21" s="849">
        <v>5.1749999523162842</v>
      </c>
      <c r="J21" s="849">
        <v>150</v>
      </c>
      <c r="K21" s="850">
        <v>776.25</v>
      </c>
    </row>
    <row r="22" spans="1:11" ht="14.4" customHeight="1" x14ac:dyDescent="0.3">
      <c r="A22" s="831" t="s">
        <v>583</v>
      </c>
      <c r="B22" s="832" t="s">
        <v>584</v>
      </c>
      <c r="C22" s="835" t="s">
        <v>598</v>
      </c>
      <c r="D22" s="863" t="s">
        <v>599</v>
      </c>
      <c r="E22" s="835" t="s">
        <v>4172</v>
      </c>
      <c r="F22" s="863" t="s">
        <v>4173</v>
      </c>
      <c r="G22" s="835" t="s">
        <v>4202</v>
      </c>
      <c r="H22" s="835" t="s">
        <v>4203</v>
      </c>
      <c r="I22" s="849">
        <v>283.01998901367188</v>
      </c>
      <c r="J22" s="849">
        <v>5</v>
      </c>
      <c r="K22" s="850">
        <v>1415.0799560546875</v>
      </c>
    </row>
    <row r="23" spans="1:11" ht="14.4" customHeight="1" x14ac:dyDescent="0.3">
      <c r="A23" s="831" t="s">
        <v>583</v>
      </c>
      <c r="B23" s="832" t="s">
        <v>584</v>
      </c>
      <c r="C23" s="835" t="s">
        <v>598</v>
      </c>
      <c r="D23" s="863" t="s">
        <v>599</v>
      </c>
      <c r="E23" s="835" t="s">
        <v>4172</v>
      </c>
      <c r="F23" s="863" t="s">
        <v>4173</v>
      </c>
      <c r="G23" s="835" t="s">
        <v>4204</v>
      </c>
      <c r="H23" s="835" t="s">
        <v>4205</v>
      </c>
      <c r="I23" s="849">
        <v>380.8800048828125</v>
      </c>
      <c r="J23" s="849">
        <v>5</v>
      </c>
      <c r="K23" s="850">
        <v>1904.4000244140625</v>
      </c>
    </row>
    <row r="24" spans="1:11" ht="14.4" customHeight="1" x14ac:dyDescent="0.3">
      <c r="A24" s="831" t="s">
        <v>583</v>
      </c>
      <c r="B24" s="832" t="s">
        <v>584</v>
      </c>
      <c r="C24" s="835" t="s">
        <v>598</v>
      </c>
      <c r="D24" s="863" t="s">
        <v>599</v>
      </c>
      <c r="E24" s="835" t="s">
        <v>4172</v>
      </c>
      <c r="F24" s="863" t="s">
        <v>4173</v>
      </c>
      <c r="G24" s="835" t="s">
        <v>4206</v>
      </c>
      <c r="H24" s="835" t="s">
        <v>4207</v>
      </c>
      <c r="I24" s="849">
        <v>139.17332967122397</v>
      </c>
      <c r="J24" s="849">
        <v>16</v>
      </c>
      <c r="K24" s="850">
        <v>2226.77001953125</v>
      </c>
    </row>
    <row r="25" spans="1:11" ht="14.4" customHeight="1" x14ac:dyDescent="0.3">
      <c r="A25" s="831" t="s">
        <v>583</v>
      </c>
      <c r="B25" s="832" t="s">
        <v>584</v>
      </c>
      <c r="C25" s="835" t="s">
        <v>598</v>
      </c>
      <c r="D25" s="863" t="s">
        <v>599</v>
      </c>
      <c r="E25" s="835" t="s">
        <v>4172</v>
      </c>
      <c r="F25" s="863" t="s">
        <v>4173</v>
      </c>
      <c r="G25" s="835" t="s">
        <v>4208</v>
      </c>
      <c r="H25" s="835" t="s">
        <v>4209</v>
      </c>
      <c r="I25" s="849">
        <v>13.739999771118164</v>
      </c>
      <c r="J25" s="849">
        <v>50</v>
      </c>
      <c r="K25" s="850">
        <v>687.239990234375</v>
      </c>
    </row>
    <row r="26" spans="1:11" ht="14.4" customHeight="1" x14ac:dyDescent="0.3">
      <c r="A26" s="831" t="s">
        <v>583</v>
      </c>
      <c r="B26" s="832" t="s">
        <v>584</v>
      </c>
      <c r="C26" s="835" t="s">
        <v>598</v>
      </c>
      <c r="D26" s="863" t="s">
        <v>599</v>
      </c>
      <c r="E26" s="835" t="s">
        <v>4172</v>
      </c>
      <c r="F26" s="863" t="s">
        <v>4173</v>
      </c>
      <c r="G26" s="835" t="s">
        <v>4210</v>
      </c>
      <c r="H26" s="835" t="s">
        <v>4211</v>
      </c>
      <c r="I26" s="849">
        <v>83.379997253417969</v>
      </c>
      <c r="J26" s="849">
        <v>10</v>
      </c>
      <c r="K26" s="850">
        <v>833.79998779296875</v>
      </c>
    </row>
    <row r="27" spans="1:11" ht="14.4" customHeight="1" x14ac:dyDescent="0.3">
      <c r="A27" s="831" t="s">
        <v>583</v>
      </c>
      <c r="B27" s="832" t="s">
        <v>584</v>
      </c>
      <c r="C27" s="835" t="s">
        <v>598</v>
      </c>
      <c r="D27" s="863" t="s">
        <v>599</v>
      </c>
      <c r="E27" s="835" t="s">
        <v>4172</v>
      </c>
      <c r="F27" s="863" t="s">
        <v>4173</v>
      </c>
      <c r="G27" s="835" t="s">
        <v>4212</v>
      </c>
      <c r="H27" s="835" t="s">
        <v>4213</v>
      </c>
      <c r="I27" s="849">
        <v>1.3799999952316284</v>
      </c>
      <c r="J27" s="849">
        <v>100</v>
      </c>
      <c r="K27" s="850">
        <v>138</v>
      </c>
    </row>
    <row r="28" spans="1:11" ht="14.4" customHeight="1" x14ac:dyDescent="0.3">
      <c r="A28" s="831" t="s">
        <v>583</v>
      </c>
      <c r="B28" s="832" t="s">
        <v>584</v>
      </c>
      <c r="C28" s="835" t="s">
        <v>598</v>
      </c>
      <c r="D28" s="863" t="s">
        <v>599</v>
      </c>
      <c r="E28" s="835" t="s">
        <v>4172</v>
      </c>
      <c r="F28" s="863" t="s">
        <v>4173</v>
      </c>
      <c r="G28" s="835" t="s">
        <v>4214</v>
      </c>
      <c r="H28" s="835" t="s">
        <v>4215</v>
      </c>
      <c r="I28" s="849">
        <v>8.119999885559082</v>
      </c>
      <c r="J28" s="849">
        <v>50</v>
      </c>
      <c r="K28" s="850">
        <v>406</v>
      </c>
    </row>
    <row r="29" spans="1:11" ht="14.4" customHeight="1" x14ac:dyDescent="0.3">
      <c r="A29" s="831" t="s">
        <v>583</v>
      </c>
      <c r="B29" s="832" t="s">
        <v>584</v>
      </c>
      <c r="C29" s="835" t="s">
        <v>598</v>
      </c>
      <c r="D29" s="863" t="s">
        <v>599</v>
      </c>
      <c r="E29" s="835" t="s">
        <v>4172</v>
      </c>
      <c r="F29" s="863" t="s">
        <v>4173</v>
      </c>
      <c r="G29" s="835" t="s">
        <v>4216</v>
      </c>
      <c r="H29" s="835" t="s">
        <v>4217</v>
      </c>
      <c r="I29" s="849">
        <v>23.920000076293945</v>
      </c>
      <c r="J29" s="849">
        <v>7</v>
      </c>
      <c r="K29" s="850">
        <v>167.43999862670898</v>
      </c>
    </row>
    <row r="30" spans="1:11" ht="14.4" customHeight="1" x14ac:dyDescent="0.3">
      <c r="A30" s="831" t="s">
        <v>583</v>
      </c>
      <c r="B30" s="832" t="s">
        <v>584</v>
      </c>
      <c r="C30" s="835" t="s">
        <v>598</v>
      </c>
      <c r="D30" s="863" t="s">
        <v>599</v>
      </c>
      <c r="E30" s="835" t="s">
        <v>4172</v>
      </c>
      <c r="F30" s="863" t="s">
        <v>4173</v>
      </c>
      <c r="G30" s="835" t="s">
        <v>4218</v>
      </c>
      <c r="H30" s="835" t="s">
        <v>4219</v>
      </c>
      <c r="I30" s="849">
        <v>18.959999084472656</v>
      </c>
      <c r="J30" s="849">
        <v>24</v>
      </c>
      <c r="K30" s="850">
        <v>455.09001159667969</v>
      </c>
    </row>
    <row r="31" spans="1:11" ht="14.4" customHeight="1" x14ac:dyDescent="0.3">
      <c r="A31" s="831" t="s">
        <v>583</v>
      </c>
      <c r="B31" s="832" t="s">
        <v>584</v>
      </c>
      <c r="C31" s="835" t="s">
        <v>598</v>
      </c>
      <c r="D31" s="863" t="s">
        <v>599</v>
      </c>
      <c r="E31" s="835" t="s">
        <v>4172</v>
      </c>
      <c r="F31" s="863" t="s">
        <v>4173</v>
      </c>
      <c r="G31" s="835" t="s">
        <v>4220</v>
      </c>
      <c r="H31" s="835" t="s">
        <v>4221</v>
      </c>
      <c r="I31" s="849">
        <v>10.52400016784668</v>
      </c>
      <c r="J31" s="849">
        <v>70</v>
      </c>
      <c r="K31" s="850">
        <v>736.69999694824219</v>
      </c>
    </row>
    <row r="32" spans="1:11" ht="14.4" customHeight="1" x14ac:dyDescent="0.3">
      <c r="A32" s="831" t="s">
        <v>583</v>
      </c>
      <c r="B32" s="832" t="s">
        <v>584</v>
      </c>
      <c r="C32" s="835" t="s">
        <v>598</v>
      </c>
      <c r="D32" s="863" t="s">
        <v>599</v>
      </c>
      <c r="E32" s="835" t="s">
        <v>4172</v>
      </c>
      <c r="F32" s="863" t="s">
        <v>4173</v>
      </c>
      <c r="G32" s="835" t="s">
        <v>4222</v>
      </c>
      <c r="H32" s="835" t="s">
        <v>4223</v>
      </c>
      <c r="I32" s="849">
        <v>2.5049999952316284</v>
      </c>
      <c r="J32" s="849">
        <v>40</v>
      </c>
      <c r="K32" s="850">
        <v>100.20000076293945</v>
      </c>
    </row>
    <row r="33" spans="1:11" ht="14.4" customHeight="1" x14ac:dyDescent="0.3">
      <c r="A33" s="831" t="s">
        <v>583</v>
      </c>
      <c r="B33" s="832" t="s">
        <v>584</v>
      </c>
      <c r="C33" s="835" t="s">
        <v>598</v>
      </c>
      <c r="D33" s="863" t="s">
        <v>599</v>
      </c>
      <c r="E33" s="835" t="s">
        <v>4172</v>
      </c>
      <c r="F33" s="863" t="s">
        <v>4173</v>
      </c>
      <c r="G33" s="835" t="s">
        <v>4224</v>
      </c>
      <c r="H33" s="835" t="s">
        <v>4225</v>
      </c>
      <c r="I33" s="849">
        <v>3.9650000333786011</v>
      </c>
      <c r="J33" s="849">
        <v>40</v>
      </c>
      <c r="K33" s="850">
        <v>158.59999847412109</v>
      </c>
    </row>
    <row r="34" spans="1:11" ht="14.4" customHeight="1" x14ac:dyDescent="0.3">
      <c r="A34" s="831" t="s">
        <v>583</v>
      </c>
      <c r="B34" s="832" t="s">
        <v>584</v>
      </c>
      <c r="C34" s="835" t="s">
        <v>598</v>
      </c>
      <c r="D34" s="863" t="s">
        <v>599</v>
      </c>
      <c r="E34" s="835" t="s">
        <v>4172</v>
      </c>
      <c r="F34" s="863" t="s">
        <v>4173</v>
      </c>
      <c r="G34" s="835" t="s">
        <v>4226</v>
      </c>
      <c r="H34" s="835" t="s">
        <v>4227</v>
      </c>
      <c r="I34" s="849">
        <v>52.330001831054688</v>
      </c>
      <c r="J34" s="849">
        <v>17</v>
      </c>
      <c r="K34" s="850">
        <v>889.52999877929688</v>
      </c>
    </row>
    <row r="35" spans="1:11" ht="14.4" customHeight="1" x14ac:dyDescent="0.3">
      <c r="A35" s="831" t="s">
        <v>583</v>
      </c>
      <c r="B35" s="832" t="s">
        <v>584</v>
      </c>
      <c r="C35" s="835" t="s">
        <v>598</v>
      </c>
      <c r="D35" s="863" t="s">
        <v>599</v>
      </c>
      <c r="E35" s="835" t="s">
        <v>4172</v>
      </c>
      <c r="F35" s="863" t="s">
        <v>4173</v>
      </c>
      <c r="G35" s="835" t="s">
        <v>4228</v>
      </c>
      <c r="H35" s="835" t="s">
        <v>4229</v>
      </c>
      <c r="I35" s="849">
        <v>21.056666056315105</v>
      </c>
      <c r="J35" s="849">
        <v>420</v>
      </c>
      <c r="K35" s="850">
        <v>8613.7001953125</v>
      </c>
    </row>
    <row r="36" spans="1:11" ht="14.4" customHeight="1" x14ac:dyDescent="0.3">
      <c r="A36" s="831" t="s">
        <v>583</v>
      </c>
      <c r="B36" s="832" t="s">
        <v>584</v>
      </c>
      <c r="C36" s="835" t="s">
        <v>598</v>
      </c>
      <c r="D36" s="863" t="s">
        <v>599</v>
      </c>
      <c r="E36" s="835" t="s">
        <v>4172</v>
      </c>
      <c r="F36" s="863" t="s">
        <v>4173</v>
      </c>
      <c r="G36" s="835" t="s">
        <v>4230</v>
      </c>
      <c r="H36" s="835" t="s">
        <v>4231</v>
      </c>
      <c r="I36" s="849">
        <v>0.67000001668930054</v>
      </c>
      <c r="J36" s="849">
        <v>700</v>
      </c>
      <c r="K36" s="850">
        <v>469</v>
      </c>
    </row>
    <row r="37" spans="1:11" ht="14.4" customHeight="1" x14ac:dyDescent="0.3">
      <c r="A37" s="831" t="s">
        <v>583</v>
      </c>
      <c r="B37" s="832" t="s">
        <v>584</v>
      </c>
      <c r="C37" s="835" t="s">
        <v>598</v>
      </c>
      <c r="D37" s="863" t="s">
        <v>599</v>
      </c>
      <c r="E37" s="835" t="s">
        <v>4172</v>
      </c>
      <c r="F37" s="863" t="s">
        <v>4173</v>
      </c>
      <c r="G37" s="835" t="s">
        <v>4232</v>
      </c>
      <c r="H37" s="835" t="s">
        <v>4233</v>
      </c>
      <c r="I37" s="849">
        <v>29.855000019073486</v>
      </c>
      <c r="J37" s="849">
        <v>22</v>
      </c>
      <c r="K37" s="850">
        <v>662.58000564575195</v>
      </c>
    </row>
    <row r="38" spans="1:11" ht="14.4" customHeight="1" x14ac:dyDescent="0.3">
      <c r="A38" s="831" t="s">
        <v>583</v>
      </c>
      <c r="B38" s="832" t="s">
        <v>584</v>
      </c>
      <c r="C38" s="835" t="s">
        <v>598</v>
      </c>
      <c r="D38" s="863" t="s">
        <v>599</v>
      </c>
      <c r="E38" s="835" t="s">
        <v>4172</v>
      </c>
      <c r="F38" s="863" t="s">
        <v>4173</v>
      </c>
      <c r="G38" s="835" t="s">
        <v>4234</v>
      </c>
      <c r="H38" s="835" t="s">
        <v>4235</v>
      </c>
      <c r="I38" s="849">
        <v>29.264999866485596</v>
      </c>
      <c r="J38" s="849">
        <v>90</v>
      </c>
      <c r="K38" s="850">
        <v>2631.0000610351563</v>
      </c>
    </row>
    <row r="39" spans="1:11" ht="14.4" customHeight="1" x14ac:dyDescent="0.3">
      <c r="A39" s="831" t="s">
        <v>583</v>
      </c>
      <c r="B39" s="832" t="s">
        <v>584</v>
      </c>
      <c r="C39" s="835" t="s">
        <v>598</v>
      </c>
      <c r="D39" s="863" t="s">
        <v>599</v>
      </c>
      <c r="E39" s="835" t="s">
        <v>4172</v>
      </c>
      <c r="F39" s="863" t="s">
        <v>4173</v>
      </c>
      <c r="G39" s="835" t="s">
        <v>4236</v>
      </c>
      <c r="H39" s="835" t="s">
        <v>4237</v>
      </c>
      <c r="I39" s="849">
        <v>0.99000000953674316</v>
      </c>
      <c r="J39" s="849">
        <v>20</v>
      </c>
      <c r="K39" s="850">
        <v>19.799999237060547</v>
      </c>
    </row>
    <row r="40" spans="1:11" ht="14.4" customHeight="1" x14ac:dyDescent="0.3">
      <c r="A40" s="831" t="s">
        <v>583</v>
      </c>
      <c r="B40" s="832" t="s">
        <v>584</v>
      </c>
      <c r="C40" s="835" t="s">
        <v>598</v>
      </c>
      <c r="D40" s="863" t="s">
        <v>599</v>
      </c>
      <c r="E40" s="835" t="s">
        <v>4238</v>
      </c>
      <c r="F40" s="863" t="s">
        <v>4239</v>
      </c>
      <c r="G40" s="835" t="s">
        <v>4240</v>
      </c>
      <c r="H40" s="835" t="s">
        <v>4241</v>
      </c>
      <c r="I40" s="849">
        <v>2.0424999594688416</v>
      </c>
      <c r="J40" s="849">
        <v>350</v>
      </c>
      <c r="K40" s="850">
        <v>715</v>
      </c>
    </row>
    <row r="41" spans="1:11" ht="14.4" customHeight="1" x14ac:dyDescent="0.3">
      <c r="A41" s="831" t="s">
        <v>583</v>
      </c>
      <c r="B41" s="832" t="s">
        <v>584</v>
      </c>
      <c r="C41" s="835" t="s">
        <v>598</v>
      </c>
      <c r="D41" s="863" t="s">
        <v>599</v>
      </c>
      <c r="E41" s="835" t="s">
        <v>4238</v>
      </c>
      <c r="F41" s="863" t="s">
        <v>4239</v>
      </c>
      <c r="G41" s="835" t="s">
        <v>4242</v>
      </c>
      <c r="H41" s="835" t="s">
        <v>4243</v>
      </c>
      <c r="I41" s="849">
        <v>47.189998626708984</v>
      </c>
      <c r="J41" s="849">
        <v>20</v>
      </c>
      <c r="K41" s="850">
        <v>943.79998779296875</v>
      </c>
    </row>
    <row r="42" spans="1:11" ht="14.4" customHeight="1" x14ac:dyDescent="0.3">
      <c r="A42" s="831" t="s">
        <v>583</v>
      </c>
      <c r="B42" s="832" t="s">
        <v>584</v>
      </c>
      <c r="C42" s="835" t="s">
        <v>598</v>
      </c>
      <c r="D42" s="863" t="s">
        <v>599</v>
      </c>
      <c r="E42" s="835" t="s">
        <v>4238</v>
      </c>
      <c r="F42" s="863" t="s">
        <v>4239</v>
      </c>
      <c r="G42" s="835" t="s">
        <v>4244</v>
      </c>
      <c r="H42" s="835" t="s">
        <v>4245</v>
      </c>
      <c r="I42" s="849">
        <v>2.3599998950958252</v>
      </c>
      <c r="J42" s="849">
        <v>25</v>
      </c>
      <c r="K42" s="850">
        <v>59.000000953674316</v>
      </c>
    </row>
    <row r="43" spans="1:11" ht="14.4" customHeight="1" x14ac:dyDescent="0.3">
      <c r="A43" s="831" t="s">
        <v>583</v>
      </c>
      <c r="B43" s="832" t="s">
        <v>584</v>
      </c>
      <c r="C43" s="835" t="s">
        <v>598</v>
      </c>
      <c r="D43" s="863" t="s">
        <v>599</v>
      </c>
      <c r="E43" s="835" t="s">
        <v>4238</v>
      </c>
      <c r="F43" s="863" t="s">
        <v>4239</v>
      </c>
      <c r="G43" s="835" t="s">
        <v>4246</v>
      </c>
      <c r="H43" s="835" t="s">
        <v>4247</v>
      </c>
      <c r="I43" s="849">
        <v>2.3599998950958252</v>
      </c>
      <c r="J43" s="849">
        <v>25</v>
      </c>
      <c r="K43" s="850">
        <v>59.000000953674316</v>
      </c>
    </row>
    <row r="44" spans="1:11" ht="14.4" customHeight="1" x14ac:dyDescent="0.3">
      <c r="A44" s="831" t="s">
        <v>583</v>
      </c>
      <c r="B44" s="832" t="s">
        <v>584</v>
      </c>
      <c r="C44" s="835" t="s">
        <v>598</v>
      </c>
      <c r="D44" s="863" t="s">
        <v>599</v>
      </c>
      <c r="E44" s="835" t="s">
        <v>4238</v>
      </c>
      <c r="F44" s="863" t="s">
        <v>4239</v>
      </c>
      <c r="G44" s="835" t="s">
        <v>4248</v>
      </c>
      <c r="H44" s="835" t="s">
        <v>4249</v>
      </c>
      <c r="I44" s="849">
        <v>2.3599998950958252</v>
      </c>
      <c r="J44" s="849">
        <v>25</v>
      </c>
      <c r="K44" s="850">
        <v>59.000000953674316</v>
      </c>
    </row>
    <row r="45" spans="1:11" ht="14.4" customHeight="1" x14ac:dyDescent="0.3">
      <c r="A45" s="831" t="s">
        <v>583</v>
      </c>
      <c r="B45" s="832" t="s">
        <v>584</v>
      </c>
      <c r="C45" s="835" t="s">
        <v>598</v>
      </c>
      <c r="D45" s="863" t="s">
        <v>599</v>
      </c>
      <c r="E45" s="835" t="s">
        <v>4238</v>
      </c>
      <c r="F45" s="863" t="s">
        <v>4239</v>
      </c>
      <c r="G45" s="835" t="s">
        <v>4250</v>
      </c>
      <c r="H45" s="835" t="s">
        <v>4251</v>
      </c>
      <c r="I45" s="849">
        <v>4.809999942779541</v>
      </c>
      <c r="J45" s="849">
        <v>200</v>
      </c>
      <c r="K45" s="850">
        <v>962</v>
      </c>
    </row>
    <row r="46" spans="1:11" ht="14.4" customHeight="1" x14ac:dyDescent="0.3">
      <c r="A46" s="831" t="s">
        <v>583</v>
      </c>
      <c r="B46" s="832" t="s">
        <v>584</v>
      </c>
      <c r="C46" s="835" t="s">
        <v>598</v>
      </c>
      <c r="D46" s="863" t="s">
        <v>599</v>
      </c>
      <c r="E46" s="835" t="s">
        <v>4238</v>
      </c>
      <c r="F46" s="863" t="s">
        <v>4239</v>
      </c>
      <c r="G46" s="835" t="s">
        <v>4252</v>
      </c>
      <c r="H46" s="835" t="s">
        <v>4253</v>
      </c>
      <c r="I46" s="849">
        <v>1.2499999720603228E-2</v>
      </c>
      <c r="J46" s="849">
        <v>500</v>
      </c>
      <c r="K46" s="850">
        <v>6</v>
      </c>
    </row>
    <row r="47" spans="1:11" ht="14.4" customHeight="1" x14ac:dyDescent="0.3">
      <c r="A47" s="831" t="s">
        <v>583</v>
      </c>
      <c r="B47" s="832" t="s">
        <v>584</v>
      </c>
      <c r="C47" s="835" t="s">
        <v>598</v>
      </c>
      <c r="D47" s="863" t="s">
        <v>599</v>
      </c>
      <c r="E47" s="835" t="s">
        <v>4238</v>
      </c>
      <c r="F47" s="863" t="s">
        <v>4239</v>
      </c>
      <c r="G47" s="835" t="s">
        <v>4254</v>
      </c>
      <c r="H47" s="835" t="s">
        <v>4255</v>
      </c>
      <c r="I47" s="849">
        <v>6.0500001907348633</v>
      </c>
      <c r="J47" s="849">
        <v>110</v>
      </c>
      <c r="K47" s="850">
        <v>665.5</v>
      </c>
    </row>
    <row r="48" spans="1:11" ht="14.4" customHeight="1" x14ac:dyDescent="0.3">
      <c r="A48" s="831" t="s">
        <v>583</v>
      </c>
      <c r="B48" s="832" t="s">
        <v>584</v>
      </c>
      <c r="C48" s="835" t="s">
        <v>598</v>
      </c>
      <c r="D48" s="863" t="s">
        <v>599</v>
      </c>
      <c r="E48" s="835" t="s">
        <v>4238</v>
      </c>
      <c r="F48" s="863" t="s">
        <v>4239</v>
      </c>
      <c r="G48" s="835" t="s">
        <v>4256</v>
      </c>
      <c r="H48" s="835" t="s">
        <v>4257</v>
      </c>
      <c r="I48" s="849">
        <v>15.925000190734863</v>
      </c>
      <c r="J48" s="849">
        <v>100</v>
      </c>
      <c r="K48" s="850">
        <v>1592.5</v>
      </c>
    </row>
    <row r="49" spans="1:11" ht="14.4" customHeight="1" x14ac:dyDescent="0.3">
      <c r="A49" s="831" t="s">
        <v>583</v>
      </c>
      <c r="B49" s="832" t="s">
        <v>584</v>
      </c>
      <c r="C49" s="835" t="s">
        <v>598</v>
      </c>
      <c r="D49" s="863" t="s">
        <v>599</v>
      </c>
      <c r="E49" s="835" t="s">
        <v>4238</v>
      </c>
      <c r="F49" s="863" t="s">
        <v>4239</v>
      </c>
      <c r="G49" s="835" t="s">
        <v>4258</v>
      </c>
      <c r="H49" s="835" t="s">
        <v>4259</v>
      </c>
      <c r="I49" s="849">
        <v>3.3900001049041748</v>
      </c>
      <c r="J49" s="849">
        <v>300</v>
      </c>
      <c r="K49" s="850">
        <v>1017</v>
      </c>
    </row>
    <row r="50" spans="1:11" ht="14.4" customHeight="1" x14ac:dyDescent="0.3">
      <c r="A50" s="831" t="s">
        <v>583</v>
      </c>
      <c r="B50" s="832" t="s">
        <v>584</v>
      </c>
      <c r="C50" s="835" t="s">
        <v>598</v>
      </c>
      <c r="D50" s="863" t="s">
        <v>599</v>
      </c>
      <c r="E50" s="835" t="s">
        <v>4238</v>
      </c>
      <c r="F50" s="863" t="s">
        <v>4239</v>
      </c>
      <c r="G50" s="835" t="s">
        <v>4260</v>
      </c>
      <c r="H50" s="835" t="s">
        <v>4261</v>
      </c>
      <c r="I50" s="849">
        <v>17.979999542236328</v>
      </c>
      <c r="J50" s="849">
        <v>450</v>
      </c>
      <c r="K50" s="850">
        <v>8091</v>
      </c>
    </row>
    <row r="51" spans="1:11" ht="14.4" customHeight="1" x14ac:dyDescent="0.3">
      <c r="A51" s="831" t="s">
        <v>583</v>
      </c>
      <c r="B51" s="832" t="s">
        <v>584</v>
      </c>
      <c r="C51" s="835" t="s">
        <v>598</v>
      </c>
      <c r="D51" s="863" t="s">
        <v>599</v>
      </c>
      <c r="E51" s="835" t="s">
        <v>4238</v>
      </c>
      <c r="F51" s="863" t="s">
        <v>4239</v>
      </c>
      <c r="G51" s="835" t="s">
        <v>4262</v>
      </c>
      <c r="H51" s="835" t="s">
        <v>4263</v>
      </c>
      <c r="I51" s="849">
        <v>16.704999923706055</v>
      </c>
      <c r="J51" s="849">
        <v>24</v>
      </c>
      <c r="K51" s="850">
        <v>400.86000061035156</v>
      </c>
    </row>
    <row r="52" spans="1:11" ht="14.4" customHeight="1" x14ac:dyDescent="0.3">
      <c r="A52" s="831" t="s">
        <v>583</v>
      </c>
      <c r="B52" s="832" t="s">
        <v>584</v>
      </c>
      <c r="C52" s="835" t="s">
        <v>598</v>
      </c>
      <c r="D52" s="863" t="s">
        <v>599</v>
      </c>
      <c r="E52" s="835" t="s">
        <v>4238</v>
      </c>
      <c r="F52" s="863" t="s">
        <v>4239</v>
      </c>
      <c r="G52" s="835" t="s">
        <v>4264</v>
      </c>
      <c r="H52" s="835" t="s">
        <v>4265</v>
      </c>
      <c r="I52" s="849">
        <v>13.199999809265137</v>
      </c>
      <c r="J52" s="849">
        <v>12</v>
      </c>
      <c r="K52" s="850">
        <v>158.39999389648438</v>
      </c>
    </row>
    <row r="53" spans="1:11" ht="14.4" customHeight="1" x14ac:dyDescent="0.3">
      <c r="A53" s="831" t="s">
        <v>583</v>
      </c>
      <c r="B53" s="832" t="s">
        <v>584</v>
      </c>
      <c r="C53" s="835" t="s">
        <v>598</v>
      </c>
      <c r="D53" s="863" t="s">
        <v>599</v>
      </c>
      <c r="E53" s="835" t="s">
        <v>4238</v>
      </c>
      <c r="F53" s="863" t="s">
        <v>4239</v>
      </c>
      <c r="G53" s="835" t="s">
        <v>4266</v>
      </c>
      <c r="H53" s="835" t="s">
        <v>4267</v>
      </c>
      <c r="I53" s="849">
        <v>13.199999809265137</v>
      </c>
      <c r="J53" s="849">
        <v>32</v>
      </c>
      <c r="K53" s="850">
        <v>422.39999389648438</v>
      </c>
    </row>
    <row r="54" spans="1:11" ht="14.4" customHeight="1" x14ac:dyDescent="0.3">
      <c r="A54" s="831" t="s">
        <v>583</v>
      </c>
      <c r="B54" s="832" t="s">
        <v>584</v>
      </c>
      <c r="C54" s="835" t="s">
        <v>598</v>
      </c>
      <c r="D54" s="863" t="s">
        <v>599</v>
      </c>
      <c r="E54" s="835" t="s">
        <v>4238</v>
      </c>
      <c r="F54" s="863" t="s">
        <v>4239</v>
      </c>
      <c r="G54" s="835" t="s">
        <v>4268</v>
      </c>
      <c r="H54" s="835" t="s">
        <v>4269</v>
      </c>
      <c r="I54" s="849">
        <v>13.204999923706055</v>
      </c>
      <c r="J54" s="849">
        <v>32</v>
      </c>
      <c r="K54" s="850">
        <v>422.60000610351563</v>
      </c>
    </row>
    <row r="55" spans="1:11" ht="14.4" customHeight="1" x14ac:dyDescent="0.3">
      <c r="A55" s="831" t="s">
        <v>583</v>
      </c>
      <c r="B55" s="832" t="s">
        <v>584</v>
      </c>
      <c r="C55" s="835" t="s">
        <v>598</v>
      </c>
      <c r="D55" s="863" t="s">
        <v>599</v>
      </c>
      <c r="E55" s="835" t="s">
        <v>4238</v>
      </c>
      <c r="F55" s="863" t="s">
        <v>4239</v>
      </c>
      <c r="G55" s="835" t="s">
        <v>4270</v>
      </c>
      <c r="H55" s="835" t="s">
        <v>4271</v>
      </c>
      <c r="I55" s="849">
        <v>9.5000002384185791</v>
      </c>
      <c r="J55" s="849">
        <v>700</v>
      </c>
      <c r="K55" s="850">
        <v>6648</v>
      </c>
    </row>
    <row r="56" spans="1:11" ht="14.4" customHeight="1" x14ac:dyDescent="0.3">
      <c r="A56" s="831" t="s">
        <v>583</v>
      </c>
      <c r="B56" s="832" t="s">
        <v>584</v>
      </c>
      <c r="C56" s="835" t="s">
        <v>598</v>
      </c>
      <c r="D56" s="863" t="s">
        <v>599</v>
      </c>
      <c r="E56" s="835" t="s">
        <v>4238</v>
      </c>
      <c r="F56" s="863" t="s">
        <v>4239</v>
      </c>
      <c r="G56" s="835" t="s">
        <v>4272</v>
      </c>
      <c r="H56" s="835" t="s">
        <v>4273</v>
      </c>
      <c r="I56" s="849">
        <v>10.069999694824219</v>
      </c>
      <c r="J56" s="849">
        <v>30</v>
      </c>
      <c r="K56" s="850">
        <v>302.10000610351563</v>
      </c>
    </row>
    <row r="57" spans="1:11" ht="14.4" customHeight="1" x14ac:dyDescent="0.3">
      <c r="A57" s="831" t="s">
        <v>583</v>
      </c>
      <c r="B57" s="832" t="s">
        <v>584</v>
      </c>
      <c r="C57" s="835" t="s">
        <v>598</v>
      </c>
      <c r="D57" s="863" t="s">
        <v>599</v>
      </c>
      <c r="E57" s="835" t="s">
        <v>4238</v>
      </c>
      <c r="F57" s="863" t="s">
        <v>4239</v>
      </c>
      <c r="G57" s="835" t="s">
        <v>4274</v>
      </c>
      <c r="H57" s="835" t="s">
        <v>4275</v>
      </c>
      <c r="I57" s="849">
        <v>80.567501068115234</v>
      </c>
      <c r="J57" s="849">
        <v>14</v>
      </c>
      <c r="K57" s="850">
        <v>1127.9700012207031</v>
      </c>
    </row>
    <row r="58" spans="1:11" ht="14.4" customHeight="1" x14ac:dyDescent="0.3">
      <c r="A58" s="831" t="s">
        <v>583</v>
      </c>
      <c r="B58" s="832" t="s">
        <v>584</v>
      </c>
      <c r="C58" s="835" t="s">
        <v>598</v>
      </c>
      <c r="D58" s="863" t="s">
        <v>599</v>
      </c>
      <c r="E58" s="835" t="s">
        <v>4238</v>
      </c>
      <c r="F58" s="863" t="s">
        <v>4239</v>
      </c>
      <c r="G58" s="835" t="s">
        <v>4276</v>
      </c>
      <c r="H58" s="835" t="s">
        <v>4277</v>
      </c>
      <c r="I58" s="849">
        <v>11.736666361490885</v>
      </c>
      <c r="J58" s="849">
        <v>60</v>
      </c>
      <c r="K58" s="850">
        <v>704.30001831054688</v>
      </c>
    </row>
    <row r="59" spans="1:11" ht="14.4" customHeight="1" x14ac:dyDescent="0.3">
      <c r="A59" s="831" t="s">
        <v>583</v>
      </c>
      <c r="B59" s="832" t="s">
        <v>584</v>
      </c>
      <c r="C59" s="835" t="s">
        <v>598</v>
      </c>
      <c r="D59" s="863" t="s">
        <v>599</v>
      </c>
      <c r="E59" s="835" t="s">
        <v>4238</v>
      </c>
      <c r="F59" s="863" t="s">
        <v>4239</v>
      </c>
      <c r="G59" s="835" t="s">
        <v>4276</v>
      </c>
      <c r="H59" s="835" t="s">
        <v>4278</v>
      </c>
      <c r="I59" s="849">
        <v>11.729999542236328</v>
      </c>
      <c r="J59" s="849">
        <v>15</v>
      </c>
      <c r="K59" s="850">
        <v>175.94999694824219</v>
      </c>
    </row>
    <row r="60" spans="1:11" ht="14.4" customHeight="1" x14ac:dyDescent="0.3">
      <c r="A60" s="831" t="s">
        <v>583</v>
      </c>
      <c r="B60" s="832" t="s">
        <v>584</v>
      </c>
      <c r="C60" s="835" t="s">
        <v>598</v>
      </c>
      <c r="D60" s="863" t="s">
        <v>599</v>
      </c>
      <c r="E60" s="835" t="s">
        <v>4238</v>
      </c>
      <c r="F60" s="863" t="s">
        <v>4239</v>
      </c>
      <c r="G60" s="835" t="s">
        <v>4279</v>
      </c>
      <c r="H60" s="835" t="s">
        <v>4280</v>
      </c>
      <c r="I60" s="849">
        <v>13.310000419616699</v>
      </c>
      <c r="J60" s="849">
        <v>90</v>
      </c>
      <c r="K60" s="850">
        <v>1197.9000244140625</v>
      </c>
    </row>
    <row r="61" spans="1:11" ht="14.4" customHeight="1" x14ac:dyDescent="0.3">
      <c r="A61" s="831" t="s">
        <v>583</v>
      </c>
      <c r="B61" s="832" t="s">
        <v>584</v>
      </c>
      <c r="C61" s="835" t="s">
        <v>598</v>
      </c>
      <c r="D61" s="863" t="s">
        <v>599</v>
      </c>
      <c r="E61" s="835" t="s">
        <v>4238</v>
      </c>
      <c r="F61" s="863" t="s">
        <v>4239</v>
      </c>
      <c r="G61" s="835" t="s">
        <v>4281</v>
      </c>
      <c r="H61" s="835" t="s">
        <v>4282</v>
      </c>
      <c r="I61" s="849">
        <v>2.2866666316986084</v>
      </c>
      <c r="J61" s="849">
        <v>500</v>
      </c>
      <c r="K61" s="850">
        <v>1142</v>
      </c>
    </row>
    <row r="62" spans="1:11" ht="14.4" customHeight="1" x14ac:dyDescent="0.3">
      <c r="A62" s="831" t="s">
        <v>583</v>
      </c>
      <c r="B62" s="832" t="s">
        <v>584</v>
      </c>
      <c r="C62" s="835" t="s">
        <v>598</v>
      </c>
      <c r="D62" s="863" t="s">
        <v>599</v>
      </c>
      <c r="E62" s="835" t="s">
        <v>4238</v>
      </c>
      <c r="F62" s="863" t="s">
        <v>4239</v>
      </c>
      <c r="G62" s="835" t="s">
        <v>4283</v>
      </c>
      <c r="H62" s="835" t="s">
        <v>4284</v>
      </c>
      <c r="I62" s="849">
        <v>1.5</v>
      </c>
      <c r="J62" s="849">
        <v>20</v>
      </c>
      <c r="K62" s="850">
        <v>30</v>
      </c>
    </row>
    <row r="63" spans="1:11" ht="14.4" customHeight="1" x14ac:dyDescent="0.3">
      <c r="A63" s="831" t="s">
        <v>583</v>
      </c>
      <c r="B63" s="832" t="s">
        <v>584</v>
      </c>
      <c r="C63" s="835" t="s">
        <v>598</v>
      </c>
      <c r="D63" s="863" t="s">
        <v>599</v>
      </c>
      <c r="E63" s="835" t="s">
        <v>4238</v>
      </c>
      <c r="F63" s="863" t="s">
        <v>4239</v>
      </c>
      <c r="G63" s="835" t="s">
        <v>4285</v>
      </c>
      <c r="H63" s="835" t="s">
        <v>4286</v>
      </c>
      <c r="I63" s="849">
        <v>9.1999998092651367</v>
      </c>
      <c r="J63" s="849">
        <v>300</v>
      </c>
      <c r="K63" s="850">
        <v>2760</v>
      </c>
    </row>
    <row r="64" spans="1:11" ht="14.4" customHeight="1" x14ac:dyDescent="0.3">
      <c r="A64" s="831" t="s">
        <v>583</v>
      </c>
      <c r="B64" s="832" t="s">
        <v>584</v>
      </c>
      <c r="C64" s="835" t="s">
        <v>598</v>
      </c>
      <c r="D64" s="863" t="s">
        <v>599</v>
      </c>
      <c r="E64" s="835" t="s">
        <v>4238</v>
      </c>
      <c r="F64" s="863" t="s">
        <v>4239</v>
      </c>
      <c r="G64" s="835" t="s">
        <v>4287</v>
      </c>
      <c r="H64" s="835" t="s">
        <v>4288</v>
      </c>
      <c r="I64" s="849">
        <v>172.5</v>
      </c>
      <c r="J64" s="849">
        <v>1</v>
      </c>
      <c r="K64" s="850">
        <v>172.5</v>
      </c>
    </row>
    <row r="65" spans="1:11" ht="14.4" customHeight="1" x14ac:dyDescent="0.3">
      <c r="A65" s="831" t="s">
        <v>583</v>
      </c>
      <c r="B65" s="832" t="s">
        <v>584</v>
      </c>
      <c r="C65" s="835" t="s">
        <v>598</v>
      </c>
      <c r="D65" s="863" t="s">
        <v>599</v>
      </c>
      <c r="E65" s="835" t="s">
        <v>4238</v>
      </c>
      <c r="F65" s="863" t="s">
        <v>4239</v>
      </c>
      <c r="G65" s="835" t="s">
        <v>4289</v>
      </c>
      <c r="H65" s="835" t="s">
        <v>4290</v>
      </c>
      <c r="I65" s="849">
        <v>6.1725000143051147</v>
      </c>
      <c r="J65" s="849">
        <v>170</v>
      </c>
      <c r="K65" s="850">
        <v>1049.2000122070313</v>
      </c>
    </row>
    <row r="66" spans="1:11" ht="14.4" customHeight="1" x14ac:dyDescent="0.3">
      <c r="A66" s="831" t="s">
        <v>583</v>
      </c>
      <c r="B66" s="832" t="s">
        <v>584</v>
      </c>
      <c r="C66" s="835" t="s">
        <v>598</v>
      </c>
      <c r="D66" s="863" t="s">
        <v>599</v>
      </c>
      <c r="E66" s="835" t="s">
        <v>4238</v>
      </c>
      <c r="F66" s="863" t="s">
        <v>4239</v>
      </c>
      <c r="G66" s="835" t="s">
        <v>4291</v>
      </c>
      <c r="H66" s="835" t="s">
        <v>4292</v>
      </c>
      <c r="I66" s="849">
        <v>217.44000244140625</v>
      </c>
      <c r="J66" s="849">
        <v>11</v>
      </c>
      <c r="K66" s="850">
        <v>2391.8399658203125</v>
      </c>
    </row>
    <row r="67" spans="1:11" ht="14.4" customHeight="1" x14ac:dyDescent="0.3">
      <c r="A67" s="831" t="s">
        <v>583</v>
      </c>
      <c r="B67" s="832" t="s">
        <v>584</v>
      </c>
      <c r="C67" s="835" t="s">
        <v>598</v>
      </c>
      <c r="D67" s="863" t="s">
        <v>599</v>
      </c>
      <c r="E67" s="835" t="s">
        <v>4238</v>
      </c>
      <c r="F67" s="863" t="s">
        <v>4239</v>
      </c>
      <c r="G67" s="835" t="s">
        <v>4293</v>
      </c>
      <c r="H67" s="835" t="s">
        <v>4294</v>
      </c>
      <c r="I67" s="849">
        <v>34.506665547688804</v>
      </c>
      <c r="J67" s="849">
        <v>94</v>
      </c>
      <c r="K67" s="850">
        <v>3243.7400512695313</v>
      </c>
    </row>
    <row r="68" spans="1:11" ht="14.4" customHeight="1" x14ac:dyDescent="0.3">
      <c r="A68" s="831" t="s">
        <v>583</v>
      </c>
      <c r="B68" s="832" t="s">
        <v>584</v>
      </c>
      <c r="C68" s="835" t="s">
        <v>598</v>
      </c>
      <c r="D68" s="863" t="s">
        <v>599</v>
      </c>
      <c r="E68" s="835" t="s">
        <v>4238</v>
      </c>
      <c r="F68" s="863" t="s">
        <v>4239</v>
      </c>
      <c r="G68" s="835" t="s">
        <v>4295</v>
      </c>
      <c r="H68" s="835" t="s">
        <v>4296</v>
      </c>
      <c r="I68" s="849">
        <v>6.6599998474121094</v>
      </c>
      <c r="J68" s="849">
        <v>2</v>
      </c>
      <c r="K68" s="850">
        <v>13.319999694824219</v>
      </c>
    </row>
    <row r="69" spans="1:11" ht="14.4" customHeight="1" x14ac:dyDescent="0.3">
      <c r="A69" s="831" t="s">
        <v>583</v>
      </c>
      <c r="B69" s="832" t="s">
        <v>584</v>
      </c>
      <c r="C69" s="835" t="s">
        <v>598</v>
      </c>
      <c r="D69" s="863" t="s">
        <v>599</v>
      </c>
      <c r="E69" s="835" t="s">
        <v>4238</v>
      </c>
      <c r="F69" s="863" t="s">
        <v>4239</v>
      </c>
      <c r="G69" s="835" t="s">
        <v>4297</v>
      </c>
      <c r="H69" s="835" t="s">
        <v>4298</v>
      </c>
      <c r="I69" s="849">
        <v>1.0900000333786011</v>
      </c>
      <c r="J69" s="849">
        <v>6200</v>
      </c>
      <c r="K69" s="850">
        <v>6758</v>
      </c>
    </row>
    <row r="70" spans="1:11" ht="14.4" customHeight="1" x14ac:dyDescent="0.3">
      <c r="A70" s="831" t="s">
        <v>583</v>
      </c>
      <c r="B70" s="832" t="s">
        <v>584</v>
      </c>
      <c r="C70" s="835" t="s">
        <v>598</v>
      </c>
      <c r="D70" s="863" t="s">
        <v>599</v>
      </c>
      <c r="E70" s="835" t="s">
        <v>4238</v>
      </c>
      <c r="F70" s="863" t="s">
        <v>4239</v>
      </c>
      <c r="G70" s="835" t="s">
        <v>4299</v>
      </c>
      <c r="H70" s="835" t="s">
        <v>4300</v>
      </c>
      <c r="I70" s="849">
        <v>0.47749999165534973</v>
      </c>
      <c r="J70" s="849">
        <v>1000</v>
      </c>
      <c r="K70" s="850">
        <v>478</v>
      </c>
    </row>
    <row r="71" spans="1:11" ht="14.4" customHeight="1" x14ac:dyDescent="0.3">
      <c r="A71" s="831" t="s">
        <v>583</v>
      </c>
      <c r="B71" s="832" t="s">
        <v>584</v>
      </c>
      <c r="C71" s="835" t="s">
        <v>598</v>
      </c>
      <c r="D71" s="863" t="s">
        <v>599</v>
      </c>
      <c r="E71" s="835" t="s">
        <v>4238</v>
      </c>
      <c r="F71" s="863" t="s">
        <v>4239</v>
      </c>
      <c r="G71" s="835" t="s">
        <v>4301</v>
      </c>
      <c r="H71" s="835" t="s">
        <v>4302</v>
      </c>
      <c r="I71" s="849">
        <v>1.6699999570846558</v>
      </c>
      <c r="J71" s="849">
        <v>1400</v>
      </c>
      <c r="K71" s="850">
        <v>2338</v>
      </c>
    </row>
    <row r="72" spans="1:11" ht="14.4" customHeight="1" x14ac:dyDescent="0.3">
      <c r="A72" s="831" t="s">
        <v>583</v>
      </c>
      <c r="B72" s="832" t="s">
        <v>584</v>
      </c>
      <c r="C72" s="835" t="s">
        <v>598</v>
      </c>
      <c r="D72" s="863" t="s">
        <v>599</v>
      </c>
      <c r="E72" s="835" t="s">
        <v>4238</v>
      </c>
      <c r="F72" s="863" t="s">
        <v>4239</v>
      </c>
      <c r="G72" s="835" t="s">
        <v>4303</v>
      </c>
      <c r="H72" s="835" t="s">
        <v>4304</v>
      </c>
      <c r="I72" s="849">
        <v>0.67000001668930054</v>
      </c>
      <c r="J72" s="849">
        <v>1800</v>
      </c>
      <c r="K72" s="850">
        <v>1206</v>
      </c>
    </row>
    <row r="73" spans="1:11" ht="14.4" customHeight="1" x14ac:dyDescent="0.3">
      <c r="A73" s="831" t="s">
        <v>583</v>
      </c>
      <c r="B73" s="832" t="s">
        <v>584</v>
      </c>
      <c r="C73" s="835" t="s">
        <v>598</v>
      </c>
      <c r="D73" s="863" t="s">
        <v>599</v>
      </c>
      <c r="E73" s="835" t="s">
        <v>4238</v>
      </c>
      <c r="F73" s="863" t="s">
        <v>4239</v>
      </c>
      <c r="G73" s="835" t="s">
        <v>4305</v>
      </c>
      <c r="H73" s="835" t="s">
        <v>4306</v>
      </c>
      <c r="I73" s="849">
        <v>1.5</v>
      </c>
      <c r="J73" s="849">
        <v>200</v>
      </c>
      <c r="K73" s="850">
        <v>300</v>
      </c>
    </row>
    <row r="74" spans="1:11" ht="14.4" customHeight="1" x14ac:dyDescent="0.3">
      <c r="A74" s="831" t="s">
        <v>583</v>
      </c>
      <c r="B74" s="832" t="s">
        <v>584</v>
      </c>
      <c r="C74" s="835" t="s">
        <v>598</v>
      </c>
      <c r="D74" s="863" t="s">
        <v>599</v>
      </c>
      <c r="E74" s="835" t="s">
        <v>4238</v>
      </c>
      <c r="F74" s="863" t="s">
        <v>4239</v>
      </c>
      <c r="G74" s="835" t="s">
        <v>4307</v>
      </c>
      <c r="H74" s="835" t="s">
        <v>4308</v>
      </c>
      <c r="I74" s="849">
        <v>5.2049999237060547</v>
      </c>
      <c r="J74" s="849">
        <v>30</v>
      </c>
      <c r="K74" s="850">
        <v>156.09999847412109</v>
      </c>
    </row>
    <row r="75" spans="1:11" ht="14.4" customHeight="1" x14ac:dyDescent="0.3">
      <c r="A75" s="831" t="s">
        <v>583</v>
      </c>
      <c r="B75" s="832" t="s">
        <v>584</v>
      </c>
      <c r="C75" s="835" t="s">
        <v>598</v>
      </c>
      <c r="D75" s="863" t="s">
        <v>599</v>
      </c>
      <c r="E75" s="835" t="s">
        <v>4238</v>
      </c>
      <c r="F75" s="863" t="s">
        <v>4239</v>
      </c>
      <c r="G75" s="835" t="s">
        <v>4309</v>
      </c>
      <c r="H75" s="835" t="s">
        <v>4310</v>
      </c>
      <c r="I75" s="849">
        <v>8.8400001525878906</v>
      </c>
      <c r="J75" s="849">
        <v>20</v>
      </c>
      <c r="K75" s="850">
        <v>176.80000305175781</v>
      </c>
    </row>
    <row r="76" spans="1:11" ht="14.4" customHeight="1" x14ac:dyDescent="0.3">
      <c r="A76" s="831" t="s">
        <v>583</v>
      </c>
      <c r="B76" s="832" t="s">
        <v>584</v>
      </c>
      <c r="C76" s="835" t="s">
        <v>598</v>
      </c>
      <c r="D76" s="863" t="s">
        <v>599</v>
      </c>
      <c r="E76" s="835" t="s">
        <v>4238</v>
      </c>
      <c r="F76" s="863" t="s">
        <v>4239</v>
      </c>
      <c r="G76" s="835" t="s">
        <v>4311</v>
      </c>
      <c r="H76" s="835" t="s">
        <v>4312</v>
      </c>
      <c r="I76" s="849">
        <v>25.409999847412109</v>
      </c>
      <c r="J76" s="849">
        <v>35</v>
      </c>
      <c r="K76" s="850">
        <v>889.35002136230469</v>
      </c>
    </row>
    <row r="77" spans="1:11" ht="14.4" customHeight="1" x14ac:dyDescent="0.3">
      <c r="A77" s="831" t="s">
        <v>583</v>
      </c>
      <c r="B77" s="832" t="s">
        <v>584</v>
      </c>
      <c r="C77" s="835" t="s">
        <v>598</v>
      </c>
      <c r="D77" s="863" t="s">
        <v>599</v>
      </c>
      <c r="E77" s="835" t="s">
        <v>4238</v>
      </c>
      <c r="F77" s="863" t="s">
        <v>4239</v>
      </c>
      <c r="G77" s="835" t="s">
        <v>4313</v>
      </c>
      <c r="H77" s="835" t="s">
        <v>4314</v>
      </c>
      <c r="I77" s="849">
        <v>6.2349998950958252</v>
      </c>
      <c r="J77" s="849">
        <v>30</v>
      </c>
      <c r="K77" s="850">
        <v>187</v>
      </c>
    </row>
    <row r="78" spans="1:11" ht="14.4" customHeight="1" x14ac:dyDescent="0.3">
      <c r="A78" s="831" t="s">
        <v>583</v>
      </c>
      <c r="B78" s="832" t="s">
        <v>584</v>
      </c>
      <c r="C78" s="835" t="s">
        <v>598</v>
      </c>
      <c r="D78" s="863" t="s">
        <v>599</v>
      </c>
      <c r="E78" s="835" t="s">
        <v>4238</v>
      </c>
      <c r="F78" s="863" t="s">
        <v>4239</v>
      </c>
      <c r="G78" s="835" t="s">
        <v>4315</v>
      </c>
      <c r="H78" s="835" t="s">
        <v>4316</v>
      </c>
      <c r="I78" s="849">
        <v>5.820000171661377</v>
      </c>
      <c r="J78" s="849">
        <v>250</v>
      </c>
      <c r="K78" s="850">
        <v>1455</v>
      </c>
    </row>
    <row r="79" spans="1:11" ht="14.4" customHeight="1" x14ac:dyDescent="0.3">
      <c r="A79" s="831" t="s">
        <v>583</v>
      </c>
      <c r="B79" s="832" t="s">
        <v>584</v>
      </c>
      <c r="C79" s="835" t="s">
        <v>598</v>
      </c>
      <c r="D79" s="863" t="s">
        <v>599</v>
      </c>
      <c r="E79" s="835" t="s">
        <v>4238</v>
      </c>
      <c r="F79" s="863" t="s">
        <v>4239</v>
      </c>
      <c r="G79" s="835" t="s">
        <v>4317</v>
      </c>
      <c r="H79" s="835" t="s">
        <v>4318</v>
      </c>
      <c r="I79" s="849">
        <v>0.47499999403953552</v>
      </c>
      <c r="J79" s="849">
        <v>1200</v>
      </c>
      <c r="K79" s="850">
        <v>567</v>
      </c>
    </row>
    <row r="80" spans="1:11" ht="14.4" customHeight="1" x14ac:dyDescent="0.3">
      <c r="A80" s="831" t="s">
        <v>583</v>
      </c>
      <c r="B80" s="832" t="s">
        <v>584</v>
      </c>
      <c r="C80" s="835" t="s">
        <v>598</v>
      </c>
      <c r="D80" s="863" t="s">
        <v>599</v>
      </c>
      <c r="E80" s="835" t="s">
        <v>4238</v>
      </c>
      <c r="F80" s="863" t="s">
        <v>4239</v>
      </c>
      <c r="G80" s="835" t="s">
        <v>4319</v>
      </c>
      <c r="H80" s="835" t="s">
        <v>4320</v>
      </c>
      <c r="I80" s="849">
        <v>2.375</v>
      </c>
      <c r="J80" s="849">
        <v>250</v>
      </c>
      <c r="K80" s="850">
        <v>594</v>
      </c>
    </row>
    <row r="81" spans="1:11" ht="14.4" customHeight="1" x14ac:dyDescent="0.3">
      <c r="A81" s="831" t="s">
        <v>583</v>
      </c>
      <c r="B81" s="832" t="s">
        <v>584</v>
      </c>
      <c r="C81" s="835" t="s">
        <v>598</v>
      </c>
      <c r="D81" s="863" t="s">
        <v>599</v>
      </c>
      <c r="E81" s="835" t="s">
        <v>4238</v>
      </c>
      <c r="F81" s="863" t="s">
        <v>4239</v>
      </c>
      <c r="G81" s="835" t="s">
        <v>4321</v>
      </c>
      <c r="H81" s="835" t="s">
        <v>4322</v>
      </c>
      <c r="I81" s="849">
        <v>2.0499999523162842</v>
      </c>
      <c r="J81" s="849">
        <v>200</v>
      </c>
      <c r="K81" s="850">
        <v>410</v>
      </c>
    </row>
    <row r="82" spans="1:11" ht="14.4" customHeight="1" x14ac:dyDescent="0.3">
      <c r="A82" s="831" t="s">
        <v>583</v>
      </c>
      <c r="B82" s="832" t="s">
        <v>584</v>
      </c>
      <c r="C82" s="835" t="s">
        <v>598</v>
      </c>
      <c r="D82" s="863" t="s">
        <v>599</v>
      </c>
      <c r="E82" s="835" t="s">
        <v>4238</v>
      </c>
      <c r="F82" s="863" t="s">
        <v>4239</v>
      </c>
      <c r="G82" s="835" t="s">
        <v>4323</v>
      </c>
      <c r="H82" s="835" t="s">
        <v>4324</v>
      </c>
      <c r="I82" s="849">
        <v>3.0799999237060547</v>
      </c>
      <c r="J82" s="849">
        <v>100</v>
      </c>
      <c r="K82" s="850">
        <v>308</v>
      </c>
    </row>
    <row r="83" spans="1:11" ht="14.4" customHeight="1" x14ac:dyDescent="0.3">
      <c r="A83" s="831" t="s">
        <v>583</v>
      </c>
      <c r="B83" s="832" t="s">
        <v>584</v>
      </c>
      <c r="C83" s="835" t="s">
        <v>598</v>
      </c>
      <c r="D83" s="863" t="s">
        <v>599</v>
      </c>
      <c r="E83" s="835" t="s">
        <v>4238</v>
      </c>
      <c r="F83" s="863" t="s">
        <v>4239</v>
      </c>
      <c r="G83" s="835" t="s">
        <v>4325</v>
      </c>
      <c r="H83" s="835" t="s">
        <v>4326</v>
      </c>
      <c r="I83" s="849">
        <v>1.9299999475479126</v>
      </c>
      <c r="J83" s="849">
        <v>50</v>
      </c>
      <c r="K83" s="850">
        <v>96.5</v>
      </c>
    </row>
    <row r="84" spans="1:11" ht="14.4" customHeight="1" x14ac:dyDescent="0.3">
      <c r="A84" s="831" t="s">
        <v>583</v>
      </c>
      <c r="B84" s="832" t="s">
        <v>584</v>
      </c>
      <c r="C84" s="835" t="s">
        <v>598</v>
      </c>
      <c r="D84" s="863" t="s">
        <v>599</v>
      </c>
      <c r="E84" s="835" t="s">
        <v>4238</v>
      </c>
      <c r="F84" s="863" t="s">
        <v>4239</v>
      </c>
      <c r="G84" s="835" t="s">
        <v>4327</v>
      </c>
      <c r="H84" s="835" t="s">
        <v>4328</v>
      </c>
      <c r="I84" s="849">
        <v>4.4224998950958252</v>
      </c>
      <c r="J84" s="849">
        <v>300</v>
      </c>
      <c r="K84" s="850">
        <v>1326.6400146484375</v>
      </c>
    </row>
    <row r="85" spans="1:11" ht="14.4" customHeight="1" x14ac:dyDescent="0.3">
      <c r="A85" s="831" t="s">
        <v>583</v>
      </c>
      <c r="B85" s="832" t="s">
        <v>584</v>
      </c>
      <c r="C85" s="835" t="s">
        <v>598</v>
      </c>
      <c r="D85" s="863" t="s">
        <v>599</v>
      </c>
      <c r="E85" s="835" t="s">
        <v>4238</v>
      </c>
      <c r="F85" s="863" t="s">
        <v>4239</v>
      </c>
      <c r="G85" s="835" t="s">
        <v>4329</v>
      </c>
      <c r="H85" s="835" t="s">
        <v>4330</v>
      </c>
      <c r="I85" s="849">
        <v>21.234999656677246</v>
      </c>
      <c r="J85" s="849">
        <v>70</v>
      </c>
      <c r="K85" s="850">
        <v>1486.4999847412109</v>
      </c>
    </row>
    <row r="86" spans="1:11" ht="14.4" customHeight="1" x14ac:dyDescent="0.3">
      <c r="A86" s="831" t="s">
        <v>583</v>
      </c>
      <c r="B86" s="832" t="s">
        <v>584</v>
      </c>
      <c r="C86" s="835" t="s">
        <v>598</v>
      </c>
      <c r="D86" s="863" t="s">
        <v>599</v>
      </c>
      <c r="E86" s="835" t="s">
        <v>4238</v>
      </c>
      <c r="F86" s="863" t="s">
        <v>4239</v>
      </c>
      <c r="G86" s="835" t="s">
        <v>4331</v>
      </c>
      <c r="H86" s="835" t="s">
        <v>4332</v>
      </c>
      <c r="I86" s="849">
        <v>2.5149999856948853</v>
      </c>
      <c r="J86" s="849">
        <v>500</v>
      </c>
      <c r="K86" s="850">
        <v>1257.5</v>
      </c>
    </row>
    <row r="87" spans="1:11" ht="14.4" customHeight="1" x14ac:dyDescent="0.3">
      <c r="A87" s="831" t="s">
        <v>583</v>
      </c>
      <c r="B87" s="832" t="s">
        <v>584</v>
      </c>
      <c r="C87" s="835" t="s">
        <v>598</v>
      </c>
      <c r="D87" s="863" t="s">
        <v>599</v>
      </c>
      <c r="E87" s="835" t="s">
        <v>4238</v>
      </c>
      <c r="F87" s="863" t="s">
        <v>4239</v>
      </c>
      <c r="G87" s="835" t="s">
        <v>4333</v>
      </c>
      <c r="H87" s="835" t="s">
        <v>4334</v>
      </c>
      <c r="I87" s="849">
        <v>21.236666361490887</v>
      </c>
      <c r="J87" s="849">
        <v>45</v>
      </c>
      <c r="K87" s="850">
        <v>955.59999084472656</v>
      </c>
    </row>
    <row r="88" spans="1:11" ht="14.4" customHeight="1" x14ac:dyDescent="0.3">
      <c r="A88" s="831" t="s">
        <v>583</v>
      </c>
      <c r="B88" s="832" t="s">
        <v>584</v>
      </c>
      <c r="C88" s="835" t="s">
        <v>598</v>
      </c>
      <c r="D88" s="863" t="s">
        <v>599</v>
      </c>
      <c r="E88" s="835" t="s">
        <v>4238</v>
      </c>
      <c r="F88" s="863" t="s">
        <v>4239</v>
      </c>
      <c r="G88" s="835" t="s">
        <v>4335</v>
      </c>
      <c r="H88" s="835" t="s">
        <v>4336</v>
      </c>
      <c r="I88" s="849">
        <v>2.5299999713897705</v>
      </c>
      <c r="J88" s="849">
        <v>50</v>
      </c>
      <c r="K88" s="850">
        <v>126.5</v>
      </c>
    </row>
    <row r="89" spans="1:11" ht="14.4" customHeight="1" x14ac:dyDescent="0.3">
      <c r="A89" s="831" t="s">
        <v>583</v>
      </c>
      <c r="B89" s="832" t="s">
        <v>584</v>
      </c>
      <c r="C89" s="835" t="s">
        <v>598</v>
      </c>
      <c r="D89" s="863" t="s">
        <v>599</v>
      </c>
      <c r="E89" s="835" t="s">
        <v>4337</v>
      </c>
      <c r="F89" s="863" t="s">
        <v>4338</v>
      </c>
      <c r="G89" s="835" t="s">
        <v>4339</v>
      </c>
      <c r="H89" s="835" t="s">
        <v>4340</v>
      </c>
      <c r="I89" s="849">
        <v>10.162499904632568</v>
      </c>
      <c r="J89" s="849">
        <v>1600</v>
      </c>
      <c r="K89" s="850">
        <v>16259</v>
      </c>
    </row>
    <row r="90" spans="1:11" ht="14.4" customHeight="1" x14ac:dyDescent="0.3">
      <c r="A90" s="831" t="s">
        <v>583</v>
      </c>
      <c r="B90" s="832" t="s">
        <v>584</v>
      </c>
      <c r="C90" s="835" t="s">
        <v>598</v>
      </c>
      <c r="D90" s="863" t="s">
        <v>599</v>
      </c>
      <c r="E90" s="835" t="s">
        <v>4341</v>
      </c>
      <c r="F90" s="863" t="s">
        <v>4342</v>
      </c>
      <c r="G90" s="835" t="s">
        <v>4343</v>
      </c>
      <c r="H90" s="835" t="s">
        <v>4344</v>
      </c>
      <c r="I90" s="849">
        <v>0.47999998927116394</v>
      </c>
      <c r="J90" s="849">
        <v>900</v>
      </c>
      <c r="K90" s="850">
        <v>432</v>
      </c>
    </row>
    <row r="91" spans="1:11" ht="14.4" customHeight="1" x14ac:dyDescent="0.3">
      <c r="A91" s="831" t="s">
        <v>583</v>
      </c>
      <c r="B91" s="832" t="s">
        <v>584</v>
      </c>
      <c r="C91" s="835" t="s">
        <v>598</v>
      </c>
      <c r="D91" s="863" t="s">
        <v>599</v>
      </c>
      <c r="E91" s="835" t="s">
        <v>4341</v>
      </c>
      <c r="F91" s="863" t="s">
        <v>4342</v>
      </c>
      <c r="G91" s="835" t="s">
        <v>4345</v>
      </c>
      <c r="H91" s="835" t="s">
        <v>4346</v>
      </c>
      <c r="I91" s="849">
        <v>0.31000000238418579</v>
      </c>
      <c r="J91" s="849">
        <v>100</v>
      </c>
      <c r="K91" s="850">
        <v>31</v>
      </c>
    </row>
    <row r="92" spans="1:11" ht="14.4" customHeight="1" x14ac:dyDescent="0.3">
      <c r="A92" s="831" t="s">
        <v>583</v>
      </c>
      <c r="B92" s="832" t="s">
        <v>584</v>
      </c>
      <c r="C92" s="835" t="s">
        <v>598</v>
      </c>
      <c r="D92" s="863" t="s">
        <v>599</v>
      </c>
      <c r="E92" s="835" t="s">
        <v>4341</v>
      </c>
      <c r="F92" s="863" t="s">
        <v>4342</v>
      </c>
      <c r="G92" s="835" t="s">
        <v>4347</v>
      </c>
      <c r="H92" s="835" t="s">
        <v>4348</v>
      </c>
      <c r="I92" s="849">
        <v>0.54750001430511475</v>
      </c>
      <c r="J92" s="849">
        <v>2200</v>
      </c>
      <c r="K92" s="850">
        <v>1208</v>
      </c>
    </row>
    <row r="93" spans="1:11" ht="14.4" customHeight="1" x14ac:dyDescent="0.3">
      <c r="A93" s="831" t="s">
        <v>583</v>
      </c>
      <c r="B93" s="832" t="s">
        <v>584</v>
      </c>
      <c r="C93" s="835" t="s">
        <v>598</v>
      </c>
      <c r="D93" s="863" t="s">
        <v>599</v>
      </c>
      <c r="E93" s="835" t="s">
        <v>4341</v>
      </c>
      <c r="F93" s="863" t="s">
        <v>4342</v>
      </c>
      <c r="G93" s="835" t="s">
        <v>4349</v>
      </c>
      <c r="H93" s="835" t="s">
        <v>4350</v>
      </c>
      <c r="I93" s="849">
        <v>1.8049999475479126</v>
      </c>
      <c r="J93" s="849">
        <v>400</v>
      </c>
      <c r="K93" s="850">
        <v>721</v>
      </c>
    </row>
    <row r="94" spans="1:11" ht="14.4" customHeight="1" x14ac:dyDescent="0.3">
      <c r="A94" s="831" t="s">
        <v>583</v>
      </c>
      <c r="B94" s="832" t="s">
        <v>584</v>
      </c>
      <c r="C94" s="835" t="s">
        <v>598</v>
      </c>
      <c r="D94" s="863" t="s">
        <v>599</v>
      </c>
      <c r="E94" s="835" t="s">
        <v>4341</v>
      </c>
      <c r="F94" s="863" t="s">
        <v>4342</v>
      </c>
      <c r="G94" s="835" t="s">
        <v>4351</v>
      </c>
      <c r="H94" s="835" t="s">
        <v>4352</v>
      </c>
      <c r="I94" s="849">
        <v>1.7999999523162842</v>
      </c>
      <c r="J94" s="849">
        <v>100</v>
      </c>
      <c r="K94" s="850">
        <v>180</v>
      </c>
    </row>
    <row r="95" spans="1:11" ht="14.4" customHeight="1" x14ac:dyDescent="0.3">
      <c r="A95" s="831" t="s">
        <v>583</v>
      </c>
      <c r="B95" s="832" t="s">
        <v>584</v>
      </c>
      <c r="C95" s="835" t="s">
        <v>598</v>
      </c>
      <c r="D95" s="863" t="s">
        <v>599</v>
      </c>
      <c r="E95" s="835" t="s">
        <v>4353</v>
      </c>
      <c r="F95" s="863" t="s">
        <v>4354</v>
      </c>
      <c r="G95" s="835" t="s">
        <v>4355</v>
      </c>
      <c r="H95" s="835" t="s">
        <v>4356</v>
      </c>
      <c r="I95" s="849">
        <v>0.62999999523162842</v>
      </c>
      <c r="J95" s="849">
        <v>2200</v>
      </c>
      <c r="K95" s="850">
        <v>1386</v>
      </c>
    </row>
    <row r="96" spans="1:11" ht="14.4" customHeight="1" x14ac:dyDescent="0.3">
      <c r="A96" s="831" t="s">
        <v>583</v>
      </c>
      <c r="B96" s="832" t="s">
        <v>584</v>
      </c>
      <c r="C96" s="835" t="s">
        <v>598</v>
      </c>
      <c r="D96" s="863" t="s">
        <v>599</v>
      </c>
      <c r="E96" s="835" t="s">
        <v>4353</v>
      </c>
      <c r="F96" s="863" t="s">
        <v>4354</v>
      </c>
      <c r="G96" s="835" t="s">
        <v>4357</v>
      </c>
      <c r="H96" s="835" t="s">
        <v>4358</v>
      </c>
      <c r="I96" s="849">
        <v>0.62999999523162842</v>
      </c>
      <c r="J96" s="849">
        <v>13400</v>
      </c>
      <c r="K96" s="850">
        <v>8442</v>
      </c>
    </row>
    <row r="97" spans="1:11" ht="14.4" customHeight="1" x14ac:dyDescent="0.3">
      <c r="A97" s="831" t="s">
        <v>583</v>
      </c>
      <c r="B97" s="832" t="s">
        <v>584</v>
      </c>
      <c r="C97" s="835" t="s">
        <v>598</v>
      </c>
      <c r="D97" s="863" t="s">
        <v>599</v>
      </c>
      <c r="E97" s="835" t="s">
        <v>4353</v>
      </c>
      <c r="F97" s="863" t="s">
        <v>4354</v>
      </c>
      <c r="G97" s="835" t="s">
        <v>4359</v>
      </c>
      <c r="H97" s="835" t="s">
        <v>4360</v>
      </c>
      <c r="I97" s="849">
        <v>0.62999999523162842</v>
      </c>
      <c r="J97" s="849">
        <v>4600</v>
      </c>
      <c r="K97" s="850">
        <v>2898</v>
      </c>
    </row>
    <row r="98" spans="1:11" ht="14.4" customHeight="1" x14ac:dyDescent="0.3">
      <c r="A98" s="831" t="s">
        <v>583</v>
      </c>
      <c r="B98" s="832" t="s">
        <v>584</v>
      </c>
      <c r="C98" s="835" t="s">
        <v>598</v>
      </c>
      <c r="D98" s="863" t="s">
        <v>599</v>
      </c>
      <c r="E98" s="835" t="s">
        <v>4361</v>
      </c>
      <c r="F98" s="863" t="s">
        <v>4362</v>
      </c>
      <c r="G98" s="835" t="s">
        <v>4363</v>
      </c>
      <c r="H98" s="835" t="s">
        <v>4364</v>
      </c>
      <c r="I98" s="849">
        <v>4509.9599609375</v>
      </c>
      <c r="J98" s="849">
        <v>14</v>
      </c>
      <c r="K98" s="850">
        <v>63139.44140625</v>
      </c>
    </row>
    <row r="99" spans="1:11" ht="14.4" customHeight="1" x14ac:dyDescent="0.3">
      <c r="A99" s="831" t="s">
        <v>583</v>
      </c>
      <c r="B99" s="832" t="s">
        <v>584</v>
      </c>
      <c r="C99" s="835" t="s">
        <v>598</v>
      </c>
      <c r="D99" s="863" t="s">
        <v>599</v>
      </c>
      <c r="E99" s="835" t="s">
        <v>4365</v>
      </c>
      <c r="F99" s="863" t="s">
        <v>4366</v>
      </c>
      <c r="G99" s="835" t="s">
        <v>4367</v>
      </c>
      <c r="H99" s="835" t="s">
        <v>4368</v>
      </c>
      <c r="I99" s="849">
        <v>93.150001525878906</v>
      </c>
      <c r="J99" s="849">
        <v>0</v>
      </c>
      <c r="K99" s="850">
        <v>0</v>
      </c>
    </row>
    <row r="100" spans="1:11" ht="14.4" customHeight="1" x14ac:dyDescent="0.3">
      <c r="A100" s="831" t="s">
        <v>583</v>
      </c>
      <c r="B100" s="832" t="s">
        <v>584</v>
      </c>
      <c r="C100" s="835" t="s">
        <v>598</v>
      </c>
      <c r="D100" s="863" t="s">
        <v>599</v>
      </c>
      <c r="E100" s="835" t="s">
        <v>4365</v>
      </c>
      <c r="F100" s="863" t="s">
        <v>4366</v>
      </c>
      <c r="G100" s="835" t="s">
        <v>4369</v>
      </c>
      <c r="H100" s="835" t="s">
        <v>4370</v>
      </c>
      <c r="I100" s="849">
        <v>303.47000122070313</v>
      </c>
      <c r="J100" s="849">
        <v>0</v>
      </c>
      <c r="K100" s="850">
        <v>0</v>
      </c>
    </row>
    <row r="101" spans="1:11" ht="14.4" customHeight="1" x14ac:dyDescent="0.3">
      <c r="A101" s="831" t="s">
        <v>583</v>
      </c>
      <c r="B101" s="832" t="s">
        <v>584</v>
      </c>
      <c r="C101" s="835" t="s">
        <v>603</v>
      </c>
      <c r="D101" s="863" t="s">
        <v>604</v>
      </c>
      <c r="E101" s="835" t="s">
        <v>4164</v>
      </c>
      <c r="F101" s="863" t="s">
        <v>4165</v>
      </c>
      <c r="G101" s="835" t="s">
        <v>4166</v>
      </c>
      <c r="H101" s="835" t="s">
        <v>4167</v>
      </c>
      <c r="I101" s="849">
        <v>147.17999267578125</v>
      </c>
      <c r="J101" s="849">
        <v>25</v>
      </c>
      <c r="K101" s="850">
        <v>3679.5599365234375</v>
      </c>
    </row>
    <row r="102" spans="1:11" ht="14.4" customHeight="1" x14ac:dyDescent="0.3">
      <c r="A102" s="831" t="s">
        <v>583</v>
      </c>
      <c r="B102" s="832" t="s">
        <v>584</v>
      </c>
      <c r="C102" s="835" t="s">
        <v>603</v>
      </c>
      <c r="D102" s="863" t="s">
        <v>604</v>
      </c>
      <c r="E102" s="835" t="s">
        <v>4164</v>
      </c>
      <c r="F102" s="863" t="s">
        <v>4165</v>
      </c>
      <c r="G102" s="835" t="s">
        <v>4168</v>
      </c>
      <c r="H102" s="835" t="s">
        <v>4169</v>
      </c>
      <c r="I102" s="849">
        <v>147.17999267578125</v>
      </c>
      <c r="J102" s="849">
        <v>25</v>
      </c>
      <c r="K102" s="850">
        <v>3679.5698852539063</v>
      </c>
    </row>
    <row r="103" spans="1:11" ht="14.4" customHeight="1" x14ac:dyDescent="0.3">
      <c r="A103" s="831" t="s">
        <v>583</v>
      </c>
      <c r="B103" s="832" t="s">
        <v>584</v>
      </c>
      <c r="C103" s="835" t="s">
        <v>603</v>
      </c>
      <c r="D103" s="863" t="s">
        <v>604</v>
      </c>
      <c r="E103" s="835" t="s">
        <v>4164</v>
      </c>
      <c r="F103" s="863" t="s">
        <v>4165</v>
      </c>
      <c r="G103" s="835" t="s">
        <v>4170</v>
      </c>
      <c r="H103" s="835" t="s">
        <v>4171</v>
      </c>
      <c r="I103" s="849">
        <v>141.58000183105469</v>
      </c>
      <c r="J103" s="849">
        <v>9</v>
      </c>
      <c r="K103" s="850">
        <v>1274.219970703125</v>
      </c>
    </row>
    <row r="104" spans="1:11" ht="14.4" customHeight="1" x14ac:dyDescent="0.3">
      <c r="A104" s="831" t="s">
        <v>583</v>
      </c>
      <c r="B104" s="832" t="s">
        <v>584</v>
      </c>
      <c r="C104" s="835" t="s">
        <v>603</v>
      </c>
      <c r="D104" s="863" t="s">
        <v>604</v>
      </c>
      <c r="E104" s="835" t="s">
        <v>4371</v>
      </c>
      <c r="F104" s="863" t="s">
        <v>4372</v>
      </c>
      <c r="G104" s="835" t="s">
        <v>4373</v>
      </c>
      <c r="H104" s="835" t="s">
        <v>4374</v>
      </c>
      <c r="I104" s="849">
        <v>53.849998474121094</v>
      </c>
      <c r="J104" s="849">
        <v>3</v>
      </c>
      <c r="K104" s="850">
        <v>161.53999328613281</v>
      </c>
    </row>
    <row r="105" spans="1:11" ht="14.4" customHeight="1" x14ac:dyDescent="0.3">
      <c r="A105" s="831" t="s">
        <v>583</v>
      </c>
      <c r="B105" s="832" t="s">
        <v>584</v>
      </c>
      <c r="C105" s="835" t="s">
        <v>603</v>
      </c>
      <c r="D105" s="863" t="s">
        <v>604</v>
      </c>
      <c r="E105" s="835" t="s">
        <v>4172</v>
      </c>
      <c r="F105" s="863" t="s">
        <v>4173</v>
      </c>
      <c r="G105" s="835" t="s">
        <v>4375</v>
      </c>
      <c r="H105" s="835" t="s">
        <v>4376</v>
      </c>
      <c r="I105" s="849">
        <v>0.50999999046325684</v>
      </c>
      <c r="J105" s="849">
        <v>1700</v>
      </c>
      <c r="K105" s="850">
        <v>867</v>
      </c>
    </row>
    <row r="106" spans="1:11" ht="14.4" customHeight="1" x14ac:dyDescent="0.3">
      <c r="A106" s="831" t="s">
        <v>583</v>
      </c>
      <c r="B106" s="832" t="s">
        <v>584</v>
      </c>
      <c r="C106" s="835" t="s">
        <v>603</v>
      </c>
      <c r="D106" s="863" t="s">
        <v>604</v>
      </c>
      <c r="E106" s="835" t="s">
        <v>4172</v>
      </c>
      <c r="F106" s="863" t="s">
        <v>4173</v>
      </c>
      <c r="G106" s="835" t="s">
        <v>4174</v>
      </c>
      <c r="H106" s="835" t="s">
        <v>4175</v>
      </c>
      <c r="I106" s="849">
        <v>0.87999999523162842</v>
      </c>
      <c r="J106" s="849">
        <v>1000</v>
      </c>
      <c r="K106" s="850">
        <v>880</v>
      </c>
    </row>
    <row r="107" spans="1:11" ht="14.4" customHeight="1" x14ac:dyDescent="0.3">
      <c r="A107" s="831" t="s">
        <v>583</v>
      </c>
      <c r="B107" s="832" t="s">
        <v>584</v>
      </c>
      <c r="C107" s="835" t="s">
        <v>603</v>
      </c>
      <c r="D107" s="863" t="s">
        <v>604</v>
      </c>
      <c r="E107" s="835" t="s">
        <v>4172</v>
      </c>
      <c r="F107" s="863" t="s">
        <v>4173</v>
      </c>
      <c r="G107" s="835" t="s">
        <v>4184</v>
      </c>
      <c r="H107" s="835" t="s">
        <v>4185</v>
      </c>
      <c r="I107" s="849">
        <v>2.0499999523162842</v>
      </c>
      <c r="J107" s="849">
        <v>75</v>
      </c>
      <c r="K107" s="850">
        <v>153.75</v>
      </c>
    </row>
    <row r="108" spans="1:11" ht="14.4" customHeight="1" x14ac:dyDescent="0.3">
      <c r="A108" s="831" t="s">
        <v>583</v>
      </c>
      <c r="B108" s="832" t="s">
        <v>584</v>
      </c>
      <c r="C108" s="835" t="s">
        <v>603</v>
      </c>
      <c r="D108" s="863" t="s">
        <v>604</v>
      </c>
      <c r="E108" s="835" t="s">
        <v>4172</v>
      </c>
      <c r="F108" s="863" t="s">
        <v>4173</v>
      </c>
      <c r="G108" s="835" t="s">
        <v>4186</v>
      </c>
      <c r="H108" s="835" t="s">
        <v>4187</v>
      </c>
      <c r="I108" s="849">
        <v>2.7400000095367432</v>
      </c>
      <c r="J108" s="849">
        <v>75</v>
      </c>
      <c r="K108" s="850">
        <v>205.19000244140625</v>
      </c>
    </row>
    <row r="109" spans="1:11" ht="14.4" customHeight="1" x14ac:dyDescent="0.3">
      <c r="A109" s="831" t="s">
        <v>583</v>
      </c>
      <c r="B109" s="832" t="s">
        <v>584</v>
      </c>
      <c r="C109" s="835" t="s">
        <v>603</v>
      </c>
      <c r="D109" s="863" t="s">
        <v>604</v>
      </c>
      <c r="E109" s="835" t="s">
        <v>4172</v>
      </c>
      <c r="F109" s="863" t="s">
        <v>4173</v>
      </c>
      <c r="G109" s="835" t="s">
        <v>4188</v>
      </c>
      <c r="H109" s="835" t="s">
        <v>4189</v>
      </c>
      <c r="I109" s="849">
        <v>5.0199999809265137</v>
      </c>
      <c r="J109" s="849">
        <v>50</v>
      </c>
      <c r="K109" s="850">
        <v>250.80999755859375</v>
      </c>
    </row>
    <row r="110" spans="1:11" ht="14.4" customHeight="1" x14ac:dyDescent="0.3">
      <c r="A110" s="831" t="s">
        <v>583</v>
      </c>
      <c r="B110" s="832" t="s">
        <v>584</v>
      </c>
      <c r="C110" s="835" t="s">
        <v>603</v>
      </c>
      <c r="D110" s="863" t="s">
        <v>604</v>
      </c>
      <c r="E110" s="835" t="s">
        <v>4172</v>
      </c>
      <c r="F110" s="863" t="s">
        <v>4173</v>
      </c>
      <c r="G110" s="835" t="s">
        <v>4190</v>
      </c>
      <c r="H110" s="835" t="s">
        <v>4191</v>
      </c>
      <c r="I110" s="849">
        <v>157.10000610351563</v>
      </c>
      <c r="J110" s="849">
        <v>24</v>
      </c>
      <c r="K110" s="850">
        <v>3770.39990234375</v>
      </c>
    </row>
    <row r="111" spans="1:11" ht="14.4" customHeight="1" x14ac:dyDescent="0.3">
      <c r="A111" s="831" t="s">
        <v>583</v>
      </c>
      <c r="B111" s="832" t="s">
        <v>584</v>
      </c>
      <c r="C111" s="835" t="s">
        <v>603</v>
      </c>
      <c r="D111" s="863" t="s">
        <v>604</v>
      </c>
      <c r="E111" s="835" t="s">
        <v>4172</v>
      </c>
      <c r="F111" s="863" t="s">
        <v>4173</v>
      </c>
      <c r="G111" s="835" t="s">
        <v>4196</v>
      </c>
      <c r="H111" s="835" t="s">
        <v>4197</v>
      </c>
      <c r="I111" s="849">
        <v>2.6600000858306885</v>
      </c>
      <c r="J111" s="849">
        <v>70</v>
      </c>
      <c r="K111" s="850">
        <v>186.19999694824219</v>
      </c>
    </row>
    <row r="112" spans="1:11" ht="14.4" customHeight="1" x14ac:dyDescent="0.3">
      <c r="A112" s="831" t="s">
        <v>583</v>
      </c>
      <c r="B112" s="832" t="s">
        <v>584</v>
      </c>
      <c r="C112" s="835" t="s">
        <v>603</v>
      </c>
      <c r="D112" s="863" t="s">
        <v>604</v>
      </c>
      <c r="E112" s="835" t="s">
        <v>4172</v>
      </c>
      <c r="F112" s="863" t="s">
        <v>4173</v>
      </c>
      <c r="G112" s="835" t="s">
        <v>4377</v>
      </c>
      <c r="H112" s="835" t="s">
        <v>4378</v>
      </c>
      <c r="I112" s="849">
        <v>642.09002685546875</v>
      </c>
      <c r="J112" s="849">
        <v>1</v>
      </c>
      <c r="K112" s="850">
        <v>642.09002685546875</v>
      </c>
    </row>
    <row r="113" spans="1:11" ht="14.4" customHeight="1" x14ac:dyDescent="0.3">
      <c r="A113" s="831" t="s">
        <v>583</v>
      </c>
      <c r="B113" s="832" t="s">
        <v>584</v>
      </c>
      <c r="C113" s="835" t="s">
        <v>603</v>
      </c>
      <c r="D113" s="863" t="s">
        <v>604</v>
      </c>
      <c r="E113" s="835" t="s">
        <v>4172</v>
      </c>
      <c r="F113" s="863" t="s">
        <v>4173</v>
      </c>
      <c r="G113" s="835" t="s">
        <v>4198</v>
      </c>
      <c r="H113" s="835" t="s">
        <v>4199</v>
      </c>
      <c r="I113" s="849">
        <v>30.175000190734863</v>
      </c>
      <c r="J113" s="849">
        <v>100</v>
      </c>
      <c r="K113" s="850">
        <v>3017.5</v>
      </c>
    </row>
    <row r="114" spans="1:11" ht="14.4" customHeight="1" x14ac:dyDescent="0.3">
      <c r="A114" s="831" t="s">
        <v>583</v>
      </c>
      <c r="B114" s="832" t="s">
        <v>584</v>
      </c>
      <c r="C114" s="835" t="s">
        <v>603</v>
      </c>
      <c r="D114" s="863" t="s">
        <v>604</v>
      </c>
      <c r="E114" s="835" t="s">
        <v>4172</v>
      </c>
      <c r="F114" s="863" t="s">
        <v>4173</v>
      </c>
      <c r="G114" s="835" t="s">
        <v>4206</v>
      </c>
      <c r="H114" s="835" t="s">
        <v>4207</v>
      </c>
      <c r="I114" s="849">
        <v>139.17666117350259</v>
      </c>
      <c r="J114" s="849">
        <v>11</v>
      </c>
      <c r="K114" s="850">
        <v>1530.9500427246094</v>
      </c>
    </row>
    <row r="115" spans="1:11" ht="14.4" customHeight="1" x14ac:dyDescent="0.3">
      <c r="A115" s="831" t="s">
        <v>583</v>
      </c>
      <c r="B115" s="832" t="s">
        <v>584</v>
      </c>
      <c r="C115" s="835" t="s">
        <v>603</v>
      </c>
      <c r="D115" s="863" t="s">
        <v>604</v>
      </c>
      <c r="E115" s="835" t="s">
        <v>4172</v>
      </c>
      <c r="F115" s="863" t="s">
        <v>4173</v>
      </c>
      <c r="G115" s="835" t="s">
        <v>4379</v>
      </c>
      <c r="H115" s="835" t="s">
        <v>4380</v>
      </c>
      <c r="I115" s="849">
        <v>573.8499755859375</v>
      </c>
      <c r="J115" s="849">
        <v>1</v>
      </c>
      <c r="K115" s="850">
        <v>573.8499755859375</v>
      </c>
    </row>
    <row r="116" spans="1:11" ht="14.4" customHeight="1" x14ac:dyDescent="0.3">
      <c r="A116" s="831" t="s">
        <v>583</v>
      </c>
      <c r="B116" s="832" t="s">
        <v>584</v>
      </c>
      <c r="C116" s="835" t="s">
        <v>603</v>
      </c>
      <c r="D116" s="863" t="s">
        <v>604</v>
      </c>
      <c r="E116" s="835" t="s">
        <v>4172</v>
      </c>
      <c r="F116" s="863" t="s">
        <v>4173</v>
      </c>
      <c r="G116" s="835" t="s">
        <v>4212</v>
      </c>
      <c r="H116" s="835" t="s">
        <v>4213</v>
      </c>
      <c r="I116" s="849">
        <v>1.3799999952316284</v>
      </c>
      <c r="J116" s="849">
        <v>150</v>
      </c>
      <c r="K116" s="850">
        <v>207</v>
      </c>
    </row>
    <row r="117" spans="1:11" ht="14.4" customHeight="1" x14ac:dyDescent="0.3">
      <c r="A117" s="831" t="s">
        <v>583</v>
      </c>
      <c r="B117" s="832" t="s">
        <v>584</v>
      </c>
      <c r="C117" s="835" t="s">
        <v>603</v>
      </c>
      <c r="D117" s="863" t="s">
        <v>604</v>
      </c>
      <c r="E117" s="835" t="s">
        <v>4172</v>
      </c>
      <c r="F117" s="863" t="s">
        <v>4173</v>
      </c>
      <c r="G117" s="835" t="s">
        <v>4381</v>
      </c>
      <c r="H117" s="835" t="s">
        <v>4382</v>
      </c>
      <c r="I117" s="849">
        <v>13.010000228881836</v>
      </c>
      <c r="J117" s="849">
        <v>3</v>
      </c>
      <c r="K117" s="850">
        <v>39.029998779296875</v>
      </c>
    </row>
    <row r="118" spans="1:11" ht="14.4" customHeight="1" x14ac:dyDescent="0.3">
      <c r="A118" s="831" t="s">
        <v>583</v>
      </c>
      <c r="B118" s="832" t="s">
        <v>584</v>
      </c>
      <c r="C118" s="835" t="s">
        <v>603</v>
      </c>
      <c r="D118" s="863" t="s">
        <v>604</v>
      </c>
      <c r="E118" s="835" t="s">
        <v>4172</v>
      </c>
      <c r="F118" s="863" t="s">
        <v>4173</v>
      </c>
      <c r="G118" s="835" t="s">
        <v>4383</v>
      </c>
      <c r="H118" s="835" t="s">
        <v>4384</v>
      </c>
      <c r="I118" s="849">
        <v>3.3599998950958252</v>
      </c>
      <c r="J118" s="849">
        <v>50</v>
      </c>
      <c r="K118" s="850">
        <v>168</v>
      </c>
    </row>
    <row r="119" spans="1:11" ht="14.4" customHeight="1" x14ac:dyDescent="0.3">
      <c r="A119" s="831" t="s">
        <v>583</v>
      </c>
      <c r="B119" s="832" t="s">
        <v>584</v>
      </c>
      <c r="C119" s="835" t="s">
        <v>603</v>
      </c>
      <c r="D119" s="863" t="s">
        <v>604</v>
      </c>
      <c r="E119" s="835" t="s">
        <v>4172</v>
      </c>
      <c r="F119" s="863" t="s">
        <v>4173</v>
      </c>
      <c r="G119" s="835" t="s">
        <v>4385</v>
      </c>
      <c r="H119" s="835" t="s">
        <v>4386</v>
      </c>
      <c r="I119" s="849">
        <v>0.37999999523162842</v>
      </c>
      <c r="J119" s="849">
        <v>500</v>
      </c>
      <c r="K119" s="850">
        <v>190</v>
      </c>
    </row>
    <row r="120" spans="1:11" ht="14.4" customHeight="1" x14ac:dyDescent="0.3">
      <c r="A120" s="831" t="s">
        <v>583</v>
      </c>
      <c r="B120" s="832" t="s">
        <v>584</v>
      </c>
      <c r="C120" s="835" t="s">
        <v>603</v>
      </c>
      <c r="D120" s="863" t="s">
        <v>604</v>
      </c>
      <c r="E120" s="835" t="s">
        <v>4172</v>
      </c>
      <c r="F120" s="863" t="s">
        <v>4173</v>
      </c>
      <c r="G120" s="835" t="s">
        <v>4387</v>
      </c>
      <c r="H120" s="835" t="s">
        <v>4388</v>
      </c>
      <c r="I120" s="849">
        <v>4.5999999046325684</v>
      </c>
      <c r="J120" s="849">
        <v>24</v>
      </c>
      <c r="K120" s="850">
        <v>110.40000152587891</v>
      </c>
    </row>
    <row r="121" spans="1:11" ht="14.4" customHeight="1" x14ac:dyDescent="0.3">
      <c r="A121" s="831" t="s">
        <v>583</v>
      </c>
      <c r="B121" s="832" t="s">
        <v>584</v>
      </c>
      <c r="C121" s="835" t="s">
        <v>603</v>
      </c>
      <c r="D121" s="863" t="s">
        <v>604</v>
      </c>
      <c r="E121" s="835" t="s">
        <v>4172</v>
      </c>
      <c r="F121" s="863" t="s">
        <v>4173</v>
      </c>
      <c r="G121" s="835" t="s">
        <v>4389</v>
      </c>
      <c r="H121" s="835" t="s">
        <v>4390</v>
      </c>
      <c r="I121" s="849">
        <v>8.3999996185302734</v>
      </c>
      <c r="J121" s="849">
        <v>24</v>
      </c>
      <c r="K121" s="850">
        <v>201.60000610351563</v>
      </c>
    </row>
    <row r="122" spans="1:11" ht="14.4" customHeight="1" x14ac:dyDescent="0.3">
      <c r="A122" s="831" t="s">
        <v>583</v>
      </c>
      <c r="B122" s="832" t="s">
        <v>584</v>
      </c>
      <c r="C122" s="835" t="s">
        <v>603</v>
      </c>
      <c r="D122" s="863" t="s">
        <v>604</v>
      </c>
      <c r="E122" s="835" t="s">
        <v>4172</v>
      </c>
      <c r="F122" s="863" t="s">
        <v>4173</v>
      </c>
      <c r="G122" s="835" t="s">
        <v>4391</v>
      </c>
      <c r="H122" s="835" t="s">
        <v>4392</v>
      </c>
      <c r="I122" s="849">
        <v>9.4899997711181641</v>
      </c>
      <c r="J122" s="849">
        <v>48</v>
      </c>
      <c r="K122" s="850">
        <v>455.39999389648438</v>
      </c>
    </row>
    <row r="123" spans="1:11" ht="14.4" customHeight="1" x14ac:dyDescent="0.3">
      <c r="A123" s="831" t="s">
        <v>583</v>
      </c>
      <c r="B123" s="832" t="s">
        <v>584</v>
      </c>
      <c r="C123" s="835" t="s">
        <v>603</v>
      </c>
      <c r="D123" s="863" t="s">
        <v>604</v>
      </c>
      <c r="E123" s="835" t="s">
        <v>4172</v>
      </c>
      <c r="F123" s="863" t="s">
        <v>4173</v>
      </c>
      <c r="G123" s="835" t="s">
        <v>4218</v>
      </c>
      <c r="H123" s="835" t="s">
        <v>4219</v>
      </c>
      <c r="I123" s="849">
        <v>18.959999084472656</v>
      </c>
      <c r="J123" s="849">
        <v>24</v>
      </c>
      <c r="K123" s="850">
        <v>455.04000854492188</v>
      </c>
    </row>
    <row r="124" spans="1:11" ht="14.4" customHeight="1" x14ac:dyDescent="0.3">
      <c r="A124" s="831" t="s">
        <v>583</v>
      </c>
      <c r="B124" s="832" t="s">
        <v>584</v>
      </c>
      <c r="C124" s="835" t="s">
        <v>603</v>
      </c>
      <c r="D124" s="863" t="s">
        <v>604</v>
      </c>
      <c r="E124" s="835" t="s">
        <v>4172</v>
      </c>
      <c r="F124" s="863" t="s">
        <v>4173</v>
      </c>
      <c r="G124" s="835" t="s">
        <v>4220</v>
      </c>
      <c r="H124" s="835" t="s">
        <v>4221</v>
      </c>
      <c r="I124" s="849">
        <v>10.520000457763672</v>
      </c>
      <c r="J124" s="849">
        <v>10</v>
      </c>
      <c r="K124" s="850">
        <v>105.19999694824219</v>
      </c>
    </row>
    <row r="125" spans="1:11" ht="14.4" customHeight="1" x14ac:dyDescent="0.3">
      <c r="A125" s="831" t="s">
        <v>583</v>
      </c>
      <c r="B125" s="832" t="s">
        <v>584</v>
      </c>
      <c r="C125" s="835" t="s">
        <v>603</v>
      </c>
      <c r="D125" s="863" t="s">
        <v>604</v>
      </c>
      <c r="E125" s="835" t="s">
        <v>4172</v>
      </c>
      <c r="F125" s="863" t="s">
        <v>4173</v>
      </c>
      <c r="G125" s="835" t="s">
        <v>4226</v>
      </c>
      <c r="H125" s="835" t="s">
        <v>4227</v>
      </c>
      <c r="I125" s="849">
        <v>52.330001831054688</v>
      </c>
      <c r="J125" s="849">
        <v>13</v>
      </c>
      <c r="K125" s="850">
        <v>680.23001098632813</v>
      </c>
    </row>
    <row r="126" spans="1:11" ht="14.4" customHeight="1" x14ac:dyDescent="0.3">
      <c r="A126" s="831" t="s">
        <v>583</v>
      </c>
      <c r="B126" s="832" t="s">
        <v>584</v>
      </c>
      <c r="C126" s="835" t="s">
        <v>603</v>
      </c>
      <c r="D126" s="863" t="s">
        <v>604</v>
      </c>
      <c r="E126" s="835" t="s">
        <v>4172</v>
      </c>
      <c r="F126" s="863" t="s">
        <v>4173</v>
      </c>
      <c r="G126" s="835" t="s">
        <v>4228</v>
      </c>
      <c r="H126" s="835" t="s">
        <v>4229</v>
      </c>
      <c r="I126" s="849">
        <v>17.229999542236328</v>
      </c>
      <c r="J126" s="849">
        <v>540</v>
      </c>
      <c r="K126" s="850">
        <v>9303.76025390625</v>
      </c>
    </row>
    <row r="127" spans="1:11" ht="14.4" customHeight="1" x14ac:dyDescent="0.3">
      <c r="A127" s="831" t="s">
        <v>583</v>
      </c>
      <c r="B127" s="832" t="s">
        <v>584</v>
      </c>
      <c r="C127" s="835" t="s">
        <v>603</v>
      </c>
      <c r="D127" s="863" t="s">
        <v>604</v>
      </c>
      <c r="E127" s="835" t="s">
        <v>4172</v>
      </c>
      <c r="F127" s="863" t="s">
        <v>4173</v>
      </c>
      <c r="G127" s="835" t="s">
        <v>4230</v>
      </c>
      <c r="H127" s="835" t="s">
        <v>4231</v>
      </c>
      <c r="I127" s="849">
        <v>0.6600000262260437</v>
      </c>
      <c r="J127" s="849">
        <v>1000</v>
      </c>
      <c r="K127" s="850">
        <v>660</v>
      </c>
    </row>
    <row r="128" spans="1:11" ht="14.4" customHeight="1" x14ac:dyDescent="0.3">
      <c r="A128" s="831" t="s">
        <v>583</v>
      </c>
      <c r="B128" s="832" t="s">
        <v>584</v>
      </c>
      <c r="C128" s="835" t="s">
        <v>603</v>
      </c>
      <c r="D128" s="863" t="s">
        <v>604</v>
      </c>
      <c r="E128" s="835" t="s">
        <v>4172</v>
      </c>
      <c r="F128" s="863" t="s">
        <v>4173</v>
      </c>
      <c r="G128" s="835" t="s">
        <v>4232</v>
      </c>
      <c r="H128" s="835" t="s">
        <v>4233</v>
      </c>
      <c r="I128" s="849">
        <v>30.030000050862629</v>
      </c>
      <c r="J128" s="849">
        <v>15</v>
      </c>
      <c r="K128" s="850">
        <v>449.78999328613281</v>
      </c>
    </row>
    <row r="129" spans="1:11" ht="14.4" customHeight="1" x14ac:dyDescent="0.3">
      <c r="A129" s="831" t="s">
        <v>583</v>
      </c>
      <c r="B129" s="832" t="s">
        <v>584</v>
      </c>
      <c r="C129" s="835" t="s">
        <v>603</v>
      </c>
      <c r="D129" s="863" t="s">
        <v>604</v>
      </c>
      <c r="E129" s="835" t="s">
        <v>4172</v>
      </c>
      <c r="F129" s="863" t="s">
        <v>4173</v>
      </c>
      <c r="G129" s="835" t="s">
        <v>4234</v>
      </c>
      <c r="H129" s="835" t="s">
        <v>4235</v>
      </c>
      <c r="I129" s="849">
        <v>29.384000015258788</v>
      </c>
      <c r="J129" s="849">
        <v>67</v>
      </c>
      <c r="K129" s="850">
        <v>1967.1801147460938</v>
      </c>
    </row>
    <row r="130" spans="1:11" ht="14.4" customHeight="1" x14ac:dyDescent="0.3">
      <c r="A130" s="831" t="s">
        <v>583</v>
      </c>
      <c r="B130" s="832" t="s">
        <v>584</v>
      </c>
      <c r="C130" s="835" t="s">
        <v>603</v>
      </c>
      <c r="D130" s="863" t="s">
        <v>604</v>
      </c>
      <c r="E130" s="835" t="s">
        <v>4172</v>
      </c>
      <c r="F130" s="863" t="s">
        <v>4173</v>
      </c>
      <c r="G130" s="835" t="s">
        <v>4236</v>
      </c>
      <c r="H130" s="835" t="s">
        <v>4237</v>
      </c>
      <c r="I130" s="849">
        <v>0.99000000953674316</v>
      </c>
      <c r="J130" s="849">
        <v>120</v>
      </c>
      <c r="K130" s="850">
        <v>118.95000076293945</v>
      </c>
    </row>
    <row r="131" spans="1:11" ht="14.4" customHeight="1" x14ac:dyDescent="0.3">
      <c r="A131" s="831" t="s">
        <v>583</v>
      </c>
      <c r="B131" s="832" t="s">
        <v>584</v>
      </c>
      <c r="C131" s="835" t="s">
        <v>603</v>
      </c>
      <c r="D131" s="863" t="s">
        <v>604</v>
      </c>
      <c r="E131" s="835" t="s">
        <v>4238</v>
      </c>
      <c r="F131" s="863" t="s">
        <v>4239</v>
      </c>
      <c r="G131" s="835" t="s">
        <v>4242</v>
      </c>
      <c r="H131" s="835" t="s">
        <v>4243</v>
      </c>
      <c r="I131" s="849">
        <v>47.189998626708984</v>
      </c>
      <c r="J131" s="849">
        <v>40</v>
      </c>
      <c r="K131" s="850">
        <v>1887.5999755859375</v>
      </c>
    </row>
    <row r="132" spans="1:11" ht="14.4" customHeight="1" x14ac:dyDescent="0.3">
      <c r="A132" s="831" t="s">
        <v>583</v>
      </c>
      <c r="B132" s="832" t="s">
        <v>584</v>
      </c>
      <c r="C132" s="835" t="s">
        <v>603</v>
      </c>
      <c r="D132" s="863" t="s">
        <v>604</v>
      </c>
      <c r="E132" s="835" t="s">
        <v>4238</v>
      </c>
      <c r="F132" s="863" t="s">
        <v>4239</v>
      </c>
      <c r="G132" s="835" t="s">
        <v>4393</v>
      </c>
      <c r="H132" s="835" t="s">
        <v>4394</v>
      </c>
      <c r="I132" s="849">
        <v>6.2899999618530273</v>
      </c>
      <c r="J132" s="849">
        <v>30</v>
      </c>
      <c r="K132" s="850">
        <v>188.69999694824219</v>
      </c>
    </row>
    <row r="133" spans="1:11" ht="14.4" customHeight="1" x14ac:dyDescent="0.3">
      <c r="A133" s="831" t="s">
        <v>583</v>
      </c>
      <c r="B133" s="832" t="s">
        <v>584</v>
      </c>
      <c r="C133" s="835" t="s">
        <v>603</v>
      </c>
      <c r="D133" s="863" t="s">
        <v>604</v>
      </c>
      <c r="E133" s="835" t="s">
        <v>4238</v>
      </c>
      <c r="F133" s="863" t="s">
        <v>4239</v>
      </c>
      <c r="G133" s="835" t="s">
        <v>4250</v>
      </c>
      <c r="H133" s="835" t="s">
        <v>4251</v>
      </c>
      <c r="I133" s="849">
        <v>4.820000171661377</v>
      </c>
      <c r="J133" s="849">
        <v>200</v>
      </c>
      <c r="K133" s="850">
        <v>964</v>
      </c>
    </row>
    <row r="134" spans="1:11" ht="14.4" customHeight="1" x14ac:dyDescent="0.3">
      <c r="A134" s="831" t="s">
        <v>583</v>
      </c>
      <c r="B134" s="832" t="s">
        <v>584</v>
      </c>
      <c r="C134" s="835" t="s">
        <v>603</v>
      </c>
      <c r="D134" s="863" t="s">
        <v>604</v>
      </c>
      <c r="E134" s="835" t="s">
        <v>4238</v>
      </c>
      <c r="F134" s="863" t="s">
        <v>4239</v>
      </c>
      <c r="G134" s="835" t="s">
        <v>4252</v>
      </c>
      <c r="H134" s="835" t="s">
        <v>4253</v>
      </c>
      <c r="I134" s="849">
        <v>1.9999999552965164E-2</v>
      </c>
      <c r="J134" s="849">
        <v>600</v>
      </c>
      <c r="K134" s="850">
        <v>12</v>
      </c>
    </row>
    <row r="135" spans="1:11" ht="14.4" customHeight="1" x14ac:dyDescent="0.3">
      <c r="A135" s="831" t="s">
        <v>583</v>
      </c>
      <c r="B135" s="832" t="s">
        <v>584</v>
      </c>
      <c r="C135" s="835" t="s">
        <v>603</v>
      </c>
      <c r="D135" s="863" t="s">
        <v>604</v>
      </c>
      <c r="E135" s="835" t="s">
        <v>4238</v>
      </c>
      <c r="F135" s="863" t="s">
        <v>4239</v>
      </c>
      <c r="G135" s="835" t="s">
        <v>4254</v>
      </c>
      <c r="H135" s="835" t="s">
        <v>4255</v>
      </c>
      <c r="I135" s="849">
        <v>6.0500001907348633</v>
      </c>
      <c r="J135" s="849">
        <v>20</v>
      </c>
      <c r="K135" s="850">
        <v>121</v>
      </c>
    </row>
    <row r="136" spans="1:11" ht="14.4" customHeight="1" x14ac:dyDescent="0.3">
      <c r="A136" s="831" t="s">
        <v>583</v>
      </c>
      <c r="B136" s="832" t="s">
        <v>584</v>
      </c>
      <c r="C136" s="835" t="s">
        <v>603</v>
      </c>
      <c r="D136" s="863" t="s">
        <v>604</v>
      </c>
      <c r="E136" s="835" t="s">
        <v>4238</v>
      </c>
      <c r="F136" s="863" t="s">
        <v>4239</v>
      </c>
      <c r="G136" s="835" t="s">
        <v>4256</v>
      </c>
      <c r="H136" s="835" t="s">
        <v>4257</v>
      </c>
      <c r="I136" s="849">
        <v>15.925000190734863</v>
      </c>
      <c r="J136" s="849">
        <v>100</v>
      </c>
      <c r="K136" s="850">
        <v>1592.5</v>
      </c>
    </row>
    <row r="137" spans="1:11" ht="14.4" customHeight="1" x14ac:dyDescent="0.3">
      <c r="A137" s="831" t="s">
        <v>583</v>
      </c>
      <c r="B137" s="832" t="s">
        <v>584</v>
      </c>
      <c r="C137" s="835" t="s">
        <v>603</v>
      </c>
      <c r="D137" s="863" t="s">
        <v>604</v>
      </c>
      <c r="E137" s="835" t="s">
        <v>4238</v>
      </c>
      <c r="F137" s="863" t="s">
        <v>4239</v>
      </c>
      <c r="G137" s="835" t="s">
        <v>4258</v>
      </c>
      <c r="H137" s="835" t="s">
        <v>4259</v>
      </c>
      <c r="I137" s="849">
        <v>3.3900001049041748</v>
      </c>
      <c r="J137" s="849">
        <v>720</v>
      </c>
      <c r="K137" s="850">
        <v>2440.7999877929688</v>
      </c>
    </row>
    <row r="138" spans="1:11" ht="14.4" customHeight="1" x14ac:dyDescent="0.3">
      <c r="A138" s="831" t="s">
        <v>583</v>
      </c>
      <c r="B138" s="832" t="s">
        <v>584</v>
      </c>
      <c r="C138" s="835" t="s">
        <v>603</v>
      </c>
      <c r="D138" s="863" t="s">
        <v>604</v>
      </c>
      <c r="E138" s="835" t="s">
        <v>4238</v>
      </c>
      <c r="F138" s="863" t="s">
        <v>4239</v>
      </c>
      <c r="G138" s="835" t="s">
        <v>4260</v>
      </c>
      <c r="H138" s="835" t="s">
        <v>4261</v>
      </c>
      <c r="I138" s="849">
        <v>17.979999542236328</v>
      </c>
      <c r="J138" s="849">
        <v>450</v>
      </c>
      <c r="K138" s="850">
        <v>8091</v>
      </c>
    </row>
    <row r="139" spans="1:11" ht="14.4" customHeight="1" x14ac:dyDescent="0.3">
      <c r="A139" s="831" t="s">
        <v>583</v>
      </c>
      <c r="B139" s="832" t="s">
        <v>584</v>
      </c>
      <c r="C139" s="835" t="s">
        <v>603</v>
      </c>
      <c r="D139" s="863" t="s">
        <v>604</v>
      </c>
      <c r="E139" s="835" t="s">
        <v>4238</v>
      </c>
      <c r="F139" s="863" t="s">
        <v>4239</v>
      </c>
      <c r="G139" s="835" t="s">
        <v>4270</v>
      </c>
      <c r="H139" s="835" t="s">
        <v>4271</v>
      </c>
      <c r="I139" s="849">
        <v>9.4800000190734863</v>
      </c>
      <c r="J139" s="849">
        <v>300</v>
      </c>
      <c r="K139" s="850">
        <v>2848</v>
      </c>
    </row>
    <row r="140" spans="1:11" ht="14.4" customHeight="1" x14ac:dyDescent="0.3">
      <c r="A140" s="831" t="s">
        <v>583</v>
      </c>
      <c r="B140" s="832" t="s">
        <v>584</v>
      </c>
      <c r="C140" s="835" t="s">
        <v>603</v>
      </c>
      <c r="D140" s="863" t="s">
        <v>604</v>
      </c>
      <c r="E140" s="835" t="s">
        <v>4238</v>
      </c>
      <c r="F140" s="863" t="s">
        <v>4239</v>
      </c>
      <c r="G140" s="835" t="s">
        <v>4395</v>
      </c>
      <c r="H140" s="835" t="s">
        <v>4396</v>
      </c>
      <c r="I140" s="849">
        <v>2.059999942779541</v>
      </c>
      <c r="J140" s="849">
        <v>30</v>
      </c>
      <c r="K140" s="850">
        <v>61.799999237060547</v>
      </c>
    </row>
    <row r="141" spans="1:11" ht="14.4" customHeight="1" x14ac:dyDescent="0.3">
      <c r="A141" s="831" t="s">
        <v>583</v>
      </c>
      <c r="B141" s="832" t="s">
        <v>584</v>
      </c>
      <c r="C141" s="835" t="s">
        <v>603</v>
      </c>
      <c r="D141" s="863" t="s">
        <v>604</v>
      </c>
      <c r="E141" s="835" t="s">
        <v>4238</v>
      </c>
      <c r="F141" s="863" t="s">
        <v>4239</v>
      </c>
      <c r="G141" s="835" t="s">
        <v>4397</v>
      </c>
      <c r="H141" s="835" t="s">
        <v>4398</v>
      </c>
      <c r="I141" s="849">
        <v>2.4600000381469727</v>
      </c>
      <c r="J141" s="849">
        <v>200</v>
      </c>
      <c r="K141" s="850">
        <v>492</v>
      </c>
    </row>
    <row r="142" spans="1:11" ht="14.4" customHeight="1" x14ac:dyDescent="0.3">
      <c r="A142" s="831" t="s">
        <v>583</v>
      </c>
      <c r="B142" s="832" t="s">
        <v>584</v>
      </c>
      <c r="C142" s="835" t="s">
        <v>603</v>
      </c>
      <c r="D142" s="863" t="s">
        <v>604</v>
      </c>
      <c r="E142" s="835" t="s">
        <v>4238</v>
      </c>
      <c r="F142" s="863" t="s">
        <v>4239</v>
      </c>
      <c r="G142" s="835" t="s">
        <v>4276</v>
      </c>
      <c r="H142" s="835" t="s">
        <v>4277</v>
      </c>
      <c r="I142" s="849">
        <v>11.734999656677246</v>
      </c>
      <c r="J142" s="849">
        <v>50</v>
      </c>
      <c r="K142" s="850">
        <v>586.69999694824219</v>
      </c>
    </row>
    <row r="143" spans="1:11" ht="14.4" customHeight="1" x14ac:dyDescent="0.3">
      <c r="A143" s="831" t="s">
        <v>583</v>
      </c>
      <c r="B143" s="832" t="s">
        <v>584</v>
      </c>
      <c r="C143" s="835" t="s">
        <v>603</v>
      </c>
      <c r="D143" s="863" t="s">
        <v>604</v>
      </c>
      <c r="E143" s="835" t="s">
        <v>4238</v>
      </c>
      <c r="F143" s="863" t="s">
        <v>4239</v>
      </c>
      <c r="G143" s="835" t="s">
        <v>4276</v>
      </c>
      <c r="H143" s="835" t="s">
        <v>4278</v>
      </c>
      <c r="I143" s="849">
        <v>11.729999542236328</v>
      </c>
      <c r="J143" s="849">
        <v>40</v>
      </c>
      <c r="K143" s="850">
        <v>469.20001220703125</v>
      </c>
    </row>
    <row r="144" spans="1:11" ht="14.4" customHeight="1" x14ac:dyDescent="0.3">
      <c r="A144" s="831" t="s">
        <v>583</v>
      </c>
      <c r="B144" s="832" t="s">
        <v>584</v>
      </c>
      <c r="C144" s="835" t="s">
        <v>603</v>
      </c>
      <c r="D144" s="863" t="s">
        <v>604</v>
      </c>
      <c r="E144" s="835" t="s">
        <v>4238</v>
      </c>
      <c r="F144" s="863" t="s">
        <v>4239</v>
      </c>
      <c r="G144" s="835" t="s">
        <v>4279</v>
      </c>
      <c r="H144" s="835" t="s">
        <v>4280</v>
      </c>
      <c r="I144" s="849">
        <v>13.310000419616699</v>
      </c>
      <c r="J144" s="849">
        <v>120</v>
      </c>
      <c r="K144" s="850">
        <v>1597.2000122070313</v>
      </c>
    </row>
    <row r="145" spans="1:11" ht="14.4" customHeight="1" x14ac:dyDescent="0.3">
      <c r="A145" s="831" t="s">
        <v>583</v>
      </c>
      <c r="B145" s="832" t="s">
        <v>584</v>
      </c>
      <c r="C145" s="835" t="s">
        <v>603</v>
      </c>
      <c r="D145" s="863" t="s">
        <v>604</v>
      </c>
      <c r="E145" s="835" t="s">
        <v>4238</v>
      </c>
      <c r="F145" s="863" t="s">
        <v>4239</v>
      </c>
      <c r="G145" s="835" t="s">
        <v>4281</v>
      </c>
      <c r="H145" s="835" t="s">
        <v>4282</v>
      </c>
      <c r="I145" s="849">
        <v>2.2899999618530273</v>
      </c>
      <c r="J145" s="849">
        <v>250</v>
      </c>
      <c r="K145" s="850">
        <v>572.5</v>
      </c>
    </row>
    <row r="146" spans="1:11" ht="14.4" customHeight="1" x14ac:dyDescent="0.3">
      <c r="A146" s="831" t="s">
        <v>583</v>
      </c>
      <c r="B146" s="832" t="s">
        <v>584</v>
      </c>
      <c r="C146" s="835" t="s">
        <v>603</v>
      </c>
      <c r="D146" s="863" t="s">
        <v>604</v>
      </c>
      <c r="E146" s="835" t="s">
        <v>4238</v>
      </c>
      <c r="F146" s="863" t="s">
        <v>4239</v>
      </c>
      <c r="G146" s="835" t="s">
        <v>4399</v>
      </c>
      <c r="H146" s="835" t="s">
        <v>4400</v>
      </c>
      <c r="I146" s="849">
        <v>1.440000057220459</v>
      </c>
      <c r="J146" s="849">
        <v>200</v>
      </c>
      <c r="K146" s="850">
        <v>288</v>
      </c>
    </row>
    <row r="147" spans="1:11" ht="14.4" customHeight="1" x14ac:dyDescent="0.3">
      <c r="A147" s="831" t="s">
        <v>583</v>
      </c>
      <c r="B147" s="832" t="s">
        <v>584</v>
      </c>
      <c r="C147" s="835" t="s">
        <v>603</v>
      </c>
      <c r="D147" s="863" t="s">
        <v>604</v>
      </c>
      <c r="E147" s="835" t="s">
        <v>4238</v>
      </c>
      <c r="F147" s="863" t="s">
        <v>4239</v>
      </c>
      <c r="G147" s="835" t="s">
        <v>4285</v>
      </c>
      <c r="H147" s="835" t="s">
        <v>4286</v>
      </c>
      <c r="I147" s="849">
        <v>9.1999998092651367</v>
      </c>
      <c r="J147" s="849">
        <v>500</v>
      </c>
      <c r="K147" s="850">
        <v>4600</v>
      </c>
    </row>
    <row r="148" spans="1:11" ht="14.4" customHeight="1" x14ac:dyDescent="0.3">
      <c r="A148" s="831" t="s">
        <v>583</v>
      </c>
      <c r="B148" s="832" t="s">
        <v>584</v>
      </c>
      <c r="C148" s="835" t="s">
        <v>603</v>
      </c>
      <c r="D148" s="863" t="s">
        <v>604</v>
      </c>
      <c r="E148" s="835" t="s">
        <v>4238</v>
      </c>
      <c r="F148" s="863" t="s">
        <v>4239</v>
      </c>
      <c r="G148" s="835" t="s">
        <v>4289</v>
      </c>
      <c r="H148" s="835" t="s">
        <v>4290</v>
      </c>
      <c r="I148" s="849">
        <v>6.1700000762939453</v>
      </c>
      <c r="J148" s="849">
        <v>140</v>
      </c>
      <c r="K148" s="850">
        <v>863.80000305175781</v>
      </c>
    </row>
    <row r="149" spans="1:11" ht="14.4" customHeight="1" x14ac:dyDescent="0.3">
      <c r="A149" s="831" t="s">
        <v>583</v>
      </c>
      <c r="B149" s="832" t="s">
        <v>584</v>
      </c>
      <c r="C149" s="835" t="s">
        <v>603</v>
      </c>
      <c r="D149" s="863" t="s">
        <v>604</v>
      </c>
      <c r="E149" s="835" t="s">
        <v>4238</v>
      </c>
      <c r="F149" s="863" t="s">
        <v>4239</v>
      </c>
      <c r="G149" s="835" t="s">
        <v>4293</v>
      </c>
      <c r="H149" s="835" t="s">
        <v>4294</v>
      </c>
      <c r="I149" s="849">
        <v>34.503332773844399</v>
      </c>
      <c r="J149" s="849">
        <v>50</v>
      </c>
      <c r="K149" s="850">
        <v>1725.2000122070313</v>
      </c>
    </row>
    <row r="150" spans="1:11" ht="14.4" customHeight="1" x14ac:dyDescent="0.3">
      <c r="A150" s="831" t="s">
        <v>583</v>
      </c>
      <c r="B150" s="832" t="s">
        <v>584</v>
      </c>
      <c r="C150" s="835" t="s">
        <v>603</v>
      </c>
      <c r="D150" s="863" t="s">
        <v>604</v>
      </c>
      <c r="E150" s="835" t="s">
        <v>4238</v>
      </c>
      <c r="F150" s="863" t="s">
        <v>4239</v>
      </c>
      <c r="G150" s="835" t="s">
        <v>4295</v>
      </c>
      <c r="H150" s="835" t="s">
        <v>4296</v>
      </c>
      <c r="I150" s="849">
        <v>12.279999732971191</v>
      </c>
      <c r="J150" s="849">
        <v>10</v>
      </c>
      <c r="K150" s="850">
        <v>122.80000305175781</v>
      </c>
    </row>
    <row r="151" spans="1:11" ht="14.4" customHeight="1" x14ac:dyDescent="0.3">
      <c r="A151" s="831" t="s">
        <v>583</v>
      </c>
      <c r="B151" s="832" t="s">
        <v>584</v>
      </c>
      <c r="C151" s="835" t="s">
        <v>603</v>
      </c>
      <c r="D151" s="863" t="s">
        <v>604</v>
      </c>
      <c r="E151" s="835" t="s">
        <v>4238</v>
      </c>
      <c r="F151" s="863" t="s">
        <v>4239</v>
      </c>
      <c r="G151" s="835" t="s">
        <v>4401</v>
      </c>
      <c r="H151" s="835" t="s">
        <v>4402</v>
      </c>
      <c r="I151" s="849">
        <v>8.5699996948242188</v>
      </c>
      <c r="J151" s="849">
        <v>10</v>
      </c>
      <c r="K151" s="850">
        <v>85.699996948242188</v>
      </c>
    </row>
    <row r="152" spans="1:11" ht="14.4" customHeight="1" x14ac:dyDescent="0.3">
      <c r="A152" s="831" t="s">
        <v>583</v>
      </c>
      <c r="B152" s="832" t="s">
        <v>584</v>
      </c>
      <c r="C152" s="835" t="s">
        <v>603</v>
      </c>
      <c r="D152" s="863" t="s">
        <v>604</v>
      </c>
      <c r="E152" s="835" t="s">
        <v>4238</v>
      </c>
      <c r="F152" s="863" t="s">
        <v>4239</v>
      </c>
      <c r="G152" s="835" t="s">
        <v>4403</v>
      </c>
      <c r="H152" s="835" t="s">
        <v>4404</v>
      </c>
      <c r="I152" s="849">
        <v>197.57000732421875</v>
      </c>
      <c r="J152" s="849">
        <v>12</v>
      </c>
      <c r="K152" s="850">
        <v>2370.840087890625</v>
      </c>
    </row>
    <row r="153" spans="1:11" ht="14.4" customHeight="1" x14ac:dyDescent="0.3">
      <c r="A153" s="831" t="s">
        <v>583</v>
      </c>
      <c r="B153" s="832" t="s">
        <v>584</v>
      </c>
      <c r="C153" s="835" t="s">
        <v>603</v>
      </c>
      <c r="D153" s="863" t="s">
        <v>604</v>
      </c>
      <c r="E153" s="835" t="s">
        <v>4238</v>
      </c>
      <c r="F153" s="863" t="s">
        <v>4239</v>
      </c>
      <c r="G153" s="835" t="s">
        <v>4297</v>
      </c>
      <c r="H153" s="835" t="s">
        <v>4298</v>
      </c>
      <c r="I153" s="849">
        <v>1.0880000352859498</v>
      </c>
      <c r="J153" s="849">
        <v>4500</v>
      </c>
      <c r="K153" s="850">
        <v>4895</v>
      </c>
    </row>
    <row r="154" spans="1:11" ht="14.4" customHeight="1" x14ac:dyDescent="0.3">
      <c r="A154" s="831" t="s">
        <v>583</v>
      </c>
      <c r="B154" s="832" t="s">
        <v>584</v>
      </c>
      <c r="C154" s="835" t="s">
        <v>603</v>
      </c>
      <c r="D154" s="863" t="s">
        <v>604</v>
      </c>
      <c r="E154" s="835" t="s">
        <v>4238</v>
      </c>
      <c r="F154" s="863" t="s">
        <v>4239</v>
      </c>
      <c r="G154" s="835" t="s">
        <v>4299</v>
      </c>
      <c r="H154" s="835" t="s">
        <v>4300</v>
      </c>
      <c r="I154" s="849">
        <v>0.47999998927116394</v>
      </c>
      <c r="J154" s="849">
        <v>900</v>
      </c>
      <c r="K154" s="850">
        <v>432</v>
      </c>
    </row>
    <row r="155" spans="1:11" ht="14.4" customHeight="1" x14ac:dyDescent="0.3">
      <c r="A155" s="831" t="s">
        <v>583</v>
      </c>
      <c r="B155" s="832" t="s">
        <v>584</v>
      </c>
      <c r="C155" s="835" t="s">
        <v>603</v>
      </c>
      <c r="D155" s="863" t="s">
        <v>604</v>
      </c>
      <c r="E155" s="835" t="s">
        <v>4238</v>
      </c>
      <c r="F155" s="863" t="s">
        <v>4239</v>
      </c>
      <c r="G155" s="835" t="s">
        <v>4301</v>
      </c>
      <c r="H155" s="835" t="s">
        <v>4302</v>
      </c>
      <c r="I155" s="849">
        <v>1.67249995470047</v>
      </c>
      <c r="J155" s="849">
        <v>1100</v>
      </c>
      <c r="K155" s="850">
        <v>1839</v>
      </c>
    </row>
    <row r="156" spans="1:11" ht="14.4" customHeight="1" x14ac:dyDescent="0.3">
      <c r="A156" s="831" t="s">
        <v>583</v>
      </c>
      <c r="B156" s="832" t="s">
        <v>584</v>
      </c>
      <c r="C156" s="835" t="s">
        <v>603</v>
      </c>
      <c r="D156" s="863" t="s">
        <v>604</v>
      </c>
      <c r="E156" s="835" t="s">
        <v>4238</v>
      </c>
      <c r="F156" s="863" t="s">
        <v>4239</v>
      </c>
      <c r="G156" s="835" t="s">
        <v>4303</v>
      </c>
      <c r="H156" s="835" t="s">
        <v>4304</v>
      </c>
      <c r="I156" s="849">
        <v>0.67000001668930054</v>
      </c>
      <c r="J156" s="849">
        <v>2400</v>
      </c>
      <c r="K156" s="850">
        <v>1608</v>
      </c>
    </row>
    <row r="157" spans="1:11" ht="14.4" customHeight="1" x14ac:dyDescent="0.3">
      <c r="A157" s="831" t="s">
        <v>583</v>
      </c>
      <c r="B157" s="832" t="s">
        <v>584</v>
      </c>
      <c r="C157" s="835" t="s">
        <v>603</v>
      </c>
      <c r="D157" s="863" t="s">
        <v>604</v>
      </c>
      <c r="E157" s="835" t="s">
        <v>4238</v>
      </c>
      <c r="F157" s="863" t="s">
        <v>4239</v>
      </c>
      <c r="G157" s="835" t="s">
        <v>4305</v>
      </c>
      <c r="H157" s="835" t="s">
        <v>4306</v>
      </c>
      <c r="I157" s="849">
        <v>1.5</v>
      </c>
      <c r="J157" s="849">
        <v>300</v>
      </c>
      <c r="K157" s="850">
        <v>450</v>
      </c>
    </row>
    <row r="158" spans="1:11" ht="14.4" customHeight="1" x14ac:dyDescent="0.3">
      <c r="A158" s="831" t="s">
        <v>583</v>
      </c>
      <c r="B158" s="832" t="s">
        <v>584</v>
      </c>
      <c r="C158" s="835" t="s">
        <v>603</v>
      </c>
      <c r="D158" s="863" t="s">
        <v>604</v>
      </c>
      <c r="E158" s="835" t="s">
        <v>4238</v>
      </c>
      <c r="F158" s="863" t="s">
        <v>4239</v>
      </c>
      <c r="G158" s="835" t="s">
        <v>4307</v>
      </c>
      <c r="H158" s="835" t="s">
        <v>4308</v>
      </c>
      <c r="I158" s="849">
        <v>5.2100000381469727</v>
      </c>
      <c r="J158" s="849">
        <v>100</v>
      </c>
      <c r="K158" s="850">
        <v>521</v>
      </c>
    </row>
    <row r="159" spans="1:11" ht="14.4" customHeight="1" x14ac:dyDescent="0.3">
      <c r="A159" s="831" t="s">
        <v>583</v>
      </c>
      <c r="B159" s="832" t="s">
        <v>584</v>
      </c>
      <c r="C159" s="835" t="s">
        <v>603</v>
      </c>
      <c r="D159" s="863" t="s">
        <v>604</v>
      </c>
      <c r="E159" s="835" t="s">
        <v>4238</v>
      </c>
      <c r="F159" s="863" t="s">
        <v>4239</v>
      </c>
      <c r="G159" s="835" t="s">
        <v>4405</v>
      </c>
      <c r="H159" s="835" t="s">
        <v>4406</v>
      </c>
      <c r="I159" s="849">
        <v>15.039999961853027</v>
      </c>
      <c r="J159" s="849">
        <v>10</v>
      </c>
      <c r="K159" s="850">
        <v>150.39999389648438</v>
      </c>
    </row>
    <row r="160" spans="1:11" ht="14.4" customHeight="1" x14ac:dyDescent="0.3">
      <c r="A160" s="831" t="s">
        <v>583</v>
      </c>
      <c r="B160" s="832" t="s">
        <v>584</v>
      </c>
      <c r="C160" s="835" t="s">
        <v>603</v>
      </c>
      <c r="D160" s="863" t="s">
        <v>604</v>
      </c>
      <c r="E160" s="835" t="s">
        <v>4238</v>
      </c>
      <c r="F160" s="863" t="s">
        <v>4239</v>
      </c>
      <c r="G160" s="835" t="s">
        <v>4311</v>
      </c>
      <c r="H160" s="835" t="s">
        <v>4312</v>
      </c>
      <c r="I160" s="849">
        <v>25.409999847412109</v>
      </c>
      <c r="J160" s="849">
        <v>9</v>
      </c>
      <c r="K160" s="850">
        <v>228.69000244140625</v>
      </c>
    </row>
    <row r="161" spans="1:11" ht="14.4" customHeight="1" x14ac:dyDescent="0.3">
      <c r="A161" s="831" t="s">
        <v>583</v>
      </c>
      <c r="B161" s="832" t="s">
        <v>584</v>
      </c>
      <c r="C161" s="835" t="s">
        <v>603</v>
      </c>
      <c r="D161" s="863" t="s">
        <v>604</v>
      </c>
      <c r="E161" s="835" t="s">
        <v>4238</v>
      </c>
      <c r="F161" s="863" t="s">
        <v>4239</v>
      </c>
      <c r="G161" s="835" t="s">
        <v>4313</v>
      </c>
      <c r="H161" s="835" t="s">
        <v>4314</v>
      </c>
      <c r="I161" s="849">
        <v>6.2349998950958252</v>
      </c>
      <c r="J161" s="849">
        <v>20</v>
      </c>
      <c r="K161" s="850">
        <v>124.70000076293945</v>
      </c>
    </row>
    <row r="162" spans="1:11" ht="14.4" customHeight="1" x14ac:dyDescent="0.3">
      <c r="A162" s="831" t="s">
        <v>583</v>
      </c>
      <c r="B162" s="832" t="s">
        <v>584</v>
      </c>
      <c r="C162" s="835" t="s">
        <v>603</v>
      </c>
      <c r="D162" s="863" t="s">
        <v>604</v>
      </c>
      <c r="E162" s="835" t="s">
        <v>4238</v>
      </c>
      <c r="F162" s="863" t="s">
        <v>4239</v>
      </c>
      <c r="G162" s="835" t="s">
        <v>4407</v>
      </c>
      <c r="H162" s="835" t="s">
        <v>4408</v>
      </c>
      <c r="I162" s="849">
        <v>0.47499999403953552</v>
      </c>
      <c r="J162" s="849">
        <v>600</v>
      </c>
      <c r="K162" s="850">
        <v>285</v>
      </c>
    </row>
    <row r="163" spans="1:11" ht="14.4" customHeight="1" x14ac:dyDescent="0.3">
      <c r="A163" s="831" t="s">
        <v>583</v>
      </c>
      <c r="B163" s="832" t="s">
        <v>584</v>
      </c>
      <c r="C163" s="835" t="s">
        <v>603</v>
      </c>
      <c r="D163" s="863" t="s">
        <v>604</v>
      </c>
      <c r="E163" s="835" t="s">
        <v>4238</v>
      </c>
      <c r="F163" s="863" t="s">
        <v>4239</v>
      </c>
      <c r="G163" s="835" t="s">
        <v>4409</v>
      </c>
      <c r="H163" s="835" t="s">
        <v>4410</v>
      </c>
      <c r="I163" s="849">
        <v>1.9850000143051147</v>
      </c>
      <c r="J163" s="849">
        <v>400</v>
      </c>
      <c r="K163" s="850">
        <v>794.5</v>
      </c>
    </row>
    <row r="164" spans="1:11" ht="14.4" customHeight="1" x14ac:dyDescent="0.3">
      <c r="A164" s="831" t="s">
        <v>583</v>
      </c>
      <c r="B164" s="832" t="s">
        <v>584</v>
      </c>
      <c r="C164" s="835" t="s">
        <v>603</v>
      </c>
      <c r="D164" s="863" t="s">
        <v>604</v>
      </c>
      <c r="E164" s="835" t="s">
        <v>4238</v>
      </c>
      <c r="F164" s="863" t="s">
        <v>4239</v>
      </c>
      <c r="G164" s="835" t="s">
        <v>4321</v>
      </c>
      <c r="H164" s="835" t="s">
        <v>4322</v>
      </c>
      <c r="I164" s="849">
        <v>2.0449999570846558</v>
      </c>
      <c r="J164" s="849">
        <v>200</v>
      </c>
      <c r="K164" s="850">
        <v>409</v>
      </c>
    </row>
    <row r="165" spans="1:11" ht="14.4" customHeight="1" x14ac:dyDescent="0.3">
      <c r="A165" s="831" t="s">
        <v>583</v>
      </c>
      <c r="B165" s="832" t="s">
        <v>584</v>
      </c>
      <c r="C165" s="835" t="s">
        <v>603</v>
      </c>
      <c r="D165" s="863" t="s">
        <v>604</v>
      </c>
      <c r="E165" s="835" t="s">
        <v>4238</v>
      </c>
      <c r="F165" s="863" t="s">
        <v>4239</v>
      </c>
      <c r="G165" s="835" t="s">
        <v>4411</v>
      </c>
      <c r="H165" s="835" t="s">
        <v>4412</v>
      </c>
      <c r="I165" s="849">
        <v>3.0933332443237305</v>
      </c>
      <c r="J165" s="849">
        <v>550</v>
      </c>
      <c r="K165" s="850">
        <v>1701.5</v>
      </c>
    </row>
    <row r="166" spans="1:11" ht="14.4" customHeight="1" x14ac:dyDescent="0.3">
      <c r="A166" s="831" t="s">
        <v>583</v>
      </c>
      <c r="B166" s="832" t="s">
        <v>584</v>
      </c>
      <c r="C166" s="835" t="s">
        <v>603</v>
      </c>
      <c r="D166" s="863" t="s">
        <v>604</v>
      </c>
      <c r="E166" s="835" t="s">
        <v>4238</v>
      </c>
      <c r="F166" s="863" t="s">
        <v>4239</v>
      </c>
      <c r="G166" s="835" t="s">
        <v>4413</v>
      </c>
      <c r="H166" s="835" t="s">
        <v>4414</v>
      </c>
      <c r="I166" s="849">
        <v>2.1700000762939453</v>
      </c>
      <c r="J166" s="849">
        <v>150</v>
      </c>
      <c r="K166" s="850">
        <v>325.5</v>
      </c>
    </row>
    <row r="167" spans="1:11" ht="14.4" customHeight="1" x14ac:dyDescent="0.3">
      <c r="A167" s="831" t="s">
        <v>583</v>
      </c>
      <c r="B167" s="832" t="s">
        <v>584</v>
      </c>
      <c r="C167" s="835" t="s">
        <v>603</v>
      </c>
      <c r="D167" s="863" t="s">
        <v>604</v>
      </c>
      <c r="E167" s="835" t="s">
        <v>4238</v>
      </c>
      <c r="F167" s="863" t="s">
        <v>4239</v>
      </c>
      <c r="G167" s="835" t="s">
        <v>4329</v>
      </c>
      <c r="H167" s="835" t="s">
        <v>4330</v>
      </c>
      <c r="I167" s="849">
        <v>21.239999771118164</v>
      </c>
      <c r="J167" s="849">
        <v>20</v>
      </c>
      <c r="K167" s="850">
        <v>424.79998779296875</v>
      </c>
    </row>
    <row r="168" spans="1:11" ht="14.4" customHeight="1" x14ac:dyDescent="0.3">
      <c r="A168" s="831" t="s">
        <v>583</v>
      </c>
      <c r="B168" s="832" t="s">
        <v>584</v>
      </c>
      <c r="C168" s="835" t="s">
        <v>603</v>
      </c>
      <c r="D168" s="863" t="s">
        <v>604</v>
      </c>
      <c r="E168" s="835" t="s">
        <v>4238</v>
      </c>
      <c r="F168" s="863" t="s">
        <v>4239</v>
      </c>
      <c r="G168" s="835" t="s">
        <v>4331</v>
      </c>
      <c r="H168" s="835" t="s">
        <v>4332</v>
      </c>
      <c r="I168" s="849">
        <v>2.5174999833106995</v>
      </c>
      <c r="J168" s="849">
        <v>650</v>
      </c>
      <c r="K168" s="850">
        <v>1636.5</v>
      </c>
    </row>
    <row r="169" spans="1:11" ht="14.4" customHeight="1" x14ac:dyDescent="0.3">
      <c r="A169" s="831" t="s">
        <v>583</v>
      </c>
      <c r="B169" s="832" t="s">
        <v>584</v>
      </c>
      <c r="C169" s="835" t="s">
        <v>603</v>
      </c>
      <c r="D169" s="863" t="s">
        <v>604</v>
      </c>
      <c r="E169" s="835" t="s">
        <v>4238</v>
      </c>
      <c r="F169" s="863" t="s">
        <v>4239</v>
      </c>
      <c r="G169" s="835" t="s">
        <v>4333</v>
      </c>
      <c r="H169" s="835" t="s">
        <v>4334</v>
      </c>
      <c r="I169" s="849">
        <v>21.239999771118164</v>
      </c>
      <c r="J169" s="849">
        <v>20</v>
      </c>
      <c r="K169" s="850">
        <v>424.79998779296875</v>
      </c>
    </row>
    <row r="170" spans="1:11" ht="14.4" customHeight="1" x14ac:dyDescent="0.3">
      <c r="A170" s="831" t="s">
        <v>583</v>
      </c>
      <c r="B170" s="832" t="s">
        <v>584</v>
      </c>
      <c r="C170" s="835" t="s">
        <v>603</v>
      </c>
      <c r="D170" s="863" t="s">
        <v>604</v>
      </c>
      <c r="E170" s="835" t="s">
        <v>4238</v>
      </c>
      <c r="F170" s="863" t="s">
        <v>4239</v>
      </c>
      <c r="G170" s="835" t="s">
        <v>4335</v>
      </c>
      <c r="H170" s="835" t="s">
        <v>4336</v>
      </c>
      <c r="I170" s="849">
        <v>2.5199999809265137</v>
      </c>
      <c r="J170" s="849">
        <v>50</v>
      </c>
      <c r="K170" s="850">
        <v>126</v>
      </c>
    </row>
    <row r="171" spans="1:11" ht="14.4" customHeight="1" x14ac:dyDescent="0.3">
      <c r="A171" s="831" t="s">
        <v>583</v>
      </c>
      <c r="B171" s="832" t="s">
        <v>584</v>
      </c>
      <c r="C171" s="835" t="s">
        <v>603</v>
      </c>
      <c r="D171" s="863" t="s">
        <v>604</v>
      </c>
      <c r="E171" s="835" t="s">
        <v>4337</v>
      </c>
      <c r="F171" s="863" t="s">
        <v>4338</v>
      </c>
      <c r="G171" s="835" t="s">
        <v>4339</v>
      </c>
      <c r="H171" s="835" t="s">
        <v>4340</v>
      </c>
      <c r="I171" s="849">
        <v>10.164999961853027</v>
      </c>
      <c r="J171" s="849">
        <v>2200</v>
      </c>
      <c r="K171" s="850">
        <v>22365</v>
      </c>
    </row>
    <row r="172" spans="1:11" ht="14.4" customHeight="1" x14ac:dyDescent="0.3">
      <c r="A172" s="831" t="s">
        <v>583</v>
      </c>
      <c r="B172" s="832" t="s">
        <v>584</v>
      </c>
      <c r="C172" s="835" t="s">
        <v>603</v>
      </c>
      <c r="D172" s="863" t="s">
        <v>604</v>
      </c>
      <c r="E172" s="835" t="s">
        <v>4337</v>
      </c>
      <c r="F172" s="863" t="s">
        <v>4338</v>
      </c>
      <c r="G172" s="835" t="s">
        <v>4415</v>
      </c>
      <c r="H172" s="835" t="s">
        <v>4416</v>
      </c>
      <c r="I172" s="849">
        <v>19.239999771118164</v>
      </c>
      <c r="J172" s="849">
        <v>10</v>
      </c>
      <c r="K172" s="850">
        <v>192.38999938964844</v>
      </c>
    </row>
    <row r="173" spans="1:11" ht="14.4" customHeight="1" x14ac:dyDescent="0.3">
      <c r="A173" s="831" t="s">
        <v>583</v>
      </c>
      <c r="B173" s="832" t="s">
        <v>584</v>
      </c>
      <c r="C173" s="835" t="s">
        <v>603</v>
      </c>
      <c r="D173" s="863" t="s">
        <v>604</v>
      </c>
      <c r="E173" s="835" t="s">
        <v>4337</v>
      </c>
      <c r="F173" s="863" t="s">
        <v>4338</v>
      </c>
      <c r="G173" s="835" t="s">
        <v>4417</v>
      </c>
      <c r="H173" s="835" t="s">
        <v>4418</v>
      </c>
      <c r="I173" s="849">
        <v>7.0066668192545576</v>
      </c>
      <c r="J173" s="849">
        <v>130</v>
      </c>
      <c r="K173" s="850">
        <v>910.80000305175781</v>
      </c>
    </row>
    <row r="174" spans="1:11" ht="14.4" customHeight="1" x14ac:dyDescent="0.3">
      <c r="A174" s="831" t="s">
        <v>583</v>
      </c>
      <c r="B174" s="832" t="s">
        <v>584</v>
      </c>
      <c r="C174" s="835" t="s">
        <v>603</v>
      </c>
      <c r="D174" s="863" t="s">
        <v>604</v>
      </c>
      <c r="E174" s="835" t="s">
        <v>4341</v>
      </c>
      <c r="F174" s="863" t="s">
        <v>4342</v>
      </c>
      <c r="G174" s="835" t="s">
        <v>4343</v>
      </c>
      <c r="H174" s="835" t="s">
        <v>4344</v>
      </c>
      <c r="I174" s="849">
        <v>0.47999998927116394</v>
      </c>
      <c r="J174" s="849">
        <v>300</v>
      </c>
      <c r="K174" s="850">
        <v>144</v>
      </c>
    </row>
    <row r="175" spans="1:11" ht="14.4" customHeight="1" x14ac:dyDescent="0.3">
      <c r="A175" s="831" t="s">
        <v>583</v>
      </c>
      <c r="B175" s="832" t="s">
        <v>584</v>
      </c>
      <c r="C175" s="835" t="s">
        <v>603</v>
      </c>
      <c r="D175" s="863" t="s">
        <v>604</v>
      </c>
      <c r="E175" s="835" t="s">
        <v>4341</v>
      </c>
      <c r="F175" s="863" t="s">
        <v>4342</v>
      </c>
      <c r="G175" s="835" t="s">
        <v>4345</v>
      </c>
      <c r="H175" s="835" t="s">
        <v>4346</v>
      </c>
      <c r="I175" s="849">
        <v>0.31000000238418579</v>
      </c>
      <c r="J175" s="849">
        <v>400</v>
      </c>
      <c r="K175" s="850">
        <v>124</v>
      </c>
    </row>
    <row r="176" spans="1:11" ht="14.4" customHeight="1" x14ac:dyDescent="0.3">
      <c r="A176" s="831" t="s">
        <v>583</v>
      </c>
      <c r="B176" s="832" t="s">
        <v>584</v>
      </c>
      <c r="C176" s="835" t="s">
        <v>603</v>
      </c>
      <c r="D176" s="863" t="s">
        <v>604</v>
      </c>
      <c r="E176" s="835" t="s">
        <v>4341</v>
      </c>
      <c r="F176" s="863" t="s">
        <v>4342</v>
      </c>
      <c r="G176" s="835" t="s">
        <v>4347</v>
      </c>
      <c r="H176" s="835" t="s">
        <v>4348</v>
      </c>
      <c r="I176" s="849">
        <v>0.54333335161209106</v>
      </c>
      <c r="J176" s="849">
        <v>3000</v>
      </c>
      <c r="K176" s="850">
        <v>1630</v>
      </c>
    </row>
    <row r="177" spans="1:11" ht="14.4" customHeight="1" x14ac:dyDescent="0.3">
      <c r="A177" s="831" t="s">
        <v>583</v>
      </c>
      <c r="B177" s="832" t="s">
        <v>584</v>
      </c>
      <c r="C177" s="835" t="s">
        <v>603</v>
      </c>
      <c r="D177" s="863" t="s">
        <v>604</v>
      </c>
      <c r="E177" s="835" t="s">
        <v>4341</v>
      </c>
      <c r="F177" s="863" t="s">
        <v>4342</v>
      </c>
      <c r="G177" s="835" t="s">
        <v>4349</v>
      </c>
      <c r="H177" s="835" t="s">
        <v>4350</v>
      </c>
      <c r="I177" s="849">
        <v>1.7999999523162842</v>
      </c>
      <c r="J177" s="849">
        <v>300</v>
      </c>
      <c r="K177" s="850">
        <v>540</v>
      </c>
    </row>
    <row r="178" spans="1:11" ht="14.4" customHeight="1" x14ac:dyDescent="0.3">
      <c r="A178" s="831" t="s">
        <v>583</v>
      </c>
      <c r="B178" s="832" t="s">
        <v>584</v>
      </c>
      <c r="C178" s="835" t="s">
        <v>603</v>
      </c>
      <c r="D178" s="863" t="s">
        <v>604</v>
      </c>
      <c r="E178" s="835" t="s">
        <v>4353</v>
      </c>
      <c r="F178" s="863" t="s">
        <v>4354</v>
      </c>
      <c r="G178" s="835" t="s">
        <v>4419</v>
      </c>
      <c r="H178" s="835" t="s">
        <v>4420</v>
      </c>
      <c r="I178" s="849">
        <v>7.0199999809265137</v>
      </c>
      <c r="J178" s="849">
        <v>50</v>
      </c>
      <c r="K178" s="850">
        <v>351</v>
      </c>
    </row>
    <row r="179" spans="1:11" ht="14.4" customHeight="1" x14ac:dyDescent="0.3">
      <c r="A179" s="831" t="s">
        <v>583</v>
      </c>
      <c r="B179" s="832" t="s">
        <v>584</v>
      </c>
      <c r="C179" s="835" t="s">
        <v>603</v>
      </c>
      <c r="D179" s="863" t="s">
        <v>604</v>
      </c>
      <c r="E179" s="835" t="s">
        <v>4353</v>
      </c>
      <c r="F179" s="863" t="s">
        <v>4354</v>
      </c>
      <c r="G179" s="835" t="s">
        <v>4357</v>
      </c>
      <c r="H179" s="835" t="s">
        <v>4358</v>
      </c>
      <c r="I179" s="849">
        <v>0.62749999761581421</v>
      </c>
      <c r="J179" s="849">
        <v>13000</v>
      </c>
      <c r="K179" s="850">
        <v>8160</v>
      </c>
    </row>
    <row r="180" spans="1:11" ht="14.4" customHeight="1" x14ac:dyDescent="0.3">
      <c r="A180" s="831" t="s">
        <v>583</v>
      </c>
      <c r="B180" s="832" t="s">
        <v>584</v>
      </c>
      <c r="C180" s="835" t="s">
        <v>603</v>
      </c>
      <c r="D180" s="863" t="s">
        <v>604</v>
      </c>
      <c r="E180" s="835" t="s">
        <v>4361</v>
      </c>
      <c r="F180" s="863" t="s">
        <v>4362</v>
      </c>
      <c r="G180" s="835" t="s">
        <v>4363</v>
      </c>
      <c r="H180" s="835" t="s">
        <v>4364</v>
      </c>
      <c r="I180" s="849">
        <v>4509.9501953125</v>
      </c>
      <c r="J180" s="849">
        <v>5</v>
      </c>
      <c r="K180" s="850">
        <v>22549.75</v>
      </c>
    </row>
    <row r="181" spans="1:11" ht="14.4" customHeight="1" x14ac:dyDescent="0.3">
      <c r="A181" s="831" t="s">
        <v>583</v>
      </c>
      <c r="B181" s="832" t="s">
        <v>584</v>
      </c>
      <c r="C181" s="835" t="s">
        <v>603</v>
      </c>
      <c r="D181" s="863" t="s">
        <v>604</v>
      </c>
      <c r="E181" s="835" t="s">
        <v>4421</v>
      </c>
      <c r="F181" s="863" t="s">
        <v>4422</v>
      </c>
      <c r="G181" s="835" t="s">
        <v>4423</v>
      </c>
      <c r="H181" s="835" t="s">
        <v>4424</v>
      </c>
      <c r="I181" s="849">
        <v>24.079999923706055</v>
      </c>
      <c r="J181" s="849">
        <v>100</v>
      </c>
      <c r="K181" s="850">
        <v>2407.89990234375</v>
      </c>
    </row>
    <row r="182" spans="1:11" ht="14.4" customHeight="1" x14ac:dyDescent="0.3">
      <c r="A182" s="831" t="s">
        <v>583</v>
      </c>
      <c r="B182" s="832" t="s">
        <v>584</v>
      </c>
      <c r="C182" s="835" t="s">
        <v>606</v>
      </c>
      <c r="D182" s="863" t="s">
        <v>607</v>
      </c>
      <c r="E182" s="835" t="s">
        <v>4172</v>
      </c>
      <c r="F182" s="863" t="s">
        <v>4173</v>
      </c>
      <c r="G182" s="835" t="s">
        <v>4425</v>
      </c>
      <c r="H182" s="835" t="s">
        <v>4426</v>
      </c>
      <c r="I182" s="849">
        <v>0.98000001907348633</v>
      </c>
      <c r="J182" s="849">
        <v>50</v>
      </c>
      <c r="K182" s="850">
        <v>49</v>
      </c>
    </row>
    <row r="183" spans="1:11" ht="14.4" customHeight="1" x14ac:dyDescent="0.3">
      <c r="A183" s="831" t="s">
        <v>583</v>
      </c>
      <c r="B183" s="832" t="s">
        <v>584</v>
      </c>
      <c r="C183" s="835" t="s">
        <v>606</v>
      </c>
      <c r="D183" s="863" t="s">
        <v>607</v>
      </c>
      <c r="E183" s="835" t="s">
        <v>4172</v>
      </c>
      <c r="F183" s="863" t="s">
        <v>4173</v>
      </c>
      <c r="G183" s="835" t="s">
        <v>4427</v>
      </c>
      <c r="H183" s="835" t="s">
        <v>4428</v>
      </c>
      <c r="I183" s="849">
        <v>0.5899999737739563</v>
      </c>
      <c r="J183" s="849">
        <v>50</v>
      </c>
      <c r="K183" s="850">
        <v>29.5</v>
      </c>
    </row>
    <row r="184" spans="1:11" ht="14.4" customHeight="1" x14ac:dyDescent="0.3">
      <c r="A184" s="831" t="s">
        <v>583</v>
      </c>
      <c r="B184" s="832" t="s">
        <v>584</v>
      </c>
      <c r="C184" s="835" t="s">
        <v>606</v>
      </c>
      <c r="D184" s="863" t="s">
        <v>607</v>
      </c>
      <c r="E184" s="835" t="s">
        <v>4172</v>
      </c>
      <c r="F184" s="863" t="s">
        <v>4173</v>
      </c>
      <c r="G184" s="835" t="s">
        <v>4178</v>
      </c>
      <c r="H184" s="835" t="s">
        <v>4179</v>
      </c>
      <c r="I184" s="849">
        <v>0.4699999988079071</v>
      </c>
      <c r="J184" s="849">
        <v>1400</v>
      </c>
      <c r="K184" s="850">
        <v>658</v>
      </c>
    </row>
    <row r="185" spans="1:11" ht="14.4" customHeight="1" x14ac:dyDescent="0.3">
      <c r="A185" s="831" t="s">
        <v>583</v>
      </c>
      <c r="B185" s="832" t="s">
        <v>584</v>
      </c>
      <c r="C185" s="835" t="s">
        <v>606</v>
      </c>
      <c r="D185" s="863" t="s">
        <v>607</v>
      </c>
      <c r="E185" s="835" t="s">
        <v>4172</v>
      </c>
      <c r="F185" s="863" t="s">
        <v>4173</v>
      </c>
      <c r="G185" s="835" t="s">
        <v>4184</v>
      </c>
      <c r="H185" s="835" t="s">
        <v>4185</v>
      </c>
      <c r="I185" s="849">
        <v>2.059999942779541</v>
      </c>
      <c r="J185" s="849">
        <v>50</v>
      </c>
      <c r="K185" s="850">
        <v>102.80000305175781</v>
      </c>
    </row>
    <row r="186" spans="1:11" ht="14.4" customHeight="1" x14ac:dyDescent="0.3">
      <c r="A186" s="831" t="s">
        <v>583</v>
      </c>
      <c r="B186" s="832" t="s">
        <v>584</v>
      </c>
      <c r="C186" s="835" t="s">
        <v>606</v>
      </c>
      <c r="D186" s="863" t="s">
        <v>607</v>
      </c>
      <c r="E186" s="835" t="s">
        <v>4172</v>
      </c>
      <c r="F186" s="863" t="s">
        <v>4173</v>
      </c>
      <c r="G186" s="835" t="s">
        <v>4429</v>
      </c>
      <c r="H186" s="835" t="s">
        <v>4430</v>
      </c>
      <c r="I186" s="849">
        <v>6.440000057220459</v>
      </c>
      <c r="J186" s="849">
        <v>100</v>
      </c>
      <c r="K186" s="850">
        <v>644</v>
      </c>
    </row>
    <row r="187" spans="1:11" ht="14.4" customHeight="1" x14ac:dyDescent="0.3">
      <c r="A187" s="831" t="s">
        <v>583</v>
      </c>
      <c r="B187" s="832" t="s">
        <v>584</v>
      </c>
      <c r="C187" s="835" t="s">
        <v>606</v>
      </c>
      <c r="D187" s="863" t="s">
        <v>607</v>
      </c>
      <c r="E187" s="835" t="s">
        <v>4172</v>
      </c>
      <c r="F187" s="863" t="s">
        <v>4173</v>
      </c>
      <c r="G187" s="835" t="s">
        <v>4198</v>
      </c>
      <c r="H187" s="835" t="s">
        <v>4199</v>
      </c>
      <c r="I187" s="849">
        <v>30.180000305175781</v>
      </c>
      <c r="J187" s="849">
        <v>10</v>
      </c>
      <c r="K187" s="850">
        <v>301.79998779296875</v>
      </c>
    </row>
    <row r="188" spans="1:11" ht="14.4" customHeight="1" x14ac:dyDescent="0.3">
      <c r="A188" s="831" t="s">
        <v>583</v>
      </c>
      <c r="B188" s="832" t="s">
        <v>584</v>
      </c>
      <c r="C188" s="835" t="s">
        <v>606</v>
      </c>
      <c r="D188" s="863" t="s">
        <v>607</v>
      </c>
      <c r="E188" s="835" t="s">
        <v>4172</v>
      </c>
      <c r="F188" s="863" t="s">
        <v>4173</v>
      </c>
      <c r="G188" s="835" t="s">
        <v>4431</v>
      </c>
      <c r="H188" s="835" t="s">
        <v>4432</v>
      </c>
      <c r="I188" s="849">
        <v>5.2699999809265137</v>
      </c>
      <c r="J188" s="849">
        <v>10</v>
      </c>
      <c r="K188" s="850">
        <v>52.700000762939453</v>
      </c>
    </row>
    <row r="189" spans="1:11" ht="14.4" customHeight="1" x14ac:dyDescent="0.3">
      <c r="A189" s="831" t="s">
        <v>583</v>
      </c>
      <c r="B189" s="832" t="s">
        <v>584</v>
      </c>
      <c r="C189" s="835" t="s">
        <v>606</v>
      </c>
      <c r="D189" s="863" t="s">
        <v>607</v>
      </c>
      <c r="E189" s="835" t="s">
        <v>4172</v>
      </c>
      <c r="F189" s="863" t="s">
        <v>4173</v>
      </c>
      <c r="G189" s="835" t="s">
        <v>4206</v>
      </c>
      <c r="H189" s="835" t="s">
        <v>4207</v>
      </c>
      <c r="I189" s="849">
        <v>139.17499542236328</v>
      </c>
      <c r="J189" s="849">
        <v>2</v>
      </c>
      <c r="K189" s="850">
        <v>278.34999084472656</v>
      </c>
    </row>
    <row r="190" spans="1:11" ht="14.4" customHeight="1" x14ac:dyDescent="0.3">
      <c r="A190" s="831" t="s">
        <v>583</v>
      </c>
      <c r="B190" s="832" t="s">
        <v>584</v>
      </c>
      <c r="C190" s="835" t="s">
        <v>606</v>
      </c>
      <c r="D190" s="863" t="s">
        <v>607</v>
      </c>
      <c r="E190" s="835" t="s">
        <v>4172</v>
      </c>
      <c r="F190" s="863" t="s">
        <v>4173</v>
      </c>
      <c r="G190" s="835" t="s">
        <v>4433</v>
      </c>
      <c r="H190" s="835" t="s">
        <v>4434</v>
      </c>
      <c r="I190" s="849">
        <v>2.7599999904632568</v>
      </c>
      <c r="J190" s="849">
        <v>200</v>
      </c>
      <c r="K190" s="850">
        <v>552</v>
      </c>
    </row>
    <row r="191" spans="1:11" ht="14.4" customHeight="1" x14ac:dyDescent="0.3">
      <c r="A191" s="831" t="s">
        <v>583</v>
      </c>
      <c r="B191" s="832" t="s">
        <v>584</v>
      </c>
      <c r="C191" s="835" t="s">
        <v>606</v>
      </c>
      <c r="D191" s="863" t="s">
        <v>607</v>
      </c>
      <c r="E191" s="835" t="s">
        <v>4172</v>
      </c>
      <c r="F191" s="863" t="s">
        <v>4173</v>
      </c>
      <c r="G191" s="835" t="s">
        <v>4435</v>
      </c>
      <c r="H191" s="835" t="s">
        <v>4436</v>
      </c>
      <c r="I191" s="849">
        <v>632.5</v>
      </c>
      <c r="J191" s="849">
        <v>1</v>
      </c>
      <c r="K191" s="850">
        <v>632.5</v>
      </c>
    </row>
    <row r="192" spans="1:11" ht="14.4" customHeight="1" x14ac:dyDescent="0.3">
      <c r="A192" s="831" t="s">
        <v>583</v>
      </c>
      <c r="B192" s="832" t="s">
        <v>584</v>
      </c>
      <c r="C192" s="835" t="s">
        <v>606</v>
      </c>
      <c r="D192" s="863" t="s">
        <v>607</v>
      </c>
      <c r="E192" s="835" t="s">
        <v>4172</v>
      </c>
      <c r="F192" s="863" t="s">
        <v>4173</v>
      </c>
      <c r="G192" s="835" t="s">
        <v>4212</v>
      </c>
      <c r="H192" s="835" t="s">
        <v>4213</v>
      </c>
      <c r="I192" s="849">
        <v>1.3799999952316284</v>
      </c>
      <c r="J192" s="849">
        <v>1300</v>
      </c>
      <c r="K192" s="850">
        <v>1794</v>
      </c>
    </row>
    <row r="193" spans="1:11" ht="14.4" customHeight="1" x14ac:dyDescent="0.3">
      <c r="A193" s="831" t="s">
        <v>583</v>
      </c>
      <c r="B193" s="832" t="s">
        <v>584</v>
      </c>
      <c r="C193" s="835" t="s">
        <v>606</v>
      </c>
      <c r="D193" s="863" t="s">
        <v>607</v>
      </c>
      <c r="E193" s="835" t="s">
        <v>4172</v>
      </c>
      <c r="F193" s="863" t="s">
        <v>4173</v>
      </c>
      <c r="G193" s="835" t="s">
        <v>4381</v>
      </c>
      <c r="H193" s="835" t="s">
        <v>4382</v>
      </c>
      <c r="I193" s="849">
        <v>13.020000457763672</v>
      </c>
      <c r="J193" s="849">
        <v>2</v>
      </c>
      <c r="K193" s="850">
        <v>26.040000915527344</v>
      </c>
    </row>
    <row r="194" spans="1:11" ht="14.4" customHeight="1" x14ac:dyDescent="0.3">
      <c r="A194" s="831" t="s">
        <v>583</v>
      </c>
      <c r="B194" s="832" t="s">
        <v>584</v>
      </c>
      <c r="C194" s="835" t="s">
        <v>606</v>
      </c>
      <c r="D194" s="863" t="s">
        <v>607</v>
      </c>
      <c r="E194" s="835" t="s">
        <v>4172</v>
      </c>
      <c r="F194" s="863" t="s">
        <v>4173</v>
      </c>
      <c r="G194" s="835" t="s">
        <v>4437</v>
      </c>
      <c r="H194" s="835" t="s">
        <v>4438</v>
      </c>
      <c r="I194" s="849">
        <v>1.5166666507720947</v>
      </c>
      <c r="J194" s="849">
        <v>1200</v>
      </c>
      <c r="K194" s="850">
        <v>1822</v>
      </c>
    </row>
    <row r="195" spans="1:11" ht="14.4" customHeight="1" x14ac:dyDescent="0.3">
      <c r="A195" s="831" t="s">
        <v>583</v>
      </c>
      <c r="B195" s="832" t="s">
        <v>584</v>
      </c>
      <c r="C195" s="835" t="s">
        <v>606</v>
      </c>
      <c r="D195" s="863" t="s">
        <v>607</v>
      </c>
      <c r="E195" s="835" t="s">
        <v>4172</v>
      </c>
      <c r="F195" s="863" t="s">
        <v>4173</v>
      </c>
      <c r="G195" s="835" t="s">
        <v>4439</v>
      </c>
      <c r="H195" s="835" t="s">
        <v>4440</v>
      </c>
      <c r="I195" s="849">
        <v>6.4650001525878906</v>
      </c>
      <c r="J195" s="849">
        <v>46</v>
      </c>
      <c r="K195" s="850">
        <v>298.67999267578125</v>
      </c>
    </row>
    <row r="196" spans="1:11" ht="14.4" customHeight="1" x14ac:dyDescent="0.3">
      <c r="A196" s="831" t="s">
        <v>583</v>
      </c>
      <c r="B196" s="832" t="s">
        <v>584</v>
      </c>
      <c r="C196" s="835" t="s">
        <v>606</v>
      </c>
      <c r="D196" s="863" t="s">
        <v>607</v>
      </c>
      <c r="E196" s="835" t="s">
        <v>4172</v>
      </c>
      <c r="F196" s="863" t="s">
        <v>4173</v>
      </c>
      <c r="G196" s="835" t="s">
        <v>4391</v>
      </c>
      <c r="H196" s="835" t="s">
        <v>4392</v>
      </c>
      <c r="I196" s="849">
        <v>9.4899997711181641</v>
      </c>
      <c r="J196" s="849">
        <v>96</v>
      </c>
      <c r="K196" s="850">
        <v>910.739990234375</v>
      </c>
    </row>
    <row r="197" spans="1:11" ht="14.4" customHeight="1" x14ac:dyDescent="0.3">
      <c r="A197" s="831" t="s">
        <v>583</v>
      </c>
      <c r="B197" s="832" t="s">
        <v>584</v>
      </c>
      <c r="C197" s="835" t="s">
        <v>606</v>
      </c>
      <c r="D197" s="863" t="s">
        <v>607</v>
      </c>
      <c r="E197" s="835" t="s">
        <v>4172</v>
      </c>
      <c r="F197" s="863" t="s">
        <v>4173</v>
      </c>
      <c r="G197" s="835" t="s">
        <v>4218</v>
      </c>
      <c r="H197" s="835" t="s">
        <v>4219</v>
      </c>
      <c r="I197" s="849">
        <v>18.959999084472656</v>
      </c>
      <c r="J197" s="849">
        <v>72</v>
      </c>
      <c r="K197" s="850">
        <v>1365.2899780273438</v>
      </c>
    </row>
    <row r="198" spans="1:11" ht="14.4" customHeight="1" x14ac:dyDescent="0.3">
      <c r="A198" s="831" t="s">
        <v>583</v>
      </c>
      <c r="B198" s="832" t="s">
        <v>584</v>
      </c>
      <c r="C198" s="835" t="s">
        <v>606</v>
      </c>
      <c r="D198" s="863" t="s">
        <v>607</v>
      </c>
      <c r="E198" s="835" t="s">
        <v>4172</v>
      </c>
      <c r="F198" s="863" t="s">
        <v>4173</v>
      </c>
      <c r="G198" s="835" t="s">
        <v>4230</v>
      </c>
      <c r="H198" s="835" t="s">
        <v>4231</v>
      </c>
      <c r="I198" s="849">
        <v>0.67000001668930054</v>
      </c>
      <c r="J198" s="849">
        <v>1000</v>
      </c>
      <c r="K198" s="850">
        <v>670</v>
      </c>
    </row>
    <row r="199" spans="1:11" ht="14.4" customHeight="1" x14ac:dyDescent="0.3">
      <c r="A199" s="831" t="s">
        <v>583</v>
      </c>
      <c r="B199" s="832" t="s">
        <v>584</v>
      </c>
      <c r="C199" s="835" t="s">
        <v>606</v>
      </c>
      <c r="D199" s="863" t="s">
        <v>607</v>
      </c>
      <c r="E199" s="835" t="s">
        <v>4172</v>
      </c>
      <c r="F199" s="863" t="s">
        <v>4173</v>
      </c>
      <c r="G199" s="835" t="s">
        <v>4232</v>
      </c>
      <c r="H199" s="835" t="s">
        <v>4233</v>
      </c>
      <c r="I199" s="849">
        <v>29.855000019073486</v>
      </c>
      <c r="J199" s="849">
        <v>97</v>
      </c>
      <c r="K199" s="850">
        <v>2896.5799560546875</v>
      </c>
    </row>
    <row r="200" spans="1:11" ht="14.4" customHeight="1" x14ac:dyDescent="0.3">
      <c r="A200" s="831" t="s">
        <v>583</v>
      </c>
      <c r="B200" s="832" t="s">
        <v>584</v>
      </c>
      <c r="C200" s="835" t="s">
        <v>606</v>
      </c>
      <c r="D200" s="863" t="s">
        <v>607</v>
      </c>
      <c r="E200" s="835" t="s">
        <v>4172</v>
      </c>
      <c r="F200" s="863" t="s">
        <v>4173</v>
      </c>
      <c r="G200" s="835" t="s">
        <v>4234</v>
      </c>
      <c r="H200" s="835" t="s">
        <v>4235</v>
      </c>
      <c r="I200" s="849">
        <v>28.982499599456787</v>
      </c>
      <c r="J200" s="849">
        <v>30</v>
      </c>
      <c r="K200" s="850">
        <v>871.99997711181641</v>
      </c>
    </row>
    <row r="201" spans="1:11" ht="14.4" customHeight="1" x14ac:dyDescent="0.3">
      <c r="A201" s="831" t="s">
        <v>583</v>
      </c>
      <c r="B201" s="832" t="s">
        <v>584</v>
      </c>
      <c r="C201" s="835" t="s">
        <v>606</v>
      </c>
      <c r="D201" s="863" t="s">
        <v>607</v>
      </c>
      <c r="E201" s="835" t="s">
        <v>4238</v>
      </c>
      <c r="F201" s="863" t="s">
        <v>4239</v>
      </c>
      <c r="G201" s="835" t="s">
        <v>4240</v>
      </c>
      <c r="H201" s="835" t="s">
        <v>4241</v>
      </c>
      <c r="I201" s="849">
        <v>2.0449999570846558</v>
      </c>
      <c r="J201" s="849">
        <v>1900</v>
      </c>
      <c r="K201" s="850">
        <v>3887</v>
      </c>
    </row>
    <row r="202" spans="1:11" ht="14.4" customHeight="1" x14ac:dyDescent="0.3">
      <c r="A202" s="831" t="s">
        <v>583</v>
      </c>
      <c r="B202" s="832" t="s">
        <v>584</v>
      </c>
      <c r="C202" s="835" t="s">
        <v>606</v>
      </c>
      <c r="D202" s="863" t="s">
        <v>607</v>
      </c>
      <c r="E202" s="835" t="s">
        <v>4238</v>
      </c>
      <c r="F202" s="863" t="s">
        <v>4239</v>
      </c>
      <c r="G202" s="835" t="s">
        <v>4250</v>
      </c>
      <c r="H202" s="835" t="s">
        <v>4251</v>
      </c>
      <c r="I202" s="849">
        <v>4.817500114440918</v>
      </c>
      <c r="J202" s="849">
        <v>700</v>
      </c>
      <c r="K202" s="850">
        <v>3372</v>
      </c>
    </row>
    <row r="203" spans="1:11" ht="14.4" customHeight="1" x14ac:dyDescent="0.3">
      <c r="A203" s="831" t="s">
        <v>583</v>
      </c>
      <c r="B203" s="832" t="s">
        <v>584</v>
      </c>
      <c r="C203" s="835" t="s">
        <v>606</v>
      </c>
      <c r="D203" s="863" t="s">
        <v>607</v>
      </c>
      <c r="E203" s="835" t="s">
        <v>4238</v>
      </c>
      <c r="F203" s="863" t="s">
        <v>4239</v>
      </c>
      <c r="G203" s="835" t="s">
        <v>4252</v>
      </c>
      <c r="H203" s="835" t="s">
        <v>4253</v>
      </c>
      <c r="I203" s="849">
        <v>9.9999997764825821E-3</v>
      </c>
      <c r="J203" s="849">
        <v>7700</v>
      </c>
      <c r="K203" s="850">
        <v>77</v>
      </c>
    </row>
    <row r="204" spans="1:11" ht="14.4" customHeight="1" x14ac:dyDescent="0.3">
      <c r="A204" s="831" t="s">
        <v>583</v>
      </c>
      <c r="B204" s="832" t="s">
        <v>584</v>
      </c>
      <c r="C204" s="835" t="s">
        <v>606</v>
      </c>
      <c r="D204" s="863" t="s">
        <v>607</v>
      </c>
      <c r="E204" s="835" t="s">
        <v>4238</v>
      </c>
      <c r="F204" s="863" t="s">
        <v>4239</v>
      </c>
      <c r="G204" s="835" t="s">
        <v>4256</v>
      </c>
      <c r="H204" s="835" t="s">
        <v>4257</v>
      </c>
      <c r="I204" s="849">
        <v>15.925000190734863</v>
      </c>
      <c r="J204" s="849">
        <v>150</v>
      </c>
      <c r="K204" s="850">
        <v>2389</v>
      </c>
    </row>
    <row r="205" spans="1:11" ht="14.4" customHeight="1" x14ac:dyDescent="0.3">
      <c r="A205" s="831" t="s">
        <v>583</v>
      </c>
      <c r="B205" s="832" t="s">
        <v>584</v>
      </c>
      <c r="C205" s="835" t="s">
        <v>606</v>
      </c>
      <c r="D205" s="863" t="s">
        <v>607</v>
      </c>
      <c r="E205" s="835" t="s">
        <v>4238</v>
      </c>
      <c r="F205" s="863" t="s">
        <v>4239</v>
      </c>
      <c r="G205" s="835" t="s">
        <v>4258</v>
      </c>
      <c r="H205" s="835" t="s">
        <v>4259</v>
      </c>
      <c r="I205" s="849">
        <v>3.3866667747497559</v>
      </c>
      <c r="J205" s="849">
        <v>6200</v>
      </c>
      <c r="K205" s="850">
        <v>21000</v>
      </c>
    </row>
    <row r="206" spans="1:11" ht="14.4" customHeight="1" x14ac:dyDescent="0.3">
      <c r="A206" s="831" t="s">
        <v>583</v>
      </c>
      <c r="B206" s="832" t="s">
        <v>584</v>
      </c>
      <c r="C206" s="835" t="s">
        <v>606</v>
      </c>
      <c r="D206" s="863" t="s">
        <v>607</v>
      </c>
      <c r="E206" s="835" t="s">
        <v>4238</v>
      </c>
      <c r="F206" s="863" t="s">
        <v>4239</v>
      </c>
      <c r="G206" s="835" t="s">
        <v>4441</v>
      </c>
      <c r="H206" s="835" t="s">
        <v>4442</v>
      </c>
      <c r="I206" s="849">
        <v>30.25</v>
      </c>
      <c r="J206" s="849">
        <v>100</v>
      </c>
      <c r="K206" s="850">
        <v>3025</v>
      </c>
    </row>
    <row r="207" spans="1:11" ht="14.4" customHeight="1" x14ac:dyDescent="0.3">
      <c r="A207" s="831" t="s">
        <v>583</v>
      </c>
      <c r="B207" s="832" t="s">
        <v>584</v>
      </c>
      <c r="C207" s="835" t="s">
        <v>606</v>
      </c>
      <c r="D207" s="863" t="s">
        <v>607</v>
      </c>
      <c r="E207" s="835" t="s">
        <v>4238</v>
      </c>
      <c r="F207" s="863" t="s">
        <v>4239</v>
      </c>
      <c r="G207" s="835" t="s">
        <v>4260</v>
      </c>
      <c r="H207" s="835" t="s">
        <v>4261</v>
      </c>
      <c r="I207" s="849">
        <v>17.979999542236328</v>
      </c>
      <c r="J207" s="849">
        <v>3200</v>
      </c>
      <c r="K207" s="850">
        <v>57536</v>
      </c>
    </row>
    <row r="208" spans="1:11" ht="14.4" customHeight="1" x14ac:dyDescent="0.3">
      <c r="A208" s="831" t="s">
        <v>583</v>
      </c>
      <c r="B208" s="832" t="s">
        <v>584</v>
      </c>
      <c r="C208" s="835" t="s">
        <v>606</v>
      </c>
      <c r="D208" s="863" t="s">
        <v>607</v>
      </c>
      <c r="E208" s="835" t="s">
        <v>4238</v>
      </c>
      <c r="F208" s="863" t="s">
        <v>4239</v>
      </c>
      <c r="G208" s="835" t="s">
        <v>4279</v>
      </c>
      <c r="H208" s="835" t="s">
        <v>4280</v>
      </c>
      <c r="I208" s="849">
        <v>13.310000419616699</v>
      </c>
      <c r="J208" s="849">
        <v>45</v>
      </c>
      <c r="K208" s="850">
        <v>598.94998168945313</v>
      </c>
    </row>
    <row r="209" spans="1:11" ht="14.4" customHeight="1" x14ac:dyDescent="0.3">
      <c r="A209" s="831" t="s">
        <v>583</v>
      </c>
      <c r="B209" s="832" t="s">
        <v>584</v>
      </c>
      <c r="C209" s="835" t="s">
        <v>606</v>
      </c>
      <c r="D209" s="863" t="s">
        <v>607</v>
      </c>
      <c r="E209" s="835" t="s">
        <v>4238</v>
      </c>
      <c r="F209" s="863" t="s">
        <v>4239</v>
      </c>
      <c r="G209" s="835" t="s">
        <v>4443</v>
      </c>
      <c r="H209" s="835" t="s">
        <v>4444</v>
      </c>
      <c r="I209" s="849">
        <v>25.530000686645508</v>
      </c>
      <c r="J209" s="849">
        <v>170</v>
      </c>
      <c r="K209" s="850">
        <v>4340.1000366210938</v>
      </c>
    </row>
    <row r="210" spans="1:11" ht="14.4" customHeight="1" x14ac:dyDescent="0.3">
      <c r="A210" s="831" t="s">
        <v>583</v>
      </c>
      <c r="B210" s="832" t="s">
        <v>584</v>
      </c>
      <c r="C210" s="835" t="s">
        <v>606</v>
      </c>
      <c r="D210" s="863" t="s">
        <v>607</v>
      </c>
      <c r="E210" s="835" t="s">
        <v>4238</v>
      </c>
      <c r="F210" s="863" t="s">
        <v>4239</v>
      </c>
      <c r="G210" s="835" t="s">
        <v>4281</v>
      </c>
      <c r="H210" s="835" t="s">
        <v>4282</v>
      </c>
      <c r="I210" s="849">
        <v>2.2899999618530273</v>
      </c>
      <c r="J210" s="849">
        <v>500</v>
      </c>
      <c r="K210" s="850">
        <v>1145</v>
      </c>
    </row>
    <row r="211" spans="1:11" ht="14.4" customHeight="1" x14ac:dyDescent="0.3">
      <c r="A211" s="831" t="s">
        <v>583</v>
      </c>
      <c r="B211" s="832" t="s">
        <v>584</v>
      </c>
      <c r="C211" s="835" t="s">
        <v>606</v>
      </c>
      <c r="D211" s="863" t="s">
        <v>607</v>
      </c>
      <c r="E211" s="835" t="s">
        <v>4238</v>
      </c>
      <c r="F211" s="863" t="s">
        <v>4239</v>
      </c>
      <c r="G211" s="835" t="s">
        <v>4445</v>
      </c>
      <c r="H211" s="835" t="s">
        <v>4446</v>
      </c>
      <c r="I211" s="849">
        <v>39.930000305175781</v>
      </c>
      <c r="J211" s="849">
        <v>100</v>
      </c>
      <c r="K211" s="850">
        <v>3993</v>
      </c>
    </row>
    <row r="212" spans="1:11" ht="14.4" customHeight="1" x14ac:dyDescent="0.3">
      <c r="A212" s="831" t="s">
        <v>583</v>
      </c>
      <c r="B212" s="832" t="s">
        <v>584</v>
      </c>
      <c r="C212" s="835" t="s">
        <v>606</v>
      </c>
      <c r="D212" s="863" t="s">
        <v>607</v>
      </c>
      <c r="E212" s="835" t="s">
        <v>4238</v>
      </c>
      <c r="F212" s="863" t="s">
        <v>4239</v>
      </c>
      <c r="G212" s="835" t="s">
        <v>4283</v>
      </c>
      <c r="H212" s="835" t="s">
        <v>4284</v>
      </c>
      <c r="I212" s="849">
        <v>1.5</v>
      </c>
      <c r="J212" s="849">
        <v>20</v>
      </c>
      <c r="K212" s="850">
        <v>30</v>
      </c>
    </row>
    <row r="213" spans="1:11" ht="14.4" customHeight="1" x14ac:dyDescent="0.3">
      <c r="A213" s="831" t="s">
        <v>583</v>
      </c>
      <c r="B213" s="832" t="s">
        <v>584</v>
      </c>
      <c r="C213" s="835" t="s">
        <v>606</v>
      </c>
      <c r="D213" s="863" t="s">
        <v>607</v>
      </c>
      <c r="E213" s="835" t="s">
        <v>4238</v>
      </c>
      <c r="F213" s="863" t="s">
        <v>4239</v>
      </c>
      <c r="G213" s="835" t="s">
        <v>4297</v>
      </c>
      <c r="H213" s="835" t="s">
        <v>4298</v>
      </c>
      <c r="I213" s="849">
        <v>1.0875000357627869</v>
      </c>
      <c r="J213" s="849">
        <v>6500</v>
      </c>
      <c r="K213" s="850">
        <v>7070</v>
      </c>
    </row>
    <row r="214" spans="1:11" ht="14.4" customHeight="1" x14ac:dyDescent="0.3">
      <c r="A214" s="831" t="s">
        <v>583</v>
      </c>
      <c r="B214" s="832" t="s">
        <v>584</v>
      </c>
      <c r="C214" s="835" t="s">
        <v>606</v>
      </c>
      <c r="D214" s="863" t="s">
        <v>607</v>
      </c>
      <c r="E214" s="835" t="s">
        <v>4238</v>
      </c>
      <c r="F214" s="863" t="s">
        <v>4239</v>
      </c>
      <c r="G214" s="835" t="s">
        <v>4299</v>
      </c>
      <c r="H214" s="835" t="s">
        <v>4300</v>
      </c>
      <c r="I214" s="849">
        <v>0.47249999642372131</v>
      </c>
      <c r="J214" s="849">
        <v>2000</v>
      </c>
      <c r="K214" s="850">
        <v>945</v>
      </c>
    </row>
    <row r="215" spans="1:11" ht="14.4" customHeight="1" x14ac:dyDescent="0.3">
      <c r="A215" s="831" t="s">
        <v>583</v>
      </c>
      <c r="B215" s="832" t="s">
        <v>584</v>
      </c>
      <c r="C215" s="835" t="s">
        <v>606</v>
      </c>
      <c r="D215" s="863" t="s">
        <v>607</v>
      </c>
      <c r="E215" s="835" t="s">
        <v>4238</v>
      </c>
      <c r="F215" s="863" t="s">
        <v>4239</v>
      </c>
      <c r="G215" s="835" t="s">
        <v>4301</v>
      </c>
      <c r="H215" s="835" t="s">
        <v>4302</v>
      </c>
      <c r="I215" s="849">
        <v>1.6749999523162842</v>
      </c>
      <c r="J215" s="849">
        <v>1900</v>
      </c>
      <c r="K215" s="850">
        <v>3182</v>
      </c>
    </row>
    <row r="216" spans="1:11" ht="14.4" customHeight="1" x14ac:dyDescent="0.3">
      <c r="A216" s="831" t="s">
        <v>583</v>
      </c>
      <c r="B216" s="832" t="s">
        <v>584</v>
      </c>
      <c r="C216" s="835" t="s">
        <v>606</v>
      </c>
      <c r="D216" s="863" t="s">
        <v>607</v>
      </c>
      <c r="E216" s="835" t="s">
        <v>4238</v>
      </c>
      <c r="F216" s="863" t="s">
        <v>4239</v>
      </c>
      <c r="G216" s="835" t="s">
        <v>4303</v>
      </c>
      <c r="H216" s="835" t="s">
        <v>4304</v>
      </c>
      <c r="I216" s="849">
        <v>0.67000001668930054</v>
      </c>
      <c r="J216" s="849">
        <v>5500</v>
      </c>
      <c r="K216" s="850">
        <v>3685</v>
      </c>
    </row>
    <row r="217" spans="1:11" ht="14.4" customHeight="1" x14ac:dyDescent="0.3">
      <c r="A217" s="831" t="s">
        <v>583</v>
      </c>
      <c r="B217" s="832" t="s">
        <v>584</v>
      </c>
      <c r="C217" s="835" t="s">
        <v>606</v>
      </c>
      <c r="D217" s="863" t="s">
        <v>607</v>
      </c>
      <c r="E217" s="835" t="s">
        <v>4238</v>
      </c>
      <c r="F217" s="863" t="s">
        <v>4239</v>
      </c>
      <c r="G217" s="835" t="s">
        <v>4309</v>
      </c>
      <c r="H217" s="835" t="s">
        <v>4310</v>
      </c>
      <c r="I217" s="849">
        <v>8.8350000381469727</v>
      </c>
      <c r="J217" s="849">
        <v>200</v>
      </c>
      <c r="K217" s="850">
        <v>1767</v>
      </c>
    </row>
    <row r="218" spans="1:11" ht="14.4" customHeight="1" x14ac:dyDescent="0.3">
      <c r="A218" s="831" t="s">
        <v>583</v>
      </c>
      <c r="B218" s="832" t="s">
        <v>584</v>
      </c>
      <c r="C218" s="835" t="s">
        <v>606</v>
      </c>
      <c r="D218" s="863" t="s">
        <v>607</v>
      </c>
      <c r="E218" s="835" t="s">
        <v>4238</v>
      </c>
      <c r="F218" s="863" t="s">
        <v>4239</v>
      </c>
      <c r="G218" s="835" t="s">
        <v>4315</v>
      </c>
      <c r="H218" s="835" t="s">
        <v>4316</v>
      </c>
      <c r="I218" s="849">
        <v>5.869999885559082</v>
      </c>
      <c r="J218" s="849">
        <v>250</v>
      </c>
      <c r="K218" s="850">
        <v>1467.5</v>
      </c>
    </row>
    <row r="219" spans="1:11" ht="14.4" customHeight="1" x14ac:dyDescent="0.3">
      <c r="A219" s="831" t="s">
        <v>583</v>
      </c>
      <c r="B219" s="832" t="s">
        <v>584</v>
      </c>
      <c r="C219" s="835" t="s">
        <v>606</v>
      </c>
      <c r="D219" s="863" t="s">
        <v>607</v>
      </c>
      <c r="E219" s="835" t="s">
        <v>4238</v>
      </c>
      <c r="F219" s="863" t="s">
        <v>4239</v>
      </c>
      <c r="G219" s="835" t="s">
        <v>4407</v>
      </c>
      <c r="H219" s="835" t="s">
        <v>4408</v>
      </c>
      <c r="I219" s="849">
        <v>0.4699999988079071</v>
      </c>
      <c r="J219" s="849">
        <v>8000</v>
      </c>
      <c r="K219" s="850">
        <v>3760</v>
      </c>
    </row>
    <row r="220" spans="1:11" ht="14.4" customHeight="1" x14ac:dyDescent="0.3">
      <c r="A220" s="831" t="s">
        <v>583</v>
      </c>
      <c r="B220" s="832" t="s">
        <v>584</v>
      </c>
      <c r="C220" s="835" t="s">
        <v>606</v>
      </c>
      <c r="D220" s="863" t="s">
        <v>607</v>
      </c>
      <c r="E220" s="835" t="s">
        <v>4238</v>
      </c>
      <c r="F220" s="863" t="s">
        <v>4239</v>
      </c>
      <c r="G220" s="835" t="s">
        <v>4319</v>
      </c>
      <c r="H220" s="835" t="s">
        <v>4320</v>
      </c>
      <c r="I220" s="849">
        <v>2.369999885559082</v>
      </c>
      <c r="J220" s="849">
        <v>400</v>
      </c>
      <c r="K220" s="850">
        <v>948</v>
      </c>
    </row>
    <row r="221" spans="1:11" ht="14.4" customHeight="1" x14ac:dyDescent="0.3">
      <c r="A221" s="831" t="s">
        <v>583</v>
      </c>
      <c r="B221" s="832" t="s">
        <v>584</v>
      </c>
      <c r="C221" s="835" t="s">
        <v>606</v>
      </c>
      <c r="D221" s="863" t="s">
        <v>607</v>
      </c>
      <c r="E221" s="835" t="s">
        <v>4238</v>
      </c>
      <c r="F221" s="863" t="s">
        <v>4239</v>
      </c>
      <c r="G221" s="835" t="s">
        <v>4409</v>
      </c>
      <c r="H221" s="835" t="s">
        <v>4410</v>
      </c>
      <c r="I221" s="849">
        <v>1.9850000143051147</v>
      </c>
      <c r="J221" s="849">
        <v>8700</v>
      </c>
      <c r="K221" s="850">
        <v>17274</v>
      </c>
    </row>
    <row r="222" spans="1:11" ht="14.4" customHeight="1" x14ac:dyDescent="0.3">
      <c r="A222" s="831" t="s">
        <v>583</v>
      </c>
      <c r="B222" s="832" t="s">
        <v>584</v>
      </c>
      <c r="C222" s="835" t="s">
        <v>606</v>
      </c>
      <c r="D222" s="863" t="s">
        <v>607</v>
      </c>
      <c r="E222" s="835" t="s">
        <v>4238</v>
      </c>
      <c r="F222" s="863" t="s">
        <v>4239</v>
      </c>
      <c r="G222" s="835" t="s">
        <v>4321</v>
      </c>
      <c r="H222" s="835" t="s">
        <v>4322</v>
      </c>
      <c r="I222" s="849">
        <v>2.0399999618530273</v>
      </c>
      <c r="J222" s="849">
        <v>350</v>
      </c>
      <c r="K222" s="850">
        <v>713</v>
      </c>
    </row>
    <row r="223" spans="1:11" ht="14.4" customHeight="1" x14ac:dyDescent="0.3">
      <c r="A223" s="831" t="s">
        <v>583</v>
      </c>
      <c r="B223" s="832" t="s">
        <v>584</v>
      </c>
      <c r="C223" s="835" t="s">
        <v>606</v>
      </c>
      <c r="D223" s="863" t="s">
        <v>607</v>
      </c>
      <c r="E223" s="835" t="s">
        <v>4238</v>
      </c>
      <c r="F223" s="863" t="s">
        <v>4239</v>
      </c>
      <c r="G223" s="835" t="s">
        <v>4447</v>
      </c>
      <c r="H223" s="835" t="s">
        <v>4448</v>
      </c>
      <c r="I223" s="849">
        <v>2.0349999666213989</v>
      </c>
      <c r="J223" s="849">
        <v>350</v>
      </c>
      <c r="K223" s="850">
        <v>713.5</v>
      </c>
    </row>
    <row r="224" spans="1:11" ht="14.4" customHeight="1" x14ac:dyDescent="0.3">
      <c r="A224" s="831" t="s">
        <v>583</v>
      </c>
      <c r="B224" s="832" t="s">
        <v>584</v>
      </c>
      <c r="C224" s="835" t="s">
        <v>606</v>
      </c>
      <c r="D224" s="863" t="s">
        <v>607</v>
      </c>
      <c r="E224" s="835" t="s">
        <v>4238</v>
      </c>
      <c r="F224" s="863" t="s">
        <v>4239</v>
      </c>
      <c r="G224" s="835" t="s">
        <v>4323</v>
      </c>
      <c r="H224" s="835" t="s">
        <v>4324</v>
      </c>
      <c r="I224" s="849">
        <v>3.0724999308586121</v>
      </c>
      <c r="J224" s="849">
        <v>4800</v>
      </c>
      <c r="K224" s="850">
        <v>14748</v>
      </c>
    </row>
    <row r="225" spans="1:11" ht="14.4" customHeight="1" x14ac:dyDescent="0.3">
      <c r="A225" s="831" t="s">
        <v>583</v>
      </c>
      <c r="B225" s="832" t="s">
        <v>584</v>
      </c>
      <c r="C225" s="835" t="s">
        <v>606</v>
      </c>
      <c r="D225" s="863" t="s">
        <v>607</v>
      </c>
      <c r="E225" s="835" t="s">
        <v>4238</v>
      </c>
      <c r="F225" s="863" t="s">
        <v>4239</v>
      </c>
      <c r="G225" s="835" t="s">
        <v>4449</v>
      </c>
      <c r="H225" s="835" t="s">
        <v>4450</v>
      </c>
      <c r="I225" s="849">
        <v>1.9266666173934937</v>
      </c>
      <c r="J225" s="849">
        <v>450</v>
      </c>
      <c r="K225" s="850">
        <v>866.5</v>
      </c>
    </row>
    <row r="226" spans="1:11" ht="14.4" customHeight="1" x14ac:dyDescent="0.3">
      <c r="A226" s="831" t="s">
        <v>583</v>
      </c>
      <c r="B226" s="832" t="s">
        <v>584</v>
      </c>
      <c r="C226" s="835" t="s">
        <v>606</v>
      </c>
      <c r="D226" s="863" t="s">
        <v>607</v>
      </c>
      <c r="E226" s="835" t="s">
        <v>4238</v>
      </c>
      <c r="F226" s="863" t="s">
        <v>4239</v>
      </c>
      <c r="G226" s="835" t="s">
        <v>4411</v>
      </c>
      <c r="H226" s="835" t="s">
        <v>4412</v>
      </c>
      <c r="I226" s="849">
        <v>3.0974999070167542</v>
      </c>
      <c r="J226" s="849">
        <v>9000</v>
      </c>
      <c r="K226" s="850">
        <v>27876</v>
      </c>
    </row>
    <row r="227" spans="1:11" ht="14.4" customHeight="1" x14ac:dyDescent="0.3">
      <c r="A227" s="831" t="s">
        <v>583</v>
      </c>
      <c r="B227" s="832" t="s">
        <v>584</v>
      </c>
      <c r="C227" s="835" t="s">
        <v>606</v>
      </c>
      <c r="D227" s="863" t="s">
        <v>607</v>
      </c>
      <c r="E227" s="835" t="s">
        <v>4238</v>
      </c>
      <c r="F227" s="863" t="s">
        <v>4239</v>
      </c>
      <c r="G227" s="835" t="s">
        <v>4325</v>
      </c>
      <c r="H227" s="835" t="s">
        <v>4326</v>
      </c>
      <c r="I227" s="849">
        <v>1.9233332872390747</v>
      </c>
      <c r="J227" s="849">
        <v>850</v>
      </c>
      <c r="K227" s="850">
        <v>1635.5</v>
      </c>
    </row>
    <row r="228" spans="1:11" ht="14.4" customHeight="1" x14ac:dyDescent="0.3">
      <c r="A228" s="831" t="s">
        <v>583</v>
      </c>
      <c r="B228" s="832" t="s">
        <v>584</v>
      </c>
      <c r="C228" s="835" t="s">
        <v>606</v>
      </c>
      <c r="D228" s="863" t="s">
        <v>607</v>
      </c>
      <c r="E228" s="835" t="s">
        <v>4238</v>
      </c>
      <c r="F228" s="863" t="s">
        <v>4239</v>
      </c>
      <c r="G228" s="835" t="s">
        <v>4327</v>
      </c>
      <c r="H228" s="835" t="s">
        <v>4328</v>
      </c>
      <c r="I228" s="849">
        <v>4.429999828338623</v>
      </c>
      <c r="J228" s="849">
        <v>580</v>
      </c>
      <c r="K228" s="850">
        <v>2569.4199981689453</v>
      </c>
    </row>
    <row r="229" spans="1:11" ht="14.4" customHeight="1" x14ac:dyDescent="0.3">
      <c r="A229" s="831" t="s">
        <v>583</v>
      </c>
      <c r="B229" s="832" t="s">
        <v>584</v>
      </c>
      <c r="C229" s="835" t="s">
        <v>606</v>
      </c>
      <c r="D229" s="863" t="s">
        <v>607</v>
      </c>
      <c r="E229" s="835" t="s">
        <v>4238</v>
      </c>
      <c r="F229" s="863" t="s">
        <v>4239</v>
      </c>
      <c r="G229" s="835" t="s">
        <v>4413</v>
      </c>
      <c r="H229" s="835" t="s">
        <v>4414</v>
      </c>
      <c r="I229" s="849">
        <v>2.1700000762939453</v>
      </c>
      <c r="J229" s="849">
        <v>850</v>
      </c>
      <c r="K229" s="850">
        <v>1844.5</v>
      </c>
    </row>
    <row r="230" spans="1:11" ht="14.4" customHeight="1" x14ac:dyDescent="0.3">
      <c r="A230" s="831" t="s">
        <v>583</v>
      </c>
      <c r="B230" s="832" t="s">
        <v>584</v>
      </c>
      <c r="C230" s="835" t="s">
        <v>606</v>
      </c>
      <c r="D230" s="863" t="s">
        <v>607</v>
      </c>
      <c r="E230" s="835" t="s">
        <v>4238</v>
      </c>
      <c r="F230" s="863" t="s">
        <v>4239</v>
      </c>
      <c r="G230" s="835" t="s">
        <v>4329</v>
      </c>
      <c r="H230" s="835" t="s">
        <v>4330</v>
      </c>
      <c r="I230" s="849">
        <v>21.234999656677246</v>
      </c>
      <c r="J230" s="849">
        <v>20</v>
      </c>
      <c r="K230" s="850">
        <v>424.69999694824219</v>
      </c>
    </row>
    <row r="231" spans="1:11" ht="14.4" customHeight="1" x14ac:dyDescent="0.3">
      <c r="A231" s="831" t="s">
        <v>583</v>
      </c>
      <c r="B231" s="832" t="s">
        <v>584</v>
      </c>
      <c r="C231" s="835" t="s">
        <v>606</v>
      </c>
      <c r="D231" s="863" t="s">
        <v>607</v>
      </c>
      <c r="E231" s="835" t="s">
        <v>4238</v>
      </c>
      <c r="F231" s="863" t="s">
        <v>4239</v>
      </c>
      <c r="G231" s="835" t="s">
        <v>4331</v>
      </c>
      <c r="H231" s="835" t="s">
        <v>4332</v>
      </c>
      <c r="I231" s="849">
        <v>2.5139999866485594</v>
      </c>
      <c r="J231" s="849">
        <v>2300</v>
      </c>
      <c r="K231" s="850">
        <v>5784</v>
      </c>
    </row>
    <row r="232" spans="1:11" ht="14.4" customHeight="1" x14ac:dyDescent="0.3">
      <c r="A232" s="831" t="s">
        <v>583</v>
      </c>
      <c r="B232" s="832" t="s">
        <v>584</v>
      </c>
      <c r="C232" s="835" t="s">
        <v>606</v>
      </c>
      <c r="D232" s="863" t="s">
        <v>607</v>
      </c>
      <c r="E232" s="835" t="s">
        <v>4238</v>
      </c>
      <c r="F232" s="863" t="s">
        <v>4239</v>
      </c>
      <c r="G232" s="835" t="s">
        <v>4451</v>
      </c>
      <c r="H232" s="835" t="s">
        <v>4452</v>
      </c>
      <c r="I232" s="849">
        <v>4.619999885559082</v>
      </c>
      <c r="J232" s="849">
        <v>150</v>
      </c>
      <c r="K232" s="850">
        <v>693.21999168395996</v>
      </c>
    </row>
    <row r="233" spans="1:11" ht="14.4" customHeight="1" x14ac:dyDescent="0.3">
      <c r="A233" s="831" t="s">
        <v>583</v>
      </c>
      <c r="B233" s="832" t="s">
        <v>584</v>
      </c>
      <c r="C233" s="835" t="s">
        <v>606</v>
      </c>
      <c r="D233" s="863" t="s">
        <v>607</v>
      </c>
      <c r="E233" s="835" t="s">
        <v>4238</v>
      </c>
      <c r="F233" s="863" t="s">
        <v>4239</v>
      </c>
      <c r="G233" s="835" t="s">
        <v>4333</v>
      </c>
      <c r="H233" s="835" t="s">
        <v>4334</v>
      </c>
      <c r="I233" s="849">
        <v>21.239999771118164</v>
      </c>
      <c r="J233" s="849">
        <v>10</v>
      </c>
      <c r="K233" s="850">
        <v>212.40000152587891</v>
      </c>
    </row>
    <row r="234" spans="1:11" ht="14.4" customHeight="1" x14ac:dyDescent="0.3">
      <c r="A234" s="831" t="s">
        <v>583</v>
      </c>
      <c r="B234" s="832" t="s">
        <v>584</v>
      </c>
      <c r="C234" s="835" t="s">
        <v>606</v>
      </c>
      <c r="D234" s="863" t="s">
        <v>607</v>
      </c>
      <c r="E234" s="835" t="s">
        <v>4238</v>
      </c>
      <c r="F234" s="863" t="s">
        <v>4239</v>
      </c>
      <c r="G234" s="835" t="s">
        <v>4335</v>
      </c>
      <c r="H234" s="835" t="s">
        <v>4336</v>
      </c>
      <c r="I234" s="849">
        <v>2.5266666412353516</v>
      </c>
      <c r="J234" s="849">
        <v>500</v>
      </c>
      <c r="K234" s="850">
        <v>1264.2899932861328</v>
      </c>
    </row>
    <row r="235" spans="1:11" ht="14.4" customHeight="1" x14ac:dyDescent="0.3">
      <c r="A235" s="831" t="s">
        <v>583</v>
      </c>
      <c r="B235" s="832" t="s">
        <v>584</v>
      </c>
      <c r="C235" s="835" t="s">
        <v>606</v>
      </c>
      <c r="D235" s="863" t="s">
        <v>607</v>
      </c>
      <c r="E235" s="835" t="s">
        <v>4337</v>
      </c>
      <c r="F235" s="863" t="s">
        <v>4338</v>
      </c>
      <c r="G235" s="835" t="s">
        <v>4339</v>
      </c>
      <c r="H235" s="835" t="s">
        <v>4340</v>
      </c>
      <c r="I235" s="849">
        <v>10.162499904632568</v>
      </c>
      <c r="J235" s="849">
        <v>3000</v>
      </c>
      <c r="K235" s="850">
        <v>30488</v>
      </c>
    </row>
    <row r="236" spans="1:11" ht="14.4" customHeight="1" x14ac:dyDescent="0.3">
      <c r="A236" s="831" t="s">
        <v>583</v>
      </c>
      <c r="B236" s="832" t="s">
        <v>584</v>
      </c>
      <c r="C236" s="835" t="s">
        <v>606</v>
      </c>
      <c r="D236" s="863" t="s">
        <v>607</v>
      </c>
      <c r="E236" s="835" t="s">
        <v>4337</v>
      </c>
      <c r="F236" s="863" t="s">
        <v>4338</v>
      </c>
      <c r="G236" s="835" t="s">
        <v>4415</v>
      </c>
      <c r="H236" s="835" t="s">
        <v>4416</v>
      </c>
      <c r="I236" s="849">
        <v>19.239999771118164</v>
      </c>
      <c r="J236" s="849">
        <v>50</v>
      </c>
      <c r="K236" s="850">
        <v>961.95001220703125</v>
      </c>
    </row>
    <row r="237" spans="1:11" ht="14.4" customHeight="1" x14ac:dyDescent="0.3">
      <c r="A237" s="831" t="s">
        <v>583</v>
      </c>
      <c r="B237" s="832" t="s">
        <v>584</v>
      </c>
      <c r="C237" s="835" t="s">
        <v>606</v>
      </c>
      <c r="D237" s="863" t="s">
        <v>607</v>
      </c>
      <c r="E237" s="835" t="s">
        <v>4337</v>
      </c>
      <c r="F237" s="863" t="s">
        <v>4338</v>
      </c>
      <c r="G237" s="835" t="s">
        <v>4453</v>
      </c>
      <c r="H237" s="835" t="s">
        <v>4454</v>
      </c>
      <c r="I237" s="849">
        <v>16.809999465942383</v>
      </c>
      <c r="J237" s="849">
        <v>50</v>
      </c>
      <c r="K237" s="850">
        <v>840.5</v>
      </c>
    </row>
    <row r="238" spans="1:11" ht="14.4" customHeight="1" x14ac:dyDescent="0.3">
      <c r="A238" s="831" t="s">
        <v>583</v>
      </c>
      <c r="B238" s="832" t="s">
        <v>584</v>
      </c>
      <c r="C238" s="835" t="s">
        <v>606</v>
      </c>
      <c r="D238" s="863" t="s">
        <v>607</v>
      </c>
      <c r="E238" s="835" t="s">
        <v>4341</v>
      </c>
      <c r="F238" s="863" t="s">
        <v>4342</v>
      </c>
      <c r="G238" s="835" t="s">
        <v>4343</v>
      </c>
      <c r="H238" s="835" t="s">
        <v>4344</v>
      </c>
      <c r="I238" s="849">
        <v>0.47749999165534973</v>
      </c>
      <c r="J238" s="849">
        <v>800</v>
      </c>
      <c r="K238" s="850">
        <v>380</v>
      </c>
    </row>
    <row r="239" spans="1:11" ht="14.4" customHeight="1" x14ac:dyDescent="0.3">
      <c r="A239" s="831" t="s">
        <v>583</v>
      </c>
      <c r="B239" s="832" t="s">
        <v>584</v>
      </c>
      <c r="C239" s="835" t="s">
        <v>606</v>
      </c>
      <c r="D239" s="863" t="s">
        <v>607</v>
      </c>
      <c r="E239" s="835" t="s">
        <v>4341</v>
      </c>
      <c r="F239" s="863" t="s">
        <v>4342</v>
      </c>
      <c r="G239" s="835" t="s">
        <v>4345</v>
      </c>
      <c r="H239" s="835" t="s">
        <v>4346</v>
      </c>
      <c r="I239" s="849">
        <v>0.30000001192092896</v>
      </c>
      <c r="J239" s="849">
        <v>200</v>
      </c>
      <c r="K239" s="850">
        <v>60</v>
      </c>
    </row>
    <row r="240" spans="1:11" ht="14.4" customHeight="1" x14ac:dyDescent="0.3">
      <c r="A240" s="831" t="s">
        <v>583</v>
      </c>
      <c r="B240" s="832" t="s">
        <v>584</v>
      </c>
      <c r="C240" s="835" t="s">
        <v>606</v>
      </c>
      <c r="D240" s="863" t="s">
        <v>607</v>
      </c>
      <c r="E240" s="835" t="s">
        <v>4341</v>
      </c>
      <c r="F240" s="863" t="s">
        <v>4342</v>
      </c>
      <c r="G240" s="835" t="s">
        <v>4455</v>
      </c>
      <c r="H240" s="835" t="s">
        <v>4456</v>
      </c>
      <c r="I240" s="849">
        <v>0.30000001192092896</v>
      </c>
      <c r="J240" s="849">
        <v>200</v>
      </c>
      <c r="K240" s="850">
        <v>60.000000953674316</v>
      </c>
    </row>
    <row r="241" spans="1:11" ht="14.4" customHeight="1" x14ac:dyDescent="0.3">
      <c r="A241" s="831" t="s">
        <v>583</v>
      </c>
      <c r="B241" s="832" t="s">
        <v>584</v>
      </c>
      <c r="C241" s="835" t="s">
        <v>606</v>
      </c>
      <c r="D241" s="863" t="s">
        <v>607</v>
      </c>
      <c r="E241" s="835" t="s">
        <v>4341</v>
      </c>
      <c r="F241" s="863" t="s">
        <v>4342</v>
      </c>
      <c r="G241" s="835" t="s">
        <v>4347</v>
      </c>
      <c r="H241" s="835" t="s">
        <v>4348</v>
      </c>
      <c r="I241" s="849">
        <v>0.54750001430511475</v>
      </c>
      <c r="J241" s="849">
        <v>5700</v>
      </c>
      <c r="K241" s="850">
        <v>3123</v>
      </c>
    </row>
    <row r="242" spans="1:11" ht="14.4" customHeight="1" x14ac:dyDescent="0.3">
      <c r="A242" s="831" t="s">
        <v>583</v>
      </c>
      <c r="B242" s="832" t="s">
        <v>584</v>
      </c>
      <c r="C242" s="835" t="s">
        <v>606</v>
      </c>
      <c r="D242" s="863" t="s">
        <v>607</v>
      </c>
      <c r="E242" s="835" t="s">
        <v>4341</v>
      </c>
      <c r="F242" s="863" t="s">
        <v>4342</v>
      </c>
      <c r="G242" s="835" t="s">
        <v>4457</v>
      </c>
      <c r="H242" s="835" t="s">
        <v>4458</v>
      </c>
      <c r="I242" s="849">
        <v>29.639999389648438</v>
      </c>
      <c r="J242" s="849">
        <v>1700</v>
      </c>
      <c r="K242" s="850">
        <v>50387.8701171875</v>
      </c>
    </row>
    <row r="243" spans="1:11" ht="14.4" customHeight="1" x14ac:dyDescent="0.3">
      <c r="A243" s="831" t="s">
        <v>583</v>
      </c>
      <c r="B243" s="832" t="s">
        <v>584</v>
      </c>
      <c r="C243" s="835" t="s">
        <v>606</v>
      </c>
      <c r="D243" s="863" t="s">
        <v>607</v>
      </c>
      <c r="E243" s="835" t="s">
        <v>4341</v>
      </c>
      <c r="F243" s="863" t="s">
        <v>4342</v>
      </c>
      <c r="G243" s="835" t="s">
        <v>4459</v>
      </c>
      <c r="H243" s="835" t="s">
        <v>4460</v>
      </c>
      <c r="I243" s="849">
        <v>29.639999389648438</v>
      </c>
      <c r="J243" s="849">
        <v>50</v>
      </c>
      <c r="K243" s="850">
        <v>1481.989990234375</v>
      </c>
    </row>
    <row r="244" spans="1:11" ht="14.4" customHeight="1" x14ac:dyDescent="0.3">
      <c r="A244" s="831" t="s">
        <v>583</v>
      </c>
      <c r="B244" s="832" t="s">
        <v>584</v>
      </c>
      <c r="C244" s="835" t="s">
        <v>606</v>
      </c>
      <c r="D244" s="863" t="s">
        <v>607</v>
      </c>
      <c r="E244" s="835" t="s">
        <v>4341</v>
      </c>
      <c r="F244" s="863" t="s">
        <v>4342</v>
      </c>
      <c r="G244" s="835" t="s">
        <v>4349</v>
      </c>
      <c r="H244" s="835" t="s">
        <v>4350</v>
      </c>
      <c r="I244" s="849">
        <v>1.8024999499320984</v>
      </c>
      <c r="J244" s="849">
        <v>1600</v>
      </c>
      <c r="K244" s="850">
        <v>2887</v>
      </c>
    </row>
    <row r="245" spans="1:11" ht="14.4" customHeight="1" x14ac:dyDescent="0.3">
      <c r="A245" s="831" t="s">
        <v>583</v>
      </c>
      <c r="B245" s="832" t="s">
        <v>584</v>
      </c>
      <c r="C245" s="835" t="s">
        <v>606</v>
      </c>
      <c r="D245" s="863" t="s">
        <v>607</v>
      </c>
      <c r="E245" s="835" t="s">
        <v>4341</v>
      </c>
      <c r="F245" s="863" t="s">
        <v>4342</v>
      </c>
      <c r="G245" s="835" t="s">
        <v>4351</v>
      </c>
      <c r="H245" s="835" t="s">
        <v>4352</v>
      </c>
      <c r="I245" s="849">
        <v>1.8024999499320984</v>
      </c>
      <c r="J245" s="849">
        <v>2600</v>
      </c>
      <c r="K245" s="850">
        <v>4683</v>
      </c>
    </row>
    <row r="246" spans="1:11" ht="14.4" customHeight="1" x14ac:dyDescent="0.3">
      <c r="A246" s="831" t="s">
        <v>583</v>
      </c>
      <c r="B246" s="832" t="s">
        <v>584</v>
      </c>
      <c r="C246" s="835" t="s">
        <v>606</v>
      </c>
      <c r="D246" s="863" t="s">
        <v>607</v>
      </c>
      <c r="E246" s="835" t="s">
        <v>4341</v>
      </c>
      <c r="F246" s="863" t="s">
        <v>4342</v>
      </c>
      <c r="G246" s="835" t="s">
        <v>4461</v>
      </c>
      <c r="H246" s="835" t="s">
        <v>4462</v>
      </c>
      <c r="I246" s="849">
        <v>1.8033332824707031</v>
      </c>
      <c r="J246" s="849">
        <v>600</v>
      </c>
      <c r="K246" s="850">
        <v>1083</v>
      </c>
    </row>
    <row r="247" spans="1:11" ht="14.4" customHeight="1" x14ac:dyDescent="0.3">
      <c r="A247" s="831" t="s">
        <v>583</v>
      </c>
      <c r="B247" s="832" t="s">
        <v>584</v>
      </c>
      <c r="C247" s="835" t="s">
        <v>606</v>
      </c>
      <c r="D247" s="863" t="s">
        <v>607</v>
      </c>
      <c r="E247" s="835" t="s">
        <v>4353</v>
      </c>
      <c r="F247" s="863" t="s">
        <v>4354</v>
      </c>
      <c r="G247" s="835" t="s">
        <v>4463</v>
      </c>
      <c r="H247" s="835" t="s">
        <v>4464</v>
      </c>
      <c r="I247" s="849">
        <v>7.0199999809265137</v>
      </c>
      <c r="J247" s="849">
        <v>6</v>
      </c>
      <c r="K247" s="850">
        <v>42.119998931884766</v>
      </c>
    </row>
    <row r="248" spans="1:11" ht="14.4" customHeight="1" x14ac:dyDescent="0.3">
      <c r="A248" s="831" t="s">
        <v>583</v>
      </c>
      <c r="B248" s="832" t="s">
        <v>584</v>
      </c>
      <c r="C248" s="835" t="s">
        <v>606</v>
      </c>
      <c r="D248" s="863" t="s">
        <v>607</v>
      </c>
      <c r="E248" s="835" t="s">
        <v>4353</v>
      </c>
      <c r="F248" s="863" t="s">
        <v>4354</v>
      </c>
      <c r="G248" s="835" t="s">
        <v>4355</v>
      </c>
      <c r="H248" s="835" t="s">
        <v>4356</v>
      </c>
      <c r="I248" s="849">
        <v>0.62999999523162842</v>
      </c>
      <c r="J248" s="849">
        <v>1200</v>
      </c>
      <c r="K248" s="850">
        <v>756</v>
      </c>
    </row>
    <row r="249" spans="1:11" ht="14.4" customHeight="1" x14ac:dyDescent="0.3">
      <c r="A249" s="831" t="s">
        <v>583</v>
      </c>
      <c r="B249" s="832" t="s">
        <v>584</v>
      </c>
      <c r="C249" s="835" t="s">
        <v>606</v>
      </c>
      <c r="D249" s="863" t="s">
        <v>607</v>
      </c>
      <c r="E249" s="835" t="s">
        <v>4353</v>
      </c>
      <c r="F249" s="863" t="s">
        <v>4354</v>
      </c>
      <c r="G249" s="835" t="s">
        <v>4357</v>
      </c>
      <c r="H249" s="835" t="s">
        <v>4358</v>
      </c>
      <c r="I249" s="849">
        <v>0.62999999523162842</v>
      </c>
      <c r="J249" s="849">
        <v>6200</v>
      </c>
      <c r="K249" s="850">
        <v>3906</v>
      </c>
    </row>
    <row r="250" spans="1:11" ht="14.4" customHeight="1" x14ac:dyDescent="0.3">
      <c r="A250" s="831" t="s">
        <v>583</v>
      </c>
      <c r="B250" s="832" t="s">
        <v>584</v>
      </c>
      <c r="C250" s="835" t="s">
        <v>606</v>
      </c>
      <c r="D250" s="863" t="s">
        <v>607</v>
      </c>
      <c r="E250" s="835" t="s">
        <v>4353</v>
      </c>
      <c r="F250" s="863" t="s">
        <v>4354</v>
      </c>
      <c r="G250" s="835" t="s">
        <v>4359</v>
      </c>
      <c r="H250" s="835" t="s">
        <v>4360</v>
      </c>
      <c r="I250" s="849">
        <v>0.62999999523162842</v>
      </c>
      <c r="J250" s="849">
        <v>3600</v>
      </c>
      <c r="K250" s="850">
        <v>2268</v>
      </c>
    </row>
    <row r="251" spans="1:11" ht="14.4" customHeight="1" x14ac:dyDescent="0.3">
      <c r="A251" s="831" t="s">
        <v>583</v>
      </c>
      <c r="B251" s="832" t="s">
        <v>584</v>
      </c>
      <c r="C251" s="835" t="s">
        <v>606</v>
      </c>
      <c r="D251" s="863" t="s">
        <v>607</v>
      </c>
      <c r="E251" s="835" t="s">
        <v>4353</v>
      </c>
      <c r="F251" s="863" t="s">
        <v>4354</v>
      </c>
      <c r="G251" s="835" t="s">
        <v>4465</v>
      </c>
      <c r="H251" s="835" t="s">
        <v>4466</v>
      </c>
      <c r="I251" s="849">
        <v>0.62999999523162842</v>
      </c>
      <c r="J251" s="849">
        <v>170</v>
      </c>
      <c r="K251" s="850">
        <v>107.09999847412109</v>
      </c>
    </row>
    <row r="252" spans="1:11" ht="14.4" customHeight="1" x14ac:dyDescent="0.3">
      <c r="A252" s="831" t="s">
        <v>583</v>
      </c>
      <c r="B252" s="832" t="s">
        <v>584</v>
      </c>
      <c r="C252" s="835" t="s">
        <v>606</v>
      </c>
      <c r="D252" s="863" t="s">
        <v>607</v>
      </c>
      <c r="E252" s="835" t="s">
        <v>4361</v>
      </c>
      <c r="F252" s="863" t="s">
        <v>4362</v>
      </c>
      <c r="G252" s="835" t="s">
        <v>4363</v>
      </c>
      <c r="H252" s="835" t="s">
        <v>4364</v>
      </c>
      <c r="I252" s="849">
        <v>4509.9599609375</v>
      </c>
      <c r="J252" s="849">
        <v>14</v>
      </c>
      <c r="K252" s="850">
        <v>63139.408203125</v>
      </c>
    </row>
    <row r="253" spans="1:11" ht="14.4" customHeight="1" x14ac:dyDescent="0.3">
      <c r="A253" s="831" t="s">
        <v>583</v>
      </c>
      <c r="B253" s="832" t="s">
        <v>584</v>
      </c>
      <c r="C253" s="835" t="s">
        <v>606</v>
      </c>
      <c r="D253" s="863" t="s">
        <v>607</v>
      </c>
      <c r="E253" s="835" t="s">
        <v>4421</v>
      </c>
      <c r="F253" s="863" t="s">
        <v>4422</v>
      </c>
      <c r="G253" s="835" t="s">
        <v>4467</v>
      </c>
      <c r="H253" s="835" t="s">
        <v>4468</v>
      </c>
      <c r="I253" s="849">
        <v>34.740001678466797</v>
      </c>
      <c r="J253" s="849">
        <v>1</v>
      </c>
      <c r="K253" s="850">
        <v>34.740001678466797</v>
      </c>
    </row>
    <row r="254" spans="1:11" ht="14.4" customHeight="1" x14ac:dyDescent="0.3">
      <c r="A254" s="831" t="s">
        <v>583</v>
      </c>
      <c r="B254" s="832" t="s">
        <v>584</v>
      </c>
      <c r="C254" s="835" t="s">
        <v>609</v>
      </c>
      <c r="D254" s="863" t="s">
        <v>610</v>
      </c>
      <c r="E254" s="835" t="s">
        <v>4172</v>
      </c>
      <c r="F254" s="863" t="s">
        <v>4173</v>
      </c>
      <c r="G254" s="835" t="s">
        <v>4214</v>
      </c>
      <c r="H254" s="835" t="s">
        <v>4215</v>
      </c>
      <c r="I254" s="849">
        <v>8.119999885559082</v>
      </c>
      <c r="J254" s="849">
        <v>30</v>
      </c>
      <c r="K254" s="850">
        <v>243.60000610351563</v>
      </c>
    </row>
    <row r="255" spans="1:11" ht="14.4" customHeight="1" x14ac:dyDescent="0.3">
      <c r="A255" s="831" t="s">
        <v>583</v>
      </c>
      <c r="B255" s="832" t="s">
        <v>584</v>
      </c>
      <c r="C255" s="835" t="s">
        <v>609</v>
      </c>
      <c r="D255" s="863" t="s">
        <v>610</v>
      </c>
      <c r="E255" s="835" t="s">
        <v>4172</v>
      </c>
      <c r="F255" s="863" t="s">
        <v>4173</v>
      </c>
      <c r="G255" s="835" t="s">
        <v>4234</v>
      </c>
      <c r="H255" s="835" t="s">
        <v>4235</v>
      </c>
      <c r="I255" s="849">
        <v>29.739999771118164</v>
      </c>
      <c r="J255" s="849">
        <v>30</v>
      </c>
      <c r="K255" s="850">
        <v>892.20001220703125</v>
      </c>
    </row>
    <row r="256" spans="1:11" ht="14.4" customHeight="1" x14ac:dyDescent="0.3">
      <c r="A256" s="831" t="s">
        <v>583</v>
      </c>
      <c r="B256" s="832" t="s">
        <v>584</v>
      </c>
      <c r="C256" s="835" t="s">
        <v>609</v>
      </c>
      <c r="D256" s="863" t="s">
        <v>610</v>
      </c>
      <c r="E256" s="835" t="s">
        <v>4238</v>
      </c>
      <c r="F256" s="863" t="s">
        <v>4239</v>
      </c>
      <c r="G256" s="835" t="s">
        <v>4240</v>
      </c>
      <c r="H256" s="835" t="s">
        <v>4241</v>
      </c>
      <c r="I256" s="849">
        <v>2.0399999618530273</v>
      </c>
      <c r="J256" s="849">
        <v>200</v>
      </c>
      <c r="K256" s="850">
        <v>408</v>
      </c>
    </row>
    <row r="257" spans="1:11" ht="14.4" customHeight="1" x14ac:dyDescent="0.3">
      <c r="A257" s="831" t="s">
        <v>583</v>
      </c>
      <c r="B257" s="832" t="s">
        <v>584</v>
      </c>
      <c r="C257" s="835" t="s">
        <v>609</v>
      </c>
      <c r="D257" s="863" t="s">
        <v>610</v>
      </c>
      <c r="E257" s="835" t="s">
        <v>4238</v>
      </c>
      <c r="F257" s="863" t="s">
        <v>4239</v>
      </c>
      <c r="G257" s="835" t="s">
        <v>4469</v>
      </c>
      <c r="H257" s="835" t="s">
        <v>4470</v>
      </c>
      <c r="I257" s="849">
        <v>1316.47998046875</v>
      </c>
      <c r="J257" s="849">
        <v>20</v>
      </c>
      <c r="K257" s="850">
        <v>26329.599609375</v>
      </c>
    </row>
    <row r="258" spans="1:11" ht="14.4" customHeight="1" x14ac:dyDescent="0.3">
      <c r="A258" s="831" t="s">
        <v>583</v>
      </c>
      <c r="B258" s="832" t="s">
        <v>584</v>
      </c>
      <c r="C258" s="835" t="s">
        <v>609</v>
      </c>
      <c r="D258" s="863" t="s">
        <v>610</v>
      </c>
      <c r="E258" s="835" t="s">
        <v>4238</v>
      </c>
      <c r="F258" s="863" t="s">
        <v>4239</v>
      </c>
      <c r="G258" s="835" t="s">
        <v>4471</v>
      </c>
      <c r="H258" s="835" t="s">
        <v>4472</v>
      </c>
      <c r="I258" s="849">
        <v>2395.389892578125</v>
      </c>
      <c r="J258" s="849">
        <v>9</v>
      </c>
      <c r="K258" s="850">
        <v>21558.5</v>
      </c>
    </row>
    <row r="259" spans="1:11" ht="14.4" customHeight="1" x14ac:dyDescent="0.3">
      <c r="A259" s="831" t="s">
        <v>583</v>
      </c>
      <c r="B259" s="832" t="s">
        <v>584</v>
      </c>
      <c r="C259" s="835" t="s">
        <v>609</v>
      </c>
      <c r="D259" s="863" t="s">
        <v>610</v>
      </c>
      <c r="E259" s="835" t="s">
        <v>4238</v>
      </c>
      <c r="F259" s="863" t="s">
        <v>4239</v>
      </c>
      <c r="G259" s="835" t="s">
        <v>4473</v>
      </c>
      <c r="H259" s="835" t="s">
        <v>4474</v>
      </c>
      <c r="I259" s="849">
        <v>976.3499755859375</v>
      </c>
      <c r="J259" s="849">
        <v>20</v>
      </c>
      <c r="K259" s="850">
        <v>19527</v>
      </c>
    </row>
    <row r="260" spans="1:11" ht="14.4" customHeight="1" x14ac:dyDescent="0.3">
      <c r="A260" s="831" t="s">
        <v>583</v>
      </c>
      <c r="B260" s="832" t="s">
        <v>584</v>
      </c>
      <c r="C260" s="835" t="s">
        <v>609</v>
      </c>
      <c r="D260" s="863" t="s">
        <v>610</v>
      </c>
      <c r="E260" s="835" t="s">
        <v>4238</v>
      </c>
      <c r="F260" s="863" t="s">
        <v>4239</v>
      </c>
      <c r="G260" s="835" t="s">
        <v>4331</v>
      </c>
      <c r="H260" s="835" t="s">
        <v>4332</v>
      </c>
      <c r="I260" s="849">
        <v>2.5099999904632568</v>
      </c>
      <c r="J260" s="849">
        <v>200</v>
      </c>
      <c r="K260" s="850">
        <v>502</v>
      </c>
    </row>
    <row r="261" spans="1:11" ht="14.4" customHeight="1" x14ac:dyDescent="0.3">
      <c r="A261" s="831" t="s">
        <v>583</v>
      </c>
      <c r="B261" s="832" t="s">
        <v>584</v>
      </c>
      <c r="C261" s="835" t="s">
        <v>612</v>
      </c>
      <c r="D261" s="863" t="s">
        <v>613</v>
      </c>
      <c r="E261" s="835" t="s">
        <v>4172</v>
      </c>
      <c r="F261" s="863" t="s">
        <v>4173</v>
      </c>
      <c r="G261" s="835" t="s">
        <v>4174</v>
      </c>
      <c r="H261" s="835" t="s">
        <v>4175</v>
      </c>
      <c r="I261" s="849">
        <v>0.87999999523162842</v>
      </c>
      <c r="J261" s="849">
        <v>1500</v>
      </c>
      <c r="K261" s="850">
        <v>1320</v>
      </c>
    </row>
    <row r="262" spans="1:11" ht="14.4" customHeight="1" x14ac:dyDescent="0.3">
      <c r="A262" s="831" t="s">
        <v>583</v>
      </c>
      <c r="B262" s="832" t="s">
        <v>584</v>
      </c>
      <c r="C262" s="835" t="s">
        <v>612</v>
      </c>
      <c r="D262" s="863" t="s">
        <v>613</v>
      </c>
      <c r="E262" s="835" t="s">
        <v>4172</v>
      </c>
      <c r="F262" s="863" t="s">
        <v>4173</v>
      </c>
      <c r="G262" s="835" t="s">
        <v>4176</v>
      </c>
      <c r="H262" s="835" t="s">
        <v>4177</v>
      </c>
      <c r="I262" s="849">
        <v>3.0099999904632568</v>
      </c>
      <c r="J262" s="849">
        <v>4120</v>
      </c>
      <c r="K262" s="850">
        <v>12416.200149536133</v>
      </c>
    </row>
    <row r="263" spans="1:11" ht="14.4" customHeight="1" x14ac:dyDescent="0.3">
      <c r="A263" s="831" t="s">
        <v>583</v>
      </c>
      <c r="B263" s="832" t="s">
        <v>584</v>
      </c>
      <c r="C263" s="835" t="s">
        <v>612</v>
      </c>
      <c r="D263" s="863" t="s">
        <v>613</v>
      </c>
      <c r="E263" s="835" t="s">
        <v>4172</v>
      </c>
      <c r="F263" s="863" t="s">
        <v>4173</v>
      </c>
      <c r="G263" s="835" t="s">
        <v>4184</v>
      </c>
      <c r="H263" s="835" t="s">
        <v>4185</v>
      </c>
      <c r="I263" s="849">
        <v>2.0499999523162842</v>
      </c>
      <c r="J263" s="849">
        <v>100</v>
      </c>
      <c r="K263" s="850">
        <v>205</v>
      </c>
    </row>
    <row r="264" spans="1:11" ht="14.4" customHeight="1" x14ac:dyDescent="0.3">
      <c r="A264" s="831" t="s">
        <v>583</v>
      </c>
      <c r="B264" s="832" t="s">
        <v>584</v>
      </c>
      <c r="C264" s="835" t="s">
        <v>612</v>
      </c>
      <c r="D264" s="863" t="s">
        <v>613</v>
      </c>
      <c r="E264" s="835" t="s">
        <v>4172</v>
      </c>
      <c r="F264" s="863" t="s">
        <v>4173</v>
      </c>
      <c r="G264" s="835" t="s">
        <v>4190</v>
      </c>
      <c r="H264" s="835" t="s">
        <v>4191</v>
      </c>
      <c r="I264" s="849">
        <v>157.20000457763672</v>
      </c>
      <c r="J264" s="849">
        <v>20</v>
      </c>
      <c r="K264" s="850">
        <v>3144</v>
      </c>
    </row>
    <row r="265" spans="1:11" ht="14.4" customHeight="1" x14ac:dyDescent="0.3">
      <c r="A265" s="831" t="s">
        <v>583</v>
      </c>
      <c r="B265" s="832" t="s">
        <v>584</v>
      </c>
      <c r="C265" s="835" t="s">
        <v>612</v>
      </c>
      <c r="D265" s="863" t="s">
        <v>613</v>
      </c>
      <c r="E265" s="835" t="s">
        <v>4172</v>
      </c>
      <c r="F265" s="863" t="s">
        <v>4173</v>
      </c>
      <c r="G265" s="835" t="s">
        <v>4475</v>
      </c>
      <c r="H265" s="835" t="s">
        <v>4476</v>
      </c>
      <c r="I265" s="849">
        <v>86.379997253417969</v>
      </c>
      <c r="J265" s="849">
        <v>20</v>
      </c>
      <c r="K265" s="850">
        <v>1727.530029296875</v>
      </c>
    </row>
    <row r="266" spans="1:11" ht="14.4" customHeight="1" x14ac:dyDescent="0.3">
      <c r="A266" s="831" t="s">
        <v>583</v>
      </c>
      <c r="B266" s="832" t="s">
        <v>584</v>
      </c>
      <c r="C266" s="835" t="s">
        <v>612</v>
      </c>
      <c r="D266" s="863" t="s">
        <v>613</v>
      </c>
      <c r="E266" s="835" t="s">
        <v>4172</v>
      </c>
      <c r="F266" s="863" t="s">
        <v>4173</v>
      </c>
      <c r="G266" s="835" t="s">
        <v>4477</v>
      </c>
      <c r="H266" s="835" t="s">
        <v>4478</v>
      </c>
      <c r="I266" s="849">
        <v>11.359999656677246</v>
      </c>
      <c r="J266" s="849">
        <v>10</v>
      </c>
      <c r="K266" s="850">
        <v>113.62000274658203</v>
      </c>
    </row>
    <row r="267" spans="1:11" ht="14.4" customHeight="1" x14ac:dyDescent="0.3">
      <c r="A267" s="831" t="s">
        <v>583</v>
      </c>
      <c r="B267" s="832" t="s">
        <v>584</v>
      </c>
      <c r="C267" s="835" t="s">
        <v>612</v>
      </c>
      <c r="D267" s="863" t="s">
        <v>613</v>
      </c>
      <c r="E267" s="835" t="s">
        <v>4172</v>
      </c>
      <c r="F267" s="863" t="s">
        <v>4173</v>
      </c>
      <c r="G267" s="835" t="s">
        <v>4479</v>
      </c>
      <c r="H267" s="835" t="s">
        <v>4480</v>
      </c>
      <c r="I267" s="849">
        <v>355.35000610351563</v>
      </c>
      <c r="J267" s="849">
        <v>3</v>
      </c>
      <c r="K267" s="850">
        <v>1066.0500183105469</v>
      </c>
    </row>
    <row r="268" spans="1:11" ht="14.4" customHeight="1" x14ac:dyDescent="0.3">
      <c r="A268" s="831" t="s">
        <v>583</v>
      </c>
      <c r="B268" s="832" t="s">
        <v>584</v>
      </c>
      <c r="C268" s="835" t="s">
        <v>612</v>
      </c>
      <c r="D268" s="863" t="s">
        <v>613</v>
      </c>
      <c r="E268" s="835" t="s">
        <v>4172</v>
      </c>
      <c r="F268" s="863" t="s">
        <v>4173</v>
      </c>
      <c r="G268" s="835" t="s">
        <v>4481</v>
      </c>
      <c r="H268" s="835" t="s">
        <v>4482</v>
      </c>
      <c r="I268" s="849">
        <v>63.430000305175781</v>
      </c>
      <c r="J268" s="849">
        <v>10</v>
      </c>
      <c r="K268" s="850">
        <v>634.280029296875</v>
      </c>
    </row>
    <row r="269" spans="1:11" ht="14.4" customHeight="1" x14ac:dyDescent="0.3">
      <c r="A269" s="831" t="s">
        <v>583</v>
      </c>
      <c r="B269" s="832" t="s">
        <v>584</v>
      </c>
      <c r="C269" s="835" t="s">
        <v>612</v>
      </c>
      <c r="D269" s="863" t="s">
        <v>613</v>
      </c>
      <c r="E269" s="835" t="s">
        <v>4172</v>
      </c>
      <c r="F269" s="863" t="s">
        <v>4173</v>
      </c>
      <c r="G269" s="835" t="s">
        <v>4483</v>
      </c>
      <c r="H269" s="835" t="s">
        <v>4484</v>
      </c>
      <c r="I269" s="849">
        <v>67.800003051757813</v>
      </c>
      <c r="J269" s="849">
        <v>10</v>
      </c>
      <c r="K269" s="850">
        <v>678.03997802734375</v>
      </c>
    </row>
    <row r="270" spans="1:11" ht="14.4" customHeight="1" x14ac:dyDescent="0.3">
      <c r="A270" s="831" t="s">
        <v>583</v>
      </c>
      <c r="B270" s="832" t="s">
        <v>584</v>
      </c>
      <c r="C270" s="835" t="s">
        <v>612</v>
      </c>
      <c r="D270" s="863" t="s">
        <v>613</v>
      </c>
      <c r="E270" s="835" t="s">
        <v>4172</v>
      </c>
      <c r="F270" s="863" t="s">
        <v>4173</v>
      </c>
      <c r="G270" s="835" t="s">
        <v>4198</v>
      </c>
      <c r="H270" s="835" t="s">
        <v>4199</v>
      </c>
      <c r="I270" s="849">
        <v>30.175000190734863</v>
      </c>
      <c r="J270" s="849">
        <v>200</v>
      </c>
      <c r="K270" s="850">
        <v>6035.5</v>
      </c>
    </row>
    <row r="271" spans="1:11" ht="14.4" customHeight="1" x14ac:dyDescent="0.3">
      <c r="A271" s="831" t="s">
        <v>583</v>
      </c>
      <c r="B271" s="832" t="s">
        <v>584</v>
      </c>
      <c r="C271" s="835" t="s">
        <v>612</v>
      </c>
      <c r="D271" s="863" t="s">
        <v>613</v>
      </c>
      <c r="E271" s="835" t="s">
        <v>4172</v>
      </c>
      <c r="F271" s="863" t="s">
        <v>4173</v>
      </c>
      <c r="G271" s="835" t="s">
        <v>4431</v>
      </c>
      <c r="H271" s="835" t="s">
        <v>4432</v>
      </c>
      <c r="I271" s="849">
        <v>5.2699999809265137</v>
      </c>
      <c r="J271" s="849">
        <v>170</v>
      </c>
      <c r="K271" s="850">
        <v>895.9000244140625</v>
      </c>
    </row>
    <row r="272" spans="1:11" ht="14.4" customHeight="1" x14ac:dyDescent="0.3">
      <c r="A272" s="831" t="s">
        <v>583</v>
      </c>
      <c r="B272" s="832" t="s">
        <v>584</v>
      </c>
      <c r="C272" s="835" t="s">
        <v>612</v>
      </c>
      <c r="D272" s="863" t="s">
        <v>613</v>
      </c>
      <c r="E272" s="835" t="s">
        <v>4172</v>
      </c>
      <c r="F272" s="863" t="s">
        <v>4173</v>
      </c>
      <c r="G272" s="835" t="s">
        <v>4485</v>
      </c>
      <c r="H272" s="835" t="s">
        <v>4486</v>
      </c>
      <c r="I272" s="849">
        <v>123.19000244140625</v>
      </c>
      <c r="J272" s="849">
        <v>20</v>
      </c>
      <c r="K272" s="850">
        <v>2463.760009765625</v>
      </c>
    </row>
    <row r="273" spans="1:11" ht="14.4" customHeight="1" x14ac:dyDescent="0.3">
      <c r="A273" s="831" t="s">
        <v>583</v>
      </c>
      <c r="B273" s="832" t="s">
        <v>584</v>
      </c>
      <c r="C273" s="835" t="s">
        <v>612</v>
      </c>
      <c r="D273" s="863" t="s">
        <v>613</v>
      </c>
      <c r="E273" s="835" t="s">
        <v>4172</v>
      </c>
      <c r="F273" s="863" t="s">
        <v>4173</v>
      </c>
      <c r="G273" s="835" t="s">
        <v>4487</v>
      </c>
      <c r="H273" s="835" t="s">
        <v>4488</v>
      </c>
      <c r="I273" s="849">
        <v>153</v>
      </c>
      <c r="J273" s="849">
        <v>10</v>
      </c>
      <c r="K273" s="850">
        <v>1529.9599609375</v>
      </c>
    </row>
    <row r="274" spans="1:11" ht="14.4" customHeight="1" x14ac:dyDescent="0.3">
      <c r="A274" s="831" t="s">
        <v>583</v>
      </c>
      <c r="B274" s="832" t="s">
        <v>584</v>
      </c>
      <c r="C274" s="835" t="s">
        <v>612</v>
      </c>
      <c r="D274" s="863" t="s">
        <v>613</v>
      </c>
      <c r="E274" s="835" t="s">
        <v>4172</v>
      </c>
      <c r="F274" s="863" t="s">
        <v>4173</v>
      </c>
      <c r="G274" s="835" t="s">
        <v>4206</v>
      </c>
      <c r="H274" s="835" t="s">
        <v>4207</v>
      </c>
      <c r="I274" s="849">
        <v>139.17332967122397</v>
      </c>
      <c r="J274" s="849">
        <v>30</v>
      </c>
      <c r="K274" s="850">
        <v>4175.199951171875</v>
      </c>
    </row>
    <row r="275" spans="1:11" ht="14.4" customHeight="1" x14ac:dyDescent="0.3">
      <c r="A275" s="831" t="s">
        <v>583</v>
      </c>
      <c r="B275" s="832" t="s">
        <v>584</v>
      </c>
      <c r="C275" s="835" t="s">
        <v>612</v>
      </c>
      <c r="D275" s="863" t="s">
        <v>613</v>
      </c>
      <c r="E275" s="835" t="s">
        <v>4172</v>
      </c>
      <c r="F275" s="863" t="s">
        <v>4173</v>
      </c>
      <c r="G275" s="835" t="s">
        <v>4489</v>
      </c>
      <c r="H275" s="835" t="s">
        <v>4490</v>
      </c>
      <c r="I275" s="849">
        <v>309.35000610351563</v>
      </c>
      <c r="J275" s="849">
        <v>1</v>
      </c>
      <c r="K275" s="850">
        <v>309.35000610351563</v>
      </c>
    </row>
    <row r="276" spans="1:11" ht="14.4" customHeight="1" x14ac:dyDescent="0.3">
      <c r="A276" s="831" t="s">
        <v>583</v>
      </c>
      <c r="B276" s="832" t="s">
        <v>584</v>
      </c>
      <c r="C276" s="835" t="s">
        <v>612</v>
      </c>
      <c r="D276" s="863" t="s">
        <v>613</v>
      </c>
      <c r="E276" s="835" t="s">
        <v>4172</v>
      </c>
      <c r="F276" s="863" t="s">
        <v>4173</v>
      </c>
      <c r="G276" s="835" t="s">
        <v>4491</v>
      </c>
      <c r="H276" s="835" t="s">
        <v>4492</v>
      </c>
      <c r="I276" s="849">
        <v>149.5</v>
      </c>
      <c r="J276" s="849">
        <v>10</v>
      </c>
      <c r="K276" s="850">
        <v>1495</v>
      </c>
    </row>
    <row r="277" spans="1:11" ht="14.4" customHeight="1" x14ac:dyDescent="0.3">
      <c r="A277" s="831" t="s">
        <v>583</v>
      </c>
      <c r="B277" s="832" t="s">
        <v>584</v>
      </c>
      <c r="C277" s="835" t="s">
        <v>612</v>
      </c>
      <c r="D277" s="863" t="s">
        <v>613</v>
      </c>
      <c r="E277" s="835" t="s">
        <v>4172</v>
      </c>
      <c r="F277" s="863" t="s">
        <v>4173</v>
      </c>
      <c r="G277" s="835" t="s">
        <v>4435</v>
      </c>
      <c r="H277" s="835" t="s">
        <v>4436</v>
      </c>
      <c r="I277" s="849">
        <v>632.5</v>
      </c>
      <c r="J277" s="849">
        <v>1</v>
      </c>
      <c r="K277" s="850">
        <v>632.5</v>
      </c>
    </row>
    <row r="278" spans="1:11" ht="14.4" customHeight="1" x14ac:dyDescent="0.3">
      <c r="A278" s="831" t="s">
        <v>583</v>
      </c>
      <c r="B278" s="832" t="s">
        <v>584</v>
      </c>
      <c r="C278" s="835" t="s">
        <v>612</v>
      </c>
      <c r="D278" s="863" t="s">
        <v>613</v>
      </c>
      <c r="E278" s="835" t="s">
        <v>4172</v>
      </c>
      <c r="F278" s="863" t="s">
        <v>4173</v>
      </c>
      <c r="G278" s="835" t="s">
        <v>4493</v>
      </c>
      <c r="H278" s="835" t="s">
        <v>4494</v>
      </c>
      <c r="I278" s="849">
        <v>259.89999389648438</v>
      </c>
      <c r="J278" s="849">
        <v>1</v>
      </c>
      <c r="K278" s="850">
        <v>259.89999389648438</v>
      </c>
    </row>
    <row r="279" spans="1:11" ht="14.4" customHeight="1" x14ac:dyDescent="0.3">
      <c r="A279" s="831" t="s">
        <v>583</v>
      </c>
      <c r="B279" s="832" t="s">
        <v>584</v>
      </c>
      <c r="C279" s="835" t="s">
        <v>612</v>
      </c>
      <c r="D279" s="863" t="s">
        <v>613</v>
      </c>
      <c r="E279" s="835" t="s">
        <v>4172</v>
      </c>
      <c r="F279" s="863" t="s">
        <v>4173</v>
      </c>
      <c r="G279" s="835" t="s">
        <v>4212</v>
      </c>
      <c r="H279" s="835" t="s">
        <v>4213</v>
      </c>
      <c r="I279" s="849">
        <v>1.3799999952316284</v>
      </c>
      <c r="J279" s="849">
        <v>200</v>
      </c>
      <c r="K279" s="850">
        <v>276</v>
      </c>
    </row>
    <row r="280" spans="1:11" ht="14.4" customHeight="1" x14ac:dyDescent="0.3">
      <c r="A280" s="831" t="s">
        <v>583</v>
      </c>
      <c r="B280" s="832" t="s">
        <v>584</v>
      </c>
      <c r="C280" s="835" t="s">
        <v>612</v>
      </c>
      <c r="D280" s="863" t="s">
        <v>613</v>
      </c>
      <c r="E280" s="835" t="s">
        <v>4172</v>
      </c>
      <c r="F280" s="863" t="s">
        <v>4173</v>
      </c>
      <c r="G280" s="835" t="s">
        <v>4495</v>
      </c>
      <c r="H280" s="835" t="s">
        <v>4496</v>
      </c>
      <c r="I280" s="849">
        <v>0.85000002384185791</v>
      </c>
      <c r="J280" s="849">
        <v>100</v>
      </c>
      <c r="K280" s="850">
        <v>85</v>
      </c>
    </row>
    <row r="281" spans="1:11" ht="14.4" customHeight="1" x14ac:dyDescent="0.3">
      <c r="A281" s="831" t="s">
        <v>583</v>
      </c>
      <c r="B281" s="832" t="s">
        <v>584</v>
      </c>
      <c r="C281" s="835" t="s">
        <v>612</v>
      </c>
      <c r="D281" s="863" t="s">
        <v>613</v>
      </c>
      <c r="E281" s="835" t="s">
        <v>4172</v>
      </c>
      <c r="F281" s="863" t="s">
        <v>4173</v>
      </c>
      <c r="G281" s="835" t="s">
        <v>4437</v>
      </c>
      <c r="H281" s="835" t="s">
        <v>4438</v>
      </c>
      <c r="I281" s="849">
        <v>1.5099999904632568</v>
      </c>
      <c r="J281" s="849">
        <v>100</v>
      </c>
      <c r="K281" s="850">
        <v>151</v>
      </c>
    </row>
    <row r="282" spans="1:11" ht="14.4" customHeight="1" x14ac:dyDescent="0.3">
      <c r="A282" s="831" t="s">
        <v>583</v>
      </c>
      <c r="B282" s="832" t="s">
        <v>584</v>
      </c>
      <c r="C282" s="835" t="s">
        <v>612</v>
      </c>
      <c r="D282" s="863" t="s">
        <v>613</v>
      </c>
      <c r="E282" s="835" t="s">
        <v>4172</v>
      </c>
      <c r="F282" s="863" t="s">
        <v>4173</v>
      </c>
      <c r="G282" s="835" t="s">
        <v>4497</v>
      </c>
      <c r="H282" s="835" t="s">
        <v>4498</v>
      </c>
      <c r="I282" s="849">
        <v>2.059999942779541</v>
      </c>
      <c r="J282" s="849">
        <v>100</v>
      </c>
      <c r="K282" s="850">
        <v>206</v>
      </c>
    </row>
    <row r="283" spans="1:11" ht="14.4" customHeight="1" x14ac:dyDescent="0.3">
      <c r="A283" s="831" t="s">
        <v>583</v>
      </c>
      <c r="B283" s="832" t="s">
        <v>584</v>
      </c>
      <c r="C283" s="835" t="s">
        <v>612</v>
      </c>
      <c r="D283" s="863" t="s">
        <v>613</v>
      </c>
      <c r="E283" s="835" t="s">
        <v>4172</v>
      </c>
      <c r="F283" s="863" t="s">
        <v>4173</v>
      </c>
      <c r="G283" s="835" t="s">
        <v>4499</v>
      </c>
      <c r="H283" s="835" t="s">
        <v>4500</v>
      </c>
      <c r="I283" s="849">
        <v>46</v>
      </c>
      <c r="J283" s="849">
        <v>5</v>
      </c>
      <c r="K283" s="850">
        <v>230</v>
      </c>
    </row>
    <row r="284" spans="1:11" ht="14.4" customHeight="1" x14ac:dyDescent="0.3">
      <c r="A284" s="831" t="s">
        <v>583</v>
      </c>
      <c r="B284" s="832" t="s">
        <v>584</v>
      </c>
      <c r="C284" s="835" t="s">
        <v>612</v>
      </c>
      <c r="D284" s="863" t="s">
        <v>613</v>
      </c>
      <c r="E284" s="835" t="s">
        <v>4172</v>
      </c>
      <c r="F284" s="863" t="s">
        <v>4173</v>
      </c>
      <c r="G284" s="835" t="s">
        <v>4218</v>
      </c>
      <c r="H284" s="835" t="s">
        <v>4219</v>
      </c>
      <c r="I284" s="849">
        <v>18.936665852864582</v>
      </c>
      <c r="J284" s="849">
        <v>84</v>
      </c>
      <c r="K284" s="850">
        <v>1590.1199951171875</v>
      </c>
    </row>
    <row r="285" spans="1:11" ht="14.4" customHeight="1" x14ac:dyDescent="0.3">
      <c r="A285" s="831" t="s">
        <v>583</v>
      </c>
      <c r="B285" s="832" t="s">
        <v>584</v>
      </c>
      <c r="C285" s="835" t="s">
        <v>612</v>
      </c>
      <c r="D285" s="863" t="s">
        <v>613</v>
      </c>
      <c r="E285" s="835" t="s">
        <v>4172</v>
      </c>
      <c r="F285" s="863" t="s">
        <v>4173</v>
      </c>
      <c r="G285" s="835" t="s">
        <v>4222</v>
      </c>
      <c r="H285" s="835" t="s">
        <v>4223</v>
      </c>
      <c r="I285" s="849">
        <v>2.5099999904632568</v>
      </c>
      <c r="J285" s="849">
        <v>40</v>
      </c>
      <c r="K285" s="850">
        <v>100.40000152587891</v>
      </c>
    </row>
    <row r="286" spans="1:11" ht="14.4" customHeight="1" x14ac:dyDescent="0.3">
      <c r="A286" s="831" t="s">
        <v>583</v>
      </c>
      <c r="B286" s="832" t="s">
        <v>584</v>
      </c>
      <c r="C286" s="835" t="s">
        <v>612</v>
      </c>
      <c r="D286" s="863" t="s">
        <v>613</v>
      </c>
      <c r="E286" s="835" t="s">
        <v>4172</v>
      </c>
      <c r="F286" s="863" t="s">
        <v>4173</v>
      </c>
      <c r="G286" s="835" t="s">
        <v>4501</v>
      </c>
      <c r="H286" s="835" t="s">
        <v>4502</v>
      </c>
      <c r="I286" s="849">
        <v>3.2599999904632568</v>
      </c>
      <c r="J286" s="849">
        <v>40</v>
      </c>
      <c r="K286" s="850">
        <v>130.39999389648438</v>
      </c>
    </row>
    <row r="287" spans="1:11" ht="14.4" customHeight="1" x14ac:dyDescent="0.3">
      <c r="A287" s="831" t="s">
        <v>583</v>
      </c>
      <c r="B287" s="832" t="s">
        <v>584</v>
      </c>
      <c r="C287" s="835" t="s">
        <v>612</v>
      </c>
      <c r="D287" s="863" t="s">
        <v>613</v>
      </c>
      <c r="E287" s="835" t="s">
        <v>4172</v>
      </c>
      <c r="F287" s="863" t="s">
        <v>4173</v>
      </c>
      <c r="G287" s="835" t="s">
        <v>4224</v>
      </c>
      <c r="H287" s="835" t="s">
        <v>4225</v>
      </c>
      <c r="I287" s="849">
        <v>3.9700000286102295</v>
      </c>
      <c r="J287" s="849">
        <v>200</v>
      </c>
      <c r="K287" s="850">
        <v>793.60002136230469</v>
      </c>
    </row>
    <row r="288" spans="1:11" ht="14.4" customHeight="1" x14ac:dyDescent="0.3">
      <c r="A288" s="831" t="s">
        <v>583</v>
      </c>
      <c r="B288" s="832" t="s">
        <v>584</v>
      </c>
      <c r="C288" s="835" t="s">
        <v>612</v>
      </c>
      <c r="D288" s="863" t="s">
        <v>613</v>
      </c>
      <c r="E288" s="835" t="s">
        <v>4172</v>
      </c>
      <c r="F288" s="863" t="s">
        <v>4173</v>
      </c>
      <c r="G288" s="835" t="s">
        <v>4503</v>
      </c>
      <c r="H288" s="835" t="s">
        <v>4504</v>
      </c>
      <c r="I288" s="849">
        <v>105.44999694824219</v>
      </c>
      <c r="J288" s="849">
        <v>1</v>
      </c>
      <c r="K288" s="850">
        <v>105.44999694824219</v>
      </c>
    </row>
    <row r="289" spans="1:11" ht="14.4" customHeight="1" x14ac:dyDescent="0.3">
      <c r="A289" s="831" t="s">
        <v>583</v>
      </c>
      <c r="B289" s="832" t="s">
        <v>584</v>
      </c>
      <c r="C289" s="835" t="s">
        <v>612</v>
      </c>
      <c r="D289" s="863" t="s">
        <v>613</v>
      </c>
      <c r="E289" s="835" t="s">
        <v>4172</v>
      </c>
      <c r="F289" s="863" t="s">
        <v>4173</v>
      </c>
      <c r="G289" s="835" t="s">
        <v>4505</v>
      </c>
      <c r="H289" s="835" t="s">
        <v>4506</v>
      </c>
      <c r="I289" s="849">
        <v>2.0699999332427979</v>
      </c>
      <c r="J289" s="849">
        <v>160</v>
      </c>
      <c r="K289" s="850">
        <v>331.20001220703125</v>
      </c>
    </row>
    <row r="290" spans="1:11" ht="14.4" customHeight="1" x14ac:dyDescent="0.3">
      <c r="A290" s="831" t="s">
        <v>583</v>
      </c>
      <c r="B290" s="832" t="s">
        <v>584</v>
      </c>
      <c r="C290" s="835" t="s">
        <v>612</v>
      </c>
      <c r="D290" s="863" t="s">
        <v>613</v>
      </c>
      <c r="E290" s="835" t="s">
        <v>4172</v>
      </c>
      <c r="F290" s="863" t="s">
        <v>4173</v>
      </c>
      <c r="G290" s="835" t="s">
        <v>4234</v>
      </c>
      <c r="H290" s="835" t="s">
        <v>4235</v>
      </c>
      <c r="I290" s="849">
        <v>29.443333307902019</v>
      </c>
      <c r="J290" s="849">
        <v>30</v>
      </c>
      <c r="K290" s="850">
        <v>883.29998779296875</v>
      </c>
    </row>
    <row r="291" spans="1:11" ht="14.4" customHeight="1" x14ac:dyDescent="0.3">
      <c r="A291" s="831" t="s">
        <v>583</v>
      </c>
      <c r="B291" s="832" t="s">
        <v>584</v>
      </c>
      <c r="C291" s="835" t="s">
        <v>612</v>
      </c>
      <c r="D291" s="863" t="s">
        <v>613</v>
      </c>
      <c r="E291" s="835" t="s">
        <v>4238</v>
      </c>
      <c r="F291" s="863" t="s">
        <v>4239</v>
      </c>
      <c r="G291" s="835" t="s">
        <v>4258</v>
      </c>
      <c r="H291" s="835" t="s">
        <v>4259</v>
      </c>
      <c r="I291" s="849">
        <v>3.3900001049041748</v>
      </c>
      <c r="J291" s="849">
        <v>200</v>
      </c>
      <c r="K291" s="850">
        <v>678</v>
      </c>
    </row>
    <row r="292" spans="1:11" ht="14.4" customHeight="1" x14ac:dyDescent="0.3">
      <c r="A292" s="831" t="s">
        <v>583</v>
      </c>
      <c r="B292" s="832" t="s">
        <v>584</v>
      </c>
      <c r="C292" s="835" t="s">
        <v>612</v>
      </c>
      <c r="D292" s="863" t="s">
        <v>613</v>
      </c>
      <c r="E292" s="835" t="s">
        <v>4238</v>
      </c>
      <c r="F292" s="863" t="s">
        <v>4239</v>
      </c>
      <c r="G292" s="835" t="s">
        <v>4276</v>
      </c>
      <c r="H292" s="835" t="s">
        <v>4277</v>
      </c>
      <c r="I292" s="849">
        <v>11.734999656677246</v>
      </c>
      <c r="J292" s="849">
        <v>30</v>
      </c>
      <c r="K292" s="850">
        <v>352.10000610351563</v>
      </c>
    </row>
    <row r="293" spans="1:11" ht="14.4" customHeight="1" x14ac:dyDescent="0.3">
      <c r="A293" s="831" t="s">
        <v>583</v>
      </c>
      <c r="B293" s="832" t="s">
        <v>584</v>
      </c>
      <c r="C293" s="835" t="s">
        <v>612</v>
      </c>
      <c r="D293" s="863" t="s">
        <v>613</v>
      </c>
      <c r="E293" s="835" t="s">
        <v>4238</v>
      </c>
      <c r="F293" s="863" t="s">
        <v>4239</v>
      </c>
      <c r="G293" s="835" t="s">
        <v>4507</v>
      </c>
      <c r="H293" s="835" t="s">
        <v>4508</v>
      </c>
      <c r="I293" s="849">
        <v>3.9900000095367432</v>
      </c>
      <c r="J293" s="849">
        <v>150</v>
      </c>
      <c r="K293" s="850">
        <v>598.5</v>
      </c>
    </row>
    <row r="294" spans="1:11" ht="14.4" customHeight="1" x14ac:dyDescent="0.3">
      <c r="A294" s="831" t="s">
        <v>583</v>
      </c>
      <c r="B294" s="832" t="s">
        <v>584</v>
      </c>
      <c r="C294" s="835" t="s">
        <v>612</v>
      </c>
      <c r="D294" s="863" t="s">
        <v>613</v>
      </c>
      <c r="E294" s="835" t="s">
        <v>4238</v>
      </c>
      <c r="F294" s="863" t="s">
        <v>4239</v>
      </c>
      <c r="G294" s="835" t="s">
        <v>4283</v>
      </c>
      <c r="H294" s="835" t="s">
        <v>4284</v>
      </c>
      <c r="I294" s="849">
        <v>1.5</v>
      </c>
      <c r="J294" s="849">
        <v>200</v>
      </c>
      <c r="K294" s="850">
        <v>300</v>
      </c>
    </row>
    <row r="295" spans="1:11" ht="14.4" customHeight="1" x14ac:dyDescent="0.3">
      <c r="A295" s="831" t="s">
        <v>583</v>
      </c>
      <c r="B295" s="832" t="s">
        <v>584</v>
      </c>
      <c r="C295" s="835" t="s">
        <v>612</v>
      </c>
      <c r="D295" s="863" t="s">
        <v>613</v>
      </c>
      <c r="E295" s="835" t="s">
        <v>4238</v>
      </c>
      <c r="F295" s="863" t="s">
        <v>4239</v>
      </c>
      <c r="G295" s="835" t="s">
        <v>4403</v>
      </c>
      <c r="H295" s="835" t="s">
        <v>4404</v>
      </c>
      <c r="I295" s="849">
        <v>197.57000732421875</v>
      </c>
      <c r="J295" s="849">
        <v>13</v>
      </c>
      <c r="K295" s="850">
        <v>2568.4100952148438</v>
      </c>
    </row>
    <row r="296" spans="1:11" ht="14.4" customHeight="1" x14ac:dyDescent="0.3">
      <c r="A296" s="831" t="s">
        <v>583</v>
      </c>
      <c r="B296" s="832" t="s">
        <v>584</v>
      </c>
      <c r="C296" s="835" t="s">
        <v>612</v>
      </c>
      <c r="D296" s="863" t="s">
        <v>613</v>
      </c>
      <c r="E296" s="835" t="s">
        <v>4238</v>
      </c>
      <c r="F296" s="863" t="s">
        <v>4239</v>
      </c>
      <c r="G296" s="835" t="s">
        <v>4297</v>
      </c>
      <c r="H296" s="835" t="s">
        <v>4298</v>
      </c>
      <c r="I296" s="849">
        <v>1.0900000333786011</v>
      </c>
      <c r="J296" s="849">
        <v>100</v>
      </c>
      <c r="K296" s="850">
        <v>109</v>
      </c>
    </row>
    <row r="297" spans="1:11" ht="14.4" customHeight="1" x14ac:dyDescent="0.3">
      <c r="A297" s="831" t="s">
        <v>583</v>
      </c>
      <c r="B297" s="832" t="s">
        <v>584</v>
      </c>
      <c r="C297" s="835" t="s">
        <v>612</v>
      </c>
      <c r="D297" s="863" t="s">
        <v>613</v>
      </c>
      <c r="E297" s="835" t="s">
        <v>4238</v>
      </c>
      <c r="F297" s="863" t="s">
        <v>4239</v>
      </c>
      <c r="G297" s="835" t="s">
        <v>4301</v>
      </c>
      <c r="H297" s="835" t="s">
        <v>4302</v>
      </c>
      <c r="I297" s="849">
        <v>1.6699999570846558</v>
      </c>
      <c r="J297" s="849">
        <v>100</v>
      </c>
      <c r="K297" s="850">
        <v>167</v>
      </c>
    </row>
    <row r="298" spans="1:11" ht="14.4" customHeight="1" x14ac:dyDescent="0.3">
      <c r="A298" s="831" t="s">
        <v>583</v>
      </c>
      <c r="B298" s="832" t="s">
        <v>584</v>
      </c>
      <c r="C298" s="835" t="s">
        <v>612</v>
      </c>
      <c r="D298" s="863" t="s">
        <v>613</v>
      </c>
      <c r="E298" s="835" t="s">
        <v>4353</v>
      </c>
      <c r="F298" s="863" t="s">
        <v>4354</v>
      </c>
      <c r="G298" s="835" t="s">
        <v>4509</v>
      </c>
      <c r="H298" s="835" t="s">
        <v>4510</v>
      </c>
      <c r="I298" s="849">
        <v>16.940000534057617</v>
      </c>
      <c r="J298" s="849">
        <v>50</v>
      </c>
      <c r="K298" s="850">
        <v>847</v>
      </c>
    </row>
    <row r="299" spans="1:11" ht="14.4" customHeight="1" x14ac:dyDescent="0.3">
      <c r="A299" s="831" t="s">
        <v>583</v>
      </c>
      <c r="B299" s="832" t="s">
        <v>584</v>
      </c>
      <c r="C299" s="835" t="s">
        <v>612</v>
      </c>
      <c r="D299" s="863" t="s">
        <v>613</v>
      </c>
      <c r="E299" s="835" t="s">
        <v>4353</v>
      </c>
      <c r="F299" s="863" t="s">
        <v>4354</v>
      </c>
      <c r="G299" s="835" t="s">
        <v>4419</v>
      </c>
      <c r="H299" s="835" t="s">
        <v>4420</v>
      </c>
      <c r="I299" s="849">
        <v>7.0199999809265137</v>
      </c>
      <c r="J299" s="849">
        <v>200</v>
      </c>
      <c r="K299" s="850">
        <v>1404</v>
      </c>
    </row>
    <row r="300" spans="1:11" ht="14.4" customHeight="1" x14ac:dyDescent="0.3">
      <c r="A300" s="831" t="s">
        <v>583</v>
      </c>
      <c r="B300" s="832" t="s">
        <v>584</v>
      </c>
      <c r="C300" s="835" t="s">
        <v>612</v>
      </c>
      <c r="D300" s="863" t="s">
        <v>613</v>
      </c>
      <c r="E300" s="835" t="s">
        <v>4353</v>
      </c>
      <c r="F300" s="863" t="s">
        <v>4354</v>
      </c>
      <c r="G300" s="835" t="s">
        <v>4511</v>
      </c>
      <c r="H300" s="835" t="s">
        <v>4512</v>
      </c>
      <c r="I300" s="849">
        <v>7.0199999809265137</v>
      </c>
      <c r="J300" s="849">
        <v>100</v>
      </c>
      <c r="K300" s="850">
        <v>702</v>
      </c>
    </row>
    <row r="301" spans="1:11" ht="14.4" customHeight="1" x14ac:dyDescent="0.3">
      <c r="A301" s="831" t="s">
        <v>583</v>
      </c>
      <c r="B301" s="832" t="s">
        <v>584</v>
      </c>
      <c r="C301" s="835" t="s">
        <v>612</v>
      </c>
      <c r="D301" s="863" t="s">
        <v>613</v>
      </c>
      <c r="E301" s="835" t="s">
        <v>4353</v>
      </c>
      <c r="F301" s="863" t="s">
        <v>4354</v>
      </c>
      <c r="G301" s="835" t="s">
        <v>4355</v>
      </c>
      <c r="H301" s="835" t="s">
        <v>4356</v>
      </c>
      <c r="I301" s="849">
        <v>0.62999999523162842</v>
      </c>
      <c r="J301" s="849">
        <v>1600</v>
      </c>
      <c r="K301" s="850">
        <v>1008</v>
      </c>
    </row>
    <row r="302" spans="1:11" ht="14.4" customHeight="1" x14ac:dyDescent="0.3">
      <c r="A302" s="831" t="s">
        <v>583</v>
      </c>
      <c r="B302" s="832" t="s">
        <v>584</v>
      </c>
      <c r="C302" s="835" t="s">
        <v>612</v>
      </c>
      <c r="D302" s="863" t="s">
        <v>613</v>
      </c>
      <c r="E302" s="835" t="s">
        <v>4353</v>
      </c>
      <c r="F302" s="863" t="s">
        <v>4354</v>
      </c>
      <c r="G302" s="835" t="s">
        <v>4357</v>
      </c>
      <c r="H302" s="835" t="s">
        <v>4358</v>
      </c>
      <c r="I302" s="849">
        <v>0.62999999523162842</v>
      </c>
      <c r="J302" s="849">
        <v>2000</v>
      </c>
      <c r="K302" s="850">
        <v>1260</v>
      </c>
    </row>
    <row r="303" spans="1:11" ht="14.4" customHeight="1" thickBot="1" x14ac:dyDescent="0.35">
      <c r="A303" s="839" t="s">
        <v>583</v>
      </c>
      <c r="B303" s="840" t="s">
        <v>584</v>
      </c>
      <c r="C303" s="843" t="s">
        <v>612</v>
      </c>
      <c r="D303" s="864" t="s">
        <v>613</v>
      </c>
      <c r="E303" s="843" t="s">
        <v>4353</v>
      </c>
      <c r="F303" s="864" t="s">
        <v>4354</v>
      </c>
      <c r="G303" s="843" t="s">
        <v>4359</v>
      </c>
      <c r="H303" s="843" t="s">
        <v>4360</v>
      </c>
      <c r="I303" s="851">
        <v>0.62999999523162842</v>
      </c>
      <c r="J303" s="851">
        <v>2000</v>
      </c>
      <c r="K303" s="852">
        <v>1260</v>
      </c>
    </row>
  </sheetData>
  <autoFilter ref="A4:K4"/>
  <mergeCells count="2">
    <mergeCell ref="A1:K1"/>
    <mergeCell ref="C3:G3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">
    <tabColor theme="3" tint="0.39997558519241921"/>
    <pageSetUpPr fitToPage="1"/>
  </sheetPr>
  <dimension ref="A1:S29"/>
  <sheetViews>
    <sheetView showGridLines="0" showRowColHeaders="0" workbookViewId="0">
      <pane xSplit="2" ySplit="6" topLeftCell="C7" activePane="bottomRight" state="frozen"/>
      <selection activeCell="C9" sqref="C9"/>
      <selection pane="topRight" activeCell="C9" sqref="C9"/>
      <selection pane="bottomLeft" activeCell="C9" sqref="C9"/>
      <selection pane="bottomRight" sqref="A1:S1"/>
    </sheetView>
  </sheetViews>
  <sheetFormatPr defaultColWidth="10.33203125" defaultRowHeight="14.4" outlineLevelCol="1" x14ac:dyDescent="0.3"/>
  <cols>
    <col min="1" max="1" width="8.33203125" customWidth="1"/>
    <col min="2" max="2" width="27.44140625" bestFit="1" customWidth="1" outlineLevel="1"/>
    <col min="3" max="3" width="10.88671875" style="460" bestFit="1" customWidth="1"/>
    <col min="4" max="6" width="10.33203125" hidden="1" customWidth="1" outlineLevel="1"/>
    <col min="7" max="7" width="10" customWidth="1" collapsed="1"/>
    <col min="8" max="10" width="10" customWidth="1"/>
    <col min="11" max="14" width="10.6640625" customWidth="1"/>
    <col min="15" max="15" width="12.21875" customWidth="1"/>
    <col min="16" max="17" width="8.88671875" style="370" customWidth="1"/>
    <col min="18" max="18" width="7.33203125" style="459" customWidth="1"/>
    <col min="19" max="19" width="8" style="370" customWidth="1"/>
    <col min="21" max="21" width="11.21875" bestFit="1" customWidth="1"/>
  </cols>
  <sheetData>
    <row r="1" spans="1:19" ht="18.600000000000001" thickBot="1" x14ac:dyDescent="0.4">
      <c r="A1" s="598" t="s">
        <v>129</v>
      </c>
      <c r="B1" s="544"/>
      <c r="C1" s="544"/>
      <c r="D1" s="544"/>
      <c r="E1" s="544"/>
      <c r="F1" s="544"/>
      <c r="G1" s="544"/>
      <c r="H1" s="544"/>
      <c r="I1" s="544"/>
      <c r="J1" s="544"/>
      <c r="K1" s="544"/>
      <c r="L1" s="544"/>
      <c r="M1" s="544"/>
      <c r="N1" s="544"/>
      <c r="O1" s="544"/>
      <c r="P1" s="544"/>
      <c r="Q1" s="544"/>
      <c r="R1" s="544"/>
      <c r="S1" s="544"/>
    </row>
    <row r="2" spans="1:19" ht="15" thickBot="1" x14ac:dyDescent="0.35">
      <c r="A2" s="371" t="s">
        <v>328</v>
      </c>
      <c r="B2" s="372"/>
    </row>
    <row r="3" spans="1:19" x14ac:dyDescent="0.3">
      <c r="A3" s="610" t="s">
        <v>235</v>
      </c>
      <c r="B3" s="611"/>
      <c r="C3" s="612" t="s">
        <v>224</v>
      </c>
      <c r="D3" s="613"/>
      <c r="E3" s="613"/>
      <c r="F3" s="614"/>
      <c r="G3" s="615" t="s">
        <v>225</v>
      </c>
      <c r="H3" s="616"/>
      <c r="I3" s="616"/>
      <c r="J3" s="617"/>
      <c r="K3" s="618" t="s">
        <v>234</v>
      </c>
      <c r="L3" s="619"/>
      <c r="M3" s="619"/>
      <c r="N3" s="619"/>
      <c r="O3" s="620"/>
      <c r="P3" s="616" t="s">
        <v>299</v>
      </c>
      <c r="Q3" s="616"/>
      <c r="R3" s="616"/>
      <c r="S3" s="617"/>
    </row>
    <row r="4" spans="1:19" ht="15" thickBot="1" x14ac:dyDescent="0.35">
      <c r="A4" s="590">
        <v>2019</v>
      </c>
      <c r="B4" s="591"/>
      <c r="C4" s="592" t="s">
        <v>298</v>
      </c>
      <c r="D4" s="594" t="s">
        <v>130</v>
      </c>
      <c r="E4" s="594" t="s">
        <v>95</v>
      </c>
      <c r="F4" s="596" t="s">
        <v>68</v>
      </c>
      <c r="G4" s="584" t="s">
        <v>226</v>
      </c>
      <c r="H4" s="586" t="s">
        <v>230</v>
      </c>
      <c r="I4" s="586" t="s">
        <v>297</v>
      </c>
      <c r="J4" s="588" t="s">
        <v>227</v>
      </c>
      <c r="K4" s="607" t="s">
        <v>296</v>
      </c>
      <c r="L4" s="608"/>
      <c r="M4" s="608"/>
      <c r="N4" s="609"/>
      <c r="O4" s="596" t="s">
        <v>295</v>
      </c>
      <c r="P4" s="599" t="s">
        <v>294</v>
      </c>
      <c r="Q4" s="599" t="s">
        <v>237</v>
      </c>
      <c r="R4" s="601" t="s">
        <v>95</v>
      </c>
      <c r="S4" s="603" t="s">
        <v>236</v>
      </c>
    </row>
    <row r="5" spans="1:19" s="494" customFormat="1" ht="19.2" customHeight="1" x14ac:dyDescent="0.3">
      <c r="A5" s="605" t="s">
        <v>293</v>
      </c>
      <c r="B5" s="606"/>
      <c r="C5" s="593"/>
      <c r="D5" s="595"/>
      <c r="E5" s="595"/>
      <c r="F5" s="597"/>
      <c r="G5" s="585"/>
      <c r="H5" s="587"/>
      <c r="I5" s="587"/>
      <c r="J5" s="589"/>
      <c r="K5" s="497" t="s">
        <v>228</v>
      </c>
      <c r="L5" s="496" t="s">
        <v>229</v>
      </c>
      <c r="M5" s="496" t="s">
        <v>292</v>
      </c>
      <c r="N5" s="495" t="s">
        <v>3</v>
      </c>
      <c r="O5" s="597"/>
      <c r="P5" s="600"/>
      <c r="Q5" s="600"/>
      <c r="R5" s="602"/>
      <c r="S5" s="604"/>
    </row>
    <row r="6" spans="1:19" ht="15" thickBot="1" x14ac:dyDescent="0.35">
      <c r="A6" s="582" t="s">
        <v>223</v>
      </c>
      <c r="B6" s="583"/>
      <c r="C6" s="493">
        <f ca="1">SUM(Tabulka[01 uv_sk])/2</f>
        <v>110.64999999999998</v>
      </c>
      <c r="D6" s="491"/>
      <c r="E6" s="491"/>
      <c r="F6" s="490"/>
      <c r="G6" s="492">
        <f ca="1">SUM(Tabulka[05 h_vram])/2</f>
        <v>65835.5</v>
      </c>
      <c r="H6" s="491">
        <f ca="1">SUM(Tabulka[06 h_naduv])/2</f>
        <v>1136.4000000000001</v>
      </c>
      <c r="I6" s="491">
        <f ca="1">SUM(Tabulka[07 h_nadzk])/2</f>
        <v>401.80000000000007</v>
      </c>
      <c r="J6" s="490">
        <f ca="1">SUM(Tabulka[08 h_oon])/2</f>
        <v>314</v>
      </c>
      <c r="K6" s="492">
        <f ca="1">SUM(Tabulka[09 m_kl])/2</f>
        <v>50455</v>
      </c>
      <c r="L6" s="491">
        <f ca="1">SUM(Tabulka[10 m_gr])/2</f>
        <v>0</v>
      </c>
      <c r="M6" s="491">
        <f ca="1">SUM(Tabulka[11 m_jo])/2</f>
        <v>152682</v>
      </c>
      <c r="N6" s="491">
        <f ca="1">SUM(Tabulka[12 m_oc])/2</f>
        <v>203137</v>
      </c>
      <c r="O6" s="490">
        <f ca="1">SUM(Tabulka[13 m_sk])/2</f>
        <v>19078723</v>
      </c>
      <c r="P6" s="489">
        <f ca="1">SUM(Tabulka[14_vzsk])/2</f>
        <v>8242</v>
      </c>
      <c r="Q6" s="489">
        <f ca="1">SUM(Tabulka[15_vzpl])/2</f>
        <v>36895.894428152496</v>
      </c>
      <c r="R6" s="488">
        <f ca="1">IF(Q6=0,0,P6/Q6)</f>
        <v>0.22338528792274367</v>
      </c>
      <c r="S6" s="487">
        <f ca="1">Q6-P6</f>
        <v>28653.894428152496</v>
      </c>
    </row>
    <row r="7" spans="1:19" hidden="1" x14ac:dyDescent="0.3">
      <c r="A7" s="486" t="s">
        <v>291</v>
      </c>
      <c r="B7" s="485" t="s">
        <v>290</v>
      </c>
      <c r="C7" s="484" t="s">
        <v>289</v>
      </c>
      <c r="D7" s="483" t="s">
        <v>288</v>
      </c>
      <c r="E7" s="482" t="s">
        <v>287</v>
      </c>
      <c r="F7" s="481" t="s">
        <v>286</v>
      </c>
      <c r="G7" s="480" t="s">
        <v>285</v>
      </c>
      <c r="H7" s="478" t="s">
        <v>284</v>
      </c>
      <c r="I7" s="478" t="s">
        <v>283</v>
      </c>
      <c r="J7" s="477" t="s">
        <v>282</v>
      </c>
      <c r="K7" s="479" t="s">
        <v>281</v>
      </c>
      <c r="L7" s="478" t="s">
        <v>280</v>
      </c>
      <c r="M7" s="478" t="s">
        <v>279</v>
      </c>
      <c r="N7" s="477" t="s">
        <v>278</v>
      </c>
      <c r="O7" s="476" t="s">
        <v>277</v>
      </c>
      <c r="P7" s="475" t="s">
        <v>276</v>
      </c>
      <c r="Q7" s="474" t="s">
        <v>275</v>
      </c>
      <c r="R7" s="473" t="s">
        <v>274</v>
      </c>
      <c r="S7" s="472" t="s">
        <v>273</v>
      </c>
    </row>
    <row r="8" spans="1:19" x14ac:dyDescent="0.3">
      <c r="A8" s="469" t="s">
        <v>272</v>
      </c>
      <c r="B8" s="468"/>
      <c r="C8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23.949999999999996</v>
      </c>
      <c r="D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14581.7</v>
      </c>
      <c r="H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1136.4000000000001</v>
      </c>
      <c r="I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398.6</v>
      </c>
      <c r="J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314</v>
      </c>
      <c r="K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8750</v>
      </c>
      <c r="N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8750</v>
      </c>
      <c r="O8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7201289</v>
      </c>
      <c r="P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1460</v>
      </c>
      <c r="Q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23562.561094819161</v>
      </c>
      <c r="R8" s="471">
        <f ca="1">IF(Tabulka[[#This Row],[15_vzpl]]=0,"",Tabulka[[#This Row],[14_vzsk]]/Tabulka[[#This Row],[15_vzpl]])</f>
        <v>6.1962704059407993E-2</v>
      </c>
      <c r="S8" s="470">
        <f ca="1">IF(Tabulka[[#This Row],[15_vzpl]]-Tabulka[[#This Row],[14_vzsk]]=0,"",Tabulka[[#This Row],[15_vzpl]]-Tabulka[[#This Row],[14_vzsk]])</f>
        <v>22102.561094819161</v>
      </c>
    </row>
    <row r="9" spans="1:19" x14ac:dyDescent="0.3">
      <c r="A9" s="469">
        <v>99</v>
      </c>
      <c r="B9" s="468" t="s">
        <v>4522</v>
      </c>
      <c r="C9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5.2</v>
      </c>
      <c r="D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3363.9</v>
      </c>
      <c r="H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276.5</v>
      </c>
      <c r="I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9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1021461</v>
      </c>
      <c r="P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1460</v>
      </c>
      <c r="Q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23562.561094819161</v>
      </c>
      <c r="R9" s="471">
        <f ca="1">IF(Tabulka[[#This Row],[15_vzpl]]=0,"",Tabulka[[#This Row],[14_vzsk]]/Tabulka[[#This Row],[15_vzpl]])</f>
        <v>6.1962704059407993E-2</v>
      </c>
      <c r="S9" s="470">
        <f ca="1">IF(Tabulka[[#This Row],[15_vzpl]]-Tabulka[[#This Row],[14_vzsk]]=0,"",Tabulka[[#This Row],[15_vzpl]]-Tabulka[[#This Row],[14_vzsk]])</f>
        <v>22102.561094819161</v>
      </c>
    </row>
    <row r="10" spans="1:19" x14ac:dyDescent="0.3">
      <c r="A10" s="469">
        <v>100</v>
      </c>
      <c r="B10" s="468" t="s">
        <v>4523</v>
      </c>
      <c r="C10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2.3499999999999996</v>
      </c>
      <c r="D1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0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1398.4</v>
      </c>
      <c r="H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117.5</v>
      </c>
      <c r="I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1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10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526594</v>
      </c>
      <c r="P1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0" s="471" t="str">
        <f ca="1">IF(Tabulka[[#This Row],[15_vzpl]]=0,"",Tabulka[[#This Row],[14_vzsk]]/Tabulka[[#This Row],[15_vzpl]])</f>
        <v/>
      </c>
      <c r="S10" s="470" t="str">
        <f ca="1">IF(Tabulka[[#This Row],[15_vzpl]]-Tabulka[[#This Row],[14_vzsk]]=0,"",Tabulka[[#This Row],[15_vzpl]]-Tabulka[[#This Row],[14_vzsk]])</f>
        <v/>
      </c>
    </row>
    <row r="11" spans="1:19" x14ac:dyDescent="0.3">
      <c r="A11" s="469">
        <v>101</v>
      </c>
      <c r="B11" s="468" t="s">
        <v>4524</v>
      </c>
      <c r="C11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16.399999999999999</v>
      </c>
      <c r="D1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1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9819.4000000000015</v>
      </c>
      <c r="H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742.4</v>
      </c>
      <c r="I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398.6</v>
      </c>
      <c r="J1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314</v>
      </c>
      <c r="K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8750</v>
      </c>
      <c r="N1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8750</v>
      </c>
      <c r="O11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5653234</v>
      </c>
      <c r="P1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1" s="471" t="str">
        <f ca="1">IF(Tabulka[[#This Row],[15_vzpl]]=0,"",Tabulka[[#This Row],[14_vzsk]]/Tabulka[[#This Row],[15_vzpl]])</f>
        <v/>
      </c>
      <c r="S11" s="470" t="str">
        <f ca="1">IF(Tabulka[[#This Row],[15_vzpl]]-Tabulka[[#This Row],[14_vzsk]]=0,"",Tabulka[[#This Row],[15_vzpl]]-Tabulka[[#This Row],[14_vzsk]])</f>
        <v/>
      </c>
    </row>
    <row r="12" spans="1:19" x14ac:dyDescent="0.3">
      <c r="A12" s="469" t="s">
        <v>4514</v>
      </c>
      <c r="B12" s="468"/>
      <c r="C12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</v>
      </c>
      <c r="D1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2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680</v>
      </c>
      <c r="H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1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12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148285</v>
      </c>
      <c r="P12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2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2" s="471" t="str">
        <f ca="1">IF(Tabulka[[#This Row],[15_vzpl]]=0,"",Tabulka[[#This Row],[14_vzsk]]/Tabulka[[#This Row],[15_vzpl]])</f>
        <v/>
      </c>
      <c r="S12" s="470" t="str">
        <f ca="1">IF(Tabulka[[#This Row],[15_vzpl]]-Tabulka[[#This Row],[14_vzsk]]=0,"",Tabulka[[#This Row],[15_vzpl]]-Tabulka[[#This Row],[14_vzsk]])</f>
        <v/>
      </c>
    </row>
    <row r="13" spans="1:19" x14ac:dyDescent="0.3">
      <c r="A13" s="469">
        <v>526</v>
      </c>
      <c r="B13" s="468" t="s">
        <v>4525</v>
      </c>
      <c r="C13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</v>
      </c>
      <c r="D1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3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680</v>
      </c>
      <c r="H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1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13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148285</v>
      </c>
      <c r="P13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3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3" s="471" t="str">
        <f ca="1">IF(Tabulka[[#This Row],[15_vzpl]]=0,"",Tabulka[[#This Row],[14_vzsk]]/Tabulka[[#This Row],[15_vzpl]])</f>
        <v/>
      </c>
      <c r="S13" s="470" t="str">
        <f ca="1">IF(Tabulka[[#This Row],[15_vzpl]]-Tabulka[[#This Row],[14_vzsk]]=0,"",Tabulka[[#This Row],[15_vzpl]]-Tabulka[[#This Row],[14_vzsk]])</f>
        <v/>
      </c>
    </row>
    <row r="14" spans="1:19" x14ac:dyDescent="0.3">
      <c r="A14" s="469" t="s">
        <v>4515</v>
      </c>
      <c r="B14" s="468"/>
      <c r="C14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81</v>
      </c>
      <c r="D1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4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47749</v>
      </c>
      <c r="H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50455</v>
      </c>
      <c r="L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143932</v>
      </c>
      <c r="N1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194387</v>
      </c>
      <c r="O14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11244324</v>
      </c>
      <c r="P14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6782</v>
      </c>
      <c r="Q14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13333.333333333334</v>
      </c>
      <c r="R14" s="471">
        <f ca="1">IF(Tabulka[[#This Row],[15_vzpl]]=0,"",Tabulka[[#This Row],[14_vzsk]]/Tabulka[[#This Row],[15_vzpl]])</f>
        <v>0.50864999999999994</v>
      </c>
      <c r="S14" s="470">
        <f ca="1">IF(Tabulka[[#This Row],[15_vzpl]]-Tabulka[[#This Row],[14_vzsk]]=0,"",Tabulka[[#This Row],[15_vzpl]]-Tabulka[[#This Row],[14_vzsk]])</f>
        <v>6551.3333333333339</v>
      </c>
    </row>
    <row r="15" spans="1:19" x14ac:dyDescent="0.3">
      <c r="A15" s="469">
        <v>303</v>
      </c>
      <c r="B15" s="468" t="s">
        <v>4526</v>
      </c>
      <c r="C15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23</v>
      </c>
      <c r="D1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5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13837</v>
      </c>
      <c r="H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3000</v>
      </c>
      <c r="L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45338</v>
      </c>
      <c r="N1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48338</v>
      </c>
      <c r="O15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3525630</v>
      </c>
      <c r="P15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6782</v>
      </c>
      <c r="Q15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13333.333333333334</v>
      </c>
      <c r="R15" s="471">
        <f ca="1">IF(Tabulka[[#This Row],[15_vzpl]]=0,"",Tabulka[[#This Row],[14_vzsk]]/Tabulka[[#This Row],[15_vzpl]])</f>
        <v>0.50864999999999994</v>
      </c>
      <c r="S15" s="470">
        <f ca="1">IF(Tabulka[[#This Row],[15_vzpl]]-Tabulka[[#This Row],[14_vzsk]]=0,"",Tabulka[[#This Row],[15_vzpl]]-Tabulka[[#This Row],[14_vzsk]])</f>
        <v>6551.3333333333339</v>
      </c>
    </row>
    <row r="16" spans="1:19" x14ac:dyDescent="0.3">
      <c r="A16" s="469">
        <v>304</v>
      </c>
      <c r="B16" s="468" t="s">
        <v>4527</v>
      </c>
      <c r="C16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8.25</v>
      </c>
      <c r="D16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6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6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6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5240.5</v>
      </c>
      <c r="H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11167</v>
      </c>
      <c r="L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18600</v>
      </c>
      <c r="N1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29767</v>
      </c>
      <c r="O16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1463848</v>
      </c>
      <c r="P16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6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6" s="471" t="str">
        <f ca="1">IF(Tabulka[[#This Row],[15_vzpl]]=0,"",Tabulka[[#This Row],[14_vzsk]]/Tabulka[[#This Row],[15_vzpl]])</f>
        <v/>
      </c>
      <c r="S16" s="470" t="str">
        <f ca="1">IF(Tabulka[[#This Row],[15_vzpl]]-Tabulka[[#This Row],[14_vzsk]]=0,"",Tabulka[[#This Row],[15_vzpl]]-Tabulka[[#This Row],[14_vzsk]])</f>
        <v/>
      </c>
    </row>
    <row r="17" spans="1:19" x14ac:dyDescent="0.3">
      <c r="A17" s="469">
        <v>305</v>
      </c>
      <c r="B17" s="468" t="s">
        <v>4528</v>
      </c>
      <c r="C17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4</v>
      </c>
      <c r="D17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7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7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7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2444</v>
      </c>
      <c r="H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4000</v>
      </c>
      <c r="L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6100</v>
      </c>
      <c r="N1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10100</v>
      </c>
      <c r="O17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726942</v>
      </c>
      <c r="P17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7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7" s="471" t="str">
        <f ca="1">IF(Tabulka[[#This Row],[15_vzpl]]=0,"",Tabulka[[#This Row],[14_vzsk]]/Tabulka[[#This Row],[15_vzpl]])</f>
        <v/>
      </c>
      <c r="S17" s="470" t="str">
        <f ca="1">IF(Tabulka[[#This Row],[15_vzpl]]-Tabulka[[#This Row],[14_vzsk]]=0,"",Tabulka[[#This Row],[15_vzpl]]-Tabulka[[#This Row],[14_vzsk]])</f>
        <v/>
      </c>
    </row>
    <row r="18" spans="1:19" x14ac:dyDescent="0.3">
      <c r="A18" s="469">
        <v>408</v>
      </c>
      <c r="B18" s="468" t="s">
        <v>4529</v>
      </c>
      <c r="C18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15.5</v>
      </c>
      <c r="D1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9644</v>
      </c>
      <c r="H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20000</v>
      </c>
      <c r="N1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20000</v>
      </c>
      <c r="O18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2347846</v>
      </c>
      <c r="P1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8" s="471" t="str">
        <f ca="1">IF(Tabulka[[#This Row],[15_vzpl]]=0,"",Tabulka[[#This Row],[14_vzsk]]/Tabulka[[#This Row],[15_vzpl]])</f>
        <v/>
      </c>
      <c r="S18" s="470" t="str">
        <f ca="1">IF(Tabulka[[#This Row],[15_vzpl]]-Tabulka[[#This Row],[14_vzsk]]=0,"",Tabulka[[#This Row],[15_vzpl]]-Tabulka[[#This Row],[14_vzsk]])</f>
        <v/>
      </c>
    </row>
    <row r="19" spans="1:19" x14ac:dyDescent="0.3">
      <c r="A19" s="469">
        <v>424</v>
      </c>
      <c r="B19" s="468" t="s">
        <v>4530</v>
      </c>
      <c r="C19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17.25</v>
      </c>
      <c r="D1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10107.5</v>
      </c>
      <c r="H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26288</v>
      </c>
      <c r="L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34452</v>
      </c>
      <c r="N1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60740</v>
      </c>
      <c r="O19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2084426</v>
      </c>
      <c r="P1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9" s="471" t="str">
        <f ca="1">IF(Tabulka[[#This Row],[15_vzpl]]=0,"",Tabulka[[#This Row],[14_vzsk]]/Tabulka[[#This Row],[15_vzpl]])</f>
        <v/>
      </c>
      <c r="S19" s="470" t="str">
        <f ca="1">IF(Tabulka[[#This Row],[15_vzpl]]-Tabulka[[#This Row],[14_vzsk]]=0,"",Tabulka[[#This Row],[15_vzpl]]-Tabulka[[#This Row],[14_vzsk]])</f>
        <v/>
      </c>
    </row>
    <row r="20" spans="1:19" x14ac:dyDescent="0.3">
      <c r="A20" s="469">
        <v>636</v>
      </c>
      <c r="B20" s="468" t="s">
        <v>4531</v>
      </c>
      <c r="C20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9</v>
      </c>
      <c r="D2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0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4816</v>
      </c>
      <c r="H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17414</v>
      </c>
      <c r="N2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17414</v>
      </c>
      <c r="O20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808920</v>
      </c>
      <c r="P2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0" s="471" t="str">
        <f ca="1">IF(Tabulka[[#This Row],[15_vzpl]]=0,"",Tabulka[[#This Row],[14_vzsk]]/Tabulka[[#This Row],[15_vzpl]])</f>
        <v/>
      </c>
      <c r="S20" s="470" t="str">
        <f ca="1">IF(Tabulka[[#This Row],[15_vzpl]]-Tabulka[[#This Row],[14_vzsk]]=0,"",Tabulka[[#This Row],[15_vzpl]]-Tabulka[[#This Row],[14_vzsk]])</f>
        <v/>
      </c>
    </row>
    <row r="21" spans="1:19" x14ac:dyDescent="0.3">
      <c r="A21" s="469">
        <v>642</v>
      </c>
      <c r="B21" s="468" t="s">
        <v>4532</v>
      </c>
      <c r="C21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4</v>
      </c>
      <c r="D2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1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1660</v>
      </c>
      <c r="H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6000</v>
      </c>
      <c r="L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2028</v>
      </c>
      <c r="N2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8028</v>
      </c>
      <c r="O21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286712</v>
      </c>
      <c r="P2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1" s="471" t="str">
        <f ca="1">IF(Tabulka[[#This Row],[15_vzpl]]=0,"",Tabulka[[#This Row],[14_vzsk]]/Tabulka[[#This Row],[15_vzpl]])</f>
        <v/>
      </c>
      <c r="S21" s="470" t="str">
        <f ca="1">IF(Tabulka[[#This Row],[15_vzpl]]-Tabulka[[#This Row],[14_vzsk]]=0,"",Tabulka[[#This Row],[15_vzpl]]-Tabulka[[#This Row],[14_vzsk]])</f>
        <v/>
      </c>
    </row>
    <row r="22" spans="1:19" x14ac:dyDescent="0.3">
      <c r="A22" s="469" t="s">
        <v>4516</v>
      </c>
      <c r="B22" s="468"/>
      <c r="C22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4.7</v>
      </c>
      <c r="D2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2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2824.8</v>
      </c>
      <c r="H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3.2</v>
      </c>
      <c r="J2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2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22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484825</v>
      </c>
      <c r="P22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2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2" s="471" t="str">
        <f ca="1">IF(Tabulka[[#This Row],[15_vzpl]]=0,"",Tabulka[[#This Row],[14_vzsk]]/Tabulka[[#This Row],[15_vzpl]])</f>
        <v/>
      </c>
      <c r="S22" s="470" t="str">
        <f ca="1">IF(Tabulka[[#This Row],[15_vzpl]]-Tabulka[[#This Row],[14_vzsk]]=0,"",Tabulka[[#This Row],[15_vzpl]]-Tabulka[[#This Row],[14_vzsk]])</f>
        <v/>
      </c>
    </row>
    <row r="23" spans="1:19" x14ac:dyDescent="0.3">
      <c r="A23" s="469">
        <v>30</v>
      </c>
      <c r="B23" s="468" t="s">
        <v>4533</v>
      </c>
      <c r="C23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4.7</v>
      </c>
      <c r="D2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3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2824.8</v>
      </c>
      <c r="H2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2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3.2</v>
      </c>
      <c r="J2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2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23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484825</v>
      </c>
      <c r="P23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3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3" s="471" t="str">
        <f ca="1">IF(Tabulka[[#This Row],[15_vzpl]]=0,"",Tabulka[[#This Row],[14_vzsk]]/Tabulka[[#This Row],[15_vzpl]])</f>
        <v/>
      </c>
      <c r="S23" s="470" t="str">
        <f ca="1">IF(Tabulka[[#This Row],[15_vzpl]]-Tabulka[[#This Row],[14_vzsk]]=0,"",Tabulka[[#This Row],[15_vzpl]]-Tabulka[[#This Row],[14_vzsk]])</f>
        <v/>
      </c>
    </row>
    <row r="24" spans="1:19" x14ac:dyDescent="0.3">
      <c r="A24" t="s">
        <v>301</v>
      </c>
    </row>
    <row r="25" spans="1:19" x14ac:dyDescent="0.3">
      <c r="A25" s="222" t="s">
        <v>201</v>
      </c>
    </row>
    <row r="26" spans="1:19" x14ac:dyDescent="0.3">
      <c r="A26" s="223" t="s">
        <v>271</v>
      </c>
    </row>
    <row r="27" spans="1:19" x14ac:dyDescent="0.3">
      <c r="A27" s="461" t="s">
        <v>270</v>
      </c>
    </row>
    <row r="28" spans="1:19" x14ac:dyDescent="0.3">
      <c r="A28" s="374" t="s">
        <v>233</v>
      </c>
    </row>
    <row r="29" spans="1:19" x14ac:dyDescent="0.3">
      <c r="A29" s="376" t="s">
        <v>238</v>
      </c>
    </row>
  </sheetData>
  <mergeCells count="23">
    <mergeCell ref="A1:S1"/>
    <mergeCell ref="P4:P5"/>
    <mergeCell ref="Q4:Q5"/>
    <mergeCell ref="R4:R5"/>
    <mergeCell ref="S4:S5"/>
    <mergeCell ref="A5:B5"/>
    <mergeCell ref="K4:N4"/>
    <mergeCell ref="O4:O5"/>
    <mergeCell ref="A3:B3"/>
    <mergeCell ref="C3:F3"/>
    <mergeCell ref="G3:J3"/>
    <mergeCell ref="K3:O3"/>
    <mergeCell ref="P3:S3"/>
    <mergeCell ref="A6:B6"/>
    <mergeCell ref="G4:G5"/>
    <mergeCell ref="H4:H5"/>
    <mergeCell ref="I4:I5"/>
    <mergeCell ref="J4:J5"/>
    <mergeCell ref="A4:B4"/>
    <mergeCell ref="C4:C5"/>
    <mergeCell ref="D4:D5"/>
    <mergeCell ref="E4:E5"/>
    <mergeCell ref="F4:F5"/>
  </mergeCells>
  <conditionalFormatting sqref="S6:S23">
    <cfRule type="cellIs" dxfId="25" priority="3" operator="lessThan">
      <formula>0</formula>
    </cfRule>
  </conditionalFormatting>
  <conditionalFormatting sqref="R6:R23">
    <cfRule type="cellIs" dxfId="24" priority="4" operator="greaterThan">
      <formula>1</formula>
    </cfRule>
  </conditionalFormatting>
  <conditionalFormatting sqref="A8:S23">
    <cfRule type="expression" dxfId="23" priority="2">
      <formula>$B8=""</formula>
    </cfRule>
  </conditionalFormatting>
  <conditionalFormatting sqref="P8:S23">
    <cfRule type="expression" dxfId="22" priority="1">
      <formula>$B8&lt;&gt;""</formula>
    </cfRule>
  </conditionalFormatting>
  <dataValidations count="1">
    <dataValidation type="list" allowBlank="1" showInputMessage="1" showErrorMessage="1" sqref="A4:B4">
      <formula1>Obdobi</formula1>
    </dataValidation>
  </dataValidations>
  <hyperlinks>
    <hyperlink ref="A2" location="Obsah!A1" display="Zpět na Obsah  KL 01  1.-4.měsíc"/>
  </hyperlinks>
  <pageMargins left="0.25" right="0.25" top="0.75" bottom="0.75" header="0.3" footer="0.3"/>
  <pageSetup paperSize="9" orientation="landscape" r:id="rId1"/>
  <legacyDrawing r:id="rId2"/>
  <tableParts count="1"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">
    <tabColor rgb="FFFFFF66"/>
    <pageSetUpPr fitToPage="1"/>
  </sheetPr>
  <dimension ref="A1:E34"/>
  <sheetViews>
    <sheetView showGridLines="0" showRowColHeaders="0" zoomScaleNormal="100" workbookViewId="0">
      <pane ySplit="3" topLeftCell="A4" activePane="bottomLeft" state="frozen"/>
      <selection pane="bottomLeft" sqref="A1:E1"/>
    </sheetView>
  </sheetViews>
  <sheetFormatPr defaultRowHeight="13.8" x14ac:dyDescent="0.3"/>
  <cols>
    <col min="1" max="1" width="104.109375" style="270" bestFit="1" customWidth="1"/>
    <col min="2" max="2" width="11.6640625" style="270" hidden="1" customWidth="1"/>
    <col min="3" max="4" width="11" style="272" customWidth="1"/>
    <col min="5" max="5" width="11" style="273" customWidth="1"/>
    <col min="6" max="16384" width="8.88671875" style="270"/>
  </cols>
  <sheetData>
    <row r="1" spans="1:5" ht="18.600000000000001" thickBot="1" x14ac:dyDescent="0.4">
      <c r="A1" s="512" t="s">
        <v>150</v>
      </c>
      <c r="B1" s="512"/>
      <c r="C1" s="513"/>
      <c r="D1" s="513"/>
      <c r="E1" s="513"/>
    </row>
    <row r="2" spans="1:5" ht="14.4" customHeight="1" thickBot="1" x14ac:dyDescent="0.35">
      <c r="A2" s="371" t="s">
        <v>328</v>
      </c>
      <c r="B2" s="271"/>
    </row>
    <row r="3" spans="1:5" ht="14.4" customHeight="1" thickBot="1" x14ac:dyDescent="0.35">
      <c r="A3" s="274"/>
      <c r="C3" s="275" t="s">
        <v>130</v>
      </c>
      <c r="D3" s="276" t="s">
        <v>93</v>
      </c>
      <c r="E3" s="277" t="s">
        <v>95</v>
      </c>
    </row>
    <row r="4" spans="1:5" ht="14.4" customHeight="1" thickBot="1" x14ac:dyDescent="0.35">
      <c r="A4" s="278" t="str">
        <f>HYPERLINK("#HI!A1","NÁKLADY CELKEM (v tisících Kč)")</f>
        <v>NÁKLADY CELKEM (v tisících Kč)</v>
      </c>
      <c r="B4" s="279"/>
      <c r="C4" s="280">
        <f ca="1">IF(ISERROR(VLOOKUP("Náklady celkem",INDIRECT("HI!$A:$G"),6,0)),0,VLOOKUP("Náklady celkem",INDIRECT("HI!$A:$G"),6,0))</f>
        <v>141926.87518977831</v>
      </c>
      <c r="D4" s="280">
        <f ca="1">IF(ISERROR(VLOOKUP("Náklady celkem",INDIRECT("HI!$A:$G"),5,0)),0,VLOOKUP("Náklady celkem",INDIRECT("HI!$A:$G"),5,0))</f>
        <v>147699.36407999994</v>
      </c>
      <c r="E4" s="281">
        <f ca="1">IF(C4=0,0,D4/C4)</f>
        <v>1.0406722749479471</v>
      </c>
    </row>
    <row r="5" spans="1:5" ht="14.4" customHeight="1" x14ac:dyDescent="0.3">
      <c r="A5" s="282" t="s">
        <v>193</v>
      </c>
      <c r="B5" s="283"/>
      <c r="C5" s="284"/>
      <c r="D5" s="284"/>
      <c r="E5" s="285"/>
    </row>
    <row r="6" spans="1:5" ht="14.4" customHeight="1" x14ac:dyDescent="0.3">
      <c r="A6" s="286" t="s">
        <v>198</v>
      </c>
      <c r="B6" s="287"/>
      <c r="C6" s="288"/>
      <c r="D6" s="288"/>
      <c r="E6" s="285"/>
    </row>
    <row r="7" spans="1:5" ht="14.4" customHeight="1" x14ac:dyDescent="0.3">
      <c r="A7" s="401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7" s="287" t="s">
        <v>135</v>
      </c>
      <c r="C7" s="288">
        <f>IF(ISERROR(HI!F5),"",HI!F5)</f>
        <v>102843.39444274904</v>
      </c>
      <c r="D7" s="288">
        <f>IF(ISERROR(HI!E5),"",HI!E5)</f>
        <v>110785.04734999992</v>
      </c>
      <c r="E7" s="285">
        <f t="shared" ref="E7:E15" si="0">IF(C7=0,0,D7/C7)</f>
        <v>1.0772208361099151</v>
      </c>
    </row>
    <row r="8" spans="1:5" ht="14.4" customHeight="1" x14ac:dyDescent="0.3">
      <c r="A8" s="401" t="str">
        <f>HYPERLINK("#'LŽ PL'!A1","Plnění pozitivního listu (min. 90%)")</f>
        <v>Plnění pozitivního listu (min. 90%)</v>
      </c>
      <c r="B8" s="287" t="s">
        <v>185</v>
      </c>
      <c r="C8" s="289">
        <v>0.9</v>
      </c>
      <c r="D8" s="289">
        <f>IF(ISERROR(VLOOKUP("celkem",'LŽ PL'!$A:$F,5,0)),0,VLOOKUP("celkem",'LŽ PL'!$A:$F,5,0))</f>
        <v>0.97917994325519009</v>
      </c>
      <c r="E8" s="285">
        <f t="shared" si="0"/>
        <v>1.087977714727989</v>
      </c>
    </row>
    <row r="9" spans="1:5" ht="14.4" customHeight="1" x14ac:dyDescent="0.3">
      <c r="A9" s="401" t="str">
        <f>HYPERLINK("#'LŽ Statim'!A1","Podíl statimových žádanek (max. 30%)")</f>
        <v>Podíl statimových žádanek (max. 30%)</v>
      </c>
      <c r="B9" s="399" t="s">
        <v>251</v>
      </c>
      <c r="C9" s="400">
        <v>0.3</v>
      </c>
      <c r="D9" s="400">
        <f>IF('LŽ Statim'!G3="",0,'LŽ Statim'!G3)</f>
        <v>0.27893383212532147</v>
      </c>
      <c r="E9" s="285">
        <f>IF(C9=0,0,D9/C9)</f>
        <v>0.9297794404177383</v>
      </c>
    </row>
    <row r="10" spans="1:5" ht="14.4" customHeight="1" x14ac:dyDescent="0.3">
      <c r="A10" s="290" t="s">
        <v>194</v>
      </c>
      <c r="B10" s="287"/>
      <c r="C10" s="288"/>
      <c r="D10" s="288"/>
      <c r="E10" s="285"/>
    </row>
    <row r="11" spans="1:5" ht="14.4" customHeight="1" x14ac:dyDescent="0.3">
      <c r="A11" s="401" t="str">
        <f>HYPERLINK("#'Léky Recepty'!A1","Záchyt v lékárně (Úhrada Kč, min. 60%)")</f>
        <v>Záchyt v lékárně (Úhrada Kč, min. 60%)</v>
      </c>
      <c r="B11" s="287" t="s">
        <v>140</v>
      </c>
      <c r="C11" s="289">
        <v>0.6</v>
      </c>
      <c r="D11" s="289">
        <f>IF(ISERROR(VLOOKUP("Celkem",'Léky Recepty'!B:H,5,0)),0,VLOOKUP("Celkem",'Léky Recepty'!B:H,5,0))</f>
        <v>0.70579301005807205</v>
      </c>
      <c r="E11" s="285">
        <f t="shared" si="0"/>
        <v>1.1763216834301202</v>
      </c>
    </row>
    <row r="12" spans="1:5" ht="14.4" customHeight="1" x14ac:dyDescent="0.3">
      <c r="A12" s="401" t="str">
        <f>HYPERLINK("#'LRp PL'!A1","Plnění pozitivního listu (min. 80%)")</f>
        <v>Plnění pozitivního listu (min. 80%)</v>
      </c>
      <c r="B12" s="287" t="s">
        <v>186</v>
      </c>
      <c r="C12" s="289">
        <v>0.8</v>
      </c>
      <c r="D12" s="289">
        <f>IF(ISERROR(VLOOKUP("Celkem",'LRp PL'!A:F,5,0)),0,VLOOKUP("Celkem",'LRp PL'!A:F,5,0))</f>
        <v>0.94861218854264484</v>
      </c>
      <c r="E12" s="285">
        <f t="shared" si="0"/>
        <v>1.1857652356783059</v>
      </c>
    </row>
    <row r="13" spans="1:5" ht="14.4" customHeight="1" x14ac:dyDescent="0.3">
      <c r="A13" s="290" t="s">
        <v>195</v>
      </c>
      <c r="B13" s="287"/>
      <c r="C13" s="288"/>
      <c r="D13" s="288"/>
      <c r="E13" s="285"/>
    </row>
    <row r="14" spans="1:5" ht="14.4" customHeight="1" x14ac:dyDescent="0.3">
      <c r="A14" s="291" t="s">
        <v>199</v>
      </c>
      <c r="B14" s="287"/>
      <c r="C14" s="284"/>
      <c r="D14" s="284"/>
      <c r="E14" s="285"/>
    </row>
    <row r="15" spans="1:5" ht="14.4" customHeight="1" x14ac:dyDescent="0.3">
      <c r="A15" s="292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15" s="287" t="s">
        <v>135</v>
      </c>
      <c r="C15" s="288">
        <f>IF(ISERROR(HI!F6),"",HI!F6)</f>
        <v>1499.3333375129698</v>
      </c>
      <c r="D15" s="288">
        <f>IF(ISERROR(HI!E6),"",HI!E6)</f>
        <v>1350.51919</v>
      </c>
      <c r="E15" s="285">
        <f t="shared" si="0"/>
        <v>0.90074645591498925</v>
      </c>
    </row>
    <row r="16" spans="1:5" ht="14.4" customHeight="1" thickBot="1" x14ac:dyDescent="0.35">
      <c r="A16" s="293" t="str">
        <f>HYPERLINK("#HI!A1","Osobní náklady")</f>
        <v>Osobní náklady</v>
      </c>
      <c r="B16" s="287"/>
      <c r="C16" s="284">
        <f ca="1">IF(ISERROR(VLOOKUP("Osobní náklady (Kč) *",INDIRECT("HI!$A:$G"),6,0)),0,VLOOKUP("Osobní náklady (Kč) *",INDIRECT("HI!$A:$G"),6,0))</f>
        <v>27413.491731292725</v>
      </c>
      <c r="D16" s="284">
        <f ca="1">IF(ISERROR(VLOOKUP("Osobní náklady (Kč) *",INDIRECT("HI!$A:$G"),5,0)),0,VLOOKUP("Osobní náklady (Kč) *",INDIRECT("HI!$A:$G"),5,0))</f>
        <v>25937.578690000002</v>
      </c>
      <c r="E16" s="285">
        <f ca="1">IF(C16=0,0,D16/C16)</f>
        <v>0.9461610707691076</v>
      </c>
    </row>
    <row r="17" spans="1:5" ht="14.4" customHeight="1" thickBot="1" x14ac:dyDescent="0.35">
      <c r="A17" s="297"/>
      <c r="B17" s="298"/>
      <c r="C17" s="299"/>
      <c r="D17" s="299"/>
      <c r="E17" s="300"/>
    </row>
    <row r="18" spans="1:5" ht="14.4" customHeight="1" thickBot="1" x14ac:dyDescent="0.35">
      <c r="A18" s="301" t="str">
        <f>HYPERLINK("#HI!A1","VÝNOSY CELKEM (v tisících)")</f>
        <v>VÝNOSY CELKEM (v tisících)</v>
      </c>
      <c r="B18" s="302"/>
      <c r="C18" s="303">
        <f ca="1">IF(ISERROR(VLOOKUP("Výnosy celkem",INDIRECT("HI!$A:$G"),6,0)),0,VLOOKUP("Výnosy celkem",INDIRECT("HI!$A:$G"),6,0))</f>
        <v>65077.428669999979</v>
      </c>
      <c r="D18" s="303">
        <f ca="1">IF(ISERROR(VLOOKUP("Výnosy celkem",INDIRECT("HI!$A:$G"),5,0)),0,VLOOKUP("Výnosy celkem",INDIRECT("HI!$A:$G"),5,0))</f>
        <v>63652.20499999998</v>
      </c>
      <c r="E18" s="304">
        <f t="shared" ref="E18:E31" ca="1" si="1">IF(C18=0,0,D18/C18)</f>
        <v>0.97809957001793757</v>
      </c>
    </row>
    <row r="19" spans="1:5" ht="14.4" customHeight="1" x14ac:dyDescent="0.3">
      <c r="A19" s="305" t="str">
        <f>HYPERLINK("#HI!A1","Ambulance (body za výkony + Kč za ZUM a ZULP)")</f>
        <v>Ambulance (body za výkony + Kč za ZUM a ZULP)</v>
      </c>
      <c r="B19" s="283"/>
      <c r="C19" s="284">
        <f ca="1">IF(ISERROR(VLOOKUP("Ambulance *",INDIRECT("HI!$A:$G"),6,0)),0,VLOOKUP("Ambulance *",INDIRECT("HI!$A:$G"),6,0))</f>
        <v>46595.568669999979</v>
      </c>
      <c r="D19" s="284">
        <f ca="1">IF(ISERROR(VLOOKUP("Ambulance *",INDIRECT("HI!$A:$G"),5,0)),0,VLOOKUP("Ambulance *",INDIRECT("HI!$A:$G"),5,0))</f>
        <v>49002.934999999976</v>
      </c>
      <c r="E19" s="285">
        <f t="shared" ca="1" si="1"/>
        <v>1.0516651346622572</v>
      </c>
    </row>
    <row r="20" spans="1:5" ht="14.4" customHeight="1" x14ac:dyDescent="0.3">
      <c r="A20" s="429" t="str">
        <f>HYPERLINK("#'ZV Vykáz.-A'!A1","Zdravotní výkony vykázané u ambulantních pacientů (min. 100 % 2016)")</f>
        <v>Zdravotní výkony vykázané u ambulantních pacientů (min. 100 % 2016)</v>
      </c>
      <c r="B20" s="430" t="s">
        <v>152</v>
      </c>
      <c r="C20" s="289">
        <v>1</v>
      </c>
      <c r="D20" s="289">
        <f>IF(ISERROR(VLOOKUP("Celkem:",'ZV Vykáz.-A'!$A:$AB,10,0)),"",VLOOKUP("Celkem:",'ZV Vykáz.-A'!$A:$AB,10,0))</f>
        <v>1.0516651346622572</v>
      </c>
      <c r="E20" s="285">
        <f t="shared" si="1"/>
        <v>1.0516651346622572</v>
      </c>
    </row>
    <row r="21" spans="1:5" ht="14.4" customHeight="1" x14ac:dyDescent="0.3">
      <c r="A21" s="427" t="str">
        <f>HYPERLINK("#'ZV Vykáz.-A'!A1","Specializovaná ambulantní péče")</f>
        <v>Specializovaná ambulantní péče</v>
      </c>
      <c r="B21" s="430" t="s">
        <v>152</v>
      </c>
      <c r="C21" s="289">
        <v>1</v>
      </c>
      <c r="D21" s="400">
        <f>IF(ISERROR(VLOOKUP("Specializovaná ambulantní péče",'ZV Vykáz.-A'!$A:$AB,10,0)),"",VLOOKUP("Specializovaná ambulantní péče",'ZV Vykáz.-A'!$A:$AB,10,0))</f>
        <v>1.051665134662257</v>
      </c>
      <c r="E21" s="285">
        <f t="shared" si="1"/>
        <v>1.051665134662257</v>
      </c>
    </row>
    <row r="22" spans="1:5" ht="14.4" customHeight="1" x14ac:dyDescent="0.3">
      <c r="A22" s="427" t="str">
        <f>HYPERLINK("#'ZV Vykáz.-A'!A1","Ambulantní péče ve vyjmenovaných odbornostech (§9)")</f>
        <v>Ambulantní péče ve vyjmenovaných odbornostech (§9)</v>
      </c>
      <c r="B22" s="430" t="s">
        <v>152</v>
      </c>
      <c r="C22" s="289">
        <v>1</v>
      </c>
      <c r="D22" s="400" t="str">
        <f>IF(ISERROR(VLOOKUP("Ambulantní péče ve vyjmenovaných odbornostech (§9) *",'ZV Vykáz.-A'!$A:$AB,10,0)),"",VLOOKUP("Ambulantní péče ve vyjmenovaných odbornostech (§9) *",'ZV Vykáz.-A'!$A:$AB,10,0))</f>
        <v/>
      </c>
      <c r="E22" s="285">
        <f>IF(OR(C22=0,D22=""),0,IF(C22="","",D22/C22))</f>
        <v>0</v>
      </c>
    </row>
    <row r="23" spans="1:5" ht="14.4" customHeight="1" x14ac:dyDescent="0.3">
      <c r="A23" s="306" t="str">
        <f>HYPERLINK("#'ZV Vykáz.-H'!A1","Zdravotní výkony vykázané u hospitalizovaných pacientů (max. 85 %)")</f>
        <v>Zdravotní výkony vykázané u hospitalizovaných pacientů (max. 85 %)</v>
      </c>
      <c r="B23" s="430" t="s">
        <v>154</v>
      </c>
      <c r="C23" s="289">
        <v>0.85</v>
      </c>
      <c r="D23" s="289">
        <f>IF(ISERROR(VLOOKUP("Celkem:",'ZV Vykáz.-H'!$A:$S,7,0)),"",VLOOKUP("Celkem:",'ZV Vykáz.-H'!$A:$S,7,0))</f>
        <v>0.73922600840357322</v>
      </c>
      <c r="E23" s="285">
        <f t="shared" si="1"/>
        <v>0.86967765694538024</v>
      </c>
    </row>
    <row r="24" spans="1:5" ht="14.4" customHeight="1" x14ac:dyDescent="0.3">
      <c r="A24" s="307" t="str">
        <f>HYPERLINK("#HI!A1","Hospitalizace (casemix * 30000)")</f>
        <v>Hospitalizace (casemix * 30000)</v>
      </c>
      <c r="B24" s="287"/>
      <c r="C24" s="284">
        <f ca="1">IF(ISERROR(VLOOKUP("Hospitalizace *",INDIRECT("HI!$A:$G"),6,0)),0,VLOOKUP("Hospitalizace *",INDIRECT("HI!$A:$G"),6,0))</f>
        <v>18481.86</v>
      </c>
      <c r="D24" s="284">
        <f ca="1">IF(ISERROR(VLOOKUP("Hospitalizace *",INDIRECT("HI!$A:$G"),5,0)),0,VLOOKUP("Hospitalizace *",INDIRECT("HI!$A:$G"),5,0))</f>
        <v>14649.270000000002</v>
      </c>
      <c r="E24" s="285">
        <f ca="1">IF(C24=0,0,D24/C24)</f>
        <v>0.79262963792605301</v>
      </c>
    </row>
    <row r="25" spans="1:5" ht="14.4" customHeight="1" x14ac:dyDescent="0.3">
      <c r="A25" s="429" t="str">
        <f>HYPERLINK("#'CaseMix'!A1","Casemix (min. 100 % 2016)")</f>
        <v>Casemix (min. 100 % 2016)</v>
      </c>
      <c r="B25" s="287" t="s">
        <v>70</v>
      </c>
      <c r="C25" s="289">
        <v>1</v>
      </c>
      <c r="D25" s="289">
        <f>IF(ISERROR(VLOOKUP("Celkem",CaseMix!A:O,6,0)),0,VLOOKUP("Celkem",CaseMix!A:O,6,0))</f>
        <v>0.79262963792605301</v>
      </c>
      <c r="E25" s="285">
        <f t="shared" si="1"/>
        <v>0.79262963792605301</v>
      </c>
    </row>
    <row r="26" spans="1:5" ht="14.4" customHeight="1" x14ac:dyDescent="0.3">
      <c r="A26" s="428" t="str">
        <f>HYPERLINK("#'CaseMix'!A1","DRG - Úhrada formou případového paušálu")</f>
        <v>DRG - Úhrada formou případového paušálu</v>
      </c>
      <c r="B26" s="287" t="s">
        <v>70</v>
      </c>
      <c r="C26" s="289">
        <v>1</v>
      </c>
      <c r="D26" s="289">
        <f>IF(ISERROR(CaseMix!F26),"",CaseMix!F26)</f>
        <v>0.79262963792605301</v>
      </c>
      <c r="E26" s="285">
        <f t="shared" si="1"/>
        <v>0.79262963792605301</v>
      </c>
    </row>
    <row r="27" spans="1:5" ht="14.4" customHeight="1" x14ac:dyDescent="0.3">
      <c r="A27" s="428" t="str">
        <f>HYPERLINK("#'CaseMix'!A1","DRG - Individuálně smluvně sjednaná složka úhrady")</f>
        <v>DRG - Individuálně smluvně sjednaná složka úhrady</v>
      </c>
      <c r="B27" s="287" t="s">
        <v>70</v>
      </c>
      <c r="C27" s="289">
        <v>1</v>
      </c>
      <c r="D27" s="289">
        <f>IF(ISERROR(CaseMix!F39),"",CaseMix!F39)</f>
        <v>0</v>
      </c>
      <c r="E27" s="285">
        <f t="shared" si="1"/>
        <v>0</v>
      </c>
    </row>
    <row r="28" spans="1:5" ht="14.4" customHeight="1" x14ac:dyDescent="0.3">
      <c r="A28" s="427" t="str">
        <f>HYPERLINK("#'CaseMix'!A1","DRG - Úhrada vyčleněná z úhrady formou případového paušálu")</f>
        <v>DRG - Úhrada vyčleněná z úhrady formou případového paušálu</v>
      </c>
      <c r="B28" s="287" t="s">
        <v>70</v>
      </c>
      <c r="C28" s="289">
        <v>1</v>
      </c>
      <c r="D28" s="289">
        <f>IF(ISERROR(CaseMix!F52),"",CaseMix!F52)</f>
        <v>0</v>
      </c>
      <c r="E28" s="285">
        <f t="shared" ref="E28" si="2">IF(C28=0,0,D28/C28)</f>
        <v>0</v>
      </c>
    </row>
    <row r="29" spans="1:5" ht="14.4" customHeight="1" x14ac:dyDescent="0.3">
      <c r="A29" s="306" t="str">
        <f>HYPERLINK("#'CaseMix'!A1","Počet hospitalizací ukončených na pracovišti (min. 95 %)")</f>
        <v>Počet hospitalizací ukončených na pracovišti (min. 95 %)</v>
      </c>
      <c r="B29" s="287" t="s">
        <v>70</v>
      </c>
      <c r="C29" s="289">
        <v>0.95</v>
      </c>
      <c r="D29" s="289">
        <f>IF(ISERROR(CaseMix!K13),"",CaseMix!K13)</f>
        <v>0.84036939313984171</v>
      </c>
      <c r="E29" s="285">
        <f t="shared" si="1"/>
        <v>0.8845993611998334</v>
      </c>
    </row>
    <row r="30" spans="1:5" ht="14.4" customHeight="1" x14ac:dyDescent="0.3">
      <c r="A30" s="306" t="str">
        <f>HYPERLINK("#'ALOS'!A1","Průměrná délka hospitalizace (max. 100 % republikového průměru)")</f>
        <v>Průměrná délka hospitalizace (max. 100 % republikového průměru)</v>
      </c>
      <c r="B30" s="287" t="s">
        <v>85</v>
      </c>
      <c r="C30" s="289">
        <v>1</v>
      </c>
      <c r="D30" s="308">
        <f>IF(ISERROR(INDEX(ALOS!$E:$E,COUNT(ALOS!$E:$E)+32)),0,INDEX(ALOS!$E:$E,COUNT(ALOS!$E:$E)+32))</f>
        <v>1.1138129857107044</v>
      </c>
      <c r="E30" s="285">
        <f t="shared" si="1"/>
        <v>1.1138129857107044</v>
      </c>
    </row>
    <row r="31" spans="1:5" ht="27.6" x14ac:dyDescent="0.3">
      <c r="A31" s="309" t="str">
        <f>HYPERLINK("#'ZV Vyžád.'!A1","Zdravotní výkony (vybraných odborností) vyžádané v rámci hospitalizace (95 % při splnění casemixu 100 %, při nesplnění casemixu 100 % snížení limitu o dvojnásobek procentních bodů, o který nebylo dosaženo casemixu 100 %)")</f>
        <v>Zdravotní výkony (vybraných odborností) vyžádané v rámci hospitalizace (95 % při splnění casemixu 100 %, při nesplnění casemixu 100 % snížení limitu o dvojnásobek procentních bodů, o který nebylo dosaženo casemixu 100 %)</v>
      </c>
      <c r="B31" s="287" t="s">
        <v>149</v>
      </c>
      <c r="C31" s="289">
        <f>IF(E25&gt;1,95%,95%-2*ABS(C25-D25))</f>
        <v>0.53525927585210598</v>
      </c>
      <c r="D31" s="289">
        <f>IF(ISERROR(VLOOKUP("Celkem:",'ZV Vyžád.'!$A:$M,7,0)),"",VLOOKUP("Celkem:",'ZV Vyžád.'!$A:$M,7,0))</f>
        <v>0.93253944432274871</v>
      </c>
      <c r="E31" s="285">
        <f t="shared" si="1"/>
        <v>1.7422200537079766</v>
      </c>
    </row>
    <row r="32" spans="1:5" ht="14.4" customHeight="1" thickBot="1" x14ac:dyDescent="0.35">
      <c r="A32" s="310" t="s">
        <v>196</v>
      </c>
      <c r="B32" s="294"/>
      <c r="C32" s="295"/>
      <c r="D32" s="295"/>
      <c r="E32" s="296"/>
    </row>
    <row r="33" spans="1:5" ht="14.4" customHeight="1" thickBot="1" x14ac:dyDescent="0.35">
      <c r="A33" s="311"/>
      <c r="B33" s="312"/>
      <c r="C33" s="313"/>
      <c r="D33" s="313"/>
      <c r="E33" s="314"/>
    </row>
    <row r="34" spans="1:5" ht="14.4" customHeight="1" thickBot="1" x14ac:dyDescent="0.35">
      <c r="A34" s="315" t="s">
        <v>197</v>
      </c>
      <c r="B34" s="316"/>
      <c r="C34" s="317"/>
      <c r="D34" s="317"/>
      <c r="E34" s="318"/>
    </row>
  </sheetData>
  <mergeCells count="1">
    <mergeCell ref="A1:E1"/>
  </mergeCells>
  <conditionalFormatting sqref="E5">
    <cfRule type="cellIs" dxfId="91" priority="23" operator="greaterThan">
      <formula>1</formula>
    </cfRule>
    <cfRule type="iconSet" priority="24">
      <iconSet iconSet="3Symbols2" reverse="1">
        <cfvo type="percent" val="0"/>
        <cfvo type="num" val="1"/>
        <cfvo type="num" val="1"/>
      </iconSet>
    </cfRule>
  </conditionalFormatting>
  <conditionalFormatting sqref="E14">
    <cfRule type="cellIs" dxfId="90" priority="21" operator="greaterThan">
      <formula>1</formula>
    </cfRule>
    <cfRule type="iconSet" priority="22">
      <iconSet iconSet="3Symbols2" reverse="1">
        <cfvo type="percent" val="0"/>
        <cfvo type="num" val="1"/>
        <cfvo type="num" val="1"/>
      </iconSet>
    </cfRule>
  </conditionalFormatting>
  <conditionalFormatting sqref="E16">
    <cfRule type="cellIs" dxfId="89" priority="17" operator="greaterThan">
      <formula>1</formula>
    </cfRule>
    <cfRule type="iconSet" priority="18">
      <iconSet iconSet="3Symbols2" reverse="1">
        <cfvo type="percent" val="0"/>
        <cfvo type="num" val="1"/>
        <cfvo type="num" val="1"/>
      </iconSet>
    </cfRule>
  </conditionalFormatting>
  <conditionalFormatting sqref="E19">
    <cfRule type="cellIs" dxfId="88" priority="15" operator="lessThan">
      <formula>1</formula>
    </cfRule>
    <cfRule type="iconSet" priority="16">
      <iconSet iconSet="3Symbols2">
        <cfvo type="percent" val="0"/>
        <cfvo type="num" val="1"/>
        <cfvo type="num" val="1"/>
      </iconSet>
    </cfRule>
  </conditionalFormatting>
  <conditionalFormatting sqref="E24">
    <cfRule type="cellIs" dxfId="87" priority="13" operator="lessThan">
      <formula>1</formula>
    </cfRule>
    <cfRule type="iconSet" priority="14">
      <iconSet iconSet="3Symbols2">
        <cfvo type="percent" val="0"/>
        <cfvo type="num" val="1"/>
        <cfvo type="num" val="1"/>
      </iconSet>
    </cfRule>
  </conditionalFormatting>
  <conditionalFormatting sqref="E6">
    <cfRule type="cellIs" dxfId="86" priority="11" operator="greaterThan">
      <formula>1</formula>
    </cfRule>
    <cfRule type="iconSet" priority="12">
      <iconSet iconSet="3Symbols2" reverse="1">
        <cfvo type="percent" val="0"/>
        <cfvo type="num" val="1"/>
        <cfvo type="num" val="1"/>
      </iconSet>
    </cfRule>
  </conditionalFormatting>
  <conditionalFormatting sqref="E25:E27 E18 E8 E11:E12 E29 E20:E21">
    <cfRule type="cellIs" dxfId="85" priority="26" operator="lessThan">
      <formula>1</formula>
    </cfRule>
    <cfRule type="iconSet" priority="27">
      <iconSet iconSet="3Symbols2">
        <cfvo type="percent" val="0"/>
        <cfvo type="num" val="1"/>
        <cfvo type="num" val="1"/>
      </iconSet>
    </cfRule>
  </conditionalFormatting>
  <conditionalFormatting sqref="E9">
    <cfRule type="cellIs" dxfId="84" priority="9" operator="greaterThan">
      <formula>1</formula>
    </cfRule>
    <cfRule type="iconSet" priority="10">
      <iconSet iconSet="3Symbols2" reverse="1">
        <cfvo type="percent" val="0"/>
        <cfvo type="num" val="1"/>
        <cfvo type="num" val="1"/>
      </iconSet>
    </cfRule>
  </conditionalFormatting>
  <conditionalFormatting sqref="E28">
    <cfRule type="iconSet" priority="6">
      <iconSet iconSet="3Symbols2">
        <cfvo type="percent" val="0"/>
        <cfvo type="num" val="1"/>
        <cfvo type="num" val="1"/>
      </iconSet>
    </cfRule>
  </conditionalFormatting>
  <conditionalFormatting sqref="E28">
    <cfRule type="cellIs" dxfId="83" priority="5" operator="lessThan">
      <formula>1</formula>
    </cfRule>
  </conditionalFormatting>
  <conditionalFormatting sqref="E30:E31 E4 E7 E15 E22:E23">
    <cfRule type="cellIs" dxfId="82" priority="29" operator="greaterThan">
      <formula>1</formula>
    </cfRule>
    <cfRule type="iconSet" priority="30">
      <iconSet iconSet="3Symbols2" reverse="1">
        <cfvo type="percent" val="0"/>
        <cfvo type="num" val="1"/>
        <cfvo type="num" val="1"/>
      </iconSe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E20:E21 E23" evalError="1"/>
    <ignoredError sqref="E22" formula="1"/>
  </ignoredError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6">
    <tabColor theme="7" tint="0.39997558519241921"/>
  </sheetPr>
  <dimension ref="A1:S71"/>
  <sheetViews>
    <sheetView workbookViewId="0"/>
  </sheetViews>
  <sheetFormatPr defaultRowHeight="14.4" x14ac:dyDescent="0.3"/>
  <cols>
    <col min="1" max="1" width="9.44140625" customWidth="1"/>
    <col min="5" max="5" width="10.21875" customWidth="1"/>
    <col min="6" max="6" width="11" customWidth="1"/>
    <col min="7" max="7" width="11.109375" customWidth="1"/>
    <col min="8" max="8" width="12.109375" customWidth="1"/>
    <col min="9" max="9" width="11.77734375" customWidth="1"/>
    <col min="10" max="10" width="12.77734375" customWidth="1"/>
    <col min="11" max="11" width="12.44140625" customWidth="1"/>
    <col min="12" max="12" width="10.77734375" customWidth="1"/>
    <col min="13" max="13" width="9.44140625" customWidth="1"/>
    <col min="14" max="15" width="9.6640625" customWidth="1"/>
    <col min="16" max="16" width="10" customWidth="1"/>
    <col min="17" max="17" width="9.77734375" customWidth="1"/>
    <col min="18" max="18" width="9.44140625" customWidth="1"/>
    <col min="19" max="19" width="9.21875" customWidth="1"/>
  </cols>
  <sheetData>
    <row r="1" spans="1:19" x14ac:dyDescent="0.3">
      <c r="A1" t="s">
        <v>4521</v>
      </c>
    </row>
    <row r="2" spans="1:19" x14ac:dyDescent="0.3">
      <c r="A2" s="371" t="s">
        <v>328</v>
      </c>
    </row>
    <row r="3" spans="1:19" x14ac:dyDescent="0.3">
      <c r="A3" s="507" t="s">
        <v>210</v>
      </c>
      <c r="B3" s="506">
        <v>2019</v>
      </c>
      <c r="C3" t="s">
        <v>300</v>
      </c>
      <c r="D3" t="s">
        <v>291</v>
      </c>
      <c r="E3" t="s">
        <v>289</v>
      </c>
      <c r="F3" t="s">
        <v>288</v>
      </c>
      <c r="G3" t="s">
        <v>287</v>
      </c>
      <c r="H3" t="s">
        <v>286</v>
      </c>
      <c r="I3" t="s">
        <v>285</v>
      </c>
      <c r="J3" t="s">
        <v>284</v>
      </c>
      <c r="K3" t="s">
        <v>283</v>
      </c>
      <c r="L3" t="s">
        <v>282</v>
      </c>
      <c r="M3" t="s">
        <v>281</v>
      </c>
      <c r="N3" t="s">
        <v>280</v>
      </c>
      <c r="O3" t="s">
        <v>279</v>
      </c>
      <c r="P3" t="s">
        <v>278</v>
      </c>
      <c r="Q3" t="s">
        <v>277</v>
      </c>
      <c r="R3" t="s">
        <v>276</v>
      </c>
      <c r="S3" t="s">
        <v>275</v>
      </c>
    </row>
    <row r="4" spans="1:19" x14ac:dyDescent="0.3">
      <c r="A4" s="505" t="s">
        <v>211</v>
      </c>
      <c r="B4" s="504">
        <v>1</v>
      </c>
      <c r="C4" s="499">
        <v>1</v>
      </c>
      <c r="D4" s="499" t="s">
        <v>272</v>
      </c>
      <c r="E4" s="498">
        <v>23.799999999999997</v>
      </c>
      <c r="F4" s="498"/>
      <c r="G4" s="498"/>
      <c r="H4" s="498"/>
      <c r="I4" s="498">
        <v>3987.7000000000003</v>
      </c>
      <c r="J4" s="498">
        <v>283.39999999999998</v>
      </c>
      <c r="K4" s="498">
        <v>101.1</v>
      </c>
      <c r="L4" s="498">
        <v>80</v>
      </c>
      <c r="M4" s="498"/>
      <c r="N4" s="498"/>
      <c r="O4" s="498">
        <v>8750</v>
      </c>
      <c r="P4" s="498">
        <v>8750</v>
      </c>
      <c r="Q4" s="498">
        <v>1907436</v>
      </c>
      <c r="R4" s="498">
        <v>1200</v>
      </c>
      <c r="S4" s="498">
        <v>5890.6402737047902</v>
      </c>
    </row>
    <row r="5" spans="1:19" x14ac:dyDescent="0.3">
      <c r="A5" s="503" t="s">
        <v>212</v>
      </c>
      <c r="B5" s="502">
        <v>2</v>
      </c>
      <c r="C5">
        <v>1</v>
      </c>
      <c r="D5">
        <v>99</v>
      </c>
      <c r="E5">
        <v>5.2</v>
      </c>
      <c r="I5">
        <v>906.9</v>
      </c>
      <c r="J5">
        <v>65.5</v>
      </c>
      <c r="Q5">
        <v>267343</v>
      </c>
      <c r="R5">
        <v>1200</v>
      </c>
      <c r="S5">
        <v>5890.6402737047902</v>
      </c>
    </row>
    <row r="6" spans="1:19" x14ac:dyDescent="0.3">
      <c r="A6" s="505" t="s">
        <v>213</v>
      </c>
      <c r="B6" s="504">
        <v>3</v>
      </c>
      <c r="C6">
        <v>1</v>
      </c>
      <c r="D6">
        <v>100</v>
      </c>
      <c r="E6">
        <v>2.4</v>
      </c>
      <c r="I6">
        <v>424</v>
      </c>
      <c r="J6">
        <v>33.5</v>
      </c>
      <c r="Q6">
        <v>152107</v>
      </c>
    </row>
    <row r="7" spans="1:19" x14ac:dyDescent="0.3">
      <c r="A7" s="503" t="s">
        <v>214</v>
      </c>
      <c r="B7" s="502">
        <v>4</v>
      </c>
      <c r="C7">
        <v>1</v>
      </c>
      <c r="D7">
        <v>101</v>
      </c>
      <c r="E7">
        <v>16.2</v>
      </c>
      <c r="I7">
        <v>2656.8</v>
      </c>
      <c r="J7">
        <v>184.4</v>
      </c>
      <c r="K7">
        <v>101.1</v>
      </c>
      <c r="L7">
        <v>80</v>
      </c>
      <c r="O7">
        <v>8750</v>
      </c>
      <c r="P7">
        <v>8750</v>
      </c>
      <c r="Q7">
        <v>1487986</v>
      </c>
    </row>
    <row r="8" spans="1:19" x14ac:dyDescent="0.3">
      <c r="A8" s="505" t="s">
        <v>215</v>
      </c>
      <c r="B8" s="504">
        <v>5</v>
      </c>
      <c r="C8">
        <v>1</v>
      </c>
      <c r="D8" t="s">
        <v>4514</v>
      </c>
      <c r="E8">
        <v>1</v>
      </c>
      <c r="I8">
        <v>184</v>
      </c>
      <c r="Q8">
        <v>37040</v>
      </c>
    </row>
    <row r="9" spans="1:19" x14ac:dyDescent="0.3">
      <c r="A9" s="503" t="s">
        <v>216</v>
      </c>
      <c r="B9" s="502">
        <v>6</v>
      </c>
      <c r="C9">
        <v>1</v>
      </c>
      <c r="D9">
        <v>526</v>
      </c>
      <c r="E9">
        <v>1</v>
      </c>
      <c r="I9">
        <v>184</v>
      </c>
      <c r="Q9">
        <v>37040</v>
      </c>
    </row>
    <row r="10" spans="1:19" x14ac:dyDescent="0.3">
      <c r="A10" s="505" t="s">
        <v>217</v>
      </c>
      <c r="B10" s="504">
        <v>7</v>
      </c>
      <c r="C10">
        <v>1</v>
      </c>
      <c r="D10" t="s">
        <v>4515</v>
      </c>
      <c r="E10">
        <v>82</v>
      </c>
      <c r="I10">
        <v>12802</v>
      </c>
      <c r="O10">
        <v>12500</v>
      </c>
      <c r="P10">
        <v>12500</v>
      </c>
      <c r="Q10">
        <v>2808644</v>
      </c>
      <c r="S10">
        <v>3333.3333333333335</v>
      </c>
    </row>
    <row r="11" spans="1:19" x14ac:dyDescent="0.3">
      <c r="A11" s="503" t="s">
        <v>218</v>
      </c>
      <c r="B11" s="502">
        <v>8</v>
      </c>
      <c r="C11">
        <v>1</v>
      </c>
      <c r="D11">
        <v>303</v>
      </c>
      <c r="E11">
        <v>23</v>
      </c>
      <c r="I11">
        <v>3764.5</v>
      </c>
      <c r="Q11">
        <v>881729</v>
      </c>
      <c r="S11">
        <v>3333.3333333333335</v>
      </c>
    </row>
    <row r="12" spans="1:19" x14ac:dyDescent="0.3">
      <c r="A12" s="505" t="s">
        <v>219</v>
      </c>
      <c r="B12" s="504">
        <v>9</v>
      </c>
      <c r="C12">
        <v>1</v>
      </c>
      <c r="D12">
        <v>304</v>
      </c>
      <c r="E12">
        <v>8</v>
      </c>
      <c r="I12">
        <v>1363.5</v>
      </c>
      <c r="Q12">
        <v>358557</v>
      </c>
    </row>
    <row r="13" spans="1:19" x14ac:dyDescent="0.3">
      <c r="A13" s="503" t="s">
        <v>220</v>
      </c>
      <c r="B13" s="502">
        <v>10</v>
      </c>
      <c r="C13">
        <v>1</v>
      </c>
      <c r="D13">
        <v>305</v>
      </c>
      <c r="E13">
        <v>4</v>
      </c>
      <c r="I13">
        <v>652</v>
      </c>
      <c r="Q13">
        <v>179799</v>
      </c>
    </row>
    <row r="14" spans="1:19" x14ac:dyDescent="0.3">
      <c r="A14" s="505" t="s">
        <v>221</v>
      </c>
      <c r="B14" s="504">
        <v>11</v>
      </c>
      <c r="C14">
        <v>1</v>
      </c>
      <c r="D14">
        <v>408</v>
      </c>
      <c r="E14">
        <v>16</v>
      </c>
      <c r="I14">
        <v>2528</v>
      </c>
      <c r="O14">
        <v>12500</v>
      </c>
      <c r="P14">
        <v>12500</v>
      </c>
      <c r="Q14">
        <v>588108</v>
      </c>
    </row>
    <row r="15" spans="1:19" x14ac:dyDescent="0.3">
      <c r="A15" s="503" t="s">
        <v>222</v>
      </c>
      <c r="B15" s="502">
        <v>12</v>
      </c>
      <c r="C15">
        <v>1</v>
      </c>
      <c r="D15">
        <v>424</v>
      </c>
      <c r="E15">
        <v>18</v>
      </c>
      <c r="I15">
        <v>2766</v>
      </c>
      <c r="Q15">
        <v>536405</v>
      </c>
    </row>
    <row r="16" spans="1:19" x14ac:dyDescent="0.3">
      <c r="A16" s="501" t="s">
        <v>210</v>
      </c>
      <c r="B16" s="500">
        <v>2019</v>
      </c>
      <c r="C16">
        <v>1</v>
      </c>
      <c r="D16">
        <v>636</v>
      </c>
      <c r="E16">
        <v>9</v>
      </c>
      <c r="I16">
        <v>1212</v>
      </c>
      <c r="Q16">
        <v>188206</v>
      </c>
    </row>
    <row r="17" spans="3:19" x14ac:dyDescent="0.3">
      <c r="C17">
        <v>1</v>
      </c>
      <c r="D17">
        <v>642</v>
      </c>
      <c r="E17">
        <v>4</v>
      </c>
      <c r="I17">
        <v>516</v>
      </c>
      <c r="Q17">
        <v>75840</v>
      </c>
    </row>
    <row r="18" spans="3:19" x14ac:dyDescent="0.3">
      <c r="C18">
        <v>1</v>
      </c>
      <c r="D18" t="s">
        <v>4516</v>
      </c>
      <c r="E18">
        <v>4.5</v>
      </c>
      <c r="I18">
        <v>801.2</v>
      </c>
      <c r="Q18">
        <v>126660</v>
      </c>
    </row>
    <row r="19" spans="3:19" x14ac:dyDescent="0.3">
      <c r="C19">
        <v>1</v>
      </c>
      <c r="D19">
        <v>30</v>
      </c>
      <c r="E19">
        <v>4.5</v>
      </c>
      <c r="I19">
        <v>801.2</v>
      </c>
      <c r="Q19">
        <v>126660</v>
      </c>
    </row>
    <row r="20" spans="3:19" x14ac:dyDescent="0.3">
      <c r="C20" t="s">
        <v>4517</v>
      </c>
      <c r="E20">
        <v>111.3</v>
      </c>
      <c r="I20">
        <v>17774.900000000001</v>
      </c>
      <c r="J20">
        <v>283.39999999999998</v>
      </c>
      <c r="K20">
        <v>101.1</v>
      </c>
      <c r="L20">
        <v>80</v>
      </c>
      <c r="O20">
        <v>21250</v>
      </c>
      <c r="P20">
        <v>21250</v>
      </c>
      <c r="Q20">
        <v>4879780</v>
      </c>
      <c r="R20">
        <v>1200</v>
      </c>
      <c r="S20">
        <v>9223.9736070381241</v>
      </c>
    </row>
    <row r="21" spans="3:19" x14ac:dyDescent="0.3">
      <c r="C21">
        <v>2</v>
      </c>
      <c r="D21" t="s">
        <v>272</v>
      </c>
      <c r="E21">
        <v>23.799999999999997</v>
      </c>
      <c r="I21">
        <v>3432</v>
      </c>
      <c r="J21">
        <v>325.5</v>
      </c>
      <c r="K21">
        <v>89.5</v>
      </c>
      <c r="L21">
        <v>80</v>
      </c>
      <c r="Q21">
        <v>1744589</v>
      </c>
      <c r="S21">
        <v>5890.6402737047902</v>
      </c>
    </row>
    <row r="22" spans="3:19" x14ac:dyDescent="0.3">
      <c r="C22">
        <v>2</v>
      </c>
      <c r="D22">
        <v>99</v>
      </c>
      <c r="E22">
        <v>5.2</v>
      </c>
      <c r="I22">
        <v>782</v>
      </c>
      <c r="J22">
        <v>68</v>
      </c>
      <c r="Q22">
        <v>243916</v>
      </c>
      <c r="S22">
        <v>5890.6402737047902</v>
      </c>
    </row>
    <row r="23" spans="3:19" x14ac:dyDescent="0.3">
      <c r="C23">
        <v>2</v>
      </c>
      <c r="D23">
        <v>100</v>
      </c>
      <c r="E23">
        <v>2.4</v>
      </c>
      <c r="I23">
        <v>368</v>
      </c>
      <c r="J23">
        <v>33.5</v>
      </c>
      <c r="Q23">
        <v>129299</v>
      </c>
    </row>
    <row r="24" spans="3:19" x14ac:dyDescent="0.3">
      <c r="C24">
        <v>2</v>
      </c>
      <c r="D24">
        <v>101</v>
      </c>
      <c r="E24">
        <v>16.2</v>
      </c>
      <c r="I24">
        <v>2282</v>
      </c>
      <c r="J24">
        <v>224</v>
      </c>
      <c r="K24">
        <v>89.5</v>
      </c>
      <c r="L24">
        <v>80</v>
      </c>
      <c r="Q24">
        <v>1371374</v>
      </c>
    </row>
    <row r="25" spans="3:19" x14ac:dyDescent="0.3">
      <c r="C25">
        <v>2</v>
      </c>
      <c r="D25" t="s">
        <v>4514</v>
      </c>
      <c r="E25">
        <v>1</v>
      </c>
      <c r="I25">
        <v>160</v>
      </c>
      <c r="Q25">
        <v>37040</v>
      </c>
    </row>
    <row r="26" spans="3:19" x14ac:dyDescent="0.3">
      <c r="C26">
        <v>2</v>
      </c>
      <c r="D26">
        <v>526</v>
      </c>
      <c r="E26">
        <v>1</v>
      </c>
      <c r="I26">
        <v>160</v>
      </c>
      <c r="Q26">
        <v>37040</v>
      </c>
    </row>
    <row r="27" spans="3:19" x14ac:dyDescent="0.3">
      <c r="C27">
        <v>2</v>
      </c>
      <c r="D27" t="s">
        <v>4515</v>
      </c>
      <c r="E27">
        <v>80</v>
      </c>
      <c r="I27">
        <v>10956.5</v>
      </c>
      <c r="O27">
        <v>7500</v>
      </c>
      <c r="P27">
        <v>7500</v>
      </c>
      <c r="Q27">
        <v>2691478</v>
      </c>
      <c r="R27">
        <v>1900</v>
      </c>
      <c r="S27">
        <v>3333.3333333333335</v>
      </c>
    </row>
    <row r="28" spans="3:19" x14ac:dyDescent="0.3">
      <c r="C28">
        <v>2</v>
      </c>
      <c r="D28">
        <v>303</v>
      </c>
      <c r="E28">
        <v>23</v>
      </c>
      <c r="I28">
        <v>3237.5</v>
      </c>
      <c r="Q28">
        <v>838065</v>
      </c>
      <c r="R28">
        <v>1900</v>
      </c>
      <c r="S28">
        <v>3333.3333333333335</v>
      </c>
    </row>
    <row r="29" spans="3:19" x14ac:dyDescent="0.3">
      <c r="C29">
        <v>2</v>
      </c>
      <c r="D29">
        <v>304</v>
      </c>
      <c r="E29">
        <v>8</v>
      </c>
      <c r="I29">
        <v>1247</v>
      </c>
      <c r="Q29">
        <v>351512</v>
      </c>
    </row>
    <row r="30" spans="3:19" x14ac:dyDescent="0.3">
      <c r="C30">
        <v>2</v>
      </c>
      <c r="D30">
        <v>305</v>
      </c>
      <c r="E30">
        <v>4</v>
      </c>
      <c r="I30">
        <v>472</v>
      </c>
      <c r="Q30">
        <v>162750</v>
      </c>
    </row>
    <row r="31" spans="3:19" x14ac:dyDescent="0.3">
      <c r="C31">
        <v>2</v>
      </c>
      <c r="D31">
        <v>408</v>
      </c>
      <c r="E31">
        <v>15</v>
      </c>
      <c r="I31">
        <v>2228</v>
      </c>
      <c r="O31">
        <v>7500</v>
      </c>
      <c r="P31">
        <v>7500</v>
      </c>
      <c r="Q31">
        <v>589254</v>
      </c>
    </row>
    <row r="32" spans="3:19" x14ac:dyDescent="0.3">
      <c r="C32">
        <v>2</v>
      </c>
      <c r="D32">
        <v>424</v>
      </c>
      <c r="E32">
        <v>17</v>
      </c>
      <c r="I32">
        <v>2160</v>
      </c>
      <c r="Q32">
        <v>478239</v>
      </c>
    </row>
    <row r="33" spans="3:19" x14ac:dyDescent="0.3">
      <c r="C33">
        <v>2</v>
      </c>
      <c r="D33">
        <v>636</v>
      </c>
      <c r="E33">
        <v>9</v>
      </c>
      <c r="I33">
        <v>1072</v>
      </c>
      <c r="Q33">
        <v>185878</v>
      </c>
    </row>
    <row r="34" spans="3:19" x14ac:dyDescent="0.3">
      <c r="C34">
        <v>2</v>
      </c>
      <c r="D34">
        <v>642</v>
      </c>
      <c r="E34">
        <v>4</v>
      </c>
      <c r="I34">
        <v>540</v>
      </c>
      <c r="Q34">
        <v>85780</v>
      </c>
    </row>
    <row r="35" spans="3:19" x14ac:dyDescent="0.3">
      <c r="C35">
        <v>2</v>
      </c>
      <c r="D35" t="s">
        <v>4516</v>
      </c>
      <c r="E35">
        <v>4.5</v>
      </c>
      <c r="I35">
        <v>688</v>
      </c>
      <c r="Q35">
        <v>125480</v>
      </c>
    </row>
    <row r="36" spans="3:19" x14ac:dyDescent="0.3">
      <c r="C36">
        <v>2</v>
      </c>
      <c r="D36">
        <v>30</v>
      </c>
      <c r="E36">
        <v>4.5</v>
      </c>
      <c r="I36">
        <v>688</v>
      </c>
      <c r="Q36">
        <v>125480</v>
      </c>
    </row>
    <row r="37" spans="3:19" x14ac:dyDescent="0.3">
      <c r="C37" t="s">
        <v>4518</v>
      </c>
      <c r="E37">
        <v>109.3</v>
      </c>
      <c r="I37">
        <v>15236.5</v>
      </c>
      <c r="J37">
        <v>325.5</v>
      </c>
      <c r="K37">
        <v>89.5</v>
      </c>
      <c r="L37">
        <v>80</v>
      </c>
      <c r="O37">
        <v>7500</v>
      </c>
      <c r="P37">
        <v>7500</v>
      </c>
      <c r="Q37">
        <v>4598587</v>
      </c>
      <c r="R37">
        <v>1900</v>
      </c>
      <c r="S37">
        <v>9223.9736070381241</v>
      </c>
    </row>
    <row r="38" spans="3:19" x14ac:dyDescent="0.3">
      <c r="C38">
        <v>3</v>
      </c>
      <c r="D38" t="s">
        <v>272</v>
      </c>
      <c r="E38">
        <v>23.799999999999997</v>
      </c>
      <c r="I38">
        <v>3380.4</v>
      </c>
      <c r="J38">
        <v>281</v>
      </c>
      <c r="K38">
        <v>106</v>
      </c>
      <c r="L38">
        <v>80</v>
      </c>
      <c r="Q38">
        <v>1751481</v>
      </c>
      <c r="S38">
        <v>5890.6402737047902</v>
      </c>
    </row>
    <row r="39" spans="3:19" x14ac:dyDescent="0.3">
      <c r="C39">
        <v>3</v>
      </c>
      <c r="D39">
        <v>99</v>
      </c>
      <c r="E39">
        <v>5.2</v>
      </c>
      <c r="I39">
        <v>794</v>
      </c>
      <c r="J39">
        <v>68</v>
      </c>
      <c r="Q39">
        <v>244313</v>
      </c>
      <c r="S39">
        <v>5890.6402737047902</v>
      </c>
    </row>
    <row r="40" spans="3:19" x14ac:dyDescent="0.3">
      <c r="C40">
        <v>3</v>
      </c>
      <c r="D40">
        <v>100</v>
      </c>
      <c r="E40">
        <v>2.4</v>
      </c>
      <c r="I40">
        <v>352</v>
      </c>
      <c r="J40">
        <v>33.5</v>
      </c>
      <c r="Q40">
        <v>124803</v>
      </c>
    </row>
    <row r="41" spans="3:19" x14ac:dyDescent="0.3">
      <c r="C41">
        <v>3</v>
      </c>
      <c r="D41">
        <v>101</v>
      </c>
      <c r="E41">
        <v>16.2</v>
      </c>
      <c r="I41">
        <v>2234.4</v>
      </c>
      <c r="J41">
        <v>179.5</v>
      </c>
      <c r="K41">
        <v>106</v>
      </c>
      <c r="L41">
        <v>80</v>
      </c>
      <c r="Q41">
        <v>1382365</v>
      </c>
    </row>
    <row r="42" spans="3:19" x14ac:dyDescent="0.3">
      <c r="C42">
        <v>3</v>
      </c>
      <c r="D42" t="s">
        <v>4514</v>
      </c>
      <c r="E42">
        <v>1</v>
      </c>
      <c r="I42">
        <v>168</v>
      </c>
      <c r="Q42">
        <v>37040</v>
      </c>
    </row>
    <row r="43" spans="3:19" x14ac:dyDescent="0.3">
      <c r="C43">
        <v>3</v>
      </c>
      <c r="D43">
        <v>526</v>
      </c>
      <c r="E43">
        <v>1</v>
      </c>
      <c r="I43">
        <v>168</v>
      </c>
      <c r="Q43">
        <v>37040</v>
      </c>
    </row>
    <row r="44" spans="3:19" x14ac:dyDescent="0.3">
      <c r="C44">
        <v>3</v>
      </c>
      <c r="D44" t="s">
        <v>4515</v>
      </c>
      <c r="E44">
        <v>80</v>
      </c>
      <c r="I44">
        <v>11819.5</v>
      </c>
      <c r="O44">
        <v>62648</v>
      </c>
      <c r="P44">
        <v>62648</v>
      </c>
      <c r="Q44">
        <v>2858080</v>
      </c>
      <c r="S44">
        <v>3333.3333333333335</v>
      </c>
    </row>
    <row r="45" spans="3:19" x14ac:dyDescent="0.3">
      <c r="C45">
        <v>3</v>
      </c>
      <c r="D45">
        <v>303</v>
      </c>
      <c r="E45">
        <v>23</v>
      </c>
      <c r="I45">
        <v>3463.5</v>
      </c>
      <c r="O45">
        <v>18306</v>
      </c>
      <c r="P45">
        <v>18306</v>
      </c>
      <c r="Q45">
        <v>896107</v>
      </c>
      <c r="S45">
        <v>3333.3333333333335</v>
      </c>
    </row>
    <row r="46" spans="3:19" x14ac:dyDescent="0.3">
      <c r="C46">
        <v>3</v>
      </c>
      <c r="D46">
        <v>304</v>
      </c>
      <c r="E46">
        <v>8</v>
      </c>
      <c r="I46">
        <v>1271</v>
      </c>
      <c r="O46">
        <v>6100</v>
      </c>
      <c r="P46">
        <v>6100</v>
      </c>
      <c r="Q46">
        <v>366499</v>
      </c>
    </row>
    <row r="47" spans="3:19" x14ac:dyDescent="0.3">
      <c r="C47">
        <v>3</v>
      </c>
      <c r="D47">
        <v>305</v>
      </c>
      <c r="E47">
        <v>4</v>
      </c>
      <c r="I47">
        <v>632</v>
      </c>
      <c r="O47">
        <v>3050</v>
      </c>
      <c r="P47">
        <v>3050</v>
      </c>
      <c r="Q47">
        <v>191918</v>
      </c>
    </row>
    <row r="48" spans="3:19" x14ac:dyDescent="0.3">
      <c r="C48">
        <v>3</v>
      </c>
      <c r="D48">
        <v>408</v>
      </c>
      <c r="E48">
        <v>15</v>
      </c>
      <c r="I48">
        <v>2344</v>
      </c>
      <c r="Q48">
        <v>575650</v>
      </c>
    </row>
    <row r="49" spans="3:19" x14ac:dyDescent="0.3">
      <c r="C49">
        <v>3</v>
      </c>
      <c r="D49">
        <v>424</v>
      </c>
      <c r="E49">
        <v>17</v>
      </c>
      <c r="I49">
        <v>2481</v>
      </c>
      <c r="O49">
        <v>17854</v>
      </c>
      <c r="P49">
        <v>17854</v>
      </c>
      <c r="Q49">
        <v>523925</v>
      </c>
    </row>
    <row r="50" spans="3:19" x14ac:dyDescent="0.3">
      <c r="C50">
        <v>3</v>
      </c>
      <c r="D50">
        <v>636</v>
      </c>
      <c r="E50">
        <v>9</v>
      </c>
      <c r="I50">
        <v>1212</v>
      </c>
      <c r="O50">
        <v>15310</v>
      </c>
      <c r="P50">
        <v>15310</v>
      </c>
      <c r="Q50">
        <v>218976</v>
      </c>
    </row>
    <row r="51" spans="3:19" x14ac:dyDescent="0.3">
      <c r="C51">
        <v>3</v>
      </c>
      <c r="D51">
        <v>642</v>
      </c>
      <c r="E51">
        <v>4</v>
      </c>
      <c r="I51">
        <v>416</v>
      </c>
      <c r="O51">
        <v>2028</v>
      </c>
      <c r="P51">
        <v>2028</v>
      </c>
      <c r="Q51">
        <v>85005</v>
      </c>
    </row>
    <row r="52" spans="3:19" x14ac:dyDescent="0.3">
      <c r="C52">
        <v>3</v>
      </c>
      <c r="D52" t="s">
        <v>4516</v>
      </c>
      <c r="E52">
        <v>4.9000000000000004</v>
      </c>
      <c r="I52">
        <v>685.6</v>
      </c>
      <c r="Q52">
        <v>131091</v>
      </c>
    </row>
    <row r="53" spans="3:19" x14ac:dyDescent="0.3">
      <c r="C53">
        <v>3</v>
      </c>
      <c r="D53">
        <v>30</v>
      </c>
      <c r="E53">
        <v>4.9000000000000004</v>
      </c>
      <c r="I53">
        <v>685.6</v>
      </c>
      <c r="Q53">
        <v>131091</v>
      </c>
    </row>
    <row r="54" spans="3:19" x14ac:dyDescent="0.3">
      <c r="C54" t="s">
        <v>4519</v>
      </c>
      <c r="E54">
        <v>109.7</v>
      </c>
      <c r="I54">
        <v>16053.5</v>
      </c>
      <c r="J54">
        <v>281</v>
      </c>
      <c r="K54">
        <v>106</v>
      </c>
      <c r="L54">
        <v>80</v>
      </c>
      <c r="O54">
        <v>62648</v>
      </c>
      <c r="P54">
        <v>62648</v>
      </c>
      <c r="Q54">
        <v>4777692</v>
      </c>
      <c r="S54">
        <v>9223.9736070381241</v>
      </c>
    </row>
    <row r="55" spans="3:19" x14ac:dyDescent="0.3">
      <c r="C55">
        <v>4</v>
      </c>
      <c r="D55" t="s">
        <v>272</v>
      </c>
      <c r="E55">
        <v>24.4</v>
      </c>
      <c r="I55">
        <v>3781.6</v>
      </c>
      <c r="J55">
        <v>246.5</v>
      </c>
      <c r="K55">
        <v>102</v>
      </c>
      <c r="L55">
        <v>74</v>
      </c>
      <c r="Q55">
        <v>1797783</v>
      </c>
      <c r="R55">
        <v>260</v>
      </c>
      <c r="S55">
        <v>5890.6402737047902</v>
      </c>
    </row>
    <row r="56" spans="3:19" x14ac:dyDescent="0.3">
      <c r="C56">
        <v>4</v>
      </c>
      <c r="D56">
        <v>99</v>
      </c>
      <c r="E56">
        <v>5.2</v>
      </c>
      <c r="I56">
        <v>881</v>
      </c>
      <c r="J56">
        <v>75</v>
      </c>
      <c r="Q56">
        <v>265889</v>
      </c>
      <c r="R56">
        <v>260</v>
      </c>
      <c r="S56">
        <v>5890.6402737047902</v>
      </c>
    </row>
    <row r="57" spans="3:19" x14ac:dyDescent="0.3">
      <c r="C57">
        <v>4</v>
      </c>
      <c r="D57">
        <v>100</v>
      </c>
      <c r="E57">
        <v>2.2000000000000002</v>
      </c>
      <c r="I57">
        <v>254.4</v>
      </c>
      <c r="J57">
        <v>17</v>
      </c>
      <c r="Q57">
        <v>120385</v>
      </c>
    </row>
    <row r="58" spans="3:19" x14ac:dyDescent="0.3">
      <c r="C58">
        <v>4</v>
      </c>
      <c r="D58">
        <v>101</v>
      </c>
      <c r="E58">
        <v>17</v>
      </c>
      <c r="I58">
        <v>2646.2</v>
      </c>
      <c r="J58">
        <v>154.5</v>
      </c>
      <c r="K58">
        <v>102</v>
      </c>
      <c r="L58">
        <v>74</v>
      </c>
      <c r="Q58">
        <v>1411509</v>
      </c>
    </row>
    <row r="59" spans="3:19" x14ac:dyDescent="0.3">
      <c r="C59">
        <v>4</v>
      </c>
      <c r="D59" t="s">
        <v>4514</v>
      </c>
      <c r="E59">
        <v>1</v>
      </c>
      <c r="I59">
        <v>168</v>
      </c>
      <c r="Q59">
        <v>37165</v>
      </c>
    </row>
    <row r="60" spans="3:19" x14ac:dyDescent="0.3">
      <c r="C60">
        <v>4</v>
      </c>
      <c r="D60">
        <v>526</v>
      </c>
      <c r="E60">
        <v>1</v>
      </c>
      <c r="I60">
        <v>168</v>
      </c>
      <c r="Q60">
        <v>37165</v>
      </c>
    </row>
    <row r="61" spans="3:19" x14ac:dyDescent="0.3">
      <c r="C61">
        <v>4</v>
      </c>
      <c r="D61" t="s">
        <v>4515</v>
      </c>
      <c r="E61">
        <v>82</v>
      </c>
      <c r="I61">
        <v>12171</v>
      </c>
      <c r="M61">
        <v>50455</v>
      </c>
      <c r="O61">
        <v>61284</v>
      </c>
      <c r="P61">
        <v>111739</v>
      </c>
      <c r="Q61">
        <v>2886122</v>
      </c>
      <c r="R61">
        <v>4882</v>
      </c>
      <c r="S61">
        <v>3333.3333333333335</v>
      </c>
    </row>
    <row r="62" spans="3:19" x14ac:dyDescent="0.3">
      <c r="C62">
        <v>4</v>
      </c>
      <c r="D62">
        <v>303</v>
      </c>
      <c r="E62">
        <v>23</v>
      </c>
      <c r="I62">
        <v>3371.5</v>
      </c>
      <c r="M62">
        <v>3000</v>
      </c>
      <c r="O62">
        <v>27032</v>
      </c>
      <c r="P62">
        <v>30032</v>
      </c>
      <c r="Q62">
        <v>909729</v>
      </c>
      <c r="R62">
        <v>4882</v>
      </c>
      <c r="S62">
        <v>3333.3333333333335</v>
      </c>
    </row>
    <row r="63" spans="3:19" x14ac:dyDescent="0.3">
      <c r="C63">
        <v>4</v>
      </c>
      <c r="D63">
        <v>304</v>
      </c>
      <c r="E63">
        <v>9</v>
      </c>
      <c r="I63">
        <v>1359</v>
      </c>
      <c r="M63">
        <v>11167</v>
      </c>
      <c r="O63">
        <v>12500</v>
      </c>
      <c r="P63">
        <v>23667</v>
      </c>
      <c r="Q63">
        <v>387280</v>
      </c>
    </row>
    <row r="64" spans="3:19" x14ac:dyDescent="0.3">
      <c r="C64">
        <v>4</v>
      </c>
      <c r="D64">
        <v>305</v>
      </c>
      <c r="E64">
        <v>4</v>
      </c>
      <c r="I64">
        <v>688</v>
      </c>
      <c r="M64">
        <v>4000</v>
      </c>
      <c r="O64">
        <v>3050</v>
      </c>
      <c r="P64">
        <v>7050</v>
      </c>
      <c r="Q64">
        <v>192475</v>
      </c>
    </row>
    <row r="65" spans="3:19" x14ac:dyDescent="0.3">
      <c r="C65">
        <v>4</v>
      </c>
      <c r="D65">
        <v>408</v>
      </c>
      <c r="E65">
        <v>16</v>
      </c>
      <c r="I65">
        <v>2544</v>
      </c>
      <c r="Q65">
        <v>594834</v>
      </c>
    </row>
    <row r="66" spans="3:19" x14ac:dyDescent="0.3">
      <c r="C66">
        <v>4</v>
      </c>
      <c r="D66">
        <v>424</v>
      </c>
      <c r="E66">
        <v>17</v>
      </c>
      <c r="I66">
        <v>2700.5</v>
      </c>
      <c r="M66">
        <v>26288</v>
      </c>
      <c r="O66">
        <v>16598</v>
      </c>
      <c r="P66">
        <v>42886</v>
      </c>
      <c r="Q66">
        <v>545857</v>
      </c>
    </row>
    <row r="67" spans="3:19" x14ac:dyDescent="0.3">
      <c r="C67">
        <v>4</v>
      </c>
      <c r="D67">
        <v>636</v>
      </c>
      <c r="E67">
        <v>9</v>
      </c>
      <c r="I67">
        <v>1320</v>
      </c>
      <c r="O67">
        <v>2104</v>
      </c>
      <c r="P67">
        <v>2104</v>
      </c>
      <c r="Q67">
        <v>215860</v>
      </c>
    </row>
    <row r="68" spans="3:19" x14ac:dyDescent="0.3">
      <c r="C68">
        <v>4</v>
      </c>
      <c r="D68">
        <v>642</v>
      </c>
      <c r="E68">
        <v>4</v>
      </c>
      <c r="I68">
        <v>188</v>
      </c>
      <c r="M68">
        <v>6000</v>
      </c>
      <c r="P68">
        <v>6000</v>
      </c>
      <c r="Q68">
        <v>40087</v>
      </c>
    </row>
    <row r="69" spans="3:19" x14ac:dyDescent="0.3">
      <c r="C69">
        <v>4</v>
      </c>
      <c r="D69" t="s">
        <v>4516</v>
      </c>
      <c r="E69">
        <v>4.9000000000000004</v>
      </c>
      <c r="I69">
        <v>650</v>
      </c>
      <c r="K69">
        <v>3.2</v>
      </c>
      <c r="Q69">
        <v>101594</v>
      </c>
    </row>
    <row r="70" spans="3:19" x14ac:dyDescent="0.3">
      <c r="C70">
        <v>4</v>
      </c>
      <c r="D70">
        <v>30</v>
      </c>
      <c r="E70">
        <v>4.9000000000000004</v>
      </c>
      <c r="I70">
        <v>650</v>
      </c>
      <c r="K70">
        <v>3.2</v>
      </c>
      <c r="Q70">
        <v>101594</v>
      </c>
    </row>
    <row r="71" spans="3:19" x14ac:dyDescent="0.3">
      <c r="C71" t="s">
        <v>4520</v>
      </c>
      <c r="E71">
        <v>112.30000000000001</v>
      </c>
      <c r="I71">
        <v>16770.599999999999</v>
      </c>
      <c r="J71">
        <v>246.5</v>
      </c>
      <c r="K71">
        <v>105.2</v>
      </c>
      <c r="L71">
        <v>74</v>
      </c>
      <c r="M71">
        <v>50455</v>
      </c>
      <c r="O71">
        <v>61284</v>
      </c>
      <c r="P71">
        <v>111739</v>
      </c>
      <c r="Q71">
        <v>4822664</v>
      </c>
      <c r="R71">
        <v>5142</v>
      </c>
      <c r="S71">
        <v>9223.9736070381241</v>
      </c>
    </row>
  </sheetData>
  <hyperlinks>
    <hyperlink ref="A2" location="Obsah!A1" display="Zpět na Obsah  KL 01  1.-4.měsíc"/>
  </hyperlinks>
  <pageMargins left="0.7" right="0.7" top="0.78740157499999996" bottom="0.78740157499999996" header="0.3" footer="0.3"/>
  <tableParts count="1">
    <tablePart r:id="rId1"/>
  </tablePart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">
    <tabColor theme="5" tint="0.39997558519241921"/>
    <outlinePr summaryRight="0"/>
    <pageSetUpPr fitToPage="1"/>
  </sheetPr>
  <dimension ref="A1:AB22"/>
  <sheetViews>
    <sheetView showGridLines="0" showRowColHeaders="0" workbookViewId="0">
      <pane ySplit="5" topLeftCell="A6" activePane="bottomLeft" state="frozen"/>
      <selection activeCell="A2" sqref="A2:M2"/>
      <selection pane="bottomLeft" sqref="A1:AB1"/>
    </sheetView>
  </sheetViews>
  <sheetFormatPr defaultRowHeight="14.4" customHeight="1" outlineLevelCol="1" x14ac:dyDescent="0.3"/>
  <cols>
    <col min="1" max="1" width="50" style="247" customWidth="1" collapsed="1"/>
    <col min="2" max="2" width="7.77734375" style="215" hidden="1" customWidth="1" outlineLevel="1"/>
    <col min="3" max="4" width="5.44140625" style="247" hidden="1" customWidth="1"/>
    <col min="5" max="5" width="7.77734375" style="215" customWidth="1"/>
    <col min="6" max="6" width="7.77734375" style="215" hidden="1" customWidth="1"/>
    <col min="7" max="7" width="5.44140625" style="247" hidden="1" customWidth="1"/>
    <col min="8" max="8" width="7.77734375" style="215" customWidth="1" collapsed="1"/>
    <col min="9" max="9" width="7.77734375" style="332" hidden="1" customWidth="1" outlineLevel="1"/>
    <col min="10" max="10" width="7.77734375" style="332" customWidth="1" collapsed="1"/>
    <col min="11" max="12" width="7.77734375" style="215" hidden="1" customWidth="1"/>
    <col min="13" max="13" width="5.44140625" style="247" hidden="1" customWidth="1"/>
    <col min="14" max="14" width="7.77734375" style="215" customWidth="1"/>
    <col min="15" max="15" width="7.77734375" style="215" hidden="1" customWidth="1"/>
    <col min="16" max="16" width="5.44140625" style="247" hidden="1" customWidth="1"/>
    <col min="17" max="17" width="7.77734375" style="215" customWidth="1" collapsed="1"/>
    <col min="18" max="18" width="7.77734375" style="332" hidden="1" customWidth="1" outlineLevel="1"/>
    <col min="19" max="19" width="7.77734375" style="332" customWidth="1" collapsed="1"/>
    <col min="20" max="21" width="7.77734375" style="215" hidden="1" customWidth="1"/>
    <col min="22" max="22" width="5" style="247" hidden="1" customWidth="1"/>
    <col min="23" max="23" width="7.77734375" style="215" customWidth="1"/>
    <col min="24" max="24" width="7.77734375" style="215" hidden="1" customWidth="1"/>
    <col min="25" max="25" width="5" style="247" hidden="1" customWidth="1"/>
    <col min="26" max="26" width="7.77734375" style="215" customWidth="1" collapsed="1"/>
    <col min="27" max="27" width="7.77734375" style="332" hidden="1" customWidth="1" outlineLevel="1"/>
    <col min="28" max="28" width="7.77734375" style="332" customWidth="1" collapsed="1"/>
    <col min="29" max="16384" width="8.88671875" style="247"/>
  </cols>
  <sheetData>
    <row r="1" spans="1:28" ht="18.600000000000001" customHeight="1" thickBot="1" x14ac:dyDescent="0.4">
      <c r="A1" s="622" t="s">
        <v>4537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  <c r="Q1" s="512"/>
      <c r="R1" s="512"/>
      <c r="S1" s="512"/>
      <c r="T1" s="512"/>
      <c r="U1" s="512"/>
      <c r="V1" s="512"/>
      <c r="W1" s="512"/>
      <c r="X1" s="512"/>
      <c r="Y1" s="512"/>
      <c r="Z1" s="512"/>
      <c r="AA1" s="512"/>
      <c r="AB1" s="512"/>
    </row>
    <row r="2" spans="1:28" ht="14.4" customHeight="1" thickBot="1" x14ac:dyDescent="0.35">
      <c r="A2" s="371" t="s">
        <v>328</v>
      </c>
      <c r="B2" s="220"/>
      <c r="C2" s="220"/>
      <c r="D2" s="220"/>
      <c r="E2" s="220"/>
      <c r="F2" s="220"/>
      <c r="G2" s="220"/>
      <c r="H2" s="220"/>
      <c r="I2" s="349"/>
      <c r="J2" s="349"/>
      <c r="K2" s="220"/>
      <c r="L2" s="220"/>
      <c r="M2" s="220"/>
      <c r="N2" s="220"/>
      <c r="O2" s="220"/>
      <c r="P2" s="220"/>
      <c r="Q2" s="220"/>
      <c r="R2" s="349"/>
      <c r="S2" s="349"/>
      <c r="T2" s="220"/>
      <c r="U2" s="220"/>
      <c r="V2" s="220"/>
      <c r="W2" s="220"/>
      <c r="X2" s="220"/>
      <c r="Y2" s="220"/>
      <c r="Z2" s="220"/>
      <c r="AA2" s="349"/>
      <c r="AB2" s="349"/>
    </row>
    <row r="3" spans="1:28" ht="14.4" customHeight="1" thickBot="1" x14ac:dyDescent="0.35">
      <c r="A3" s="342" t="s">
        <v>158</v>
      </c>
      <c r="B3" s="343">
        <f>SUBTOTAL(9,B6:B1048576)/4</f>
        <v>44813115.909999974</v>
      </c>
      <c r="C3" s="344">
        <f t="shared" ref="C3:Z3" si="0">SUBTOTAL(9,C6:C1048576)</f>
        <v>12</v>
      </c>
      <c r="D3" s="344"/>
      <c r="E3" s="344">
        <f>SUBTOTAL(9,E6:E1048576)/4</f>
        <v>46595568.669999979</v>
      </c>
      <c r="F3" s="344"/>
      <c r="G3" s="344">
        <f t="shared" si="0"/>
        <v>12</v>
      </c>
      <c r="H3" s="344">
        <f>SUBTOTAL(9,H6:H1048576)/4</f>
        <v>49002934.999999978</v>
      </c>
      <c r="I3" s="347">
        <f>IF(B3&lt;&gt;0,H3/B3,"")</f>
        <v>1.0934953752917915</v>
      </c>
      <c r="J3" s="345">
        <f>IF(E3&lt;&gt;0,H3/E3,"")</f>
        <v>1.0516651346622572</v>
      </c>
      <c r="K3" s="346">
        <f t="shared" si="0"/>
        <v>27747945.939999949</v>
      </c>
      <c r="L3" s="346"/>
      <c r="M3" s="344">
        <f t="shared" si="0"/>
        <v>2.3870654284158226</v>
      </c>
      <c r="N3" s="344">
        <f t="shared" si="0"/>
        <v>38021887.79999993</v>
      </c>
      <c r="O3" s="344"/>
      <c r="P3" s="344">
        <f t="shared" si="0"/>
        <v>3</v>
      </c>
      <c r="Q3" s="344">
        <f t="shared" si="0"/>
        <v>30639101.819999807</v>
      </c>
      <c r="R3" s="347">
        <f>IF(K3&lt;&gt;0,Q3/K3,"")</f>
        <v>1.104193509899849</v>
      </c>
      <c r="S3" s="347">
        <f>IF(N3&lt;&gt;0,Q3/N3,"")</f>
        <v>0.80582800047081993</v>
      </c>
      <c r="T3" s="343">
        <f t="shared" si="0"/>
        <v>109047290.44</v>
      </c>
      <c r="U3" s="346"/>
      <c r="V3" s="344">
        <f t="shared" si="0"/>
        <v>1.4990138556586838</v>
      </c>
      <c r="W3" s="344">
        <f t="shared" si="0"/>
        <v>145492038.01999998</v>
      </c>
      <c r="X3" s="344"/>
      <c r="Y3" s="344">
        <f t="shared" si="0"/>
        <v>2</v>
      </c>
      <c r="Z3" s="344">
        <f t="shared" si="0"/>
        <v>173597018.64000005</v>
      </c>
      <c r="AA3" s="347">
        <f>IF(T3&lt;&gt;0,Z3/T3,"")</f>
        <v>1.5919425227306918</v>
      </c>
      <c r="AB3" s="345">
        <f>IF(W3&lt;&gt;0,Z3/W3,"")</f>
        <v>1.1931719494927731</v>
      </c>
    </row>
    <row r="4" spans="1:28" ht="14.4" customHeight="1" x14ac:dyDescent="0.3">
      <c r="A4" s="623" t="s">
        <v>255</v>
      </c>
      <c r="B4" s="624" t="s">
        <v>122</v>
      </c>
      <c r="C4" s="625"/>
      <c r="D4" s="626"/>
      <c r="E4" s="625"/>
      <c r="F4" s="626"/>
      <c r="G4" s="625"/>
      <c r="H4" s="625"/>
      <c r="I4" s="626"/>
      <c r="J4" s="627"/>
      <c r="K4" s="624" t="s">
        <v>123</v>
      </c>
      <c r="L4" s="626"/>
      <c r="M4" s="625"/>
      <c r="N4" s="625"/>
      <c r="O4" s="626"/>
      <c r="P4" s="625"/>
      <c r="Q4" s="625"/>
      <c r="R4" s="626"/>
      <c r="S4" s="627"/>
      <c r="T4" s="624" t="s">
        <v>124</v>
      </c>
      <c r="U4" s="626"/>
      <c r="V4" s="625"/>
      <c r="W4" s="625"/>
      <c r="X4" s="626"/>
      <c r="Y4" s="625"/>
      <c r="Z4" s="625"/>
      <c r="AA4" s="626"/>
      <c r="AB4" s="627"/>
    </row>
    <row r="5" spans="1:28" ht="14.4" customHeight="1" thickBot="1" x14ac:dyDescent="0.35">
      <c r="A5" s="865"/>
      <c r="B5" s="866">
        <v>2015</v>
      </c>
      <c r="C5" s="867"/>
      <c r="D5" s="867"/>
      <c r="E5" s="867">
        <v>2018</v>
      </c>
      <c r="F5" s="867"/>
      <c r="G5" s="867"/>
      <c r="H5" s="867">
        <v>2019</v>
      </c>
      <c r="I5" s="868" t="s">
        <v>257</v>
      </c>
      <c r="J5" s="869" t="s">
        <v>2</v>
      </c>
      <c r="K5" s="866">
        <v>2015</v>
      </c>
      <c r="L5" s="867"/>
      <c r="M5" s="867"/>
      <c r="N5" s="867">
        <v>2018</v>
      </c>
      <c r="O5" s="867"/>
      <c r="P5" s="867"/>
      <c r="Q5" s="867">
        <v>2019</v>
      </c>
      <c r="R5" s="868" t="s">
        <v>257</v>
      </c>
      <c r="S5" s="869" t="s">
        <v>2</v>
      </c>
      <c r="T5" s="866">
        <v>2015</v>
      </c>
      <c r="U5" s="867"/>
      <c r="V5" s="867"/>
      <c r="W5" s="867">
        <v>2018</v>
      </c>
      <c r="X5" s="867"/>
      <c r="Y5" s="867"/>
      <c r="Z5" s="867">
        <v>2019</v>
      </c>
      <c r="AA5" s="868" t="s">
        <v>257</v>
      </c>
      <c r="AB5" s="869" t="s">
        <v>2</v>
      </c>
    </row>
    <row r="6" spans="1:28" ht="14.4" customHeight="1" x14ac:dyDescent="0.3">
      <c r="A6" s="870" t="s">
        <v>4534</v>
      </c>
      <c r="B6" s="871">
        <v>44813115.909999944</v>
      </c>
      <c r="C6" s="872">
        <v>1</v>
      </c>
      <c r="D6" s="872">
        <v>0.96174630311685361</v>
      </c>
      <c r="E6" s="871">
        <v>46595568.669999957</v>
      </c>
      <c r="F6" s="872">
        <v>1.0397752471303221</v>
      </c>
      <c r="G6" s="872">
        <v>1</v>
      </c>
      <c r="H6" s="871">
        <v>49002934.999999948</v>
      </c>
      <c r="I6" s="872">
        <v>1.0934953752917917</v>
      </c>
      <c r="J6" s="872">
        <v>1.051665134662257</v>
      </c>
      <c r="K6" s="871">
        <v>13873972.969999975</v>
      </c>
      <c r="L6" s="872">
        <v>1</v>
      </c>
      <c r="M6" s="872">
        <v>0.7297887492056615</v>
      </c>
      <c r="N6" s="871">
        <v>19010943.899999965</v>
      </c>
      <c r="O6" s="872">
        <v>1.370259545777391</v>
      </c>
      <c r="P6" s="872">
        <v>1</v>
      </c>
      <c r="Q6" s="871">
        <v>15319550.909999903</v>
      </c>
      <c r="R6" s="872">
        <v>1.104193509899849</v>
      </c>
      <c r="S6" s="872">
        <v>0.80582800047081993</v>
      </c>
      <c r="T6" s="871">
        <v>54523645.219999999</v>
      </c>
      <c r="U6" s="872">
        <v>1</v>
      </c>
      <c r="V6" s="872">
        <v>0.74950692782934192</v>
      </c>
      <c r="W6" s="871">
        <v>72746019.00999999</v>
      </c>
      <c r="X6" s="872">
        <v>1.3342104827451224</v>
      </c>
      <c r="Y6" s="872">
        <v>1</v>
      </c>
      <c r="Z6" s="871">
        <v>86798509.320000023</v>
      </c>
      <c r="AA6" s="872">
        <v>1.5919425227306918</v>
      </c>
      <c r="AB6" s="873">
        <v>1.1931719494927731</v>
      </c>
    </row>
    <row r="7" spans="1:28" ht="14.4" customHeight="1" x14ac:dyDescent="0.3">
      <c r="A7" s="880" t="s">
        <v>4535</v>
      </c>
      <c r="B7" s="874">
        <v>2533009.120000002</v>
      </c>
      <c r="C7" s="875">
        <v>1</v>
      </c>
      <c r="D7" s="875">
        <v>0.91053451825188614</v>
      </c>
      <c r="E7" s="874">
        <v>2781892.4700000025</v>
      </c>
      <c r="F7" s="875">
        <v>1.0982560023313301</v>
      </c>
      <c r="G7" s="875">
        <v>1</v>
      </c>
      <c r="H7" s="874">
        <v>3474169.8100000033</v>
      </c>
      <c r="I7" s="875">
        <v>1.371558350330772</v>
      </c>
      <c r="J7" s="875">
        <v>1.2488512217727812</v>
      </c>
      <c r="K7" s="874">
        <v>9663141.6099999752</v>
      </c>
      <c r="L7" s="875">
        <v>1</v>
      </c>
      <c r="M7" s="875">
        <v>0.65192213412034505</v>
      </c>
      <c r="N7" s="874">
        <v>14822539.539999966</v>
      </c>
      <c r="O7" s="875">
        <v>1.5339255221780821</v>
      </c>
      <c r="P7" s="875">
        <v>1</v>
      </c>
      <c r="Q7" s="874">
        <v>12351380.139999904</v>
      </c>
      <c r="R7" s="875">
        <v>1.2781950879430335</v>
      </c>
      <c r="S7" s="875">
        <v>0.83328366955396449</v>
      </c>
      <c r="T7" s="874">
        <v>54523645.219999999</v>
      </c>
      <c r="U7" s="875">
        <v>1</v>
      </c>
      <c r="V7" s="875">
        <v>0.74950692782934192</v>
      </c>
      <c r="W7" s="874">
        <v>72746019.00999999</v>
      </c>
      <c r="X7" s="875">
        <v>1.3342104827451224</v>
      </c>
      <c r="Y7" s="875">
        <v>1</v>
      </c>
      <c r="Z7" s="874">
        <v>86798509.320000023</v>
      </c>
      <c r="AA7" s="875">
        <v>1.5919425227306918</v>
      </c>
      <c r="AB7" s="876">
        <v>1.1931719494927731</v>
      </c>
    </row>
    <row r="8" spans="1:28" ht="14.4" customHeight="1" thickBot="1" x14ac:dyDescent="0.35">
      <c r="A8" s="881" t="s">
        <v>4536</v>
      </c>
      <c r="B8" s="877">
        <v>42280106.78999994</v>
      </c>
      <c r="C8" s="878">
        <v>1</v>
      </c>
      <c r="D8" s="878">
        <v>0.96499792888869662</v>
      </c>
      <c r="E8" s="877">
        <v>43813676.199999958</v>
      </c>
      <c r="F8" s="878">
        <v>1.0362716541284314</v>
      </c>
      <c r="G8" s="878">
        <v>1</v>
      </c>
      <c r="H8" s="877">
        <v>45528765.189999945</v>
      </c>
      <c r="I8" s="878">
        <v>1.0768365703553138</v>
      </c>
      <c r="J8" s="878">
        <v>1.0391450601444849</v>
      </c>
      <c r="K8" s="877">
        <v>4210831.3599999994</v>
      </c>
      <c r="L8" s="878">
        <v>1</v>
      </c>
      <c r="M8" s="878">
        <v>1.0053545450898158</v>
      </c>
      <c r="N8" s="877">
        <v>4188404.3599999985</v>
      </c>
      <c r="O8" s="878">
        <v>0.99467397335997776</v>
      </c>
      <c r="P8" s="878">
        <v>1</v>
      </c>
      <c r="Q8" s="877">
        <v>2968170.7699999986</v>
      </c>
      <c r="R8" s="878">
        <v>0.70488949004122525</v>
      </c>
      <c r="S8" s="878">
        <v>0.70866385259898823</v>
      </c>
      <c r="T8" s="877"/>
      <c r="U8" s="878"/>
      <c r="V8" s="878"/>
      <c r="W8" s="877"/>
      <c r="X8" s="878"/>
      <c r="Y8" s="878"/>
      <c r="Z8" s="877"/>
      <c r="AA8" s="878"/>
      <c r="AB8" s="879"/>
    </row>
    <row r="9" spans="1:28" ht="14.4" customHeight="1" thickBot="1" x14ac:dyDescent="0.35"/>
    <row r="10" spans="1:28" ht="14.4" customHeight="1" x14ac:dyDescent="0.3">
      <c r="A10" s="870" t="s">
        <v>606</v>
      </c>
      <c r="B10" s="871">
        <v>6497372.5900000073</v>
      </c>
      <c r="C10" s="872">
        <v>1</v>
      </c>
      <c r="D10" s="872">
        <v>1.2450046435416182</v>
      </c>
      <c r="E10" s="871">
        <v>5218753.7000000048</v>
      </c>
      <c r="F10" s="872">
        <v>0.80320985563181302</v>
      </c>
      <c r="G10" s="872">
        <v>1</v>
      </c>
      <c r="H10" s="871">
        <v>5318334.7000000048</v>
      </c>
      <c r="I10" s="872">
        <v>0.81853620464760801</v>
      </c>
      <c r="J10" s="873">
        <v>1.0190813756932042</v>
      </c>
    </row>
    <row r="11" spans="1:28" ht="14.4" customHeight="1" x14ac:dyDescent="0.3">
      <c r="A11" s="880" t="s">
        <v>4538</v>
      </c>
      <c r="B11" s="874">
        <v>1920540.3200000003</v>
      </c>
      <c r="C11" s="875">
        <v>1</v>
      </c>
      <c r="D11" s="875">
        <v>7.8359656130530055</v>
      </c>
      <c r="E11" s="874">
        <v>245093</v>
      </c>
      <c r="F11" s="875">
        <v>0.127616690702958</v>
      </c>
      <c r="G11" s="875">
        <v>1</v>
      </c>
      <c r="H11" s="874">
        <v>10205</v>
      </c>
      <c r="I11" s="875">
        <v>5.3136088285821561E-3</v>
      </c>
      <c r="J11" s="876">
        <v>4.1637256061984637E-2</v>
      </c>
    </row>
    <row r="12" spans="1:28" ht="14.4" customHeight="1" x14ac:dyDescent="0.3">
      <c r="A12" s="880" t="s">
        <v>4539</v>
      </c>
      <c r="B12" s="874">
        <v>4576832.270000007</v>
      </c>
      <c r="C12" s="875">
        <v>1</v>
      </c>
      <c r="D12" s="875">
        <v>0.92021401258835422</v>
      </c>
      <c r="E12" s="874">
        <v>4973660.7000000048</v>
      </c>
      <c r="F12" s="875">
        <v>1.0867037301325437</v>
      </c>
      <c r="G12" s="875">
        <v>1</v>
      </c>
      <c r="H12" s="874">
        <v>5308129.7000000048</v>
      </c>
      <c r="I12" s="875">
        <v>1.1597824405306416</v>
      </c>
      <c r="J12" s="876">
        <v>1.067248053330216</v>
      </c>
    </row>
    <row r="13" spans="1:28" ht="14.4" customHeight="1" x14ac:dyDescent="0.3">
      <c r="A13" s="882" t="s">
        <v>609</v>
      </c>
      <c r="B13" s="883">
        <v>37602982.310000002</v>
      </c>
      <c r="C13" s="884">
        <v>1</v>
      </c>
      <c r="D13" s="884">
        <v>0.94275168192345682</v>
      </c>
      <c r="E13" s="883">
        <v>39886412.329999998</v>
      </c>
      <c r="F13" s="884">
        <v>1.0607247053219166</v>
      </c>
      <c r="G13" s="884">
        <v>1</v>
      </c>
      <c r="H13" s="883">
        <v>43488607.649999999</v>
      </c>
      <c r="I13" s="884">
        <v>1.1565201741574309</v>
      </c>
      <c r="J13" s="885">
        <v>1.0903113393653272</v>
      </c>
    </row>
    <row r="14" spans="1:28" ht="14.4" customHeight="1" x14ac:dyDescent="0.3">
      <c r="A14" s="880" t="s">
        <v>4538</v>
      </c>
      <c r="B14" s="874">
        <v>35318829</v>
      </c>
      <c r="C14" s="875">
        <v>1</v>
      </c>
      <c r="D14" s="875">
        <v>0.94123091875524745</v>
      </c>
      <c r="E14" s="874">
        <v>37524085</v>
      </c>
      <c r="F14" s="875">
        <v>1.0624385366796845</v>
      </c>
      <c r="G14" s="875">
        <v>1</v>
      </c>
      <c r="H14" s="874">
        <v>20444185</v>
      </c>
      <c r="I14" s="875">
        <v>0.57884662597392456</v>
      </c>
      <c r="J14" s="876">
        <v>0.5448283415838121</v>
      </c>
    </row>
    <row r="15" spans="1:28" ht="14.4" customHeight="1" x14ac:dyDescent="0.3">
      <c r="A15" s="880" t="s">
        <v>4539</v>
      </c>
      <c r="B15" s="874">
        <v>2284153.310000001</v>
      </c>
      <c r="C15" s="875">
        <v>1</v>
      </c>
      <c r="D15" s="875">
        <v>0.96690804910596406</v>
      </c>
      <c r="E15" s="874">
        <v>2362327.33</v>
      </c>
      <c r="F15" s="875">
        <v>1.0342245065853304</v>
      </c>
      <c r="G15" s="875">
        <v>1</v>
      </c>
      <c r="H15" s="874">
        <v>23044422.649999999</v>
      </c>
      <c r="I15" s="875">
        <v>10.088824838994713</v>
      </c>
      <c r="J15" s="876">
        <v>9.7549659428441693</v>
      </c>
    </row>
    <row r="16" spans="1:28" ht="14.4" customHeight="1" x14ac:dyDescent="0.3">
      <c r="A16" s="882" t="s">
        <v>612</v>
      </c>
      <c r="B16" s="883">
        <v>712761.01</v>
      </c>
      <c r="C16" s="884">
        <v>1</v>
      </c>
      <c r="D16" s="884">
        <v>0.4782338616898853</v>
      </c>
      <c r="E16" s="883">
        <v>1490402.6400000001</v>
      </c>
      <c r="F16" s="884">
        <v>2.0910271733298096</v>
      </c>
      <c r="G16" s="884">
        <v>1</v>
      </c>
      <c r="H16" s="883">
        <v>195992.64999999997</v>
      </c>
      <c r="I16" s="884">
        <v>0.27497667135299664</v>
      </c>
      <c r="J16" s="885">
        <v>0.13150315541577406</v>
      </c>
    </row>
    <row r="17" spans="1:10" ht="14.4" customHeight="1" x14ac:dyDescent="0.3">
      <c r="A17" s="880" t="s">
        <v>4538</v>
      </c>
      <c r="B17" s="874">
        <v>71723</v>
      </c>
      <c r="C17" s="875">
        <v>1</v>
      </c>
      <c r="D17" s="875">
        <v>7.2518674901013921E-2</v>
      </c>
      <c r="E17" s="874">
        <v>989028</v>
      </c>
      <c r="F17" s="875">
        <v>13.789551468845419</v>
      </c>
      <c r="G17" s="875">
        <v>1</v>
      </c>
      <c r="H17" s="874"/>
      <c r="I17" s="875"/>
      <c r="J17" s="876"/>
    </row>
    <row r="18" spans="1:10" ht="14.4" customHeight="1" thickBot="1" x14ac:dyDescent="0.35">
      <c r="A18" s="881" t="s">
        <v>4539</v>
      </c>
      <c r="B18" s="877">
        <v>641038.01</v>
      </c>
      <c r="C18" s="878">
        <v>1</v>
      </c>
      <c r="D18" s="878">
        <v>1.2785608980940879</v>
      </c>
      <c r="E18" s="877">
        <v>501374.64</v>
      </c>
      <c r="F18" s="878">
        <v>0.78212934674497692</v>
      </c>
      <c r="G18" s="878">
        <v>1</v>
      </c>
      <c r="H18" s="877">
        <v>195992.64999999997</v>
      </c>
      <c r="I18" s="878">
        <v>0.30574263451242145</v>
      </c>
      <c r="J18" s="879">
        <v>0.39091057736785401</v>
      </c>
    </row>
    <row r="19" spans="1:10" ht="14.4" customHeight="1" x14ac:dyDescent="0.3">
      <c r="A19" s="804" t="s">
        <v>301</v>
      </c>
    </row>
    <row r="20" spans="1:10" ht="14.4" customHeight="1" x14ac:dyDescent="0.3">
      <c r="A20" s="805" t="s">
        <v>2468</v>
      </c>
    </row>
    <row r="21" spans="1:10" ht="14.4" customHeight="1" x14ac:dyDescent="0.3">
      <c r="A21" s="804" t="s">
        <v>4540</v>
      </c>
    </row>
    <row r="22" spans="1:10" ht="14.4" customHeight="1" x14ac:dyDescent="0.3">
      <c r="A22" s="804" t="s">
        <v>4541</v>
      </c>
    </row>
  </sheetData>
  <mergeCells count="5">
    <mergeCell ref="A1:AB1"/>
    <mergeCell ref="A4:A5"/>
    <mergeCell ref="B4:J4"/>
    <mergeCell ref="K4:S4"/>
    <mergeCell ref="T4:AB4"/>
  </mergeCells>
  <conditionalFormatting sqref="J4:J1048576">
    <cfRule type="cellIs" dxfId="21" priority="4" stopIfTrue="1" operator="lessThan">
      <formula>0.95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K3 N3 Q3 T3 W3 Z3 B3 E3 H3" formulaRange="1"/>
  </ignoredError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7">
    <tabColor theme="0" tint="-0.249977111117893"/>
    <pageSetUpPr fitToPage="1"/>
  </sheetPr>
  <dimension ref="A1:G48"/>
  <sheetViews>
    <sheetView showGridLines="0" showRowColHeaders="0" workbookViewId="0">
      <pane ySplit="5" topLeftCell="A6" activePane="bottomLeft" state="frozen"/>
      <selection activeCell="A2" sqref="A2:M2"/>
      <selection pane="bottomLeft" sqref="A1:G1"/>
    </sheetView>
  </sheetViews>
  <sheetFormatPr defaultRowHeight="14.4" customHeight="1" outlineLevelCol="1" x14ac:dyDescent="0.3"/>
  <cols>
    <col min="1" max="1" width="46.6640625" style="247" bestFit="1" customWidth="1"/>
    <col min="2" max="2" width="7.77734375" style="329" hidden="1" customWidth="1" outlineLevel="1"/>
    <col min="3" max="3" width="7.77734375" style="329" customWidth="1" collapsed="1"/>
    <col min="4" max="4" width="7.77734375" style="329" customWidth="1"/>
    <col min="5" max="5" width="7.77734375" style="215" hidden="1" customWidth="1" outlineLevel="1"/>
    <col min="6" max="6" width="7.77734375" style="215" customWidth="1" collapsed="1"/>
    <col min="7" max="7" width="7.77734375" style="215" customWidth="1"/>
    <col min="8" max="16384" width="8.88671875" style="247"/>
  </cols>
  <sheetData>
    <row r="1" spans="1:7" ht="18.600000000000001" customHeight="1" thickBot="1" x14ac:dyDescent="0.4">
      <c r="A1" s="622" t="s">
        <v>4550</v>
      </c>
      <c r="B1" s="512"/>
      <c r="C1" s="512"/>
      <c r="D1" s="512"/>
      <c r="E1" s="512"/>
      <c r="F1" s="512"/>
      <c r="G1" s="512"/>
    </row>
    <row r="2" spans="1:7" ht="14.4" customHeight="1" thickBot="1" x14ac:dyDescent="0.35">
      <c r="A2" s="371" t="s">
        <v>328</v>
      </c>
      <c r="B2" s="220"/>
      <c r="C2" s="220"/>
      <c r="D2" s="220"/>
      <c r="E2" s="220"/>
      <c r="F2" s="220"/>
      <c r="G2" s="220"/>
    </row>
    <row r="3" spans="1:7" ht="14.4" customHeight="1" thickBot="1" x14ac:dyDescent="0.35">
      <c r="A3" s="439" t="s">
        <v>158</v>
      </c>
      <c r="B3" s="403">
        <f t="shared" ref="B3:G3" si="0">SUBTOTAL(9,B6:B1048576)</f>
        <v>87937</v>
      </c>
      <c r="C3" s="404">
        <f t="shared" si="0"/>
        <v>93851</v>
      </c>
      <c r="D3" s="438">
        <f t="shared" si="0"/>
        <v>100099</v>
      </c>
      <c r="E3" s="346">
        <f t="shared" si="0"/>
        <v>44813115.909999974</v>
      </c>
      <c r="F3" s="344">
        <f t="shared" si="0"/>
        <v>46595568.670000009</v>
      </c>
      <c r="G3" s="405">
        <f t="shared" si="0"/>
        <v>49002934.999999978</v>
      </c>
    </row>
    <row r="4" spans="1:7" ht="14.4" customHeight="1" x14ac:dyDescent="0.3">
      <c r="A4" s="623" t="s">
        <v>166</v>
      </c>
      <c r="B4" s="628" t="s">
        <v>253</v>
      </c>
      <c r="C4" s="626"/>
      <c r="D4" s="629"/>
      <c r="E4" s="628" t="s">
        <v>122</v>
      </c>
      <c r="F4" s="626"/>
      <c r="G4" s="629"/>
    </row>
    <row r="5" spans="1:7" ht="14.4" customHeight="1" thickBot="1" x14ac:dyDescent="0.35">
      <c r="A5" s="865"/>
      <c r="B5" s="866">
        <v>2015</v>
      </c>
      <c r="C5" s="867">
        <v>2018</v>
      </c>
      <c r="D5" s="886">
        <v>2019</v>
      </c>
      <c r="E5" s="866">
        <v>2015</v>
      </c>
      <c r="F5" s="867">
        <v>2018</v>
      </c>
      <c r="G5" s="886">
        <v>2019</v>
      </c>
    </row>
    <row r="6" spans="1:7" ht="14.4" customHeight="1" x14ac:dyDescent="0.3">
      <c r="A6" s="856" t="s">
        <v>2470</v>
      </c>
      <c r="B6" s="225">
        <v>46</v>
      </c>
      <c r="C6" s="225">
        <v>38</v>
      </c>
      <c r="D6" s="225">
        <v>21</v>
      </c>
      <c r="E6" s="887">
        <v>2214.33</v>
      </c>
      <c r="F6" s="887">
        <v>2062.67</v>
      </c>
      <c r="G6" s="888">
        <v>1190</v>
      </c>
    </row>
    <row r="7" spans="1:7" ht="14.4" customHeight="1" x14ac:dyDescent="0.3">
      <c r="A7" s="857" t="s">
        <v>4542</v>
      </c>
      <c r="B7" s="849">
        <v>4203</v>
      </c>
      <c r="C7" s="849"/>
      <c r="D7" s="849"/>
      <c r="E7" s="889">
        <v>631959.57999999984</v>
      </c>
      <c r="F7" s="889"/>
      <c r="G7" s="890"/>
    </row>
    <row r="8" spans="1:7" ht="14.4" customHeight="1" x14ac:dyDescent="0.3">
      <c r="A8" s="857" t="s">
        <v>4538</v>
      </c>
      <c r="B8" s="849">
        <v>46006</v>
      </c>
      <c r="C8" s="849">
        <v>46021</v>
      </c>
      <c r="D8" s="849">
        <v>24721</v>
      </c>
      <c r="E8" s="889">
        <v>37311092.319999993</v>
      </c>
      <c r="F8" s="889">
        <v>38758206</v>
      </c>
      <c r="G8" s="890">
        <v>20454390</v>
      </c>
    </row>
    <row r="9" spans="1:7" ht="14.4" customHeight="1" x14ac:dyDescent="0.3">
      <c r="A9" s="857" t="s">
        <v>2471</v>
      </c>
      <c r="B9" s="849">
        <v>881</v>
      </c>
      <c r="C9" s="849">
        <v>977</v>
      </c>
      <c r="D9" s="849">
        <v>5240</v>
      </c>
      <c r="E9" s="889">
        <v>460414</v>
      </c>
      <c r="F9" s="889">
        <v>518862.33</v>
      </c>
      <c r="G9" s="890">
        <v>3904154.01</v>
      </c>
    </row>
    <row r="10" spans="1:7" ht="14.4" customHeight="1" x14ac:dyDescent="0.3">
      <c r="A10" s="857" t="s">
        <v>2472</v>
      </c>
      <c r="B10" s="849">
        <v>1049</v>
      </c>
      <c r="C10" s="849">
        <v>1375</v>
      </c>
      <c r="D10" s="849">
        <v>2587</v>
      </c>
      <c r="E10" s="889">
        <v>316285.65999999992</v>
      </c>
      <c r="F10" s="889">
        <v>427764.33</v>
      </c>
      <c r="G10" s="890">
        <v>488842.65</v>
      </c>
    </row>
    <row r="11" spans="1:7" ht="14.4" customHeight="1" x14ac:dyDescent="0.3">
      <c r="A11" s="857" t="s">
        <v>2473</v>
      </c>
      <c r="B11" s="849">
        <v>1058</v>
      </c>
      <c r="C11" s="849">
        <v>1353</v>
      </c>
      <c r="D11" s="849">
        <v>1436</v>
      </c>
      <c r="E11" s="889">
        <v>405564</v>
      </c>
      <c r="F11" s="889">
        <v>374840.67</v>
      </c>
      <c r="G11" s="890">
        <v>346762.67</v>
      </c>
    </row>
    <row r="12" spans="1:7" ht="14.4" customHeight="1" x14ac:dyDescent="0.3">
      <c r="A12" s="857" t="s">
        <v>2474</v>
      </c>
      <c r="B12" s="849"/>
      <c r="C12" s="849"/>
      <c r="D12" s="849">
        <v>661</v>
      </c>
      <c r="E12" s="889"/>
      <c r="F12" s="889"/>
      <c r="G12" s="890">
        <v>65018.65</v>
      </c>
    </row>
    <row r="13" spans="1:7" ht="14.4" customHeight="1" x14ac:dyDescent="0.3">
      <c r="A13" s="857" t="s">
        <v>4543</v>
      </c>
      <c r="B13" s="849">
        <v>82</v>
      </c>
      <c r="C13" s="849">
        <v>1155</v>
      </c>
      <c r="D13" s="849">
        <v>1338</v>
      </c>
      <c r="E13" s="889">
        <v>9300</v>
      </c>
      <c r="F13" s="889">
        <v>131371.31</v>
      </c>
      <c r="G13" s="890">
        <v>150547.33000000002</v>
      </c>
    </row>
    <row r="14" spans="1:7" ht="14.4" customHeight="1" x14ac:dyDescent="0.3">
      <c r="A14" s="857" t="s">
        <v>2476</v>
      </c>
      <c r="B14" s="849"/>
      <c r="C14" s="849"/>
      <c r="D14" s="849">
        <v>9</v>
      </c>
      <c r="E14" s="889"/>
      <c r="F14" s="889"/>
      <c r="G14" s="890">
        <v>337</v>
      </c>
    </row>
    <row r="15" spans="1:7" ht="14.4" customHeight="1" x14ac:dyDescent="0.3">
      <c r="A15" s="857" t="s">
        <v>2477</v>
      </c>
      <c r="B15" s="849"/>
      <c r="C15" s="849"/>
      <c r="D15" s="849">
        <v>14</v>
      </c>
      <c r="E15" s="889"/>
      <c r="F15" s="889"/>
      <c r="G15" s="890">
        <v>507</v>
      </c>
    </row>
    <row r="16" spans="1:7" ht="14.4" customHeight="1" x14ac:dyDescent="0.3">
      <c r="A16" s="857" t="s">
        <v>2478</v>
      </c>
      <c r="B16" s="849">
        <v>2695</v>
      </c>
      <c r="C16" s="849">
        <v>3744</v>
      </c>
      <c r="D16" s="849">
        <v>1136</v>
      </c>
      <c r="E16" s="889">
        <v>261650.96999999997</v>
      </c>
      <c r="F16" s="889">
        <v>355189.98000000004</v>
      </c>
      <c r="G16" s="890">
        <v>107177.65000000001</v>
      </c>
    </row>
    <row r="17" spans="1:7" ht="14.4" customHeight="1" x14ac:dyDescent="0.3">
      <c r="A17" s="857" t="s">
        <v>2479</v>
      </c>
      <c r="B17" s="849">
        <v>736</v>
      </c>
      <c r="C17" s="849"/>
      <c r="D17" s="849">
        <v>2789</v>
      </c>
      <c r="E17" s="889">
        <v>59607</v>
      </c>
      <c r="F17" s="889"/>
      <c r="G17" s="890">
        <v>298168.98</v>
      </c>
    </row>
    <row r="18" spans="1:7" ht="14.4" customHeight="1" x14ac:dyDescent="0.3">
      <c r="A18" s="857" t="s">
        <v>2480</v>
      </c>
      <c r="B18" s="849">
        <v>979</v>
      </c>
      <c r="C18" s="849">
        <v>824</v>
      </c>
      <c r="D18" s="849">
        <v>13009</v>
      </c>
      <c r="E18" s="889">
        <v>488142</v>
      </c>
      <c r="F18" s="889">
        <v>479395.33999999997</v>
      </c>
      <c r="G18" s="890">
        <v>10444616.99</v>
      </c>
    </row>
    <row r="19" spans="1:7" ht="14.4" customHeight="1" x14ac:dyDescent="0.3">
      <c r="A19" s="857" t="s">
        <v>2481</v>
      </c>
      <c r="B19" s="849">
        <v>825</v>
      </c>
      <c r="C19" s="849">
        <v>2156</v>
      </c>
      <c r="D19" s="849">
        <v>4435</v>
      </c>
      <c r="E19" s="889">
        <v>86515.99</v>
      </c>
      <c r="F19" s="889">
        <v>223922.96999999988</v>
      </c>
      <c r="G19" s="890">
        <v>445875.31000000006</v>
      </c>
    </row>
    <row r="20" spans="1:7" ht="14.4" customHeight="1" x14ac:dyDescent="0.3">
      <c r="A20" s="857" t="s">
        <v>2482</v>
      </c>
      <c r="B20" s="849">
        <v>211</v>
      </c>
      <c r="C20" s="849">
        <v>507</v>
      </c>
      <c r="D20" s="849">
        <v>651</v>
      </c>
      <c r="E20" s="889">
        <v>20774.330000000002</v>
      </c>
      <c r="F20" s="889">
        <v>45999.320000000007</v>
      </c>
      <c r="G20" s="890">
        <v>59746.650000000009</v>
      </c>
    </row>
    <row r="21" spans="1:7" ht="14.4" customHeight="1" x14ac:dyDescent="0.3">
      <c r="A21" s="857" t="s">
        <v>4544</v>
      </c>
      <c r="B21" s="849">
        <v>4</v>
      </c>
      <c r="C21" s="849">
        <v>1</v>
      </c>
      <c r="D21" s="849"/>
      <c r="E21" s="889">
        <v>148</v>
      </c>
      <c r="F21" s="889">
        <v>37</v>
      </c>
      <c r="G21" s="890"/>
    </row>
    <row r="22" spans="1:7" ht="14.4" customHeight="1" x14ac:dyDescent="0.3">
      <c r="A22" s="857" t="s">
        <v>2483</v>
      </c>
      <c r="B22" s="849">
        <v>853</v>
      </c>
      <c r="C22" s="849">
        <v>809</v>
      </c>
      <c r="D22" s="849">
        <v>9222</v>
      </c>
      <c r="E22" s="889">
        <v>493103.33999999997</v>
      </c>
      <c r="F22" s="889">
        <v>433669.99000000005</v>
      </c>
      <c r="G22" s="890">
        <v>7534153</v>
      </c>
    </row>
    <row r="23" spans="1:7" ht="14.4" customHeight="1" x14ac:dyDescent="0.3">
      <c r="A23" s="857" t="s">
        <v>2484</v>
      </c>
      <c r="B23" s="849">
        <v>4703</v>
      </c>
      <c r="C23" s="849">
        <v>4353</v>
      </c>
      <c r="D23" s="849">
        <v>2630</v>
      </c>
      <c r="E23" s="889">
        <v>652331.64</v>
      </c>
      <c r="F23" s="889">
        <v>601039.98</v>
      </c>
      <c r="G23" s="890">
        <v>383598</v>
      </c>
    </row>
    <row r="24" spans="1:7" ht="14.4" customHeight="1" x14ac:dyDescent="0.3">
      <c r="A24" s="857" t="s">
        <v>4545</v>
      </c>
      <c r="B24" s="849">
        <v>12</v>
      </c>
      <c r="C24" s="849"/>
      <c r="D24" s="849"/>
      <c r="E24" s="889">
        <v>436</v>
      </c>
      <c r="F24" s="889"/>
      <c r="G24" s="890"/>
    </row>
    <row r="25" spans="1:7" ht="14.4" customHeight="1" x14ac:dyDescent="0.3">
      <c r="A25" s="857" t="s">
        <v>2485</v>
      </c>
      <c r="B25" s="849">
        <v>3578</v>
      </c>
      <c r="C25" s="849">
        <v>3793</v>
      </c>
      <c r="D25" s="849">
        <v>4554</v>
      </c>
      <c r="E25" s="889">
        <v>664749.93000000017</v>
      </c>
      <c r="F25" s="889">
        <v>665449.94999999984</v>
      </c>
      <c r="G25" s="890">
        <v>762533.96999999974</v>
      </c>
    </row>
    <row r="26" spans="1:7" ht="14.4" customHeight="1" x14ac:dyDescent="0.3">
      <c r="A26" s="857" t="s">
        <v>2486</v>
      </c>
      <c r="B26" s="849">
        <v>10</v>
      </c>
      <c r="C26" s="849">
        <v>6</v>
      </c>
      <c r="D26" s="849">
        <v>2</v>
      </c>
      <c r="E26" s="889">
        <v>1941.6599999999999</v>
      </c>
      <c r="F26" s="889">
        <v>1164.9899999999998</v>
      </c>
      <c r="G26" s="890">
        <v>391.33</v>
      </c>
    </row>
    <row r="27" spans="1:7" ht="14.4" customHeight="1" x14ac:dyDescent="0.3">
      <c r="A27" s="857" t="s">
        <v>2487</v>
      </c>
      <c r="B27" s="849">
        <v>127</v>
      </c>
      <c r="C27" s="849">
        <v>1030</v>
      </c>
      <c r="D27" s="849">
        <v>1592</v>
      </c>
      <c r="E27" s="889">
        <v>92311.66</v>
      </c>
      <c r="F27" s="889">
        <v>370953.98</v>
      </c>
      <c r="G27" s="890">
        <v>432529.64000000007</v>
      </c>
    </row>
    <row r="28" spans="1:7" ht="14.4" customHeight="1" x14ac:dyDescent="0.3">
      <c r="A28" s="857" t="s">
        <v>2488</v>
      </c>
      <c r="B28" s="849">
        <v>4008</v>
      </c>
      <c r="C28" s="849">
        <v>4723</v>
      </c>
      <c r="D28" s="849">
        <v>4817</v>
      </c>
      <c r="E28" s="889">
        <v>443849</v>
      </c>
      <c r="F28" s="889">
        <v>524074.99</v>
      </c>
      <c r="G28" s="890">
        <v>533574.99</v>
      </c>
    </row>
    <row r="29" spans="1:7" ht="14.4" customHeight="1" x14ac:dyDescent="0.3">
      <c r="A29" s="857" t="s">
        <v>4546</v>
      </c>
      <c r="B29" s="849"/>
      <c r="C29" s="849"/>
      <c r="D29" s="849">
        <v>3</v>
      </c>
      <c r="E29" s="889"/>
      <c r="F29" s="889"/>
      <c r="G29" s="890">
        <v>0</v>
      </c>
    </row>
    <row r="30" spans="1:7" ht="14.4" customHeight="1" x14ac:dyDescent="0.3">
      <c r="A30" s="857" t="s">
        <v>2489</v>
      </c>
      <c r="B30" s="849">
        <v>181</v>
      </c>
      <c r="C30" s="849">
        <v>204</v>
      </c>
      <c r="D30" s="849">
        <v>168</v>
      </c>
      <c r="E30" s="889">
        <v>25375.33</v>
      </c>
      <c r="F30" s="889">
        <v>27313.99</v>
      </c>
      <c r="G30" s="890">
        <v>23863.660000000003</v>
      </c>
    </row>
    <row r="31" spans="1:7" ht="14.4" customHeight="1" x14ac:dyDescent="0.3">
      <c r="A31" s="857" t="s">
        <v>2490</v>
      </c>
      <c r="B31" s="849"/>
      <c r="C31" s="849"/>
      <c r="D31" s="849">
        <v>1</v>
      </c>
      <c r="E31" s="889"/>
      <c r="F31" s="889"/>
      <c r="G31" s="890">
        <v>116</v>
      </c>
    </row>
    <row r="32" spans="1:7" ht="14.4" customHeight="1" x14ac:dyDescent="0.3">
      <c r="A32" s="857" t="s">
        <v>2492</v>
      </c>
      <c r="B32" s="849"/>
      <c r="C32" s="849"/>
      <c r="D32" s="849">
        <v>264</v>
      </c>
      <c r="E32" s="889"/>
      <c r="F32" s="889"/>
      <c r="G32" s="890">
        <v>154600.65</v>
      </c>
    </row>
    <row r="33" spans="1:7" ht="14.4" customHeight="1" x14ac:dyDescent="0.3">
      <c r="A33" s="857" t="s">
        <v>2493</v>
      </c>
      <c r="B33" s="849">
        <v>88</v>
      </c>
      <c r="C33" s="849">
        <v>30</v>
      </c>
      <c r="D33" s="849">
        <v>77</v>
      </c>
      <c r="E33" s="889">
        <v>4734.34</v>
      </c>
      <c r="F33" s="889">
        <v>1619.33</v>
      </c>
      <c r="G33" s="890">
        <v>9244.32</v>
      </c>
    </row>
    <row r="34" spans="1:7" ht="14.4" customHeight="1" x14ac:dyDescent="0.3">
      <c r="A34" s="857" t="s">
        <v>2494</v>
      </c>
      <c r="B34" s="849">
        <v>2</v>
      </c>
      <c r="C34" s="849">
        <v>2447</v>
      </c>
      <c r="D34" s="849">
        <v>5874</v>
      </c>
      <c r="E34" s="889">
        <v>96</v>
      </c>
      <c r="F34" s="889">
        <v>224364.99000000002</v>
      </c>
      <c r="G34" s="890">
        <v>609157.62000000011</v>
      </c>
    </row>
    <row r="35" spans="1:7" ht="14.4" customHeight="1" x14ac:dyDescent="0.3">
      <c r="A35" s="857" t="s">
        <v>4547</v>
      </c>
      <c r="B35" s="849">
        <v>5097</v>
      </c>
      <c r="C35" s="849">
        <v>5035</v>
      </c>
      <c r="D35" s="849"/>
      <c r="E35" s="889">
        <v>520009.63000000006</v>
      </c>
      <c r="F35" s="889">
        <v>530997.98</v>
      </c>
      <c r="G35" s="890"/>
    </row>
    <row r="36" spans="1:7" ht="14.4" customHeight="1" x14ac:dyDescent="0.3">
      <c r="A36" s="857" t="s">
        <v>4548</v>
      </c>
      <c r="B36" s="849">
        <v>1</v>
      </c>
      <c r="C36" s="849"/>
      <c r="D36" s="849"/>
      <c r="E36" s="889">
        <v>37</v>
      </c>
      <c r="F36" s="889"/>
      <c r="G36" s="890"/>
    </row>
    <row r="37" spans="1:7" ht="14.4" customHeight="1" x14ac:dyDescent="0.3">
      <c r="A37" s="857" t="s">
        <v>2495</v>
      </c>
      <c r="B37" s="849">
        <v>165</v>
      </c>
      <c r="C37" s="849">
        <v>232</v>
      </c>
      <c r="D37" s="849">
        <v>299</v>
      </c>
      <c r="E37" s="889">
        <v>30684.660000000003</v>
      </c>
      <c r="F37" s="889">
        <v>41989.99</v>
      </c>
      <c r="G37" s="890">
        <v>90359.66</v>
      </c>
    </row>
    <row r="38" spans="1:7" ht="14.4" customHeight="1" x14ac:dyDescent="0.3">
      <c r="A38" s="857" t="s">
        <v>2496</v>
      </c>
      <c r="B38" s="849">
        <v>1760</v>
      </c>
      <c r="C38" s="849">
        <v>997</v>
      </c>
      <c r="D38" s="849">
        <v>1681</v>
      </c>
      <c r="E38" s="889">
        <v>250664.32000000001</v>
      </c>
      <c r="F38" s="889">
        <v>113672.68</v>
      </c>
      <c r="G38" s="890">
        <v>187705.66</v>
      </c>
    </row>
    <row r="39" spans="1:7" ht="14.4" customHeight="1" x14ac:dyDescent="0.3">
      <c r="A39" s="857" t="s">
        <v>2497</v>
      </c>
      <c r="B39" s="849">
        <v>3523</v>
      </c>
      <c r="C39" s="849">
        <v>3563</v>
      </c>
      <c r="D39" s="849">
        <v>3926</v>
      </c>
      <c r="E39" s="889">
        <v>418317.91000000009</v>
      </c>
      <c r="F39" s="889">
        <v>397153.96</v>
      </c>
      <c r="G39" s="890">
        <v>432874.64000000013</v>
      </c>
    </row>
    <row r="40" spans="1:7" ht="14.4" customHeight="1" x14ac:dyDescent="0.3">
      <c r="A40" s="857" t="s">
        <v>2498</v>
      </c>
      <c r="B40" s="849">
        <v>2664</v>
      </c>
      <c r="C40" s="849">
        <v>3642</v>
      </c>
      <c r="D40" s="849">
        <v>3969</v>
      </c>
      <c r="E40" s="889">
        <v>257090.65999999995</v>
      </c>
      <c r="F40" s="889">
        <v>312424.64999999991</v>
      </c>
      <c r="G40" s="890">
        <v>371842.68</v>
      </c>
    </row>
    <row r="41" spans="1:7" ht="14.4" customHeight="1" x14ac:dyDescent="0.3">
      <c r="A41" s="857" t="s">
        <v>2499</v>
      </c>
      <c r="B41" s="849">
        <v>1433</v>
      </c>
      <c r="C41" s="849">
        <v>2145</v>
      </c>
      <c r="D41" s="849">
        <v>2054</v>
      </c>
      <c r="E41" s="889">
        <v>646952.64999999979</v>
      </c>
      <c r="F41" s="889">
        <v>701449.31</v>
      </c>
      <c r="G41" s="890">
        <v>540410.29999999993</v>
      </c>
    </row>
    <row r="42" spans="1:7" ht="14.4" customHeight="1" x14ac:dyDescent="0.3">
      <c r="A42" s="857" t="s">
        <v>4549</v>
      </c>
      <c r="B42" s="849">
        <v>1</v>
      </c>
      <c r="C42" s="849"/>
      <c r="D42" s="849"/>
      <c r="E42" s="889">
        <v>116</v>
      </c>
      <c r="F42" s="889"/>
      <c r="G42" s="890"/>
    </row>
    <row r="43" spans="1:7" ht="14.4" customHeight="1" x14ac:dyDescent="0.3">
      <c r="A43" s="857" t="s">
        <v>2500</v>
      </c>
      <c r="B43" s="849">
        <v>956</v>
      </c>
      <c r="C43" s="849">
        <v>2691</v>
      </c>
      <c r="D43" s="849">
        <v>830</v>
      </c>
      <c r="E43" s="889">
        <v>256646.00000000003</v>
      </c>
      <c r="F43" s="889">
        <v>330575.99000000005</v>
      </c>
      <c r="G43" s="890">
        <v>165519.98999999996</v>
      </c>
    </row>
    <row r="44" spans="1:7" ht="14.4" customHeight="1" x14ac:dyDescent="0.3">
      <c r="A44" s="857" t="s">
        <v>2501</v>
      </c>
      <c r="B44" s="849"/>
      <c r="C44" s="849"/>
      <c r="D44" s="849">
        <v>79</v>
      </c>
      <c r="E44" s="889"/>
      <c r="F44" s="889"/>
      <c r="G44" s="890">
        <v>2764</v>
      </c>
    </row>
    <row r="45" spans="1:7" ht="14.4" customHeight="1" thickBot="1" x14ac:dyDescent="0.35">
      <c r="A45" s="893" t="s">
        <v>2503</v>
      </c>
      <c r="B45" s="851"/>
      <c r="C45" s="851"/>
      <c r="D45" s="851">
        <v>10</v>
      </c>
      <c r="E45" s="891"/>
      <c r="F45" s="891"/>
      <c r="G45" s="892">
        <v>360</v>
      </c>
    </row>
    <row r="46" spans="1:7" ht="14.4" customHeight="1" x14ac:dyDescent="0.3">
      <c r="A46" s="804" t="s">
        <v>301</v>
      </c>
    </row>
    <row r="47" spans="1:7" ht="14.4" customHeight="1" x14ac:dyDescent="0.3">
      <c r="A47" s="805" t="s">
        <v>2468</v>
      </c>
    </row>
    <row r="48" spans="1:7" ht="14.4" customHeight="1" x14ac:dyDescent="0.3">
      <c r="A48" s="804" t="s">
        <v>4540</v>
      </c>
    </row>
  </sheetData>
  <autoFilter ref="A4:A5"/>
  <mergeCells count="4">
    <mergeCell ref="A1:G1"/>
    <mergeCell ref="A4:A5"/>
    <mergeCell ref="B4:D4"/>
    <mergeCell ref="E4:G4"/>
  </mergeCells>
  <conditionalFormatting sqref="D6:D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{F3BF975A-B032-4C58-A0E0-75CB633454E1}</x14:id>
        </ext>
      </extLst>
    </cfRule>
  </conditionalFormatting>
  <conditionalFormatting sqref="G6:G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{7FB33817-9FF7-418A-9ACC-D9997C12EA29}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3BF975A-B032-4C58-A0E0-75CB633454E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D6:D1048576</xm:sqref>
        </x14:conditionalFormatting>
        <x14:conditionalFormatting xmlns:xm="http://schemas.microsoft.com/office/excel/2006/main">
          <x14:cfRule type="dataBar" id="{7FB33817-9FF7-418A-9ACC-D9997C12EA2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G6:G1048576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">
    <tabColor theme="0" tint="-0.249977111117893"/>
    <outlinePr summaryRight="0"/>
    <pageSetUpPr fitToPage="1"/>
  </sheetPr>
  <dimension ref="A1:R543"/>
  <sheetViews>
    <sheetView showGridLines="0" showRowColHeaders="0" workbookViewId="0">
      <pane ySplit="5" topLeftCell="A6" activePane="bottomLeft" state="frozen"/>
      <selection activeCell="U26" sqref="U26"/>
      <selection pane="bottomLeft" sqref="A1:R1"/>
    </sheetView>
  </sheetViews>
  <sheetFormatPr defaultRowHeight="14.4" customHeight="1" outlineLevelCol="1" x14ac:dyDescent="0.3"/>
  <cols>
    <col min="1" max="1" width="3.33203125" style="247" customWidth="1"/>
    <col min="2" max="2" width="8.6640625" style="247" bestFit="1" customWidth="1"/>
    <col min="3" max="3" width="6.109375" style="247" customWidth="1"/>
    <col min="4" max="4" width="2.109375" style="247" bestFit="1" customWidth="1"/>
    <col min="5" max="5" width="8" style="247" customWidth="1"/>
    <col min="6" max="6" width="50.88671875" style="247" bestFit="1" customWidth="1" collapsed="1"/>
    <col min="7" max="8" width="11.109375" style="329" hidden="1" customWidth="1" outlineLevel="1"/>
    <col min="9" max="10" width="9.33203125" style="247" hidden="1" customWidth="1"/>
    <col min="11" max="12" width="11.109375" style="329" customWidth="1"/>
    <col min="13" max="14" width="9.33203125" style="247" hidden="1" customWidth="1"/>
    <col min="15" max="16" width="11.109375" style="329" customWidth="1"/>
    <col min="17" max="17" width="11.109375" style="332" customWidth="1"/>
    <col min="18" max="18" width="11.109375" style="329" customWidth="1"/>
    <col min="19" max="16384" width="8.88671875" style="247"/>
  </cols>
  <sheetData>
    <row r="1" spans="1:18" ht="18.600000000000001" customHeight="1" thickBot="1" x14ac:dyDescent="0.4">
      <c r="A1" s="512" t="s">
        <v>4953</v>
      </c>
      <c r="B1" s="544"/>
      <c r="C1" s="544"/>
      <c r="D1" s="544"/>
      <c r="E1" s="544"/>
      <c r="F1" s="544"/>
      <c r="G1" s="544"/>
      <c r="H1" s="544"/>
      <c r="I1" s="544"/>
      <c r="J1" s="544"/>
      <c r="K1" s="544"/>
      <c r="L1" s="544"/>
      <c r="M1" s="544"/>
      <c r="N1" s="544"/>
      <c r="O1" s="544"/>
      <c r="P1" s="544"/>
      <c r="Q1" s="544"/>
      <c r="R1" s="544"/>
    </row>
    <row r="2" spans="1:18" ht="14.4" customHeight="1" thickBot="1" x14ac:dyDescent="0.35">
      <c r="A2" s="371" t="s">
        <v>328</v>
      </c>
      <c r="B2" s="319"/>
      <c r="C2" s="319"/>
      <c r="D2" s="220"/>
      <c r="E2" s="220"/>
      <c r="F2" s="220"/>
      <c r="G2" s="352"/>
      <c r="H2" s="352"/>
      <c r="I2" s="220"/>
      <c r="J2" s="220"/>
      <c r="K2" s="352"/>
      <c r="L2" s="352"/>
      <c r="M2" s="220"/>
      <c r="N2" s="220"/>
      <c r="O2" s="352"/>
      <c r="P2" s="352"/>
      <c r="Q2" s="349"/>
      <c r="R2" s="352"/>
    </row>
    <row r="3" spans="1:18" ht="14.4" customHeight="1" thickBot="1" x14ac:dyDescent="0.35">
      <c r="F3" s="112" t="s">
        <v>158</v>
      </c>
      <c r="G3" s="207">
        <f t="shared" ref="G3:P3" si="0">SUBTOTAL(9,G6:G1048576)</f>
        <v>96823.789999999979</v>
      </c>
      <c r="H3" s="208">
        <f t="shared" si="0"/>
        <v>113210734.09999996</v>
      </c>
      <c r="I3" s="78"/>
      <c r="J3" s="78"/>
      <c r="K3" s="208">
        <f t="shared" si="0"/>
        <v>105868.80999999998</v>
      </c>
      <c r="L3" s="208">
        <f t="shared" si="0"/>
        <v>138352531.57999998</v>
      </c>
      <c r="M3" s="78"/>
      <c r="N3" s="78"/>
      <c r="O3" s="208">
        <f t="shared" si="0"/>
        <v>112001.3</v>
      </c>
      <c r="P3" s="208">
        <f t="shared" si="0"/>
        <v>151120995.23000005</v>
      </c>
      <c r="Q3" s="79">
        <f>IF(L3=0,0,P3/L3)</f>
        <v>1.0922893387217631</v>
      </c>
      <c r="R3" s="209">
        <f>IF(O3=0,0,P3/O3)</f>
        <v>1349.2789389944585</v>
      </c>
    </row>
    <row r="4" spans="1:18" ht="14.4" customHeight="1" x14ac:dyDescent="0.3">
      <c r="A4" s="630" t="s">
        <v>261</v>
      </c>
      <c r="B4" s="630" t="s">
        <v>118</v>
      </c>
      <c r="C4" s="638" t="s">
        <v>0</v>
      </c>
      <c r="D4" s="632" t="s">
        <v>119</v>
      </c>
      <c r="E4" s="637" t="s">
        <v>89</v>
      </c>
      <c r="F4" s="633" t="s">
        <v>80</v>
      </c>
      <c r="G4" s="634">
        <v>2015</v>
      </c>
      <c r="H4" s="635"/>
      <c r="I4" s="206"/>
      <c r="J4" s="206"/>
      <c r="K4" s="634">
        <v>2018</v>
      </c>
      <c r="L4" s="635"/>
      <c r="M4" s="206"/>
      <c r="N4" s="206"/>
      <c r="O4" s="634">
        <v>2019</v>
      </c>
      <c r="P4" s="635"/>
      <c r="Q4" s="636" t="s">
        <v>2</v>
      </c>
      <c r="R4" s="631" t="s">
        <v>121</v>
      </c>
    </row>
    <row r="5" spans="1:18" ht="14.4" customHeight="1" thickBot="1" x14ac:dyDescent="0.35">
      <c r="A5" s="894"/>
      <c r="B5" s="894"/>
      <c r="C5" s="895"/>
      <c r="D5" s="896"/>
      <c r="E5" s="897"/>
      <c r="F5" s="898"/>
      <c r="G5" s="899" t="s">
        <v>90</v>
      </c>
      <c r="H5" s="900" t="s">
        <v>14</v>
      </c>
      <c r="I5" s="901"/>
      <c r="J5" s="901"/>
      <c r="K5" s="899" t="s">
        <v>90</v>
      </c>
      <c r="L5" s="900" t="s">
        <v>14</v>
      </c>
      <c r="M5" s="901"/>
      <c r="N5" s="901"/>
      <c r="O5" s="899" t="s">
        <v>90</v>
      </c>
      <c r="P5" s="900" t="s">
        <v>14</v>
      </c>
      <c r="Q5" s="902"/>
      <c r="R5" s="903"/>
    </row>
    <row r="6" spans="1:18" ht="14.4" customHeight="1" x14ac:dyDescent="0.3">
      <c r="A6" s="824" t="s">
        <v>4551</v>
      </c>
      <c r="B6" s="825" t="s">
        <v>4552</v>
      </c>
      <c r="C6" s="825" t="s">
        <v>606</v>
      </c>
      <c r="D6" s="825" t="s">
        <v>4553</v>
      </c>
      <c r="E6" s="825" t="s">
        <v>4554</v>
      </c>
      <c r="F6" s="825" t="s">
        <v>1025</v>
      </c>
      <c r="G6" s="225">
        <v>10.8</v>
      </c>
      <c r="H6" s="225">
        <v>584.31000000000006</v>
      </c>
      <c r="I6" s="825">
        <v>0.62793921678201425</v>
      </c>
      <c r="J6" s="825">
        <v>54.102777777777781</v>
      </c>
      <c r="K6" s="225">
        <v>17.2</v>
      </c>
      <c r="L6" s="225">
        <v>930.52000000000021</v>
      </c>
      <c r="M6" s="825">
        <v>1</v>
      </c>
      <c r="N6" s="825">
        <v>54.100000000000016</v>
      </c>
      <c r="O6" s="225">
        <v>22.4</v>
      </c>
      <c r="P6" s="225">
        <v>1215.3600000000001</v>
      </c>
      <c r="Q6" s="830">
        <v>1.3061084125005371</v>
      </c>
      <c r="R6" s="848">
        <v>54.257142857142867</v>
      </c>
    </row>
    <row r="7" spans="1:18" ht="14.4" customHeight="1" x14ac:dyDescent="0.3">
      <c r="A7" s="831" t="s">
        <v>4551</v>
      </c>
      <c r="B7" s="832" t="s">
        <v>4552</v>
      </c>
      <c r="C7" s="832" t="s">
        <v>606</v>
      </c>
      <c r="D7" s="832" t="s">
        <v>4553</v>
      </c>
      <c r="E7" s="832" t="s">
        <v>4555</v>
      </c>
      <c r="F7" s="832" t="s">
        <v>1025</v>
      </c>
      <c r="G7" s="849">
        <v>29.2</v>
      </c>
      <c r="H7" s="849">
        <v>3161.52</v>
      </c>
      <c r="I7" s="832">
        <v>1.2807817114522184</v>
      </c>
      <c r="J7" s="832">
        <v>108.27123287671233</v>
      </c>
      <c r="K7" s="849">
        <v>22.8</v>
      </c>
      <c r="L7" s="849">
        <v>2468.4300000000003</v>
      </c>
      <c r="M7" s="832">
        <v>1</v>
      </c>
      <c r="N7" s="832">
        <v>108.26447368421053</v>
      </c>
      <c r="O7" s="849">
        <v>29.220000000000002</v>
      </c>
      <c r="P7" s="849">
        <v>3172.6</v>
      </c>
      <c r="Q7" s="837">
        <v>1.2852703945422796</v>
      </c>
      <c r="R7" s="850">
        <v>108.57631759069129</v>
      </c>
    </row>
    <row r="8" spans="1:18" ht="14.4" customHeight="1" x14ac:dyDescent="0.3">
      <c r="A8" s="831" t="s">
        <v>4551</v>
      </c>
      <c r="B8" s="832" t="s">
        <v>4552</v>
      </c>
      <c r="C8" s="832" t="s">
        <v>606</v>
      </c>
      <c r="D8" s="832" t="s">
        <v>4553</v>
      </c>
      <c r="E8" s="832" t="s">
        <v>4556</v>
      </c>
      <c r="F8" s="832" t="s">
        <v>4557</v>
      </c>
      <c r="G8" s="849">
        <v>0.9</v>
      </c>
      <c r="H8" s="849">
        <v>135.89999999999998</v>
      </c>
      <c r="I8" s="832"/>
      <c r="J8" s="832">
        <v>150.99999999999997</v>
      </c>
      <c r="K8" s="849"/>
      <c r="L8" s="849"/>
      <c r="M8" s="832"/>
      <c r="N8" s="832"/>
      <c r="O8" s="849"/>
      <c r="P8" s="849"/>
      <c r="Q8" s="837"/>
      <c r="R8" s="850"/>
    </row>
    <row r="9" spans="1:18" ht="14.4" customHeight="1" x14ac:dyDescent="0.3">
      <c r="A9" s="831" t="s">
        <v>4551</v>
      </c>
      <c r="B9" s="832" t="s">
        <v>4552</v>
      </c>
      <c r="C9" s="832" t="s">
        <v>606</v>
      </c>
      <c r="D9" s="832" t="s">
        <v>4553</v>
      </c>
      <c r="E9" s="832" t="s">
        <v>4558</v>
      </c>
      <c r="F9" s="832" t="s">
        <v>1055</v>
      </c>
      <c r="G9" s="849">
        <v>0.1</v>
      </c>
      <c r="H9" s="849">
        <v>5.31</v>
      </c>
      <c r="I9" s="832"/>
      <c r="J9" s="832">
        <v>53.099999999999994</v>
      </c>
      <c r="K9" s="849"/>
      <c r="L9" s="849"/>
      <c r="M9" s="832"/>
      <c r="N9" s="832"/>
      <c r="O9" s="849"/>
      <c r="P9" s="849"/>
      <c r="Q9" s="837"/>
      <c r="R9" s="850"/>
    </row>
    <row r="10" spans="1:18" ht="14.4" customHeight="1" x14ac:dyDescent="0.3">
      <c r="A10" s="831" t="s">
        <v>4551</v>
      </c>
      <c r="B10" s="832" t="s">
        <v>4552</v>
      </c>
      <c r="C10" s="832" t="s">
        <v>606</v>
      </c>
      <c r="D10" s="832" t="s">
        <v>4553</v>
      </c>
      <c r="E10" s="832" t="s">
        <v>4559</v>
      </c>
      <c r="F10" s="832" t="s">
        <v>4560</v>
      </c>
      <c r="G10" s="849">
        <v>24.200000000000003</v>
      </c>
      <c r="H10" s="849">
        <v>311.34000000000003</v>
      </c>
      <c r="I10" s="832">
        <v>1.6357045287380481</v>
      </c>
      <c r="J10" s="832">
        <v>12.865289256198347</v>
      </c>
      <c r="K10" s="849">
        <v>14.799999999999999</v>
      </c>
      <c r="L10" s="849">
        <v>190.33999999999997</v>
      </c>
      <c r="M10" s="832">
        <v>1</v>
      </c>
      <c r="N10" s="832">
        <v>12.860810810810809</v>
      </c>
      <c r="O10" s="849">
        <v>15.6</v>
      </c>
      <c r="P10" s="849">
        <v>200.63</v>
      </c>
      <c r="Q10" s="837">
        <v>1.0540611537249134</v>
      </c>
      <c r="R10" s="850">
        <v>12.860897435897435</v>
      </c>
    </row>
    <row r="11" spans="1:18" ht="14.4" customHeight="1" x14ac:dyDescent="0.3">
      <c r="A11" s="831" t="s">
        <v>4551</v>
      </c>
      <c r="B11" s="832" t="s">
        <v>4552</v>
      </c>
      <c r="C11" s="832" t="s">
        <v>606</v>
      </c>
      <c r="D11" s="832" t="s">
        <v>4553</v>
      </c>
      <c r="E11" s="832" t="s">
        <v>4561</v>
      </c>
      <c r="F11" s="832" t="s">
        <v>4562</v>
      </c>
      <c r="G11" s="849">
        <v>52.1</v>
      </c>
      <c r="H11" s="849">
        <v>10701.38</v>
      </c>
      <c r="I11" s="832">
        <v>0.99142849201864025</v>
      </c>
      <c r="J11" s="832">
        <v>205.40076775431859</v>
      </c>
      <c r="K11" s="849">
        <v>52.550000000000011</v>
      </c>
      <c r="L11" s="849">
        <v>10793.899999999998</v>
      </c>
      <c r="M11" s="832">
        <v>1</v>
      </c>
      <c r="N11" s="832">
        <v>205.4024738344433</v>
      </c>
      <c r="O11" s="849">
        <v>66.899999999999991</v>
      </c>
      <c r="P11" s="849">
        <v>11102.85</v>
      </c>
      <c r="Q11" s="837">
        <v>1.0286226479770983</v>
      </c>
      <c r="R11" s="850">
        <v>165.96188340807177</v>
      </c>
    </row>
    <row r="12" spans="1:18" ht="14.4" customHeight="1" x14ac:dyDescent="0.3">
      <c r="A12" s="831" t="s">
        <v>4551</v>
      </c>
      <c r="B12" s="832" t="s">
        <v>4552</v>
      </c>
      <c r="C12" s="832" t="s">
        <v>606</v>
      </c>
      <c r="D12" s="832" t="s">
        <v>4553</v>
      </c>
      <c r="E12" s="832" t="s">
        <v>4563</v>
      </c>
      <c r="F12" s="832" t="s">
        <v>4564</v>
      </c>
      <c r="G12" s="849">
        <v>4</v>
      </c>
      <c r="H12" s="849">
        <v>25490.16</v>
      </c>
      <c r="I12" s="832">
        <v>0.59721659919028347</v>
      </c>
      <c r="J12" s="832">
        <v>6372.54</v>
      </c>
      <c r="K12" s="849">
        <v>9</v>
      </c>
      <c r="L12" s="849">
        <v>42681.599999999999</v>
      </c>
      <c r="M12" s="832">
        <v>1</v>
      </c>
      <c r="N12" s="832">
        <v>4742.3999999999996</v>
      </c>
      <c r="O12" s="849">
        <v>1</v>
      </c>
      <c r="P12" s="849">
        <v>4742.3999999999996</v>
      </c>
      <c r="Q12" s="837">
        <v>0.1111111111111111</v>
      </c>
      <c r="R12" s="850">
        <v>4742.3999999999996</v>
      </c>
    </row>
    <row r="13" spans="1:18" ht="14.4" customHeight="1" x14ac:dyDescent="0.3">
      <c r="A13" s="831" t="s">
        <v>4551</v>
      </c>
      <c r="B13" s="832" t="s">
        <v>4552</v>
      </c>
      <c r="C13" s="832" t="s">
        <v>606</v>
      </c>
      <c r="D13" s="832" t="s">
        <v>4553</v>
      </c>
      <c r="E13" s="832" t="s">
        <v>4565</v>
      </c>
      <c r="F13" s="832" t="s">
        <v>1087</v>
      </c>
      <c r="G13" s="849">
        <v>0.1</v>
      </c>
      <c r="H13" s="849">
        <v>6.14</v>
      </c>
      <c r="I13" s="832"/>
      <c r="J13" s="832">
        <v>61.399999999999991</v>
      </c>
      <c r="K13" s="849"/>
      <c r="L13" s="849"/>
      <c r="M13" s="832"/>
      <c r="N13" s="832"/>
      <c r="O13" s="849">
        <v>0.1</v>
      </c>
      <c r="P13" s="849">
        <v>5.07</v>
      </c>
      <c r="Q13" s="837"/>
      <c r="R13" s="850">
        <v>50.7</v>
      </c>
    </row>
    <row r="14" spans="1:18" ht="14.4" customHeight="1" x14ac:dyDescent="0.3">
      <c r="A14" s="831" t="s">
        <v>4551</v>
      </c>
      <c r="B14" s="832" t="s">
        <v>4552</v>
      </c>
      <c r="C14" s="832" t="s">
        <v>606</v>
      </c>
      <c r="D14" s="832" t="s">
        <v>4553</v>
      </c>
      <c r="E14" s="832" t="s">
        <v>4566</v>
      </c>
      <c r="F14" s="832" t="s">
        <v>1172</v>
      </c>
      <c r="G14" s="849"/>
      <c r="H14" s="849"/>
      <c r="I14" s="832"/>
      <c r="J14" s="832"/>
      <c r="K14" s="849">
        <v>1337</v>
      </c>
      <c r="L14" s="849">
        <v>18370.379999999994</v>
      </c>
      <c r="M14" s="832">
        <v>1</v>
      </c>
      <c r="N14" s="832">
        <v>13.739999999999995</v>
      </c>
      <c r="O14" s="849">
        <v>282</v>
      </c>
      <c r="P14" s="849">
        <v>3770.3399999999983</v>
      </c>
      <c r="Q14" s="837">
        <v>0.20524017467248906</v>
      </c>
      <c r="R14" s="850">
        <v>13.369999999999994</v>
      </c>
    </row>
    <row r="15" spans="1:18" ht="14.4" customHeight="1" x14ac:dyDescent="0.3">
      <c r="A15" s="831" t="s">
        <v>4551</v>
      </c>
      <c r="B15" s="832" t="s">
        <v>4552</v>
      </c>
      <c r="C15" s="832" t="s">
        <v>606</v>
      </c>
      <c r="D15" s="832" t="s">
        <v>4553</v>
      </c>
      <c r="E15" s="832" t="s">
        <v>4567</v>
      </c>
      <c r="F15" s="832" t="s">
        <v>1660</v>
      </c>
      <c r="G15" s="849">
        <v>18</v>
      </c>
      <c r="H15" s="849">
        <v>119180.7</v>
      </c>
      <c r="I15" s="832">
        <v>25.130883097165992</v>
      </c>
      <c r="J15" s="832">
        <v>6621.15</v>
      </c>
      <c r="K15" s="849">
        <v>1</v>
      </c>
      <c r="L15" s="849">
        <v>4742.3999999999996</v>
      </c>
      <c r="M15" s="832">
        <v>1</v>
      </c>
      <c r="N15" s="832">
        <v>4742.3999999999996</v>
      </c>
      <c r="O15" s="849">
        <v>4</v>
      </c>
      <c r="P15" s="849">
        <v>16254.08</v>
      </c>
      <c r="Q15" s="837">
        <v>3.427395411605938</v>
      </c>
      <c r="R15" s="850">
        <v>4063.52</v>
      </c>
    </row>
    <row r="16" spans="1:18" ht="14.4" customHeight="1" x14ac:dyDescent="0.3">
      <c r="A16" s="831" t="s">
        <v>4551</v>
      </c>
      <c r="B16" s="832" t="s">
        <v>4552</v>
      </c>
      <c r="C16" s="832" t="s">
        <v>606</v>
      </c>
      <c r="D16" s="832" t="s">
        <v>4553</v>
      </c>
      <c r="E16" s="832" t="s">
        <v>4568</v>
      </c>
      <c r="F16" s="832" t="s">
        <v>4569</v>
      </c>
      <c r="G16" s="849">
        <v>93.08</v>
      </c>
      <c r="H16" s="849">
        <v>34048.270000000004</v>
      </c>
      <c r="I16" s="832"/>
      <c r="J16" s="832">
        <v>365.79576708207998</v>
      </c>
      <c r="K16" s="849"/>
      <c r="L16" s="849"/>
      <c r="M16" s="832"/>
      <c r="N16" s="832"/>
      <c r="O16" s="849"/>
      <c r="P16" s="849"/>
      <c r="Q16" s="837"/>
      <c r="R16" s="850"/>
    </row>
    <row r="17" spans="1:18" ht="14.4" customHeight="1" x14ac:dyDescent="0.3">
      <c r="A17" s="831" t="s">
        <v>4551</v>
      </c>
      <c r="B17" s="832" t="s">
        <v>4552</v>
      </c>
      <c r="C17" s="832" t="s">
        <v>606</v>
      </c>
      <c r="D17" s="832" t="s">
        <v>4553</v>
      </c>
      <c r="E17" s="832" t="s">
        <v>4570</v>
      </c>
      <c r="F17" s="832" t="s">
        <v>839</v>
      </c>
      <c r="G17" s="849"/>
      <c r="H17" s="849"/>
      <c r="I17" s="832"/>
      <c r="J17" s="832"/>
      <c r="K17" s="849">
        <v>1.63</v>
      </c>
      <c r="L17" s="849">
        <v>328.61</v>
      </c>
      <c r="M17" s="832">
        <v>1</v>
      </c>
      <c r="N17" s="832">
        <v>201.60122699386505</v>
      </c>
      <c r="O17" s="849"/>
      <c r="P17" s="849"/>
      <c r="Q17" s="837"/>
      <c r="R17" s="850"/>
    </row>
    <row r="18" spans="1:18" ht="14.4" customHeight="1" x14ac:dyDescent="0.3">
      <c r="A18" s="831" t="s">
        <v>4551</v>
      </c>
      <c r="B18" s="832" t="s">
        <v>4552</v>
      </c>
      <c r="C18" s="832" t="s">
        <v>606</v>
      </c>
      <c r="D18" s="832" t="s">
        <v>4553</v>
      </c>
      <c r="E18" s="832" t="s">
        <v>4571</v>
      </c>
      <c r="F18" s="832" t="s">
        <v>839</v>
      </c>
      <c r="G18" s="849"/>
      <c r="H18" s="849"/>
      <c r="I18" s="832"/>
      <c r="J18" s="832"/>
      <c r="K18" s="849">
        <v>5.47</v>
      </c>
      <c r="L18" s="849">
        <v>2205.54</v>
      </c>
      <c r="M18" s="832">
        <v>1</v>
      </c>
      <c r="N18" s="832">
        <v>403.20658135283367</v>
      </c>
      <c r="O18" s="849"/>
      <c r="P18" s="849"/>
      <c r="Q18" s="837"/>
      <c r="R18" s="850"/>
    </row>
    <row r="19" spans="1:18" ht="14.4" customHeight="1" x14ac:dyDescent="0.3">
      <c r="A19" s="831" t="s">
        <v>4551</v>
      </c>
      <c r="B19" s="832" t="s">
        <v>4552</v>
      </c>
      <c r="C19" s="832" t="s">
        <v>606</v>
      </c>
      <c r="D19" s="832" t="s">
        <v>4553</v>
      </c>
      <c r="E19" s="832" t="s">
        <v>4572</v>
      </c>
      <c r="F19" s="832" t="s">
        <v>839</v>
      </c>
      <c r="G19" s="849"/>
      <c r="H19" s="849"/>
      <c r="I19" s="832"/>
      <c r="J19" s="832"/>
      <c r="K19" s="849">
        <v>0.97</v>
      </c>
      <c r="L19" s="849">
        <v>782.23</v>
      </c>
      <c r="M19" s="832">
        <v>1</v>
      </c>
      <c r="N19" s="832">
        <v>806.42268041237116</v>
      </c>
      <c r="O19" s="849"/>
      <c r="P19" s="849"/>
      <c r="Q19" s="837"/>
      <c r="R19" s="850"/>
    </row>
    <row r="20" spans="1:18" ht="14.4" customHeight="1" x14ac:dyDescent="0.3">
      <c r="A20" s="831" t="s">
        <v>4551</v>
      </c>
      <c r="B20" s="832" t="s">
        <v>4552</v>
      </c>
      <c r="C20" s="832" t="s">
        <v>606</v>
      </c>
      <c r="D20" s="832" t="s">
        <v>4553</v>
      </c>
      <c r="E20" s="832" t="s">
        <v>4573</v>
      </c>
      <c r="F20" s="832" t="s">
        <v>4574</v>
      </c>
      <c r="G20" s="849">
        <v>23</v>
      </c>
      <c r="H20" s="849">
        <v>658338.89</v>
      </c>
      <c r="I20" s="832">
        <v>0.75335583433732878</v>
      </c>
      <c r="J20" s="832">
        <v>28623.43</v>
      </c>
      <c r="K20" s="849">
        <v>36</v>
      </c>
      <c r="L20" s="849">
        <v>873875.08000000007</v>
      </c>
      <c r="M20" s="832">
        <v>1</v>
      </c>
      <c r="N20" s="832">
        <v>24274.30777777778</v>
      </c>
      <c r="O20" s="849">
        <v>59</v>
      </c>
      <c r="P20" s="849">
        <v>1210747.26</v>
      </c>
      <c r="Q20" s="837">
        <v>1.3854923749513488</v>
      </c>
      <c r="R20" s="850">
        <v>20521.14</v>
      </c>
    </row>
    <row r="21" spans="1:18" ht="14.4" customHeight="1" x14ac:dyDescent="0.3">
      <c r="A21" s="831" t="s">
        <v>4551</v>
      </c>
      <c r="B21" s="832" t="s">
        <v>4552</v>
      </c>
      <c r="C21" s="832" t="s">
        <v>606</v>
      </c>
      <c r="D21" s="832" t="s">
        <v>4553</v>
      </c>
      <c r="E21" s="832" t="s">
        <v>4575</v>
      </c>
      <c r="F21" s="832" t="s">
        <v>2367</v>
      </c>
      <c r="G21" s="849">
        <v>43</v>
      </c>
      <c r="H21" s="849">
        <v>1230836.2999999998</v>
      </c>
      <c r="I21" s="832"/>
      <c r="J21" s="832">
        <v>28624.099999999995</v>
      </c>
      <c r="K21" s="849"/>
      <c r="L21" s="849"/>
      <c r="M21" s="832"/>
      <c r="N21" s="832"/>
      <c r="O21" s="849"/>
      <c r="P21" s="849"/>
      <c r="Q21" s="837"/>
      <c r="R21" s="850"/>
    </row>
    <row r="22" spans="1:18" ht="14.4" customHeight="1" x14ac:dyDescent="0.3">
      <c r="A22" s="831" t="s">
        <v>4551</v>
      </c>
      <c r="B22" s="832" t="s">
        <v>4552</v>
      </c>
      <c r="C22" s="832" t="s">
        <v>606</v>
      </c>
      <c r="D22" s="832" t="s">
        <v>4553</v>
      </c>
      <c r="E22" s="832" t="s">
        <v>4576</v>
      </c>
      <c r="F22" s="832" t="s">
        <v>4577</v>
      </c>
      <c r="G22" s="849"/>
      <c r="H22" s="849"/>
      <c r="I22" s="832"/>
      <c r="J22" s="832"/>
      <c r="K22" s="849">
        <v>3</v>
      </c>
      <c r="L22" s="849">
        <v>147957.48000000001</v>
      </c>
      <c r="M22" s="832">
        <v>1</v>
      </c>
      <c r="N22" s="832">
        <v>49319.16</v>
      </c>
      <c r="O22" s="849"/>
      <c r="P22" s="849"/>
      <c r="Q22" s="837"/>
      <c r="R22" s="850"/>
    </row>
    <row r="23" spans="1:18" ht="14.4" customHeight="1" x14ac:dyDescent="0.3">
      <c r="A23" s="831" t="s">
        <v>4551</v>
      </c>
      <c r="B23" s="832" t="s">
        <v>4552</v>
      </c>
      <c r="C23" s="832" t="s">
        <v>606</v>
      </c>
      <c r="D23" s="832" t="s">
        <v>4553</v>
      </c>
      <c r="E23" s="832" t="s">
        <v>4578</v>
      </c>
      <c r="F23" s="832" t="s">
        <v>2406</v>
      </c>
      <c r="G23" s="849">
        <v>409.43</v>
      </c>
      <c r="H23" s="849">
        <v>5781979.9199999999</v>
      </c>
      <c r="I23" s="832">
        <v>1.0158688864110255</v>
      </c>
      <c r="J23" s="832">
        <v>14122.023105292723</v>
      </c>
      <c r="K23" s="849">
        <v>400.31</v>
      </c>
      <c r="L23" s="849">
        <v>5691659.6200000001</v>
      </c>
      <c r="M23" s="832">
        <v>1</v>
      </c>
      <c r="N23" s="832">
        <v>14218.129999250581</v>
      </c>
      <c r="O23" s="849">
        <v>567.58999999999992</v>
      </c>
      <c r="P23" s="849">
        <v>7459010.4399999985</v>
      </c>
      <c r="Q23" s="837">
        <v>1.3105159018627326</v>
      </c>
      <c r="R23" s="850">
        <v>13141.546609348297</v>
      </c>
    </row>
    <row r="24" spans="1:18" ht="14.4" customHeight="1" x14ac:dyDescent="0.3">
      <c r="A24" s="831" t="s">
        <v>4551</v>
      </c>
      <c r="B24" s="832" t="s">
        <v>4552</v>
      </c>
      <c r="C24" s="832" t="s">
        <v>606</v>
      </c>
      <c r="D24" s="832" t="s">
        <v>4553</v>
      </c>
      <c r="E24" s="832" t="s">
        <v>4579</v>
      </c>
      <c r="F24" s="832" t="s">
        <v>4580</v>
      </c>
      <c r="G24" s="849">
        <v>17</v>
      </c>
      <c r="H24" s="849">
        <v>485264.63999999996</v>
      </c>
      <c r="I24" s="832">
        <v>0.80952405975553665</v>
      </c>
      <c r="J24" s="832">
        <v>28544.978823529411</v>
      </c>
      <c r="K24" s="849">
        <v>21</v>
      </c>
      <c r="L24" s="849">
        <v>599444.36999999988</v>
      </c>
      <c r="M24" s="832">
        <v>1</v>
      </c>
      <c r="N24" s="832">
        <v>28544.969999999994</v>
      </c>
      <c r="O24" s="849">
        <v>10</v>
      </c>
      <c r="P24" s="849">
        <v>285450</v>
      </c>
      <c r="Q24" s="837">
        <v>0.47619097665393045</v>
      </c>
      <c r="R24" s="850">
        <v>28545</v>
      </c>
    </row>
    <row r="25" spans="1:18" ht="14.4" customHeight="1" x14ac:dyDescent="0.3">
      <c r="A25" s="831" t="s">
        <v>4551</v>
      </c>
      <c r="B25" s="832" t="s">
        <v>4552</v>
      </c>
      <c r="C25" s="832" t="s">
        <v>606</v>
      </c>
      <c r="D25" s="832" t="s">
        <v>4553</v>
      </c>
      <c r="E25" s="832" t="s">
        <v>4581</v>
      </c>
      <c r="F25" s="832" t="s">
        <v>4580</v>
      </c>
      <c r="G25" s="849">
        <v>17</v>
      </c>
      <c r="H25" s="849">
        <v>983411.19999999984</v>
      </c>
      <c r="I25" s="832">
        <v>0.85000172868018731</v>
      </c>
      <c r="J25" s="832">
        <v>57847.717647058817</v>
      </c>
      <c r="K25" s="849">
        <v>20</v>
      </c>
      <c r="L25" s="849">
        <v>1156951.9999999998</v>
      </c>
      <c r="M25" s="832">
        <v>1</v>
      </c>
      <c r="N25" s="832">
        <v>57847.599999999991</v>
      </c>
      <c r="O25" s="849">
        <v>9</v>
      </c>
      <c r="P25" s="849">
        <v>520628.39999999997</v>
      </c>
      <c r="Q25" s="837">
        <v>0.45000000000000007</v>
      </c>
      <c r="R25" s="850">
        <v>57847.6</v>
      </c>
    </row>
    <row r="26" spans="1:18" ht="14.4" customHeight="1" x14ac:dyDescent="0.3">
      <c r="A26" s="831" t="s">
        <v>4551</v>
      </c>
      <c r="B26" s="832" t="s">
        <v>4552</v>
      </c>
      <c r="C26" s="832" t="s">
        <v>606</v>
      </c>
      <c r="D26" s="832" t="s">
        <v>4553</v>
      </c>
      <c r="E26" s="832" t="s">
        <v>4582</v>
      </c>
      <c r="F26" s="832" t="s">
        <v>4580</v>
      </c>
      <c r="G26" s="849">
        <v>63</v>
      </c>
      <c r="H26" s="849">
        <v>7021138.9099999992</v>
      </c>
      <c r="I26" s="832">
        <v>0.96923180732776237</v>
      </c>
      <c r="J26" s="832">
        <v>111446.64936507936</v>
      </c>
      <c r="K26" s="849">
        <v>65</v>
      </c>
      <c r="L26" s="849">
        <v>7244024.4499999993</v>
      </c>
      <c r="M26" s="832">
        <v>1</v>
      </c>
      <c r="N26" s="832">
        <v>111446.52999999998</v>
      </c>
      <c r="O26" s="849">
        <v>69</v>
      </c>
      <c r="P26" s="849">
        <v>7689843</v>
      </c>
      <c r="Q26" s="837">
        <v>1.0615429383317447</v>
      </c>
      <c r="R26" s="850">
        <v>111447</v>
      </c>
    </row>
    <row r="27" spans="1:18" ht="14.4" customHeight="1" x14ac:dyDescent="0.3">
      <c r="A27" s="831" t="s">
        <v>4551</v>
      </c>
      <c r="B27" s="832" t="s">
        <v>4552</v>
      </c>
      <c r="C27" s="832" t="s">
        <v>606</v>
      </c>
      <c r="D27" s="832" t="s">
        <v>4553</v>
      </c>
      <c r="E27" s="832" t="s">
        <v>4583</v>
      </c>
      <c r="F27" s="832" t="s">
        <v>4584</v>
      </c>
      <c r="G27" s="849">
        <v>8</v>
      </c>
      <c r="H27" s="849">
        <v>630615.86</v>
      </c>
      <c r="I27" s="832">
        <v>0.22222222927000657</v>
      </c>
      <c r="J27" s="832">
        <v>78826.982499999998</v>
      </c>
      <c r="K27" s="849">
        <v>36</v>
      </c>
      <c r="L27" s="849">
        <v>2837771.28</v>
      </c>
      <c r="M27" s="832">
        <v>1</v>
      </c>
      <c r="N27" s="832">
        <v>78826.98</v>
      </c>
      <c r="O27" s="849">
        <v>36</v>
      </c>
      <c r="P27" s="849">
        <v>2837772</v>
      </c>
      <c r="Q27" s="837">
        <v>1.0000002537202364</v>
      </c>
      <c r="R27" s="850">
        <v>78827</v>
      </c>
    </row>
    <row r="28" spans="1:18" ht="14.4" customHeight="1" x14ac:dyDescent="0.3">
      <c r="A28" s="831" t="s">
        <v>4551</v>
      </c>
      <c r="B28" s="832" t="s">
        <v>4552</v>
      </c>
      <c r="C28" s="832" t="s">
        <v>606</v>
      </c>
      <c r="D28" s="832" t="s">
        <v>4553</v>
      </c>
      <c r="E28" s="832" t="s">
        <v>4585</v>
      </c>
      <c r="F28" s="832" t="s">
        <v>4586</v>
      </c>
      <c r="G28" s="849">
        <v>113</v>
      </c>
      <c r="H28" s="849">
        <v>6285539.5900000008</v>
      </c>
      <c r="I28" s="832">
        <v>1.6392424107987955</v>
      </c>
      <c r="J28" s="832">
        <v>55624.244159292044</v>
      </c>
      <c r="K28" s="849">
        <v>110</v>
      </c>
      <c r="L28" s="849">
        <v>3834417.38</v>
      </c>
      <c r="M28" s="832">
        <v>1</v>
      </c>
      <c r="N28" s="832">
        <v>34858.339818181819</v>
      </c>
      <c r="O28" s="849">
        <v>136</v>
      </c>
      <c r="P28" s="849">
        <v>3267019.2000000007</v>
      </c>
      <c r="Q28" s="837">
        <v>0.85202493005599733</v>
      </c>
      <c r="R28" s="850">
        <v>24022.200000000004</v>
      </c>
    </row>
    <row r="29" spans="1:18" ht="14.4" customHeight="1" x14ac:dyDescent="0.3">
      <c r="A29" s="831" t="s">
        <v>4551</v>
      </c>
      <c r="B29" s="832" t="s">
        <v>4552</v>
      </c>
      <c r="C29" s="832" t="s">
        <v>606</v>
      </c>
      <c r="D29" s="832" t="s">
        <v>4553</v>
      </c>
      <c r="E29" s="832" t="s">
        <v>4587</v>
      </c>
      <c r="F29" s="832" t="s">
        <v>4588</v>
      </c>
      <c r="G29" s="849">
        <v>34</v>
      </c>
      <c r="H29" s="849">
        <v>282015.38</v>
      </c>
      <c r="I29" s="832">
        <v>1.1333333333333333</v>
      </c>
      <c r="J29" s="832">
        <v>8294.57</v>
      </c>
      <c r="K29" s="849">
        <v>30</v>
      </c>
      <c r="L29" s="849">
        <v>248837.1</v>
      </c>
      <c r="M29" s="832">
        <v>1</v>
      </c>
      <c r="N29" s="832">
        <v>8294.57</v>
      </c>
      <c r="O29" s="849">
        <v>46</v>
      </c>
      <c r="P29" s="849">
        <v>379943.9</v>
      </c>
      <c r="Q29" s="837">
        <v>1.5268780258249273</v>
      </c>
      <c r="R29" s="850">
        <v>8259.65</v>
      </c>
    </row>
    <row r="30" spans="1:18" ht="14.4" customHeight="1" x14ac:dyDescent="0.3">
      <c r="A30" s="831" t="s">
        <v>4551</v>
      </c>
      <c r="B30" s="832" t="s">
        <v>4552</v>
      </c>
      <c r="C30" s="832" t="s">
        <v>606</v>
      </c>
      <c r="D30" s="832" t="s">
        <v>4553</v>
      </c>
      <c r="E30" s="832" t="s">
        <v>4589</v>
      </c>
      <c r="F30" s="832" t="s">
        <v>4590</v>
      </c>
      <c r="G30" s="849">
        <v>17</v>
      </c>
      <c r="H30" s="849">
        <v>385372.66</v>
      </c>
      <c r="I30" s="832"/>
      <c r="J30" s="832">
        <v>22668.98</v>
      </c>
      <c r="K30" s="849"/>
      <c r="L30" s="849"/>
      <c r="M30" s="832"/>
      <c r="N30" s="832"/>
      <c r="O30" s="849"/>
      <c r="P30" s="849"/>
      <c r="Q30" s="837"/>
      <c r="R30" s="850"/>
    </row>
    <row r="31" spans="1:18" ht="14.4" customHeight="1" x14ac:dyDescent="0.3">
      <c r="A31" s="831" t="s">
        <v>4551</v>
      </c>
      <c r="B31" s="832" t="s">
        <v>4552</v>
      </c>
      <c r="C31" s="832" t="s">
        <v>606</v>
      </c>
      <c r="D31" s="832" t="s">
        <v>4553</v>
      </c>
      <c r="E31" s="832" t="s">
        <v>4591</v>
      </c>
      <c r="F31" s="832" t="s">
        <v>4592</v>
      </c>
      <c r="G31" s="849">
        <v>2</v>
      </c>
      <c r="H31" s="849">
        <v>33636</v>
      </c>
      <c r="I31" s="832">
        <v>0.3289765168510973</v>
      </c>
      <c r="J31" s="832">
        <v>16818</v>
      </c>
      <c r="K31" s="849">
        <v>6.73</v>
      </c>
      <c r="L31" s="849">
        <v>102244.38</v>
      </c>
      <c r="M31" s="832">
        <v>1</v>
      </c>
      <c r="N31" s="832">
        <v>15192.329866270431</v>
      </c>
      <c r="O31" s="849"/>
      <c r="P31" s="849"/>
      <c r="Q31" s="837"/>
      <c r="R31" s="850"/>
    </row>
    <row r="32" spans="1:18" ht="14.4" customHeight="1" x14ac:dyDescent="0.3">
      <c r="A32" s="831" t="s">
        <v>4551</v>
      </c>
      <c r="B32" s="832" t="s">
        <v>4552</v>
      </c>
      <c r="C32" s="832" t="s">
        <v>606</v>
      </c>
      <c r="D32" s="832" t="s">
        <v>4553</v>
      </c>
      <c r="E32" s="832" t="s">
        <v>4593</v>
      </c>
      <c r="F32" s="832" t="s">
        <v>4586</v>
      </c>
      <c r="G32" s="849">
        <v>29</v>
      </c>
      <c r="H32" s="849">
        <v>4893139.4799999995</v>
      </c>
      <c r="I32" s="832">
        <v>1.9884817965837449</v>
      </c>
      <c r="J32" s="832">
        <v>168728.94758620689</v>
      </c>
      <c r="K32" s="849">
        <v>24</v>
      </c>
      <c r="L32" s="849">
        <v>2460741.4</v>
      </c>
      <c r="M32" s="832">
        <v>1</v>
      </c>
      <c r="N32" s="832">
        <v>102530.89166666666</v>
      </c>
      <c r="O32" s="849">
        <v>24</v>
      </c>
      <c r="P32" s="849">
        <v>1735326.1</v>
      </c>
      <c r="Q32" s="837">
        <v>0.70520457777481216</v>
      </c>
      <c r="R32" s="850">
        <v>72305.254166666666</v>
      </c>
    </row>
    <row r="33" spans="1:18" ht="14.4" customHeight="1" x14ac:dyDescent="0.3">
      <c r="A33" s="831" t="s">
        <v>4551</v>
      </c>
      <c r="B33" s="832" t="s">
        <v>4552</v>
      </c>
      <c r="C33" s="832" t="s">
        <v>606</v>
      </c>
      <c r="D33" s="832" t="s">
        <v>4553</v>
      </c>
      <c r="E33" s="832" t="s">
        <v>4594</v>
      </c>
      <c r="F33" s="832" t="s">
        <v>1691</v>
      </c>
      <c r="G33" s="849"/>
      <c r="H33" s="849"/>
      <c r="I33" s="832"/>
      <c r="J33" s="832"/>
      <c r="K33" s="849">
        <v>49.169999999999995</v>
      </c>
      <c r="L33" s="849">
        <v>352593.16999999993</v>
      </c>
      <c r="M33" s="832">
        <v>1</v>
      </c>
      <c r="N33" s="832">
        <v>7170.900345739271</v>
      </c>
      <c r="O33" s="849">
        <v>127.28</v>
      </c>
      <c r="P33" s="849">
        <v>824546.92</v>
      </c>
      <c r="Q33" s="837">
        <v>2.3385220989958491</v>
      </c>
      <c r="R33" s="850">
        <v>6478.2127592708994</v>
      </c>
    </row>
    <row r="34" spans="1:18" ht="14.4" customHeight="1" x14ac:dyDescent="0.3">
      <c r="A34" s="831" t="s">
        <v>4551</v>
      </c>
      <c r="B34" s="832" t="s">
        <v>4552</v>
      </c>
      <c r="C34" s="832" t="s">
        <v>606</v>
      </c>
      <c r="D34" s="832" t="s">
        <v>4553</v>
      </c>
      <c r="E34" s="832" t="s">
        <v>4595</v>
      </c>
      <c r="F34" s="832" t="s">
        <v>1691</v>
      </c>
      <c r="G34" s="849">
        <v>17.36</v>
      </c>
      <c r="H34" s="849">
        <v>498002.47000000003</v>
      </c>
      <c r="I34" s="832">
        <v>0.32101686473717239</v>
      </c>
      <c r="J34" s="832">
        <v>28686.778225806454</v>
      </c>
      <c r="K34" s="849">
        <v>54.08</v>
      </c>
      <c r="L34" s="849">
        <v>1551328.0599999998</v>
      </c>
      <c r="M34" s="832">
        <v>1</v>
      </c>
      <c r="N34" s="832">
        <v>28685.799926035499</v>
      </c>
      <c r="O34" s="849">
        <v>110.69999999999999</v>
      </c>
      <c r="P34" s="849">
        <v>2868501.87</v>
      </c>
      <c r="Q34" s="837">
        <v>1.8490620675036333</v>
      </c>
      <c r="R34" s="850">
        <v>25912.392682926831</v>
      </c>
    </row>
    <row r="35" spans="1:18" ht="14.4" customHeight="1" x14ac:dyDescent="0.3">
      <c r="A35" s="831" t="s">
        <v>4551</v>
      </c>
      <c r="B35" s="832" t="s">
        <v>4552</v>
      </c>
      <c r="C35" s="832" t="s">
        <v>606</v>
      </c>
      <c r="D35" s="832" t="s">
        <v>4553</v>
      </c>
      <c r="E35" s="832" t="s">
        <v>4596</v>
      </c>
      <c r="F35" s="832" t="s">
        <v>1701</v>
      </c>
      <c r="G35" s="849">
        <v>997.1099999999999</v>
      </c>
      <c r="H35" s="849">
        <v>4968599.13</v>
      </c>
      <c r="I35" s="832">
        <v>2.4178943925094019</v>
      </c>
      <c r="J35" s="832">
        <v>4983</v>
      </c>
      <c r="K35" s="849">
        <v>420.18000000000006</v>
      </c>
      <c r="L35" s="849">
        <v>2054928.1</v>
      </c>
      <c r="M35" s="832">
        <v>1</v>
      </c>
      <c r="N35" s="832">
        <v>4890.5899852444181</v>
      </c>
      <c r="O35" s="849">
        <v>550.96</v>
      </c>
      <c r="P35" s="849">
        <v>2694519.4699999997</v>
      </c>
      <c r="Q35" s="837">
        <v>1.3112475662773795</v>
      </c>
      <c r="R35" s="850">
        <v>4890.5900065340493</v>
      </c>
    </row>
    <row r="36" spans="1:18" ht="14.4" customHeight="1" x14ac:dyDescent="0.3">
      <c r="A36" s="831" t="s">
        <v>4551</v>
      </c>
      <c r="B36" s="832" t="s">
        <v>4552</v>
      </c>
      <c r="C36" s="832" t="s">
        <v>606</v>
      </c>
      <c r="D36" s="832" t="s">
        <v>4553</v>
      </c>
      <c r="E36" s="832" t="s">
        <v>4597</v>
      </c>
      <c r="F36" s="832" t="s">
        <v>4598</v>
      </c>
      <c r="G36" s="849"/>
      <c r="H36" s="849"/>
      <c r="I36" s="832"/>
      <c r="J36" s="832"/>
      <c r="K36" s="849">
        <v>1</v>
      </c>
      <c r="L36" s="849">
        <v>20957.23</v>
      </c>
      <c r="M36" s="832">
        <v>1</v>
      </c>
      <c r="N36" s="832">
        <v>20957.23</v>
      </c>
      <c r="O36" s="849"/>
      <c r="P36" s="849"/>
      <c r="Q36" s="837"/>
      <c r="R36" s="850"/>
    </row>
    <row r="37" spans="1:18" ht="14.4" customHeight="1" x14ac:dyDescent="0.3">
      <c r="A37" s="831" t="s">
        <v>4551</v>
      </c>
      <c r="B37" s="832" t="s">
        <v>4552</v>
      </c>
      <c r="C37" s="832" t="s">
        <v>606</v>
      </c>
      <c r="D37" s="832" t="s">
        <v>4553</v>
      </c>
      <c r="E37" s="832" t="s">
        <v>4599</v>
      </c>
      <c r="F37" s="832" t="s">
        <v>2421</v>
      </c>
      <c r="G37" s="849">
        <v>208.09</v>
      </c>
      <c r="H37" s="849">
        <v>2192720.17</v>
      </c>
      <c r="I37" s="832">
        <v>0.86540188176192367</v>
      </c>
      <c r="J37" s="832">
        <v>10537.364457686577</v>
      </c>
      <c r="K37" s="849">
        <v>241.51999999999998</v>
      </c>
      <c r="L37" s="849">
        <v>2533759.4199999995</v>
      </c>
      <c r="M37" s="832">
        <v>1</v>
      </c>
      <c r="N37" s="832">
        <v>10490.888622060284</v>
      </c>
      <c r="O37" s="849">
        <v>199.39999999999998</v>
      </c>
      <c r="P37" s="849">
        <v>1824575.79</v>
      </c>
      <c r="Q37" s="837">
        <v>0.72010616935367933</v>
      </c>
      <c r="R37" s="850">
        <v>9150.3299398194595</v>
      </c>
    </row>
    <row r="38" spans="1:18" ht="14.4" customHeight="1" x14ac:dyDescent="0.3">
      <c r="A38" s="831" t="s">
        <v>4551</v>
      </c>
      <c r="B38" s="832" t="s">
        <v>4552</v>
      </c>
      <c r="C38" s="832" t="s">
        <v>606</v>
      </c>
      <c r="D38" s="832" t="s">
        <v>4553</v>
      </c>
      <c r="E38" s="832" t="s">
        <v>4600</v>
      </c>
      <c r="F38" s="832" t="s">
        <v>2044</v>
      </c>
      <c r="G38" s="849">
        <v>33</v>
      </c>
      <c r="H38" s="849">
        <v>1608.42</v>
      </c>
      <c r="I38" s="832">
        <v>3.6666666666666665</v>
      </c>
      <c r="J38" s="832">
        <v>48.74</v>
      </c>
      <c r="K38" s="849">
        <v>9</v>
      </c>
      <c r="L38" s="849">
        <v>438.66</v>
      </c>
      <c r="M38" s="832">
        <v>1</v>
      </c>
      <c r="N38" s="832">
        <v>48.74</v>
      </c>
      <c r="O38" s="849"/>
      <c r="P38" s="849"/>
      <c r="Q38" s="837"/>
      <c r="R38" s="850"/>
    </row>
    <row r="39" spans="1:18" ht="14.4" customHeight="1" x14ac:dyDescent="0.3">
      <c r="A39" s="831" t="s">
        <v>4551</v>
      </c>
      <c r="B39" s="832" t="s">
        <v>4552</v>
      </c>
      <c r="C39" s="832" t="s">
        <v>606</v>
      </c>
      <c r="D39" s="832" t="s">
        <v>4553</v>
      </c>
      <c r="E39" s="832" t="s">
        <v>4601</v>
      </c>
      <c r="F39" s="832" t="s">
        <v>4602</v>
      </c>
      <c r="G39" s="849">
        <v>139.10999999999999</v>
      </c>
      <c r="H39" s="849">
        <v>19132.89</v>
      </c>
      <c r="I39" s="832"/>
      <c r="J39" s="832">
        <v>137.53784774638777</v>
      </c>
      <c r="K39" s="849"/>
      <c r="L39" s="849"/>
      <c r="M39" s="832"/>
      <c r="N39" s="832"/>
      <c r="O39" s="849"/>
      <c r="P39" s="849"/>
      <c r="Q39" s="837"/>
      <c r="R39" s="850"/>
    </row>
    <row r="40" spans="1:18" ht="14.4" customHeight="1" x14ac:dyDescent="0.3">
      <c r="A40" s="831" t="s">
        <v>4551</v>
      </c>
      <c r="B40" s="832" t="s">
        <v>4552</v>
      </c>
      <c r="C40" s="832" t="s">
        <v>606</v>
      </c>
      <c r="D40" s="832" t="s">
        <v>4553</v>
      </c>
      <c r="E40" s="832" t="s">
        <v>4603</v>
      </c>
      <c r="F40" s="832" t="s">
        <v>4602</v>
      </c>
      <c r="G40" s="849">
        <v>166.34</v>
      </c>
      <c r="H40" s="849">
        <v>114385.06999999998</v>
      </c>
      <c r="I40" s="832"/>
      <c r="J40" s="832">
        <v>687.65823013105671</v>
      </c>
      <c r="K40" s="849"/>
      <c r="L40" s="849"/>
      <c r="M40" s="832"/>
      <c r="N40" s="832"/>
      <c r="O40" s="849"/>
      <c r="P40" s="849"/>
      <c r="Q40" s="837"/>
      <c r="R40" s="850"/>
    </row>
    <row r="41" spans="1:18" ht="14.4" customHeight="1" x14ac:dyDescent="0.3">
      <c r="A41" s="831" t="s">
        <v>4551</v>
      </c>
      <c r="B41" s="832" t="s">
        <v>4552</v>
      </c>
      <c r="C41" s="832" t="s">
        <v>606</v>
      </c>
      <c r="D41" s="832" t="s">
        <v>4553</v>
      </c>
      <c r="E41" s="832" t="s">
        <v>4604</v>
      </c>
      <c r="F41" s="832" t="s">
        <v>1660</v>
      </c>
      <c r="G41" s="849">
        <v>89</v>
      </c>
      <c r="H41" s="849">
        <v>184707.03999999995</v>
      </c>
      <c r="I41" s="832"/>
      <c r="J41" s="832">
        <v>2075.3599999999992</v>
      </c>
      <c r="K41" s="849"/>
      <c r="L41" s="849"/>
      <c r="M41" s="832"/>
      <c r="N41" s="832"/>
      <c r="O41" s="849">
        <v>106</v>
      </c>
      <c r="P41" s="849">
        <v>136831.16000000003</v>
      </c>
      <c r="Q41" s="837"/>
      <c r="R41" s="850">
        <v>1290.8600000000004</v>
      </c>
    </row>
    <row r="42" spans="1:18" ht="14.4" customHeight="1" x14ac:dyDescent="0.3">
      <c r="A42" s="831" t="s">
        <v>4551</v>
      </c>
      <c r="B42" s="832" t="s">
        <v>4552</v>
      </c>
      <c r="C42" s="832" t="s">
        <v>606</v>
      </c>
      <c r="D42" s="832" t="s">
        <v>4553</v>
      </c>
      <c r="E42" s="832" t="s">
        <v>4605</v>
      </c>
      <c r="F42" s="832" t="s">
        <v>651</v>
      </c>
      <c r="G42" s="849">
        <v>0.9</v>
      </c>
      <c r="H42" s="849">
        <v>70.2</v>
      </c>
      <c r="I42" s="832">
        <v>4.5</v>
      </c>
      <c r="J42" s="832">
        <v>78</v>
      </c>
      <c r="K42" s="849">
        <v>0.2</v>
      </c>
      <c r="L42" s="849">
        <v>15.6</v>
      </c>
      <c r="M42" s="832">
        <v>1</v>
      </c>
      <c r="N42" s="832">
        <v>78</v>
      </c>
      <c r="O42" s="849">
        <v>0.4</v>
      </c>
      <c r="P42" s="849">
        <v>18.84</v>
      </c>
      <c r="Q42" s="837">
        <v>1.2076923076923076</v>
      </c>
      <c r="R42" s="850">
        <v>47.099999999999994</v>
      </c>
    </row>
    <row r="43" spans="1:18" ht="14.4" customHeight="1" x14ac:dyDescent="0.3">
      <c r="A43" s="831" t="s">
        <v>4551</v>
      </c>
      <c r="B43" s="832" t="s">
        <v>4552</v>
      </c>
      <c r="C43" s="832" t="s">
        <v>606</v>
      </c>
      <c r="D43" s="832" t="s">
        <v>4553</v>
      </c>
      <c r="E43" s="832" t="s">
        <v>4606</v>
      </c>
      <c r="F43" s="832" t="s">
        <v>1144</v>
      </c>
      <c r="G43" s="849">
        <v>91.199999999999989</v>
      </c>
      <c r="H43" s="849">
        <v>16612.079999999998</v>
      </c>
      <c r="I43" s="832">
        <v>0.9106341737235174</v>
      </c>
      <c r="J43" s="832">
        <v>182.15</v>
      </c>
      <c r="K43" s="849">
        <v>100.15000000000002</v>
      </c>
      <c r="L43" s="849">
        <v>18242.320000000003</v>
      </c>
      <c r="M43" s="832">
        <v>1</v>
      </c>
      <c r="N43" s="832">
        <v>182.14997503744382</v>
      </c>
      <c r="O43" s="849">
        <v>119.21999999999997</v>
      </c>
      <c r="P43" s="849">
        <v>20911.190000000002</v>
      </c>
      <c r="Q43" s="837">
        <v>1.1463010187300737</v>
      </c>
      <c r="R43" s="850">
        <v>175.40001677570885</v>
      </c>
    </row>
    <row r="44" spans="1:18" ht="14.4" customHeight="1" x14ac:dyDescent="0.3">
      <c r="A44" s="831" t="s">
        <v>4551</v>
      </c>
      <c r="B44" s="832" t="s">
        <v>4552</v>
      </c>
      <c r="C44" s="832" t="s">
        <v>606</v>
      </c>
      <c r="D44" s="832" t="s">
        <v>4553</v>
      </c>
      <c r="E44" s="832" t="s">
        <v>4607</v>
      </c>
      <c r="F44" s="832" t="s">
        <v>779</v>
      </c>
      <c r="G44" s="849">
        <v>175.10999999999996</v>
      </c>
      <c r="H44" s="849">
        <v>12389.02</v>
      </c>
      <c r="I44" s="832">
        <v>3.7306773868136163</v>
      </c>
      <c r="J44" s="832">
        <v>70.749928616298348</v>
      </c>
      <c r="K44" s="849">
        <v>39</v>
      </c>
      <c r="L44" s="849">
        <v>3320.8500000000008</v>
      </c>
      <c r="M44" s="832">
        <v>1</v>
      </c>
      <c r="N44" s="832">
        <v>85.15000000000002</v>
      </c>
      <c r="O44" s="849">
        <v>9.4</v>
      </c>
      <c r="P44" s="849">
        <v>566.84999999999991</v>
      </c>
      <c r="Q44" s="837">
        <v>0.17069424996612306</v>
      </c>
      <c r="R44" s="850">
        <v>60.303191489361687</v>
      </c>
    </row>
    <row r="45" spans="1:18" ht="14.4" customHeight="1" x14ac:dyDescent="0.3">
      <c r="A45" s="831" t="s">
        <v>4551</v>
      </c>
      <c r="B45" s="832" t="s">
        <v>4552</v>
      </c>
      <c r="C45" s="832" t="s">
        <v>606</v>
      </c>
      <c r="D45" s="832" t="s">
        <v>4553</v>
      </c>
      <c r="E45" s="832" t="s">
        <v>4608</v>
      </c>
      <c r="F45" s="832" t="s">
        <v>2564</v>
      </c>
      <c r="G45" s="849">
        <v>9.23</v>
      </c>
      <c r="H45" s="849">
        <v>4489.880000000001</v>
      </c>
      <c r="I45" s="832">
        <v>0.54348478686111601</v>
      </c>
      <c r="J45" s="832">
        <v>486.44420368364041</v>
      </c>
      <c r="K45" s="849">
        <v>12.039999999999997</v>
      </c>
      <c r="L45" s="849">
        <v>8261.2800000000007</v>
      </c>
      <c r="M45" s="832">
        <v>1</v>
      </c>
      <c r="N45" s="832">
        <v>686.15282392026597</v>
      </c>
      <c r="O45" s="849">
        <v>21.78</v>
      </c>
      <c r="P45" s="849">
        <v>14944.61</v>
      </c>
      <c r="Q45" s="837">
        <v>1.8089944899579726</v>
      </c>
      <c r="R45" s="850">
        <v>686.16207529843894</v>
      </c>
    </row>
    <row r="46" spans="1:18" ht="14.4" customHeight="1" x14ac:dyDescent="0.3">
      <c r="A46" s="831" t="s">
        <v>4551</v>
      </c>
      <c r="B46" s="832" t="s">
        <v>4552</v>
      </c>
      <c r="C46" s="832" t="s">
        <v>606</v>
      </c>
      <c r="D46" s="832" t="s">
        <v>4553</v>
      </c>
      <c r="E46" s="832" t="s">
        <v>4609</v>
      </c>
      <c r="F46" s="832" t="s">
        <v>2564</v>
      </c>
      <c r="G46" s="849">
        <v>20.160000000000004</v>
      </c>
      <c r="H46" s="849">
        <v>2451.64</v>
      </c>
      <c r="I46" s="832">
        <v>0.44842288170469613</v>
      </c>
      <c r="J46" s="832">
        <v>121.60912698412696</v>
      </c>
      <c r="K46" s="849">
        <v>31.87</v>
      </c>
      <c r="L46" s="849">
        <v>5467.25</v>
      </c>
      <c r="M46" s="832">
        <v>1</v>
      </c>
      <c r="N46" s="832">
        <v>171.54847819265765</v>
      </c>
      <c r="O46" s="849">
        <v>25.26</v>
      </c>
      <c r="P46" s="849">
        <v>4333.3300000000008</v>
      </c>
      <c r="Q46" s="837">
        <v>0.79259774109470038</v>
      </c>
      <c r="R46" s="850">
        <v>171.54908946951704</v>
      </c>
    </row>
    <row r="47" spans="1:18" ht="14.4" customHeight="1" x14ac:dyDescent="0.3">
      <c r="A47" s="831" t="s">
        <v>4551</v>
      </c>
      <c r="B47" s="832" t="s">
        <v>4552</v>
      </c>
      <c r="C47" s="832" t="s">
        <v>606</v>
      </c>
      <c r="D47" s="832" t="s">
        <v>4553</v>
      </c>
      <c r="E47" s="832" t="s">
        <v>4610</v>
      </c>
      <c r="F47" s="832" t="s">
        <v>2564</v>
      </c>
      <c r="G47" s="849">
        <v>57.409999999999989</v>
      </c>
      <c r="H47" s="849">
        <v>13964.29</v>
      </c>
      <c r="I47" s="832">
        <v>0.66833939487920235</v>
      </c>
      <c r="J47" s="832">
        <v>243.23793764152592</v>
      </c>
      <c r="K47" s="849">
        <v>60.900000000000006</v>
      </c>
      <c r="L47" s="849">
        <v>20894.009999999998</v>
      </c>
      <c r="M47" s="832">
        <v>1</v>
      </c>
      <c r="N47" s="832">
        <v>343.08719211822654</v>
      </c>
      <c r="O47" s="849">
        <v>106.94</v>
      </c>
      <c r="P47" s="849">
        <v>36689.810000000005</v>
      </c>
      <c r="Q47" s="837">
        <v>1.7559965750949678</v>
      </c>
      <c r="R47" s="850">
        <v>343.08780624649341</v>
      </c>
    </row>
    <row r="48" spans="1:18" ht="14.4" customHeight="1" x14ac:dyDescent="0.3">
      <c r="A48" s="831" t="s">
        <v>4551</v>
      </c>
      <c r="B48" s="832" t="s">
        <v>4552</v>
      </c>
      <c r="C48" s="832" t="s">
        <v>606</v>
      </c>
      <c r="D48" s="832" t="s">
        <v>4553</v>
      </c>
      <c r="E48" s="832" t="s">
        <v>4611</v>
      </c>
      <c r="F48" s="832" t="s">
        <v>1208</v>
      </c>
      <c r="G48" s="849">
        <v>1.6</v>
      </c>
      <c r="H48" s="849">
        <v>95.929999999999993</v>
      </c>
      <c r="I48" s="832">
        <v>0.88889918458117112</v>
      </c>
      <c r="J48" s="832">
        <v>59.95624999999999</v>
      </c>
      <c r="K48" s="849">
        <v>1.7999999999999998</v>
      </c>
      <c r="L48" s="849">
        <v>107.92</v>
      </c>
      <c r="M48" s="832">
        <v>1</v>
      </c>
      <c r="N48" s="832">
        <v>59.955555555555563</v>
      </c>
      <c r="O48" s="849">
        <v>4.2</v>
      </c>
      <c r="P48" s="849">
        <v>187.11999999999998</v>
      </c>
      <c r="Q48" s="837">
        <v>1.7338769458858412</v>
      </c>
      <c r="R48" s="850">
        <v>44.552380952380943</v>
      </c>
    </row>
    <row r="49" spans="1:18" ht="14.4" customHeight="1" x14ac:dyDescent="0.3">
      <c r="A49" s="831" t="s">
        <v>4551</v>
      </c>
      <c r="B49" s="832" t="s">
        <v>4552</v>
      </c>
      <c r="C49" s="832" t="s">
        <v>606</v>
      </c>
      <c r="D49" s="832" t="s">
        <v>4553</v>
      </c>
      <c r="E49" s="832" t="s">
        <v>4612</v>
      </c>
      <c r="F49" s="832" t="s">
        <v>4613</v>
      </c>
      <c r="G49" s="849">
        <v>0.44000000000000006</v>
      </c>
      <c r="H49" s="849">
        <v>112.64000000000001</v>
      </c>
      <c r="I49" s="832">
        <v>0.46266327117390954</v>
      </c>
      <c r="J49" s="832">
        <v>256</v>
      </c>
      <c r="K49" s="849">
        <v>0.88000000000000012</v>
      </c>
      <c r="L49" s="849">
        <v>243.46</v>
      </c>
      <c r="M49" s="832">
        <v>1</v>
      </c>
      <c r="N49" s="832">
        <v>276.65909090909088</v>
      </c>
      <c r="O49" s="849">
        <v>1.5</v>
      </c>
      <c r="P49" s="849">
        <v>312.3</v>
      </c>
      <c r="Q49" s="837">
        <v>1.2827569210547933</v>
      </c>
      <c r="R49" s="850">
        <v>208.20000000000002</v>
      </c>
    </row>
    <row r="50" spans="1:18" ht="14.4" customHeight="1" x14ac:dyDescent="0.3">
      <c r="A50" s="831" t="s">
        <v>4551</v>
      </c>
      <c r="B50" s="832" t="s">
        <v>4552</v>
      </c>
      <c r="C50" s="832" t="s">
        <v>606</v>
      </c>
      <c r="D50" s="832" t="s">
        <v>4553</v>
      </c>
      <c r="E50" s="832" t="s">
        <v>4614</v>
      </c>
      <c r="F50" s="832" t="s">
        <v>4615</v>
      </c>
      <c r="G50" s="849">
        <v>16.799999999999997</v>
      </c>
      <c r="H50" s="849">
        <v>1970.65</v>
      </c>
      <c r="I50" s="832">
        <v>0.79245685148546696</v>
      </c>
      <c r="J50" s="832">
        <v>117.30059523809527</v>
      </c>
      <c r="K50" s="849">
        <v>21.200000000000006</v>
      </c>
      <c r="L50" s="849">
        <v>2486.7600000000002</v>
      </c>
      <c r="M50" s="832">
        <v>1</v>
      </c>
      <c r="N50" s="832">
        <v>117.29999999999997</v>
      </c>
      <c r="O50" s="849">
        <v>28.20000000000001</v>
      </c>
      <c r="P50" s="849">
        <v>3307.9200000000005</v>
      </c>
      <c r="Q50" s="837">
        <v>1.3302128070260097</v>
      </c>
      <c r="R50" s="850">
        <v>117.30212765957445</v>
      </c>
    </row>
    <row r="51" spans="1:18" ht="14.4" customHeight="1" x14ac:dyDescent="0.3">
      <c r="A51" s="831" t="s">
        <v>4551</v>
      </c>
      <c r="B51" s="832" t="s">
        <v>4552</v>
      </c>
      <c r="C51" s="832" t="s">
        <v>606</v>
      </c>
      <c r="D51" s="832" t="s">
        <v>4553</v>
      </c>
      <c r="E51" s="832" t="s">
        <v>4616</v>
      </c>
      <c r="F51" s="832" t="s">
        <v>1146</v>
      </c>
      <c r="G51" s="849">
        <v>14.1</v>
      </c>
      <c r="H51" s="849">
        <v>1261.95</v>
      </c>
      <c r="I51" s="832">
        <v>0.95270270270270252</v>
      </c>
      <c r="J51" s="832">
        <v>89.5</v>
      </c>
      <c r="K51" s="849">
        <v>14.799999999999999</v>
      </c>
      <c r="L51" s="849">
        <v>1324.6000000000004</v>
      </c>
      <c r="M51" s="832">
        <v>1</v>
      </c>
      <c r="N51" s="832">
        <v>89.500000000000028</v>
      </c>
      <c r="O51" s="849">
        <v>18.02</v>
      </c>
      <c r="P51" s="849">
        <v>1197.6799999999998</v>
      </c>
      <c r="Q51" s="837">
        <v>0.90418239468518757</v>
      </c>
      <c r="R51" s="850">
        <v>66.46392896781353</v>
      </c>
    </row>
    <row r="52" spans="1:18" ht="14.4" customHeight="1" x14ac:dyDescent="0.3">
      <c r="A52" s="831" t="s">
        <v>4551</v>
      </c>
      <c r="B52" s="832" t="s">
        <v>4552</v>
      </c>
      <c r="C52" s="832" t="s">
        <v>606</v>
      </c>
      <c r="D52" s="832" t="s">
        <v>4553</v>
      </c>
      <c r="E52" s="832" t="s">
        <v>4617</v>
      </c>
      <c r="F52" s="832" t="s">
        <v>1172</v>
      </c>
      <c r="G52" s="849">
        <v>5</v>
      </c>
      <c r="H52" s="849">
        <v>429.25</v>
      </c>
      <c r="I52" s="832"/>
      <c r="J52" s="832">
        <v>85.85</v>
      </c>
      <c r="K52" s="849"/>
      <c r="L52" s="849"/>
      <c r="M52" s="832"/>
      <c r="N52" s="832"/>
      <c r="O52" s="849"/>
      <c r="P52" s="849"/>
      <c r="Q52" s="837"/>
      <c r="R52" s="850"/>
    </row>
    <row r="53" spans="1:18" ht="14.4" customHeight="1" x14ac:dyDescent="0.3">
      <c r="A53" s="831" t="s">
        <v>4551</v>
      </c>
      <c r="B53" s="832" t="s">
        <v>4552</v>
      </c>
      <c r="C53" s="832" t="s">
        <v>606</v>
      </c>
      <c r="D53" s="832" t="s">
        <v>4553</v>
      </c>
      <c r="E53" s="832" t="s">
        <v>4618</v>
      </c>
      <c r="F53" s="832" t="s">
        <v>1474</v>
      </c>
      <c r="G53" s="849"/>
      <c r="H53" s="849"/>
      <c r="I53" s="832"/>
      <c r="J53" s="832"/>
      <c r="K53" s="849"/>
      <c r="L53" s="849"/>
      <c r="M53" s="832"/>
      <c r="N53" s="832"/>
      <c r="O53" s="849">
        <v>0.1</v>
      </c>
      <c r="P53" s="849">
        <v>1903.78</v>
      </c>
      <c r="Q53" s="837"/>
      <c r="R53" s="850">
        <v>19037.8</v>
      </c>
    </row>
    <row r="54" spans="1:18" ht="14.4" customHeight="1" x14ac:dyDescent="0.3">
      <c r="A54" s="831" t="s">
        <v>4551</v>
      </c>
      <c r="B54" s="832" t="s">
        <v>4552</v>
      </c>
      <c r="C54" s="832" t="s">
        <v>606</v>
      </c>
      <c r="D54" s="832" t="s">
        <v>4553</v>
      </c>
      <c r="E54" s="832" t="s">
        <v>4619</v>
      </c>
      <c r="F54" s="832" t="s">
        <v>1636</v>
      </c>
      <c r="G54" s="849">
        <v>3.3100000000000005</v>
      </c>
      <c r="H54" s="849">
        <v>636.3900000000001</v>
      </c>
      <c r="I54" s="832">
        <v>0.87596696490020687</v>
      </c>
      <c r="J54" s="832">
        <v>192.26283987915409</v>
      </c>
      <c r="K54" s="849">
        <v>3.7999999999999989</v>
      </c>
      <c r="L54" s="849">
        <v>726.49999999999977</v>
      </c>
      <c r="M54" s="832">
        <v>1</v>
      </c>
      <c r="N54" s="832">
        <v>191.18421052631578</v>
      </c>
      <c r="O54" s="849">
        <v>15.489999999999998</v>
      </c>
      <c r="P54" s="849">
        <v>2874.1099999999997</v>
      </c>
      <c r="Q54" s="837">
        <v>3.956104611149347</v>
      </c>
      <c r="R54" s="850">
        <v>185.54615881213687</v>
      </c>
    </row>
    <row r="55" spans="1:18" ht="14.4" customHeight="1" x14ac:dyDescent="0.3">
      <c r="A55" s="831" t="s">
        <v>4551</v>
      </c>
      <c r="B55" s="832" t="s">
        <v>4552</v>
      </c>
      <c r="C55" s="832" t="s">
        <v>606</v>
      </c>
      <c r="D55" s="832" t="s">
        <v>4553</v>
      </c>
      <c r="E55" s="832" t="s">
        <v>4620</v>
      </c>
      <c r="F55" s="832" t="s">
        <v>2087</v>
      </c>
      <c r="G55" s="849">
        <v>209.98000000000002</v>
      </c>
      <c r="H55" s="849">
        <v>494062.49000000005</v>
      </c>
      <c r="I55" s="832">
        <v>1.318644028892801</v>
      </c>
      <c r="J55" s="832">
        <v>2352.9026097723595</v>
      </c>
      <c r="K55" s="849">
        <v>159.24000000000004</v>
      </c>
      <c r="L55" s="849">
        <v>374674.64999999997</v>
      </c>
      <c r="M55" s="832">
        <v>1</v>
      </c>
      <c r="N55" s="832">
        <v>2352.892803315749</v>
      </c>
      <c r="O55" s="849"/>
      <c r="P55" s="849"/>
      <c r="Q55" s="837"/>
      <c r="R55" s="850"/>
    </row>
    <row r="56" spans="1:18" ht="14.4" customHeight="1" x14ac:dyDescent="0.3">
      <c r="A56" s="831" t="s">
        <v>4551</v>
      </c>
      <c r="B56" s="832" t="s">
        <v>4552</v>
      </c>
      <c r="C56" s="832" t="s">
        <v>606</v>
      </c>
      <c r="D56" s="832" t="s">
        <v>4553</v>
      </c>
      <c r="E56" s="832" t="s">
        <v>4621</v>
      </c>
      <c r="F56" s="832" t="s">
        <v>4622</v>
      </c>
      <c r="G56" s="849"/>
      <c r="H56" s="849"/>
      <c r="I56" s="832"/>
      <c r="J56" s="832"/>
      <c r="K56" s="849">
        <v>2</v>
      </c>
      <c r="L56" s="849">
        <v>4609.18</v>
      </c>
      <c r="M56" s="832">
        <v>1</v>
      </c>
      <c r="N56" s="832">
        <v>2304.59</v>
      </c>
      <c r="O56" s="849"/>
      <c r="P56" s="849"/>
      <c r="Q56" s="837"/>
      <c r="R56" s="850"/>
    </row>
    <row r="57" spans="1:18" ht="14.4" customHeight="1" x14ac:dyDescent="0.3">
      <c r="A57" s="831" t="s">
        <v>4551</v>
      </c>
      <c r="B57" s="832" t="s">
        <v>4552</v>
      </c>
      <c r="C57" s="832" t="s">
        <v>606</v>
      </c>
      <c r="D57" s="832" t="s">
        <v>4553</v>
      </c>
      <c r="E57" s="832" t="s">
        <v>4623</v>
      </c>
      <c r="F57" s="832" t="s">
        <v>4624</v>
      </c>
      <c r="G57" s="849">
        <v>11.03</v>
      </c>
      <c r="H57" s="849">
        <v>5490.3399999999992</v>
      </c>
      <c r="I57" s="832">
        <v>4.1780865700718373</v>
      </c>
      <c r="J57" s="832">
        <v>497.76427923844057</v>
      </c>
      <c r="K57" s="849">
        <v>2.6399999999999997</v>
      </c>
      <c r="L57" s="849">
        <v>1314.08</v>
      </c>
      <c r="M57" s="832">
        <v>1</v>
      </c>
      <c r="N57" s="832">
        <v>497.75757575757581</v>
      </c>
      <c r="O57" s="849"/>
      <c r="P57" s="849"/>
      <c r="Q57" s="837"/>
      <c r="R57" s="850"/>
    </row>
    <row r="58" spans="1:18" ht="14.4" customHeight="1" x14ac:dyDescent="0.3">
      <c r="A58" s="831" t="s">
        <v>4551</v>
      </c>
      <c r="B58" s="832" t="s">
        <v>4552</v>
      </c>
      <c r="C58" s="832" t="s">
        <v>606</v>
      </c>
      <c r="D58" s="832" t="s">
        <v>4553</v>
      </c>
      <c r="E58" s="832" t="s">
        <v>4625</v>
      </c>
      <c r="F58" s="832" t="s">
        <v>4624</v>
      </c>
      <c r="G58" s="849">
        <v>54.09</v>
      </c>
      <c r="H58" s="849">
        <v>8974.5699999999979</v>
      </c>
      <c r="I58" s="832">
        <v>54.089742044358708</v>
      </c>
      <c r="J58" s="832">
        <v>165.91920872619704</v>
      </c>
      <c r="K58" s="849">
        <v>1</v>
      </c>
      <c r="L58" s="849">
        <v>165.92000000000002</v>
      </c>
      <c r="M58" s="832">
        <v>1</v>
      </c>
      <c r="N58" s="832">
        <v>165.92000000000002</v>
      </c>
      <c r="O58" s="849"/>
      <c r="P58" s="849"/>
      <c r="Q58" s="837"/>
      <c r="R58" s="850"/>
    </row>
    <row r="59" spans="1:18" ht="14.4" customHeight="1" x14ac:dyDescent="0.3">
      <c r="A59" s="831" t="s">
        <v>4551</v>
      </c>
      <c r="B59" s="832" t="s">
        <v>4552</v>
      </c>
      <c r="C59" s="832" t="s">
        <v>606</v>
      </c>
      <c r="D59" s="832" t="s">
        <v>4553</v>
      </c>
      <c r="E59" s="832" t="s">
        <v>4626</v>
      </c>
      <c r="F59" s="832" t="s">
        <v>4627</v>
      </c>
      <c r="G59" s="849">
        <v>1</v>
      </c>
      <c r="H59" s="849">
        <v>6187.91</v>
      </c>
      <c r="I59" s="832">
        <v>9.3200398833622508E-2</v>
      </c>
      <c r="J59" s="832">
        <v>6187.91</v>
      </c>
      <c r="K59" s="849">
        <v>14</v>
      </c>
      <c r="L59" s="849">
        <v>66393.600000000006</v>
      </c>
      <c r="M59" s="832">
        <v>1</v>
      </c>
      <c r="N59" s="832">
        <v>4742.4000000000005</v>
      </c>
      <c r="O59" s="849"/>
      <c r="P59" s="849"/>
      <c r="Q59" s="837"/>
      <c r="R59" s="850"/>
    </row>
    <row r="60" spans="1:18" ht="14.4" customHeight="1" x14ac:dyDescent="0.3">
      <c r="A60" s="831" t="s">
        <v>4551</v>
      </c>
      <c r="B60" s="832" t="s">
        <v>4552</v>
      </c>
      <c r="C60" s="832" t="s">
        <v>606</v>
      </c>
      <c r="D60" s="832" t="s">
        <v>4553</v>
      </c>
      <c r="E60" s="832" t="s">
        <v>4628</v>
      </c>
      <c r="F60" s="832" t="s">
        <v>4629</v>
      </c>
      <c r="G60" s="849">
        <v>44.710000000000008</v>
      </c>
      <c r="H60" s="849">
        <v>31997.809999999998</v>
      </c>
      <c r="I60" s="832"/>
      <c r="J60" s="832">
        <v>715.67456944755065</v>
      </c>
      <c r="K60" s="849"/>
      <c r="L60" s="849"/>
      <c r="M60" s="832"/>
      <c r="N60" s="832"/>
      <c r="O60" s="849"/>
      <c r="P60" s="849"/>
      <c r="Q60" s="837"/>
      <c r="R60" s="850"/>
    </row>
    <row r="61" spans="1:18" ht="14.4" customHeight="1" x14ac:dyDescent="0.3">
      <c r="A61" s="831" t="s">
        <v>4551</v>
      </c>
      <c r="B61" s="832" t="s">
        <v>4552</v>
      </c>
      <c r="C61" s="832" t="s">
        <v>606</v>
      </c>
      <c r="D61" s="832" t="s">
        <v>4553</v>
      </c>
      <c r="E61" s="832" t="s">
        <v>4630</v>
      </c>
      <c r="F61" s="832" t="s">
        <v>4629</v>
      </c>
      <c r="G61" s="849">
        <v>115.24999999999999</v>
      </c>
      <c r="H61" s="849">
        <v>164963.69</v>
      </c>
      <c r="I61" s="832"/>
      <c r="J61" s="832">
        <v>1431.3552277657268</v>
      </c>
      <c r="K61" s="849"/>
      <c r="L61" s="849"/>
      <c r="M61" s="832"/>
      <c r="N61" s="832"/>
      <c r="O61" s="849"/>
      <c r="P61" s="849"/>
      <c r="Q61" s="837"/>
      <c r="R61" s="850"/>
    </row>
    <row r="62" spans="1:18" ht="14.4" customHeight="1" x14ac:dyDescent="0.3">
      <c r="A62" s="831" t="s">
        <v>4551</v>
      </c>
      <c r="B62" s="832" t="s">
        <v>4552</v>
      </c>
      <c r="C62" s="832" t="s">
        <v>606</v>
      </c>
      <c r="D62" s="832" t="s">
        <v>4553</v>
      </c>
      <c r="E62" s="832" t="s">
        <v>4631</v>
      </c>
      <c r="F62" s="832" t="s">
        <v>4632</v>
      </c>
      <c r="G62" s="849">
        <v>1</v>
      </c>
      <c r="H62" s="849">
        <v>235.46</v>
      </c>
      <c r="I62" s="832"/>
      <c r="J62" s="832">
        <v>235.46</v>
      </c>
      <c r="K62" s="849"/>
      <c r="L62" s="849"/>
      <c r="M62" s="832"/>
      <c r="N62" s="832"/>
      <c r="O62" s="849"/>
      <c r="P62" s="849"/>
      <c r="Q62" s="837"/>
      <c r="R62" s="850"/>
    </row>
    <row r="63" spans="1:18" ht="14.4" customHeight="1" x14ac:dyDescent="0.3">
      <c r="A63" s="831" t="s">
        <v>4551</v>
      </c>
      <c r="B63" s="832" t="s">
        <v>4552</v>
      </c>
      <c r="C63" s="832" t="s">
        <v>606</v>
      </c>
      <c r="D63" s="832" t="s">
        <v>4553</v>
      </c>
      <c r="E63" s="832" t="s">
        <v>4633</v>
      </c>
      <c r="F63" s="832" t="s">
        <v>2434</v>
      </c>
      <c r="G63" s="849">
        <v>3</v>
      </c>
      <c r="H63" s="849">
        <v>132503.97999999998</v>
      </c>
      <c r="I63" s="832"/>
      <c r="J63" s="832">
        <v>44167.993333333325</v>
      </c>
      <c r="K63" s="849"/>
      <c r="L63" s="849"/>
      <c r="M63" s="832"/>
      <c r="N63" s="832"/>
      <c r="O63" s="849"/>
      <c r="P63" s="849"/>
      <c r="Q63" s="837"/>
      <c r="R63" s="850"/>
    </row>
    <row r="64" spans="1:18" ht="14.4" customHeight="1" x14ac:dyDescent="0.3">
      <c r="A64" s="831" t="s">
        <v>4551</v>
      </c>
      <c r="B64" s="832" t="s">
        <v>4552</v>
      </c>
      <c r="C64" s="832" t="s">
        <v>606</v>
      </c>
      <c r="D64" s="832" t="s">
        <v>4553</v>
      </c>
      <c r="E64" s="832" t="s">
        <v>4634</v>
      </c>
      <c r="F64" s="832" t="s">
        <v>2434</v>
      </c>
      <c r="G64" s="849">
        <v>11</v>
      </c>
      <c r="H64" s="849">
        <v>962082.27</v>
      </c>
      <c r="I64" s="832">
        <v>1.0035288232589412</v>
      </c>
      <c r="J64" s="832">
        <v>87462.024545454551</v>
      </c>
      <c r="K64" s="849">
        <v>11</v>
      </c>
      <c r="L64" s="849">
        <v>958699.19</v>
      </c>
      <c r="M64" s="832">
        <v>1</v>
      </c>
      <c r="N64" s="832">
        <v>87154.471818181817</v>
      </c>
      <c r="O64" s="849">
        <v>21</v>
      </c>
      <c r="P64" s="849">
        <v>1655026.8</v>
      </c>
      <c r="Q64" s="837">
        <v>1.7263254389523373</v>
      </c>
      <c r="R64" s="850">
        <v>78810.8</v>
      </c>
    </row>
    <row r="65" spans="1:18" ht="14.4" customHeight="1" x14ac:dyDescent="0.3">
      <c r="A65" s="831" t="s">
        <v>4551</v>
      </c>
      <c r="B65" s="832" t="s">
        <v>4552</v>
      </c>
      <c r="C65" s="832" t="s">
        <v>606</v>
      </c>
      <c r="D65" s="832" t="s">
        <v>4553</v>
      </c>
      <c r="E65" s="832" t="s">
        <v>4635</v>
      </c>
      <c r="F65" s="832" t="s">
        <v>4636</v>
      </c>
      <c r="G65" s="849"/>
      <c r="H65" s="849"/>
      <c r="I65" s="832"/>
      <c r="J65" s="832"/>
      <c r="K65" s="849">
        <v>3.68</v>
      </c>
      <c r="L65" s="849">
        <v>14267.36</v>
      </c>
      <c r="M65" s="832">
        <v>1</v>
      </c>
      <c r="N65" s="832">
        <v>3877</v>
      </c>
      <c r="O65" s="849"/>
      <c r="P65" s="849"/>
      <c r="Q65" s="837"/>
      <c r="R65" s="850"/>
    </row>
    <row r="66" spans="1:18" ht="14.4" customHeight="1" x14ac:dyDescent="0.3">
      <c r="A66" s="831" t="s">
        <v>4551</v>
      </c>
      <c r="B66" s="832" t="s">
        <v>4552</v>
      </c>
      <c r="C66" s="832" t="s">
        <v>606</v>
      </c>
      <c r="D66" s="832" t="s">
        <v>4553</v>
      </c>
      <c r="E66" s="832" t="s">
        <v>4637</v>
      </c>
      <c r="F66" s="832" t="s">
        <v>4636</v>
      </c>
      <c r="G66" s="849"/>
      <c r="H66" s="849"/>
      <c r="I66" s="832"/>
      <c r="J66" s="832"/>
      <c r="K66" s="849">
        <v>6</v>
      </c>
      <c r="L66" s="849">
        <v>106284</v>
      </c>
      <c r="M66" s="832">
        <v>1</v>
      </c>
      <c r="N66" s="832">
        <v>17714</v>
      </c>
      <c r="O66" s="849"/>
      <c r="P66" s="849"/>
      <c r="Q66" s="837"/>
      <c r="R66" s="850"/>
    </row>
    <row r="67" spans="1:18" ht="14.4" customHeight="1" x14ac:dyDescent="0.3">
      <c r="A67" s="831" t="s">
        <v>4551</v>
      </c>
      <c r="B67" s="832" t="s">
        <v>4552</v>
      </c>
      <c r="C67" s="832" t="s">
        <v>606</v>
      </c>
      <c r="D67" s="832" t="s">
        <v>4553</v>
      </c>
      <c r="E67" s="832" t="s">
        <v>4638</v>
      </c>
      <c r="F67" s="832" t="s">
        <v>4639</v>
      </c>
      <c r="G67" s="849">
        <v>352.97</v>
      </c>
      <c r="H67" s="849">
        <v>93105.97</v>
      </c>
      <c r="I67" s="832">
        <v>1.1041005157988906</v>
      </c>
      <c r="J67" s="832">
        <v>263.7787064056435</v>
      </c>
      <c r="K67" s="849">
        <v>319.69</v>
      </c>
      <c r="L67" s="849">
        <v>84327.44</v>
      </c>
      <c r="M67" s="832">
        <v>1</v>
      </c>
      <c r="N67" s="832">
        <v>263.77878569864555</v>
      </c>
      <c r="O67" s="849">
        <v>518.7600000000001</v>
      </c>
      <c r="P67" s="849">
        <v>40857.570000000007</v>
      </c>
      <c r="Q67" s="837">
        <v>0.48451097294071782</v>
      </c>
      <c r="R67" s="850">
        <v>78.760062456627338</v>
      </c>
    </row>
    <row r="68" spans="1:18" ht="14.4" customHeight="1" x14ac:dyDescent="0.3">
      <c r="A68" s="831" t="s">
        <v>4551</v>
      </c>
      <c r="B68" s="832" t="s">
        <v>4552</v>
      </c>
      <c r="C68" s="832" t="s">
        <v>606</v>
      </c>
      <c r="D68" s="832" t="s">
        <v>4553</v>
      </c>
      <c r="E68" s="832" t="s">
        <v>4640</v>
      </c>
      <c r="F68" s="832" t="s">
        <v>4574</v>
      </c>
      <c r="G68" s="849">
        <v>4</v>
      </c>
      <c r="H68" s="849">
        <v>78069.279999999999</v>
      </c>
      <c r="I68" s="832">
        <v>1.1116677491062219</v>
      </c>
      <c r="J68" s="832">
        <v>19517.32</v>
      </c>
      <c r="K68" s="849">
        <v>5</v>
      </c>
      <c r="L68" s="849">
        <v>70227.17</v>
      </c>
      <c r="M68" s="832">
        <v>1</v>
      </c>
      <c r="N68" s="832">
        <v>14045.433999999999</v>
      </c>
      <c r="O68" s="849">
        <v>4</v>
      </c>
      <c r="P68" s="849">
        <v>40578.879999999997</v>
      </c>
      <c r="Q68" s="837">
        <v>0.5778230847120851</v>
      </c>
      <c r="R68" s="850">
        <v>10144.719999999999</v>
      </c>
    </row>
    <row r="69" spans="1:18" ht="14.4" customHeight="1" x14ac:dyDescent="0.3">
      <c r="A69" s="831" t="s">
        <v>4551</v>
      </c>
      <c r="B69" s="832" t="s">
        <v>4552</v>
      </c>
      <c r="C69" s="832" t="s">
        <v>606</v>
      </c>
      <c r="D69" s="832" t="s">
        <v>4553</v>
      </c>
      <c r="E69" s="832" t="s">
        <v>4641</v>
      </c>
      <c r="F69" s="832" t="s">
        <v>4642</v>
      </c>
      <c r="G69" s="849">
        <v>3.3499999999999996</v>
      </c>
      <c r="H69" s="849">
        <v>7974.54</v>
      </c>
      <c r="I69" s="832"/>
      <c r="J69" s="832">
        <v>2380.4597014925375</v>
      </c>
      <c r="K69" s="849"/>
      <c r="L69" s="849"/>
      <c r="M69" s="832"/>
      <c r="N69" s="832"/>
      <c r="O69" s="849"/>
      <c r="P69" s="849"/>
      <c r="Q69" s="837"/>
      <c r="R69" s="850"/>
    </row>
    <row r="70" spans="1:18" ht="14.4" customHeight="1" x14ac:dyDescent="0.3">
      <c r="A70" s="831" t="s">
        <v>4551</v>
      </c>
      <c r="B70" s="832" t="s">
        <v>4552</v>
      </c>
      <c r="C70" s="832" t="s">
        <v>606</v>
      </c>
      <c r="D70" s="832" t="s">
        <v>4553</v>
      </c>
      <c r="E70" s="832" t="s">
        <v>4643</v>
      </c>
      <c r="F70" s="832" t="s">
        <v>4644</v>
      </c>
      <c r="G70" s="849"/>
      <c r="H70" s="849"/>
      <c r="I70" s="832"/>
      <c r="J70" s="832"/>
      <c r="K70" s="849">
        <v>1</v>
      </c>
      <c r="L70" s="849">
        <v>50749.34</v>
      </c>
      <c r="M70" s="832">
        <v>1</v>
      </c>
      <c r="N70" s="832">
        <v>50749.34</v>
      </c>
      <c r="O70" s="849"/>
      <c r="P70" s="849"/>
      <c r="Q70" s="837"/>
      <c r="R70" s="850"/>
    </row>
    <row r="71" spans="1:18" ht="14.4" customHeight="1" x14ac:dyDescent="0.3">
      <c r="A71" s="831" t="s">
        <v>4551</v>
      </c>
      <c r="B71" s="832" t="s">
        <v>4552</v>
      </c>
      <c r="C71" s="832" t="s">
        <v>606</v>
      </c>
      <c r="D71" s="832" t="s">
        <v>4553</v>
      </c>
      <c r="E71" s="832" t="s">
        <v>4645</v>
      </c>
      <c r="F71" s="832" t="s">
        <v>2437</v>
      </c>
      <c r="G71" s="849">
        <v>15</v>
      </c>
      <c r="H71" s="849">
        <v>262579.8</v>
      </c>
      <c r="I71" s="832">
        <v>0.55555301665644763</v>
      </c>
      <c r="J71" s="832">
        <v>17505.32</v>
      </c>
      <c r="K71" s="849">
        <v>27</v>
      </c>
      <c r="L71" s="849">
        <v>472645.8</v>
      </c>
      <c r="M71" s="832">
        <v>1</v>
      </c>
      <c r="N71" s="832">
        <v>17505.399999999998</v>
      </c>
      <c r="O71" s="849">
        <v>7</v>
      </c>
      <c r="P71" s="849">
        <v>122499.3</v>
      </c>
      <c r="Q71" s="837">
        <v>0.25917780291287895</v>
      </c>
      <c r="R71" s="850">
        <v>17499.900000000001</v>
      </c>
    </row>
    <row r="72" spans="1:18" ht="14.4" customHeight="1" x14ac:dyDescent="0.3">
      <c r="A72" s="831" t="s">
        <v>4551</v>
      </c>
      <c r="B72" s="832" t="s">
        <v>4552</v>
      </c>
      <c r="C72" s="832" t="s">
        <v>606</v>
      </c>
      <c r="D72" s="832" t="s">
        <v>4553</v>
      </c>
      <c r="E72" s="832" t="s">
        <v>4646</v>
      </c>
      <c r="F72" s="832" t="s">
        <v>2437</v>
      </c>
      <c r="G72" s="849">
        <v>5</v>
      </c>
      <c r="H72" s="849">
        <v>350108.4</v>
      </c>
      <c r="I72" s="832">
        <v>0.3846158240402302</v>
      </c>
      <c r="J72" s="832">
        <v>70021.680000000008</v>
      </c>
      <c r="K72" s="849">
        <v>13</v>
      </c>
      <c r="L72" s="849">
        <v>910280.8</v>
      </c>
      <c r="M72" s="832">
        <v>1</v>
      </c>
      <c r="N72" s="832">
        <v>70021.600000000006</v>
      </c>
      <c r="O72" s="849">
        <v>17</v>
      </c>
      <c r="P72" s="849">
        <v>1148423.1000000001</v>
      </c>
      <c r="Q72" s="837">
        <v>1.2616141085256329</v>
      </c>
      <c r="R72" s="850">
        <v>67554.3</v>
      </c>
    </row>
    <row r="73" spans="1:18" ht="14.4" customHeight="1" x14ac:dyDescent="0.3">
      <c r="A73" s="831" t="s">
        <v>4551</v>
      </c>
      <c r="B73" s="832" t="s">
        <v>4552</v>
      </c>
      <c r="C73" s="832" t="s">
        <v>606</v>
      </c>
      <c r="D73" s="832" t="s">
        <v>4553</v>
      </c>
      <c r="E73" s="832" t="s">
        <v>4647</v>
      </c>
      <c r="F73" s="832" t="s">
        <v>4648</v>
      </c>
      <c r="G73" s="849">
        <v>62</v>
      </c>
      <c r="H73" s="849">
        <v>416120.43999999994</v>
      </c>
      <c r="I73" s="832">
        <v>0.55855855855855852</v>
      </c>
      <c r="J73" s="832">
        <v>6711.619999999999</v>
      </c>
      <c r="K73" s="849">
        <v>111</v>
      </c>
      <c r="L73" s="849">
        <v>744989.82</v>
      </c>
      <c r="M73" s="832">
        <v>1</v>
      </c>
      <c r="N73" s="832">
        <v>6711.62</v>
      </c>
      <c r="O73" s="849">
        <v>118</v>
      </c>
      <c r="P73" s="849">
        <v>791378.79999999993</v>
      </c>
      <c r="Q73" s="837">
        <v>1.0622679381041744</v>
      </c>
      <c r="R73" s="850">
        <v>6706.5999999999995</v>
      </c>
    </row>
    <row r="74" spans="1:18" ht="14.4" customHeight="1" x14ac:dyDescent="0.3">
      <c r="A74" s="831" t="s">
        <v>4551</v>
      </c>
      <c r="B74" s="832" t="s">
        <v>4552</v>
      </c>
      <c r="C74" s="832" t="s">
        <v>606</v>
      </c>
      <c r="D74" s="832" t="s">
        <v>4553</v>
      </c>
      <c r="E74" s="832" t="s">
        <v>4649</v>
      </c>
      <c r="F74" s="832" t="s">
        <v>4639</v>
      </c>
      <c r="G74" s="849">
        <v>97.169999999999987</v>
      </c>
      <c r="H74" s="849">
        <v>256318.47</v>
      </c>
      <c r="I74" s="832">
        <v>0.95913553801362494</v>
      </c>
      <c r="J74" s="832">
        <v>2637.835443037975</v>
      </c>
      <c r="K74" s="849">
        <v>101.30999999999999</v>
      </c>
      <c r="L74" s="849">
        <v>267239.05</v>
      </c>
      <c r="M74" s="832">
        <v>1</v>
      </c>
      <c r="N74" s="832">
        <v>2637.8348632908896</v>
      </c>
      <c r="O74" s="849">
        <v>101.54</v>
      </c>
      <c r="P74" s="849">
        <v>48386.860000000008</v>
      </c>
      <c r="Q74" s="837">
        <v>0.181062086547606</v>
      </c>
      <c r="R74" s="850">
        <v>476.53003742367542</v>
      </c>
    </row>
    <row r="75" spans="1:18" ht="14.4" customHeight="1" x14ac:dyDescent="0.3">
      <c r="A75" s="831" t="s">
        <v>4551</v>
      </c>
      <c r="B75" s="832" t="s">
        <v>4552</v>
      </c>
      <c r="C75" s="832" t="s">
        <v>606</v>
      </c>
      <c r="D75" s="832" t="s">
        <v>4553</v>
      </c>
      <c r="E75" s="832" t="s">
        <v>4650</v>
      </c>
      <c r="F75" s="832" t="s">
        <v>4639</v>
      </c>
      <c r="G75" s="849">
        <v>143.04</v>
      </c>
      <c r="H75" s="849">
        <v>188656.80000000002</v>
      </c>
      <c r="I75" s="832">
        <v>1.4391789354823279</v>
      </c>
      <c r="J75" s="832">
        <v>1318.9093959731545</v>
      </c>
      <c r="K75" s="849">
        <v>99.39</v>
      </c>
      <c r="L75" s="849">
        <v>131086.41000000003</v>
      </c>
      <c r="M75" s="832">
        <v>1</v>
      </c>
      <c r="N75" s="832">
        <v>1318.9094476305468</v>
      </c>
      <c r="O75" s="849">
        <v>211.01000000000002</v>
      </c>
      <c r="P75" s="849">
        <v>47403.410000000018</v>
      </c>
      <c r="Q75" s="837">
        <v>0.36161956071571422</v>
      </c>
      <c r="R75" s="850">
        <v>224.65006397801059</v>
      </c>
    </row>
    <row r="76" spans="1:18" ht="14.4" customHeight="1" x14ac:dyDescent="0.3">
      <c r="A76" s="831" t="s">
        <v>4551</v>
      </c>
      <c r="B76" s="832" t="s">
        <v>4552</v>
      </c>
      <c r="C76" s="832" t="s">
        <v>606</v>
      </c>
      <c r="D76" s="832" t="s">
        <v>4553</v>
      </c>
      <c r="E76" s="832" t="s">
        <v>4651</v>
      </c>
      <c r="F76" s="832" t="s">
        <v>720</v>
      </c>
      <c r="G76" s="849">
        <v>16</v>
      </c>
      <c r="H76" s="849">
        <v>12628.64</v>
      </c>
      <c r="I76" s="832">
        <v>4</v>
      </c>
      <c r="J76" s="832">
        <v>789.29</v>
      </c>
      <c r="K76" s="849">
        <v>4</v>
      </c>
      <c r="L76" s="849">
        <v>3157.16</v>
      </c>
      <c r="M76" s="832">
        <v>1</v>
      </c>
      <c r="N76" s="832">
        <v>789.29</v>
      </c>
      <c r="O76" s="849">
        <v>0.38</v>
      </c>
      <c r="P76" s="849">
        <v>236.11</v>
      </c>
      <c r="Q76" s="837">
        <v>7.4785566775203038E-2</v>
      </c>
      <c r="R76" s="850">
        <v>621.34210526315792</v>
      </c>
    </row>
    <row r="77" spans="1:18" ht="14.4" customHeight="1" x14ac:dyDescent="0.3">
      <c r="A77" s="831" t="s">
        <v>4551</v>
      </c>
      <c r="B77" s="832" t="s">
        <v>4552</v>
      </c>
      <c r="C77" s="832" t="s">
        <v>606</v>
      </c>
      <c r="D77" s="832" t="s">
        <v>4553</v>
      </c>
      <c r="E77" s="832" t="s">
        <v>4652</v>
      </c>
      <c r="F77" s="832" t="s">
        <v>2101</v>
      </c>
      <c r="G77" s="849">
        <v>1</v>
      </c>
      <c r="H77" s="849">
        <v>4535</v>
      </c>
      <c r="I77" s="832">
        <v>2.7306939635706757</v>
      </c>
      <c r="J77" s="832">
        <v>4535</v>
      </c>
      <c r="K77" s="849">
        <v>0.6</v>
      </c>
      <c r="L77" s="849">
        <v>1660.75</v>
      </c>
      <c r="M77" s="832">
        <v>1</v>
      </c>
      <c r="N77" s="832">
        <v>2767.916666666667</v>
      </c>
      <c r="O77" s="849">
        <v>11.2</v>
      </c>
      <c r="P77" s="849">
        <v>6459.12</v>
      </c>
      <c r="Q77" s="837">
        <v>3.8892789402378445</v>
      </c>
      <c r="R77" s="850">
        <v>576.70714285714291</v>
      </c>
    </row>
    <row r="78" spans="1:18" ht="14.4" customHeight="1" x14ac:dyDescent="0.3">
      <c r="A78" s="831" t="s">
        <v>4551</v>
      </c>
      <c r="B78" s="832" t="s">
        <v>4552</v>
      </c>
      <c r="C78" s="832" t="s">
        <v>606</v>
      </c>
      <c r="D78" s="832" t="s">
        <v>4553</v>
      </c>
      <c r="E78" s="832" t="s">
        <v>4653</v>
      </c>
      <c r="F78" s="832" t="s">
        <v>2101</v>
      </c>
      <c r="G78" s="849">
        <v>59.4</v>
      </c>
      <c r="H78" s="849">
        <v>399848.13</v>
      </c>
      <c r="I78" s="832">
        <v>1.3023149460758972</v>
      </c>
      <c r="J78" s="832">
        <v>6731.45</v>
      </c>
      <c r="K78" s="849">
        <v>60.79999999999999</v>
      </c>
      <c r="L78" s="849">
        <v>307028.74999999994</v>
      </c>
      <c r="M78" s="832">
        <v>1</v>
      </c>
      <c r="N78" s="832">
        <v>5049.8149671052633</v>
      </c>
      <c r="O78" s="849">
        <v>77.200000000000017</v>
      </c>
      <c r="P78" s="849">
        <v>41192.910000000018</v>
      </c>
      <c r="Q78" s="837">
        <v>0.13416629550164286</v>
      </c>
      <c r="R78" s="850">
        <v>533.58691709844572</v>
      </c>
    </row>
    <row r="79" spans="1:18" ht="14.4" customHeight="1" x14ac:dyDescent="0.3">
      <c r="A79" s="831" t="s">
        <v>4551</v>
      </c>
      <c r="B79" s="832" t="s">
        <v>4552</v>
      </c>
      <c r="C79" s="832" t="s">
        <v>606</v>
      </c>
      <c r="D79" s="832" t="s">
        <v>4553</v>
      </c>
      <c r="E79" s="832" t="s">
        <v>4654</v>
      </c>
      <c r="F79" s="832" t="s">
        <v>4655</v>
      </c>
      <c r="G79" s="849">
        <v>0</v>
      </c>
      <c r="H79" s="849">
        <v>0</v>
      </c>
      <c r="I79" s="832"/>
      <c r="J79" s="832"/>
      <c r="K79" s="849"/>
      <c r="L79" s="849"/>
      <c r="M79" s="832"/>
      <c r="N79" s="832"/>
      <c r="O79" s="849">
        <v>12</v>
      </c>
      <c r="P79" s="849">
        <v>990427.85</v>
      </c>
      <c r="Q79" s="837"/>
      <c r="R79" s="850">
        <v>82535.65416666666</v>
      </c>
    </row>
    <row r="80" spans="1:18" ht="14.4" customHeight="1" x14ac:dyDescent="0.3">
      <c r="A80" s="831" t="s">
        <v>4551</v>
      </c>
      <c r="B80" s="832" t="s">
        <v>4552</v>
      </c>
      <c r="C80" s="832" t="s">
        <v>606</v>
      </c>
      <c r="D80" s="832" t="s">
        <v>4553</v>
      </c>
      <c r="E80" s="832" t="s">
        <v>4656</v>
      </c>
      <c r="F80" s="832" t="s">
        <v>2430</v>
      </c>
      <c r="G80" s="849">
        <v>10</v>
      </c>
      <c r="H80" s="849">
        <v>258788.88</v>
      </c>
      <c r="I80" s="832"/>
      <c r="J80" s="832">
        <v>25878.887999999999</v>
      </c>
      <c r="K80" s="849"/>
      <c r="L80" s="849"/>
      <c r="M80" s="832"/>
      <c r="N80" s="832"/>
      <c r="O80" s="849">
        <v>6</v>
      </c>
      <c r="P80" s="849">
        <v>150853.79999999999</v>
      </c>
      <c r="Q80" s="837"/>
      <c r="R80" s="850">
        <v>25142.3</v>
      </c>
    </row>
    <row r="81" spans="1:18" ht="14.4" customHeight="1" x14ac:dyDescent="0.3">
      <c r="A81" s="831" t="s">
        <v>4551</v>
      </c>
      <c r="B81" s="832" t="s">
        <v>4552</v>
      </c>
      <c r="C81" s="832" t="s">
        <v>606</v>
      </c>
      <c r="D81" s="832" t="s">
        <v>4553</v>
      </c>
      <c r="E81" s="832" t="s">
        <v>4657</v>
      </c>
      <c r="F81" s="832" t="s">
        <v>4658</v>
      </c>
      <c r="G81" s="849">
        <v>63</v>
      </c>
      <c r="H81" s="849">
        <v>239392.44</v>
      </c>
      <c r="I81" s="832">
        <v>0.80769230769230749</v>
      </c>
      <c r="J81" s="832">
        <v>3799.88</v>
      </c>
      <c r="K81" s="849">
        <v>78</v>
      </c>
      <c r="L81" s="849">
        <v>296390.64000000007</v>
      </c>
      <c r="M81" s="832">
        <v>1</v>
      </c>
      <c r="N81" s="832">
        <v>3799.880000000001</v>
      </c>
      <c r="O81" s="849">
        <v>74</v>
      </c>
      <c r="P81" s="849">
        <v>239758.08999999997</v>
      </c>
      <c r="Q81" s="837">
        <v>0.80892598362755286</v>
      </c>
      <c r="R81" s="850">
        <v>3239.9741891891886</v>
      </c>
    </row>
    <row r="82" spans="1:18" ht="14.4" customHeight="1" x14ac:dyDescent="0.3">
      <c r="A82" s="831" t="s">
        <v>4551</v>
      </c>
      <c r="B82" s="832" t="s">
        <v>4552</v>
      </c>
      <c r="C82" s="832" t="s">
        <v>606</v>
      </c>
      <c r="D82" s="832" t="s">
        <v>4553</v>
      </c>
      <c r="E82" s="832" t="s">
        <v>4659</v>
      </c>
      <c r="F82" s="832" t="s">
        <v>4658</v>
      </c>
      <c r="G82" s="849"/>
      <c r="H82" s="849"/>
      <c r="I82" s="832"/>
      <c r="J82" s="832"/>
      <c r="K82" s="849">
        <v>6</v>
      </c>
      <c r="L82" s="849">
        <v>43684.32</v>
      </c>
      <c r="M82" s="832">
        <v>1</v>
      </c>
      <c r="N82" s="832">
        <v>7280.72</v>
      </c>
      <c r="O82" s="849">
        <v>4</v>
      </c>
      <c r="P82" s="849">
        <v>15766.26</v>
      </c>
      <c r="Q82" s="837">
        <v>0.36091348108428839</v>
      </c>
      <c r="R82" s="850">
        <v>3941.5650000000001</v>
      </c>
    </row>
    <row r="83" spans="1:18" ht="14.4" customHeight="1" x14ac:dyDescent="0.3">
      <c r="A83" s="831" t="s">
        <v>4551</v>
      </c>
      <c r="B83" s="832" t="s">
        <v>4552</v>
      </c>
      <c r="C83" s="832" t="s">
        <v>606</v>
      </c>
      <c r="D83" s="832" t="s">
        <v>4553</v>
      </c>
      <c r="E83" s="832" t="s">
        <v>4660</v>
      </c>
      <c r="F83" s="832" t="s">
        <v>4661</v>
      </c>
      <c r="G83" s="849">
        <v>48</v>
      </c>
      <c r="H83" s="849">
        <v>2236800</v>
      </c>
      <c r="I83" s="832"/>
      <c r="J83" s="832">
        <v>46600</v>
      </c>
      <c r="K83" s="849"/>
      <c r="L83" s="849"/>
      <c r="M83" s="832"/>
      <c r="N83" s="832"/>
      <c r="O83" s="849"/>
      <c r="P83" s="849"/>
      <c r="Q83" s="837"/>
      <c r="R83" s="850"/>
    </row>
    <row r="84" spans="1:18" ht="14.4" customHeight="1" x14ac:dyDescent="0.3">
      <c r="A84" s="831" t="s">
        <v>4551</v>
      </c>
      <c r="B84" s="832" t="s">
        <v>4552</v>
      </c>
      <c r="C84" s="832" t="s">
        <v>606</v>
      </c>
      <c r="D84" s="832" t="s">
        <v>4553</v>
      </c>
      <c r="E84" s="832" t="s">
        <v>4662</v>
      </c>
      <c r="F84" s="832" t="s">
        <v>4663</v>
      </c>
      <c r="G84" s="849"/>
      <c r="H84" s="849"/>
      <c r="I84" s="832"/>
      <c r="J84" s="832"/>
      <c r="K84" s="849">
        <v>3.2800000000000002</v>
      </c>
      <c r="L84" s="849">
        <v>957252.52</v>
      </c>
      <c r="M84" s="832">
        <v>1</v>
      </c>
      <c r="N84" s="832">
        <v>291845.28048780485</v>
      </c>
      <c r="O84" s="849"/>
      <c r="P84" s="849"/>
      <c r="Q84" s="837"/>
      <c r="R84" s="850"/>
    </row>
    <row r="85" spans="1:18" ht="14.4" customHeight="1" x14ac:dyDescent="0.3">
      <c r="A85" s="831" t="s">
        <v>4551</v>
      </c>
      <c r="B85" s="832" t="s">
        <v>4552</v>
      </c>
      <c r="C85" s="832" t="s">
        <v>606</v>
      </c>
      <c r="D85" s="832" t="s">
        <v>4553</v>
      </c>
      <c r="E85" s="832" t="s">
        <v>4664</v>
      </c>
      <c r="F85" s="832" t="s">
        <v>4663</v>
      </c>
      <c r="G85" s="849">
        <v>15</v>
      </c>
      <c r="H85" s="849">
        <v>1094422.05</v>
      </c>
      <c r="I85" s="832">
        <v>1.304350150128941</v>
      </c>
      <c r="J85" s="832">
        <v>72961.47</v>
      </c>
      <c r="K85" s="849">
        <v>11.5</v>
      </c>
      <c r="L85" s="849">
        <v>839055.40999999992</v>
      </c>
      <c r="M85" s="832">
        <v>1</v>
      </c>
      <c r="N85" s="832">
        <v>72961.34</v>
      </c>
      <c r="O85" s="849">
        <v>21.990000000000002</v>
      </c>
      <c r="P85" s="849">
        <v>1604418.98</v>
      </c>
      <c r="Q85" s="837">
        <v>1.9121728563790563</v>
      </c>
      <c r="R85" s="850">
        <v>72961.299681673481</v>
      </c>
    </row>
    <row r="86" spans="1:18" ht="14.4" customHeight="1" x14ac:dyDescent="0.3">
      <c r="A86" s="831" t="s">
        <v>4551</v>
      </c>
      <c r="B86" s="832" t="s">
        <v>4552</v>
      </c>
      <c r="C86" s="832" t="s">
        <v>606</v>
      </c>
      <c r="D86" s="832" t="s">
        <v>4553</v>
      </c>
      <c r="E86" s="832" t="s">
        <v>4665</v>
      </c>
      <c r="F86" s="832" t="s">
        <v>2447</v>
      </c>
      <c r="G86" s="849">
        <v>17</v>
      </c>
      <c r="H86" s="849">
        <v>1302527.6199999999</v>
      </c>
      <c r="I86" s="832">
        <v>4.2499967697446577</v>
      </c>
      <c r="J86" s="832">
        <v>76619.271764705874</v>
      </c>
      <c r="K86" s="849">
        <v>4</v>
      </c>
      <c r="L86" s="849">
        <v>306477.32</v>
      </c>
      <c r="M86" s="832">
        <v>1</v>
      </c>
      <c r="N86" s="832">
        <v>76619.33</v>
      </c>
      <c r="O86" s="849"/>
      <c r="P86" s="849"/>
      <c r="Q86" s="837"/>
      <c r="R86" s="850"/>
    </row>
    <row r="87" spans="1:18" ht="14.4" customHeight="1" x14ac:dyDescent="0.3">
      <c r="A87" s="831" t="s">
        <v>4551</v>
      </c>
      <c r="B87" s="832" t="s">
        <v>4552</v>
      </c>
      <c r="C87" s="832" t="s">
        <v>606</v>
      </c>
      <c r="D87" s="832" t="s">
        <v>4553</v>
      </c>
      <c r="E87" s="832" t="s">
        <v>4666</v>
      </c>
      <c r="F87" s="832" t="s">
        <v>4667</v>
      </c>
      <c r="G87" s="849">
        <v>1</v>
      </c>
      <c r="H87" s="849">
        <v>89502.83</v>
      </c>
      <c r="I87" s="832">
        <v>0.16666677839505228</v>
      </c>
      <c r="J87" s="832">
        <v>89502.83</v>
      </c>
      <c r="K87" s="849">
        <v>6</v>
      </c>
      <c r="L87" s="849">
        <v>537016.62</v>
      </c>
      <c r="M87" s="832">
        <v>1</v>
      </c>
      <c r="N87" s="832">
        <v>89502.77</v>
      </c>
      <c r="O87" s="849">
        <v>2</v>
      </c>
      <c r="P87" s="849">
        <v>179005.5</v>
      </c>
      <c r="Q87" s="837">
        <v>0.33333325884774295</v>
      </c>
      <c r="R87" s="850">
        <v>89502.75</v>
      </c>
    </row>
    <row r="88" spans="1:18" ht="14.4" customHeight="1" x14ac:dyDescent="0.3">
      <c r="A88" s="831" t="s">
        <v>4551</v>
      </c>
      <c r="B88" s="832" t="s">
        <v>4552</v>
      </c>
      <c r="C88" s="832" t="s">
        <v>606</v>
      </c>
      <c r="D88" s="832" t="s">
        <v>4553</v>
      </c>
      <c r="E88" s="832" t="s">
        <v>4668</v>
      </c>
      <c r="F88" s="832" t="s">
        <v>4669</v>
      </c>
      <c r="G88" s="849">
        <v>66.650000000000006</v>
      </c>
      <c r="H88" s="849">
        <v>72254.62</v>
      </c>
      <c r="I88" s="832">
        <v>1.7310049032819428</v>
      </c>
      <c r="J88" s="832">
        <v>1084.0903225806451</v>
      </c>
      <c r="K88" s="849">
        <v>39.150000000000006</v>
      </c>
      <c r="L88" s="849">
        <v>41741.430000000008</v>
      </c>
      <c r="M88" s="832">
        <v>1</v>
      </c>
      <c r="N88" s="832">
        <v>1066.1923371647511</v>
      </c>
      <c r="O88" s="849">
        <v>41.230000000000004</v>
      </c>
      <c r="P88" s="849">
        <v>21678.730000000003</v>
      </c>
      <c r="Q88" s="837">
        <v>0.51935762622411352</v>
      </c>
      <c r="R88" s="850">
        <v>525.79990298326459</v>
      </c>
    </row>
    <row r="89" spans="1:18" ht="14.4" customHeight="1" x14ac:dyDescent="0.3">
      <c r="A89" s="831" t="s">
        <v>4551</v>
      </c>
      <c r="B89" s="832" t="s">
        <v>4552</v>
      </c>
      <c r="C89" s="832" t="s">
        <v>606</v>
      </c>
      <c r="D89" s="832" t="s">
        <v>4553</v>
      </c>
      <c r="E89" s="832" t="s">
        <v>4670</v>
      </c>
      <c r="F89" s="832" t="s">
        <v>4669</v>
      </c>
      <c r="G89" s="849">
        <v>162.96</v>
      </c>
      <c r="H89" s="849">
        <v>58888.35</v>
      </c>
      <c r="I89" s="832">
        <v>0.93125798308444019</v>
      </c>
      <c r="J89" s="832">
        <v>361.36689985272454</v>
      </c>
      <c r="K89" s="849">
        <v>178.18000000000004</v>
      </c>
      <c r="L89" s="849">
        <v>63235.26999999999</v>
      </c>
      <c r="M89" s="832">
        <v>1</v>
      </c>
      <c r="N89" s="832">
        <v>354.89544281064082</v>
      </c>
      <c r="O89" s="849">
        <v>227.98000000000005</v>
      </c>
      <c r="P89" s="849">
        <v>49904.920000000006</v>
      </c>
      <c r="Q89" s="837">
        <v>0.78919438471599812</v>
      </c>
      <c r="R89" s="850">
        <v>218.9004298622686</v>
      </c>
    </row>
    <row r="90" spans="1:18" ht="14.4" customHeight="1" x14ac:dyDescent="0.3">
      <c r="A90" s="831" t="s">
        <v>4551</v>
      </c>
      <c r="B90" s="832" t="s">
        <v>4552</v>
      </c>
      <c r="C90" s="832" t="s">
        <v>606</v>
      </c>
      <c r="D90" s="832" t="s">
        <v>4553</v>
      </c>
      <c r="E90" s="832" t="s">
        <v>4671</v>
      </c>
      <c r="F90" s="832" t="s">
        <v>4669</v>
      </c>
      <c r="G90" s="849">
        <v>118.92</v>
      </c>
      <c r="H90" s="849">
        <v>14323.49</v>
      </c>
      <c r="I90" s="832">
        <v>0.798746073463388</v>
      </c>
      <c r="J90" s="832">
        <v>120.44643457786746</v>
      </c>
      <c r="K90" s="849">
        <v>151.32999999999998</v>
      </c>
      <c r="L90" s="849">
        <v>17932.469999999998</v>
      </c>
      <c r="M90" s="832">
        <v>1</v>
      </c>
      <c r="N90" s="832">
        <v>118.49910790986586</v>
      </c>
      <c r="O90" s="849">
        <v>186.02000000000007</v>
      </c>
      <c r="P90" s="849">
        <v>14732.79</v>
      </c>
      <c r="Q90" s="837">
        <v>0.82157059233892504</v>
      </c>
      <c r="R90" s="850">
        <v>79.200032254596252</v>
      </c>
    </row>
    <row r="91" spans="1:18" ht="14.4" customHeight="1" x14ac:dyDescent="0.3">
      <c r="A91" s="831" t="s">
        <v>4551</v>
      </c>
      <c r="B91" s="832" t="s">
        <v>4552</v>
      </c>
      <c r="C91" s="832" t="s">
        <v>606</v>
      </c>
      <c r="D91" s="832" t="s">
        <v>4553</v>
      </c>
      <c r="E91" s="832" t="s">
        <v>4672</v>
      </c>
      <c r="F91" s="832" t="s">
        <v>4669</v>
      </c>
      <c r="G91" s="849">
        <v>28.32</v>
      </c>
      <c r="H91" s="849">
        <v>40935.570000000007</v>
      </c>
      <c r="I91" s="832">
        <v>0.5600484369824652</v>
      </c>
      <c r="J91" s="832">
        <v>1445.4650423728815</v>
      </c>
      <c r="K91" s="849">
        <v>51.449999999999996</v>
      </c>
      <c r="L91" s="849">
        <v>73092.910000000018</v>
      </c>
      <c r="M91" s="832">
        <v>1</v>
      </c>
      <c r="N91" s="832">
        <v>1420.65908649174</v>
      </c>
      <c r="O91" s="849">
        <v>34.200000000000003</v>
      </c>
      <c r="P91" s="849">
        <v>25130.17</v>
      </c>
      <c r="Q91" s="837">
        <v>0.34381132178209889</v>
      </c>
      <c r="R91" s="850">
        <v>734.80029239766066</v>
      </c>
    </row>
    <row r="92" spans="1:18" ht="14.4" customHeight="1" x14ac:dyDescent="0.3">
      <c r="A92" s="831" t="s">
        <v>4551</v>
      </c>
      <c r="B92" s="832" t="s">
        <v>4552</v>
      </c>
      <c r="C92" s="832" t="s">
        <v>606</v>
      </c>
      <c r="D92" s="832" t="s">
        <v>4553</v>
      </c>
      <c r="E92" s="832" t="s">
        <v>4673</v>
      </c>
      <c r="F92" s="832" t="s">
        <v>4674</v>
      </c>
      <c r="G92" s="849"/>
      <c r="H92" s="849"/>
      <c r="I92" s="832"/>
      <c r="J92" s="832"/>
      <c r="K92" s="849">
        <v>49.209999999999994</v>
      </c>
      <c r="L92" s="849">
        <v>35218.31</v>
      </c>
      <c r="M92" s="832">
        <v>1</v>
      </c>
      <c r="N92" s="832">
        <v>715.67384677911002</v>
      </c>
      <c r="O92" s="849">
        <v>74.779999999999987</v>
      </c>
      <c r="P92" s="849">
        <v>7803.3399999999983</v>
      </c>
      <c r="Q92" s="837">
        <v>0.22157054100551671</v>
      </c>
      <c r="R92" s="850">
        <v>104.35062851029687</v>
      </c>
    </row>
    <row r="93" spans="1:18" ht="14.4" customHeight="1" x14ac:dyDescent="0.3">
      <c r="A93" s="831" t="s">
        <v>4551</v>
      </c>
      <c r="B93" s="832" t="s">
        <v>4552</v>
      </c>
      <c r="C93" s="832" t="s">
        <v>606</v>
      </c>
      <c r="D93" s="832" t="s">
        <v>4553</v>
      </c>
      <c r="E93" s="832" t="s">
        <v>4675</v>
      </c>
      <c r="F93" s="832" t="s">
        <v>4674</v>
      </c>
      <c r="G93" s="849"/>
      <c r="H93" s="849"/>
      <c r="I93" s="832"/>
      <c r="J93" s="832"/>
      <c r="K93" s="849">
        <v>151.87000000000003</v>
      </c>
      <c r="L93" s="849">
        <v>217380.36999999994</v>
      </c>
      <c r="M93" s="832">
        <v>1</v>
      </c>
      <c r="N93" s="832">
        <v>1431.3582010930393</v>
      </c>
      <c r="O93" s="849">
        <v>238.90000000000003</v>
      </c>
      <c r="P93" s="849">
        <v>42887.29</v>
      </c>
      <c r="Q93" s="837">
        <v>0.19729145736572265</v>
      </c>
      <c r="R93" s="850">
        <v>179.51984093763079</v>
      </c>
    </row>
    <row r="94" spans="1:18" ht="14.4" customHeight="1" x14ac:dyDescent="0.3">
      <c r="A94" s="831" t="s">
        <v>4551</v>
      </c>
      <c r="B94" s="832" t="s">
        <v>4552</v>
      </c>
      <c r="C94" s="832" t="s">
        <v>606</v>
      </c>
      <c r="D94" s="832" t="s">
        <v>4553</v>
      </c>
      <c r="E94" s="832" t="s">
        <v>4676</v>
      </c>
      <c r="F94" s="832" t="s">
        <v>1712</v>
      </c>
      <c r="G94" s="849">
        <v>75.75</v>
      </c>
      <c r="H94" s="849">
        <v>688182.32000000007</v>
      </c>
      <c r="I94" s="832">
        <v>0.52754166321709028</v>
      </c>
      <c r="J94" s="832">
        <v>9084.9151155115524</v>
      </c>
      <c r="K94" s="849">
        <v>143.91</v>
      </c>
      <c r="L94" s="849">
        <v>1304508</v>
      </c>
      <c r="M94" s="832">
        <v>1</v>
      </c>
      <c r="N94" s="832">
        <v>9064.7488013341681</v>
      </c>
      <c r="O94" s="849">
        <v>146.26</v>
      </c>
      <c r="P94" s="849">
        <v>1297403.02</v>
      </c>
      <c r="Q94" s="837">
        <v>0.99455351749471832</v>
      </c>
      <c r="R94" s="850">
        <v>8870.5252290441695</v>
      </c>
    </row>
    <row r="95" spans="1:18" ht="14.4" customHeight="1" x14ac:dyDescent="0.3">
      <c r="A95" s="831" t="s">
        <v>4551</v>
      </c>
      <c r="B95" s="832" t="s">
        <v>4552</v>
      </c>
      <c r="C95" s="832" t="s">
        <v>606</v>
      </c>
      <c r="D95" s="832" t="s">
        <v>4553</v>
      </c>
      <c r="E95" s="832" t="s">
        <v>4677</v>
      </c>
      <c r="F95" s="832" t="s">
        <v>2443</v>
      </c>
      <c r="G95" s="849"/>
      <c r="H95" s="849"/>
      <c r="I95" s="832"/>
      <c r="J95" s="832"/>
      <c r="K95" s="849"/>
      <c r="L95" s="849"/>
      <c r="M95" s="832"/>
      <c r="N95" s="832"/>
      <c r="O95" s="849">
        <v>3</v>
      </c>
      <c r="P95" s="849">
        <v>280500</v>
      </c>
      <c r="Q95" s="837"/>
      <c r="R95" s="850">
        <v>93500</v>
      </c>
    </row>
    <row r="96" spans="1:18" ht="14.4" customHeight="1" x14ac:dyDescent="0.3">
      <c r="A96" s="831" t="s">
        <v>4551</v>
      </c>
      <c r="B96" s="832" t="s">
        <v>4552</v>
      </c>
      <c r="C96" s="832" t="s">
        <v>606</v>
      </c>
      <c r="D96" s="832" t="s">
        <v>4553</v>
      </c>
      <c r="E96" s="832" t="s">
        <v>4678</v>
      </c>
      <c r="F96" s="832" t="s">
        <v>2087</v>
      </c>
      <c r="G96" s="849">
        <v>126.89999999999999</v>
      </c>
      <c r="H96" s="849">
        <v>99527.099999999991</v>
      </c>
      <c r="I96" s="832">
        <v>0.58299087308311925</v>
      </c>
      <c r="J96" s="832">
        <v>784.29550827423168</v>
      </c>
      <c r="K96" s="849">
        <v>217.67000000000007</v>
      </c>
      <c r="L96" s="849">
        <v>170718.11</v>
      </c>
      <c r="M96" s="832">
        <v>1</v>
      </c>
      <c r="N96" s="832">
        <v>784.29783617402461</v>
      </c>
      <c r="O96" s="849"/>
      <c r="P96" s="849"/>
      <c r="Q96" s="837"/>
      <c r="R96" s="850"/>
    </row>
    <row r="97" spans="1:18" ht="14.4" customHeight="1" x14ac:dyDescent="0.3">
      <c r="A97" s="831" t="s">
        <v>4551</v>
      </c>
      <c r="B97" s="832" t="s">
        <v>4552</v>
      </c>
      <c r="C97" s="832" t="s">
        <v>606</v>
      </c>
      <c r="D97" s="832" t="s">
        <v>4553</v>
      </c>
      <c r="E97" s="832" t="s">
        <v>4679</v>
      </c>
      <c r="F97" s="832" t="s">
        <v>4622</v>
      </c>
      <c r="G97" s="849">
        <v>10.219999999999999</v>
      </c>
      <c r="H97" s="849">
        <v>3140.3900000000003</v>
      </c>
      <c r="I97" s="832"/>
      <c r="J97" s="832">
        <v>307.27886497064588</v>
      </c>
      <c r="K97" s="849"/>
      <c r="L97" s="849"/>
      <c r="M97" s="832"/>
      <c r="N97" s="832"/>
      <c r="O97" s="849"/>
      <c r="P97" s="849"/>
      <c r="Q97" s="837"/>
      <c r="R97" s="850"/>
    </row>
    <row r="98" spans="1:18" ht="14.4" customHeight="1" x14ac:dyDescent="0.3">
      <c r="A98" s="831" t="s">
        <v>4551</v>
      </c>
      <c r="B98" s="832" t="s">
        <v>4552</v>
      </c>
      <c r="C98" s="832" t="s">
        <v>606</v>
      </c>
      <c r="D98" s="832" t="s">
        <v>4553</v>
      </c>
      <c r="E98" s="832" t="s">
        <v>4680</v>
      </c>
      <c r="F98" s="832" t="s">
        <v>4622</v>
      </c>
      <c r="G98" s="849">
        <v>9.59</v>
      </c>
      <c r="H98" s="849">
        <v>7367.02</v>
      </c>
      <c r="I98" s="832">
        <v>0.62516186955732178</v>
      </c>
      <c r="J98" s="832">
        <v>768.19812304483844</v>
      </c>
      <c r="K98" s="849">
        <v>15.34</v>
      </c>
      <c r="L98" s="849">
        <v>11784.18</v>
      </c>
      <c r="M98" s="832">
        <v>1</v>
      </c>
      <c r="N98" s="832">
        <v>768.1994784876141</v>
      </c>
      <c r="O98" s="849"/>
      <c r="P98" s="849"/>
      <c r="Q98" s="837"/>
      <c r="R98" s="850"/>
    </row>
    <row r="99" spans="1:18" ht="14.4" customHeight="1" x14ac:dyDescent="0.3">
      <c r="A99" s="831" t="s">
        <v>4551</v>
      </c>
      <c r="B99" s="832" t="s">
        <v>4552</v>
      </c>
      <c r="C99" s="832" t="s">
        <v>606</v>
      </c>
      <c r="D99" s="832" t="s">
        <v>4553</v>
      </c>
      <c r="E99" s="832" t="s">
        <v>4681</v>
      </c>
      <c r="F99" s="832" t="s">
        <v>4682</v>
      </c>
      <c r="G99" s="849">
        <v>33</v>
      </c>
      <c r="H99" s="849">
        <v>2639504.7599999998</v>
      </c>
      <c r="I99" s="832">
        <v>0.54411559678416821</v>
      </c>
      <c r="J99" s="832">
        <v>79984.992727272722</v>
      </c>
      <c r="K99" s="849">
        <v>63</v>
      </c>
      <c r="L99" s="849">
        <v>4851000</v>
      </c>
      <c r="M99" s="832">
        <v>1</v>
      </c>
      <c r="N99" s="832">
        <v>77000</v>
      </c>
      <c r="O99" s="849">
        <v>119.91</v>
      </c>
      <c r="P99" s="849">
        <v>9108536.8600000013</v>
      </c>
      <c r="Q99" s="837">
        <v>1.8776616903731191</v>
      </c>
      <c r="R99" s="850">
        <v>75961.444917021116</v>
      </c>
    </row>
    <row r="100" spans="1:18" ht="14.4" customHeight="1" x14ac:dyDescent="0.3">
      <c r="A100" s="831" t="s">
        <v>4551</v>
      </c>
      <c r="B100" s="832" t="s">
        <v>4552</v>
      </c>
      <c r="C100" s="832" t="s">
        <v>606</v>
      </c>
      <c r="D100" s="832" t="s">
        <v>4553</v>
      </c>
      <c r="E100" s="832" t="s">
        <v>4683</v>
      </c>
      <c r="F100" s="832" t="s">
        <v>4684</v>
      </c>
      <c r="G100" s="849">
        <v>22.480000000000004</v>
      </c>
      <c r="H100" s="849">
        <v>8223.0899999999983</v>
      </c>
      <c r="I100" s="832">
        <v>0.14007129709405058</v>
      </c>
      <c r="J100" s="832">
        <v>365.79581850533793</v>
      </c>
      <c r="K100" s="849">
        <v>160.49</v>
      </c>
      <c r="L100" s="849">
        <v>58706.460000000006</v>
      </c>
      <c r="M100" s="832">
        <v>1</v>
      </c>
      <c r="N100" s="832">
        <v>365.79512742226933</v>
      </c>
      <c r="O100" s="849">
        <v>263.28000000000009</v>
      </c>
      <c r="P100" s="849">
        <v>41945.73</v>
      </c>
      <c r="Q100" s="837">
        <v>0.7144993924007681</v>
      </c>
      <c r="R100" s="850">
        <v>159.31984958979029</v>
      </c>
    </row>
    <row r="101" spans="1:18" ht="14.4" customHeight="1" x14ac:dyDescent="0.3">
      <c r="A101" s="831" t="s">
        <v>4551</v>
      </c>
      <c r="B101" s="832" t="s">
        <v>4552</v>
      </c>
      <c r="C101" s="832" t="s">
        <v>606</v>
      </c>
      <c r="D101" s="832" t="s">
        <v>4553</v>
      </c>
      <c r="E101" s="832" t="s">
        <v>4685</v>
      </c>
      <c r="F101" s="832" t="s">
        <v>2406</v>
      </c>
      <c r="G101" s="849">
        <v>124</v>
      </c>
      <c r="H101" s="849">
        <v>5253821.2800000012</v>
      </c>
      <c r="I101" s="832">
        <v>0.65468072705528002</v>
      </c>
      <c r="J101" s="832">
        <v>42369.52645161291</v>
      </c>
      <c r="K101" s="849">
        <v>190</v>
      </c>
      <c r="L101" s="849">
        <v>8025012.9000000004</v>
      </c>
      <c r="M101" s="832">
        <v>1</v>
      </c>
      <c r="N101" s="832">
        <v>42236.91</v>
      </c>
      <c r="O101" s="849">
        <v>194.94</v>
      </c>
      <c r="P101" s="849">
        <v>7683914.6899999995</v>
      </c>
      <c r="Q101" s="837">
        <v>0.9574956184805633</v>
      </c>
      <c r="R101" s="850">
        <v>39416.818969939464</v>
      </c>
    </row>
    <row r="102" spans="1:18" ht="14.4" customHeight="1" x14ac:dyDescent="0.3">
      <c r="A102" s="831" t="s">
        <v>4551</v>
      </c>
      <c r="B102" s="832" t="s">
        <v>4552</v>
      </c>
      <c r="C102" s="832" t="s">
        <v>606</v>
      </c>
      <c r="D102" s="832" t="s">
        <v>4553</v>
      </c>
      <c r="E102" s="832" t="s">
        <v>4686</v>
      </c>
      <c r="F102" s="832" t="s">
        <v>2087</v>
      </c>
      <c r="G102" s="849">
        <v>57.9</v>
      </c>
      <c r="H102" s="849">
        <v>13622.980000000001</v>
      </c>
      <c r="I102" s="832">
        <v>0.29508986466742615</v>
      </c>
      <c r="J102" s="832">
        <v>235.28462867012092</v>
      </c>
      <c r="K102" s="849">
        <v>196.21</v>
      </c>
      <c r="L102" s="849">
        <v>46165.53</v>
      </c>
      <c r="M102" s="832">
        <v>1</v>
      </c>
      <c r="N102" s="832">
        <v>235.28632587533764</v>
      </c>
      <c r="O102" s="849">
        <v>197.40999999999997</v>
      </c>
      <c r="P102" s="849">
        <v>17895.210000000003</v>
      </c>
      <c r="Q102" s="837">
        <v>0.38763142110574716</v>
      </c>
      <c r="R102" s="850">
        <v>90.649967073603193</v>
      </c>
    </row>
    <row r="103" spans="1:18" ht="14.4" customHeight="1" x14ac:dyDescent="0.3">
      <c r="A103" s="831" t="s">
        <v>4551</v>
      </c>
      <c r="B103" s="832" t="s">
        <v>4552</v>
      </c>
      <c r="C103" s="832" t="s">
        <v>606</v>
      </c>
      <c r="D103" s="832" t="s">
        <v>4553</v>
      </c>
      <c r="E103" s="832" t="s">
        <v>4687</v>
      </c>
      <c r="F103" s="832" t="s">
        <v>4688</v>
      </c>
      <c r="G103" s="849">
        <v>6.3999999999999995</v>
      </c>
      <c r="H103" s="849">
        <v>50487.869999999995</v>
      </c>
      <c r="I103" s="832">
        <v>0.26921313184172263</v>
      </c>
      <c r="J103" s="832">
        <v>7888.7296875000002</v>
      </c>
      <c r="K103" s="849">
        <v>21.360000000000003</v>
      </c>
      <c r="L103" s="849">
        <v>187538.66</v>
      </c>
      <c r="M103" s="832">
        <v>1</v>
      </c>
      <c r="N103" s="832">
        <v>8779.8998127340819</v>
      </c>
      <c r="O103" s="849">
        <v>22.52</v>
      </c>
      <c r="P103" s="849">
        <v>189949</v>
      </c>
      <c r="Q103" s="837">
        <v>1.0128524966532233</v>
      </c>
      <c r="R103" s="850">
        <v>8434.6802841918288</v>
      </c>
    </row>
    <row r="104" spans="1:18" ht="14.4" customHeight="1" x14ac:dyDescent="0.3">
      <c r="A104" s="831" t="s">
        <v>4551</v>
      </c>
      <c r="B104" s="832" t="s">
        <v>4552</v>
      </c>
      <c r="C104" s="832" t="s">
        <v>606</v>
      </c>
      <c r="D104" s="832" t="s">
        <v>4553</v>
      </c>
      <c r="E104" s="832" t="s">
        <v>4689</v>
      </c>
      <c r="F104" s="832" t="s">
        <v>4690</v>
      </c>
      <c r="G104" s="849"/>
      <c r="H104" s="849"/>
      <c r="I104" s="832"/>
      <c r="J104" s="832"/>
      <c r="K104" s="849"/>
      <c r="L104" s="849"/>
      <c r="M104" s="832"/>
      <c r="N104" s="832"/>
      <c r="O104" s="849">
        <v>2.25</v>
      </c>
      <c r="P104" s="849">
        <v>92.080000000000013</v>
      </c>
      <c r="Q104" s="837"/>
      <c r="R104" s="850">
        <v>40.924444444444447</v>
      </c>
    </row>
    <row r="105" spans="1:18" ht="14.4" customHeight="1" x14ac:dyDescent="0.3">
      <c r="A105" s="831" t="s">
        <v>4551</v>
      </c>
      <c r="B105" s="832" t="s">
        <v>4552</v>
      </c>
      <c r="C105" s="832" t="s">
        <v>606</v>
      </c>
      <c r="D105" s="832" t="s">
        <v>4553</v>
      </c>
      <c r="E105" s="832" t="s">
        <v>4691</v>
      </c>
      <c r="F105" s="832" t="s">
        <v>2447</v>
      </c>
      <c r="G105" s="849">
        <v>6</v>
      </c>
      <c r="H105" s="849">
        <v>117918</v>
      </c>
      <c r="I105" s="832">
        <v>1.5000106854676623</v>
      </c>
      <c r="J105" s="832">
        <v>19653</v>
      </c>
      <c r="K105" s="849">
        <v>4</v>
      </c>
      <c r="L105" s="849">
        <v>78611.44</v>
      </c>
      <c r="M105" s="832">
        <v>1</v>
      </c>
      <c r="N105" s="832">
        <v>19652.86</v>
      </c>
      <c r="O105" s="849">
        <v>10</v>
      </c>
      <c r="P105" s="849">
        <v>196529</v>
      </c>
      <c r="Q105" s="837">
        <v>2.5000050883179341</v>
      </c>
      <c r="R105" s="850">
        <v>19652.900000000001</v>
      </c>
    </row>
    <row r="106" spans="1:18" ht="14.4" customHeight="1" x14ac:dyDescent="0.3">
      <c r="A106" s="831" t="s">
        <v>4551</v>
      </c>
      <c r="B106" s="832" t="s">
        <v>4552</v>
      </c>
      <c r="C106" s="832" t="s">
        <v>606</v>
      </c>
      <c r="D106" s="832" t="s">
        <v>4553</v>
      </c>
      <c r="E106" s="832" t="s">
        <v>4692</v>
      </c>
      <c r="F106" s="832" t="s">
        <v>4693</v>
      </c>
      <c r="G106" s="849">
        <v>30</v>
      </c>
      <c r="H106" s="849">
        <v>10980.3</v>
      </c>
      <c r="I106" s="832">
        <v>0.89874204107089795</v>
      </c>
      <c r="J106" s="832">
        <v>366.01</v>
      </c>
      <c r="K106" s="849">
        <v>33.379999999999995</v>
      </c>
      <c r="L106" s="849">
        <v>12217.41</v>
      </c>
      <c r="M106" s="832">
        <v>1</v>
      </c>
      <c r="N106" s="832">
        <v>366.00988615937689</v>
      </c>
      <c r="O106" s="849">
        <v>37.659999999999997</v>
      </c>
      <c r="P106" s="849">
        <v>3169.0800000000004</v>
      </c>
      <c r="Q106" s="837">
        <v>0.25939049274764459</v>
      </c>
      <c r="R106" s="850">
        <v>84.149761019649517</v>
      </c>
    </row>
    <row r="107" spans="1:18" ht="14.4" customHeight="1" x14ac:dyDescent="0.3">
      <c r="A107" s="831" t="s">
        <v>4551</v>
      </c>
      <c r="B107" s="832" t="s">
        <v>4552</v>
      </c>
      <c r="C107" s="832" t="s">
        <v>606</v>
      </c>
      <c r="D107" s="832" t="s">
        <v>4553</v>
      </c>
      <c r="E107" s="832" t="s">
        <v>4694</v>
      </c>
      <c r="F107" s="832" t="s">
        <v>4695</v>
      </c>
      <c r="G107" s="849">
        <v>43.5</v>
      </c>
      <c r="H107" s="849">
        <v>319843.75000000006</v>
      </c>
      <c r="I107" s="832">
        <v>0.21476182156499266</v>
      </c>
      <c r="J107" s="832">
        <v>7352.7298850574725</v>
      </c>
      <c r="K107" s="849">
        <v>202.54999999999998</v>
      </c>
      <c r="L107" s="849">
        <v>1489295.2</v>
      </c>
      <c r="M107" s="832">
        <v>1</v>
      </c>
      <c r="N107" s="832">
        <v>7352.7287089607507</v>
      </c>
      <c r="O107" s="849">
        <v>173.13999999999996</v>
      </c>
      <c r="P107" s="849">
        <v>1270082.0200000003</v>
      </c>
      <c r="Q107" s="837">
        <v>0.85280743535599945</v>
      </c>
      <c r="R107" s="850">
        <v>7335.578260367336</v>
      </c>
    </row>
    <row r="108" spans="1:18" ht="14.4" customHeight="1" x14ac:dyDescent="0.3">
      <c r="A108" s="831" t="s">
        <v>4551</v>
      </c>
      <c r="B108" s="832" t="s">
        <v>4552</v>
      </c>
      <c r="C108" s="832" t="s">
        <v>606</v>
      </c>
      <c r="D108" s="832" t="s">
        <v>4553</v>
      </c>
      <c r="E108" s="832" t="s">
        <v>4696</v>
      </c>
      <c r="F108" s="832" t="s">
        <v>4693</v>
      </c>
      <c r="G108" s="849">
        <v>78.72</v>
      </c>
      <c r="H108" s="849">
        <v>115247.64</v>
      </c>
      <c r="I108" s="832">
        <v>1.574400233439498</v>
      </c>
      <c r="J108" s="832">
        <v>1464.0198170731708</v>
      </c>
      <c r="K108" s="849">
        <v>50</v>
      </c>
      <c r="L108" s="849">
        <v>73200.979999999981</v>
      </c>
      <c r="M108" s="832">
        <v>1</v>
      </c>
      <c r="N108" s="832">
        <v>1464.0195999999996</v>
      </c>
      <c r="O108" s="849">
        <v>50.900000000000006</v>
      </c>
      <c r="P108" s="849">
        <v>15990.769999999999</v>
      </c>
      <c r="Q108" s="837">
        <v>0.21845021746976614</v>
      </c>
      <c r="R108" s="850">
        <v>314.16051080550091</v>
      </c>
    </row>
    <row r="109" spans="1:18" ht="14.4" customHeight="1" x14ac:dyDescent="0.3">
      <c r="A109" s="831" t="s">
        <v>4551</v>
      </c>
      <c r="B109" s="832" t="s">
        <v>4552</v>
      </c>
      <c r="C109" s="832" t="s">
        <v>606</v>
      </c>
      <c r="D109" s="832" t="s">
        <v>4553</v>
      </c>
      <c r="E109" s="832" t="s">
        <v>4697</v>
      </c>
      <c r="F109" s="832" t="s">
        <v>1760</v>
      </c>
      <c r="G109" s="849">
        <v>21</v>
      </c>
      <c r="H109" s="849">
        <v>952678.69</v>
      </c>
      <c r="I109" s="832">
        <v>0.42949144082449336</v>
      </c>
      <c r="J109" s="832">
        <v>45365.6519047619</v>
      </c>
      <c r="K109" s="849">
        <v>51</v>
      </c>
      <c r="L109" s="849">
        <v>2218155.2400000002</v>
      </c>
      <c r="M109" s="832">
        <v>1</v>
      </c>
      <c r="N109" s="832">
        <v>43493.240000000005</v>
      </c>
      <c r="O109" s="849">
        <v>86.02000000000001</v>
      </c>
      <c r="P109" s="849">
        <v>3695020.42</v>
      </c>
      <c r="Q109" s="837">
        <v>1.665807853917384</v>
      </c>
      <c r="R109" s="850">
        <v>42955.364101371772</v>
      </c>
    </row>
    <row r="110" spans="1:18" ht="14.4" customHeight="1" x14ac:dyDescent="0.3">
      <c r="A110" s="831" t="s">
        <v>4551</v>
      </c>
      <c r="B110" s="832" t="s">
        <v>4552</v>
      </c>
      <c r="C110" s="832" t="s">
        <v>606</v>
      </c>
      <c r="D110" s="832" t="s">
        <v>4553</v>
      </c>
      <c r="E110" s="832" t="s">
        <v>4698</v>
      </c>
      <c r="F110" s="832" t="s">
        <v>4699</v>
      </c>
      <c r="G110" s="849"/>
      <c r="H110" s="849"/>
      <c r="I110" s="832"/>
      <c r="J110" s="832"/>
      <c r="K110" s="849">
        <v>0.60000000000000009</v>
      </c>
      <c r="L110" s="849">
        <v>34.47</v>
      </c>
      <c r="M110" s="832">
        <v>1</v>
      </c>
      <c r="N110" s="832">
        <v>57.449999999999989</v>
      </c>
      <c r="O110" s="849"/>
      <c r="P110" s="849"/>
      <c r="Q110" s="837"/>
      <c r="R110" s="850"/>
    </row>
    <row r="111" spans="1:18" ht="14.4" customHeight="1" x14ac:dyDescent="0.3">
      <c r="A111" s="831" t="s">
        <v>4551</v>
      </c>
      <c r="B111" s="832" t="s">
        <v>4552</v>
      </c>
      <c r="C111" s="832" t="s">
        <v>606</v>
      </c>
      <c r="D111" s="832" t="s">
        <v>4553</v>
      </c>
      <c r="E111" s="832" t="s">
        <v>4700</v>
      </c>
      <c r="F111" s="832" t="s">
        <v>2424</v>
      </c>
      <c r="G111" s="849">
        <v>2.5</v>
      </c>
      <c r="H111" s="849">
        <v>198765</v>
      </c>
      <c r="I111" s="832">
        <v>8.9335371533254757E-2</v>
      </c>
      <c r="J111" s="832">
        <v>79506</v>
      </c>
      <c r="K111" s="849">
        <v>28.88</v>
      </c>
      <c r="L111" s="849">
        <v>2224930.58</v>
      </c>
      <c r="M111" s="832">
        <v>1</v>
      </c>
      <c r="N111" s="832">
        <v>77040.532548476462</v>
      </c>
      <c r="O111" s="849">
        <v>12.98</v>
      </c>
      <c r="P111" s="849">
        <v>881580.83</v>
      </c>
      <c r="Q111" s="837">
        <v>0.39622846569891629</v>
      </c>
      <c r="R111" s="850">
        <v>67918.399845916792</v>
      </c>
    </row>
    <row r="112" spans="1:18" ht="14.4" customHeight="1" x14ac:dyDescent="0.3">
      <c r="A112" s="831" t="s">
        <v>4551</v>
      </c>
      <c r="B112" s="832" t="s">
        <v>4552</v>
      </c>
      <c r="C112" s="832" t="s">
        <v>606</v>
      </c>
      <c r="D112" s="832" t="s">
        <v>4553</v>
      </c>
      <c r="E112" s="832" t="s">
        <v>4701</v>
      </c>
      <c r="F112" s="832" t="s">
        <v>4702</v>
      </c>
      <c r="G112" s="849">
        <v>60.059999999999995</v>
      </c>
      <c r="H112" s="849">
        <v>32344.92</v>
      </c>
      <c r="I112" s="832">
        <v>0.9056071908944604</v>
      </c>
      <c r="J112" s="832">
        <v>538.54345654345661</v>
      </c>
      <c r="K112" s="849">
        <v>66.319999999999993</v>
      </c>
      <c r="L112" s="849">
        <v>35716.28</v>
      </c>
      <c r="M112" s="832">
        <v>1</v>
      </c>
      <c r="N112" s="832">
        <v>538.54463208685172</v>
      </c>
      <c r="O112" s="849">
        <v>73.040000000000006</v>
      </c>
      <c r="P112" s="849">
        <v>30175.659999999996</v>
      </c>
      <c r="Q112" s="837">
        <v>0.84487130238647468</v>
      </c>
      <c r="R112" s="850">
        <v>413.13882803943034</v>
      </c>
    </row>
    <row r="113" spans="1:18" ht="14.4" customHeight="1" x14ac:dyDescent="0.3">
      <c r="A113" s="831" t="s">
        <v>4551</v>
      </c>
      <c r="B113" s="832" t="s">
        <v>4552</v>
      </c>
      <c r="C113" s="832" t="s">
        <v>606</v>
      </c>
      <c r="D113" s="832" t="s">
        <v>4553</v>
      </c>
      <c r="E113" s="832" t="s">
        <v>4703</v>
      </c>
      <c r="F113" s="832" t="s">
        <v>2424</v>
      </c>
      <c r="G113" s="849">
        <v>28.57</v>
      </c>
      <c r="H113" s="849">
        <v>1430680.2</v>
      </c>
      <c r="I113" s="832">
        <v>0.7900224248100095</v>
      </c>
      <c r="J113" s="832">
        <v>50076.310815540775</v>
      </c>
      <c r="K113" s="849">
        <v>37.610000000000007</v>
      </c>
      <c r="L113" s="849">
        <v>1810936.19</v>
      </c>
      <c r="M113" s="832">
        <v>1</v>
      </c>
      <c r="N113" s="832">
        <v>48150.390587609669</v>
      </c>
      <c r="O113" s="849">
        <v>29.96</v>
      </c>
      <c r="P113" s="849">
        <v>1271772.04</v>
      </c>
      <c r="Q113" s="837">
        <v>0.70227324796021673</v>
      </c>
      <c r="R113" s="850">
        <v>42449</v>
      </c>
    </row>
    <row r="114" spans="1:18" ht="14.4" customHeight="1" x14ac:dyDescent="0.3">
      <c r="A114" s="831" t="s">
        <v>4551</v>
      </c>
      <c r="B114" s="832" t="s">
        <v>4552</v>
      </c>
      <c r="C114" s="832" t="s">
        <v>606</v>
      </c>
      <c r="D114" s="832" t="s">
        <v>4553</v>
      </c>
      <c r="E114" s="832" t="s">
        <v>4704</v>
      </c>
      <c r="F114" s="832" t="s">
        <v>756</v>
      </c>
      <c r="G114" s="849"/>
      <c r="H114" s="849"/>
      <c r="I114" s="832"/>
      <c r="J114" s="832"/>
      <c r="K114" s="849"/>
      <c r="L114" s="849"/>
      <c r="M114" s="832"/>
      <c r="N114" s="832"/>
      <c r="O114" s="849">
        <v>1</v>
      </c>
      <c r="P114" s="849">
        <v>16.55</v>
      </c>
      <c r="Q114" s="837"/>
      <c r="R114" s="850">
        <v>16.55</v>
      </c>
    </row>
    <row r="115" spans="1:18" ht="14.4" customHeight="1" x14ac:dyDescent="0.3">
      <c r="A115" s="831" t="s">
        <v>4551</v>
      </c>
      <c r="B115" s="832" t="s">
        <v>4552</v>
      </c>
      <c r="C115" s="832" t="s">
        <v>606</v>
      </c>
      <c r="D115" s="832" t="s">
        <v>4553</v>
      </c>
      <c r="E115" s="832" t="s">
        <v>4705</v>
      </c>
      <c r="F115" s="832" t="s">
        <v>4688</v>
      </c>
      <c r="G115" s="849">
        <v>5</v>
      </c>
      <c r="H115" s="849">
        <v>82343.5</v>
      </c>
      <c r="I115" s="832">
        <v>0.11218465992708117</v>
      </c>
      <c r="J115" s="832">
        <v>16468.7</v>
      </c>
      <c r="K115" s="849">
        <v>41.8</v>
      </c>
      <c r="L115" s="849">
        <v>733999.64</v>
      </c>
      <c r="M115" s="832">
        <v>1</v>
      </c>
      <c r="N115" s="832">
        <v>17559.800000000003</v>
      </c>
      <c r="O115" s="849">
        <v>31.72</v>
      </c>
      <c r="P115" s="849">
        <v>533894.34</v>
      </c>
      <c r="Q115" s="837">
        <v>0.72737684176520845</v>
      </c>
      <c r="R115" s="850">
        <v>16831.473518284994</v>
      </c>
    </row>
    <row r="116" spans="1:18" ht="14.4" customHeight="1" x14ac:dyDescent="0.3">
      <c r="A116" s="831" t="s">
        <v>4551</v>
      </c>
      <c r="B116" s="832" t="s">
        <v>4552</v>
      </c>
      <c r="C116" s="832" t="s">
        <v>606</v>
      </c>
      <c r="D116" s="832" t="s">
        <v>4553</v>
      </c>
      <c r="E116" s="832" t="s">
        <v>4706</v>
      </c>
      <c r="F116" s="832" t="s">
        <v>3387</v>
      </c>
      <c r="G116" s="849">
        <v>21.800000000000004</v>
      </c>
      <c r="H116" s="849">
        <v>1541.2600000000002</v>
      </c>
      <c r="I116" s="832">
        <v>3.5161290322580649</v>
      </c>
      <c r="J116" s="832">
        <v>70.7</v>
      </c>
      <c r="K116" s="849">
        <v>6.2</v>
      </c>
      <c r="L116" s="849">
        <v>438.34000000000003</v>
      </c>
      <c r="M116" s="832">
        <v>1</v>
      </c>
      <c r="N116" s="832">
        <v>70.7</v>
      </c>
      <c r="O116" s="849"/>
      <c r="P116" s="849"/>
      <c r="Q116" s="837"/>
      <c r="R116" s="850"/>
    </row>
    <row r="117" spans="1:18" ht="14.4" customHeight="1" x14ac:dyDescent="0.3">
      <c r="A117" s="831" t="s">
        <v>4551</v>
      </c>
      <c r="B117" s="832" t="s">
        <v>4552</v>
      </c>
      <c r="C117" s="832" t="s">
        <v>606</v>
      </c>
      <c r="D117" s="832" t="s">
        <v>4553</v>
      </c>
      <c r="E117" s="832" t="s">
        <v>4707</v>
      </c>
      <c r="F117" s="832" t="s">
        <v>2988</v>
      </c>
      <c r="G117" s="849">
        <v>67</v>
      </c>
      <c r="H117" s="849">
        <v>9946.82</v>
      </c>
      <c r="I117" s="832"/>
      <c r="J117" s="832">
        <v>148.46</v>
      </c>
      <c r="K117" s="849"/>
      <c r="L117" s="849"/>
      <c r="M117" s="832"/>
      <c r="N117" s="832"/>
      <c r="O117" s="849"/>
      <c r="P117" s="849"/>
      <c r="Q117" s="837"/>
      <c r="R117" s="850"/>
    </row>
    <row r="118" spans="1:18" ht="14.4" customHeight="1" x14ac:dyDescent="0.3">
      <c r="A118" s="831" t="s">
        <v>4551</v>
      </c>
      <c r="B118" s="832" t="s">
        <v>4552</v>
      </c>
      <c r="C118" s="832" t="s">
        <v>606</v>
      </c>
      <c r="D118" s="832" t="s">
        <v>4553</v>
      </c>
      <c r="E118" s="832" t="s">
        <v>4708</v>
      </c>
      <c r="F118" s="832" t="s">
        <v>4693</v>
      </c>
      <c r="G118" s="849"/>
      <c r="H118" s="849"/>
      <c r="I118" s="832"/>
      <c r="J118" s="832"/>
      <c r="K118" s="849">
        <v>11</v>
      </c>
      <c r="L118" s="849">
        <v>32208.549999999996</v>
      </c>
      <c r="M118" s="832">
        <v>1</v>
      </c>
      <c r="N118" s="832">
        <v>2928.0499999999997</v>
      </c>
      <c r="O118" s="849"/>
      <c r="P118" s="849"/>
      <c r="Q118" s="837"/>
      <c r="R118" s="850"/>
    </row>
    <row r="119" spans="1:18" ht="14.4" customHeight="1" x14ac:dyDescent="0.3">
      <c r="A119" s="831" t="s">
        <v>4551</v>
      </c>
      <c r="B119" s="832" t="s">
        <v>4552</v>
      </c>
      <c r="C119" s="832" t="s">
        <v>606</v>
      </c>
      <c r="D119" s="832" t="s">
        <v>4553</v>
      </c>
      <c r="E119" s="832" t="s">
        <v>4709</v>
      </c>
      <c r="F119" s="832" t="s">
        <v>4710</v>
      </c>
      <c r="G119" s="849">
        <v>15</v>
      </c>
      <c r="H119" s="849">
        <v>1096058.98</v>
      </c>
      <c r="I119" s="832">
        <v>2.6496599721549261</v>
      </c>
      <c r="J119" s="832">
        <v>73070.598666666672</v>
      </c>
      <c r="K119" s="849">
        <v>7</v>
      </c>
      <c r="L119" s="849">
        <v>413660.24</v>
      </c>
      <c r="M119" s="832">
        <v>1</v>
      </c>
      <c r="N119" s="832">
        <v>59094.32</v>
      </c>
      <c r="O119" s="849">
        <v>22</v>
      </c>
      <c r="P119" s="849">
        <v>1170081</v>
      </c>
      <c r="Q119" s="837">
        <v>2.8286039770223024</v>
      </c>
      <c r="R119" s="850">
        <v>53185.5</v>
      </c>
    </row>
    <row r="120" spans="1:18" ht="14.4" customHeight="1" x14ac:dyDescent="0.3">
      <c r="A120" s="831" t="s">
        <v>4551</v>
      </c>
      <c r="B120" s="832" t="s">
        <v>4552</v>
      </c>
      <c r="C120" s="832" t="s">
        <v>606</v>
      </c>
      <c r="D120" s="832" t="s">
        <v>4553</v>
      </c>
      <c r="E120" s="832" t="s">
        <v>4711</v>
      </c>
      <c r="F120" s="832" t="s">
        <v>4712</v>
      </c>
      <c r="G120" s="849">
        <v>1</v>
      </c>
      <c r="H120" s="849">
        <v>424.45</v>
      </c>
      <c r="I120" s="832"/>
      <c r="J120" s="832">
        <v>424.45</v>
      </c>
      <c r="K120" s="849"/>
      <c r="L120" s="849"/>
      <c r="M120" s="832"/>
      <c r="N120" s="832"/>
      <c r="O120" s="849"/>
      <c r="P120" s="849"/>
      <c r="Q120" s="837"/>
      <c r="R120" s="850"/>
    </row>
    <row r="121" spans="1:18" ht="14.4" customHeight="1" x14ac:dyDescent="0.3">
      <c r="A121" s="831" t="s">
        <v>4551</v>
      </c>
      <c r="B121" s="832" t="s">
        <v>4552</v>
      </c>
      <c r="C121" s="832" t="s">
        <v>606</v>
      </c>
      <c r="D121" s="832" t="s">
        <v>4553</v>
      </c>
      <c r="E121" s="832" t="s">
        <v>4713</v>
      </c>
      <c r="F121" s="832" t="s">
        <v>2400</v>
      </c>
      <c r="G121" s="849">
        <v>117</v>
      </c>
      <c r="H121" s="849">
        <v>204642.36</v>
      </c>
      <c r="I121" s="832">
        <v>1.695652173913043</v>
      </c>
      <c r="J121" s="832">
        <v>1749.08</v>
      </c>
      <c r="K121" s="849">
        <v>69</v>
      </c>
      <c r="L121" s="849">
        <v>120686.52000000002</v>
      </c>
      <c r="M121" s="832">
        <v>1</v>
      </c>
      <c r="N121" s="832">
        <v>1749.0800000000004</v>
      </c>
      <c r="O121" s="849">
        <v>46</v>
      </c>
      <c r="P121" s="849">
        <v>3767.400000000001</v>
      </c>
      <c r="Q121" s="837">
        <v>3.1216410913165783E-2</v>
      </c>
      <c r="R121" s="850">
        <v>81.90000000000002</v>
      </c>
    </row>
    <row r="122" spans="1:18" ht="14.4" customHeight="1" x14ac:dyDescent="0.3">
      <c r="A122" s="831" t="s">
        <v>4551</v>
      </c>
      <c r="B122" s="832" t="s">
        <v>4552</v>
      </c>
      <c r="C122" s="832" t="s">
        <v>606</v>
      </c>
      <c r="D122" s="832" t="s">
        <v>4553</v>
      </c>
      <c r="E122" s="832" t="s">
        <v>4714</v>
      </c>
      <c r="F122" s="832" t="s">
        <v>2239</v>
      </c>
      <c r="G122" s="849">
        <v>42.949999999999989</v>
      </c>
      <c r="H122" s="849">
        <v>12146.990000000005</v>
      </c>
      <c r="I122" s="832">
        <v>0.93270139632739435</v>
      </c>
      <c r="J122" s="832">
        <v>282.81699650756713</v>
      </c>
      <c r="K122" s="849">
        <v>46.05</v>
      </c>
      <c r="L122" s="849">
        <v>13023.45</v>
      </c>
      <c r="M122" s="832">
        <v>1</v>
      </c>
      <c r="N122" s="832">
        <v>282.81107491856682</v>
      </c>
      <c r="O122" s="849">
        <v>60.449999999999996</v>
      </c>
      <c r="P122" s="849">
        <v>16885.84</v>
      </c>
      <c r="Q122" s="837">
        <v>1.296571952900345</v>
      </c>
      <c r="R122" s="850">
        <v>279.33564929693966</v>
      </c>
    </row>
    <row r="123" spans="1:18" ht="14.4" customHeight="1" x14ac:dyDescent="0.3">
      <c r="A123" s="831" t="s">
        <v>4551</v>
      </c>
      <c r="B123" s="832" t="s">
        <v>4552</v>
      </c>
      <c r="C123" s="832" t="s">
        <v>606</v>
      </c>
      <c r="D123" s="832" t="s">
        <v>4553</v>
      </c>
      <c r="E123" s="832" t="s">
        <v>4715</v>
      </c>
      <c r="F123" s="832" t="s">
        <v>4624</v>
      </c>
      <c r="G123" s="849">
        <v>1.1000000000000001</v>
      </c>
      <c r="H123" s="849">
        <v>703.29</v>
      </c>
      <c r="I123" s="832"/>
      <c r="J123" s="832">
        <v>639.35454545454536</v>
      </c>
      <c r="K123" s="849"/>
      <c r="L123" s="849"/>
      <c r="M123" s="832"/>
      <c r="N123" s="832"/>
      <c r="O123" s="849"/>
      <c r="P123" s="849"/>
      <c r="Q123" s="837"/>
      <c r="R123" s="850"/>
    </row>
    <row r="124" spans="1:18" ht="14.4" customHeight="1" x14ac:dyDescent="0.3">
      <c r="A124" s="831" t="s">
        <v>4551</v>
      </c>
      <c r="B124" s="832" t="s">
        <v>4552</v>
      </c>
      <c r="C124" s="832" t="s">
        <v>606</v>
      </c>
      <c r="D124" s="832" t="s">
        <v>4553</v>
      </c>
      <c r="E124" s="832" t="s">
        <v>4716</v>
      </c>
      <c r="F124" s="832" t="s">
        <v>2377</v>
      </c>
      <c r="G124" s="849">
        <v>8</v>
      </c>
      <c r="H124" s="849">
        <v>1369153.04</v>
      </c>
      <c r="I124" s="832">
        <v>0.50749998917652051</v>
      </c>
      <c r="J124" s="832">
        <v>171144.13</v>
      </c>
      <c r="K124" s="849">
        <v>16</v>
      </c>
      <c r="L124" s="849">
        <v>2697838.5600000005</v>
      </c>
      <c r="M124" s="832">
        <v>1</v>
      </c>
      <c r="N124" s="832">
        <v>168614.91000000003</v>
      </c>
      <c r="O124" s="849">
        <v>4</v>
      </c>
      <c r="P124" s="849">
        <v>480000</v>
      </c>
      <c r="Q124" s="837">
        <v>0.17792020883562429</v>
      </c>
      <c r="R124" s="850">
        <v>120000</v>
      </c>
    </row>
    <row r="125" spans="1:18" ht="14.4" customHeight="1" x14ac:dyDescent="0.3">
      <c r="A125" s="831" t="s">
        <v>4551</v>
      </c>
      <c r="B125" s="832" t="s">
        <v>4552</v>
      </c>
      <c r="C125" s="832" t="s">
        <v>606</v>
      </c>
      <c r="D125" s="832" t="s">
        <v>4553</v>
      </c>
      <c r="E125" s="832" t="s">
        <v>4717</v>
      </c>
      <c r="F125" s="832" t="s">
        <v>4718</v>
      </c>
      <c r="G125" s="849">
        <v>7</v>
      </c>
      <c r="H125" s="849">
        <v>940702.06</v>
      </c>
      <c r="I125" s="832">
        <v>0.91980893125769669</v>
      </c>
      <c r="J125" s="832">
        <v>134386.00857142857</v>
      </c>
      <c r="K125" s="849">
        <v>8</v>
      </c>
      <c r="L125" s="849">
        <v>1022714.64</v>
      </c>
      <c r="M125" s="832">
        <v>1</v>
      </c>
      <c r="N125" s="832">
        <v>127839.33</v>
      </c>
      <c r="O125" s="849"/>
      <c r="P125" s="849"/>
      <c r="Q125" s="837"/>
      <c r="R125" s="850"/>
    </row>
    <row r="126" spans="1:18" ht="14.4" customHeight="1" x14ac:dyDescent="0.3">
      <c r="A126" s="831" t="s">
        <v>4551</v>
      </c>
      <c r="B126" s="832" t="s">
        <v>4552</v>
      </c>
      <c r="C126" s="832" t="s">
        <v>606</v>
      </c>
      <c r="D126" s="832" t="s">
        <v>4553</v>
      </c>
      <c r="E126" s="832" t="s">
        <v>4719</v>
      </c>
      <c r="F126" s="832" t="s">
        <v>4720</v>
      </c>
      <c r="G126" s="849"/>
      <c r="H126" s="849"/>
      <c r="I126" s="832"/>
      <c r="J126" s="832"/>
      <c r="K126" s="849">
        <v>30.11</v>
      </c>
      <c r="L126" s="849">
        <v>715196.54</v>
      </c>
      <c r="M126" s="832">
        <v>1</v>
      </c>
      <c r="N126" s="832">
        <v>23752.791099302558</v>
      </c>
      <c r="O126" s="849">
        <v>54.31</v>
      </c>
      <c r="P126" s="849">
        <v>1038418.02</v>
      </c>
      <c r="Q126" s="837">
        <v>1.4519337859212798</v>
      </c>
      <c r="R126" s="850">
        <v>19120.199226661756</v>
      </c>
    </row>
    <row r="127" spans="1:18" ht="14.4" customHeight="1" x14ac:dyDescent="0.3">
      <c r="A127" s="831" t="s">
        <v>4551</v>
      </c>
      <c r="B127" s="832" t="s">
        <v>4552</v>
      </c>
      <c r="C127" s="832" t="s">
        <v>606</v>
      </c>
      <c r="D127" s="832" t="s">
        <v>4553</v>
      </c>
      <c r="E127" s="832" t="s">
        <v>4721</v>
      </c>
      <c r="F127" s="832" t="s">
        <v>4722</v>
      </c>
      <c r="G127" s="849">
        <v>5.53</v>
      </c>
      <c r="H127" s="849">
        <v>321313.58999999997</v>
      </c>
      <c r="I127" s="832">
        <v>0.2639130894813817</v>
      </c>
      <c r="J127" s="832">
        <v>58103.723327305597</v>
      </c>
      <c r="K127" s="849">
        <v>29.159999999999997</v>
      </c>
      <c r="L127" s="849">
        <v>1217497.74</v>
      </c>
      <c r="M127" s="832">
        <v>1</v>
      </c>
      <c r="N127" s="832">
        <v>41752.323045267491</v>
      </c>
      <c r="O127" s="849">
        <v>8.6</v>
      </c>
      <c r="P127" s="849">
        <v>367701.54000000004</v>
      </c>
      <c r="Q127" s="837">
        <v>0.30201414583323993</v>
      </c>
      <c r="R127" s="850">
        <v>42755.993023255818</v>
      </c>
    </row>
    <row r="128" spans="1:18" ht="14.4" customHeight="1" x14ac:dyDescent="0.3">
      <c r="A128" s="831" t="s">
        <v>4551</v>
      </c>
      <c r="B128" s="832" t="s">
        <v>4552</v>
      </c>
      <c r="C128" s="832" t="s">
        <v>606</v>
      </c>
      <c r="D128" s="832" t="s">
        <v>4553</v>
      </c>
      <c r="E128" s="832" t="s">
        <v>4723</v>
      </c>
      <c r="F128" s="832" t="s">
        <v>2044</v>
      </c>
      <c r="G128" s="849"/>
      <c r="H128" s="849"/>
      <c r="I128" s="832"/>
      <c r="J128" s="832"/>
      <c r="K128" s="849"/>
      <c r="L128" s="849"/>
      <c r="M128" s="832"/>
      <c r="N128" s="832"/>
      <c r="O128" s="849">
        <v>9</v>
      </c>
      <c r="P128" s="849">
        <v>2830.5499999999997</v>
      </c>
      <c r="Q128" s="837"/>
      <c r="R128" s="850">
        <v>314.50555555555553</v>
      </c>
    </row>
    <row r="129" spans="1:18" ht="14.4" customHeight="1" x14ac:dyDescent="0.3">
      <c r="A129" s="831" t="s">
        <v>4551</v>
      </c>
      <c r="B129" s="832" t="s">
        <v>4552</v>
      </c>
      <c r="C129" s="832" t="s">
        <v>606</v>
      </c>
      <c r="D129" s="832" t="s">
        <v>4553</v>
      </c>
      <c r="E129" s="832" t="s">
        <v>4724</v>
      </c>
      <c r="F129" s="832" t="s">
        <v>2381</v>
      </c>
      <c r="G129" s="849">
        <v>14</v>
      </c>
      <c r="H129" s="849">
        <v>71139.320000000007</v>
      </c>
      <c r="I129" s="832">
        <v>0.60002800269905543</v>
      </c>
      <c r="J129" s="832">
        <v>5081.38</v>
      </c>
      <c r="K129" s="849">
        <v>25</v>
      </c>
      <c r="L129" s="849">
        <v>118559.99999999999</v>
      </c>
      <c r="M129" s="832">
        <v>1</v>
      </c>
      <c r="N129" s="832">
        <v>4742.3999999999996</v>
      </c>
      <c r="O129" s="849">
        <v>20</v>
      </c>
      <c r="P129" s="849">
        <v>34542.18</v>
      </c>
      <c r="Q129" s="837">
        <v>0.29134767206477735</v>
      </c>
      <c r="R129" s="850">
        <v>1727.1089999999999</v>
      </c>
    </row>
    <row r="130" spans="1:18" ht="14.4" customHeight="1" x14ac:dyDescent="0.3">
      <c r="A130" s="831" t="s">
        <v>4551</v>
      </c>
      <c r="B130" s="832" t="s">
        <v>4552</v>
      </c>
      <c r="C130" s="832" t="s">
        <v>606</v>
      </c>
      <c r="D130" s="832" t="s">
        <v>4553</v>
      </c>
      <c r="E130" s="832" t="s">
        <v>4725</v>
      </c>
      <c r="F130" s="832" t="s">
        <v>4564</v>
      </c>
      <c r="G130" s="849"/>
      <c r="H130" s="849"/>
      <c r="I130" s="832"/>
      <c r="J130" s="832"/>
      <c r="K130" s="849">
        <v>2</v>
      </c>
      <c r="L130" s="849">
        <v>9484.7999999999993</v>
      </c>
      <c r="M130" s="832">
        <v>1</v>
      </c>
      <c r="N130" s="832">
        <v>4742.3999999999996</v>
      </c>
      <c r="O130" s="849">
        <v>17</v>
      </c>
      <c r="P130" s="849">
        <v>69485.3</v>
      </c>
      <c r="Q130" s="837">
        <v>7.3259636470985168</v>
      </c>
      <c r="R130" s="850">
        <v>4087.3705882352942</v>
      </c>
    </row>
    <row r="131" spans="1:18" ht="14.4" customHeight="1" x14ac:dyDescent="0.3">
      <c r="A131" s="831" t="s">
        <v>4551</v>
      </c>
      <c r="B131" s="832" t="s">
        <v>4552</v>
      </c>
      <c r="C131" s="832" t="s">
        <v>606</v>
      </c>
      <c r="D131" s="832" t="s">
        <v>4553</v>
      </c>
      <c r="E131" s="832" t="s">
        <v>4726</v>
      </c>
      <c r="F131" s="832" t="s">
        <v>3365</v>
      </c>
      <c r="G131" s="849">
        <v>11.85</v>
      </c>
      <c r="H131" s="849">
        <v>150916.85999999999</v>
      </c>
      <c r="I131" s="832">
        <v>0.11282419511228865</v>
      </c>
      <c r="J131" s="832">
        <v>12735.599999999999</v>
      </c>
      <c r="K131" s="849">
        <v>127.5</v>
      </c>
      <c r="L131" s="849">
        <v>1337628.5100000002</v>
      </c>
      <c r="M131" s="832">
        <v>1</v>
      </c>
      <c r="N131" s="832">
        <v>10491.204000000002</v>
      </c>
      <c r="O131" s="849">
        <v>215.14000000000004</v>
      </c>
      <c r="P131" s="849">
        <v>1887115.5000000002</v>
      </c>
      <c r="Q131" s="837">
        <v>1.410791924583007</v>
      </c>
      <c r="R131" s="850">
        <v>8771.5696755601002</v>
      </c>
    </row>
    <row r="132" spans="1:18" ht="14.4" customHeight="1" x14ac:dyDescent="0.3">
      <c r="A132" s="831" t="s">
        <v>4551</v>
      </c>
      <c r="B132" s="832" t="s">
        <v>4552</v>
      </c>
      <c r="C132" s="832" t="s">
        <v>606</v>
      </c>
      <c r="D132" s="832" t="s">
        <v>4553</v>
      </c>
      <c r="E132" s="832" t="s">
        <v>4727</v>
      </c>
      <c r="F132" s="832" t="s">
        <v>4728</v>
      </c>
      <c r="G132" s="849">
        <v>3</v>
      </c>
      <c r="H132" s="849">
        <v>371450.67</v>
      </c>
      <c r="I132" s="832">
        <v>0.68095591114953891</v>
      </c>
      <c r="J132" s="832">
        <v>123816.89</v>
      </c>
      <c r="K132" s="849">
        <v>5</v>
      </c>
      <c r="L132" s="849">
        <v>545484.17000000004</v>
      </c>
      <c r="M132" s="832">
        <v>1</v>
      </c>
      <c r="N132" s="832">
        <v>109096.834</v>
      </c>
      <c r="O132" s="849">
        <v>7</v>
      </c>
      <c r="P132" s="849">
        <v>555580.98</v>
      </c>
      <c r="Q132" s="837">
        <v>1.0185098130345376</v>
      </c>
      <c r="R132" s="850">
        <v>79368.71142857142</v>
      </c>
    </row>
    <row r="133" spans="1:18" ht="14.4" customHeight="1" x14ac:dyDescent="0.3">
      <c r="A133" s="831" t="s">
        <v>4551</v>
      </c>
      <c r="B133" s="832" t="s">
        <v>4552</v>
      </c>
      <c r="C133" s="832" t="s">
        <v>606</v>
      </c>
      <c r="D133" s="832" t="s">
        <v>4553</v>
      </c>
      <c r="E133" s="832" t="s">
        <v>4729</v>
      </c>
      <c r="F133" s="832" t="s">
        <v>4730</v>
      </c>
      <c r="G133" s="849">
        <v>3</v>
      </c>
      <c r="H133" s="849">
        <v>462000</v>
      </c>
      <c r="I133" s="832">
        <v>0.57581573896353166</v>
      </c>
      <c r="J133" s="832">
        <v>154000</v>
      </c>
      <c r="K133" s="849">
        <v>5</v>
      </c>
      <c r="L133" s="849">
        <v>802340</v>
      </c>
      <c r="M133" s="832">
        <v>1</v>
      </c>
      <c r="N133" s="832">
        <v>160468</v>
      </c>
      <c r="O133" s="849">
        <v>4</v>
      </c>
      <c r="P133" s="849">
        <v>634046</v>
      </c>
      <c r="Q133" s="837">
        <v>0.79024603036119356</v>
      </c>
      <c r="R133" s="850">
        <v>158511.5</v>
      </c>
    </row>
    <row r="134" spans="1:18" ht="14.4" customHeight="1" x14ac:dyDescent="0.3">
      <c r="A134" s="831" t="s">
        <v>4551</v>
      </c>
      <c r="B134" s="832" t="s">
        <v>4552</v>
      </c>
      <c r="C134" s="832" t="s">
        <v>606</v>
      </c>
      <c r="D134" s="832" t="s">
        <v>4553</v>
      </c>
      <c r="E134" s="832" t="s">
        <v>4731</v>
      </c>
      <c r="F134" s="832" t="s">
        <v>880</v>
      </c>
      <c r="G134" s="849"/>
      <c r="H134" s="849"/>
      <c r="I134" s="832"/>
      <c r="J134" s="832"/>
      <c r="K134" s="849"/>
      <c r="L134" s="849"/>
      <c r="M134" s="832"/>
      <c r="N134" s="832"/>
      <c r="O134" s="849">
        <v>0.1</v>
      </c>
      <c r="P134" s="849">
        <v>4.04</v>
      </c>
      <c r="Q134" s="837"/>
      <c r="R134" s="850">
        <v>40.4</v>
      </c>
    </row>
    <row r="135" spans="1:18" ht="14.4" customHeight="1" x14ac:dyDescent="0.3">
      <c r="A135" s="831" t="s">
        <v>4551</v>
      </c>
      <c r="B135" s="832" t="s">
        <v>4552</v>
      </c>
      <c r="C135" s="832" t="s">
        <v>606</v>
      </c>
      <c r="D135" s="832" t="s">
        <v>4553</v>
      </c>
      <c r="E135" s="832" t="s">
        <v>4732</v>
      </c>
      <c r="F135" s="832" t="s">
        <v>4733</v>
      </c>
      <c r="G135" s="849"/>
      <c r="H135" s="849"/>
      <c r="I135" s="832"/>
      <c r="J135" s="832"/>
      <c r="K135" s="849"/>
      <c r="L135" s="849"/>
      <c r="M135" s="832"/>
      <c r="N135" s="832"/>
      <c r="O135" s="849">
        <v>15.4</v>
      </c>
      <c r="P135" s="849">
        <v>332101</v>
      </c>
      <c r="Q135" s="837"/>
      <c r="R135" s="850">
        <v>21565</v>
      </c>
    </row>
    <row r="136" spans="1:18" ht="14.4" customHeight="1" x14ac:dyDescent="0.3">
      <c r="A136" s="831" t="s">
        <v>4551</v>
      </c>
      <c r="B136" s="832" t="s">
        <v>4552</v>
      </c>
      <c r="C136" s="832" t="s">
        <v>606</v>
      </c>
      <c r="D136" s="832" t="s">
        <v>4553</v>
      </c>
      <c r="E136" s="832" t="s">
        <v>4734</v>
      </c>
      <c r="F136" s="832" t="s">
        <v>4735</v>
      </c>
      <c r="G136" s="849">
        <v>4.12</v>
      </c>
      <c r="H136" s="849">
        <v>15732.44</v>
      </c>
      <c r="I136" s="832"/>
      <c r="J136" s="832">
        <v>3818.5533980582522</v>
      </c>
      <c r="K136" s="849"/>
      <c r="L136" s="849"/>
      <c r="M136" s="832"/>
      <c r="N136" s="832"/>
      <c r="O136" s="849"/>
      <c r="P136" s="849"/>
      <c r="Q136" s="837"/>
      <c r="R136" s="850"/>
    </row>
    <row r="137" spans="1:18" ht="14.4" customHeight="1" x14ac:dyDescent="0.3">
      <c r="A137" s="831" t="s">
        <v>4551</v>
      </c>
      <c r="B137" s="832" t="s">
        <v>4552</v>
      </c>
      <c r="C137" s="832" t="s">
        <v>606</v>
      </c>
      <c r="D137" s="832" t="s">
        <v>4553</v>
      </c>
      <c r="E137" s="832" t="s">
        <v>4736</v>
      </c>
      <c r="F137" s="832" t="s">
        <v>4735</v>
      </c>
      <c r="G137" s="849">
        <v>2.98</v>
      </c>
      <c r="H137" s="849">
        <v>107061.65</v>
      </c>
      <c r="I137" s="832">
        <v>55.762728196046766</v>
      </c>
      <c r="J137" s="832">
        <v>35926.728187919463</v>
      </c>
      <c r="K137" s="849">
        <v>0.98</v>
      </c>
      <c r="L137" s="849">
        <v>1919.95</v>
      </c>
      <c r="M137" s="832">
        <v>1</v>
      </c>
      <c r="N137" s="832">
        <v>1959.1326530612246</v>
      </c>
      <c r="O137" s="849"/>
      <c r="P137" s="849"/>
      <c r="Q137" s="837"/>
      <c r="R137" s="850"/>
    </row>
    <row r="138" spans="1:18" ht="14.4" customHeight="1" x14ac:dyDescent="0.3">
      <c r="A138" s="831" t="s">
        <v>4551</v>
      </c>
      <c r="B138" s="832" t="s">
        <v>4552</v>
      </c>
      <c r="C138" s="832" t="s">
        <v>606</v>
      </c>
      <c r="D138" s="832" t="s">
        <v>4553</v>
      </c>
      <c r="E138" s="832" t="s">
        <v>4737</v>
      </c>
      <c r="F138" s="832" t="s">
        <v>4738</v>
      </c>
      <c r="G138" s="849"/>
      <c r="H138" s="849"/>
      <c r="I138" s="832"/>
      <c r="J138" s="832"/>
      <c r="K138" s="849">
        <v>3</v>
      </c>
      <c r="L138" s="849">
        <v>17681.16</v>
      </c>
      <c r="M138" s="832">
        <v>1</v>
      </c>
      <c r="N138" s="832">
        <v>5893.72</v>
      </c>
      <c r="O138" s="849"/>
      <c r="P138" s="849"/>
      <c r="Q138" s="837"/>
      <c r="R138" s="850"/>
    </row>
    <row r="139" spans="1:18" ht="14.4" customHeight="1" x14ac:dyDescent="0.3">
      <c r="A139" s="831" t="s">
        <v>4551</v>
      </c>
      <c r="B139" s="832" t="s">
        <v>4552</v>
      </c>
      <c r="C139" s="832" t="s">
        <v>606</v>
      </c>
      <c r="D139" s="832" t="s">
        <v>4553</v>
      </c>
      <c r="E139" s="832" t="s">
        <v>4739</v>
      </c>
      <c r="F139" s="832" t="s">
        <v>4740</v>
      </c>
      <c r="G139" s="849">
        <v>51.750000000000007</v>
      </c>
      <c r="H139" s="849">
        <v>20847.29</v>
      </c>
      <c r="I139" s="832">
        <v>1.2010080561534173</v>
      </c>
      <c r="J139" s="832">
        <v>402.84618357487921</v>
      </c>
      <c r="K139" s="849">
        <v>56.490000000000009</v>
      </c>
      <c r="L139" s="849">
        <v>17358.16</v>
      </c>
      <c r="M139" s="832">
        <v>1</v>
      </c>
      <c r="N139" s="832">
        <v>307.27845636395818</v>
      </c>
      <c r="O139" s="849"/>
      <c r="P139" s="849"/>
      <c r="Q139" s="837"/>
      <c r="R139" s="850"/>
    </row>
    <row r="140" spans="1:18" ht="14.4" customHeight="1" x14ac:dyDescent="0.3">
      <c r="A140" s="831" t="s">
        <v>4551</v>
      </c>
      <c r="B140" s="832" t="s">
        <v>4552</v>
      </c>
      <c r="C140" s="832" t="s">
        <v>606</v>
      </c>
      <c r="D140" s="832" t="s">
        <v>4553</v>
      </c>
      <c r="E140" s="832" t="s">
        <v>4741</v>
      </c>
      <c r="F140" s="832" t="s">
        <v>4740</v>
      </c>
      <c r="G140" s="849">
        <v>181.21999999999997</v>
      </c>
      <c r="H140" s="849">
        <v>191643.08</v>
      </c>
      <c r="I140" s="832">
        <v>2.5206672584606529</v>
      </c>
      <c r="J140" s="832">
        <v>1057.5161681933562</v>
      </c>
      <c r="K140" s="849">
        <v>98.97</v>
      </c>
      <c r="L140" s="849">
        <v>76028.709999999992</v>
      </c>
      <c r="M140" s="832">
        <v>1</v>
      </c>
      <c r="N140" s="832">
        <v>768.19955542083449</v>
      </c>
      <c r="O140" s="849"/>
      <c r="P140" s="849"/>
      <c r="Q140" s="837"/>
      <c r="R140" s="850"/>
    </row>
    <row r="141" spans="1:18" ht="14.4" customHeight="1" x14ac:dyDescent="0.3">
      <c r="A141" s="831" t="s">
        <v>4551</v>
      </c>
      <c r="B141" s="832" t="s">
        <v>4552</v>
      </c>
      <c r="C141" s="832" t="s">
        <v>606</v>
      </c>
      <c r="D141" s="832" t="s">
        <v>4553</v>
      </c>
      <c r="E141" s="832" t="s">
        <v>4742</v>
      </c>
      <c r="F141" s="832" t="s">
        <v>3365</v>
      </c>
      <c r="G141" s="849">
        <v>11</v>
      </c>
      <c r="H141" s="849">
        <v>394862.12</v>
      </c>
      <c r="I141" s="832">
        <v>7.0193482390785086E-2</v>
      </c>
      <c r="J141" s="832">
        <v>35896.556363636366</v>
      </c>
      <c r="K141" s="849">
        <v>213.09</v>
      </c>
      <c r="L141" s="849">
        <v>5625338.7999999989</v>
      </c>
      <c r="M141" s="832">
        <v>1</v>
      </c>
      <c r="N141" s="832">
        <v>26398.886855319342</v>
      </c>
      <c r="O141" s="849">
        <v>440.53</v>
      </c>
      <c r="P141" s="849">
        <v>9656505.7100000028</v>
      </c>
      <c r="Q141" s="837">
        <v>1.7166087329708932</v>
      </c>
      <c r="R141" s="850">
        <v>21920.200009079981</v>
      </c>
    </row>
    <row r="142" spans="1:18" ht="14.4" customHeight="1" x14ac:dyDescent="0.3">
      <c r="A142" s="831" t="s">
        <v>4551</v>
      </c>
      <c r="B142" s="832" t="s">
        <v>4552</v>
      </c>
      <c r="C142" s="832" t="s">
        <v>606</v>
      </c>
      <c r="D142" s="832" t="s">
        <v>4553</v>
      </c>
      <c r="E142" s="832" t="s">
        <v>4743</v>
      </c>
      <c r="F142" s="832" t="s">
        <v>1055</v>
      </c>
      <c r="G142" s="849">
        <v>0.1</v>
      </c>
      <c r="H142" s="849">
        <v>10.63</v>
      </c>
      <c r="I142" s="832"/>
      <c r="J142" s="832">
        <v>106.3</v>
      </c>
      <c r="K142" s="849"/>
      <c r="L142" s="849"/>
      <c r="M142" s="832"/>
      <c r="N142" s="832"/>
      <c r="O142" s="849"/>
      <c r="P142" s="849"/>
      <c r="Q142" s="837"/>
      <c r="R142" s="850"/>
    </row>
    <row r="143" spans="1:18" ht="14.4" customHeight="1" x14ac:dyDescent="0.3">
      <c r="A143" s="831" t="s">
        <v>4551</v>
      </c>
      <c r="B143" s="832" t="s">
        <v>4552</v>
      </c>
      <c r="C143" s="832" t="s">
        <v>606</v>
      </c>
      <c r="D143" s="832" t="s">
        <v>4553</v>
      </c>
      <c r="E143" s="832" t="s">
        <v>4744</v>
      </c>
      <c r="F143" s="832" t="s">
        <v>720</v>
      </c>
      <c r="G143" s="849">
        <v>4</v>
      </c>
      <c r="H143" s="849">
        <v>6066.92</v>
      </c>
      <c r="I143" s="832">
        <v>1.3333333333333335</v>
      </c>
      <c r="J143" s="832">
        <v>1516.73</v>
      </c>
      <c r="K143" s="849">
        <v>3</v>
      </c>
      <c r="L143" s="849">
        <v>4550.1899999999996</v>
      </c>
      <c r="M143" s="832">
        <v>1</v>
      </c>
      <c r="N143" s="832">
        <v>1516.7299999999998</v>
      </c>
      <c r="O143" s="849">
        <v>20.79</v>
      </c>
      <c r="P143" s="849">
        <v>25835.32</v>
      </c>
      <c r="Q143" s="837">
        <v>5.6778552104417619</v>
      </c>
      <c r="R143" s="850">
        <v>1242.6801346801346</v>
      </c>
    </row>
    <row r="144" spans="1:18" ht="14.4" customHeight="1" x14ac:dyDescent="0.3">
      <c r="A144" s="831" t="s">
        <v>4551</v>
      </c>
      <c r="B144" s="832" t="s">
        <v>4552</v>
      </c>
      <c r="C144" s="832" t="s">
        <v>606</v>
      </c>
      <c r="D144" s="832" t="s">
        <v>4553</v>
      </c>
      <c r="E144" s="832" t="s">
        <v>4745</v>
      </c>
      <c r="F144" s="832" t="s">
        <v>4746</v>
      </c>
      <c r="G144" s="849">
        <v>0.2</v>
      </c>
      <c r="H144" s="849">
        <v>14017.11</v>
      </c>
      <c r="I144" s="832"/>
      <c r="J144" s="832">
        <v>70085.55</v>
      </c>
      <c r="K144" s="849"/>
      <c r="L144" s="849"/>
      <c r="M144" s="832"/>
      <c r="N144" s="832"/>
      <c r="O144" s="849"/>
      <c r="P144" s="849"/>
      <c r="Q144" s="837"/>
      <c r="R144" s="850"/>
    </row>
    <row r="145" spans="1:18" ht="14.4" customHeight="1" x14ac:dyDescent="0.3">
      <c r="A145" s="831" t="s">
        <v>4551</v>
      </c>
      <c r="B145" s="832" t="s">
        <v>4552</v>
      </c>
      <c r="C145" s="832" t="s">
        <v>606</v>
      </c>
      <c r="D145" s="832" t="s">
        <v>4553</v>
      </c>
      <c r="E145" s="832" t="s">
        <v>4747</v>
      </c>
      <c r="F145" s="832" t="s">
        <v>2734</v>
      </c>
      <c r="G145" s="849">
        <v>3</v>
      </c>
      <c r="H145" s="849">
        <v>30458.49</v>
      </c>
      <c r="I145" s="832"/>
      <c r="J145" s="832">
        <v>10152.83</v>
      </c>
      <c r="K145" s="849"/>
      <c r="L145" s="849"/>
      <c r="M145" s="832"/>
      <c r="N145" s="832"/>
      <c r="O145" s="849">
        <v>3</v>
      </c>
      <c r="P145" s="849">
        <v>12051.06</v>
      </c>
      <c r="Q145" s="837"/>
      <c r="R145" s="850">
        <v>4017.02</v>
      </c>
    </row>
    <row r="146" spans="1:18" ht="14.4" customHeight="1" x14ac:dyDescent="0.3">
      <c r="A146" s="831" t="s">
        <v>4551</v>
      </c>
      <c r="B146" s="832" t="s">
        <v>4552</v>
      </c>
      <c r="C146" s="832" t="s">
        <v>606</v>
      </c>
      <c r="D146" s="832" t="s">
        <v>4553</v>
      </c>
      <c r="E146" s="832" t="s">
        <v>4748</v>
      </c>
      <c r="F146" s="832" t="s">
        <v>2387</v>
      </c>
      <c r="G146" s="849"/>
      <c r="H146" s="849"/>
      <c r="I146" s="832"/>
      <c r="J146" s="832"/>
      <c r="K146" s="849">
        <v>110</v>
      </c>
      <c r="L146" s="849">
        <v>158450.6</v>
      </c>
      <c r="M146" s="832">
        <v>1</v>
      </c>
      <c r="N146" s="832">
        <v>1440.46</v>
      </c>
      <c r="O146" s="849">
        <v>30</v>
      </c>
      <c r="P146" s="849">
        <v>35597.1</v>
      </c>
      <c r="Q146" s="837">
        <v>0.22465740110797938</v>
      </c>
      <c r="R146" s="850">
        <v>1186.57</v>
      </c>
    </row>
    <row r="147" spans="1:18" ht="14.4" customHeight="1" x14ac:dyDescent="0.3">
      <c r="A147" s="831" t="s">
        <v>4551</v>
      </c>
      <c r="B147" s="832" t="s">
        <v>4552</v>
      </c>
      <c r="C147" s="832" t="s">
        <v>606</v>
      </c>
      <c r="D147" s="832" t="s">
        <v>4553</v>
      </c>
      <c r="E147" s="832" t="s">
        <v>4749</v>
      </c>
      <c r="F147" s="832" t="s">
        <v>2387</v>
      </c>
      <c r="G147" s="849"/>
      <c r="H147" s="849"/>
      <c r="I147" s="832"/>
      <c r="J147" s="832"/>
      <c r="K147" s="849">
        <v>15</v>
      </c>
      <c r="L147" s="849">
        <v>68506.5</v>
      </c>
      <c r="M147" s="832">
        <v>1</v>
      </c>
      <c r="N147" s="832">
        <v>4567.1000000000004</v>
      </c>
      <c r="O147" s="849">
        <v>9</v>
      </c>
      <c r="P147" s="849">
        <v>35685.450000000004</v>
      </c>
      <c r="Q147" s="837">
        <v>0.52090604541174934</v>
      </c>
      <c r="R147" s="850">
        <v>3965.0500000000006</v>
      </c>
    </row>
    <row r="148" spans="1:18" ht="14.4" customHeight="1" x14ac:dyDescent="0.3">
      <c r="A148" s="831" t="s">
        <v>4551</v>
      </c>
      <c r="B148" s="832" t="s">
        <v>4552</v>
      </c>
      <c r="C148" s="832" t="s">
        <v>606</v>
      </c>
      <c r="D148" s="832" t="s">
        <v>4553</v>
      </c>
      <c r="E148" s="832" t="s">
        <v>4750</v>
      </c>
      <c r="F148" s="832" t="s">
        <v>2367</v>
      </c>
      <c r="G148" s="849"/>
      <c r="H148" s="849"/>
      <c r="I148" s="832"/>
      <c r="J148" s="832"/>
      <c r="K148" s="849">
        <v>68</v>
      </c>
      <c r="L148" s="849">
        <v>1680266.4000000001</v>
      </c>
      <c r="M148" s="832">
        <v>1</v>
      </c>
      <c r="N148" s="832">
        <v>24709.800000000003</v>
      </c>
      <c r="O148" s="849">
        <v>66</v>
      </c>
      <c r="P148" s="849">
        <v>1349846.3</v>
      </c>
      <c r="Q148" s="837">
        <v>0.80335255171441855</v>
      </c>
      <c r="R148" s="850">
        <v>20452.216666666667</v>
      </c>
    </row>
    <row r="149" spans="1:18" ht="14.4" customHeight="1" x14ac:dyDescent="0.3">
      <c r="A149" s="831" t="s">
        <v>4551</v>
      </c>
      <c r="B149" s="832" t="s">
        <v>4552</v>
      </c>
      <c r="C149" s="832" t="s">
        <v>606</v>
      </c>
      <c r="D149" s="832" t="s">
        <v>4553</v>
      </c>
      <c r="E149" s="832" t="s">
        <v>4751</v>
      </c>
      <c r="F149" s="832" t="s">
        <v>4752</v>
      </c>
      <c r="G149" s="849"/>
      <c r="H149" s="849"/>
      <c r="I149" s="832"/>
      <c r="J149" s="832"/>
      <c r="K149" s="849">
        <v>29.159999999999997</v>
      </c>
      <c r="L149" s="849">
        <v>22870.139999999992</v>
      </c>
      <c r="M149" s="832">
        <v>1</v>
      </c>
      <c r="N149" s="832">
        <v>784.29835390946482</v>
      </c>
      <c r="O149" s="849"/>
      <c r="P149" s="849"/>
      <c r="Q149" s="837"/>
      <c r="R149" s="850"/>
    </row>
    <row r="150" spans="1:18" ht="14.4" customHeight="1" x14ac:dyDescent="0.3">
      <c r="A150" s="831" t="s">
        <v>4551</v>
      </c>
      <c r="B150" s="832" t="s">
        <v>4552</v>
      </c>
      <c r="C150" s="832" t="s">
        <v>606</v>
      </c>
      <c r="D150" s="832" t="s">
        <v>4553</v>
      </c>
      <c r="E150" s="832" t="s">
        <v>4753</v>
      </c>
      <c r="F150" s="832" t="s">
        <v>4752</v>
      </c>
      <c r="G150" s="849"/>
      <c r="H150" s="849"/>
      <c r="I150" s="832"/>
      <c r="J150" s="832"/>
      <c r="K150" s="849">
        <v>77.959999999999994</v>
      </c>
      <c r="L150" s="849">
        <v>18343.05</v>
      </c>
      <c r="M150" s="832">
        <v>1</v>
      </c>
      <c r="N150" s="832">
        <v>235.28796818881477</v>
      </c>
      <c r="O150" s="849"/>
      <c r="P150" s="849"/>
      <c r="Q150" s="837"/>
      <c r="R150" s="850"/>
    </row>
    <row r="151" spans="1:18" ht="14.4" customHeight="1" x14ac:dyDescent="0.3">
      <c r="A151" s="831" t="s">
        <v>4551</v>
      </c>
      <c r="B151" s="832" t="s">
        <v>4552</v>
      </c>
      <c r="C151" s="832" t="s">
        <v>606</v>
      </c>
      <c r="D151" s="832" t="s">
        <v>4553</v>
      </c>
      <c r="E151" s="832" t="s">
        <v>4754</v>
      </c>
      <c r="F151" s="832" t="s">
        <v>4752</v>
      </c>
      <c r="G151" s="849"/>
      <c r="H151" s="849"/>
      <c r="I151" s="832"/>
      <c r="J151" s="832"/>
      <c r="K151" s="849">
        <v>18.210000000000004</v>
      </c>
      <c r="L151" s="849">
        <v>42846.159999999989</v>
      </c>
      <c r="M151" s="832">
        <v>1</v>
      </c>
      <c r="N151" s="832">
        <v>2352.891817682591</v>
      </c>
      <c r="O151" s="849"/>
      <c r="P151" s="849"/>
      <c r="Q151" s="837"/>
      <c r="R151" s="850"/>
    </row>
    <row r="152" spans="1:18" ht="14.4" customHeight="1" x14ac:dyDescent="0.3">
      <c r="A152" s="831" t="s">
        <v>4551</v>
      </c>
      <c r="B152" s="832" t="s">
        <v>4552</v>
      </c>
      <c r="C152" s="832" t="s">
        <v>606</v>
      </c>
      <c r="D152" s="832" t="s">
        <v>4553</v>
      </c>
      <c r="E152" s="832" t="s">
        <v>4755</v>
      </c>
      <c r="F152" s="832" t="s">
        <v>4661</v>
      </c>
      <c r="G152" s="849"/>
      <c r="H152" s="849"/>
      <c r="I152" s="832"/>
      <c r="J152" s="832"/>
      <c r="K152" s="849">
        <v>106.02</v>
      </c>
      <c r="L152" s="849">
        <v>4940332.830000001</v>
      </c>
      <c r="M152" s="832">
        <v>1</v>
      </c>
      <c r="N152" s="832">
        <v>46598.121392190165</v>
      </c>
      <c r="O152" s="849">
        <v>113</v>
      </c>
      <c r="P152" s="849">
        <v>5221871.7999999989</v>
      </c>
      <c r="Q152" s="837">
        <v>1.0569878548041058</v>
      </c>
      <c r="R152" s="850">
        <v>46211.254867256626</v>
      </c>
    </row>
    <row r="153" spans="1:18" ht="14.4" customHeight="1" x14ac:dyDescent="0.3">
      <c r="A153" s="831" t="s">
        <v>4551</v>
      </c>
      <c r="B153" s="832" t="s">
        <v>4552</v>
      </c>
      <c r="C153" s="832" t="s">
        <v>606</v>
      </c>
      <c r="D153" s="832" t="s">
        <v>4553</v>
      </c>
      <c r="E153" s="832" t="s">
        <v>4756</v>
      </c>
      <c r="F153" s="832" t="s">
        <v>818</v>
      </c>
      <c r="G153" s="849"/>
      <c r="H153" s="849"/>
      <c r="I153" s="832"/>
      <c r="J153" s="832"/>
      <c r="K153" s="849">
        <v>196.05000000000004</v>
      </c>
      <c r="L153" s="849">
        <v>134815.48000000001</v>
      </c>
      <c r="M153" s="832">
        <v>1</v>
      </c>
      <c r="N153" s="832">
        <v>687.65865850548323</v>
      </c>
      <c r="O153" s="849">
        <v>264.9500000000001</v>
      </c>
      <c r="P153" s="849">
        <v>56482.04</v>
      </c>
      <c r="Q153" s="837">
        <v>0.41895811964620083</v>
      </c>
      <c r="R153" s="850">
        <v>213.17999622570289</v>
      </c>
    </row>
    <row r="154" spans="1:18" ht="14.4" customHeight="1" x14ac:dyDescent="0.3">
      <c r="A154" s="831" t="s">
        <v>4551</v>
      </c>
      <c r="B154" s="832" t="s">
        <v>4552</v>
      </c>
      <c r="C154" s="832" t="s">
        <v>606</v>
      </c>
      <c r="D154" s="832" t="s">
        <v>4553</v>
      </c>
      <c r="E154" s="832" t="s">
        <v>4757</v>
      </c>
      <c r="F154" s="832" t="s">
        <v>818</v>
      </c>
      <c r="G154" s="849"/>
      <c r="H154" s="849"/>
      <c r="I154" s="832"/>
      <c r="J154" s="832"/>
      <c r="K154" s="849">
        <v>114.25999999999998</v>
      </c>
      <c r="L154" s="849">
        <v>15715.16</v>
      </c>
      <c r="M154" s="832">
        <v>1</v>
      </c>
      <c r="N154" s="832">
        <v>137.53859618414145</v>
      </c>
      <c r="O154" s="849">
        <v>216.96</v>
      </c>
      <c r="P154" s="849">
        <v>15822.859999999999</v>
      </c>
      <c r="Q154" s="837">
        <v>1.006853255073445</v>
      </c>
      <c r="R154" s="850">
        <v>72.929848820058993</v>
      </c>
    </row>
    <row r="155" spans="1:18" ht="14.4" customHeight="1" x14ac:dyDescent="0.3">
      <c r="A155" s="831" t="s">
        <v>4551</v>
      </c>
      <c r="B155" s="832" t="s">
        <v>4552</v>
      </c>
      <c r="C155" s="832" t="s">
        <v>606</v>
      </c>
      <c r="D155" s="832" t="s">
        <v>4553</v>
      </c>
      <c r="E155" s="832" t="s">
        <v>4758</v>
      </c>
      <c r="F155" s="832" t="s">
        <v>1625</v>
      </c>
      <c r="G155" s="849"/>
      <c r="H155" s="849"/>
      <c r="I155" s="832"/>
      <c r="J155" s="832"/>
      <c r="K155" s="849">
        <v>3.4899999999999998</v>
      </c>
      <c r="L155" s="849">
        <v>11278.2</v>
      </c>
      <c r="M155" s="832">
        <v>1</v>
      </c>
      <c r="N155" s="832">
        <v>3231.575931232092</v>
      </c>
      <c r="O155" s="849">
        <v>2.9400000000000004</v>
      </c>
      <c r="P155" s="849">
        <v>9170.34</v>
      </c>
      <c r="Q155" s="837">
        <v>0.81310315475873807</v>
      </c>
      <c r="R155" s="850">
        <v>3119.163265306122</v>
      </c>
    </row>
    <row r="156" spans="1:18" ht="14.4" customHeight="1" x14ac:dyDescent="0.3">
      <c r="A156" s="831" t="s">
        <v>4551</v>
      </c>
      <c r="B156" s="832" t="s">
        <v>4552</v>
      </c>
      <c r="C156" s="832" t="s">
        <v>606</v>
      </c>
      <c r="D156" s="832" t="s">
        <v>4553</v>
      </c>
      <c r="E156" s="832" t="s">
        <v>4759</v>
      </c>
      <c r="F156" s="832" t="s">
        <v>1483</v>
      </c>
      <c r="G156" s="849"/>
      <c r="H156" s="849"/>
      <c r="I156" s="832"/>
      <c r="J156" s="832"/>
      <c r="K156" s="849">
        <v>34</v>
      </c>
      <c r="L156" s="849">
        <v>5047.6400000000003</v>
      </c>
      <c r="M156" s="832">
        <v>1</v>
      </c>
      <c r="N156" s="832">
        <v>148.46</v>
      </c>
      <c r="O156" s="849"/>
      <c r="P156" s="849"/>
      <c r="Q156" s="837"/>
      <c r="R156" s="850"/>
    </row>
    <row r="157" spans="1:18" ht="14.4" customHeight="1" x14ac:dyDescent="0.3">
      <c r="A157" s="831" t="s">
        <v>4551</v>
      </c>
      <c r="B157" s="832" t="s">
        <v>4552</v>
      </c>
      <c r="C157" s="832" t="s">
        <v>606</v>
      </c>
      <c r="D157" s="832" t="s">
        <v>4553</v>
      </c>
      <c r="E157" s="832" t="s">
        <v>4760</v>
      </c>
      <c r="F157" s="832" t="s">
        <v>1734</v>
      </c>
      <c r="G157" s="849"/>
      <c r="H157" s="849"/>
      <c r="I157" s="832"/>
      <c r="J157" s="832"/>
      <c r="K157" s="849">
        <v>11</v>
      </c>
      <c r="L157" s="849">
        <v>1403681.66</v>
      </c>
      <c r="M157" s="832">
        <v>1</v>
      </c>
      <c r="N157" s="832">
        <v>127607.42363636363</v>
      </c>
      <c r="O157" s="849">
        <v>21</v>
      </c>
      <c r="P157" s="849">
        <v>2406558</v>
      </c>
      <c r="Q157" s="837">
        <v>1.7144613829320818</v>
      </c>
      <c r="R157" s="850">
        <v>114598</v>
      </c>
    </row>
    <row r="158" spans="1:18" ht="14.4" customHeight="1" x14ac:dyDescent="0.3">
      <c r="A158" s="831" t="s">
        <v>4551</v>
      </c>
      <c r="B158" s="832" t="s">
        <v>4552</v>
      </c>
      <c r="C158" s="832" t="s">
        <v>606</v>
      </c>
      <c r="D158" s="832" t="s">
        <v>4553</v>
      </c>
      <c r="E158" s="832" t="s">
        <v>4761</v>
      </c>
      <c r="F158" s="832" t="s">
        <v>1740</v>
      </c>
      <c r="G158" s="849"/>
      <c r="H158" s="849"/>
      <c r="I158" s="832"/>
      <c r="J158" s="832"/>
      <c r="K158" s="849">
        <v>5.66</v>
      </c>
      <c r="L158" s="849">
        <v>3507.1</v>
      </c>
      <c r="M158" s="832">
        <v>1</v>
      </c>
      <c r="N158" s="832">
        <v>619.62897526501763</v>
      </c>
      <c r="O158" s="849">
        <v>1.92</v>
      </c>
      <c r="P158" s="849">
        <v>1189.69</v>
      </c>
      <c r="Q158" s="837">
        <v>0.33922328989763623</v>
      </c>
      <c r="R158" s="850">
        <v>619.63020833333337</v>
      </c>
    </row>
    <row r="159" spans="1:18" ht="14.4" customHeight="1" x14ac:dyDescent="0.3">
      <c r="A159" s="831" t="s">
        <v>4551</v>
      </c>
      <c r="B159" s="832" t="s">
        <v>4552</v>
      </c>
      <c r="C159" s="832" t="s">
        <v>606</v>
      </c>
      <c r="D159" s="832" t="s">
        <v>4553</v>
      </c>
      <c r="E159" s="832" t="s">
        <v>4762</v>
      </c>
      <c r="F159" s="832" t="s">
        <v>1640</v>
      </c>
      <c r="G159" s="849"/>
      <c r="H159" s="849"/>
      <c r="I159" s="832"/>
      <c r="J159" s="832"/>
      <c r="K159" s="849">
        <v>11</v>
      </c>
      <c r="L159" s="849">
        <v>239313.90000000002</v>
      </c>
      <c r="M159" s="832">
        <v>1</v>
      </c>
      <c r="N159" s="832">
        <v>21755.809090909093</v>
      </c>
      <c r="O159" s="849">
        <v>11</v>
      </c>
      <c r="P159" s="849">
        <v>166362.9</v>
      </c>
      <c r="Q159" s="837">
        <v>0.69516605596248271</v>
      </c>
      <c r="R159" s="850">
        <v>15123.9</v>
      </c>
    </row>
    <row r="160" spans="1:18" ht="14.4" customHeight="1" x14ac:dyDescent="0.3">
      <c r="A160" s="831" t="s">
        <v>4551</v>
      </c>
      <c r="B160" s="832" t="s">
        <v>4552</v>
      </c>
      <c r="C160" s="832" t="s">
        <v>606</v>
      </c>
      <c r="D160" s="832" t="s">
        <v>4553</v>
      </c>
      <c r="E160" s="832" t="s">
        <v>4763</v>
      </c>
      <c r="F160" s="832" t="s">
        <v>728</v>
      </c>
      <c r="G160" s="849"/>
      <c r="H160" s="849"/>
      <c r="I160" s="832"/>
      <c r="J160" s="832"/>
      <c r="K160" s="849">
        <v>115.53000000000003</v>
      </c>
      <c r="L160" s="849">
        <v>23854.83</v>
      </c>
      <c r="M160" s="832">
        <v>1</v>
      </c>
      <c r="N160" s="832">
        <v>206.48169306673589</v>
      </c>
      <c r="O160" s="849">
        <v>167.25</v>
      </c>
      <c r="P160" s="849">
        <v>18694.920000000002</v>
      </c>
      <c r="Q160" s="837">
        <v>0.78369537741413375</v>
      </c>
      <c r="R160" s="850">
        <v>111.77829596412558</v>
      </c>
    </row>
    <row r="161" spans="1:18" ht="14.4" customHeight="1" x14ac:dyDescent="0.3">
      <c r="A161" s="831" t="s">
        <v>4551</v>
      </c>
      <c r="B161" s="832" t="s">
        <v>4552</v>
      </c>
      <c r="C161" s="832" t="s">
        <v>606</v>
      </c>
      <c r="D161" s="832" t="s">
        <v>4553</v>
      </c>
      <c r="E161" s="832" t="s">
        <v>4764</v>
      </c>
      <c r="F161" s="832" t="s">
        <v>728</v>
      </c>
      <c r="G161" s="849"/>
      <c r="H161" s="849"/>
      <c r="I161" s="832"/>
      <c r="J161" s="832"/>
      <c r="K161" s="849">
        <v>15.399999999999999</v>
      </c>
      <c r="L161" s="849">
        <v>9524.5</v>
      </c>
      <c r="M161" s="832">
        <v>1</v>
      </c>
      <c r="N161" s="832">
        <v>618.47402597402606</v>
      </c>
      <c r="O161" s="849">
        <v>102.98999999999998</v>
      </c>
      <c r="P161" s="849">
        <v>29671.460000000003</v>
      </c>
      <c r="Q161" s="837">
        <v>3.1152774423854273</v>
      </c>
      <c r="R161" s="850">
        <v>288.10039809690267</v>
      </c>
    </row>
    <row r="162" spans="1:18" ht="14.4" customHeight="1" x14ac:dyDescent="0.3">
      <c r="A162" s="831" t="s">
        <v>4551</v>
      </c>
      <c r="B162" s="832" t="s">
        <v>4552</v>
      </c>
      <c r="C162" s="832" t="s">
        <v>606</v>
      </c>
      <c r="D162" s="832" t="s">
        <v>4553</v>
      </c>
      <c r="E162" s="832" t="s">
        <v>4765</v>
      </c>
      <c r="F162" s="832" t="s">
        <v>958</v>
      </c>
      <c r="G162" s="849"/>
      <c r="H162" s="849"/>
      <c r="I162" s="832"/>
      <c r="J162" s="832"/>
      <c r="K162" s="849">
        <v>43.68</v>
      </c>
      <c r="L162" s="849">
        <v>33554.94</v>
      </c>
      <c r="M162" s="832">
        <v>1</v>
      </c>
      <c r="N162" s="832">
        <v>768.19917582417588</v>
      </c>
      <c r="O162" s="849">
        <v>111.55000000000001</v>
      </c>
      <c r="P162" s="849">
        <v>20402.5</v>
      </c>
      <c r="Q162" s="837">
        <v>0.60803267715573317</v>
      </c>
      <c r="R162" s="850">
        <v>182.90004482294933</v>
      </c>
    </row>
    <row r="163" spans="1:18" ht="14.4" customHeight="1" x14ac:dyDescent="0.3">
      <c r="A163" s="831" t="s">
        <v>4551</v>
      </c>
      <c r="B163" s="832" t="s">
        <v>4552</v>
      </c>
      <c r="C163" s="832" t="s">
        <v>606</v>
      </c>
      <c r="D163" s="832" t="s">
        <v>4553</v>
      </c>
      <c r="E163" s="832" t="s">
        <v>4766</v>
      </c>
      <c r="F163" s="832" t="s">
        <v>4767</v>
      </c>
      <c r="G163" s="849"/>
      <c r="H163" s="849"/>
      <c r="I163" s="832"/>
      <c r="J163" s="832"/>
      <c r="K163" s="849">
        <v>7</v>
      </c>
      <c r="L163" s="849">
        <v>87972.540000000008</v>
      </c>
      <c r="M163" s="832">
        <v>1</v>
      </c>
      <c r="N163" s="832">
        <v>12567.505714285715</v>
      </c>
      <c r="O163" s="849">
        <v>24</v>
      </c>
      <c r="P163" s="849">
        <v>297926.40000000002</v>
      </c>
      <c r="Q163" s="837">
        <v>3.3865840408836667</v>
      </c>
      <c r="R163" s="850">
        <v>12413.6</v>
      </c>
    </row>
    <row r="164" spans="1:18" ht="14.4" customHeight="1" x14ac:dyDescent="0.3">
      <c r="A164" s="831" t="s">
        <v>4551</v>
      </c>
      <c r="B164" s="832" t="s">
        <v>4552</v>
      </c>
      <c r="C164" s="832" t="s">
        <v>606</v>
      </c>
      <c r="D164" s="832" t="s">
        <v>4553</v>
      </c>
      <c r="E164" s="832" t="s">
        <v>4768</v>
      </c>
      <c r="F164" s="832" t="s">
        <v>958</v>
      </c>
      <c r="G164" s="849"/>
      <c r="H164" s="849"/>
      <c r="I164" s="832"/>
      <c r="J164" s="832"/>
      <c r="K164" s="849">
        <v>23.680000000000003</v>
      </c>
      <c r="L164" s="849">
        <v>7276.3099999999995</v>
      </c>
      <c r="M164" s="832">
        <v>1</v>
      </c>
      <c r="N164" s="832">
        <v>307.27660472972968</v>
      </c>
      <c r="O164" s="849">
        <v>65.14</v>
      </c>
      <c r="P164" s="849">
        <v>6354.4199999999992</v>
      </c>
      <c r="Q164" s="837">
        <v>0.87330253933655932</v>
      </c>
      <c r="R164" s="850">
        <v>97.550199570156579</v>
      </c>
    </row>
    <row r="165" spans="1:18" ht="14.4" customHeight="1" x14ac:dyDescent="0.3">
      <c r="A165" s="831" t="s">
        <v>4551</v>
      </c>
      <c r="B165" s="832" t="s">
        <v>4552</v>
      </c>
      <c r="C165" s="832" t="s">
        <v>606</v>
      </c>
      <c r="D165" s="832" t="s">
        <v>4553</v>
      </c>
      <c r="E165" s="832" t="s">
        <v>4769</v>
      </c>
      <c r="F165" s="832" t="s">
        <v>958</v>
      </c>
      <c r="G165" s="849"/>
      <c r="H165" s="849"/>
      <c r="I165" s="832"/>
      <c r="J165" s="832"/>
      <c r="K165" s="849">
        <v>23.63</v>
      </c>
      <c r="L165" s="849">
        <v>54457.420000000013</v>
      </c>
      <c r="M165" s="832">
        <v>1</v>
      </c>
      <c r="N165" s="832">
        <v>2304.5882352941185</v>
      </c>
      <c r="O165" s="849">
        <v>83.799999999999983</v>
      </c>
      <c r="P165" s="849">
        <v>35298.230000000003</v>
      </c>
      <c r="Q165" s="837">
        <v>0.64818035815872277</v>
      </c>
      <c r="R165" s="850">
        <v>421.21992840095476</v>
      </c>
    </row>
    <row r="166" spans="1:18" ht="14.4" customHeight="1" x14ac:dyDescent="0.3">
      <c r="A166" s="831" t="s">
        <v>4551</v>
      </c>
      <c r="B166" s="832" t="s">
        <v>4552</v>
      </c>
      <c r="C166" s="832" t="s">
        <v>606</v>
      </c>
      <c r="D166" s="832" t="s">
        <v>4553</v>
      </c>
      <c r="E166" s="832" t="s">
        <v>4770</v>
      </c>
      <c r="F166" s="832" t="s">
        <v>4767</v>
      </c>
      <c r="G166" s="849"/>
      <c r="H166" s="849"/>
      <c r="I166" s="832"/>
      <c r="J166" s="832"/>
      <c r="K166" s="849">
        <v>12</v>
      </c>
      <c r="L166" s="849">
        <v>200434.91</v>
      </c>
      <c r="M166" s="832">
        <v>1</v>
      </c>
      <c r="N166" s="832">
        <v>16702.909166666668</v>
      </c>
      <c r="O166" s="849">
        <v>50</v>
      </c>
      <c r="P166" s="849">
        <v>830315.00000000012</v>
      </c>
      <c r="Q166" s="837">
        <v>4.1425667814054954</v>
      </c>
      <c r="R166" s="850">
        <v>16606.300000000003</v>
      </c>
    </row>
    <row r="167" spans="1:18" ht="14.4" customHeight="1" x14ac:dyDescent="0.3">
      <c r="A167" s="831" t="s">
        <v>4551</v>
      </c>
      <c r="B167" s="832" t="s">
        <v>4552</v>
      </c>
      <c r="C167" s="832" t="s">
        <v>606</v>
      </c>
      <c r="D167" s="832" t="s">
        <v>4553</v>
      </c>
      <c r="E167" s="832" t="s">
        <v>4771</v>
      </c>
      <c r="F167" s="832" t="s">
        <v>1902</v>
      </c>
      <c r="G167" s="849"/>
      <c r="H167" s="849"/>
      <c r="I167" s="832"/>
      <c r="J167" s="832"/>
      <c r="K167" s="849">
        <v>5</v>
      </c>
      <c r="L167" s="849">
        <v>742.30000000000007</v>
      </c>
      <c r="M167" s="832">
        <v>1</v>
      </c>
      <c r="N167" s="832">
        <v>148.46</v>
      </c>
      <c r="O167" s="849">
        <v>80</v>
      </c>
      <c r="P167" s="849">
        <v>11866.719999999998</v>
      </c>
      <c r="Q167" s="837">
        <v>15.986420584669267</v>
      </c>
      <c r="R167" s="850">
        <v>148.33399999999997</v>
      </c>
    </row>
    <row r="168" spans="1:18" ht="14.4" customHeight="1" x14ac:dyDescent="0.3">
      <c r="A168" s="831" t="s">
        <v>4551</v>
      </c>
      <c r="B168" s="832" t="s">
        <v>4552</v>
      </c>
      <c r="C168" s="832" t="s">
        <v>606</v>
      </c>
      <c r="D168" s="832" t="s">
        <v>4553</v>
      </c>
      <c r="E168" s="832" t="s">
        <v>4772</v>
      </c>
      <c r="F168" s="832" t="s">
        <v>1701</v>
      </c>
      <c r="G168" s="849"/>
      <c r="H168" s="849"/>
      <c r="I168" s="832"/>
      <c r="J168" s="832"/>
      <c r="K168" s="849">
        <v>3</v>
      </c>
      <c r="L168" s="849">
        <v>67216.5</v>
      </c>
      <c r="M168" s="832">
        <v>1</v>
      </c>
      <c r="N168" s="832">
        <v>22405.5</v>
      </c>
      <c r="O168" s="849">
        <v>17.88</v>
      </c>
      <c r="P168" s="849">
        <v>389410.31</v>
      </c>
      <c r="Q168" s="837">
        <v>5.7933737995878989</v>
      </c>
      <c r="R168" s="850">
        <v>21779.100111856824</v>
      </c>
    </row>
    <row r="169" spans="1:18" ht="14.4" customHeight="1" x14ac:dyDescent="0.3">
      <c r="A169" s="831" t="s">
        <v>4551</v>
      </c>
      <c r="B169" s="832" t="s">
        <v>4552</v>
      </c>
      <c r="C169" s="832" t="s">
        <v>606</v>
      </c>
      <c r="D169" s="832" t="s">
        <v>4553</v>
      </c>
      <c r="E169" s="832" t="s">
        <v>4773</v>
      </c>
      <c r="F169" s="832" t="s">
        <v>2087</v>
      </c>
      <c r="G169" s="849"/>
      <c r="H169" s="849"/>
      <c r="I169" s="832"/>
      <c r="J169" s="832"/>
      <c r="K169" s="849"/>
      <c r="L169" s="849"/>
      <c r="M169" s="832"/>
      <c r="N169" s="832"/>
      <c r="O169" s="849">
        <v>256.61999999999995</v>
      </c>
      <c r="P169" s="849">
        <v>121707.30999999997</v>
      </c>
      <c r="Q169" s="837"/>
      <c r="R169" s="850">
        <v>474.27055568544927</v>
      </c>
    </row>
    <row r="170" spans="1:18" ht="14.4" customHeight="1" x14ac:dyDescent="0.3">
      <c r="A170" s="831" t="s">
        <v>4551</v>
      </c>
      <c r="B170" s="832" t="s">
        <v>4552</v>
      </c>
      <c r="C170" s="832" t="s">
        <v>606</v>
      </c>
      <c r="D170" s="832" t="s">
        <v>4553</v>
      </c>
      <c r="E170" s="832" t="s">
        <v>4774</v>
      </c>
      <c r="F170" s="832" t="s">
        <v>2087</v>
      </c>
      <c r="G170" s="849"/>
      <c r="H170" s="849"/>
      <c r="I170" s="832"/>
      <c r="J170" s="832"/>
      <c r="K170" s="849"/>
      <c r="L170" s="849"/>
      <c r="M170" s="832"/>
      <c r="N170" s="832"/>
      <c r="O170" s="849">
        <v>274.20999999999998</v>
      </c>
      <c r="P170" s="849">
        <v>56081.400000000009</v>
      </c>
      <c r="Q170" s="837"/>
      <c r="R170" s="850">
        <v>204.51989351227166</v>
      </c>
    </row>
    <row r="171" spans="1:18" ht="14.4" customHeight="1" x14ac:dyDescent="0.3">
      <c r="A171" s="831" t="s">
        <v>4551</v>
      </c>
      <c r="B171" s="832" t="s">
        <v>4552</v>
      </c>
      <c r="C171" s="832" t="s">
        <v>606</v>
      </c>
      <c r="D171" s="832" t="s">
        <v>4553</v>
      </c>
      <c r="E171" s="832" t="s">
        <v>4775</v>
      </c>
      <c r="F171" s="832" t="s">
        <v>2373</v>
      </c>
      <c r="G171" s="849"/>
      <c r="H171" s="849"/>
      <c r="I171" s="832"/>
      <c r="J171" s="832"/>
      <c r="K171" s="849"/>
      <c r="L171" s="849"/>
      <c r="M171" s="832"/>
      <c r="N171" s="832"/>
      <c r="O171" s="849">
        <v>16</v>
      </c>
      <c r="P171" s="849">
        <v>269840.7</v>
      </c>
      <c r="Q171" s="837"/>
      <c r="R171" s="850">
        <v>16865.043750000001</v>
      </c>
    </row>
    <row r="172" spans="1:18" ht="14.4" customHeight="1" x14ac:dyDescent="0.3">
      <c r="A172" s="831" t="s">
        <v>4551</v>
      </c>
      <c r="B172" s="832" t="s">
        <v>4552</v>
      </c>
      <c r="C172" s="832" t="s">
        <v>606</v>
      </c>
      <c r="D172" s="832" t="s">
        <v>4553</v>
      </c>
      <c r="E172" s="832" t="s">
        <v>4776</v>
      </c>
      <c r="F172" s="832" t="s">
        <v>1694</v>
      </c>
      <c r="G172" s="849"/>
      <c r="H172" s="849"/>
      <c r="I172" s="832"/>
      <c r="J172" s="832"/>
      <c r="K172" s="849"/>
      <c r="L172" s="849"/>
      <c r="M172" s="832"/>
      <c r="N172" s="832"/>
      <c r="O172" s="849">
        <v>13</v>
      </c>
      <c r="P172" s="849">
        <v>1386996</v>
      </c>
      <c r="Q172" s="837"/>
      <c r="R172" s="850">
        <v>106692</v>
      </c>
    </row>
    <row r="173" spans="1:18" ht="14.4" customHeight="1" x14ac:dyDescent="0.3">
      <c r="A173" s="831" t="s">
        <v>4551</v>
      </c>
      <c r="B173" s="832" t="s">
        <v>4552</v>
      </c>
      <c r="C173" s="832" t="s">
        <v>606</v>
      </c>
      <c r="D173" s="832" t="s">
        <v>4553</v>
      </c>
      <c r="E173" s="832" t="s">
        <v>4777</v>
      </c>
      <c r="F173" s="832" t="s">
        <v>1676</v>
      </c>
      <c r="G173" s="849"/>
      <c r="H173" s="849"/>
      <c r="I173" s="832"/>
      <c r="J173" s="832"/>
      <c r="K173" s="849"/>
      <c r="L173" s="849"/>
      <c r="M173" s="832"/>
      <c r="N173" s="832"/>
      <c r="O173" s="849">
        <v>12</v>
      </c>
      <c r="P173" s="849">
        <v>410509.74</v>
      </c>
      <c r="Q173" s="837"/>
      <c r="R173" s="850">
        <v>34209.144999999997</v>
      </c>
    </row>
    <row r="174" spans="1:18" ht="14.4" customHeight="1" x14ac:dyDescent="0.3">
      <c r="A174" s="831" t="s">
        <v>4551</v>
      </c>
      <c r="B174" s="832" t="s">
        <v>4552</v>
      </c>
      <c r="C174" s="832" t="s">
        <v>606</v>
      </c>
      <c r="D174" s="832" t="s">
        <v>4553</v>
      </c>
      <c r="E174" s="832" t="s">
        <v>4778</v>
      </c>
      <c r="F174" s="832" t="s">
        <v>1694</v>
      </c>
      <c r="G174" s="849"/>
      <c r="H174" s="849"/>
      <c r="I174" s="832"/>
      <c r="J174" s="832"/>
      <c r="K174" s="849"/>
      <c r="L174" s="849"/>
      <c r="M174" s="832"/>
      <c r="N174" s="832"/>
      <c r="O174" s="849">
        <v>6</v>
      </c>
      <c r="P174" s="849">
        <v>640209</v>
      </c>
      <c r="Q174" s="837"/>
      <c r="R174" s="850">
        <v>106701.5</v>
      </c>
    </row>
    <row r="175" spans="1:18" ht="14.4" customHeight="1" x14ac:dyDescent="0.3">
      <c r="A175" s="831" t="s">
        <v>4551</v>
      </c>
      <c r="B175" s="832" t="s">
        <v>4552</v>
      </c>
      <c r="C175" s="832" t="s">
        <v>606</v>
      </c>
      <c r="D175" s="832" t="s">
        <v>4553</v>
      </c>
      <c r="E175" s="832" t="s">
        <v>4779</v>
      </c>
      <c r="F175" s="832" t="s">
        <v>4780</v>
      </c>
      <c r="G175" s="849"/>
      <c r="H175" s="849"/>
      <c r="I175" s="832"/>
      <c r="J175" s="832"/>
      <c r="K175" s="849"/>
      <c r="L175" s="849"/>
      <c r="M175" s="832"/>
      <c r="N175" s="832"/>
      <c r="O175" s="849">
        <v>6</v>
      </c>
      <c r="P175" s="849">
        <v>180023</v>
      </c>
      <c r="Q175" s="837"/>
      <c r="R175" s="850">
        <v>30003.833333333332</v>
      </c>
    </row>
    <row r="176" spans="1:18" ht="14.4" customHeight="1" x14ac:dyDescent="0.3">
      <c r="A176" s="831" t="s">
        <v>4551</v>
      </c>
      <c r="B176" s="832" t="s">
        <v>4552</v>
      </c>
      <c r="C176" s="832" t="s">
        <v>606</v>
      </c>
      <c r="D176" s="832" t="s">
        <v>4553</v>
      </c>
      <c r="E176" s="832" t="s">
        <v>4781</v>
      </c>
      <c r="F176" s="832" t="s">
        <v>4780</v>
      </c>
      <c r="G176" s="849"/>
      <c r="H176" s="849"/>
      <c r="I176" s="832"/>
      <c r="J176" s="832"/>
      <c r="K176" s="849"/>
      <c r="L176" s="849"/>
      <c r="M176" s="832"/>
      <c r="N176" s="832"/>
      <c r="O176" s="849">
        <v>19</v>
      </c>
      <c r="P176" s="849">
        <v>580664.69999999995</v>
      </c>
      <c r="Q176" s="837"/>
      <c r="R176" s="850">
        <v>30561.3</v>
      </c>
    </row>
    <row r="177" spans="1:18" ht="14.4" customHeight="1" x14ac:dyDescent="0.3">
      <c r="A177" s="831" t="s">
        <v>4551</v>
      </c>
      <c r="B177" s="832" t="s">
        <v>4552</v>
      </c>
      <c r="C177" s="832" t="s">
        <v>606</v>
      </c>
      <c r="D177" s="832" t="s">
        <v>4553</v>
      </c>
      <c r="E177" s="832" t="s">
        <v>4782</v>
      </c>
      <c r="F177" s="832" t="s">
        <v>1644</v>
      </c>
      <c r="G177" s="849"/>
      <c r="H177" s="849"/>
      <c r="I177" s="832"/>
      <c r="J177" s="832"/>
      <c r="K177" s="849"/>
      <c r="L177" s="849"/>
      <c r="M177" s="832"/>
      <c r="N177" s="832"/>
      <c r="O177" s="849">
        <v>2</v>
      </c>
      <c r="P177" s="849">
        <v>22172</v>
      </c>
      <c r="Q177" s="837"/>
      <c r="R177" s="850">
        <v>11086</v>
      </c>
    </row>
    <row r="178" spans="1:18" ht="14.4" customHeight="1" x14ac:dyDescent="0.3">
      <c r="A178" s="831" t="s">
        <v>4551</v>
      </c>
      <c r="B178" s="832" t="s">
        <v>4552</v>
      </c>
      <c r="C178" s="832" t="s">
        <v>606</v>
      </c>
      <c r="D178" s="832" t="s">
        <v>4553</v>
      </c>
      <c r="E178" s="832" t="s">
        <v>4783</v>
      </c>
      <c r="F178" s="832" t="s">
        <v>4784</v>
      </c>
      <c r="G178" s="849"/>
      <c r="H178" s="849"/>
      <c r="I178" s="832"/>
      <c r="J178" s="832"/>
      <c r="K178" s="849"/>
      <c r="L178" s="849"/>
      <c r="M178" s="832"/>
      <c r="N178" s="832"/>
      <c r="O178" s="849">
        <v>4</v>
      </c>
      <c r="P178" s="849">
        <v>3455.52</v>
      </c>
      <c r="Q178" s="837"/>
      <c r="R178" s="850">
        <v>863.88</v>
      </c>
    </row>
    <row r="179" spans="1:18" ht="14.4" customHeight="1" x14ac:dyDescent="0.3">
      <c r="A179" s="831" t="s">
        <v>4551</v>
      </c>
      <c r="B179" s="832" t="s">
        <v>4552</v>
      </c>
      <c r="C179" s="832" t="s">
        <v>606</v>
      </c>
      <c r="D179" s="832" t="s">
        <v>4553</v>
      </c>
      <c r="E179" s="832" t="s">
        <v>4785</v>
      </c>
      <c r="F179" s="832" t="s">
        <v>1697</v>
      </c>
      <c r="G179" s="849"/>
      <c r="H179" s="849"/>
      <c r="I179" s="832"/>
      <c r="J179" s="832"/>
      <c r="K179" s="849"/>
      <c r="L179" s="849"/>
      <c r="M179" s="832"/>
      <c r="N179" s="832"/>
      <c r="O179" s="849">
        <v>5</v>
      </c>
      <c r="P179" s="849">
        <v>143522.1</v>
      </c>
      <c r="Q179" s="837"/>
      <c r="R179" s="850">
        <v>28704.420000000002</v>
      </c>
    </row>
    <row r="180" spans="1:18" ht="14.4" customHeight="1" x14ac:dyDescent="0.3">
      <c r="A180" s="831" t="s">
        <v>4551</v>
      </c>
      <c r="B180" s="832" t="s">
        <v>4552</v>
      </c>
      <c r="C180" s="832" t="s">
        <v>606</v>
      </c>
      <c r="D180" s="832" t="s">
        <v>4553</v>
      </c>
      <c r="E180" s="832" t="s">
        <v>4786</v>
      </c>
      <c r="F180" s="832" t="s">
        <v>1619</v>
      </c>
      <c r="G180" s="849"/>
      <c r="H180" s="849"/>
      <c r="I180" s="832"/>
      <c r="J180" s="832"/>
      <c r="K180" s="849"/>
      <c r="L180" s="849"/>
      <c r="M180" s="832"/>
      <c r="N180" s="832"/>
      <c r="O180" s="849">
        <v>3.42</v>
      </c>
      <c r="P180" s="849">
        <v>1505.17</v>
      </c>
      <c r="Q180" s="837"/>
      <c r="R180" s="850">
        <v>440.10818713450294</v>
      </c>
    </row>
    <row r="181" spans="1:18" ht="14.4" customHeight="1" x14ac:dyDescent="0.3">
      <c r="A181" s="831" t="s">
        <v>4551</v>
      </c>
      <c r="B181" s="832" t="s">
        <v>4552</v>
      </c>
      <c r="C181" s="832" t="s">
        <v>606</v>
      </c>
      <c r="D181" s="832" t="s">
        <v>4553</v>
      </c>
      <c r="E181" s="832" t="s">
        <v>4787</v>
      </c>
      <c r="F181" s="832" t="s">
        <v>3365</v>
      </c>
      <c r="G181" s="849"/>
      <c r="H181" s="849"/>
      <c r="I181" s="832"/>
      <c r="J181" s="832"/>
      <c r="K181" s="849"/>
      <c r="L181" s="849"/>
      <c r="M181" s="832"/>
      <c r="N181" s="832"/>
      <c r="O181" s="849">
        <v>1.9</v>
      </c>
      <c r="P181" s="849">
        <v>100556.21</v>
      </c>
      <c r="Q181" s="837"/>
      <c r="R181" s="850">
        <v>52924.321052631582</v>
      </c>
    </row>
    <row r="182" spans="1:18" ht="14.4" customHeight="1" x14ac:dyDescent="0.3">
      <c r="A182" s="831" t="s">
        <v>4551</v>
      </c>
      <c r="B182" s="832" t="s">
        <v>4552</v>
      </c>
      <c r="C182" s="832" t="s">
        <v>606</v>
      </c>
      <c r="D182" s="832" t="s">
        <v>4788</v>
      </c>
      <c r="E182" s="832" t="s">
        <v>4789</v>
      </c>
      <c r="F182" s="832" t="s">
        <v>4790</v>
      </c>
      <c r="G182" s="849">
        <v>23</v>
      </c>
      <c r="H182" s="849">
        <v>48542.64</v>
      </c>
      <c r="I182" s="832">
        <v>0.58757772816602927</v>
      </c>
      <c r="J182" s="832">
        <v>2110.5495652173913</v>
      </c>
      <c r="K182" s="849">
        <v>39</v>
      </c>
      <c r="L182" s="849">
        <v>82614.84</v>
      </c>
      <c r="M182" s="832">
        <v>1</v>
      </c>
      <c r="N182" s="832">
        <v>2118.3292307692309</v>
      </c>
      <c r="O182" s="849">
        <v>33</v>
      </c>
      <c r="P182" s="849">
        <v>71867.400000000009</v>
      </c>
      <c r="Q182" s="837">
        <v>0.86990908655152044</v>
      </c>
      <c r="R182" s="850">
        <v>2177.8000000000002</v>
      </c>
    </row>
    <row r="183" spans="1:18" ht="14.4" customHeight="1" x14ac:dyDescent="0.3">
      <c r="A183" s="831" t="s">
        <v>4551</v>
      </c>
      <c r="B183" s="832" t="s">
        <v>4552</v>
      </c>
      <c r="C183" s="832" t="s">
        <v>606</v>
      </c>
      <c r="D183" s="832" t="s">
        <v>4788</v>
      </c>
      <c r="E183" s="832" t="s">
        <v>4791</v>
      </c>
      <c r="F183" s="832" t="s">
        <v>4792</v>
      </c>
      <c r="G183" s="849">
        <v>1</v>
      </c>
      <c r="H183" s="849">
        <v>2641.15</v>
      </c>
      <c r="I183" s="832">
        <v>2.2332926893202078E-2</v>
      </c>
      <c r="J183" s="832">
        <v>2641.15</v>
      </c>
      <c r="K183" s="849">
        <v>46</v>
      </c>
      <c r="L183" s="849">
        <v>118262.6</v>
      </c>
      <c r="M183" s="832">
        <v>1</v>
      </c>
      <c r="N183" s="832">
        <v>2570.9260869565219</v>
      </c>
      <c r="O183" s="849">
        <v>39</v>
      </c>
      <c r="P183" s="849">
        <v>103825.79999999999</v>
      </c>
      <c r="Q183" s="837">
        <v>0.87792590387831815</v>
      </c>
      <c r="R183" s="850">
        <v>2662.2</v>
      </c>
    </row>
    <row r="184" spans="1:18" ht="14.4" customHeight="1" x14ac:dyDescent="0.3">
      <c r="A184" s="831" t="s">
        <v>4551</v>
      </c>
      <c r="B184" s="832" t="s">
        <v>4552</v>
      </c>
      <c r="C184" s="832" t="s">
        <v>606</v>
      </c>
      <c r="D184" s="832" t="s">
        <v>4793</v>
      </c>
      <c r="E184" s="832" t="s">
        <v>4794</v>
      </c>
      <c r="F184" s="832" t="s">
        <v>4795</v>
      </c>
      <c r="G184" s="849">
        <v>12</v>
      </c>
      <c r="H184" s="849">
        <v>10404</v>
      </c>
      <c r="I184" s="832">
        <v>3</v>
      </c>
      <c r="J184" s="832">
        <v>867</v>
      </c>
      <c r="K184" s="849">
        <v>4</v>
      </c>
      <c r="L184" s="849">
        <v>3468</v>
      </c>
      <c r="M184" s="832">
        <v>1</v>
      </c>
      <c r="N184" s="832">
        <v>867</v>
      </c>
      <c r="O184" s="849">
        <v>9</v>
      </c>
      <c r="P184" s="849">
        <v>7803</v>
      </c>
      <c r="Q184" s="837">
        <v>2.25</v>
      </c>
      <c r="R184" s="850">
        <v>867</v>
      </c>
    </row>
    <row r="185" spans="1:18" ht="14.4" customHeight="1" x14ac:dyDescent="0.3">
      <c r="A185" s="831" t="s">
        <v>4551</v>
      </c>
      <c r="B185" s="832" t="s">
        <v>4552</v>
      </c>
      <c r="C185" s="832" t="s">
        <v>606</v>
      </c>
      <c r="D185" s="832" t="s">
        <v>4793</v>
      </c>
      <c r="E185" s="832" t="s">
        <v>4796</v>
      </c>
      <c r="F185" s="832" t="s">
        <v>4797</v>
      </c>
      <c r="G185" s="849">
        <v>144</v>
      </c>
      <c r="H185" s="849">
        <v>124848</v>
      </c>
      <c r="I185" s="832">
        <v>0.82758620689655171</v>
      </c>
      <c r="J185" s="832">
        <v>867</v>
      </c>
      <c r="K185" s="849">
        <v>174</v>
      </c>
      <c r="L185" s="849">
        <v>150858</v>
      </c>
      <c r="M185" s="832">
        <v>1</v>
      </c>
      <c r="N185" s="832">
        <v>867</v>
      </c>
      <c r="O185" s="849">
        <v>262</v>
      </c>
      <c r="P185" s="849">
        <v>147134.62</v>
      </c>
      <c r="Q185" s="837">
        <v>0.97531864402285595</v>
      </c>
      <c r="R185" s="850">
        <v>561.58251908396949</v>
      </c>
    </row>
    <row r="186" spans="1:18" ht="14.4" customHeight="1" x14ac:dyDescent="0.3">
      <c r="A186" s="831" t="s">
        <v>4551</v>
      </c>
      <c r="B186" s="832" t="s">
        <v>4552</v>
      </c>
      <c r="C186" s="832" t="s">
        <v>606</v>
      </c>
      <c r="D186" s="832" t="s">
        <v>4793</v>
      </c>
      <c r="E186" s="832" t="s">
        <v>4798</v>
      </c>
      <c r="F186" s="832" t="s">
        <v>4799</v>
      </c>
      <c r="G186" s="849"/>
      <c r="H186" s="849"/>
      <c r="I186" s="832"/>
      <c r="J186" s="832"/>
      <c r="K186" s="849">
        <v>1</v>
      </c>
      <c r="L186" s="849">
        <v>964</v>
      </c>
      <c r="M186" s="832">
        <v>1</v>
      </c>
      <c r="N186" s="832">
        <v>964</v>
      </c>
      <c r="O186" s="849">
        <v>4</v>
      </c>
      <c r="P186" s="849">
        <v>3856</v>
      </c>
      <c r="Q186" s="837">
        <v>4</v>
      </c>
      <c r="R186" s="850">
        <v>964</v>
      </c>
    </row>
    <row r="187" spans="1:18" ht="14.4" customHeight="1" x14ac:dyDescent="0.3">
      <c r="A187" s="831" t="s">
        <v>4551</v>
      </c>
      <c r="B187" s="832" t="s">
        <v>4552</v>
      </c>
      <c r="C187" s="832" t="s">
        <v>606</v>
      </c>
      <c r="D187" s="832" t="s">
        <v>4793</v>
      </c>
      <c r="E187" s="832" t="s">
        <v>4800</v>
      </c>
      <c r="F187" s="832" t="s">
        <v>4801</v>
      </c>
      <c r="G187" s="849"/>
      <c r="H187" s="849"/>
      <c r="I187" s="832"/>
      <c r="J187" s="832"/>
      <c r="K187" s="849"/>
      <c r="L187" s="849"/>
      <c r="M187" s="832"/>
      <c r="N187" s="832"/>
      <c r="O187" s="849">
        <v>1</v>
      </c>
      <c r="P187" s="849">
        <v>1557.65</v>
      </c>
      <c r="Q187" s="837"/>
      <c r="R187" s="850">
        <v>1557.65</v>
      </c>
    </row>
    <row r="188" spans="1:18" ht="14.4" customHeight="1" x14ac:dyDescent="0.3">
      <c r="A188" s="831" t="s">
        <v>4551</v>
      </c>
      <c r="B188" s="832" t="s">
        <v>4552</v>
      </c>
      <c r="C188" s="832" t="s">
        <v>606</v>
      </c>
      <c r="D188" s="832" t="s">
        <v>4793</v>
      </c>
      <c r="E188" s="832" t="s">
        <v>4802</v>
      </c>
      <c r="F188" s="832" t="s">
        <v>4803</v>
      </c>
      <c r="G188" s="849"/>
      <c r="H188" s="849"/>
      <c r="I188" s="832"/>
      <c r="J188" s="832"/>
      <c r="K188" s="849">
        <v>1</v>
      </c>
      <c r="L188" s="849">
        <v>5420</v>
      </c>
      <c r="M188" s="832">
        <v>1</v>
      </c>
      <c r="N188" s="832">
        <v>5420</v>
      </c>
      <c r="O188" s="849">
        <v>1</v>
      </c>
      <c r="P188" s="849">
        <v>5420</v>
      </c>
      <c r="Q188" s="837">
        <v>1</v>
      </c>
      <c r="R188" s="850">
        <v>5420</v>
      </c>
    </row>
    <row r="189" spans="1:18" ht="14.4" customHeight="1" x14ac:dyDescent="0.3">
      <c r="A189" s="831" t="s">
        <v>4551</v>
      </c>
      <c r="B189" s="832" t="s">
        <v>4552</v>
      </c>
      <c r="C189" s="832" t="s">
        <v>606</v>
      </c>
      <c r="D189" s="832" t="s">
        <v>4804</v>
      </c>
      <c r="E189" s="832" t="s">
        <v>4805</v>
      </c>
      <c r="F189" s="832" t="s">
        <v>4806</v>
      </c>
      <c r="G189" s="849">
        <v>26</v>
      </c>
      <c r="H189" s="849">
        <v>7800</v>
      </c>
      <c r="I189" s="832">
        <v>0.83870967741935487</v>
      </c>
      <c r="J189" s="832">
        <v>300</v>
      </c>
      <c r="K189" s="849">
        <v>31</v>
      </c>
      <c r="L189" s="849">
        <v>9300</v>
      </c>
      <c r="M189" s="832">
        <v>1</v>
      </c>
      <c r="N189" s="832">
        <v>300</v>
      </c>
      <c r="O189" s="849">
        <v>28</v>
      </c>
      <c r="P189" s="849">
        <v>8456</v>
      </c>
      <c r="Q189" s="837">
        <v>0.90924731182795704</v>
      </c>
      <c r="R189" s="850">
        <v>302</v>
      </c>
    </row>
    <row r="190" spans="1:18" ht="14.4" customHeight="1" x14ac:dyDescent="0.3">
      <c r="A190" s="831" t="s">
        <v>4551</v>
      </c>
      <c r="B190" s="832" t="s">
        <v>4552</v>
      </c>
      <c r="C190" s="832" t="s">
        <v>606</v>
      </c>
      <c r="D190" s="832" t="s">
        <v>4804</v>
      </c>
      <c r="E190" s="832" t="s">
        <v>4807</v>
      </c>
      <c r="F190" s="832" t="s">
        <v>4808</v>
      </c>
      <c r="G190" s="849">
        <v>198</v>
      </c>
      <c r="H190" s="849">
        <v>24156</v>
      </c>
      <c r="I190" s="832">
        <v>1.1445086705202312</v>
      </c>
      <c r="J190" s="832">
        <v>122</v>
      </c>
      <c r="K190" s="849">
        <v>173</v>
      </c>
      <c r="L190" s="849">
        <v>21106</v>
      </c>
      <c r="M190" s="832">
        <v>1</v>
      </c>
      <c r="N190" s="832">
        <v>122</v>
      </c>
      <c r="O190" s="849">
        <v>152</v>
      </c>
      <c r="P190" s="849">
        <v>18544</v>
      </c>
      <c r="Q190" s="837">
        <v>0.87861271676300579</v>
      </c>
      <c r="R190" s="850">
        <v>122</v>
      </c>
    </row>
    <row r="191" spans="1:18" ht="14.4" customHeight="1" x14ac:dyDescent="0.3">
      <c r="A191" s="831" t="s">
        <v>4551</v>
      </c>
      <c r="B191" s="832" t="s">
        <v>4552</v>
      </c>
      <c r="C191" s="832" t="s">
        <v>606</v>
      </c>
      <c r="D191" s="832" t="s">
        <v>4804</v>
      </c>
      <c r="E191" s="832" t="s">
        <v>4809</v>
      </c>
      <c r="F191" s="832" t="s">
        <v>4810</v>
      </c>
      <c r="G191" s="849">
        <v>705</v>
      </c>
      <c r="H191" s="849">
        <v>103635</v>
      </c>
      <c r="I191" s="832">
        <v>0.75401069518716579</v>
      </c>
      <c r="J191" s="832">
        <v>147</v>
      </c>
      <c r="K191" s="849">
        <v>935</v>
      </c>
      <c r="L191" s="849">
        <v>137445</v>
      </c>
      <c r="M191" s="832">
        <v>1</v>
      </c>
      <c r="N191" s="832">
        <v>147</v>
      </c>
      <c r="O191" s="849">
        <v>981</v>
      </c>
      <c r="P191" s="849">
        <v>148131</v>
      </c>
      <c r="Q191" s="837">
        <v>1.0777474626214123</v>
      </c>
      <c r="R191" s="850">
        <v>151</v>
      </c>
    </row>
    <row r="192" spans="1:18" ht="14.4" customHeight="1" x14ac:dyDescent="0.3">
      <c r="A192" s="831" t="s">
        <v>4551</v>
      </c>
      <c r="B192" s="832" t="s">
        <v>4552</v>
      </c>
      <c r="C192" s="832" t="s">
        <v>606</v>
      </c>
      <c r="D192" s="832" t="s">
        <v>4804</v>
      </c>
      <c r="E192" s="832" t="s">
        <v>4811</v>
      </c>
      <c r="F192" s="832" t="s">
        <v>4812</v>
      </c>
      <c r="G192" s="849">
        <v>14</v>
      </c>
      <c r="H192" s="849">
        <v>2744</v>
      </c>
      <c r="I192" s="832">
        <v>0.20588235294117646</v>
      </c>
      <c r="J192" s="832">
        <v>196</v>
      </c>
      <c r="K192" s="849">
        <v>68</v>
      </c>
      <c r="L192" s="849">
        <v>13328</v>
      </c>
      <c r="M192" s="832">
        <v>1</v>
      </c>
      <c r="N192" s="832">
        <v>196</v>
      </c>
      <c r="O192" s="849">
        <v>64</v>
      </c>
      <c r="P192" s="849">
        <v>12736</v>
      </c>
      <c r="Q192" s="837">
        <v>0.95558223289315725</v>
      </c>
      <c r="R192" s="850">
        <v>199</v>
      </c>
    </row>
    <row r="193" spans="1:18" ht="14.4" customHeight="1" x14ac:dyDescent="0.3">
      <c r="A193" s="831" t="s">
        <v>4551</v>
      </c>
      <c r="B193" s="832" t="s">
        <v>4552</v>
      </c>
      <c r="C193" s="832" t="s">
        <v>606</v>
      </c>
      <c r="D193" s="832" t="s">
        <v>4804</v>
      </c>
      <c r="E193" s="832" t="s">
        <v>4813</v>
      </c>
      <c r="F193" s="832" t="s">
        <v>4814</v>
      </c>
      <c r="G193" s="849">
        <v>2273</v>
      </c>
      <c r="H193" s="849">
        <v>84101</v>
      </c>
      <c r="I193" s="832">
        <v>1.0211141060197664</v>
      </c>
      <c r="J193" s="832">
        <v>37</v>
      </c>
      <c r="K193" s="849">
        <v>2226</v>
      </c>
      <c r="L193" s="849">
        <v>82362</v>
      </c>
      <c r="M193" s="832">
        <v>1</v>
      </c>
      <c r="N193" s="832">
        <v>37</v>
      </c>
      <c r="O193" s="849">
        <v>2332</v>
      </c>
      <c r="P193" s="849">
        <v>88616</v>
      </c>
      <c r="Q193" s="837">
        <v>1.0759330759330759</v>
      </c>
      <c r="R193" s="850">
        <v>38</v>
      </c>
    </row>
    <row r="194" spans="1:18" ht="14.4" customHeight="1" x14ac:dyDescent="0.3">
      <c r="A194" s="831" t="s">
        <v>4551</v>
      </c>
      <c r="B194" s="832" t="s">
        <v>4552</v>
      </c>
      <c r="C194" s="832" t="s">
        <v>606</v>
      </c>
      <c r="D194" s="832" t="s">
        <v>4804</v>
      </c>
      <c r="E194" s="832" t="s">
        <v>4815</v>
      </c>
      <c r="F194" s="832" t="s">
        <v>4816</v>
      </c>
      <c r="G194" s="849">
        <v>2</v>
      </c>
      <c r="H194" s="849">
        <v>10</v>
      </c>
      <c r="I194" s="832">
        <v>2</v>
      </c>
      <c r="J194" s="832">
        <v>5</v>
      </c>
      <c r="K194" s="849">
        <v>1</v>
      </c>
      <c r="L194" s="849">
        <v>5</v>
      </c>
      <c r="M194" s="832">
        <v>1</v>
      </c>
      <c r="N194" s="832">
        <v>5</v>
      </c>
      <c r="O194" s="849"/>
      <c r="P194" s="849"/>
      <c r="Q194" s="837"/>
      <c r="R194" s="850"/>
    </row>
    <row r="195" spans="1:18" ht="14.4" customHeight="1" x14ac:dyDescent="0.3">
      <c r="A195" s="831" t="s">
        <v>4551</v>
      </c>
      <c r="B195" s="832" t="s">
        <v>4552</v>
      </c>
      <c r="C195" s="832" t="s">
        <v>606</v>
      </c>
      <c r="D195" s="832" t="s">
        <v>4804</v>
      </c>
      <c r="E195" s="832" t="s">
        <v>4817</v>
      </c>
      <c r="F195" s="832" t="s">
        <v>4818</v>
      </c>
      <c r="G195" s="849">
        <v>3119</v>
      </c>
      <c r="H195" s="849">
        <v>552063</v>
      </c>
      <c r="I195" s="832">
        <v>0.78998408764388373</v>
      </c>
      <c r="J195" s="832">
        <v>177</v>
      </c>
      <c r="K195" s="849">
        <v>3926</v>
      </c>
      <c r="L195" s="849">
        <v>698828</v>
      </c>
      <c r="M195" s="832">
        <v>1</v>
      </c>
      <c r="N195" s="832">
        <v>178</v>
      </c>
      <c r="O195" s="849">
        <v>5045</v>
      </c>
      <c r="P195" s="849">
        <v>903055</v>
      </c>
      <c r="Q195" s="837">
        <v>1.2922421540064222</v>
      </c>
      <c r="R195" s="850">
        <v>179</v>
      </c>
    </row>
    <row r="196" spans="1:18" ht="14.4" customHeight="1" x14ac:dyDescent="0.3">
      <c r="A196" s="831" t="s">
        <v>4551</v>
      </c>
      <c r="B196" s="832" t="s">
        <v>4552</v>
      </c>
      <c r="C196" s="832" t="s">
        <v>606</v>
      </c>
      <c r="D196" s="832" t="s">
        <v>4804</v>
      </c>
      <c r="E196" s="832" t="s">
        <v>4819</v>
      </c>
      <c r="F196" s="832" t="s">
        <v>4820</v>
      </c>
      <c r="G196" s="849">
        <v>949</v>
      </c>
      <c r="H196" s="849">
        <v>0</v>
      </c>
      <c r="I196" s="832"/>
      <c r="J196" s="832">
        <v>0</v>
      </c>
      <c r="K196" s="849">
        <v>1373</v>
      </c>
      <c r="L196" s="849">
        <v>0</v>
      </c>
      <c r="M196" s="832"/>
      <c r="N196" s="832">
        <v>0</v>
      </c>
      <c r="O196" s="849">
        <v>1775</v>
      </c>
      <c r="P196" s="849">
        <v>0</v>
      </c>
      <c r="Q196" s="837"/>
      <c r="R196" s="850">
        <v>0</v>
      </c>
    </row>
    <row r="197" spans="1:18" ht="14.4" customHeight="1" x14ac:dyDescent="0.3">
      <c r="A197" s="831" t="s">
        <v>4551</v>
      </c>
      <c r="B197" s="832" t="s">
        <v>4552</v>
      </c>
      <c r="C197" s="832" t="s">
        <v>606</v>
      </c>
      <c r="D197" s="832" t="s">
        <v>4804</v>
      </c>
      <c r="E197" s="832" t="s">
        <v>4821</v>
      </c>
      <c r="F197" s="832" t="s">
        <v>4822</v>
      </c>
      <c r="G197" s="849"/>
      <c r="H197" s="849"/>
      <c r="I197" s="832"/>
      <c r="J197" s="832"/>
      <c r="K197" s="849">
        <v>102</v>
      </c>
      <c r="L197" s="849">
        <v>0</v>
      </c>
      <c r="M197" s="832"/>
      <c r="N197" s="832">
        <v>0</v>
      </c>
      <c r="O197" s="849">
        <v>89</v>
      </c>
      <c r="P197" s="849">
        <v>0</v>
      </c>
      <c r="Q197" s="837"/>
      <c r="R197" s="850">
        <v>0</v>
      </c>
    </row>
    <row r="198" spans="1:18" ht="14.4" customHeight="1" x14ac:dyDescent="0.3">
      <c r="A198" s="831" t="s">
        <v>4551</v>
      </c>
      <c r="B198" s="832" t="s">
        <v>4552</v>
      </c>
      <c r="C198" s="832" t="s">
        <v>606</v>
      </c>
      <c r="D198" s="832" t="s">
        <v>4804</v>
      </c>
      <c r="E198" s="832" t="s">
        <v>4823</v>
      </c>
      <c r="F198" s="832" t="s">
        <v>4824</v>
      </c>
      <c r="G198" s="849">
        <v>2415</v>
      </c>
      <c r="H198" s="849">
        <v>586845</v>
      </c>
      <c r="I198" s="832">
        <v>0.86983814069308985</v>
      </c>
      <c r="J198" s="832">
        <v>243</v>
      </c>
      <c r="K198" s="849">
        <v>2765</v>
      </c>
      <c r="L198" s="849">
        <v>674660</v>
      </c>
      <c r="M198" s="832">
        <v>1</v>
      </c>
      <c r="N198" s="832">
        <v>244</v>
      </c>
      <c r="O198" s="849">
        <v>3626</v>
      </c>
      <c r="P198" s="849">
        <v>888370</v>
      </c>
      <c r="Q198" s="837">
        <v>1.3167669641004358</v>
      </c>
      <c r="R198" s="850">
        <v>245</v>
      </c>
    </row>
    <row r="199" spans="1:18" ht="14.4" customHeight="1" x14ac:dyDescent="0.3">
      <c r="A199" s="831" t="s">
        <v>4551</v>
      </c>
      <c r="B199" s="832" t="s">
        <v>4552</v>
      </c>
      <c r="C199" s="832" t="s">
        <v>606</v>
      </c>
      <c r="D199" s="832" t="s">
        <v>4804</v>
      </c>
      <c r="E199" s="832" t="s">
        <v>4825</v>
      </c>
      <c r="F199" s="832" t="s">
        <v>4826</v>
      </c>
      <c r="G199" s="849">
        <v>4858</v>
      </c>
      <c r="H199" s="849">
        <v>161933.11999999997</v>
      </c>
      <c r="I199" s="832">
        <v>0.87879862245149665</v>
      </c>
      <c r="J199" s="832">
        <v>33.333289419514195</v>
      </c>
      <c r="K199" s="849">
        <v>5528</v>
      </c>
      <c r="L199" s="849">
        <v>184266.46999999991</v>
      </c>
      <c r="M199" s="832">
        <v>1</v>
      </c>
      <c r="N199" s="832">
        <v>33.333297756874082</v>
      </c>
      <c r="O199" s="849">
        <v>6789</v>
      </c>
      <c r="P199" s="849">
        <v>226299.80999999959</v>
      </c>
      <c r="Q199" s="837">
        <v>1.2281117123478824</v>
      </c>
      <c r="R199" s="850">
        <v>33.333305346884607</v>
      </c>
    </row>
    <row r="200" spans="1:18" ht="14.4" customHeight="1" x14ac:dyDescent="0.3">
      <c r="A200" s="831" t="s">
        <v>4551</v>
      </c>
      <c r="B200" s="832" t="s">
        <v>4552</v>
      </c>
      <c r="C200" s="832" t="s">
        <v>606</v>
      </c>
      <c r="D200" s="832" t="s">
        <v>4804</v>
      </c>
      <c r="E200" s="832" t="s">
        <v>4827</v>
      </c>
      <c r="F200" s="832" t="s">
        <v>4828</v>
      </c>
      <c r="G200" s="849">
        <v>2556</v>
      </c>
      <c r="H200" s="849">
        <v>94572</v>
      </c>
      <c r="I200" s="832">
        <v>0.72862029646522231</v>
      </c>
      <c r="J200" s="832">
        <v>37</v>
      </c>
      <c r="K200" s="849">
        <v>3508</v>
      </c>
      <c r="L200" s="849">
        <v>129796</v>
      </c>
      <c r="M200" s="832">
        <v>1</v>
      </c>
      <c r="N200" s="832">
        <v>37</v>
      </c>
      <c r="O200" s="849">
        <v>4296</v>
      </c>
      <c r="P200" s="849">
        <v>163248</v>
      </c>
      <c r="Q200" s="837">
        <v>1.2577275108632007</v>
      </c>
      <c r="R200" s="850">
        <v>38</v>
      </c>
    </row>
    <row r="201" spans="1:18" ht="14.4" customHeight="1" x14ac:dyDescent="0.3">
      <c r="A201" s="831" t="s">
        <v>4551</v>
      </c>
      <c r="B201" s="832" t="s">
        <v>4552</v>
      </c>
      <c r="C201" s="832" t="s">
        <v>606</v>
      </c>
      <c r="D201" s="832" t="s">
        <v>4804</v>
      </c>
      <c r="E201" s="832" t="s">
        <v>4829</v>
      </c>
      <c r="F201" s="832" t="s">
        <v>4830</v>
      </c>
      <c r="G201" s="849">
        <v>18</v>
      </c>
      <c r="H201" s="849">
        <v>1548</v>
      </c>
      <c r="I201" s="832">
        <v>0.78260869565217395</v>
      </c>
      <c r="J201" s="832">
        <v>86</v>
      </c>
      <c r="K201" s="849">
        <v>23</v>
      </c>
      <c r="L201" s="849">
        <v>1978</v>
      </c>
      <c r="M201" s="832">
        <v>1</v>
      </c>
      <c r="N201" s="832">
        <v>86</v>
      </c>
      <c r="O201" s="849">
        <v>20</v>
      </c>
      <c r="P201" s="849">
        <v>1740</v>
      </c>
      <c r="Q201" s="837">
        <v>0.87967644084934282</v>
      </c>
      <c r="R201" s="850">
        <v>87</v>
      </c>
    </row>
    <row r="202" spans="1:18" ht="14.4" customHeight="1" x14ac:dyDescent="0.3">
      <c r="A202" s="831" t="s">
        <v>4551</v>
      </c>
      <c r="B202" s="832" t="s">
        <v>4552</v>
      </c>
      <c r="C202" s="832" t="s">
        <v>606</v>
      </c>
      <c r="D202" s="832" t="s">
        <v>4804</v>
      </c>
      <c r="E202" s="832" t="s">
        <v>4831</v>
      </c>
      <c r="F202" s="832" t="s">
        <v>4832</v>
      </c>
      <c r="G202" s="849">
        <v>838</v>
      </c>
      <c r="H202" s="849">
        <v>26816</v>
      </c>
      <c r="I202" s="832">
        <v>1.1954350927246791</v>
      </c>
      <c r="J202" s="832">
        <v>32</v>
      </c>
      <c r="K202" s="849">
        <v>701</v>
      </c>
      <c r="L202" s="849">
        <v>22432</v>
      </c>
      <c r="M202" s="832">
        <v>1</v>
      </c>
      <c r="N202" s="832">
        <v>32</v>
      </c>
      <c r="O202" s="849">
        <v>930</v>
      </c>
      <c r="P202" s="849">
        <v>30690</v>
      </c>
      <c r="Q202" s="837">
        <v>1.3681348074179742</v>
      </c>
      <c r="R202" s="850">
        <v>33</v>
      </c>
    </row>
    <row r="203" spans="1:18" ht="14.4" customHeight="1" x14ac:dyDescent="0.3">
      <c r="A203" s="831" t="s">
        <v>4551</v>
      </c>
      <c r="B203" s="832" t="s">
        <v>4552</v>
      </c>
      <c r="C203" s="832" t="s">
        <v>606</v>
      </c>
      <c r="D203" s="832" t="s">
        <v>4804</v>
      </c>
      <c r="E203" s="832" t="s">
        <v>4833</v>
      </c>
      <c r="F203" s="832" t="s">
        <v>4834</v>
      </c>
      <c r="G203" s="849">
        <v>1</v>
      </c>
      <c r="H203" s="849">
        <v>0</v>
      </c>
      <c r="I203" s="832"/>
      <c r="J203" s="832">
        <v>0</v>
      </c>
      <c r="K203" s="849"/>
      <c r="L203" s="849"/>
      <c r="M203" s="832"/>
      <c r="N203" s="832"/>
      <c r="O203" s="849"/>
      <c r="P203" s="849"/>
      <c r="Q203" s="837"/>
      <c r="R203" s="850"/>
    </row>
    <row r="204" spans="1:18" ht="14.4" customHeight="1" x14ac:dyDescent="0.3">
      <c r="A204" s="831" t="s">
        <v>4551</v>
      </c>
      <c r="B204" s="832" t="s">
        <v>4552</v>
      </c>
      <c r="C204" s="832" t="s">
        <v>606</v>
      </c>
      <c r="D204" s="832" t="s">
        <v>4804</v>
      </c>
      <c r="E204" s="832" t="s">
        <v>4835</v>
      </c>
      <c r="F204" s="832" t="s">
        <v>4836</v>
      </c>
      <c r="G204" s="849">
        <v>1069</v>
      </c>
      <c r="H204" s="849">
        <v>141108</v>
      </c>
      <c r="I204" s="832">
        <v>1.2051860202931228</v>
      </c>
      <c r="J204" s="832">
        <v>132</v>
      </c>
      <c r="K204" s="849">
        <v>887</v>
      </c>
      <c r="L204" s="849">
        <v>117084</v>
      </c>
      <c r="M204" s="832">
        <v>1</v>
      </c>
      <c r="N204" s="832">
        <v>132</v>
      </c>
      <c r="O204" s="849">
        <v>1433</v>
      </c>
      <c r="P204" s="849">
        <v>193455</v>
      </c>
      <c r="Q204" s="837">
        <v>1.652275289535718</v>
      </c>
      <c r="R204" s="850">
        <v>135</v>
      </c>
    </row>
    <row r="205" spans="1:18" ht="14.4" customHeight="1" x14ac:dyDescent="0.3">
      <c r="A205" s="831" t="s">
        <v>4551</v>
      </c>
      <c r="B205" s="832" t="s">
        <v>4552</v>
      </c>
      <c r="C205" s="832" t="s">
        <v>606</v>
      </c>
      <c r="D205" s="832" t="s">
        <v>4804</v>
      </c>
      <c r="E205" s="832" t="s">
        <v>4837</v>
      </c>
      <c r="F205" s="832" t="s">
        <v>4838</v>
      </c>
      <c r="G205" s="849">
        <v>1</v>
      </c>
      <c r="H205" s="849">
        <v>0</v>
      </c>
      <c r="I205" s="832"/>
      <c r="J205" s="832">
        <v>0</v>
      </c>
      <c r="K205" s="849"/>
      <c r="L205" s="849"/>
      <c r="M205" s="832"/>
      <c r="N205" s="832"/>
      <c r="O205" s="849">
        <v>1</v>
      </c>
      <c r="P205" s="849">
        <v>0</v>
      </c>
      <c r="Q205" s="837"/>
      <c r="R205" s="850">
        <v>0</v>
      </c>
    </row>
    <row r="206" spans="1:18" ht="14.4" customHeight="1" x14ac:dyDescent="0.3">
      <c r="A206" s="831" t="s">
        <v>4551</v>
      </c>
      <c r="B206" s="832" t="s">
        <v>4552</v>
      </c>
      <c r="C206" s="832" t="s">
        <v>606</v>
      </c>
      <c r="D206" s="832" t="s">
        <v>4804</v>
      </c>
      <c r="E206" s="832" t="s">
        <v>4839</v>
      </c>
      <c r="F206" s="832" t="s">
        <v>4840</v>
      </c>
      <c r="G206" s="849">
        <v>1537</v>
      </c>
      <c r="H206" s="849">
        <v>545635</v>
      </c>
      <c r="I206" s="832">
        <v>1.0138522427440633</v>
      </c>
      <c r="J206" s="832">
        <v>355</v>
      </c>
      <c r="K206" s="849">
        <v>1516</v>
      </c>
      <c r="L206" s="849">
        <v>538180</v>
      </c>
      <c r="M206" s="832">
        <v>1</v>
      </c>
      <c r="N206" s="832">
        <v>355</v>
      </c>
      <c r="O206" s="849">
        <v>1611</v>
      </c>
      <c r="P206" s="849">
        <v>576738</v>
      </c>
      <c r="Q206" s="837">
        <v>1.0716451744769409</v>
      </c>
      <c r="R206" s="850">
        <v>358</v>
      </c>
    </row>
    <row r="207" spans="1:18" ht="14.4" customHeight="1" x14ac:dyDescent="0.3">
      <c r="A207" s="831" t="s">
        <v>4551</v>
      </c>
      <c r="B207" s="832" t="s">
        <v>4552</v>
      </c>
      <c r="C207" s="832" t="s">
        <v>606</v>
      </c>
      <c r="D207" s="832" t="s">
        <v>4804</v>
      </c>
      <c r="E207" s="832" t="s">
        <v>4841</v>
      </c>
      <c r="F207" s="832" t="s">
        <v>4842</v>
      </c>
      <c r="G207" s="849">
        <v>629</v>
      </c>
      <c r="H207" s="849">
        <v>37111</v>
      </c>
      <c r="I207" s="832">
        <v>0.68</v>
      </c>
      <c r="J207" s="832">
        <v>59</v>
      </c>
      <c r="K207" s="849">
        <v>925</v>
      </c>
      <c r="L207" s="849">
        <v>54575</v>
      </c>
      <c r="M207" s="832">
        <v>1</v>
      </c>
      <c r="N207" s="832">
        <v>59</v>
      </c>
      <c r="O207" s="849">
        <v>1319</v>
      </c>
      <c r="P207" s="849">
        <v>80459</v>
      </c>
      <c r="Q207" s="837">
        <v>1.4742830966559781</v>
      </c>
      <c r="R207" s="850">
        <v>61</v>
      </c>
    </row>
    <row r="208" spans="1:18" ht="14.4" customHeight="1" x14ac:dyDescent="0.3">
      <c r="A208" s="831" t="s">
        <v>4551</v>
      </c>
      <c r="B208" s="832" t="s">
        <v>4552</v>
      </c>
      <c r="C208" s="832" t="s">
        <v>606</v>
      </c>
      <c r="D208" s="832" t="s">
        <v>4804</v>
      </c>
      <c r="E208" s="832" t="s">
        <v>4843</v>
      </c>
      <c r="F208" s="832" t="s">
        <v>4844</v>
      </c>
      <c r="G208" s="849">
        <v>222</v>
      </c>
      <c r="H208" s="849">
        <v>155622</v>
      </c>
      <c r="I208" s="832">
        <v>1.9793192918192919</v>
      </c>
      <c r="J208" s="832">
        <v>701</v>
      </c>
      <c r="K208" s="849">
        <v>112</v>
      </c>
      <c r="L208" s="849">
        <v>78624</v>
      </c>
      <c r="M208" s="832">
        <v>1</v>
      </c>
      <c r="N208" s="832">
        <v>702</v>
      </c>
      <c r="O208" s="849">
        <v>136</v>
      </c>
      <c r="P208" s="849">
        <v>96152</v>
      </c>
      <c r="Q208" s="837">
        <v>1.2229344729344729</v>
      </c>
      <c r="R208" s="850">
        <v>707</v>
      </c>
    </row>
    <row r="209" spans="1:18" ht="14.4" customHeight="1" x14ac:dyDescent="0.3">
      <c r="A209" s="831" t="s">
        <v>4551</v>
      </c>
      <c r="B209" s="832" t="s">
        <v>4552</v>
      </c>
      <c r="C209" s="832" t="s">
        <v>606</v>
      </c>
      <c r="D209" s="832" t="s">
        <v>4804</v>
      </c>
      <c r="E209" s="832" t="s">
        <v>4845</v>
      </c>
      <c r="F209" s="832" t="s">
        <v>4846</v>
      </c>
      <c r="G209" s="849">
        <v>2</v>
      </c>
      <c r="H209" s="849">
        <v>118</v>
      </c>
      <c r="I209" s="832">
        <v>2</v>
      </c>
      <c r="J209" s="832">
        <v>59</v>
      </c>
      <c r="K209" s="849">
        <v>1</v>
      </c>
      <c r="L209" s="849">
        <v>59</v>
      </c>
      <c r="M209" s="832">
        <v>1</v>
      </c>
      <c r="N209" s="832">
        <v>59</v>
      </c>
      <c r="O209" s="849">
        <v>4</v>
      </c>
      <c r="P209" s="849">
        <v>244</v>
      </c>
      <c r="Q209" s="837">
        <v>4.1355932203389827</v>
      </c>
      <c r="R209" s="850">
        <v>61</v>
      </c>
    </row>
    <row r="210" spans="1:18" ht="14.4" customHeight="1" x14ac:dyDescent="0.3">
      <c r="A210" s="831" t="s">
        <v>4551</v>
      </c>
      <c r="B210" s="832" t="s">
        <v>4552</v>
      </c>
      <c r="C210" s="832" t="s">
        <v>606</v>
      </c>
      <c r="D210" s="832" t="s">
        <v>4804</v>
      </c>
      <c r="E210" s="832" t="s">
        <v>4847</v>
      </c>
      <c r="F210" s="832" t="s">
        <v>4848</v>
      </c>
      <c r="G210" s="849">
        <v>62</v>
      </c>
      <c r="H210" s="849">
        <v>7192</v>
      </c>
      <c r="I210" s="832">
        <v>0.40259740259740262</v>
      </c>
      <c r="J210" s="832">
        <v>116</v>
      </c>
      <c r="K210" s="849">
        <v>154</v>
      </c>
      <c r="L210" s="849">
        <v>17864</v>
      </c>
      <c r="M210" s="832">
        <v>1</v>
      </c>
      <c r="N210" s="832">
        <v>116</v>
      </c>
      <c r="O210" s="849">
        <v>321</v>
      </c>
      <c r="P210" s="849">
        <v>37236</v>
      </c>
      <c r="Q210" s="837">
        <v>2.0844155844155843</v>
      </c>
      <c r="R210" s="850">
        <v>116</v>
      </c>
    </row>
    <row r="211" spans="1:18" ht="14.4" customHeight="1" x14ac:dyDescent="0.3">
      <c r="A211" s="831" t="s">
        <v>4551</v>
      </c>
      <c r="B211" s="832" t="s">
        <v>4552</v>
      </c>
      <c r="C211" s="832" t="s">
        <v>606</v>
      </c>
      <c r="D211" s="832" t="s">
        <v>4804</v>
      </c>
      <c r="E211" s="832" t="s">
        <v>4849</v>
      </c>
      <c r="F211" s="832" t="s">
        <v>4850</v>
      </c>
      <c r="G211" s="849"/>
      <c r="H211" s="849"/>
      <c r="I211" s="832"/>
      <c r="J211" s="832"/>
      <c r="K211" s="849">
        <v>57</v>
      </c>
      <c r="L211" s="849">
        <v>0</v>
      </c>
      <c r="M211" s="832"/>
      <c r="N211" s="832">
        <v>0</v>
      </c>
      <c r="O211" s="849">
        <v>77</v>
      </c>
      <c r="P211" s="849">
        <v>0</v>
      </c>
      <c r="Q211" s="837"/>
      <c r="R211" s="850">
        <v>0</v>
      </c>
    </row>
    <row r="212" spans="1:18" ht="14.4" customHeight="1" x14ac:dyDescent="0.3">
      <c r="A212" s="831" t="s">
        <v>4551</v>
      </c>
      <c r="B212" s="832" t="s">
        <v>4552</v>
      </c>
      <c r="C212" s="832" t="s">
        <v>606</v>
      </c>
      <c r="D212" s="832" t="s">
        <v>4804</v>
      </c>
      <c r="E212" s="832" t="s">
        <v>4851</v>
      </c>
      <c r="F212" s="832" t="s">
        <v>4852</v>
      </c>
      <c r="G212" s="849"/>
      <c r="H212" s="849"/>
      <c r="I212" s="832"/>
      <c r="J212" s="832"/>
      <c r="K212" s="849"/>
      <c r="L212" s="849"/>
      <c r="M212" s="832"/>
      <c r="N212" s="832"/>
      <c r="O212" s="849">
        <v>5</v>
      </c>
      <c r="P212" s="849">
        <v>0</v>
      </c>
      <c r="Q212" s="837"/>
      <c r="R212" s="850">
        <v>0</v>
      </c>
    </row>
    <row r="213" spans="1:18" ht="14.4" customHeight="1" x14ac:dyDescent="0.3">
      <c r="A213" s="831" t="s">
        <v>4551</v>
      </c>
      <c r="B213" s="832" t="s">
        <v>4552</v>
      </c>
      <c r="C213" s="832" t="s">
        <v>4853</v>
      </c>
      <c r="D213" s="832" t="s">
        <v>4553</v>
      </c>
      <c r="E213" s="832" t="s">
        <v>4576</v>
      </c>
      <c r="F213" s="832" t="s">
        <v>4854</v>
      </c>
      <c r="G213" s="849"/>
      <c r="H213" s="849"/>
      <c r="I213" s="832"/>
      <c r="J213" s="832"/>
      <c r="K213" s="849">
        <v>0</v>
      </c>
      <c r="L213" s="849">
        <v>0</v>
      </c>
      <c r="M213" s="832"/>
      <c r="N213" s="832"/>
      <c r="O213" s="849"/>
      <c r="P213" s="849"/>
      <c r="Q213" s="837"/>
      <c r="R213" s="850"/>
    </row>
    <row r="214" spans="1:18" ht="14.4" customHeight="1" x14ac:dyDescent="0.3">
      <c r="A214" s="831" t="s">
        <v>4551</v>
      </c>
      <c r="B214" s="832" t="s">
        <v>4552</v>
      </c>
      <c r="C214" s="832" t="s">
        <v>4853</v>
      </c>
      <c r="D214" s="832" t="s">
        <v>4553</v>
      </c>
      <c r="E214" s="832" t="s">
        <v>4578</v>
      </c>
      <c r="F214" s="832" t="s">
        <v>4855</v>
      </c>
      <c r="G214" s="849">
        <v>4.2632564145606011E-14</v>
      </c>
      <c r="H214" s="849">
        <v>6.9849193096160889E-10</v>
      </c>
      <c r="I214" s="832">
        <v>1.5</v>
      </c>
      <c r="J214" s="832">
        <v>16384</v>
      </c>
      <c r="K214" s="849">
        <v>4.2632564145606011E-14</v>
      </c>
      <c r="L214" s="849">
        <v>4.6566128730773926E-10</v>
      </c>
      <c r="M214" s="832">
        <v>1</v>
      </c>
      <c r="N214" s="832">
        <v>10922.666666666666</v>
      </c>
      <c r="O214" s="849">
        <v>5.6843418860808015E-14</v>
      </c>
      <c r="P214" s="849">
        <v>-9.3132257461547852E-10</v>
      </c>
      <c r="Q214" s="837">
        <v>-2</v>
      </c>
      <c r="R214" s="850">
        <v>-16384</v>
      </c>
    </row>
    <row r="215" spans="1:18" ht="14.4" customHeight="1" x14ac:dyDescent="0.3">
      <c r="A215" s="831" t="s">
        <v>4551</v>
      </c>
      <c r="B215" s="832" t="s">
        <v>4552</v>
      </c>
      <c r="C215" s="832" t="s">
        <v>4853</v>
      </c>
      <c r="D215" s="832" t="s">
        <v>4553</v>
      </c>
      <c r="E215" s="832" t="s">
        <v>4579</v>
      </c>
      <c r="F215" s="832" t="s">
        <v>4580</v>
      </c>
      <c r="G215" s="849">
        <v>0</v>
      </c>
      <c r="H215" s="849">
        <v>0</v>
      </c>
      <c r="I215" s="832">
        <v>0</v>
      </c>
      <c r="J215" s="832"/>
      <c r="K215" s="849">
        <v>0</v>
      </c>
      <c r="L215" s="849">
        <v>-5.8207660913467407E-11</v>
      </c>
      <c r="M215" s="832">
        <v>1</v>
      </c>
      <c r="N215" s="832"/>
      <c r="O215" s="849">
        <v>0</v>
      </c>
      <c r="P215" s="849">
        <v>0</v>
      </c>
      <c r="Q215" s="837">
        <v>0</v>
      </c>
      <c r="R215" s="850"/>
    </row>
    <row r="216" spans="1:18" ht="14.4" customHeight="1" x14ac:dyDescent="0.3">
      <c r="A216" s="831" t="s">
        <v>4551</v>
      </c>
      <c r="B216" s="832" t="s">
        <v>4552</v>
      </c>
      <c r="C216" s="832" t="s">
        <v>4853</v>
      </c>
      <c r="D216" s="832" t="s">
        <v>4553</v>
      </c>
      <c r="E216" s="832" t="s">
        <v>4581</v>
      </c>
      <c r="F216" s="832" t="s">
        <v>4580</v>
      </c>
      <c r="G216" s="849">
        <v>0</v>
      </c>
      <c r="H216" s="849">
        <v>0</v>
      </c>
      <c r="I216" s="832">
        <v>0</v>
      </c>
      <c r="J216" s="832"/>
      <c r="K216" s="849">
        <v>0</v>
      </c>
      <c r="L216" s="849">
        <v>-8.7311491370201111E-11</v>
      </c>
      <c r="M216" s="832">
        <v>1</v>
      </c>
      <c r="N216" s="832"/>
      <c r="O216" s="849">
        <v>0</v>
      </c>
      <c r="P216" s="849">
        <v>2.9103830456733704E-11</v>
      </c>
      <c r="Q216" s="837">
        <v>-0.33333333333333331</v>
      </c>
      <c r="R216" s="850"/>
    </row>
    <row r="217" spans="1:18" ht="14.4" customHeight="1" x14ac:dyDescent="0.3">
      <c r="A217" s="831" t="s">
        <v>4551</v>
      </c>
      <c r="B217" s="832" t="s">
        <v>4552</v>
      </c>
      <c r="C217" s="832" t="s">
        <v>4853</v>
      </c>
      <c r="D217" s="832" t="s">
        <v>4553</v>
      </c>
      <c r="E217" s="832" t="s">
        <v>4582</v>
      </c>
      <c r="F217" s="832" t="s">
        <v>4580</v>
      </c>
      <c r="G217" s="849">
        <v>0</v>
      </c>
      <c r="H217" s="849">
        <v>3.4924596548080444E-10</v>
      </c>
      <c r="I217" s="832">
        <v>0.42857142857142855</v>
      </c>
      <c r="J217" s="832"/>
      <c r="K217" s="849">
        <v>0</v>
      </c>
      <c r="L217" s="849">
        <v>8.149072527885437E-10</v>
      </c>
      <c r="M217" s="832">
        <v>1</v>
      </c>
      <c r="N217" s="832"/>
      <c r="O217" s="849">
        <v>0</v>
      </c>
      <c r="P217" s="849">
        <v>0</v>
      </c>
      <c r="Q217" s="837">
        <v>0</v>
      </c>
      <c r="R217" s="850"/>
    </row>
    <row r="218" spans="1:18" ht="14.4" customHeight="1" x14ac:dyDescent="0.3">
      <c r="A218" s="831" t="s">
        <v>4551</v>
      </c>
      <c r="B218" s="832" t="s">
        <v>4552</v>
      </c>
      <c r="C218" s="832" t="s">
        <v>4853</v>
      </c>
      <c r="D218" s="832" t="s">
        <v>4553</v>
      </c>
      <c r="E218" s="832" t="s">
        <v>4583</v>
      </c>
      <c r="F218" s="832" t="s">
        <v>4856</v>
      </c>
      <c r="G218" s="849">
        <v>0</v>
      </c>
      <c r="H218" s="849">
        <v>0</v>
      </c>
      <c r="I218" s="832">
        <v>0</v>
      </c>
      <c r="J218" s="832"/>
      <c r="K218" s="849">
        <v>0</v>
      </c>
      <c r="L218" s="849">
        <v>3.2014213502407074E-10</v>
      </c>
      <c r="M218" s="832">
        <v>1</v>
      </c>
      <c r="N218" s="832"/>
      <c r="O218" s="849">
        <v>0</v>
      </c>
      <c r="P218" s="849">
        <v>0</v>
      </c>
      <c r="Q218" s="837">
        <v>0</v>
      </c>
      <c r="R218" s="850"/>
    </row>
    <row r="219" spans="1:18" ht="14.4" customHeight="1" x14ac:dyDescent="0.3">
      <c r="A219" s="831" t="s">
        <v>4551</v>
      </c>
      <c r="B219" s="832" t="s">
        <v>4552</v>
      </c>
      <c r="C219" s="832" t="s">
        <v>4853</v>
      </c>
      <c r="D219" s="832" t="s">
        <v>4553</v>
      </c>
      <c r="E219" s="832" t="s">
        <v>4585</v>
      </c>
      <c r="F219" s="832" t="s">
        <v>4586</v>
      </c>
      <c r="G219" s="849">
        <v>0</v>
      </c>
      <c r="H219" s="849">
        <v>-1.1641532182693481E-10</v>
      </c>
      <c r="I219" s="832">
        <v>-0.5</v>
      </c>
      <c r="J219" s="832"/>
      <c r="K219" s="849">
        <v>0</v>
      </c>
      <c r="L219" s="849">
        <v>2.3283064365386963E-10</v>
      </c>
      <c r="M219" s="832">
        <v>1</v>
      </c>
      <c r="N219" s="832"/>
      <c r="O219" s="849">
        <v>0</v>
      </c>
      <c r="P219" s="849">
        <v>-4.6566128730773926E-10</v>
      </c>
      <c r="Q219" s="837">
        <v>-2</v>
      </c>
      <c r="R219" s="850"/>
    </row>
    <row r="220" spans="1:18" ht="14.4" customHeight="1" x14ac:dyDescent="0.3">
      <c r="A220" s="831" t="s">
        <v>4551</v>
      </c>
      <c r="B220" s="832" t="s">
        <v>4552</v>
      </c>
      <c r="C220" s="832" t="s">
        <v>4853</v>
      </c>
      <c r="D220" s="832" t="s">
        <v>4553</v>
      </c>
      <c r="E220" s="832" t="s">
        <v>4591</v>
      </c>
      <c r="F220" s="832" t="s">
        <v>4592</v>
      </c>
      <c r="G220" s="849">
        <v>0</v>
      </c>
      <c r="H220" s="849">
        <v>0</v>
      </c>
      <c r="I220" s="832"/>
      <c r="J220" s="832"/>
      <c r="K220" s="849">
        <v>0</v>
      </c>
      <c r="L220" s="849">
        <v>0</v>
      </c>
      <c r="M220" s="832"/>
      <c r="N220" s="832"/>
      <c r="O220" s="849"/>
      <c r="P220" s="849"/>
      <c r="Q220" s="837"/>
      <c r="R220" s="850"/>
    </row>
    <row r="221" spans="1:18" ht="14.4" customHeight="1" x14ac:dyDescent="0.3">
      <c r="A221" s="831" t="s">
        <v>4551</v>
      </c>
      <c r="B221" s="832" t="s">
        <v>4552</v>
      </c>
      <c r="C221" s="832" t="s">
        <v>4853</v>
      </c>
      <c r="D221" s="832" t="s">
        <v>4553</v>
      </c>
      <c r="E221" s="832" t="s">
        <v>4593</v>
      </c>
      <c r="F221" s="832" t="s">
        <v>4586</v>
      </c>
      <c r="G221" s="849">
        <v>0</v>
      </c>
      <c r="H221" s="849">
        <v>-4.6566128730773926E-10</v>
      </c>
      <c r="I221" s="832">
        <v>4</v>
      </c>
      <c r="J221" s="832"/>
      <c r="K221" s="849">
        <v>0</v>
      </c>
      <c r="L221" s="849">
        <v>-1.1641532182693481E-10</v>
      </c>
      <c r="M221" s="832">
        <v>1</v>
      </c>
      <c r="N221" s="832"/>
      <c r="O221" s="849">
        <v>0</v>
      </c>
      <c r="P221" s="849">
        <v>0</v>
      </c>
      <c r="Q221" s="837">
        <v>0</v>
      </c>
      <c r="R221" s="850"/>
    </row>
    <row r="222" spans="1:18" ht="14.4" customHeight="1" x14ac:dyDescent="0.3">
      <c r="A222" s="831" t="s">
        <v>4551</v>
      </c>
      <c r="B222" s="832" t="s">
        <v>4552</v>
      </c>
      <c r="C222" s="832" t="s">
        <v>4853</v>
      </c>
      <c r="D222" s="832" t="s">
        <v>4553</v>
      </c>
      <c r="E222" s="832" t="s">
        <v>4594</v>
      </c>
      <c r="F222" s="832" t="s">
        <v>4857</v>
      </c>
      <c r="G222" s="849"/>
      <c r="H222" s="849"/>
      <c r="I222" s="832"/>
      <c r="J222" s="832"/>
      <c r="K222" s="849">
        <v>0</v>
      </c>
      <c r="L222" s="849">
        <v>0</v>
      </c>
      <c r="M222" s="832"/>
      <c r="N222" s="832"/>
      <c r="O222" s="849">
        <v>3.1086244689504383E-15</v>
      </c>
      <c r="P222" s="849">
        <v>-4.3655745685100555E-11</v>
      </c>
      <c r="Q222" s="837"/>
      <c r="R222" s="850">
        <v>-14043.428571428571</v>
      </c>
    </row>
    <row r="223" spans="1:18" ht="14.4" customHeight="1" x14ac:dyDescent="0.3">
      <c r="A223" s="831" t="s">
        <v>4551</v>
      </c>
      <c r="B223" s="832" t="s">
        <v>4552</v>
      </c>
      <c r="C223" s="832" t="s">
        <v>4853</v>
      </c>
      <c r="D223" s="832" t="s">
        <v>4553</v>
      </c>
      <c r="E223" s="832" t="s">
        <v>4595</v>
      </c>
      <c r="F223" s="832" t="s">
        <v>4857</v>
      </c>
      <c r="G223" s="849">
        <v>0</v>
      </c>
      <c r="H223" s="849">
        <v>0</v>
      </c>
      <c r="I223" s="832">
        <v>0</v>
      </c>
      <c r="J223" s="832"/>
      <c r="K223" s="849">
        <v>0</v>
      </c>
      <c r="L223" s="849">
        <v>1.1641532182693481E-10</v>
      </c>
      <c r="M223" s="832">
        <v>1</v>
      </c>
      <c r="N223" s="832"/>
      <c r="O223" s="849">
        <v>-7.1054273576010019E-15</v>
      </c>
      <c r="P223" s="849">
        <v>2.3283064365386963E-10</v>
      </c>
      <c r="Q223" s="837">
        <v>2</v>
      </c>
      <c r="R223" s="850">
        <v>-32768</v>
      </c>
    </row>
    <row r="224" spans="1:18" ht="14.4" customHeight="1" x14ac:dyDescent="0.3">
      <c r="A224" s="831" t="s">
        <v>4551</v>
      </c>
      <c r="B224" s="832" t="s">
        <v>4552</v>
      </c>
      <c r="C224" s="832" t="s">
        <v>4853</v>
      </c>
      <c r="D224" s="832" t="s">
        <v>4553</v>
      </c>
      <c r="E224" s="832" t="s">
        <v>4596</v>
      </c>
      <c r="F224" s="832" t="s">
        <v>4858</v>
      </c>
      <c r="G224" s="849">
        <v>-2.8421709430404007E-14</v>
      </c>
      <c r="H224" s="849">
        <v>2.3283064365386963E-10</v>
      </c>
      <c r="I224" s="832">
        <v>4</v>
      </c>
      <c r="J224" s="832">
        <v>-8192</v>
      </c>
      <c r="K224" s="849">
        <v>-4.2632564145606011E-14</v>
      </c>
      <c r="L224" s="849">
        <v>5.8207660913467407E-11</v>
      </c>
      <c r="M224" s="832">
        <v>1</v>
      </c>
      <c r="N224" s="832">
        <v>-1365.3333333333333</v>
      </c>
      <c r="O224" s="849">
        <v>2.1316282072803006E-14</v>
      </c>
      <c r="P224" s="849">
        <v>-2.9103830456733704E-10</v>
      </c>
      <c r="Q224" s="837">
        <v>-5</v>
      </c>
      <c r="R224" s="850">
        <v>-13653.333333333334</v>
      </c>
    </row>
    <row r="225" spans="1:18" ht="14.4" customHeight="1" x14ac:dyDescent="0.3">
      <c r="A225" s="831" t="s">
        <v>4551</v>
      </c>
      <c r="B225" s="832" t="s">
        <v>4552</v>
      </c>
      <c r="C225" s="832" t="s">
        <v>4853</v>
      </c>
      <c r="D225" s="832" t="s">
        <v>4553</v>
      </c>
      <c r="E225" s="832" t="s">
        <v>4597</v>
      </c>
      <c r="F225" s="832" t="s">
        <v>4859</v>
      </c>
      <c r="G225" s="849"/>
      <c r="H225" s="849"/>
      <c r="I225" s="832"/>
      <c r="J225" s="832"/>
      <c r="K225" s="849">
        <v>0</v>
      </c>
      <c r="L225" s="849">
        <v>0</v>
      </c>
      <c r="M225" s="832"/>
      <c r="N225" s="832"/>
      <c r="O225" s="849"/>
      <c r="P225" s="849"/>
      <c r="Q225" s="837"/>
      <c r="R225" s="850"/>
    </row>
    <row r="226" spans="1:18" ht="14.4" customHeight="1" x14ac:dyDescent="0.3">
      <c r="A226" s="831" t="s">
        <v>4551</v>
      </c>
      <c r="B226" s="832" t="s">
        <v>4552</v>
      </c>
      <c r="C226" s="832" t="s">
        <v>4853</v>
      </c>
      <c r="D226" s="832" t="s">
        <v>4553</v>
      </c>
      <c r="E226" s="832" t="s">
        <v>4599</v>
      </c>
      <c r="F226" s="832" t="s">
        <v>4860</v>
      </c>
      <c r="G226" s="849">
        <v>-7.1054273576010019E-15</v>
      </c>
      <c r="H226" s="849">
        <v>2.4738255888223648E-10</v>
      </c>
      <c r="I226" s="832">
        <v>1.4166666666666667</v>
      </c>
      <c r="J226" s="832">
        <v>-34816</v>
      </c>
      <c r="K226" s="849">
        <v>7.1054273576010019E-15</v>
      </c>
      <c r="L226" s="849">
        <v>1.7462298274040222E-10</v>
      </c>
      <c r="M226" s="832">
        <v>1</v>
      </c>
      <c r="N226" s="832">
        <v>24576</v>
      </c>
      <c r="O226" s="849">
        <v>-1.4210854715202004E-14</v>
      </c>
      <c r="P226" s="849">
        <v>0</v>
      </c>
      <c r="Q226" s="837">
        <v>0</v>
      </c>
      <c r="R226" s="850">
        <v>0</v>
      </c>
    </row>
    <row r="227" spans="1:18" ht="14.4" customHeight="1" x14ac:dyDescent="0.3">
      <c r="A227" s="831" t="s">
        <v>4551</v>
      </c>
      <c r="B227" s="832" t="s">
        <v>4552</v>
      </c>
      <c r="C227" s="832" t="s">
        <v>4853</v>
      </c>
      <c r="D227" s="832" t="s">
        <v>4553</v>
      </c>
      <c r="E227" s="832" t="s">
        <v>4633</v>
      </c>
      <c r="F227" s="832" t="s">
        <v>4861</v>
      </c>
      <c r="G227" s="849">
        <v>0</v>
      </c>
      <c r="H227" s="849">
        <v>0</v>
      </c>
      <c r="I227" s="832"/>
      <c r="J227" s="832"/>
      <c r="K227" s="849"/>
      <c r="L227" s="849"/>
      <c r="M227" s="832"/>
      <c r="N227" s="832"/>
      <c r="O227" s="849"/>
      <c r="P227" s="849"/>
      <c r="Q227" s="837"/>
      <c r="R227" s="850"/>
    </row>
    <row r="228" spans="1:18" ht="14.4" customHeight="1" x14ac:dyDescent="0.3">
      <c r="A228" s="831" t="s">
        <v>4551</v>
      </c>
      <c r="B228" s="832" t="s">
        <v>4552</v>
      </c>
      <c r="C228" s="832" t="s">
        <v>4853</v>
      </c>
      <c r="D228" s="832" t="s">
        <v>4553</v>
      </c>
      <c r="E228" s="832" t="s">
        <v>4634</v>
      </c>
      <c r="F228" s="832" t="s">
        <v>4861</v>
      </c>
      <c r="G228" s="849">
        <v>0</v>
      </c>
      <c r="H228" s="849">
        <v>2.9103830456733704E-11</v>
      </c>
      <c r="I228" s="832">
        <v>-0.25</v>
      </c>
      <c r="J228" s="832"/>
      <c r="K228" s="849">
        <v>0</v>
      </c>
      <c r="L228" s="849">
        <v>-1.1641532182693481E-10</v>
      </c>
      <c r="M228" s="832">
        <v>1</v>
      </c>
      <c r="N228" s="832"/>
      <c r="O228" s="849">
        <v>0</v>
      </c>
      <c r="P228" s="849">
        <v>0</v>
      </c>
      <c r="Q228" s="837">
        <v>0</v>
      </c>
      <c r="R228" s="850"/>
    </row>
    <row r="229" spans="1:18" ht="14.4" customHeight="1" x14ac:dyDescent="0.3">
      <c r="A229" s="831" t="s">
        <v>4551</v>
      </c>
      <c r="B229" s="832" t="s">
        <v>4552</v>
      </c>
      <c r="C229" s="832" t="s">
        <v>4853</v>
      </c>
      <c r="D229" s="832" t="s">
        <v>4553</v>
      </c>
      <c r="E229" s="832" t="s">
        <v>4635</v>
      </c>
      <c r="F229" s="832" t="s">
        <v>4636</v>
      </c>
      <c r="G229" s="849"/>
      <c r="H229" s="849"/>
      <c r="I229" s="832"/>
      <c r="J229" s="832"/>
      <c r="K229" s="849">
        <v>0</v>
      </c>
      <c r="L229" s="849">
        <v>0</v>
      </c>
      <c r="M229" s="832"/>
      <c r="N229" s="832"/>
      <c r="O229" s="849"/>
      <c r="P229" s="849"/>
      <c r="Q229" s="837"/>
      <c r="R229" s="850"/>
    </row>
    <row r="230" spans="1:18" ht="14.4" customHeight="1" x14ac:dyDescent="0.3">
      <c r="A230" s="831" t="s">
        <v>4551</v>
      </c>
      <c r="B230" s="832" t="s">
        <v>4552</v>
      </c>
      <c r="C230" s="832" t="s">
        <v>4853</v>
      </c>
      <c r="D230" s="832" t="s">
        <v>4553</v>
      </c>
      <c r="E230" s="832" t="s">
        <v>4637</v>
      </c>
      <c r="F230" s="832" t="s">
        <v>4636</v>
      </c>
      <c r="G230" s="849"/>
      <c r="H230" s="849"/>
      <c r="I230" s="832"/>
      <c r="J230" s="832"/>
      <c r="K230" s="849">
        <v>0</v>
      </c>
      <c r="L230" s="849">
        <v>0</v>
      </c>
      <c r="M230" s="832"/>
      <c r="N230" s="832"/>
      <c r="O230" s="849"/>
      <c r="P230" s="849"/>
      <c r="Q230" s="837"/>
      <c r="R230" s="850"/>
    </row>
    <row r="231" spans="1:18" ht="14.4" customHeight="1" x14ac:dyDescent="0.3">
      <c r="A231" s="831" t="s">
        <v>4551</v>
      </c>
      <c r="B231" s="832" t="s">
        <v>4552</v>
      </c>
      <c r="C231" s="832" t="s">
        <v>4853</v>
      </c>
      <c r="D231" s="832" t="s">
        <v>4553</v>
      </c>
      <c r="E231" s="832" t="s">
        <v>4643</v>
      </c>
      <c r="F231" s="832" t="s">
        <v>4644</v>
      </c>
      <c r="G231" s="849"/>
      <c r="H231" s="849"/>
      <c r="I231" s="832"/>
      <c r="J231" s="832"/>
      <c r="K231" s="849">
        <v>0</v>
      </c>
      <c r="L231" s="849">
        <v>0</v>
      </c>
      <c r="M231" s="832"/>
      <c r="N231" s="832"/>
      <c r="O231" s="849"/>
      <c r="P231" s="849"/>
      <c r="Q231" s="837"/>
      <c r="R231" s="850"/>
    </row>
    <row r="232" spans="1:18" ht="14.4" customHeight="1" x14ac:dyDescent="0.3">
      <c r="A232" s="831" t="s">
        <v>4551</v>
      </c>
      <c r="B232" s="832" t="s">
        <v>4552</v>
      </c>
      <c r="C232" s="832" t="s">
        <v>4853</v>
      </c>
      <c r="D232" s="832" t="s">
        <v>4553</v>
      </c>
      <c r="E232" s="832" t="s">
        <v>4645</v>
      </c>
      <c r="F232" s="832" t="s">
        <v>4862</v>
      </c>
      <c r="G232" s="849">
        <v>0</v>
      </c>
      <c r="H232" s="849">
        <v>0</v>
      </c>
      <c r="I232" s="832"/>
      <c r="J232" s="832"/>
      <c r="K232" s="849">
        <v>0</v>
      </c>
      <c r="L232" s="849">
        <v>0</v>
      </c>
      <c r="M232" s="832"/>
      <c r="N232" s="832"/>
      <c r="O232" s="849">
        <v>0</v>
      </c>
      <c r="P232" s="849">
        <v>0</v>
      </c>
      <c r="Q232" s="837"/>
      <c r="R232" s="850"/>
    </row>
    <row r="233" spans="1:18" ht="14.4" customHeight="1" x14ac:dyDescent="0.3">
      <c r="A233" s="831" t="s">
        <v>4551</v>
      </c>
      <c r="B233" s="832" t="s">
        <v>4552</v>
      </c>
      <c r="C233" s="832" t="s">
        <v>4853</v>
      </c>
      <c r="D233" s="832" t="s">
        <v>4553</v>
      </c>
      <c r="E233" s="832" t="s">
        <v>4646</v>
      </c>
      <c r="F233" s="832" t="s">
        <v>4862</v>
      </c>
      <c r="G233" s="849">
        <v>0</v>
      </c>
      <c r="H233" s="849">
        <v>2.9103830456733704E-11</v>
      </c>
      <c r="I233" s="832">
        <v>0.5</v>
      </c>
      <c r="J233" s="832"/>
      <c r="K233" s="849">
        <v>0</v>
      </c>
      <c r="L233" s="849">
        <v>5.8207660913467407E-11</v>
      </c>
      <c r="M233" s="832">
        <v>1</v>
      </c>
      <c r="N233" s="832"/>
      <c r="O233" s="849">
        <v>0</v>
      </c>
      <c r="P233" s="849">
        <v>5.8207660913467407E-11</v>
      </c>
      <c r="Q233" s="837">
        <v>1</v>
      </c>
      <c r="R233" s="850"/>
    </row>
    <row r="234" spans="1:18" ht="14.4" customHeight="1" x14ac:dyDescent="0.3">
      <c r="A234" s="831" t="s">
        <v>4551</v>
      </c>
      <c r="B234" s="832" t="s">
        <v>4552</v>
      </c>
      <c r="C234" s="832" t="s">
        <v>4853</v>
      </c>
      <c r="D234" s="832" t="s">
        <v>4553</v>
      </c>
      <c r="E234" s="832" t="s">
        <v>4656</v>
      </c>
      <c r="F234" s="832" t="s">
        <v>2430</v>
      </c>
      <c r="G234" s="849">
        <v>0</v>
      </c>
      <c r="H234" s="849">
        <v>0</v>
      </c>
      <c r="I234" s="832"/>
      <c r="J234" s="832"/>
      <c r="K234" s="849"/>
      <c r="L234" s="849"/>
      <c r="M234" s="832"/>
      <c r="N234" s="832"/>
      <c r="O234" s="849">
        <v>0</v>
      </c>
      <c r="P234" s="849">
        <v>-1.4551915228366852E-11</v>
      </c>
      <c r="Q234" s="837"/>
      <c r="R234" s="850"/>
    </row>
    <row r="235" spans="1:18" ht="14.4" customHeight="1" x14ac:dyDescent="0.3">
      <c r="A235" s="831" t="s">
        <v>4551</v>
      </c>
      <c r="B235" s="832" t="s">
        <v>4552</v>
      </c>
      <c r="C235" s="832" t="s">
        <v>4853</v>
      </c>
      <c r="D235" s="832" t="s">
        <v>4553</v>
      </c>
      <c r="E235" s="832" t="s">
        <v>4660</v>
      </c>
      <c r="F235" s="832" t="s">
        <v>4661</v>
      </c>
      <c r="G235" s="849">
        <v>0</v>
      </c>
      <c r="H235" s="849">
        <v>0</v>
      </c>
      <c r="I235" s="832"/>
      <c r="J235" s="832"/>
      <c r="K235" s="849"/>
      <c r="L235" s="849"/>
      <c r="M235" s="832"/>
      <c r="N235" s="832"/>
      <c r="O235" s="849"/>
      <c r="P235" s="849"/>
      <c r="Q235" s="837"/>
      <c r="R235" s="850"/>
    </row>
    <row r="236" spans="1:18" ht="14.4" customHeight="1" x14ac:dyDescent="0.3">
      <c r="A236" s="831" t="s">
        <v>4551</v>
      </c>
      <c r="B236" s="832" t="s">
        <v>4552</v>
      </c>
      <c r="C236" s="832" t="s">
        <v>4853</v>
      </c>
      <c r="D236" s="832" t="s">
        <v>4553</v>
      </c>
      <c r="E236" s="832" t="s">
        <v>4662</v>
      </c>
      <c r="F236" s="832" t="s">
        <v>4663</v>
      </c>
      <c r="G236" s="849"/>
      <c r="H236" s="849"/>
      <c r="I236" s="832"/>
      <c r="J236" s="832"/>
      <c r="K236" s="849">
        <v>0</v>
      </c>
      <c r="L236" s="849">
        <v>0</v>
      </c>
      <c r="M236" s="832"/>
      <c r="N236" s="832"/>
      <c r="O236" s="849"/>
      <c r="P236" s="849"/>
      <c r="Q236" s="837"/>
      <c r="R236" s="850"/>
    </row>
    <row r="237" spans="1:18" ht="14.4" customHeight="1" x14ac:dyDescent="0.3">
      <c r="A237" s="831" t="s">
        <v>4551</v>
      </c>
      <c r="B237" s="832" t="s">
        <v>4552</v>
      </c>
      <c r="C237" s="832" t="s">
        <v>4853</v>
      </c>
      <c r="D237" s="832" t="s">
        <v>4553</v>
      </c>
      <c r="E237" s="832" t="s">
        <v>4664</v>
      </c>
      <c r="F237" s="832" t="s">
        <v>4663</v>
      </c>
      <c r="G237" s="849">
        <v>0</v>
      </c>
      <c r="H237" s="849">
        <v>0</v>
      </c>
      <c r="I237" s="832">
        <v>0</v>
      </c>
      <c r="J237" s="832"/>
      <c r="K237" s="849">
        <v>0</v>
      </c>
      <c r="L237" s="849">
        <v>-5.8207660913467407E-11</v>
      </c>
      <c r="M237" s="832">
        <v>1</v>
      </c>
      <c r="N237" s="832"/>
      <c r="O237" s="849">
        <v>1.7763568394002505E-15</v>
      </c>
      <c r="P237" s="849">
        <v>-5.8207660913467407E-11</v>
      </c>
      <c r="Q237" s="837">
        <v>1</v>
      </c>
      <c r="R237" s="850">
        <v>-32768</v>
      </c>
    </row>
    <row r="238" spans="1:18" ht="14.4" customHeight="1" x14ac:dyDescent="0.3">
      <c r="A238" s="831" t="s">
        <v>4551</v>
      </c>
      <c r="B238" s="832" t="s">
        <v>4552</v>
      </c>
      <c r="C238" s="832" t="s">
        <v>4853</v>
      </c>
      <c r="D238" s="832" t="s">
        <v>4553</v>
      </c>
      <c r="E238" s="832" t="s">
        <v>4665</v>
      </c>
      <c r="F238" s="832" t="s">
        <v>2447</v>
      </c>
      <c r="G238" s="849">
        <v>0</v>
      </c>
      <c r="H238" s="849">
        <v>1.1641532182693481E-10</v>
      </c>
      <c r="I238" s="832"/>
      <c r="J238" s="832"/>
      <c r="K238" s="849">
        <v>0</v>
      </c>
      <c r="L238" s="849">
        <v>0</v>
      </c>
      <c r="M238" s="832"/>
      <c r="N238" s="832"/>
      <c r="O238" s="849"/>
      <c r="P238" s="849"/>
      <c r="Q238" s="837"/>
      <c r="R238" s="850"/>
    </row>
    <row r="239" spans="1:18" ht="14.4" customHeight="1" x14ac:dyDescent="0.3">
      <c r="A239" s="831" t="s">
        <v>4551</v>
      </c>
      <c r="B239" s="832" t="s">
        <v>4552</v>
      </c>
      <c r="C239" s="832" t="s">
        <v>4853</v>
      </c>
      <c r="D239" s="832" t="s">
        <v>4553</v>
      </c>
      <c r="E239" s="832" t="s">
        <v>4666</v>
      </c>
      <c r="F239" s="832" t="s">
        <v>4863</v>
      </c>
      <c r="G239" s="849">
        <v>0</v>
      </c>
      <c r="H239" s="849">
        <v>0</v>
      </c>
      <c r="I239" s="832"/>
      <c r="J239" s="832"/>
      <c r="K239" s="849">
        <v>0</v>
      </c>
      <c r="L239" s="849">
        <v>0</v>
      </c>
      <c r="M239" s="832"/>
      <c r="N239" s="832"/>
      <c r="O239" s="849">
        <v>0</v>
      </c>
      <c r="P239" s="849">
        <v>0</v>
      </c>
      <c r="Q239" s="837"/>
      <c r="R239" s="850"/>
    </row>
    <row r="240" spans="1:18" ht="14.4" customHeight="1" x14ac:dyDescent="0.3">
      <c r="A240" s="831" t="s">
        <v>4551</v>
      </c>
      <c r="B240" s="832" t="s">
        <v>4552</v>
      </c>
      <c r="C240" s="832" t="s">
        <v>4853</v>
      </c>
      <c r="D240" s="832" t="s">
        <v>4553</v>
      </c>
      <c r="E240" s="832" t="s">
        <v>4676</v>
      </c>
      <c r="F240" s="832" t="s">
        <v>4864</v>
      </c>
      <c r="G240" s="849">
        <v>0</v>
      </c>
      <c r="H240" s="849">
        <v>8.7311491370201111E-11</v>
      </c>
      <c r="I240" s="832">
        <v>0.75</v>
      </c>
      <c r="J240" s="832"/>
      <c r="K240" s="849">
        <v>0</v>
      </c>
      <c r="L240" s="849">
        <v>1.1641532182693481E-10</v>
      </c>
      <c r="M240" s="832">
        <v>1</v>
      </c>
      <c r="N240" s="832"/>
      <c r="O240" s="849">
        <v>-1.4210854715202004E-14</v>
      </c>
      <c r="P240" s="849">
        <v>0</v>
      </c>
      <c r="Q240" s="837">
        <v>0</v>
      </c>
      <c r="R240" s="850">
        <v>0</v>
      </c>
    </row>
    <row r="241" spans="1:18" ht="14.4" customHeight="1" x14ac:dyDescent="0.3">
      <c r="A241" s="831" t="s">
        <v>4551</v>
      </c>
      <c r="B241" s="832" t="s">
        <v>4552</v>
      </c>
      <c r="C241" s="832" t="s">
        <v>4853</v>
      </c>
      <c r="D241" s="832" t="s">
        <v>4553</v>
      </c>
      <c r="E241" s="832" t="s">
        <v>4677</v>
      </c>
      <c r="F241" s="832" t="s">
        <v>4865</v>
      </c>
      <c r="G241" s="849"/>
      <c r="H241" s="849"/>
      <c r="I241" s="832"/>
      <c r="J241" s="832"/>
      <c r="K241" s="849"/>
      <c r="L241" s="849"/>
      <c r="M241" s="832"/>
      <c r="N241" s="832"/>
      <c r="O241" s="849">
        <v>0</v>
      </c>
      <c r="P241" s="849">
        <v>0</v>
      </c>
      <c r="Q241" s="837"/>
      <c r="R241" s="850"/>
    </row>
    <row r="242" spans="1:18" ht="14.4" customHeight="1" x14ac:dyDescent="0.3">
      <c r="A242" s="831" t="s">
        <v>4551</v>
      </c>
      <c r="B242" s="832" t="s">
        <v>4552</v>
      </c>
      <c r="C242" s="832" t="s">
        <v>4853</v>
      </c>
      <c r="D242" s="832" t="s">
        <v>4553</v>
      </c>
      <c r="E242" s="832" t="s">
        <v>4681</v>
      </c>
      <c r="F242" s="832" t="s">
        <v>4866</v>
      </c>
      <c r="G242" s="849">
        <v>0</v>
      </c>
      <c r="H242" s="849">
        <v>-1.1641532182693481E-10</v>
      </c>
      <c r="I242" s="832"/>
      <c r="J242" s="832"/>
      <c r="K242" s="849">
        <v>0</v>
      </c>
      <c r="L242" s="849">
        <v>0</v>
      </c>
      <c r="M242" s="832"/>
      <c r="N242" s="832"/>
      <c r="O242" s="849">
        <v>1.0658141036401503E-14</v>
      </c>
      <c r="P242" s="849">
        <v>2.0954757928848267E-9</v>
      </c>
      <c r="Q242" s="837"/>
      <c r="R242" s="850">
        <v>196608</v>
      </c>
    </row>
    <row r="243" spans="1:18" ht="14.4" customHeight="1" x14ac:dyDescent="0.3">
      <c r="A243" s="831" t="s">
        <v>4551</v>
      </c>
      <c r="B243" s="832" t="s">
        <v>4552</v>
      </c>
      <c r="C243" s="832" t="s">
        <v>4853</v>
      </c>
      <c r="D243" s="832" t="s">
        <v>4553</v>
      </c>
      <c r="E243" s="832" t="s">
        <v>4685</v>
      </c>
      <c r="F243" s="832" t="s">
        <v>4855</v>
      </c>
      <c r="G243" s="849">
        <v>0</v>
      </c>
      <c r="H243" s="849">
        <v>-5.2386894822120667E-10</v>
      </c>
      <c r="I243" s="832">
        <v>4.5</v>
      </c>
      <c r="J243" s="832"/>
      <c r="K243" s="849">
        <v>0</v>
      </c>
      <c r="L243" s="849">
        <v>-1.1641532182693481E-10</v>
      </c>
      <c r="M243" s="832">
        <v>1</v>
      </c>
      <c r="N243" s="832"/>
      <c r="O243" s="849">
        <v>-1.4210854715202004E-14</v>
      </c>
      <c r="P243" s="849">
        <v>-4.6566128730773926E-10</v>
      </c>
      <c r="Q243" s="837">
        <v>4</v>
      </c>
      <c r="R243" s="850">
        <v>32768</v>
      </c>
    </row>
    <row r="244" spans="1:18" ht="14.4" customHeight="1" x14ac:dyDescent="0.3">
      <c r="A244" s="831" t="s">
        <v>4551</v>
      </c>
      <c r="B244" s="832" t="s">
        <v>4552</v>
      </c>
      <c r="C244" s="832" t="s">
        <v>4853</v>
      </c>
      <c r="D244" s="832" t="s">
        <v>4553</v>
      </c>
      <c r="E244" s="832" t="s">
        <v>4687</v>
      </c>
      <c r="F244" s="832" t="s">
        <v>4867</v>
      </c>
      <c r="G244" s="849">
        <v>-4.4408920985006262E-16</v>
      </c>
      <c r="H244" s="849">
        <v>0</v>
      </c>
      <c r="I244" s="832">
        <v>0</v>
      </c>
      <c r="J244" s="832">
        <v>0</v>
      </c>
      <c r="K244" s="849">
        <v>-8.8817841970012523E-16</v>
      </c>
      <c r="L244" s="849">
        <v>7.2759576141834259E-12</v>
      </c>
      <c r="M244" s="832">
        <v>1</v>
      </c>
      <c r="N244" s="832">
        <v>-8192</v>
      </c>
      <c r="O244" s="849">
        <v>8.8817841970012523E-16</v>
      </c>
      <c r="P244" s="849">
        <v>7.2759576141834259E-12</v>
      </c>
      <c r="Q244" s="837">
        <v>1</v>
      </c>
      <c r="R244" s="850">
        <v>8192</v>
      </c>
    </row>
    <row r="245" spans="1:18" ht="14.4" customHeight="1" x14ac:dyDescent="0.3">
      <c r="A245" s="831" t="s">
        <v>4551</v>
      </c>
      <c r="B245" s="832" t="s">
        <v>4552</v>
      </c>
      <c r="C245" s="832" t="s">
        <v>4853</v>
      </c>
      <c r="D245" s="832" t="s">
        <v>4553</v>
      </c>
      <c r="E245" s="832" t="s">
        <v>4691</v>
      </c>
      <c r="F245" s="832" t="s">
        <v>2447</v>
      </c>
      <c r="G245" s="849">
        <v>0</v>
      </c>
      <c r="H245" s="849">
        <v>0</v>
      </c>
      <c r="I245" s="832"/>
      <c r="J245" s="832"/>
      <c r="K245" s="849">
        <v>0</v>
      </c>
      <c r="L245" s="849">
        <v>0</v>
      </c>
      <c r="M245" s="832"/>
      <c r="N245" s="832"/>
      <c r="O245" s="849">
        <v>0</v>
      </c>
      <c r="P245" s="849">
        <v>0</v>
      </c>
      <c r="Q245" s="837"/>
      <c r="R245" s="850"/>
    </row>
    <row r="246" spans="1:18" ht="14.4" customHeight="1" x14ac:dyDescent="0.3">
      <c r="A246" s="831" t="s">
        <v>4551</v>
      </c>
      <c r="B246" s="832" t="s">
        <v>4552</v>
      </c>
      <c r="C246" s="832" t="s">
        <v>4853</v>
      </c>
      <c r="D246" s="832" t="s">
        <v>4553</v>
      </c>
      <c r="E246" s="832" t="s">
        <v>4697</v>
      </c>
      <c r="F246" s="832" t="s">
        <v>1760</v>
      </c>
      <c r="G246" s="849">
        <v>0</v>
      </c>
      <c r="H246" s="849">
        <v>2.9103830456733704E-11</v>
      </c>
      <c r="I246" s="832">
        <v>0.125</v>
      </c>
      <c r="J246" s="832"/>
      <c r="K246" s="849">
        <v>0</v>
      </c>
      <c r="L246" s="849">
        <v>2.3283064365386963E-10</v>
      </c>
      <c r="M246" s="832">
        <v>1</v>
      </c>
      <c r="N246" s="832"/>
      <c r="O246" s="849">
        <v>-3.5527136788005009E-15</v>
      </c>
      <c r="P246" s="849">
        <v>0</v>
      </c>
      <c r="Q246" s="837">
        <v>0</v>
      </c>
      <c r="R246" s="850">
        <v>0</v>
      </c>
    </row>
    <row r="247" spans="1:18" ht="14.4" customHeight="1" x14ac:dyDescent="0.3">
      <c r="A247" s="831" t="s">
        <v>4551</v>
      </c>
      <c r="B247" s="832" t="s">
        <v>4552</v>
      </c>
      <c r="C247" s="832" t="s">
        <v>4853</v>
      </c>
      <c r="D247" s="832" t="s">
        <v>4553</v>
      </c>
      <c r="E247" s="832" t="s">
        <v>4700</v>
      </c>
      <c r="F247" s="832" t="s">
        <v>4868</v>
      </c>
      <c r="G247" s="849"/>
      <c r="H247" s="849"/>
      <c r="I247" s="832"/>
      <c r="J247" s="832"/>
      <c r="K247" s="849">
        <v>0</v>
      </c>
      <c r="L247" s="849">
        <v>-2.3283064365386963E-10</v>
      </c>
      <c r="M247" s="832">
        <v>1</v>
      </c>
      <c r="N247" s="832"/>
      <c r="O247" s="849">
        <v>0</v>
      </c>
      <c r="P247" s="849">
        <v>1.1641532182693481E-10</v>
      </c>
      <c r="Q247" s="837">
        <v>-0.5</v>
      </c>
      <c r="R247" s="850"/>
    </row>
    <row r="248" spans="1:18" ht="14.4" customHeight="1" x14ac:dyDescent="0.3">
      <c r="A248" s="831" t="s">
        <v>4551</v>
      </c>
      <c r="B248" s="832" t="s">
        <v>4552</v>
      </c>
      <c r="C248" s="832" t="s">
        <v>4853</v>
      </c>
      <c r="D248" s="832" t="s">
        <v>4553</v>
      </c>
      <c r="E248" s="832" t="s">
        <v>4703</v>
      </c>
      <c r="F248" s="832" t="s">
        <v>4868</v>
      </c>
      <c r="G248" s="849">
        <v>0</v>
      </c>
      <c r="H248" s="849">
        <v>1.1641532182693481E-10</v>
      </c>
      <c r="I248" s="832">
        <v>-1</v>
      </c>
      <c r="J248" s="832"/>
      <c r="K248" s="849">
        <v>0</v>
      </c>
      <c r="L248" s="849">
        <v>-1.1641532182693481E-10</v>
      </c>
      <c r="M248" s="832">
        <v>1</v>
      </c>
      <c r="N248" s="832"/>
      <c r="O248" s="849">
        <v>0</v>
      </c>
      <c r="P248" s="849">
        <v>5.8207660913467407E-11</v>
      </c>
      <c r="Q248" s="837">
        <v>-0.5</v>
      </c>
      <c r="R248" s="850"/>
    </row>
    <row r="249" spans="1:18" ht="14.4" customHeight="1" x14ac:dyDescent="0.3">
      <c r="A249" s="831" t="s">
        <v>4551</v>
      </c>
      <c r="B249" s="832" t="s">
        <v>4552</v>
      </c>
      <c r="C249" s="832" t="s">
        <v>4853</v>
      </c>
      <c r="D249" s="832" t="s">
        <v>4553</v>
      </c>
      <c r="E249" s="832" t="s">
        <v>4705</v>
      </c>
      <c r="F249" s="832" t="s">
        <v>4867</v>
      </c>
      <c r="G249" s="849">
        <v>0</v>
      </c>
      <c r="H249" s="849">
        <v>3.637978807091713E-12</v>
      </c>
      <c r="I249" s="832">
        <v>-4.1666666666666664E-2</v>
      </c>
      <c r="J249" s="832"/>
      <c r="K249" s="849">
        <v>-3.5527136788005009E-15</v>
      </c>
      <c r="L249" s="849">
        <v>-8.7311491370201111E-11</v>
      </c>
      <c r="M249" s="832">
        <v>1</v>
      </c>
      <c r="N249" s="832">
        <v>24576</v>
      </c>
      <c r="O249" s="849">
        <v>0</v>
      </c>
      <c r="P249" s="849">
        <v>-4.3655745685100555E-11</v>
      </c>
      <c r="Q249" s="837">
        <v>0.5</v>
      </c>
      <c r="R249" s="850"/>
    </row>
    <row r="250" spans="1:18" ht="14.4" customHeight="1" x14ac:dyDescent="0.3">
      <c r="A250" s="831" t="s">
        <v>4551</v>
      </c>
      <c r="B250" s="832" t="s">
        <v>4552</v>
      </c>
      <c r="C250" s="832" t="s">
        <v>4853</v>
      </c>
      <c r="D250" s="832" t="s">
        <v>4553</v>
      </c>
      <c r="E250" s="832" t="s">
        <v>4709</v>
      </c>
      <c r="F250" s="832" t="s">
        <v>4869</v>
      </c>
      <c r="G250" s="849">
        <v>0</v>
      </c>
      <c r="H250" s="849">
        <v>-5.8207660913467407E-11</v>
      </c>
      <c r="I250" s="832"/>
      <c r="J250" s="832"/>
      <c r="K250" s="849">
        <v>0</v>
      </c>
      <c r="L250" s="849">
        <v>0</v>
      </c>
      <c r="M250" s="832"/>
      <c r="N250" s="832"/>
      <c r="O250" s="849">
        <v>0</v>
      </c>
      <c r="P250" s="849">
        <v>0</v>
      </c>
      <c r="Q250" s="837"/>
      <c r="R250" s="850"/>
    </row>
    <row r="251" spans="1:18" ht="14.4" customHeight="1" x14ac:dyDescent="0.3">
      <c r="A251" s="831" t="s">
        <v>4551</v>
      </c>
      <c r="B251" s="832" t="s">
        <v>4552</v>
      </c>
      <c r="C251" s="832" t="s">
        <v>4853</v>
      </c>
      <c r="D251" s="832" t="s">
        <v>4553</v>
      </c>
      <c r="E251" s="832" t="s">
        <v>4716</v>
      </c>
      <c r="F251" s="832" t="s">
        <v>4870</v>
      </c>
      <c r="G251" s="849">
        <v>0</v>
      </c>
      <c r="H251" s="849">
        <v>0</v>
      </c>
      <c r="I251" s="832">
        <v>0</v>
      </c>
      <c r="J251" s="832"/>
      <c r="K251" s="849">
        <v>0</v>
      </c>
      <c r="L251" s="849">
        <v>2.3283064365386963E-10</v>
      </c>
      <c r="M251" s="832">
        <v>1</v>
      </c>
      <c r="N251" s="832"/>
      <c r="O251" s="849">
        <v>0</v>
      </c>
      <c r="P251" s="849">
        <v>0</v>
      </c>
      <c r="Q251" s="837">
        <v>0</v>
      </c>
      <c r="R251" s="850"/>
    </row>
    <row r="252" spans="1:18" ht="14.4" customHeight="1" x14ac:dyDescent="0.3">
      <c r="A252" s="831" t="s">
        <v>4551</v>
      </c>
      <c r="B252" s="832" t="s">
        <v>4552</v>
      </c>
      <c r="C252" s="832" t="s">
        <v>4853</v>
      </c>
      <c r="D252" s="832" t="s">
        <v>4553</v>
      </c>
      <c r="E252" s="832" t="s">
        <v>4717</v>
      </c>
      <c r="F252" s="832" t="s">
        <v>4871</v>
      </c>
      <c r="G252" s="849">
        <v>0</v>
      </c>
      <c r="H252" s="849">
        <v>0</v>
      </c>
      <c r="I252" s="832"/>
      <c r="J252" s="832"/>
      <c r="K252" s="849">
        <v>0</v>
      </c>
      <c r="L252" s="849">
        <v>0</v>
      </c>
      <c r="M252" s="832"/>
      <c r="N252" s="832"/>
      <c r="O252" s="849"/>
      <c r="P252" s="849"/>
      <c r="Q252" s="837"/>
      <c r="R252" s="850"/>
    </row>
    <row r="253" spans="1:18" ht="14.4" customHeight="1" x14ac:dyDescent="0.3">
      <c r="A253" s="831" t="s">
        <v>4551</v>
      </c>
      <c r="B253" s="832" t="s">
        <v>4552</v>
      </c>
      <c r="C253" s="832" t="s">
        <v>4853</v>
      </c>
      <c r="D253" s="832" t="s">
        <v>4553</v>
      </c>
      <c r="E253" s="832" t="s">
        <v>4719</v>
      </c>
      <c r="F253" s="832" t="s">
        <v>4872</v>
      </c>
      <c r="G253" s="849"/>
      <c r="H253" s="849"/>
      <c r="I253" s="832"/>
      <c r="J253" s="832"/>
      <c r="K253" s="849">
        <v>1.7763568394002505E-15</v>
      </c>
      <c r="L253" s="849">
        <v>0</v>
      </c>
      <c r="M253" s="832"/>
      <c r="N253" s="832">
        <v>0</v>
      </c>
      <c r="O253" s="849">
        <v>0</v>
      </c>
      <c r="P253" s="849">
        <v>-1.1641532182693481E-10</v>
      </c>
      <c r="Q253" s="837"/>
      <c r="R253" s="850"/>
    </row>
    <row r="254" spans="1:18" ht="14.4" customHeight="1" x14ac:dyDescent="0.3">
      <c r="A254" s="831" t="s">
        <v>4551</v>
      </c>
      <c r="B254" s="832" t="s">
        <v>4552</v>
      </c>
      <c r="C254" s="832" t="s">
        <v>4853</v>
      </c>
      <c r="D254" s="832" t="s">
        <v>4553</v>
      </c>
      <c r="E254" s="832" t="s">
        <v>4726</v>
      </c>
      <c r="F254" s="832" t="s">
        <v>3365</v>
      </c>
      <c r="G254" s="849">
        <v>0</v>
      </c>
      <c r="H254" s="849">
        <v>0</v>
      </c>
      <c r="I254" s="832">
        <v>0</v>
      </c>
      <c r="J254" s="832"/>
      <c r="K254" s="849">
        <v>-7.1054273576010019E-15</v>
      </c>
      <c r="L254" s="849">
        <v>-1.4551915228366852E-11</v>
      </c>
      <c r="M254" s="832">
        <v>1</v>
      </c>
      <c r="N254" s="832">
        <v>2048</v>
      </c>
      <c r="O254" s="849">
        <v>3.3750779948604759E-14</v>
      </c>
      <c r="P254" s="849">
        <v>1.1641532182693481E-10</v>
      </c>
      <c r="Q254" s="837">
        <v>-8</v>
      </c>
      <c r="R254" s="850">
        <v>3449.2631578947367</v>
      </c>
    </row>
    <row r="255" spans="1:18" ht="14.4" customHeight="1" x14ac:dyDescent="0.3">
      <c r="A255" s="831" t="s">
        <v>4551</v>
      </c>
      <c r="B255" s="832" t="s">
        <v>4552</v>
      </c>
      <c r="C255" s="832" t="s">
        <v>4853</v>
      </c>
      <c r="D255" s="832" t="s">
        <v>4553</v>
      </c>
      <c r="E255" s="832" t="s">
        <v>4734</v>
      </c>
      <c r="F255" s="832" t="s">
        <v>4873</v>
      </c>
      <c r="G255" s="849">
        <v>0</v>
      </c>
      <c r="H255" s="849">
        <v>0</v>
      </c>
      <c r="I255" s="832"/>
      <c r="J255" s="832"/>
      <c r="K255" s="849"/>
      <c r="L255" s="849"/>
      <c r="M255" s="832"/>
      <c r="N255" s="832"/>
      <c r="O255" s="849"/>
      <c r="P255" s="849"/>
      <c r="Q255" s="837"/>
      <c r="R255" s="850"/>
    </row>
    <row r="256" spans="1:18" ht="14.4" customHeight="1" x14ac:dyDescent="0.3">
      <c r="A256" s="831" t="s">
        <v>4551</v>
      </c>
      <c r="B256" s="832" t="s">
        <v>4552</v>
      </c>
      <c r="C256" s="832" t="s">
        <v>4853</v>
      </c>
      <c r="D256" s="832" t="s">
        <v>4553</v>
      </c>
      <c r="E256" s="832" t="s">
        <v>4736</v>
      </c>
      <c r="F256" s="832" t="s">
        <v>4873</v>
      </c>
      <c r="G256" s="849">
        <v>0</v>
      </c>
      <c r="H256" s="849">
        <v>0</v>
      </c>
      <c r="I256" s="832"/>
      <c r="J256" s="832"/>
      <c r="K256" s="849">
        <v>0</v>
      </c>
      <c r="L256" s="849">
        <v>0</v>
      </c>
      <c r="M256" s="832"/>
      <c r="N256" s="832"/>
      <c r="O256" s="849"/>
      <c r="P256" s="849"/>
      <c r="Q256" s="837"/>
      <c r="R256" s="850"/>
    </row>
    <row r="257" spans="1:18" ht="14.4" customHeight="1" x14ac:dyDescent="0.3">
      <c r="A257" s="831" t="s">
        <v>4551</v>
      </c>
      <c r="B257" s="832" t="s">
        <v>4552</v>
      </c>
      <c r="C257" s="832" t="s">
        <v>4853</v>
      </c>
      <c r="D257" s="832" t="s">
        <v>4553</v>
      </c>
      <c r="E257" s="832" t="s">
        <v>4742</v>
      </c>
      <c r="F257" s="832" t="s">
        <v>3365</v>
      </c>
      <c r="G257" s="849"/>
      <c r="H257" s="849"/>
      <c r="I257" s="832"/>
      <c r="J257" s="832"/>
      <c r="K257" s="849">
        <v>-1.4210854715202004E-14</v>
      </c>
      <c r="L257" s="849">
        <v>1.7462298274040222E-10</v>
      </c>
      <c r="M257" s="832">
        <v>1</v>
      </c>
      <c r="N257" s="832">
        <v>-12288</v>
      </c>
      <c r="O257" s="849">
        <v>-4.2632564145606011E-14</v>
      </c>
      <c r="P257" s="849">
        <v>-7.5669959187507629E-10</v>
      </c>
      <c r="Q257" s="837">
        <v>-4.333333333333333</v>
      </c>
      <c r="R257" s="850">
        <v>17749.333333333332</v>
      </c>
    </row>
    <row r="258" spans="1:18" ht="14.4" customHeight="1" x14ac:dyDescent="0.3">
      <c r="A258" s="831" t="s">
        <v>4551</v>
      </c>
      <c r="B258" s="832" t="s">
        <v>4552</v>
      </c>
      <c r="C258" s="832" t="s">
        <v>4853</v>
      </c>
      <c r="D258" s="832" t="s">
        <v>4553</v>
      </c>
      <c r="E258" s="832" t="s">
        <v>4755</v>
      </c>
      <c r="F258" s="832" t="s">
        <v>4661</v>
      </c>
      <c r="G258" s="849"/>
      <c r="H258" s="849"/>
      <c r="I258" s="832"/>
      <c r="J258" s="832"/>
      <c r="K258" s="849">
        <v>0</v>
      </c>
      <c r="L258" s="849">
        <v>0</v>
      </c>
      <c r="M258" s="832"/>
      <c r="N258" s="832"/>
      <c r="O258" s="849">
        <v>0</v>
      </c>
      <c r="P258" s="849">
        <v>1.280568540096283E-9</v>
      </c>
      <c r="Q258" s="837"/>
      <c r="R258" s="850"/>
    </row>
    <row r="259" spans="1:18" ht="14.4" customHeight="1" x14ac:dyDescent="0.3">
      <c r="A259" s="831" t="s">
        <v>4551</v>
      </c>
      <c r="B259" s="832" t="s">
        <v>4552</v>
      </c>
      <c r="C259" s="832" t="s">
        <v>4853</v>
      </c>
      <c r="D259" s="832" t="s">
        <v>4553</v>
      </c>
      <c r="E259" s="832" t="s">
        <v>4760</v>
      </c>
      <c r="F259" s="832" t="s">
        <v>4874</v>
      </c>
      <c r="G259" s="849"/>
      <c r="H259" s="849"/>
      <c r="I259" s="832"/>
      <c r="J259" s="832"/>
      <c r="K259" s="849"/>
      <c r="L259" s="849"/>
      <c r="M259" s="832"/>
      <c r="N259" s="832"/>
      <c r="O259" s="849">
        <v>0</v>
      </c>
      <c r="P259" s="849">
        <v>0</v>
      </c>
      <c r="Q259" s="837"/>
      <c r="R259" s="850"/>
    </row>
    <row r="260" spans="1:18" ht="14.4" customHeight="1" x14ac:dyDescent="0.3">
      <c r="A260" s="831" t="s">
        <v>4551</v>
      </c>
      <c r="B260" s="832" t="s">
        <v>4552</v>
      </c>
      <c r="C260" s="832" t="s">
        <v>4853</v>
      </c>
      <c r="D260" s="832" t="s">
        <v>4553</v>
      </c>
      <c r="E260" s="832" t="s">
        <v>4761</v>
      </c>
      <c r="F260" s="832" t="s">
        <v>4873</v>
      </c>
      <c r="G260" s="849"/>
      <c r="H260" s="849"/>
      <c r="I260" s="832"/>
      <c r="J260" s="832"/>
      <c r="K260" s="849">
        <v>0</v>
      </c>
      <c r="L260" s="849">
        <v>0</v>
      </c>
      <c r="M260" s="832"/>
      <c r="N260" s="832"/>
      <c r="O260" s="849">
        <v>0</v>
      </c>
      <c r="P260" s="849">
        <v>0</v>
      </c>
      <c r="Q260" s="837"/>
      <c r="R260" s="850"/>
    </row>
    <row r="261" spans="1:18" ht="14.4" customHeight="1" x14ac:dyDescent="0.3">
      <c r="A261" s="831" t="s">
        <v>4551</v>
      </c>
      <c r="B261" s="832" t="s">
        <v>4552</v>
      </c>
      <c r="C261" s="832" t="s">
        <v>4853</v>
      </c>
      <c r="D261" s="832" t="s">
        <v>4553</v>
      </c>
      <c r="E261" s="832" t="s">
        <v>4766</v>
      </c>
      <c r="F261" s="832" t="s">
        <v>4875</v>
      </c>
      <c r="G261" s="849"/>
      <c r="H261" s="849"/>
      <c r="I261" s="832"/>
      <c r="J261" s="832"/>
      <c r="K261" s="849">
        <v>0</v>
      </c>
      <c r="L261" s="849">
        <v>0</v>
      </c>
      <c r="M261" s="832"/>
      <c r="N261" s="832"/>
      <c r="O261" s="849">
        <v>0</v>
      </c>
      <c r="P261" s="849">
        <v>1.4551915228366852E-11</v>
      </c>
      <c r="Q261" s="837"/>
      <c r="R261" s="850"/>
    </row>
    <row r="262" spans="1:18" ht="14.4" customHeight="1" x14ac:dyDescent="0.3">
      <c r="A262" s="831" t="s">
        <v>4551</v>
      </c>
      <c r="B262" s="832" t="s">
        <v>4552</v>
      </c>
      <c r="C262" s="832" t="s">
        <v>4853</v>
      </c>
      <c r="D262" s="832" t="s">
        <v>4553</v>
      </c>
      <c r="E262" s="832" t="s">
        <v>4770</v>
      </c>
      <c r="F262" s="832" t="s">
        <v>4875</v>
      </c>
      <c r="G262" s="849"/>
      <c r="H262" s="849"/>
      <c r="I262" s="832"/>
      <c r="J262" s="832"/>
      <c r="K262" s="849">
        <v>0</v>
      </c>
      <c r="L262" s="849">
        <v>0</v>
      </c>
      <c r="M262" s="832"/>
      <c r="N262" s="832"/>
      <c r="O262" s="849">
        <v>0</v>
      </c>
      <c r="P262" s="849">
        <v>-2.9103830456733704E-11</v>
      </c>
      <c r="Q262" s="837"/>
      <c r="R262" s="850"/>
    </row>
    <row r="263" spans="1:18" ht="14.4" customHeight="1" x14ac:dyDescent="0.3">
      <c r="A263" s="831" t="s">
        <v>4551</v>
      </c>
      <c r="B263" s="832" t="s">
        <v>4552</v>
      </c>
      <c r="C263" s="832" t="s">
        <v>4853</v>
      </c>
      <c r="D263" s="832" t="s">
        <v>4553</v>
      </c>
      <c r="E263" s="832" t="s">
        <v>4772</v>
      </c>
      <c r="F263" s="832" t="s">
        <v>4858</v>
      </c>
      <c r="G263" s="849"/>
      <c r="H263" s="849"/>
      <c r="I263" s="832"/>
      <c r="J263" s="832"/>
      <c r="K263" s="849">
        <v>0</v>
      </c>
      <c r="L263" s="849">
        <v>0</v>
      </c>
      <c r="M263" s="832"/>
      <c r="N263" s="832"/>
      <c r="O263" s="849">
        <v>0</v>
      </c>
      <c r="P263" s="849">
        <v>-2.1827872842550278E-11</v>
      </c>
      <c r="Q263" s="837"/>
      <c r="R263" s="850"/>
    </row>
    <row r="264" spans="1:18" ht="14.4" customHeight="1" x14ac:dyDescent="0.3">
      <c r="A264" s="831" t="s">
        <v>4551</v>
      </c>
      <c r="B264" s="832" t="s">
        <v>4552</v>
      </c>
      <c r="C264" s="832" t="s">
        <v>4853</v>
      </c>
      <c r="D264" s="832" t="s">
        <v>4553</v>
      </c>
      <c r="E264" s="832" t="s">
        <v>4775</v>
      </c>
      <c r="F264" s="832" t="s">
        <v>4876</v>
      </c>
      <c r="G264" s="849"/>
      <c r="H264" s="849"/>
      <c r="I264" s="832"/>
      <c r="J264" s="832"/>
      <c r="K264" s="849"/>
      <c r="L264" s="849"/>
      <c r="M264" s="832"/>
      <c r="N264" s="832"/>
      <c r="O264" s="849">
        <v>0</v>
      </c>
      <c r="P264" s="849">
        <v>0</v>
      </c>
      <c r="Q264" s="837"/>
      <c r="R264" s="850"/>
    </row>
    <row r="265" spans="1:18" ht="14.4" customHeight="1" x14ac:dyDescent="0.3">
      <c r="A265" s="831" t="s">
        <v>4551</v>
      </c>
      <c r="B265" s="832" t="s">
        <v>4552</v>
      </c>
      <c r="C265" s="832" t="s">
        <v>4853</v>
      </c>
      <c r="D265" s="832" t="s">
        <v>4553</v>
      </c>
      <c r="E265" s="832" t="s">
        <v>4776</v>
      </c>
      <c r="F265" s="832" t="s">
        <v>4877</v>
      </c>
      <c r="G265" s="849"/>
      <c r="H265" s="849"/>
      <c r="I265" s="832"/>
      <c r="J265" s="832"/>
      <c r="K265" s="849"/>
      <c r="L265" s="849"/>
      <c r="M265" s="832"/>
      <c r="N265" s="832"/>
      <c r="O265" s="849">
        <v>0</v>
      </c>
      <c r="P265" s="849">
        <v>0</v>
      </c>
      <c r="Q265" s="837"/>
      <c r="R265" s="850"/>
    </row>
    <row r="266" spans="1:18" ht="14.4" customHeight="1" x14ac:dyDescent="0.3">
      <c r="A266" s="831" t="s">
        <v>4551</v>
      </c>
      <c r="B266" s="832" t="s">
        <v>4552</v>
      </c>
      <c r="C266" s="832" t="s">
        <v>4853</v>
      </c>
      <c r="D266" s="832" t="s">
        <v>4553</v>
      </c>
      <c r="E266" s="832" t="s">
        <v>4778</v>
      </c>
      <c r="F266" s="832" t="s">
        <v>4877</v>
      </c>
      <c r="G266" s="849"/>
      <c r="H266" s="849"/>
      <c r="I266" s="832"/>
      <c r="J266" s="832"/>
      <c r="K266" s="849"/>
      <c r="L266" s="849"/>
      <c r="M266" s="832"/>
      <c r="N266" s="832"/>
      <c r="O266" s="849">
        <v>0</v>
      </c>
      <c r="P266" s="849">
        <v>0</v>
      </c>
      <c r="Q266" s="837"/>
      <c r="R266" s="850"/>
    </row>
    <row r="267" spans="1:18" ht="14.4" customHeight="1" x14ac:dyDescent="0.3">
      <c r="A267" s="831" t="s">
        <v>4551</v>
      </c>
      <c r="B267" s="832" t="s">
        <v>4552</v>
      </c>
      <c r="C267" s="832" t="s">
        <v>4853</v>
      </c>
      <c r="D267" s="832" t="s">
        <v>4553</v>
      </c>
      <c r="E267" s="832" t="s">
        <v>4779</v>
      </c>
      <c r="F267" s="832" t="s">
        <v>4878</v>
      </c>
      <c r="G267" s="849"/>
      <c r="H267" s="849"/>
      <c r="I267" s="832"/>
      <c r="J267" s="832"/>
      <c r="K267" s="849"/>
      <c r="L267" s="849"/>
      <c r="M267" s="832"/>
      <c r="N267" s="832"/>
      <c r="O267" s="849">
        <v>0</v>
      </c>
      <c r="P267" s="849">
        <v>0</v>
      </c>
      <c r="Q267" s="837"/>
      <c r="R267" s="850"/>
    </row>
    <row r="268" spans="1:18" ht="14.4" customHeight="1" x14ac:dyDescent="0.3">
      <c r="A268" s="831" t="s">
        <v>4551</v>
      </c>
      <c r="B268" s="832" t="s">
        <v>4552</v>
      </c>
      <c r="C268" s="832" t="s">
        <v>4853</v>
      </c>
      <c r="D268" s="832" t="s">
        <v>4553</v>
      </c>
      <c r="E268" s="832" t="s">
        <v>4781</v>
      </c>
      <c r="F268" s="832" t="s">
        <v>4878</v>
      </c>
      <c r="G268" s="849"/>
      <c r="H268" s="849"/>
      <c r="I268" s="832"/>
      <c r="J268" s="832"/>
      <c r="K268" s="849"/>
      <c r="L268" s="849"/>
      <c r="M268" s="832"/>
      <c r="N268" s="832"/>
      <c r="O268" s="849">
        <v>0</v>
      </c>
      <c r="P268" s="849">
        <v>0</v>
      </c>
      <c r="Q268" s="837"/>
      <c r="R268" s="850"/>
    </row>
    <row r="269" spans="1:18" ht="14.4" customHeight="1" x14ac:dyDescent="0.3">
      <c r="A269" s="831" t="s">
        <v>4551</v>
      </c>
      <c r="B269" s="832" t="s">
        <v>4552</v>
      </c>
      <c r="C269" s="832" t="s">
        <v>4853</v>
      </c>
      <c r="D269" s="832" t="s">
        <v>4553</v>
      </c>
      <c r="E269" s="832" t="s">
        <v>4783</v>
      </c>
      <c r="F269" s="832" t="s">
        <v>4879</v>
      </c>
      <c r="G269" s="849"/>
      <c r="H269" s="849"/>
      <c r="I269" s="832"/>
      <c r="J269" s="832"/>
      <c r="K269" s="849"/>
      <c r="L269" s="849"/>
      <c r="M269" s="832"/>
      <c r="N269" s="832"/>
      <c r="O269" s="849">
        <v>0</v>
      </c>
      <c r="P269" s="849">
        <v>0</v>
      </c>
      <c r="Q269" s="837"/>
      <c r="R269" s="850"/>
    </row>
    <row r="270" spans="1:18" ht="14.4" customHeight="1" x14ac:dyDescent="0.3">
      <c r="A270" s="831" t="s">
        <v>4551</v>
      </c>
      <c r="B270" s="832" t="s">
        <v>4552</v>
      </c>
      <c r="C270" s="832" t="s">
        <v>4853</v>
      </c>
      <c r="D270" s="832" t="s">
        <v>4553</v>
      </c>
      <c r="E270" s="832" t="s">
        <v>4785</v>
      </c>
      <c r="F270" s="832" t="s">
        <v>4880</v>
      </c>
      <c r="G270" s="849"/>
      <c r="H270" s="849"/>
      <c r="I270" s="832"/>
      <c r="J270" s="832"/>
      <c r="K270" s="849"/>
      <c r="L270" s="849"/>
      <c r="M270" s="832"/>
      <c r="N270" s="832"/>
      <c r="O270" s="849">
        <v>0</v>
      </c>
      <c r="P270" s="849">
        <v>0</v>
      </c>
      <c r="Q270" s="837"/>
      <c r="R270" s="850"/>
    </row>
    <row r="271" spans="1:18" ht="14.4" customHeight="1" x14ac:dyDescent="0.3">
      <c r="A271" s="831" t="s">
        <v>4551</v>
      </c>
      <c r="B271" s="832" t="s">
        <v>4552</v>
      </c>
      <c r="C271" s="832" t="s">
        <v>4853</v>
      </c>
      <c r="D271" s="832" t="s">
        <v>4553</v>
      </c>
      <c r="E271" s="832" t="s">
        <v>4787</v>
      </c>
      <c r="F271" s="832" t="s">
        <v>3365</v>
      </c>
      <c r="G271" s="849"/>
      <c r="H271" s="849"/>
      <c r="I271" s="832"/>
      <c r="J271" s="832"/>
      <c r="K271" s="849"/>
      <c r="L271" s="849"/>
      <c r="M271" s="832"/>
      <c r="N271" s="832"/>
      <c r="O271" s="849">
        <v>0</v>
      </c>
      <c r="P271" s="849">
        <v>0</v>
      </c>
      <c r="Q271" s="837"/>
      <c r="R271" s="850"/>
    </row>
    <row r="272" spans="1:18" ht="14.4" customHeight="1" x14ac:dyDescent="0.3">
      <c r="A272" s="831" t="s">
        <v>4551</v>
      </c>
      <c r="B272" s="832" t="s">
        <v>4881</v>
      </c>
      <c r="C272" s="832" t="s">
        <v>606</v>
      </c>
      <c r="D272" s="832" t="s">
        <v>4553</v>
      </c>
      <c r="E272" s="832" t="s">
        <v>4554</v>
      </c>
      <c r="F272" s="832" t="s">
        <v>1025</v>
      </c>
      <c r="G272" s="849">
        <v>40.900000000000006</v>
      </c>
      <c r="H272" s="849">
        <v>2212.7000000000003</v>
      </c>
      <c r="I272" s="832">
        <v>2.1755203570972088</v>
      </c>
      <c r="J272" s="832">
        <v>54.100244498777506</v>
      </c>
      <c r="K272" s="849">
        <v>18.799999999999997</v>
      </c>
      <c r="L272" s="849">
        <v>1017.09</v>
      </c>
      <c r="M272" s="832">
        <v>1</v>
      </c>
      <c r="N272" s="832">
        <v>54.100531914893629</v>
      </c>
      <c r="O272" s="849">
        <v>25.7</v>
      </c>
      <c r="P272" s="849">
        <v>1393.96</v>
      </c>
      <c r="Q272" s="837">
        <v>1.3705375138876599</v>
      </c>
      <c r="R272" s="850">
        <v>54.239688715953314</v>
      </c>
    </row>
    <row r="273" spans="1:18" ht="14.4" customHeight="1" x14ac:dyDescent="0.3">
      <c r="A273" s="831" t="s">
        <v>4551</v>
      </c>
      <c r="B273" s="832" t="s">
        <v>4881</v>
      </c>
      <c r="C273" s="832" t="s">
        <v>606</v>
      </c>
      <c r="D273" s="832" t="s">
        <v>4553</v>
      </c>
      <c r="E273" s="832" t="s">
        <v>4555</v>
      </c>
      <c r="F273" s="832" t="s">
        <v>1025</v>
      </c>
      <c r="G273" s="849">
        <v>10.8</v>
      </c>
      <c r="H273" s="849">
        <v>1169.1399999999999</v>
      </c>
      <c r="I273" s="832">
        <v>3.1765792691210435</v>
      </c>
      <c r="J273" s="832">
        <v>108.25370370370368</v>
      </c>
      <c r="K273" s="849">
        <v>3.4000000000000004</v>
      </c>
      <c r="L273" s="849">
        <v>368.04999999999995</v>
      </c>
      <c r="M273" s="832">
        <v>1</v>
      </c>
      <c r="N273" s="832">
        <v>108.24999999999997</v>
      </c>
      <c r="O273" s="849">
        <v>9.6</v>
      </c>
      <c r="P273" s="849">
        <v>1042.18</v>
      </c>
      <c r="Q273" s="837">
        <v>2.8316261377530232</v>
      </c>
      <c r="R273" s="850">
        <v>108.56041666666668</v>
      </c>
    </row>
    <row r="274" spans="1:18" ht="14.4" customHeight="1" x14ac:dyDescent="0.3">
      <c r="A274" s="831" t="s">
        <v>4551</v>
      </c>
      <c r="B274" s="832" t="s">
        <v>4881</v>
      </c>
      <c r="C274" s="832" t="s">
        <v>606</v>
      </c>
      <c r="D274" s="832" t="s">
        <v>4553</v>
      </c>
      <c r="E274" s="832" t="s">
        <v>4559</v>
      </c>
      <c r="F274" s="832" t="s">
        <v>4560</v>
      </c>
      <c r="G274" s="849">
        <v>2.6000000000000005</v>
      </c>
      <c r="H274" s="849">
        <v>33.42</v>
      </c>
      <c r="I274" s="832">
        <v>1.2998833138856478</v>
      </c>
      <c r="J274" s="832">
        <v>12.853846153846153</v>
      </c>
      <c r="K274" s="849">
        <v>2</v>
      </c>
      <c r="L274" s="849">
        <v>25.709999999999997</v>
      </c>
      <c r="M274" s="832">
        <v>1</v>
      </c>
      <c r="N274" s="832">
        <v>12.854999999999999</v>
      </c>
      <c r="O274" s="849">
        <v>1.8000000000000003</v>
      </c>
      <c r="P274" s="849">
        <v>23.15</v>
      </c>
      <c r="Q274" s="837">
        <v>0.90042784908595885</v>
      </c>
      <c r="R274" s="850">
        <v>12.861111111111109</v>
      </c>
    </row>
    <row r="275" spans="1:18" ht="14.4" customHeight="1" x14ac:dyDescent="0.3">
      <c r="A275" s="831" t="s">
        <v>4551</v>
      </c>
      <c r="B275" s="832" t="s">
        <v>4881</v>
      </c>
      <c r="C275" s="832" t="s">
        <v>606</v>
      </c>
      <c r="D275" s="832" t="s">
        <v>4553</v>
      </c>
      <c r="E275" s="832" t="s">
        <v>4561</v>
      </c>
      <c r="F275" s="832" t="s">
        <v>4562</v>
      </c>
      <c r="G275" s="849">
        <v>39.850000000000009</v>
      </c>
      <c r="H275" s="849">
        <v>8185.2599999999984</v>
      </c>
      <c r="I275" s="832">
        <v>1.2453212552926374</v>
      </c>
      <c r="J275" s="832">
        <v>205.40175658720193</v>
      </c>
      <c r="K275" s="849">
        <v>32</v>
      </c>
      <c r="L275" s="849">
        <v>6572.8099999999986</v>
      </c>
      <c r="M275" s="832">
        <v>1</v>
      </c>
      <c r="N275" s="832">
        <v>205.40031249999996</v>
      </c>
      <c r="O275" s="849">
        <v>20.299999999999997</v>
      </c>
      <c r="P275" s="849">
        <v>3347.7599999999993</v>
      </c>
      <c r="Q275" s="837">
        <v>0.50933466812520067</v>
      </c>
      <c r="R275" s="850">
        <v>164.91428571428571</v>
      </c>
    </row>
    <row r="276" spans="1:18" ht="14.4" customHeight="1" x14ac:dyDescent="0.3">
      <c r="A276" s="831" t="s">
        <v>4551</v>
      </c>
      <c r="B276" s="832" t="s">
        <v>4881</v>
      </c>
      <c r="C276" s="832" t="s">
        <v>606</v>
      </c>
      <c r="D276" s="832" t="s">
        <v>4553</v>
      </c>
      <c r="E276" s="832" t="s">
        <v>4563</v>
      </c>
      <c r="F276" s="832" t="s">
        <v>4564</v>
      </c>
      <c r="G276" s="849">
        <v>6</v>
      </c>
      <c r="H276" s="849">
        <v>38235.24</v>
      </c>
      <c r="I276" s="832">
        <v>0.6718686740890687</v>
      </c>
      <c r="J276" s="832">
        <v>6372.54</v>
      </c>
      <c r="K276" s="849">
        <v>12</v>
      </c>
      <c r="L276" s="849">
        <v>56908.80000000001</v>
      </c>
      <c r="M276" s="832">
        <v>1</v>
      </c>
      <c r="N276" s="832">
        <v>4742.4000000000005</v>
      </c>
      <c r="O276" s="849"/>
      <c r="P276" s="849"/>
      <c r="Q276" s="837"/>
      <c r="R276" s="850"/>
    </row>
    <row r="277" spans="1:18" ht="14.4" customHeight="1" x14ac:dyDescent="0.3">
      <c r="A277" s="831" t="s">
        <v>4551</v>
      </c>
      <c r="B277" s="832" t="s">
        <v>4881</v>
      </c>
      <c r="C277" s="832" t="s">
        <v>606</v>
      </c>
      <c r="D277" s="832" t="s">
        <v>4553</v>
      </c>
      <c r="E277" s="832" t="s">
        <v>4565</v>
      </c>
      <c r="F277" s="832" t="s">
        <v>1087</v>
      </c>
      <c r="G277" s="849"/>
      <c r="H277" s="849"/>
      <c r="I277" s="832"/>
      <c r="J277" s="832"/>
      <c r="K277" s="849"/>
      <c r="L277" s="849"/>
      <c r="M277" s="832"/>
      <c r="N277" s="832"/>
      <c r="O277" s="849">
        <v>0.1</v>
      </c>
      <c r="P277" s="849">
        <v>5.07</v>
      </c>
      <c r="Q277" s="837"/>
      <c r="R277" s="850">
        <v>50.7</v>
      </c>
    </row>
    <row r="278" spans="1:18" ht="14.4" customHeight="1" x14ac:dyDescent="0.3">
      <c r="A278" s="831" t="s">
        <v>4551</v>
      </c>
      <c r="B278" s="832" t="s">
        <v>4881</v>
      </c>
      <c r="C278" s="832" t="s">
        <v>606</v>
      </c>
      <c r="D278" s="832" t="s">
        <v>4553</v>
      </c>
      <c r="E278" s="832" t="s">
        <v>4566</v>
      </c>
      <c r="F278" s="832" t="s">
        <v>1172</v>
      </c>
      <c r="G278" s="849"/>
      <c r="H278" s="849"/>
      <c r="I278" s="832"/>
      <c r="J278" s="832"/>
      <c r="K278" s="849">
        <v>772</v>
      </c>
      <c r="L278" s="849">
        <v>10607.28</v>
      </c>
      <c r="M278" s="832">
        <v>1</v>
      </c>
      <c r="N278" s="832">
        <v>13.74</v>
      </c>
      <c r="O278" s="849">
        <v>93</v>
      </c>
      <c r="P278" s="849">
        <v>1243.4099999999996</v>
      </c>
      <c r="Q278" s="837">
        <v>0.11722232278208924</v>
      </c>
      <c r="R278" s="850">
        <v>13.369999999999996</v>
      </c>
    </row>
    <row r="279" spans="1:18" ht="14.4" customHeight="1" x14ac:dyDescent="0.3">
      <c r="A279" s="831" t="s">
        <v>4551</v>
      </c>
      <c r="B279" s="832" t="s">
        <v>4881</v>
      </c>
      <c r="C279" s="832" t="s">
        <v>606</v>
      </c>
      <c r="D279" s="832" t="s">
        <v>4553</v>
      </c>
      <c r="E279" s="832" t="s">
        <v>4567</v>
      </c>
      <c r="F279" s="832" t="s">
        <v>1660</v>
      </c>
      <c r="G279" s="849">
        <v>7</v>
      </c>
      <c r="H279" s="849">
        <v>46348.05</v>
      </c>
      <c r="I279" s="832"/>
      <c r="J279" s="832">
        <v>6621.1500000000005</v>
      </c>
      <c r="K279" s="849"/>
      <c r="L279" s="849"/>
      <c r="M279" s="832"/>
      <c r="N279" s="832"/>
      <c r="O279" s="849"/>
      <c r="P279" s="849"/>
      <c r="Q279" s="837"/>
      <c r="R279" s="850"/>
    </row>
    <row r="280" spans="1:18" ht="14.4" customHeight="1" x14ac:dyDescent="0.3">
      <c r="A280" s="831" t="s">
        <v>4551</v>
      </c>
      <c r="B280" s="832" t="s">
        <v>4881</v>
      </c>
      <c r="C280" s="832" t="s">
        <v>606</v>
      </c>
      <c r="D280" s="832" t="s">
        <v>4553</v>
      </c>
      <c r="E280" s="832" t="s">
        <v>4568</v>
      </c>
      <c r="F280" s="832" t="s">
        <v>4569</v>
      </c>
      <c r="G280" s="849">
        <v>104.31000000000002</v>
      </c>
      <c r="H280" s="849">
        <v>38156.160000000003</v>
      </c>
      <c r="I280" s="832"/>
      <c r="J280" s="832">
        <v>365.79580097785447</v>
      </c>
      <c r="K280" s="849"/>
      <c r="L280" s="849"/>
      <c r="M280" s="832"/>
      <c r="N280" s="832"/>
      <c r="O280" s="849"/>
      <c r="P280" s="849"/>
      <c r="Q280" s="837"/>
      <c r="R280" s="850"/>
    </row>
    <row r="281" spans="1:18" ht="14.4" customHeight="1" x14ac:dyDescent="0.3">
      <c r="A281" s="831" t="s">
        <v>4551</v>
      </c>
      <c r="B281" s="832" t="s">
        <v>4881</v>
      </c>
      <c r="C281" s="832" t="s">
        <v>606</v>
      </c>
      <c r="D281" s="832" t="s">
        <v>4553</v>
      </c>
      <c r="E281" s="832" t="s">
        <v>4573</v>
      </c>
      <c r="F281" s="832" t="s">
        <v>4574</v>
      </c>
      <c r="G281" s="849">
        <v>11</v>
      </c>
      <c r="H281" s="849">
        <v>314857.73</v>
      </c>
      <c r="I281" s="832">
        <v>1.532138150553926</v>
      </c>
      <c r="J281" s="832">
        <v>28623.429999999997</v>
      </c>
      <c r="K281" s="849">
        <v>8</v>
      </c>
      <c r="L281" s="849">
        <v>205502.18</v>
      </c>
      <c r="M281" s="832">
        <v>1</v>
      </c>
      <c r="N281" s="832">
        <v>25687.772499999999</v>
      </c>
      <c r="O281" s="849">
        <v>1</v>
      </c>
      <c r="P281" s="849">
        <v>20521.14</v>
      </c>
      <c r="Q281" s="837">
        <v>9.9858502717586742E-2</v>
      </c>
      <c r="R281" s="850">
        <v>20521.14</v>
      </c>
    </row>
    <row r="282" spans="1:18" ht="14.4" customHeight="1" x14ac:dyDescent="0.3">
      <c r="A282" s="831" t="s">
        <v>4551</v>
      </c>
      <c r="B282" s="832" t="s">
        <v>4881</v>
      </c>
      <c r="C282" s="832" t="s">
        <v>606</v>
      </c>
      <c r="D282" s="832" t="s">
        <v>4553</v>
      </c>
      <c r="E282" s="832" t="s">
        <v>4575</v>
      </c>
      <c r="F282" s="832" t="s">
        <v>2367</v>
      </c>
      <c r="G282" s="849">
        <v>11</v>
      </c>
      <c r="H282" s="849">
        <v>314865.09999999998</v>
      </c>
      <c r="I282" s="832"/>
      <c r="J282" s="832">
        <v>28624.1</v>
      </c>
      <c r="K282" s="849"/>
      <c r="L282" s="849"/>
      <c r="M282" s="832"/>
      <c r="N282" s="832"/>
      <c r="O282" s="849"/>
      <c r="P282" s="849"/>
      <c r="Q282" s="837"/>
      <c r="R282" s="850"/>
    </row>
    <row r="283" spans="1:18" ht="14.4" customHeight="1" x14ac:dyDescent="0.3">
      <c r="A283" s="831" t="s">
        <v>4551</v>
      </c>
      <c r="B283" s="832" t="s">
        <v>4881</v>
      </c>
      <c r="C283" s="832" t="s">
        <v>606</v>
      </c>
      <c r="D283" s="832" t="s">
        <v>4553</v>
      </c>
      <c r="E283" s="832" t="s">
        <v>4587</v>
      </c>
      <c r="F283" s="832" t="s">
        <v>4588</v>
      </c>
      <c r="G283" s="849">
        <v>70</v>
      </c>
      <c r="H283" s="849">
        <v>580619.9</v>
      </c>
      <c r="I283" s="832">
        <v>0.76086956521739124</v>
      </c>
      <c r="J283" s="832">
        <v>8294.57</v>
      </c>
      <c r="K283" s="849">
        <v>92</v>
      </c>
      <c r="L283" s="849">
        <v>763100.44000000006</v>
      </c>
      <c r="M283" s="832">
        <v>1</v>
      </c>
      <c r="N283" s="832">
        <v>8294.5700000000015</v>
      </c>
      <c r="O283" s="849">
        <v>70</v>
      </c>
      <c r="P283" s="849">
        <v>578175.49999999988</v>
      </c>
      <c r="Q283" s="837">
        <v>0.75766631716265276</v>
      </c>
      <c r="R283" s="850">
        <v>8259.6499999999978</v>
      </c>
    </row>
    <row r="284" spans="1:18" ht="14.4" customHeight="1" x14ac:dyDescent="0.3">
      <c r="A284" s="831" t="s">
        <v>4551</v>
      </c>
      <c r="B284" s="832" t="s">
        <v>4881</v>
      </c>
      <c r="C284" s="832" t="s">
        <v>606</v>
      </c>
      <c r="D284" s="832" t="s">
        <v>4553</v>
      </c>
      <c r="E284" s="832" t="s">
        <v>4589</v>
      </c>
      <c r="F284" s="832" t="s">
        <v>4590</v>
      </c>
      <c r="G284" s="849">
        <v>4</v>
      </c>
      <c r="H284" s="849">
        <v>90675.92</v>
      </c>
      <c r="I284" s="832"/>
      <c r="J284" s="832">
        <v>22668.98</v>
      </c>
      <c r="K284" s="849"/>
      <c r="L284" s="849"/>
      <c r="M284" s="832"/>
      <c r="N284" s="832"/>
      <c r="O284" s="849"/>
      <c r="P284" s="849"/>
      <c r="Q284" s="837"/>
      <c r="R284" s="850"/>
    </row>
    <row r="285" spans="1:18" ht="14.4" customHeight="1" x14ac:dyDescent="0.3">
      <c r="A285" s="831" t="s">
        <v>4551</v>
      </c>
      <c r="B285" s="832" t="s">
        <v>4881</v>
      </c>
      <c r="C285" s="832" t="s">
        <v>606</v>
      </c>
      <c r="D285" s="832" t="s">
        <v>4553</v>
      </c>
      <c r="E285" s="832" t="s">
        <v>4600</v>
      </c>
      <c r="F285" s="832" t="s">
        <v>2044</v>
      </c>
      <c r="G285" s="849">
        <v>8.1999999999999993</v>
      </c>
      <c r="H285" s="849">
        <v>399.66</v>
      </c>
      <c r="I285" s="832">
        <v>1.6399671727533855</v>
      </c>
      <c r="J285" s="832">
        <v>48.739024390243912</v>
      </c>
      <c r="K285" s="849">
        <v>5</v>
      </c>
      <c r="L285" s="849">
        <v>243.7</v>
      </c>
      <c r="M285" s="832">
        <v>1</v>
      </c>
      <c r="N285" s="832">
        <v>48.739999999999995</v>
      </c>
      <c r="O285" s="849"/>
      <c r="P285" s="849"/>
      <c r="Q285" s="837"/>
      <c r="R285" s="850"/>
    </row>
    <row r="286" spans="1:18" ht="14.4" customHeight="1" x14ac:dyDescent="0.3">
      <c r="A286" s="831" t="s">
        <v>4551</v>
      </c>
      <c r="B286" s="832" t="s">
        <v>4881</v>
      </c>
      <c r="C286" s="832" t="s">
        <v>606</v>
      </c>
      <c r="D286" s="832" t="s">
        <v>4553</v>
      </c>
      <c r="E286" s="832" t="s">
        <v>4601</v>
      </c>
      <c r="F286" s="832" t="s">
        <v>4602</v>
      </c>
      <c r="G286" s="849">
        <v>57.820000000000007</v>
      </c>
      <c r="H286" s="849">
        <v>7952.41</v>
      </c>
      <c r="I286" s="832"/>
      <c r="J286" s="832">
        <v>137.53735731580767</v>
      </c>
      <c r="K286" s="849"/>
      <c r="L286" s="849"/>
      <c r="M286" s="832"/>
      <c r="N286" s="832"/>
      <c r="O286" s="849"/>
      <c r="P286" s="849"/>
      <c r="Q286" s="837"/>
      <c r="R286" s="850"/>
    </row>
    <row r="287" spans="1:18" ht="14.4" customHeight="1" x14ac:dyDescent="0.3">
      <c r="A287" s="831" t="s">
        <v>4551</v>
      </c>
      <c r="B287" s="832" t="s">
        <v>4881</v>
      </c>
      <c r="C287" s="832" t="s">
        <v>606</v>
      </c>
      <c r="D287" s="832" t="s">
        <v>4553</v>
      </c>
      <c r="E287" s="832" t="s">
        <v>4603</v>
      </c>
      <c r="F287" s="832" t="s">
        <v>4602</v>
      </c>
      <c r="G287" s="849">
        <v>101.88000000000001</v>
      </c>
      <c r="H287" s="849">
        <v>70058.66</v>
      </c>
      <c r="I287" s="832"/>
      <c r="J287" s="832">
        <v>687.65861798193953</v>
      </c>
      <c r="K287" s="849"/>
      <c r="L287" s="849"/>
      <c r="M287" s="832"/>
      <c r="N287" s="832"/>
      <c r="O287" s="849"/>
      <c r="P287" s="849"/>
      <c r="Q287" s="837"/>
      <c r="R287" s="850"/>
    </row>
    <row r="288" spans="1:18" ht="14.4" customHeight="1" x14ac:dyDescent="0.3">
      <c r="A288" s="831" t="s">
        <v>4551</v>
      </c>
      <c r="B288" s="832" t="s">
        <v>4881</v>
      </c>
      <c r="C288" s="832" t="s">
        <v>606</v>
      </c>
      <c r="D288" s="832" t="s">
        <v>4553</v>
      </c>
      <c r="E288" s="832" t="s">
        <v>4604</v>
      </c>
      <c r="F288" s="832" t="s">
        <v>1660</v>
      </c>
      <c r="G288" s="849">
        <v>98</v>
      </c>
      <c r="H288" s="849">
        <v>203385.28000000003</v>
      </c>
      <c r="I288" s="832"/>
      <c r="J288" s="832">
        <v>2075.36</v>
      </c>
      <c r="K288" s="849"/>
      <c r="L288" s="849"/>
      <c r="M288" s="832"/>
      <c r="N288" s="832"/>
      <c r="O288" s="849">
        <v>87</v>
      </c>
      <c r="P288" s="849">
        <v>112304.82</v>
      </c>
      <c r="Q288" s="837"/>
      <c r="R288" s="850">
        <v>1290.8600000000001</v>
      </c>
    </row>
    <row r="289" spans="1:18" ht="14.4" customHeight="1" x14ac:dyDescent="0.3">
      <c r="A289" s="831" t="s">
        <v>4551</v>
      </c>
      <c r="B289" s="832" t="s">
        <v>4881</v>
      </c>
      <c r="C289" s="832" t="s">
        <v>606</v>
      </c>
      <c r="D289" s="832" t="s">
        <v>4553</v>
      </c>
      <c r="E289" s="832" t="s">
        <v>4605</v>
      </c>
      <c r="F289" s="832" t="s">
        <v>651</v>
      </c>
      <c r="G289" s="849">
        <v>2.4</v>
      </c>
      <c r="H289" s="849">
        <v>187.20000000000002</v>
      </c>
      <c r="I289" s="832">
        <v>12.000000000000002</v>
      </c>
      <c r="J289" s="832">
        <v>78.000000000000014</v>
      </c>
      <c r="K289" s="849">
        <v>0.2</v>
      </c>
      <c r="L289" s="849">
        <v>15.6</v>
      </c>
      <c r="M289" s="832">
        <v>1</v>
      </c>
      <c r="N289" s="832">
        <v>78</v>
      </c>
      <c r="O289" s="849">
        <v>0.2</v>
      </c>
      <c r="P289" s="849">
        <v>9.42</v>
      </c>
      <c r="Q289" s="837">
        <v>0.60384615384615381</v>
      </c>
      <c r="R289" s="850">
        <v>47.099999999999994</v>
      </c>
    </row>
    <row r="290" spans="1:18" ht="14.4" customHeight="1" x14ac:dyDescent="0.3">
      <c r="A290" s="831" t="s">
        <v>4551</v>
      </c>
      <c r="B290" s="832" t="s">
        <v>4881</v>
      </c>
      <c r="C290" s="832" t="s">
        <v>606</v>
      </c>
      <c r="D290" s="832" t="s">
        <v>4553</v>
      </c>
      <c r="E290" s="832" t="s">
        <v>4606</v>
      </c>
      <c r="F290" s="832" t="s">
        <v>1144</v>
      </c>
      <c r="G290" s="849">
        <v>84.100000000000023</v>
      </c>
      <c r="H290" s="849">
        <v>15318.810000000001</v>
      </c>
      <c r="I290" s="832">
        <v>1.1912177415027771</v>
      </c>
      <c r="J290" s="832">
        <v>182.14994054696785</v>
      </c>
      <c r="K290" s="849">
        <v>70.599999999999994</v>
      </c>
      <c r="L290" s="849">
        <v>12859.790000000003</v>
      </c>
      <c r="M290" s="832">
        <v>1</v>
      </c>
      <c r="N290" s="832">
        <v>182.15000000000006</v>
      </c>
      <c r="O290" s="849">
        <v>56.199999999999996</v>
      </c>
      <c r="P290" s="849">
        <v>9857.4799999999977</v>
      </c>
      <c r="Q290" s="837">
        <v>0.76653506783547753</v>
      </c>
      <c r="R290" s="850">
        <v>175.39999999999998</v>
      </c>
    </row>
    <row r="291" spans="1:18" ht="14.4" customHeight="1" x14ac:dyDescent="0.3">
      <c r="A291" s="831" t="s">
        <v>4551</v>
      </c>
      <c r="B291" s="832" t="s">
        <v>4881</v>
      </c>
      <c r="C291" s="832" t="s">
        <v>606</v>
      </c>
      <c r="D291" s="832" t="s">
        <v>4553</v>
      </c>
      <c r="E291" s="832" t="s">
        <v>4607</v>
      </c>
      <c r="F291" s="832" t="s">
        <v>779</v>
      </c>
      <c r="G291" s="849">
        <v>118.30000000000003</v>
      </c>
      <c r="H291" s="849">
        <v>8369.7199999999975</v>
      </c>
      <c r="I291" s="832">
        <v>4.9643350712052996</v>
      </c>
      <c r="J291" s="832">
        <v>70.749957734573087</v>
      </c>
      <c r="K291" s="849">
        <v>19.799999999999997</v>
      </c>
      <c r="L291" s="849">
        <v>1685.9699999999998</v>
      </c>
      <c r="M291" s="832">
        <v>1</v>
      </c>
      <c r="N291" s="832">
        <v>85.15</v>
      </c>
      <c r="O291" s="849">
        <v>4.2</v>
      </c>
      <c r="P291" s="849">
        <v>253.21999999999997</v>
      </c>
      <c r="Q291" s="837">
        <v>0.15019247080315781</v>
      </c>
      <c r="R291" s="850">
        <v>60.290476190476184</v>
      </c>
    </row>
    <row r="292" spans="1:18" ht="14.4" customHeight="1" x14ac:dyDescent="0.3">
      <c r="A292" s="831" t="s">
        <v>4551</v>
      </c>
      <c r="B292" s="832" t="s">
        <v>4881</v>
      </c>
      <c r="C292" s="832" t="s">
        <v>606</v>
      </c>
      <c r="D292" s="832" t="s">
        <v>4553</v>
      </c>
      <c r="E292" s="832" t="s">
        <v>4608</v>
      </c>
      <c r="F292" s="832" t="s">
        <v>2564</v>
      </c>
      <c r="G292" s="849">
        <v>6.2700000000000005</v>
      </c>
      <c r="H292" s="849">
        <v>3050.05</v>
      </c>
      <c r="I292" s="832">
        <v>1.1486173509928788</v>
      </c>
      <c r="J292" s="832">
        <v>486.45135566188196</v>
      </c>
      <c r="K292" s="849">
        <v>3.87</v>
      </c>
      <c r="L292" s="849">
        <v>2655.41</v>
      </c>
      <c r="M292" s="832">
        <v>1</v>
      </c>
      <c r="N292" s="832">
        <v>686.15245478036172</v>
      </c>
      <c r="O292" s="849">
        <v>0.77</v>
      </c>
      <c r="P292" s="849">
        <v>528.32999999999993</v>
      </c>
      <c r="Q292" s="837">
        <v>0.19896362520288768</v>
      </c>
      <c r="R292" s="850">
        <v>686.142857142857</v>
      </c>
    </row>
    <row r="293" spans="1:18" ht="14.4" customHeight="1" x14ac:dyDescent="0.3">
      <c r="A293" s="831" t="s">
        <v>4551</v>
      </c>
      <c r="B293" s="832" t="s">
        <v>4881</v>
      </c>
      <c r="C293" s="832" t="s">
        <v>606</v>
      </c>
      <c r="D293" s="832" t="s">
        <v>4553</v>
      </c>
      <c r="E293" s="832" t="s">
        <v>4609</v>
      </c>
      <c r="F293" s="832" t="s">
        <v>2564</v>
      </c>
      <c r="G293" s="849">
        <v>18.350000000000001</v>
      </c>
      <c r="H293" s="849">
        <v>2231.5299999999997</v>
      </c>
      <c r="I293" s="832">
        <v>1.5980478512757714</v>
      </c>
      <c r="J293" s="832">
        <v>121.60926430517709</v>
      </c>
      <c r="K293" s="849">
        <v>8.14</v>
      </c>
      <c r="L293" s="849">
        <v>1396.4099999999999</v>
      </c>
      <c r="M293" s="832">
        <v>1</v>
      </c>
      <c r="N293" s="832">
        <v>171.54914004914002</v>
      </c>
      <c r="O293" s="849">
        <v>1</v>
      </c>
      <c r="P293" s="849">
        <v>171.55</v>
      </c>
      <c r="Q293" s="837">
        <v>0.12285073867990062</v>
      </c>
      <c r="R293" s="850">
        <v>171.55</v>
      </c>
    </row>
    <row r="294" spans="1:18" ht="14.4" customHeight="1" x14ac:dyDescent="0.3">
      <c r="A294" s="831" t="s">
        <v>4551</v>
      </c>
      <c r="B294" s="832" t="s">
        <v>4881</v>
      </c>
      <c r="C294" s="832" t="s">
        <v>606</v>
      </c>
      <c r="D294" s="832" t="s">
        <v>4553</v>
      </c>
      <c r="E294" s="832" t="s">
        <v>4610</v>
      </c>
      <c r="F294" s="832" t="s">
        <v>2564</v>
      </c>
      <c r="G294" s="849">
        <v>41.879999999999995</v>
      </c>
      <c r="H294" s="849">
        <v>10186.720000000001</v>
      </c>
      <c r="I294" s="832">
        <v>1.2898027194605142</v>
      </c>
      <c r="J294" s="832">
        <v>243.23591212989498</v>
      </c>
      <c r="K294" s="849">
        <v>23.02</v>
      </c>
      <c r="L294" s="849">
        <v>7897.8900000000012</v>
      </c>
      <c r="M294" s="832">
        <v>1</v>
      </c>
      <c r="N294" s="832">
        <v>343.08818418766299</v>
      </c>
      <c r="O294" s="849">
        <v>6.07</v>
      </c>
      <c r="P294" s="849">
        <v>2082.5499999999997</v>
      </c>
      <c r="Q294" s="837">
        <v>0.26368435113682254</v>
      </c>
      <c r="R294" s="850">
        <v>343.08896210873138</v>
      </c>
    </row>
    <row r="295" spans="1:18" ht="14.4" customHeight="1" x14ac:dyDescent="0.3">
      <c r="A295" s="831" t="s">
        <v>4551</v>
      </c>
      <c r="B295" s="832" t="s">
        <v>4881</v>
      </c>
      <c r="C295" s="832" t="s">
        <v>606</v>
      </c>
      <c r="D295" s="832" t="s">
        <v>4553</v>
      </c>
      <c r="E295" s="832" t="s">
        <v>4611</v>
      </c>
      <c r="F295" s="832" t="s">
        <v>1208</v>
      </c>
      <c r="G295" s="849">
        <v>2.8000000000000003</v>
      </c>
      <c r="H295" s="849">
        <v>167.85999999999999</v>
      </c>
      <c r="I295" s="832"/>
      <c r="J295" s="832">
        <v>59.949999999999989</v>
      </c>
      <c r="K295" s="849"/>
      <c r="L295" s="849"/>
      <c r="M295" s="832"/>
      <c r="N295" s="832"/>
      <c r="O295" s="849">
        <v>1</v>
      </c>
      <c r="P295" s="849">
        <v>44.55</v>
      </c>
      <c r="Q295" s="837"/>
      <c r="R295" s="850">
        <v>44.55</v>
      </c>
    </row>
    <row r="296" spans="1:18" ht="14.4" customHeight="1" x14ac:dyDescent="0.3">
      <c r="A296" s="831" t="s">
        <v>4551</v>
      </c>
      <c r="B296" s="832" t="s">
        <v>4881</v>
      </c>
      <c r="C296" s="832" t="s">
        <v>606</v>
      </c>
      <c r="D296" s="832" t="s">
        <v>4553</v>
      </c>
      <c r="E296" s="832" t="s">
        <v>4882</v>
      </c>
      <c r="F296" s="832" t="s">
        <v>1459</v>
      </c>
      <c r="G296" s="849">
        <v>0.01</v>
      </c>
      <c r="H296" s="849">
        <v>23.81</v>
      </c>
      <c r="I296" s="832"/>
      <c r="J296" s="832">
        <v>2381</v>
      </c>
      <c r="K296" s="849"/>
      <c r="L296" s="849"/>
      <c r="M296" s="832"/>
      <c r="N296" s="832"/>
      <c r="O296" s="849"/>
      <c r="P296" s="849"/>
      <c r="Q296" s="837"/>
      <c r="R296" s="850"/>
    </row>
    <row r="297" spans="1:18" ht="14.4" customHeight="1" x14ac:dyDescent="0.3">
      <c r="A297" s="831" t="s">
        <v>4551</v>
      </c>
      <c r="B297" s="832" t="s">
        <v>4881</v>
      </c>
      <c r="C297" s="832" t="s">
        <v>606</v>
      </c>
      <c r="D297" s="832" t="s">
        <v>4553</v>
      </c>
      <c r="E297" s="832" t="s">
        <v>4612</v>
      </c>
      <c r="F297" s="832" t="s">
        <v>4613</v>
      </c>
      <c r="G297" s="849">
        <v>0.02</v>
      </c>
      <c r="H297" s="849">
        <v>5.12</v>
      </c>
      <c r="I297" s="832">
        <v>0.46292947558770342</v>
      </c>
      <c r="J297" s="832">
        <v>256</v>
      </c>
      <c r="K297" s="849">
        <v>0.04</v>
      </c>
      <c r="L297" s="849">
        <v>11.06</v>
      </c>
      <c r="M297" s="832">
        <v>1</v>
      </c>
      <c r="N297" s="832">
        <v>276.5</v>
      </c>
      <c r="O297" s="849"/>
      <c r="P297" s="849"/>
      <c r="Q297" s="837"/>
      <c r="R297" s="850"/>
    </row>
    <row r="298" spans="1:18" ht="14.4" customHeight="1" x14ac:dyDescent="0.3">
      <c r="A298" s="831" t="s">
        <v>4551</v>
      </c>
      <c r="B298" s="832" t="s">
        <v>4881</v>
      </c>
      <c r="C298" s="832" t="s">
        <v>606</v>
      </c>
      <c r="D298" s="832" t="s">
        <v>4553</v>
      </c>
      <c r="E298" s="832" t="s">
        <v>4614</v>
      </c>
      <c r="F298" s="832" t="s">
        <v>4615</v>
      </c>
      <c r="G298" s="849">
        <v>35.9</v>
      </c>
      <c r="H298" s="849">
        <v>4211.1099999999988</v>
      </c>
      <c r="I298" s="832">
        <v>1.3345809379535896</v>
      </c>
      <c r="J298" s="832">
        <v>117.3011142061281</v>
      </c>
      <c r="K298" s="849">
        <v>26.9</v>
      </c>
      <c r="L298" s="849">
        <v>3155.380000000001</v>
      </c>
      <c r="M298" s="832">
        <v>1</v>
      </c>
      <c r="N298" s="832">
        <v>117.30037174721194</v>
      </c>
      <c r="O298" s="849">
        <v>28.500000000000007</v>
      </c>
      <c r="P298" s="849">
        <v>3343.0500000000006</v>
      </c>
      <c r="Q298" s="837">
        <v>1.0594761962109158</v>
      </c>
      <c r="R298" s="850">
        <v>117.3</v>
      </c>
    </row>
    <row r="299" spans="1:18" ht="14.4" customHeight="1" x14ac:dyDescent="0.3">
      <c r="A299" s="831" t="s">
        <v>4551</v>
      </c>
      <c r="B299" s="832" t="s">
        <v>4881</v>
      </c>
      <c r="C299" s="832" t="s">
        <v>606</v>
      </c>
      <c r="D299" s="832" t="s">
        <v>4553</v>
      </c>
      <c r="E299" s="832" t="s">
        <v>4616</v>
      </c>
      <c r="F299" s="832" t="s">
        <v>1146</v>
      </c>
      <c r="G299" s="849">
        <v>12.999999999999998</v>
      </c>
      <c r="H299" s="849">
        <v>1163.5000000000002</v>
      </c>
      <c r="I299" s="832">
        <v>0.9848484848484852</v>
      </c>
      <c r="J299" s="832">
        <v>89.500000000000028</v>
      </c>
      <c r="K299" s="849">
        <v>13.200000000000001</v>
      </c>
      <c r="L299" s="849">
        <v>1181.3999999999999</v>
      </c>
      <c r="M299" s="832">
        <v>1</v>
      </c>
      <c r="N299" s="832">
        <v>89.499999999999986</v>
      </c>
      <c r="O299" s="849">
        <v>1.2</v>
      </c>
      <c r="P299" s="849">
        <v>79.759999999999991</v>
      </c>
      <c r="Q299" s="837">
        <v>6.751312002708651E-2</v>
      </c>
      <c r="R299" s="850">
        <v>66.466666666666669</v>
      </c>
    </row>
    <row r="300" spans="1:18" ht="14.4" customHeight="1" x14ac:dyDescent="0.3">
      <c r="A300" s="831" t="s">
        <v>4551</v>
      </c>
      <c r="B300" s="832" t="s">
        <v>4881</v>
      </c>
      <c r="C300" s="832" t="s">
        <v>606</v>
      </c>
      <c r="D300" s="832" t="s">
        <v>4553</v>
      </c>
      <c r="E300" s="832" t="s">
        <v>4617</v>
      </c>
      <c r="F300" s="832" t="s">
        <v>1172</v>
      </c>
      <c r="G300" s="849"/>
      <c r="H300" s="849"/>
      <c r="I300" s="832"/>
      <c r="J300" s="832"/>
      <c r="K300" s="849">
        <v>1</v>
      </c>
      <c r="L300" s="849">
        <v>85.85</v>
      </c>
      <c r="M300" s="832">
        <v>1</v>
      </c>
      <c r="N300" s="832">
        <v>85.85</v>
      </c>
      <c r="O300" s="849"/>
      <c r="P300" s="849"/>
      <c r="Q300" s="837"/>
      <c r="R300" s="850"/>
    </row>
    <row r="301" spans="1:18" ht="14.4" customHeight="1" x14ac:dyDescent="0.3">
      <c r="A301" s="831" t="s">
        <v>4551</v>
      </c>
      <c r="B301" s="832" t="s">
        <v>4881</v>
      </c>
      <c r="C301" s="832" t="s">
        <v>606</v>
      </c>
      <c r="D301" s="832" t="s">
        <v>4553</v>
      </c>
      <c r="E301" s="832" t="s">
        <v>4883</v>
      </c>
      <c r="F301" s="832" t="s">
        <v>1474</v>
      </c>
      <c r="G301" s="849">
        <v>1.04</v>
      </c>
      <c r="H301" s="849">
        <v>5092.7299999999996</v>
      </c>
      <c r="I301" s="832">
        <v>3.5166901447353878</v>
      </c>
      <c r="J301" s="832">
        <v>4896.8557692307686</v>
      </c>
      <c r="K301" s="849">
        <v>0.35</v>
      </c>
      <c r="L301" s="849">
        <v>1448.16</v>
      </c>
      <c r="M301" s="832">
        <v>1</v>
      </c>
      <c r="N301" s="832">
        <v>4137.6000000000004</v>
      </c>
      <c r="O301" s="849">
        <v>3.98</v>
      </c>
      <c r="P301" s="849">
        <v>14115.380000000001</v>
      </c>
      <c r="Q301" s="837">
        <v>9.7471135786100991</v>
      </c>
      <c r="R301" s="850">
        <v>3546.5778894472364</v>
      </c>
    </row>
    <row r="302" spans="1:18" ht="14.4" customHeight="1" x14ac:dyDescent="0.3">
      <c r="A302" s="831" t="s">
        <v>4551</v>
      </c>
      <c r="B302" s="832" t="s">
        <v>4881</v>
      </c>
      <c r="C302" s="832" t="s">
        <v>606</v>
      </c>
      <c r="D302" s="832" t="s">
        <v>4553</v>
      </c>
      <c r="E302" s="832" t="s">
        <v>4618</v>
      </c>
      <c r="F302" s="832" t="s">
        <v>1474</v>
      </c>
      <c r="G302" s="849">
        <v>1.19</v>
      </c>
      <c r="H302" s="849">
        <v>24618.78</v>
      </c>
      <c r="I302" s="832">
        <v>2.9750072505800458</v>
      </c>
      <c r="J302" s="832">
        <v>20688.050420168067</v>
      </c>
      <c r="K302" s="849">
        <v>0.4</v>
      </c>
      <c r="L302" s="849">
        <v>8275.2000000000007</v>
      </c>
      <c r="M302" s="832">
        <v>1</v>
      </c>
      <c r="N302" s="832">
        <v>20688</v>
      </c>
      <c r="O302" s="849">
        <v>2.91</v>
      </c>
      <c r="P302" s="849">
        <v>56503.839999999997</v>
      </c>
      <c r="Q302" s="837">
        <v>6.8280935808197976</v>
      </c>
      <c r="R302" s="850">
        <v>19417.127147766321</v>
      </c>
    </row>
    <row r="303" spans="1:18" ht="14.4" customHeight="1" x14ac:dyDescent="0.3">
      <c r="A303" s="831" t="s">
        <v>4551</v>
      </c>
      <c r="B303" s="832" t="s">
        <v>4881</v>
      </c>
      <c r="C303" s="832" t="s">
        <v>606</v>
      </c>
      <c r="D303" s="832" t="s">
        <v>4553</v>
      </c>
      <c r="E303" s="832" t="s">
        <v>4619</v>
      </c>
      <c r="F303" s="832" t="s">
        <v>1636</v>
      </c>
      <c r="G303" s="849">
        <v>1.9200000000000002</v>
      </c>
      <c r="H303" s="849">
        <v>357.08</v>
      </c>
      <c r="I303" s="832">
        <v>2.8245530770447722</v>
      </c>
      <c r="J303" s="832">
        <v>185.97916666666666</v>
      </c>
      <c r="K303" s="849">
        <v>0.63000000000000012</v>
      </c>
      <c r="L303" s="849">
        <v>126.41999999999996</v>
      </c>
      <c r="M303" s="832">
        <v>1</v>
      </c>
      <c r="N303" s="832">
        <v>200.66666666666657</v>
      </c>
      <c r="O303" s="849">
        <v>3.2999999999999994</v>
      </c>
      <c r="P303" s="849">
        <v>608.15</v>
      </c>
      <c r="Q303" s="837">
        <v>4.8105521278278767</v>
      </c>
      <c r="R303" s="850">
        <v>184.28787878787881</v>
      </c>
    </row>
    <row r="304" spans="1:18" ht="14.4" customHeight="1" x14ac:dyDescent="0.3">
      <c r="A304" s="831" t="s">
        <v>4551</v>
      </c>
      <c r="B304" s="832" t="s">
        <v>4881</v>
      </c>
      <c r="C304" s="832" t="s">
        <v>606</v>
      </c>
      <c r="D304" s="832" t="s">
        <v>4553</v>
      </c>
      <c r="E304" s="832" t="s">
        <v>4620</v>
      </c>
      <c r="F304" s="832" t="s">
        <v>2087</v>
      </c>
      <c r="G304" s="849">
        <v>119.96999999999998</v>
      </c>
      <c r="H304" s="849">
        <v>282276.38999999996</v>
      </c>
      <c r="I304" s="832">
        <v>1.5234290112021605</v>
      </c>
      <c r="J304" s="832">
        <v>2352.8914728682171</v>
      </c>
      <c r="K304" s="849">
        <v>78.75</v>
      </c>
      <c r="L304" s="849">
        <v>185290.14999999997</v>
      </c>
      <c r="M304" s="832">
        <v>1</v>
      </c>
      <c r="N304" s="832">
        <v>2352.8907936507931</v>
      </c>
      <c r="O304" s="849"/>
      <c r="P304" s="849"/>
      <c r="Q304" s="837"/>
      <c r="R304" s="850"/>
    </row>
    <row r="305" spans="1:18" ht="14.4" customHeight="1" x14ac:dyDescent="0.3">
      <c r="A305" s="831" t="s">
        <v>4551</v>
      </c>
      <c r="B305" s="832" t="s">
        <v>4881</v>
      </c>
      <c r="C305" s="832" t="s">
        <v>606</v>
      </c>
      <c r="D305" s="832" t="s">
        <v>4553</v>
      </c>
      <c r="E305" s="832" t="s">
        <v>4623</v>
      </c>
      <c r="F305" s="832" t="s">
        <v>4624</v>
      </c>
      <c r="G305" s="849">
        <v>8.9000000000000021</v>
      </c>
      <c r="H305" s="849">
        <v>4433.5300000000007</v>
      </c>
      <c r="I305" s="832">
        <v>5.148502548976345</v>
      </c>
      <c r="J305" s="832">
        <v>498.14943820224715</v>
      </c>
      <c r="K305" s="849">
        <v>1.73</v>
      </c>
      <c r="L305" s="849">
        <v>861.13000000000011</v>
      </c>
      <c r="M305" s="832">
        <v>1</v>
      </c>
      <c r="N305" s="832">
        <v>497.76300578034687</v>
      </c>
      <c r="O305" s="849"/>
      <c r="P305" s="849"/>
      <c r="Q305" s="837"/>
      <c r="R305" s="850"/>
    </row>
    <row r="306" spans="1:18" ht="14.4" customHeight="1" x14ac:dyDescent="0.3">
      <c r="A306" s="831" t="s">
        <v>4551</v>
      </c>
      <c r="B306" s="832" t="s">
        <v>4881</v>
      </c>
      <c r="C306" s="832" t="s">
        <v>606</v>
      </c>
      <c r="D306" s="832" t="s">
        <v>4553</v>
      </c>
      <c r="E306" s="832" t="s">
        <v>4625</v>
      </c>
      <c r="F306" s="832" t="s">
        <v>4624</v>
      </c>
      <c r="G306" s="849">
        <v>60.33</v>
      </c>
      <c r="H306" s="849">
        <v>10009.91</v>
      </c>
      <c r="I306" s="832"/>
      <c r="J306" s="832">
        <v>165.91927730813856</v>
      </c>
      <c r="K306" s="849"/>
      <c r="L306" s="849"/>
      <c r="M306" s="832"/>
      <c r="N306" s="832"/>
      <c r="O306" s="849"/>
      <c r="P306" s="849"/>
      <c r="Q306" s="837"/>
      <c r="R306" s="850"/>
    </row>
    <row r="307" spans="1:18" ht="14.4" customHeight="1" x14ac:dyDescent="0.3">
      <c r="A307" s="831" t="s">
        <v>4551</v>
      </c>
      <c r="B307" s="832" t="s">
        <v>4881</v>
      </c>
      <c r="C307" s="832" t="s">
        <v>606</v>
      </c>
      <c r="D307" s="832" t="s">
        <v>4553</v>
      </c>
      <c r="E307" s="832" t="s">
        <v>4628</v>
      </c>
      <c r="F307" s="832" t="s">
        <v>4629</v>
      </c>
      <c r="G307" s="849">
        <v>38.809999999999995</v>
      </c>
      <c r="H307" s="849">
        <v>27775.33</v>
      </c>
      <c r="I307" s="832"/>
      <c r="J307" s="832">
        <v>715.67456841020373</v>
      </c>
      <c r="K307" s="849"/>
      <c r="L307" s="849"/>
      <c r="M307" s="832"/>
      <c r="N307" s="832"/>
      <c r="O307" s="849"/>
      <c r="P307" s="849"/>
      <c r="Q307" s="837"/>
      <c r="R307" s="850"/>
    </row>
    <row r="308" spans="1:18" ht="14.4" customHeight="1" x14ac:dyDescent="0.3">
      <c r="A308" s="831" t="s">
        <v>4551</v>
      </c>
      <c r="B308" s="832" t="s">
        <v>4881</v>
      </c>
      <c r="C308" s="832" t="s">
        <v>606</v>
      </c>
      <c r="D308" s="832" t="s">
        <v>4553</v>
      </c>
      <c r="E308" s="832" t="s">
        <v>4630</v>
      </c>
      <c r="F308" s="832" t="s">
        <v>4629</v>
      </c>
      <c r="G308" s="849">
        <v>135.82</v>
      </c>
      <c r="H308" s="849">
        <v>194411.11000000002</v>
      </c>
      <c r="I308" s="832"/>
      <c r="J308" s="832">
        <v>1431.3879399204832</v>
      </c>
      <c r="K308" s="849"/>
      <c r="L308" s="849"/>
      <c r="M308" s="832"/>
      <c r="N308" s="832"/>
      <c r="O308" s="849"/>
      <c r="P308" s="849"/>
      <c r="Q308" s="837"/>
      <c r="R308" s="850"/>
    </row>
    <row r="309" spans="1:18" ht="14.4" customHeight="1" x14ac:dyDescent="0.3">
      <c r="A309" s="831" t="s">
        <v>4551</v>
      </c>
      <c r="B309" s="832" t="s">
        <v>4881</v>
      </c>
      <c r="C309" s="832" t="s">
        <v>606</v>
      </c>
      <c r="D309" s="832" t="s">
        <v>4553</v>
      </c>
      <c r="E309" s="832" t="s">
        <v>4631</v>
      </c>
      <c r="F309" s="832" t="s">
        <v>4632</v>
      </c>
      <c r="G309" s="849">
        <v>6</v>
      </c>
      <c r="H309" s="849">
        <v>1704.18</v>
      </c>
      <c r="I309" s="832"/>
      <c r="J309" s="832">
        <v>284.03000000000003</v>
      </c>
      <c r="K309" s="849"/>
      <c r="L309" s="849"/>
      <c r="M309" s="832"/>
      <c r="N309" s="832"/>
      <c r="O309" s="849"/>
      <c r="P309" s="849"/>
      <c r="Q309" s="837"/>
      <c r="R309" s="850"/>
    </row>
    <row r="310" spans="1:18" ht="14.4" customHeight="1" x14ac:dyDescent="0.3">
      <c r="A310" s="831" t="s">
        <v>4551</v>
      </c>
      <c r="B310" s="832" t="s">
        <v>4881</v>
      </c>
      <c r="C310" s="832" t="s">
        <v>606</v>
      </c>
      <c r="D310" s="832" t="s">
        <v>4553</v>
      </c>
      <c r="E310" s="832" t="s">
        <v>4638</v>
      </c>
      <c r="F310" s="832" t="s">
        <v>4639</v>
      </c>
      <c r="G310" s="849">
        <v>76.97</v>
      </c>
      <c r="H310" s="849">
        <v>20303.07</v>
      </c>
      <c r="I310" s="832">
        <v>1.2060479803830018</v>
      </c>
      <c r="J310" s="832">
        <v>263.77900480706768</v>
      </c>
      <c r="K310" s="849">
        <v>63.820000000000007</v>
      </c>
      <c r="L310" s="849">
        <v>16834.38</v>
      </c>
      <c r="M310" s="832">
        <v>1</v>
      </c>
      <c r="N310" s="832">
        <v>263.77906612347226</v>
      </c>
      <c r="O310" s="849">
        <v>44.169999999999995</v>
      </c>
      <c r="P310" s="849">
        <v>3478.83</v>
      </c>
      <c r="Q310" s="837">
        <v>0.20665031916827348</v>
      </c>
      <c r="R310" s="850">
        <v>78.760018111840623</v>
      </c>
    </row>
    <row r="311" spans="1:18" ht="14.4" customHeight="1" x14ac:dyDescent="0.3">
      <c r="A311" s="831" t="s">
        <v>4551</v>
      </c>
      <c r="B311" s="832" t="s">
        <v>4881</v>
      </c>
      <c r="C311" s="832" t="s">
        <v>606</v>
      </c>
      <c r="D311" s="832" t="s">
        <v>4553</v>
      </c>
      <c r="E311" s="832" t="s">
        <v>4884</v>
      </c>
      <c r="F311" s="832" t="s">
        <v>4885</v>
      </c>
      <c r="G311" s="849">
        <v>1</v>
      </c>
      <c r="H311" s="849">
        <v>136.75</v>
      </c>
      <c r="I311" s="832"/>
      <c r="J311" s="832">
        <v>136.75</v>
      </c>
      <c r="K311" s="849"/>
      <c r="L311" s="849"/>
      <c r="M311" s="832"/>
      <c r="N311" s="832"/>
      <c r="O311" s="849"/>
      <c r="P311" s="849"/>
      <c r="Q311" s="837"/>
      <c r="R311" s="850"/>
    </row>
    <row r="312" spans="1:18" ht="14.4" customHeight="1" x14ac:dyDescent="0.3">
      <c r="A312" s="831" t="s">
        <v>4551</v>
      </c>
      <c r="B312" s="832" t="s">
        <v>4881</v>
      </c>
      <c r="C312" s="832" t="s">
        <v>606</v>
      </c>
      <c r="D312" s="832" t="s">
        <v>4553</v>
      </c>
      <c r="E312" s="832" t="s">
        <v>4647</v>
      </c>
      <c r="F312" s="832" t="s">
        <v>4648</v>
      </c>
      <c r="G312" s="849">
        <v>59</v>
      </c>
      <c r="H312" s="849">
        <v>395985.57999999996</v>
      </c>
      <c r="I312" s="832">
        <v>0.64130434782608692</v>
      </c>
      <c r="J312" s="832">
        <v>6711.619999999999</v>
      </c>
      <c r="K312" s="849">
        <v>92</v>
      </c>
      <c r="L312" s="849">
        <v>617469.03999999992</v>
      </c>
      <c r="M312" s="832">
        <v>1</v>
      </c>
      <c r="N312" s="832">
        <v>6711.619999999999</v>
      </c>
      <c r="O312" s="849">
        <v>105</v>
      </c>
      <c r="P312" s="849">
        <v>704192.99999999988</v>
      </c>
      <c r="Q312" s="837">
        <v>1.1404507017874126</v>
      </c>
      <c r="R312" s="850">
        <v>6706.5999999999985</v>
      </c>
    </row>
    <row r="313" spans="1:18" ht="14.4" customHeight="1" x14ac:dyDescent="0.3">
      <c r="A313" s="831" t="s">
        <v>4551</v>
      </c>
      <c r="B313" s="832" t="s">
        <v>4881</v>
      </c>
      <c r="C313" s="832" t="s">
        <v>606</v>
      </c>
      <c r="D313" s="832" t="s">
        <v>4553</v>
      </c>
      <c r="E313" s="832" t="s">
        <v>4649</v>
      </c>
      <c r="F313" s="832" t="s">
        <v>4639</v>
      </c>
      <c r="G313" s="849">
        <v>26.970000000000002</v>
      </c>
      <c r="H313" s="849">
        <v>71142.48000000001</v>
      </c>
      <c r="I313" s="832">
        <v>1.3156109906830471</v>
      </c>
      <c r="J313" s="832">
        <v>2637.8375973303673</v>
      </c>
      <c r="K313" s="849">
        <v>20.5</v>
      </c>
      <c r="L313" s="849">
        <v>54075.62000000001</v>
      </c>
      <c r="M313" s="832">
        <v>1</v>
      </c>
      <c r="N313" s="832">
        <v>2637.8351219512201</v>
      </c>
      <c r="O313" s="849">
        <v>7.2000000000000011</v>
      </c>
      <c r="P313" s="849">
        <v>3431.02</v>
      </c>
      <c r="Q313" s="837">
        <v>6.3448555929640743E-2</v>
      </c>
      <c r="R313" s="850">
        <v>476.53055555555551</v>
      </c>
    </row>
    <row r="314" spans="1:18" ht="14.4" customHeight="1" x14ac:dyDescent="0.3">
      <c r="A314" s="831" t="s">
        <v>4551</v>
      </c>
      <c r="B314" s="832" t="s">
        <v>4881</v>
      </c>
      <c r="C314" s="832" t="s">
        <v>606</v>
      </c>
      <c r="D314" s="832" t="s">
        <v>4553</v>
      </c>
      <c r="E314" s="832" t="s">
        <v>4650</v>
      </c>
      <c r="F314" s="832" t="s">
        <v>4639</v>
      </c>
      <c r="G314" s="849">
        <v>27.53</v>
      </c>
      <c r="H314" s="849">
        <v>36309.570000000007</v>
      </c>
      <c r="I314" s="832">
        <v>1.7206239432561738</v>
      </c>
      <c r="J314" s="832">
        <v>1318.9091899745733</v>
      </c>
      <c r="K314" s="849">
        <v>16</v>
      </c>
      <c r="L314" s="849">
        <v>21102.560000000001</v>
      </c>
      <c r="M314" s="832">
        <v>1</v>
      </c>
      <c r="N314" s="832">
        <v>1318.91</v>
      </c>
      <c r="O314" s="849">
        <v>11.04</v>
      </c>
      <c r="P314" s="849">
        <v>2480.1400000000003</v>
      </c>
      <c r="Q314" s="837">
        <v>0.11752792078307088</v>
      </c>
      <c r="R314" s="850">
        <v>224.65036231884062</v>
      </c>
    </row>
    <row r="315" spans="1:18" ht="14.4" customHeight="1" x14ac:dyDescent="0.3">
      <c r="A315" s="831" t="s">
        <v>4551</v>
      </c>
      <c r="B315" s="832" t="s">
        <v>4881</v>
      </c>
      <c r="C315" s="832" t="s">
        <v>606</v>
      </c>
      <c r="D315" s="832" t="s">
        <v>4553</v>
      </c>
      <c r="E315" s="832" t="s">
        <v>4652</v>
      </c>
      <c r="F315" s="832" t="s">
        <v>2101</v>
      </c>
      <c r="G315" s="849"/>
      <c r="H315" s="849"/>
      <c r="I315" s="832"/>
      <c r="J315" s="832"/>
      <c r="K315" s="849"/>
      <c r="L315" s="849"/>
      <c r="M315" s="832"/>
      <c r="N315" s="832"/>
      <c r="O315" s="849">
        <v>0.6</v>
      </c>
      <c r="P315" s="849">
        <v>346.02</v>
      </c>
      <c r="Q315" s="837"/>
      <c r="R315" s="850">
        <v>576.70000000000005</v>
      </c>
    </row>
    <row r="316" spans="1:18" ht="14.4" customHeight="1" x14ac:dyDescent="0.3">
      <c r="A316" s="831" t="s">
        <v>4551</v>
      </c>
      <c r="B316" s="832" t="s">
        <v>4881</v>
      </c>
      <c r="C316" s="832" t="s">
        <v>606</v>
      </c>
      <c r="D316" s="832" t="s">
        <v>4553</v>
      </c>
      <c r="E316" s="832" t="s">
        <v>4653</v>
      </c>
      <c r="F316" s="832" t="s">
        <v>2101</v>
      </c>
      <c r="G316" s="849">
        <v>8.8000000000000007</v>
      </c>
      <c r="H316" s="849">
        <v>59236.76</v>
      </c>
      <c r="I316" s="832">
        <v>2.009604835256992</v>
      </c>
      <c r="J316" s="832">
        <v>6731.45</v>
      </c>
      <c r="K316" s="849">
        <v>5.2000000000000011</v>
      </c>
      <c r="L316" s="849">
        <v>29476.82</v>
      </c>
      <c r="M316" s="832">
        <v>1</v>
      </c>
      <c r="N316" s="832">
        <v>5668.6192307692299</v>
      </c>
      <c r="O316" s="849">
        <v>0.6</v>
      </c>
      <c r="P316" s="849">
        <v>320.16000000000003</v>
      </c>
      <c r="Q316" s="837">
        <v>1.0861415851506372E-2</v>
      </c>
      <c r="R316" s="850">
        <v>533.6</v>
      </c>
    </row>
    <row r="317" spans="1:18" ht="14.4" customHeight="1" x14ac:dyDescent="0.3">
      <c r="A317" s="831" t="s">
        <v>4551</v>
      </c>
      <c r="B317" s="832" t="s">
        <v>4881</v>
      </c>
      <c r="C317" s="832" t="s">
        <v>606</v>
      </c>
      <c r="D317" s="832" t="s">
        <v>4553</v>
      </c>
      <c r="E317" s="832" t="s">
        <v>4657</v>
      </c>
      <c r="F317" s="832" t="s">
        <v>4658</v>
      </c>
      <c r="G317" s="849">
        <v>4</v>
      </c>
      <c r="H317" s="849">
        <v>15199.52</v>
      </c>
      <c r="I317" s="832">
        <v>1.3333333333333335</v>
      </c>
      <c r="J317" s="832">
        <v>3799.88</v>
      </c>
      <c r="K317" s="849">
        <v>3</v>
      </c>
      <c r="L317" s="849">
        <v>11399.64</v>
      </c>
      <c r="M317" s="832">
        <v>1</v>
      </c>
      <c r="N317" s="832">
        <v>3799.8799999999997</v>
      </c>
      <c r="O317" s="849">
        <v>8</v>
      </c>
      <c r="P317" s="849">
        <v>25933.9</v>
      </c>
      <c r="Q317" s="837">
        <v>2.2749753500987753</v>
      </c>
      <c r="R317" s="850">
        <v>3241.7375000000002</v>
      </c>
    </row>
    <row r="318" spans="1:18" ht="14.4" customHeight="1" x14ac:dyDescent="0.3">
      <c r="A318" s="831" t="s">
        <v>4551</v>
      </c>
      <c r="B318" s="832" t="s">
        <v>4881</v>
      </c>
      <c r="C318" s="832" t="s">
        <v>606</v>
      </c>
      <c r="D318" s="832" t="s">
        <v>4553</v>
      </c>
      <c r="E318" s="832" t="s">
        <v>4668</v>
      </c>
      <c r="F318" s="832" t="s">
        <v>4669</v>
      </c>
      <c r="G318" s="849">
        <v>24.869999999999997</v>
      </c>
      <c r="H318" s="849">
        <v>26961.250000000004</v>
      </c>
      <c r="I318" s="832">
        <v>1.9908606307102603</v>
      </c>
      <c r="J318" s="832">
        <v>1084.0872537193409</v>
      </c>
      <c r="K318" s="849">
        <v>12.679999999999996</v>
      </c>
      <c r="L318" s="849">
        <v>13542.509999999998</v>
      </c>
      <c r="M318" s="832">
        <v>1</v>
      </c>
      <c r="N318" s="832">
        <v>1068.0212933753944</v>
      </c>
      <c r="O318" s="849">
        <v>17.839999999999996</v>
      </c>
      <c r="P318" s="849">
        <v>9380.2799999999988</v>
      </c>
      <c r="Q318" s="837">
        <v>0.69265446361125083</v>
      </c>
      <c r="R318" s="850">
        <v>525.80044843049336</v>
      </c>
    </row>
    <row r="319" spans="1:18" ht="14.4" customHeight="1" x14ac:dyDescent="0.3">
      <c r="A319" s="831" t="s">
        <v>4551</v>
      </c>
      <c r="B319" s="832" t="s">
        <v>4881</v>
      </c>
      <c r="C319" s="832" t="s">
        <v>606</v>
      </c>
      <c r="D319" s="832" t="s">
        <v>4553</v>
      </c>
      <c r="E319" s="832" t="s">
        <v>4670</v>
      </c>
      <c r="F319" s="832" t="s">
        <v>4669</v>
      </c>
      <c r="G319" s="849">
        <v>72.14</v>
      </c>
      <c r="H319" s="849">
        <v>26069.02</v>
      </c>
      <c r="I319" s="832">
        <v>0.55567558580469412</v>
      </c>
      <c r="J319" s="832">
        <v>361.36706404214027</v>
      </c>
      <c r="K319" s="849">
        <v>132.15</v>
      </c>
      <c r="L319" s="849">
        <v>46914.1</v>
      </c>
      <c r="M319" s="832">
        <v>1</v>
      </c>
      <c r="N319" s="832">
        <v>355.00643208475213</v>
      </c>
      <c r="O319" s="849">
        <v>86.399999999999991</v>
      </c>
      <c r="P319" s="849">
        <v>18913</v>
      </c>
      <c r="Q319" s="837">
        <v>0.40314105993720439</v>
      </c>
      <c r="R319" s="850">
        <v>218.90046296296299</v>
      </c>
    </row>
    <row r="320" spans="1:18" ht="14.4" customHeight="1" x14ac:dyDescent="0.3">
      <c r="A320" s="831" t="s">
        <v>4551</v>
      </c>
      <c r="B320" s="832" t="s">
        <v>4881</v>
      </c>
      <c r="C320" s="832" t="s">
        <v>606</v>
      </c>
      <c r="D320" s="832" t="s">
        <v>4553</v>
      </c>
      <c r="E320" s="832" t="s">
        <v>4671</v>
      </c>
      <c r="F320" s="832" t="s">
        <v>4669</v>
      </c>
      <c r="G320" s="849">
        <v>52.429999999999993</v>
      </c>
      <c r="H320" s="849">
        <v>6314.9700000000012</v>
      </c>
      <c r="I320" s="832">
        <v>0.68349526962744744</v>
      </c>
      <c r="J320" s="832">
        <v>120.44573717337406</v>
      </c>
      <c r="K320" s="849">
        <v>77.830000000000013</v>
      </c>
      <c r="L320" s="849">
        <v>9239.23</v>
      </c>
      <c r="M320" s="832">
        <v>1</v>
      </c>
      <c r="N320" s="832">
        <v>118.71039444944107</v>
      </c>
      <c r="O320" s="849">
        <v>76.52</v>
      </c>
      <c r="P320" s="849">
        <v>6060.41</v>
      </c>
      <c r="Q320" s="837">
        <v>0.65594319007103408</v>
      </c>
      <c r="R320" s="850">
        <v>79.200339780449553</v>
      </c>
    </row>
    <row r="321" spans="1:18" ht="14.4" customHeight="1" x14ac:dyDescent="0.3">
      <c r="A321" s="831" t="s">
        <v>4551</v>
      </c>
      <c r="B321" s="832" t="s">
        <v>4881</v>
      </c>
      <c r="C321" s="832" t="s">
        <v>606</v>
      </c>
      <c r="D321" s="832" t="s">
        <v>4553</v>
      </c>
      <c r="E321" s="832" t="s">
        <v>4672</v>
      </c>
      <c r="F321" s="832" t="s">
        <v>4669</v>
      </c>
      <c r="G321" s="849">
        <v>1.6800000000000002</v>
      </c>
      <c r="H321" s="849">
        <v>2428.34</v>
      </c>
      <c r="I321" s="832">
        <v>0.2940996940725652</v>
      </c>
      <c r="J321" s="832">
        <v>1445.4404761904761</v>
      </c>
      <c r="K321" s="849">
        <v>5.84</v>
      </c>
      <c r="L321" s="849">
        <v>8256.8599999999988</v>
      </c>
      <c r="M321" s="832">
        <v>1</v>
      </c>
      <c r="N321" s="832">
        <v>1413.8458904109586</v>
      </c>
      <c r="O321" s="849">
        <v>4.1500000000000004</v>
      </c>
      <c r="P321" s="849">
        <v>3049.41</v>
      </c>
      <c r="Q321" s="837">
        <v>0.36931836073277252</v>
      </c>
      <c r="R321" s="850">
        <v>734.79759036144571</v>
      </c>
    </row>
    <row r="322" spans="1:18" ht="14.4" customHeight="1" x14ac:dyDescent="0.3">
      <c r="A322" s="831" t="s">
        <v>4551</v>
      </c>
      <c r="B322" s="832" t="s">
        <v>4881</v>
      </c>
      <c r="C322" s="832" t="s">
        <v>606</v>
      </c>
      <c r="D322" s="832" t="s">
        <v>4553</v>
      </c>
      <c r="E322" s="832" t="s">
        <v>4673</v>
      </c>
      <c r="F322" s="832" t="s">
        <v>4674</v>
      </c>
      <c r="G322" s="849"/>
      <c r="H322" s="849"/>
      <c r="I322" s="832"/>
      <c r="J322" s="832"/>
      <c r="K322" s="849">
        <v>32.5</v>
      </c>
      <c r="L322" s="849">
        <v>23259.470000000005</v>
      </c>
      <c r="M322" s="832">
        <v>1</v>
      </c>
      <c r="N322" s="832">
        <v>715.67600000000016</v>
      </c>
      <c r="O322" s="849">
        <v>65.66</v>
      </c>
      <c r="P322" s="849">
        <v>6851.6600000000017</v>
      </c>
      <c r="Q322" s="837">
        <v>0.29457506985326837</v>
      </c>
      <c r="R322" s="850">
        <v>104.35059396893088</v>
      </c>
    </row>
    <row r="323" spans="1:18" ht="14.4" customHeight="1" x14ac:dyDescent="0.3">
      <c r="A323" s="831" t="s">
        <v>4551</v>
      </c>
      <c r="B323" s="832" t="s">
        <v>4881</v>
      </c>
      <c r="C323" s="832" t="s">
        <v>606</v>
      </c>
      <c r="D323" s="832" t="s">
        <v>4553</v>
      </c>
      <c r="E323" s="832" t="s">
        <v>4675</v>
      </c>
      <c r="F323" s="832" t="s">
        <v>4674</v>
      </c>
      <c r="G323" s="849"/>
      <c r="H323" s="849"/>
      <c r="I323" s="832"/>
      <c r="J323" s="832"/>
      <c r="K323" s="849">
        <v>128.96000000000004</v>
      </c>
      <c r="L323" s="849">
        <v>184588.02999999997</v>
      </c>
      <c r="M323" s="832">
        <v>1</v>
      </c>
      <c r="N323" s="832">
        <v>1431.3587934243169</v>
      </c>
      <c r="O323" s="849">
        <v>198.12</v>
      </c>
      <c r="P323" s="849">
        <v>35566.49</v>
      </c>
      <c r="Q323" s="837">
        <v>0.19268037044438907</v>
      </c>
      <c r="R323" s="850">
        <v>179.51993741166967</v>
      </c>
    </row>
    <row r="324" spans="1:18" ht="14.4" customHeight="1" x14ac:dyDescent="0.3">
      <c r="A324" s="831" t="s">
        <v>4551</v>
      </c>
      <c r="B324" s="832" t="s">
        <v>4881</v>
      </c>
      <c r="C324" s="832" t="s">
        <v>606</v>
      </c>
      <c r="D324" s="832" t="s">
        <v>4553</v>
      </c>
      <c r="E324" s="832" t="s">
        <v>4886</v>
      </c>
      <c r="F324" s="832" t="s">
        <v>4655</v>
      </c>
      <c r="G324" s="849">
        <v>4</v>
      </c>
      <c r="H324" s="849">
        <v>677.6</v>
      </c>
      <c r="I324" s="832"/>
      <c r="J324" s="832">
        <v>169.4</v>
      </c>
      <c r="K324" s="849"/>
      <c r="L324" s="849"/>
      <c r="M324" s="832"/>
      <c r="N324" s="832"/>
      <c r="O324" s="849"/>
      <c r="P324" s="849"/>
      <c r="Q324" s="837"/>
      <c r="R324" s="850"/>
    </row>
    <row r="325" spans="1:18" ht="14.4" customHeight="1" x14ac:dyDescent="0.3">
      <c r="A325" s="831" t="s">
        <v>4551</v>
      </c>
      <c r="B325" s="832" t="s">
        <v>4881</v>
      </c>
      <c r="C325" s="832" t="s">
        <v>606</v>
      </c>
      <c r="D325" s="832" t="s">
        <v>4553</v>
      </c>
      <c r="E325" s="832" t="s">
        <v>4678</v>
      </c>
      <c r="F325" s="832" t="s">
        <v>2087</v>
      </c>
      <c r="G325" s="849">
        <v>100.14000000000001</v>
      </c>
      <c r="H325" s="849">
        <v>78539.399999999994</v>
      </c>
      <c r="I325" s="832">
        <v>0.75213878531818468</v>
      </c>
      <c r="J325" s="832">
        <v>784.29598562013166</v>
      </c>
      <c r="K325" s="849">
        <v>133.13999999999999</v>
      </c>
      <c r="L325" s="849">
        <v>104421.42</v>
      </c>
      <c r="M325" s="832">
        <v>1</v>
      </c>
      <c r="N325" s="832">
        <v>784.29788192879687</v>
      </c>
      <c r="O325" s="849"/>
      <c r="P325" s="849"/>
      <c r="Q325" s="837"/>
      <c r="R325" s="850"/>
    </row>
    <row r="326" spans="1:18" ht="14.4" customHeight="1" x14ac:dyDescent="0.3">
      <c r="A326" s="831" t="s">
        <v>4551</v>
      </c>
      <c r="B326" s="832" t="s">
        <v>4881</v>
      </c>
      <c r="C326" s="832" t="s">
        <v>606</v>
      </c>
      <c r="D326" s="832" t="s">
        <v>4553</v>
      </c>
      <c r="E326" s="832" t="s">
        <v>4679</v>
      </c>
      <c r="F326" s="832" t="s">
        <v>4622</v>
      </c>
      <c r="G326" s="849">
        <v>8.2000000000000011</v>
      </c>
      <c r="H326" s="849">
        <v>2519.6800000000003</v>
      </c>
      <c r="I326" s="832"/>
      <c r="J326" s="832">
        <v>307.27804878048778</v>
      </c>
      <c r="K326" s="849"/>
      <c r="L326" s="849"/>
      <c r="M326" s="832"/>
      <c r="N326" s="832"/>
      <c r="O326" s="849"/>
      <c r="P326" s="849"/>
      <c r="Q326" s="837"/>
      <c r="R326" s="850"/>
    </row>
    <row r="327" spans="1:18" ht="14.4" customHeight="1" x14ac:dyDescent="0.3">
      <c r="A327" s="831" t="s">
        <v>4551</v>
      </c>
      <c r="B327" s="832" t="s">
        <v>4881</v>
      </c>
      <c r="C327" s="832" t="s">
        <v>606</v>
      </c>
      <c r="D327" s="832" t="s">
        <v>4553</v>
      </c>
      <c r="E327" s="832" t="s">
        <v>4680</v>
      </c>
      <c r="F327" s="832" t="s">
        <v>4622</v>
      </c>
      <c r="G327" s="849">
        <v>11.35</v>
      </c>
      <c r="H327" s="849">
        <v>8719.0499999999993</v>
      </c>
      <c r="I327" s="832">
        <v>3.3779710594115024</v>
      </c>
      <c r="J327" s="832">
        <v>768.1982378854625</v>
      </c>
      <c r="K327" s="849">
        <v>3.36</v>
      </c>
      <c r="L327" s="849">
        <v>2581.15</v>
      </c>
      <c r="M327" s="832">
        <v>1</v>
      </c>
      <c r="N327" s="832">
        <v>768.19940476190482</v>
      </c>
      <c r="O327" s="849"/>
      <c r="P327" s="849"/>
      <c r="Q327" s="837"/>
      <c r="R327" s="850"/>
    </row>
    <row r="328" spans="1:18" ht="14.4" customHeight="1" x14ac:dyDescent="0.3">
      <c r="A328" s="831" t="s">
        <v>4551</v>
      </c>
      <c r="B328" s="832" t="s">
        <v>4881</v>
      </c>
      <c r="C328" s="832" t="s">
        <v>606</v>
      </c>
      <c r="D328" s="832" t="s">
        <v>4553</v>
      </c>
      <c r="E328" s="832" t="s">
        <v>4683</v>
      </c>
      <c r="F328" s="832" t="s">
        <v>4684</v>
      </c>
      <c r="G328" s="849">
        <v>29.060000000000002</v>
      </c>
      <c r="H328" s="849">
        <v>10630.029999999999</v>
      </c>
      <c r="I328" s="832">
        <v>0.21179261118831658</v>
      </c>
      <c r="J328" s="832">
        <v>365.79593943565033</v>
      </c>
      <c r="K328" s="849">
        <v>137.20999999999998</v>
      </c>
      <c r="L328" s="849">
        <v>50190.749999999993</v>
      </c>
      <c r="M328" s="832">
        <v>1</v>
      </c>
      <c r="N328" s="832">
        <v>365.79513155017855</v>
      </c>
      <c r="O328" s="849">
        <v>211.09999999999997</v>
      </c>
      <c r="P328" s="849">
        <v>33632.480000000003</v>
      </c>
      <c r="Q328" s="837">
        <v>0.67009319446312332</v>
      </c>
      <c r="R328" s="850">
        <v>159.32013263855995</v>
      </c>
    </row>
    <row r="329" spans="1:18" ht="14.4" customHeight="1" x14ac:dyDescent="0.3">
      <c r="A329" s="831" t="s">
        <v>4551</v>
      </c>
      <c r="B329" s="832" t="s">
        <v>4881</v>
      </c>
      <c r="C329" s="832" t="s">
        <v>606</v>
      </c>
      <c r="D329" s="832" t="s">
        <v>4553</v>
      </c>
      <c r="E329" s="832" t="s">
        <v>4686</v>
      </c>
      <c r="F329" s="832" t="s">
        <v>2087</v>
      </c>
      <c r="G329" s="849">
        <v>44.27</v>
      </c>
      <c r="H329" s="849">
        <v>10416.09</v>
      </c>
      <c r="I329" s="832">
        <v>0.39232420705318705</v>
      </c>
      <c r="J329" s="832">
        <v>235.28552066862434</v>
      </c>
      <c r="K329" s="849">
        <v>112.84</v>
      </c>
      <c r="L329" s="849">
        <v>26549.7</v>
      </c>
      <c r="M329" s="832">
        <v>1</v>
      </c>
      <c r="N329" s="832">
        <v>235.28624601205246</v>
      </c>
      <c r="O329" s="849">
        <v>35.32</v>
      </c>
      <c r="P329" s="849">
        <v>3201.76</v>
      </c>
      <c r="Q329" s="837">
        <v>0.12059495964172853</v>
      </c>
      <c r="R329" s="850">
        <v>90.650056625141573</v>
      </c>
    </row>
    <row r="330" spans="1:18" ht="14.4" customHeight="1" x14ac:dyDescent="0.3">
      <c r="A330" s="831" t="s">
        <v>4551</v>
      </c>
      <c r="B330" s="832" t="s">
        <v>4881</v>
      </c>
      <c r="C330" s="832" t="s">
        <v>606</v>
      </c>
      <c r="D330" s="832" t="s">
        <v>4553</v>
      </c>
      <c r="E330" s="832" t="s">
        <v>4692</v>
      </c>
      <c r="F330" s="832" t="s">
        <v>4693</v>
      </c>
      <c r="G330" s="849">
        <v>10</v>
      </c>
      <c r="H330" s="849">
        <v>3660.1000000000004</v>
      </c>
      <c r="I330" s="832">
        <v>1.666666666666667</v>
      </c>
      <c r="J330" s="832">
        <v>366.01000000000005</v>
      </c>
      <c r="K330" s="849">
        <v>6</v>
      </c>
      <c r="L330" s="849">
        <v>2196.06</v>
      </c>
      <c r="M330" s="832">
        <v>1</v>
      </c>
      <c r="N330" s="832">
        <v>366.01</v>
      </c>
      <c r="O330" s="849">
        <v>3.64</v>
      </c>
      <c r="P330" s="849">
        <v>306.31</v>
      </c>
      <c r="Q330" s="837">
        <v>0.13948161707785761</v>
      </c>
      <c r="R330" s="850">
        <v>84.151098901098905</v>
      </c>
    </row>
    <row r="331" spans="1:18" ht="14.4" customHeight="1" x14ac:dyDescent="0.3">
      <c r="A331" s="831" t="s">
        <v>4551</v>
      </c>
      <c r="B331" s="832" t="s">
        <v>4881</v>
      </c>
      <c r="C331" s="832" t="s">
        <v>606</v>
      </c>
      <c r="D331" s="832" t="s">
        <v>4553</v>
      </c>
      <c r="E331" s="832" t="s">
        <v>4694</v>
      </c>
      <c r="F331" s="832" t="s">
        <v>4695</v>
      </c>
      <c r="G331" s="849"/>
      <c r="H331" s="849"/>
      <c r="I331" s="832"/>
      <c r="J331" s="832"/>
      <c r="K331" s="849">
        <v>25.37</v>
      </c>
      <c r="L331" s="849">
        <v>186538.75</v>
      </c>
      <c r="M331" s="832">
        <v>1</v>
      </c>
      <c r="N331" s="832">
        <v>7352.7296018919978</v>
      </c>
      <c r="O331" s="849">
        <v>14.23</v>
      </c>
      <c r="P331" s="849">
        <v>104385.3</v>
      </c>
      <c r="Q331" s="837">
        <v>0.55959043362304084</v>
      </c>
      <c r="R331" s="850">
        <v>7335.5797610681657</v>
      </c>
    </row>
    <row r="332" spans="1:18" ht="14.4" customHeight="1" x14ac:dyDescent="0.3">
      <c r="A332" s="831" t="s">
        <v>4551</v>
      </c>
      <c r="B332" s="832" t="s">
        <v>4881</v>
      </c>
      <c r="C332" s="832" t="s">
        <v>606</v>
      </c>
      <c r="D332" s="832" t="s">
        <v>4553</v>
      </c>
      <c r="E332" s="832" t="s">
        <v>4696</v>
      </c>
      <c r="F332" s="832" t="s">
        <v>4693</v>
      </c>
      <c r="G332" s="849">
        <v>6</v>
      </c>
      <c r="H332" s="849">
        <v>8784.119999999999</v>
      </c>
      <c r="I332" s="832">
        <v>1.250001067267752</v>
      </c>
      <c r="J332" s="832">
        <v>1464.0199999999998</v>
      </c>
      <c r="K332" s="849">
        <v>4.8</v>
      </c>
      <c r="L332" s="849">
        <v>7027.2899999999991</v>
      </c>
      <c r="M332" s="832">
        <v>1</v>
      </c>
      <c r="N332" s="832">
        <v>1464.01875</v>
      </c>
      <c r="O332" s="849">
        <v>3</v>
      </c>
      <c r="P332" s="849">
        <v>942.48</v>
      </c>
      <c r="Q332" s="837">
        <v>0.13411713477030265</v>
      </c>
      <c r="R332" s="850">
        <v>314.16000000000003</v>
      </c>
    </row>
    <row r="333" spans="1:18" ht="14.4" customHeight="1" x14ac:dyDescent="0.3">
      <c r="A333" s="831" t="s">
        <v>4551</v>
      </c>
      <c r="B333" s="832" t="s">
        <v>4881</v>
      </c>
      <c r="C333" s="832" t="s">
        <v>606</v>
      </c>
      <c r="D333" s="832" t="s">
        <v>4553</v>
      </c>
      <c r="E333" s="832" t="s">
        <v>4701</v>
      </c>
      <c r="F333" s="832" t="s">
        <v>4702</v>
      </c>
      <c r="G333" s="849">
        <v>26.6</v>
      </c>
      <c r="H333" s="849">
        <v>14325.28</v>
      </c>
      <c r="I333" s="832">
        <v>0.41758358358708514</v>
      </c>
      <c r="J333" s="832">
        <v>538.54436090225568</v>
      </c>
      <c r="K333" s="849">
        <v>63.699999999999996</v>
      </c>
      <c r="L333" s="849">
        <v>34305.18</v>
      </c>
      <c r="M333" s="832">
        <v>1</v>
      </c>
      <c r="N333" s="832">
        <v>538.5428571428572</v>
      </c>
      <c r="O333" s="849">
        <v>19.510000000000002</v>
      </c>
      <c r="P333" s="849">
        <v>8060.38</v>
      </c>
      <c r="Q333" s="837">
        <v>0.23496101754895324</v>
      </c>
      <c r="R333" s="850">
        <v>413.14095335725267</v>
      </c>
    </row>
    <row r="334" spans="1:18" ht="14.4" customHeight="1" x14ac:dyDescent="0.3">
      <c r="A334" s="831" t="s">
        <v>4551</v>
      </c>
      <c r="B334" s="832" t="s">
        <v>4881</v>
      </c>
      <c r="C334" s="832" t="s">
        <v>606</v>
      </c>
      <c r="D334" s="832" t="s">
        <v>4553</v>
      </c>
      <c r="E334" s="832" t="s">
        <v>4703</v>
      </c>
      <c r="F334" s="832" t="s">
        <v>2424</v>
      </c>
      <c r="G334" s="849"/>
      <c r="H334" s="849"/>
      <c r="I334" s="832"/>
      <c r="J334" s="832"/>
      <c r="K334" s="849"/>
      <c r="L334" s="849"/>
      <c r="M334" s="832"/>
      <c r="N334" s="832"/>
      <c r="O334" s="849">
        <v>3</v>
      </c>
      <c r="P334" s="849">
        <v>127347</v>
      </c>
      <c r="Q334" s="837"/>
      <c r="R334" s="850">
        <v>42449</v>
      </c>
    </row>
    <row r="335" spans="1:18" ht="14.4" customHeight="1" x14ac:dyDescent="0.3">
      <c r="A335" s="831" t="s">
        <v>4551</v>
      </c>
      <c r="B335" s="832" t="s">
        <v>4881</v>
      </c>
      <c r="C335" s="832" t="s">
        <v>606</v>
      </c>
      <c r="D335" s="832" t="s">
        <v>4553</v>
      </c>
      <c r="E335" s="832" t="s">
        <v>4706</v>
      </c>
      <c r="F335" s="832" t="s">
        <v>3387</v>
      </c>
      <c r="G335" s="849">
        <v>1</v>
      </c>
      <c r="H335" s="849">
        <v>70.7</v>
      </c>
      <c r="I335" s="832">
        <v>1.25</v>
      </c>
      <c r="J335" s="832">
        <v>70.7</v>
      </c>
      <c r="K335" s="849">
        <v>0.8</v>
      </c>
      <c r="L335" s="849">
        <v>56.56</v>
      </c>
      <c r="M335" s="832">
        <v>1</v>
      </c>
      <c r="N335" s="832">
        <v>70.7</v>
      </c>
      <c r="O335" s="849"/>
      <c r="P335" s="849"/>
      <c r="Q335" s="837"/>
      <c r="R335" s="850"/>
    </row>
    <row r="336" spans="1:18" ht="14.4" customHeight="1" x14ac:dyDescent="0.3">
      <c r="A336" s="831" t="s">
        <v>4551</v>
      </c>
      <c r="B336" s="832" t="s">
        <v>4881</v>
      </c>
      <c r="C336" s="832" t="s">
        <v>606</v>
      </c>
      <c r="D336" s="832" t="s">
        <v>4553</v>
      </c>
      <c r="E336" s="832" t="s">
        <v>4707</v>
      </c>
      <c r="F336" s="832" t="s">
        <v>2988</v>
      </c>
      <c r="G336" s="849">
        <v>31</v>
      </c>
      <c r="H336" s="849">
        <v>4602.26</v>
      </c>
      <c r="I336" s="832"/>
      <c r="J336" s="832">
        <v>148.46</v>
      </c>
      <c r="K336" s="849"/>
      <c r="L336" s="849"/>
      <c r="M336" s="832"/>
      <c r="N336" s="832"/>
      <c r="O336" s="849"/>
      <c r="P336" s="849"/>
      <c r="Q336" s="837"/>
      <c r="R336" s="850"/>
    </row>
    <row r="337" spans="1:18" ht="14.4" customHeight="1" x14ac:dyDescent="0.3">
      <c r="A337" s="831" t="s">
        <v>4551</v>
      </c>
      <c r="B337" s="832" t="s">
        <v>4881</v>
      </c>
      <c r="C337" s="832" t="s">
        <v>606</v>
      </c>
      <c r="D337" s="832" t="s">
        <v>4553</v>
      </c>
      <c r="E337" s="832" t="s">
        <v>4708</v>
      </c>
      <c r="F337" s="832" t="s">
        <v>4693</v>
      </c>
      <c r="G337" s="849"/>
      <c r="H337" s="849"/>
      <c r="I337" s="832"/>
      <c r="J337" s="832"/>
      <c r="K337" s="849">
        <v>1</v>
      </c>
      <c r="L337" s="849">
        <v>2928.05</v>
      </c>
      <c r="M337" s="832">
        <v>1</v>
      </c>
      <c r="N337" s="832">
        <v>2928.05</v>
      </c>
      <c r="O337" s="849"/>
      <c r="P337" s="849"/>
      <c r="Q337" s="837"/>
      <c r="R337" s="850"/>
    </row>
    <row r="338" spans="1:18" ht="14.4" customHeight="1" x14ac:dyDescent="0.3">
      <c r="A338" s="831" t="s">
        <v>4551</v>
      </c>
      <c r="B338" s="832" t="s">
        <v>4881</v>
      </c>
      <c r="C338" s="832" t="s">
        <v>606</v>
      </c>
      <c r="D338" s="832" t="s">
        <v>4553</v>
      </c>
      <c r="E338" s="832" t="s">
        <v>4713</v>
      </c>
      <c r="F338" s="832" t="s">
        <v>2400</v>
      </c>
      <c r="G338" s="849">
        <v>66</v>
      </c>
      <c r="H338" s="849">
        <v>115439.28000000001</v>
      </c>
      <c r="I338" s="832">
        <v>1.2692307692307694</v>
      </c>
      <c r="J338" s="832">
        <v>1749.0800000000002</v>
      </c>
      <c r="K338" s="849">
        <v>52</v>
      </c>
      <c r="L338" s="849">
        <v>90952.16</v>
      </c>
      <c r="M338" s="832">
        <v>1</v>
      </c>
      <c r="N338" s="832">
        <v>1749.0800000000002</v>
      </c>
      <c r="O338" s="849">
        <v>12</v>
      </c>
      <c r="P338" s="849">
        <v>982.80000000000007</v>
      </c>
      <c r="Q338" s="837">
        <v>1.0805680700711232E-2</v>
      </c>
      <c r="R338" s="850">
        <v>81.900000000000006</v>
      </c>
    </row>
    <row r="339" spans="1:18" ht="14.4" customHeight="1" x14ac:dyDescent="0.3">
      <c r="A339" s="831" t="s">
        <v>4551</v>
      </c>
      <c r="B339" s="832" t="s">
        <v>4881</v>
      </c>
      <c r="C339" s="832" t="s">
        <v>606</v>
      </c>
      <c r="D339" s="832" t="s">
        <v>4553</v>
      </c>
      <c r="E339" s="832" t="s">
        <v>4714</v>
      </c>
      <c r="F339" s="832" t="s">
        <v>2239</v>
      </c>
      <c r="G339" s="849">
        <v>32.049999999999997</v>
      </c>
      <c r="H339" s="849">
        <v>9064.0400000000009</v>
      </c>
      <c r="I339" s="832">
        <v>1.0701522811475044</v>
      </c>
      <c r="J339" s="832">
        <v>282.80936037441501</v>
      </c>
      <c r="K339" s="849">
        <v>29.95000000000001</v>
      </c>
      <c r="L339" s="849">
        <v>8469.8599999999988</v>
      </c>
      <c r="M339" s="832">
        <v>1</v>
      </c>
      <c r="N339" s="832">
        <v>282.79999999999984</v>
      </c>
      <c r="O339" s="849">
        <v>22.3</v>
      </c>
      <c r="P339" s="849">
        <v>6232.16</v>
      </c>
      <c r="Q339" s="837">
        <v>0.73580436984790787</v>
      </c>
      <c r="R339" s="850">
        <v>279.46905829596409</v>
      </c>
    </row>
    <row r="340" spans="1:18" ht="14.4" customHeight="1" x14ac:dyDescent="0.3">
      <c r="A340" s="831" t="s">
        <v>4551</v>
      </c>
      <c r="B340" s="832" t="s">
        <v>4881</v>
      </c>
      <c r="C340" s="832" t="s">
        <v>606</v>
      </c>
      <c r="D340" s="832" t="s">
        <v>4553</v>
      </c>
      <c r="E340" s="832" t="s">
        <v>4715</v>
      </c>
      <c r="F340" s="832" t="s">
        <v>4624</v>
      </c>
      <c r="G340" s="849">
        <v>1</v>
      </c>
      <c r="H340" s="849">
        <v>639.37</v>
      </c>
      <c r="I340" s="832"/>
      <c r="J340" s="832">
        <v>639.37</v>
      </c>
      <c r="K340" s="849"/>
      <c r="L340" s="849"/>
      <c r="M340" s="832"/>
      <c r="N340" s="832"/>
      <c r="O340" s="849"/>
      <c r="P340" s="849"/>
      <c r="Q340" s="837"/>
      <c r="R340" s="850"/>
    </row>
    <row r="341" spans="1:18" ht="14.4" customHeight="1" x14ac:dyDescent="0.3">
      <c r="A341" s="831" t="s">
        <v>4551</v>
      </c>
      <c r="B341" s="832" t="s">
        <v>4881</v>
      </c>
      <c r="C341" s="832" t="s">
        <v>606</v>
      </c>
      <c r="D341" s="832" t="s">
        <v>4553</v>
      </c>
      <c r="E341" s="832" t="s">
        <v>4723</v>
      </c>
      <c r="F341" s="832" t="s">
        <v>2044</v>
      </c>
      <c r="G341" s="849"/>
      <c r="H341" s="849"/>
      <c r="I341" s="832"/>
      <c r="J341" s="832"/>
      <c r="K341" s="849"/>
      <c r="L341" s="849"/>
      <c r="M341" s="832"/>
      <c r="N341" s="832"/>
      <c r="O341" s="849">
        <v>7.6</v>
      </c>
      <c r="P341" s="849">
        <v>2390.29</v>
      </c>
      <c r="Q341" s="837"/>
      <c r="R341" s="850">
        <v>314.51184210526316</v>
      </c>
    </row>
    <row r="342" spans="1:18" ht="14.4" customHeight="1" x14ac:dyDescent="0.3">
      <c r="A342" s="831" t="s">
        <v>4551</v>
      </c>
      <c r="B342" s="832" t="s">
        <v>4881</v>
      </c>
      <c r="C342" s="832" t="s">
        <v>606</v>
      </c>
      <c r="D342" s="832" t="s">
        <v>4553</v>
      </c>
      <c r="E342" s="832" t="s">
        <v>4887</v>
      </c>
      <c r="F342" s="832" t="s">
        <v>672</v>
      </c>
      <c r="G342" s="849"/>
      <c r="H342" s="849"/>
      <c r="I342" s="832"/>
      <c r="J342" s="832"/>
      <c r="K342" s="849"/>
      <c r="L342" s="849"/>
      <c r="M342" s="832"/>
      <c r="N342" s="832"/>
      <c r="O342" s="849">
        <v>0.1</v>
      </c>
      <c r="P342" s="849">
        <v>4.63</v>
      </c>
      <c r="Q342" s="837"/>
      <c r="R342" s="850">
        <v>46.3</v>
      </c>
    </row>
    <row r="343" spans="1:18" ht="14.4" customHeight="1" x14ac:dyDescent="0.3">
      <c r="A343" s="831" t="s">
        <v>4551</v>
      </c>
      <c r="B343" s="832" t="s">
        <v>4881</v>
      </c>
      <c r="C343" s="832" t="s">
        <v>606</v>
      </c>
      <c r="D343" s="832" t="s">
        <v>4553</v>
      </c>
      <c r="E343" s="832" t="s">
        <v>4724</v>
      </c>
      <c r="F343" s="832" t="s">
        <v>2381</v>
      </c>
      <c r="G343" s="849"/>
      <c r="H343" s="849"/>
      <c r="I343" s="832"/>
      <c r="J343" s="832"/>
      <c r="K343" s="849"/>
      <c r="L343" s="849"/>
      <c r="M343" s="832"/>
      <c r="N343" s="832"/>
      <c r="O343" s="849">
        <v>2</v>
      </c>
      <c r="P343" s="849">
        <v>3453.92</v>
      </c>
      <c r="Q343" s="837"/>
      <c r="R343" s="850">
        <v>1726.96</v>
      </c>
    </row>
    <row r="344" spans="1:18" ht="14.4" customHeight="1" x14ac:dyDescent="0.3">
      <c r="A344" s="831" t="s">
        <v>4551</v>
      </c>
      <c r="B344" s="832" t="s">
        <v>4881</v>
      </c>
      <c r="C344" s="832" t="s">
        <v>606</v>
      </c>
      <c r="D344" s="832" t="s">
        <v>4553</v>
      </c>
      <c r="E344" s="832" t="s">
        <v>4725</v>
      </c>
      <c r="F344" s="832" t="s">
        <v>4564</v>
      </c>
      <c r="G344" s="849"/>
      <c r="H344" s="849"/>
      <c r="I344" s="832"/>
      <c r="J344" s="832"/>
      <c r="K344" s="849">
        <v>1</v>
      </c>
      <c r="L344" s="849">
        <v>4742.3999999999996</v>
      </c>
      <c r="M344" s="832">
        <v>1</v>
      </c>
      <c r="N344" s="832">
        <v>4742.3999999999996</v>
      </c>
      <c r="O344" s="849">
        <v>22</v>
      </c>
      <c r="P344" s="849">
        <v>89921.91</v>
      </c>
      <c r="Q344" s="837">
        <v>18.961266447368423</v>
      </c>
      <c r="R344" s="850">
        <v>4087.3595454545457</v>
      </c>
    </row>
    <row r="345" spans="1:18" ht="14.4" customHeight="1" x14ac:dyDescent="0.3">
      <c r="A345" s="831" t="s">
        <v>4551</v>
      </c>
      <c r="B345" s="832" t="s">
        <v>4881</v>
      </c>
      <c r="C345" s="832" t="s">
        <v>606</v>
      </c>
      <c r="D345" s="832" t="s">
        <v>4553</v>
      </c>
      <c r="E345" s="832" t="s">
        <v>4739</v>
      </c>
      <c r="F345" s="832" t="s">
        <v>4740</v>
      </c>
      <c r="G345" s="849">
        <v>46.54</v>
      </c>
      <c r="H345" s="849">
        <v>19725.79</v>
      </c>
      <c r="I345" s="832">
        <v>1.7118638478381045</v>
      </c>
      <c r="J345" s="832">
        <v>423.84593897722391</v>
      </c>
      <c r="K345" s="849">
        <v>37.5</v>
      </c>
      <c r="L345" s="849">
        <v>11522.99</v>
      </c>
      <c r="M345" s="832">
        <v>1</v>
      </c>
      <c r="N345" s="832">
        <v>307.27973333333335</v>
      </c>
      <c r="O345" s="849"/>
      <c r="P345" s="849"/>
      <c r="Q345" s="837"/>
      <c r="R345" s="850"/>
    </row>
    <row r="346" spans="1:18" ht="14.4" customHeight="1" x14ac:dyDescent="0.3">
      <c r="A346" s="831" t="s">
        <v>4551</v>
      </c>
      <c r="B346" s="832" t="s">
        <v>4881</v>
      </c>
      <c r="C346" s="832" t="s">
        <v>606</v>
      </c>
      <c r="D346" s="832" t="s">
        <v>4553</v>
      </c>
      <c r="E346" s="832" t="s">
        <v>4741</v>
      </c>
      <c r="F346" s="832" t="s">
        <v>4740</v>
      </c>
      <c r="G346" s="849">
        <v>149.07</v>
      </c>
      <c r="H346" s="849">
        <v>169494.10999999996</v>
      </c>
      <c r="I346" s="832">
        <v>4.3415610695724105</v>
      </c>
      <c r="J346" s="832">
        <v>1137.0101965519552</v>
      </c>
      <c r="K346" s="849">
        <v>50.82</v>
      </c>
      <c r="L346" s="849">
        <v>39039.9</v>
      </c>
      <c r="M346" s="832">
        <v>1</v>
      </c>
      <c r="N346" s="832">
        <v>768.19952774498233</v>
      </c>
      <c r="O346" s="849"/>
      <c r="P346" s="849"/>
      <c r="Q346" s="837"/>
      <c r="R346" s="850"/>
    </row>
    <row r="347" spans="1:18" ht="14.4" customHeight="1" x14ac:dyDescent="0.3">
      <c r="A347" s="831" t="s">
        <v>4551</v>
      </c>
      <c r="B347" s="832" t="s">
        <v>4881</v>
      </c>
      <c r="C347" s="832" t="s">
        <v>606</v>
      </c>
      <c r="D347" s="832" t="s">
        <v>4553</v>
      </c>
      <c r="E347" s="832" t="s">
        <v>4744</v>
      </c>
      <c r="F347" s="832" t="s">
        <v>720</v>
      </c>
      <c r="G347" s="849"/>
      <c r="H347" s="849"/>
      <c r="I347" s="832"/>
      <c r="J347" s="832"/>
      <c r="K347" s="849"/>
      <c r="L347" s="849"/>
      <c r="M347" s="832"/>
      <c r="N347" s="832"/>
      <c r="O347" s="849">
        <v>3</v>
      </c>
      <c r="P347" s="849">
        <v>3728.04</v>
      </c>
      <c r="Q347" s="837"/>
      <c r="R347" s="850">
        <v>1242.68</v>
      </c>
    </row>
    <row r="348" spans="1:18" ht="14.4" customHeight="1" x14ac:dyDescent="0.3">
      <c r="A348" s="831" t="s">
        <v>4551</v>
      </c>
      <c r="B348" s="832" t="s">
        <v>4881</v>
      </c>
      <c r="C348" s="832" t="s">
        <v>606</v>
      </c>
      <c r="D348" s="832" t="s">
        <v>4553</v>
      </c>
      <c r="E348" s="832" t="s">
        <v>4748</v>
      </c>
      <c r="F348" s="832" t="s">
        <v>2387</v>
      </c>
      <c r="G348" s="849"/>
      <c r="H348" s="849"/>
      <c r="I348" s="832"/>
      <c r="J348" s="832"/>
      <c r="K348" s="849">
        <v>107</v>
      </c>
      <c r="L348" s="849">
        <v>154129.22</v>
      </c>
      <c r="M348" s="832">
        <v>1</v>
      </c>
      <c r="N348" s="832">
        <v>1440.46</v>
      </c>
      <c r="O348" s="849">
        <v>15</v>
      </c>
      <c r="P348" s="849">
        <v>17798.55</v>
      </c>
      <c r="Q348" s="837">
        <v>0.11547810337326044</v>
      </c>
      <c r="R348" s="850">
        <v>1186.57</v>
      </c>
    </row>
    <row r="349" spans="1:18" ht="14.4" customHeight="1" x14ac:dyDescent="0.3">
      <c r="A349" s="831" t="s">
        <v>4551</v>
      </c>
      <c r="B349" s="832" t="s">
        <v>4881</v>
      </c>
      <c r="C349" s="832" t="s">
        <v>606</v>
      </c>
      <c r="D349" s="832" t="s">
        <v>4553</v>
      </c>
      <c r="E349" s="832" t="s">
        <v>4749</v>
      </c>
      <c r="F349" s="832" t="s">
        <v>2387</v>
      </c>
      <c r="G349" s="849"/>
      <c r="H349" s="849"/>
      <c r="I349" s="832"/>
      <c r="J349" s="832"/>
      <c r="K349" s="849">
        <v>2</v>
      </c>
      <c r="L349" s="849">
        <v>9134.2000000000007</v>
      </c>
      <c r="M349" s="832">
        <v>1</v>
      </c>
      <c r="N349" s="832">
        <v>4567.1000000000004</v>
      </c>
      <c r="O349" s="849">
        <v>2</v>
      </c>
      <c r="P349" s="849">
        <v>7930.1</v>
      </c>
      <c r="Q349" s="837">
        <v>0.86817674235291542</v>
      </c>
      <c r="R349" s="850">
        <v>3965.05</v>
      </c>
    </row>
    <row r="350" spans="1:18" ht="14.4" customHeight="1" x14ac:dyDescent="0.3">
      <c r="A350" s="831" t="s">
        <v>4551</v>
      </c>
      <c r="B350" s="832" t="s">
        <v>4881</v>
      </c>
      <c r="C350" s="832" t="s">
        <v>606</v>
      </c>
      <c r="D350" s="832" t="s">
        <v>4553</v>
      </c>
      <c r="E350" s="832" t="s">
        <v>4750</v>
      </c>
      <c r="F350" s="832" t="s">
        <v>2367</v>
      </c>
      <c r="G350" s="849"/>
      <c r="H350" s="849"/>
      <c r="I350" s="832"/>
      <c r="J350" s="832"/>
      <c r="K350" s="849">
        <v>4</v>
      </c>
      <c r="L350" s="849">
        <v>91010.6</v>
      </c>
      <c r="M350" s="832">
        <v>1</v>
      </c>
      <c r="N350" s="832">
        <v>22752.65</v>
      </c>
      <c r="O350" s="849">
        <v>13</v>
      </c>
      <c r="P350" s="849">
        <v>265985.2</v>
      </c>
      <c r="Q350" s="837">
        <v>2.9225738540345851</v>
      </c>
      <c r="R350" s="850">
        <v>20460.400000000001</v>
      </c>
    </row>
    <row r="351" spans="1:18" ht="14.4" customHeight="1" x14ac:dyDescent="0.3">
      <c r="A351" s="831" t="s">
        <v>4551</v>
      </c>
      <c r="B351" s="832" t="s">
        <v>4881</v>
      </c>
      <c r="C351" s="832" t="s">
        <v>606</v>
      </c>
      <c r="D351" s="832" t="s">
        <v>4553</v>
      </c>
      <c r="E351" s="832" t="s">
        <v>4751</v>
      </c>
      <c r="F351" s="832" t="s">
        <v>4752</v>
      </c>
      <c r="G351" s="849"/>
      <c r="H351" s="849"/>
      <c r="I351" s="832"/>
      <c r="J351" s="832"/>
      <c r="K351" s="849">
        <v>7.54</v>
      </c>
      <c r="L351" s="849">
        <v>5913.62</v>
      </c>
      <c r="M351" s="832">
        <v>1</v>
      </c>
      <c r="N351" s="832">
        <v>784.29973474801056</v>
      </c>
      <c r="O351" s="849"/>
      <c r="P351" s="849"/>
      <c r="Q351" s="837"/>
      <c r="R351" s="850"/>
    </row>
    <row r="352" spans="1:18" ht="14.4" customHeight="1" x14ac:dyDescent="0.3">
      <c r="A352" s="831" t="s">
        <v>4551</v>
      </c>
      <c r="B352" s="832" t="s">
        <v>4881</v>
      </c>
      <c r="C352" s="832" t="s">
        <v>606</v>
      </c>
      <c r="D352" s="832" t="s">
        <v>4553</v>
      </c>
      <c r="E352" s="832" t="s">
        <v>4753</v>
      </c>
      <c r="F352" s="832" t="s">
        <v>4752</v>
      </c>
      <c r="G352" s="849"/>
      <c r="H352" s="849"/>
      <c r="I352" s="832"/>
      <c r="J352" s="832"/>
      <c r="K352" s="849">
        <v>55.910000000000004</v>
      </c>
      <c r="L352" s="849">
        <v>13154.999999999998</v>
      </c>
      <c r="M352" s="832">
        <v>1</v>
      </c>
      <c r="N352" s="832">
        <v>235.28885709175455</v>
      </c>
      <c r="O352" s="849"/>
      <c r="P352" s="849"/>
      <c r="Q352" s="837"/>
      <c r="R352" s="850"/>
    </row>
    <row r="353" spans="1:18" ht="14.4" customHeight="1" x14ac:dyDescent="0.3">
      <c r="A353" s="831" t="s">
        <v>4551</v>
      </c>
      <c r="B353" s="832" t="s">
        <v>4881</v>
      </c>
      <c r="C353" s="832" t="s">
        <v>606</v>
      </c>
      <c r="D353" s="832" t="s">
        <v>4553</v>
      </c>
      <c r="E353" s="832" t="s">
        <v>4754</v>
      </c>
      <c r="F353" s="832" t="s">
        <v>4752</v>
      </c>
      <c r="G353" s="849"/>
      <c r="H353" s="849"/>
      <c r="I353" s="832"/>
      <c r="J353" s="832"/>
      <c r="K353" s="849">
        <v>4.5500000000000007</v>
      </c>
      <c r="L353" s="849">
        <v>10705.67</v>
      </c>
      <c r="M353" s="832">
        <v>1</v>
      </c>
      <c r="N353" s="832">
        <v>2352.8945054945052</v>
      </c>
      <c r="O353" s="849"/>
      <c r="P353" s="849"/>
      <c r="Q353" s="837"/>
      <c r="R353" s="850"/>
    </row>
    <row r="354" spans="1:18" ht="14.4" customHeight="1" x14ac:dyDescent="0.3">
      <c r="A354" s="831" t="s">
        <v>4551</v>
      </c>
      <c r="B354" s="832" t="s">
        <v>4881</v>
      </c>
      <c r="C354" s="832" t="s">
        <v>606</v>
      </c>
      <c r="D354" s="832" t="s">
        <v>4553</v>
      </c>
      <c r="E354" s="832" t="s">
        <v>4756</v>
      </c>
      <c r="F354" s="832" t="s">
        <v>818</v>
      </c>
      <c r="G354" s="849"/>
      <c r="H354" s="849"/>
      <c r="I354" s="832"/>
      <c r="J354" s="832"/>
      <c r="K354" s="849">
        <v>60.34</v>
      </c>
      <c r="L354" s="849">
        <v>41493.329999999987</v>
      </c>
      <c r="M354" s="832">
        <v>1</v>
      </c>
      <c r="N354" s="832">
        <v>687.65876698707302</v>
      </c>
      <c r="O354" s="849">
        <v>14.04</v>
      </c>
      <c r="P354" s="849">
        <v>2993.05</v>
      </c>
      <c r="Q354" s="837">
        <v>7.2133280216362505E-2</v>
      </c>
      <c r="R354" s="850">
        <v>213.18019943019945</v>
      </c>
    </row>
    <row r="355" spans="1:18" ht="14.4" customHeight="1" x14ac:dyDescent="0.3">
      <c r="A355" s="831" t="s">
        <v>4551</v>
      </c>
      <c r="B355" s="832" t="s">
        <v>4881</v>
      </c>
      <c r="C355" s="832" t="s">
        <v>606</v>
      </c>
      <c r="D355" s="832" t="s">
        <v>4553</v>
      </c>
      <c r="E355" s="832" t="s">
        <v>4757</v>
      </c>
      <c r="F355" s="832" t="s">
        <v>818</v>
      </c>
      <c r="G355" s="849"/>
      <c r="H355" s="849"/>
      <c r="I355" s="832"/>
      <c r="J355" s="832"/>
      <c r="K355" s="849">
        <v>33.210000000000008</v>
      </c>
      <c r="L355" s="849">
        <v>4567.66</v>
      </c>
      <c r="M355" s="832">
        <v>1</v>
      </c>
      <c r="N355" s="832">
        <v>137.5386931647094</v>
      </c>
      <c r="O355" s="849">
        <v>13.3</v>
      </c>
      <c r="P355" s="849">
        <v>969.97</v>
      </c>
      <c r="Q355" s="837">
        <v>0.21235599847624387</v>
      </c>
      <c r="R355" s="850">
        <v>72.930075187969919</v>
      </c>
    </row>
    <row r="356" spans="1:18" ht="14.4" customHeight="1" x14ac:dyDescent="0.3">
      <c r="A356" s="831" t="s">
        <v>4551</v>
      </c>
      <c r="B356" s="832" t="s">
        <v>4881</v>
      </c>
      <c r="C356" s="832" t="s">
        <v>606</v>
      </c>
      <c r="D356" s="832" t="s">
        <v>4553</v>
      </c>
      <c r="E356" s="832" t="s">
        <v>4759</v>
      </c>
      <c r="F356" s="832" t="s">
        <v>1483</v>
      </c>
      <c r="G356" s="849"/>
      <c r="H356" s="849"/>
      <c r="I356" s="832"/>
      <c r="J356" s="832"/>
      <c r="K356" s="849">
        <v>6</v>
      </c>
      <c r="L356" s="849">
        <v>890.7600000000001</v>
      </c>
      <c r="M356" s="832">
        <v>1</v>
      </c>
      <c r="N356" s="832">
        <v>148.46</v>
      </c>
      <c r="O356" s="849"/>
      <c r="P356" s="849"/>
      <c r="Q356" s="837"/>
      <c r="R356" s="850"/>
    </row>
    <row r="357" spans="1:18" ht="14.4" customHeight="1" x14ac:dyDescent="0.3">
      <c r="A357" s="831" t="s">
        <v>4551</v>
      </c>
      <c r="B357" s="832" t="s">
        <v>4881</v>
      </c>
      <c r="C357" s="832" t="s">
        <v>606</v>
      </c>
      <c r="D357" s="832" t="s">
        <v>4553</v>
      </c>
      <c r="E357" s="832" t="s">
        <v>4888</v>
      </c>
      <c r="F357" s="832" t="s">
        <v>2988</v>
      </c>
      <c r="G357" s="849"/>
      <c r="H357" s="849"/>
      <c r="I357" s="832"/>
      <c r="J357" s="832"/>
      <c r="K357" s="849">
        <v>1</v>
      </c>
      <c r="L357" s="849">
        <v>148.46</v>
      </c>
      <c r="M357" s="832">
        <v>1</v>
      </c>
      <c r="N357" s="832">
        <v>148.46</v>
      </c>
      <c r="O357" s="849"/>
      <c r="P357" s="849"/>
      <c r="Q357" s="837"/>
      <c r="R357" s="850"/>
    </row>
    <row r="358" spans="1:18" ht="14.4" customHeight="1" x14ac:dyDescent="0.3">
      <c r="A358" s="831" t="s">
        <v>4551</v>
      </c>
      <c r="B358" s="832" t="s">
        <v>4881</v>
      </c>
      <c r="C358" s="832" t="s">
        <v>606</v>
      </c>
      <c r="D358" s="832" t="s">
        <v>4553</v>
      </c>
      <c r="E358" s="832" t="s">
        <v>4889</v>
      </c>
      <c r="F358" s="832" t="s">
        <v>4569</v>
      </c>
      <c r="G358" s="849"/>
      <c r="H358" s="849"/>
      <c r="I358" s="832"/>
      <c r="J358" s="832"/>
      <c r="K358" s="849">
        <v>7.5</v>
      </c>
      <c r="L358" s="849">
        <v>548.62</v>
      </c>
      <c r="M358" s="832">
        <v>1</v>
      </c>
      <c r="N358" s="832">
        <v>73.149333333333331</v>
      </c>
      <c r="O358" s="849"/>
      <c r="P358" s="849"/>
      <c r="Q358" s="837"/>
      <c r="R358" s="850"/>
    </row>
    <row r="359" spans="1:18" ht="14.4" customHeight="1" x14ac:dyDescent="0.3">
      <c r="A359" s="831" t="s">
        <v>4551</v>
      </c>
      <c r="B359" s="832" t="s">
        <v>4881</v>
      </c>
      <c r="C359" s="832" t="s">
        <v>606</v>
      </c>
      <c r="D359" s="832" t="s">
        <v>4553</v>
      </c>
      <c r="E359" s="832" t="s">
        <v>4763</v>
      </c>
      <c r="F359" s="832" t="s">
        <v>728</v>
      </c>
      <c r="G359" s="849"/>
      <c r="H359" s="849"/>
      <c r="I359" s="832"/>
      <c r="J359" s="832"/>
      <c r="K359" s="849">
        <v>59.939999999999984</v>
      </c>
      <c r="L359" s="849">
        <v>12376.28</v>
      </c>
      <c r="M359" s="832">
        <v>1</v>
      </c>
      <c r="N359" s="832">
        <v>206.47781114447787</v>
      </c>
      <c r="O359" s="849">
        <v>116.49</v>
      </c>
      <c r="P359" s="849">
        <v>13025.390000000001</v>
      </c>
      <c r="Q359" s="837">
        <v>1.0524479084183616</v>
      </c>
      <c r="R359" s="850">
        <v>111.81552064554899</v>
      </c>
    </row>
    <row r="360" spans="1:18" ht="14.4" customHeight="1" x14ac:dyDescent="0.3">
      <c r="A360" s="831" t="s">
        <v>4551</v>
      </c>
      <c r="B360" s="832" t="s">
        <v>4881</v>
      </c>
      <c r="C360" s="832" t="s">
        <v>606</v>
      </c>
      <c r="D360" s="832" t="s">
        <v>4553</v>
      </c>
      <c r="E360" s="832" t="s">
        <v>4764</v>
      </c>
      <c r="F360" s="832" t="s">
        <v>728</v>
      </c>
      <c r="G360" s="849"/>
      <c r="H360" s="849"/>
      <c r="I360" s="832"/>
      <c r="J360" s="832"/>
      <c r="K360" s="849">
        <v>0.37</v>
      </c>
      <c r="L360" s="849">
        <v>228.82</v>
      </c>
      <c r="M360" s="832">
        <v>1</v>
      </c>
      <c r="N360" s="832">
        <v>618.43243243243239</v>
      </c>
      <c r="O360" s="849">
        <v>11.91</v>
      </c>
      <c r="P360" s="849">
        <v>3431.29</v>
      </c>
      <c r="Q360" s="837">
        <v>14.99558605017044</v>
      </c>
      <c r="R360" s="850">
        <v>288.10159529806884</v>
      </c>
    </row>
    <row r="361" spans="1:18" ht="14.4" customHeight="1" x14ac:dyDescent="0.3">
      <c r="A361" s="831" t="s">
        <v>4551</v>
      </c>
      <c r="B361" s="832" t="s">
        <v>4881</v>
      </c>
      <c r="C361" s="832" t="s">
        <v>606</v>
      </c>
      <c r="D361" s="832" t="s">
        <v>4553</v>
      </c>
      <c r="E361" s="832" t="s">
        <v>4765</v>
      </c>
      <c r="F361" s="832" t="s">
        <v>958</v>
      </c>
      <c r="G361" s="849"/>
      <c r="H361" s="849"/>
      <c r="I361" s="832"/>
      <c r="J361" s="832"/>
      <c r="K361" s="849">
        <v>1.45</v>
      </c>
      <c r="L361" s="849">
        <v>1113.8900000000001</v>
      </c>
      <c r="M361" s="832">
        <v>1</v>
      </c>
      <c r="N361" s="832">
        <v>768.2</v>
      </c>
      <c r="O361" s="849">
        <v>42.21</v>
      </c>
      <c r="P361" s="849">
        <v>7720.2300000000005</v>
      </c>
      <c r="Q361" s="837">
        <v>6.9308728869098379</v>
      </c>
      <c r="R361" s="850">
        <v>182.90049751243782</v>
      </c>
    </row>
    <row r="362" spans="1:18" ht="14.4" customHeight="1" x14ac:dyDescent="0.3">
      <c r="A362" s="831" t="s">
        <v>4551</v>
      </c>
      <c r="B362" s="832" t="s">
        <v>4881</v>
      </c>
      <c r="C362" s="832" t="s">
        <v>606</v>
      </c>
      <c r="D362" s="832" t="s">
        <v>4553</v>
      </c>
      <c r="E362" s="832" t="s">
        <v>4768</v>
      </c>
      <c r="F362" s="832" t="s">
        <v>958</v>
      </c>
      <c r="G362" s="849"/>
      <c r="H362" s="849"/>
      <c r="I362" s="832"/>
      <c r="J362" s="832"/>
      <c r="K362" s="849">
        <v>8.0500000000000007</v>
      </c>
      <c r="L362" s="849">
        <v>2473.5700000000002</v>
      </c>
      <c r="M362" s="832">
        <v>1</v>
      </c>
      <c r="N362" s="832">
        <v>307.27577639751553</v>
      </c>
      <c r="O362" s="849">
        <v>27.57</v>
      </c>
      <c r="P362" s="849">
        <v>2689.4599999999996</v>
      </c>
      <c r="Q362" s="837">
        <v>1.0872787105276986</v>
      </c>
      <c r="R362" s="850">
        <v>97.55023576351104</v>
      </c>
    </row>
    <row r="363" spans="1:18" ht="14.4" customHeight="1" x14ac:dyDescent="0.3">
      <c r="A363" s="831" t="s">
        <v>4551</v>
      </c>
      <c r="B363" s="832" t="s">
        <v>4881</v>
      </c>
      <c r="C363" s="832" t="s">
        <v>606</v>
      </c>
      <c r="D363" s="832" t="s">
        <v>4553</v>
      </c>
      <c r="E363" s="832" t="s">
        <v>4769</v>
      </c>
      <c r="F363" s="832" t="s">
        <v>958</v>
      </c>
      <c r="G363" s="849"/>
      <c r="H363" s="849"/>
      <c r="I363" s="832"/>
      <c r="J363" s="832"/>
      <c r="K363" s="849">
        <v>13.18</v>
      </c>
      <c r="L363" s="849">
        <v>30374.470000000005</v>
      </c>
      <c r="M363" s="832">
        <v>1</v>
      </c>
      <c r="N363" s="832">
        <v>2304.5880121396058</v>
      </c>
      <c r="O363" s="849">
        <v>71.949999999999989</v>
      </c>
      <c r="P363" s="849">
        <v>30306.780000000006</v>
      </c>
      <c r="Q363" s="837">
        <v>0.9977714837493461</v>
      </c>
      <c r="R363" s="850">
        <v>421.2200138985408</v>
      </c>
    </row>
    <row r="364" spans="1:18" ht="14.4" customHeight="1" x14ac:dyDescent="0.3">
      <c r="A364" s="831" t="s">
        <v>4551</v>
      </c>
      <c r="B364" s="832" t="s">
        <v>4881</v>
      </c>
      <c r="C364" s="832" t="s">
        <v>606</v>
      </c>
      <c r="D364" s="832" t="s">
        <v>4553</v>
      </c>
      <c r="E364" s="832" t="s">
        <v>4771</v>
      </c>
      <c r="F364" s="832" t="s">
        <v>1902</v>
      </c>
      <c r="G364" s="849"/>
      <c r="H364" s="849"/>
      <c r="I364" s="832"/>
      <c r="J364" s="832"/>
      <c r="K364" s="849"/>
      <c r="L364" s="849"/>
      <c r="M364" s="832"/>
      <c r="N364" s="832"/>
      <c r="O364" s="849">
        <v>4</v>
      </c>
      <c r="P364" s="849">
        <v>593.48</v>
      </c>
      <c r="Q364" s="837"/>
      <c r="R364" s="850">
        <v>148.37</v>
      </c>
    </row>
    <row r="365" spans="1:18" ht="14.4" customHeight="1" x14ac:dyDescent="0.3">
      <c r="A365" s="831" t="s">
        <v>4551</v>
      </c>
      <c r="B365" s="832" t="s">
        <v>4881</v>
      </c>
      <c r="C365" s="832" t="s">
        <v>606</v>
      </c>
      <c r="D365" s="832" t="s">
        <v>4553</v>
      </c>
      <c r="E365" s="832" t="s">
        <v>4773</v>
      </c>
      <c r="F365" s="832" t="s">
        <v>2087</v>
      </c>
      <c r="G365" s="849"/>
      <c r="H365" s="849"/>
      <c r="I365" s="832"/>
      <c r="J365" s="832"/>
      <c r="K365" s="849"/>
      <c r="L365" s="849"/>
      <c r="M365" s="832"/>
      <c r="N365" s="832"/>
      <c r="O365" s="849">
        <v>54</v>
      </c>
      <c r="P365" s="849">
        <v>25610.63</v>
      </c>
      <c r="Q365" s="837"/>
      <c r="R365" s="850">
        <v>474.27092592592595</v>
      </c>
    </row>
    <row r="366" spans="1:18" ht="14.4" customHeight="1" x14ac:dyDescent="0.3">
      <c r="A366" s="831" t="s">
        <v>4551</v>
      </c>
      <c r="B366" s="832" t="s">
        <v>4881</v>
      </c>
      <c r="C366" s="832" t="s">
        <v>606</v>
      </c>
      <c r="D366" s="832" t="s">
        <v>4553</v>
      </c>
      <c r="E366" s="832" t="s">
        <v>4774</v>
      </c>
      <c r="F366" s="832" t="s">
        <v>2087</v>
      </c>
      <c r="G366" s="849"/>
      <c r="H366" s="849"/>
      <c r="I366" s="832"/>
      <c r="J366" s="832"/>
      <c r="K366" s="849"/>
      <c r="L366" s="849"/>
      <c r="M366" s="832"/>
      <c r="N366" s="832"/>
      <c r="O366" s="849">
        <v>68.680000000000007</v>
      </c>
      <c r="P366" s="849">
        <v>14046.45</v>
      </c>
      <c r="Q366" s="837"/>
      <c r="R366" s="850">
        <v>204.52023878858472</v>
      </c>
    </row>
    <row r="367" spans="1:18" ht="14.4" customHeight="1" x14ac:dyDescent="0.3">
      <c r="A367" s="831" t="s">
        <v>4551</v>
      </c>
      <c r="B367" s="832" t="s">
        <v>4881</v>
      </c>
      <c r="C367" s="832" t="s">
        <v>606</v>
      </c>
      <c r="D367" s="832" t="s">
        <v>4553</v>
      </c>
      <c r="E367" s="832" t="s">
        <v>4786</v>
      </c>
      <c r="F367" s="832" t="s">
        <v>1619</v>
      </c>
      <c r="G367" s="849"/>
      <c r="H367" s="849"/>
      <c r="I367" s="832"/>
      <c r="J367" s="832"/>
      <c r="K367" s="849"/>
      <c r="L367" s="849"/>
      <c r="M367" s="832"/>
      <c r="N367" s="832"/>
      <c r="O367" s="849">
        <v>12.55</v>
      </c>
      <c r="P367" s="849">
        <v>5523.37</v>
      </c>
      <c r="Q367" s="837"/>
      <c r="R367" s="850">
        <v>440.10916334661351</v>
      </c>
    </row>
    <row r="368" spans="1:18" ht="14.4" customHeight="1" x14ac:dyDescent="0.3">
      <c r="A368" s="831" t="s">
        <v>4551</v>
      </c>
      <c r="B368" s="832" t="s">
        <v>4881</v>
      </c>
      <c r="C368" s="832" t="s">
        <v>606</v>
      </c>
      <c r="D368" s="832" t="s">
        <v>4788</v>
      </c>
      <c r="E368" s="832" t="s">
        <v>4791</v>
      </c>
      <c r="F368" s="832" t="s">
        <v>4792</v>
      </c>
      <c r="G368" s="849"/>
      <c r="H368" s="849"/>
      <c r="I368" s="832"/>
      <c r="J368" s="832"/>
      <c r="K368" s="849">
        <v>2</v>
      </c>
      <c r="L368" s="849">
        <v>5180</v>
      </c>
      <c r="M368" s="832">
        <v>1</v>
      </c>
      <c r="N368" s="832">
        <v>2590</v>
      </c>
      <c r="O368" s="849"/>
      <c r="P368" s="849"/>
      <c r="Q368" s="837"/>
      <c r="R368" s="850"/>
    </row>
    <row r="369" spans="1:18" ht="14.4" customHeight="1" x14ac:dyDescent="0.3">
      <c r="A369" s="831" t="s">
        <v>4551</v>
      </c>
      <c r="B369" s="832" t="s">
        <v>4881</v>
      </c>
      <c r="C369" s="832" t="s">
        <v>606</v>
      </c>
      <c r="D369" s="832" t="s">
        <v>4793</v>
      </c>
      <c r="E369" s="832" t="s">
        <v>4568</v>
      </c>
      <c r="F369" s="832" t="s">
        <v>4890</v>
      </c>
      <c r="G369" s="849">
        <v>0.44</v>
      </c>
      <c r="H369" s="849">
        <v>118.8</v>
      </c>
      <c r="I369" s="832"/>
      <c r="J369" s="832">
        <v>270</v>
      </c>
      <c r="K369" s="849"/>
      <c r="L369" s="849"/>
      <c r="M369" s="832"/>
      <c r="N369" s="832"/>
      <c r="O369" s="849"/>
      <c r="P369" s="849"/>
      <c r="Q369" s="837"/>
      <c r="R369" s="850"/>
    </row>
    <row r="370" spans="1:18" ht="14.4" customHeight="1" x14ac:dyDescent="0.3">
      <c r="A370" s="831" t="s">
        <v>4551</v>
      </c>
      <c r="B370" s="832" t="s">
        <v>4881</v>
      </c>
      <c r="C370" s="832" t="s">
        <v>606</v>
      </c>
      <c r="D370" s="832" t="s">
        <v>4793</v>
      </c>
      <c r="E370" s="832" t="s">
        <v>4794</v>
      </c>
      <c r="F370" s="832" t="s">
        <v>4795</v>
      </c>
      <c r="G370" s="849">
        <v>10</v>
      </c>
      <c r="H370" s="849">
        <v>8670</v>
      </c>
      <c r="I370" s="832">
        <v>2</v>
      </c>
      <c r="J370" s="832">
        <v>867</v>
      </c>
      <c r="K370" s="849">
        <v>5</v>
      </c>
      <c r="L370" s="849">
        <v>4335</v>
      </c>
      <c r="M370" s="832">
        <v>1</v>
      </c>
      <c r="N370" s="832">
        <v>867</v>
      </c>
      <c r="O370" s="849">
        <v>1</v>
      </c>
      <c r="P370" s="849">
        <v>867</v>
      </c>
      <c r="Q370" s="837">
        <v>0.2</v>
      </c>
      <c r="R370" s="850">
        <v>867</v>
      </c>
    </row>
    <row r="371" spans="1:18" ht="14.4" customHeight="1" x14ac:dyDescent="0.3">
      <c r="A371" s="831" t="s">
        <v>4551</v>
      </c>
      <c r="B371" s="832" t="s">
        <v>4881</v>
      </c>
      <c r="C371" s="832" t="s">
        <v>606</v>
      </c>
      <c r="D371" s="832" t="s">
        <v>4793</v>
      </c>
      <c r="E371" s="832" t="s">
        <v>4796</v>
      </c>
      <c r="F371" s="832" t="s">
        <v>4797</v>
      </c>
      <c r="G371" s="849">
        <v>151</v>
      </c>
      <c r="H371" s="849">
        <v>130917</v>
      </c>
      <c r="I371" s="832">
        <v>1.4380952380952381</v>
      </c>
      <c r="J371" s="832">
        <v>867</v>
      </c>
      <c r="K371" s="849">
        <v>105</v>
      </c>
      <c r="L371" s="849">
        <v>91035</v>
      </c>
      <c r="M371" s="832">
        <v>1</v>
      </c>
      <c r="N371" s="832">
        <v>867</v>
      </c>
      <c r="O371" s="849">
        <v>203</v>
      </c>
      <c r="P371" s="849">
        <v>114217.95000000001</v>
      </c>
      <c r="Q371" s="837">
        <v>1.2546597462514419</v>
      </c>
      <c r="R371" s="850">
        <v>562.65000000000009</v>
      </c>
    </row>
    <row r="372" spans="1:18" ht="14.4" customHeight="1" x14ac:dyDescent="0.3">
      <c r="A372" s="831" t="s">
        <v>4551</v>
      </c>
      <c r="B372" s="832" t="s">
        <v>4881</v>
      </c>
      <c r="C372" s="832" t="s">
        <v>606</v>
      </c>
      <c r="D372" s="832" t="s">
        <v>4793</v>
      </c>
      <c r="E372" s="832" t="s">
        <v>4891</v>
      </c>
      <c r="F372" s="832" t="s">
        <v>4892</v>
      </c>
      <c r="G372" s="849">
        <v>1</v>
      </c>
      <c r="H372" s="849">
        <v>4279</v>
      </c>
      <c r="I372" s="832"/>
      <c r="J372" s="832">
        <v>4279</v>
      </c>
      <c r="K372" s="849"/>
      <c r="L372" s="849"/>
      <c r="M372" s="832"/>
      <c r="N372" s="832"/>
      <c r="O372" s="849"/>
      <c r="P372" s="849"/>
      <c r="Q372" s="837"/>
      <c r="R372" s="850"/>
    </row>
    <row r="373" spans="1:18" ht="14.4" customHeight="1" x14ac:dyDescent="0.3">
      <c r="A373" s="831" t="s">
        <v>4551</v>
      </c>
      <c r="B373" s="832" t="s">
        <v>4881</v>
      </c>
      <c r="C373" s="832" t="s">
        <v>606</v>
      </c>
      <c r="D373" s="832" t="s">
        <v>4793</v>
      </c>
      <c r="E373" s="832" t="s">
        <v>4798</v>
      </c>
      <c r="F373" s="832" t="s">
        <v>4799</v>
      </c>
      <c r="G373" s="849"/>
      <c r="H373" s="849"/>
      <c r="I373" s="832"/>
      <c r="J373" s="832"/>
      <c r="K373" s="849">
        <v>38.630000000000003</v>
      </c>
      <c r="L373" s="849">
        <v>37239.32</v>
      </c>
      <c r="M373" s="832">
        <v>1</v>
      </c>
      <c r="N373" s="832">
        <v>963.99999999999989</v>
      </c>
      <c r="O373" s="849">
        <v>16</v>
      </c>
      <c r="P373" s="849">
        <v>15424</v>
      </c>
      <c r="Q373" s="837">
        <v>0.41418586590732592</v>
      </c>
      <c r="R373" s="850">
        <v>964</v>
      </c>
    </row>
    <row r="374" spans="1:18" ht="14.4" customHeight="1" x14ac:dyDescent="0.3">
      <c r="A374" s="831" t="s">
        <v>4551</v>
      </c>
      <c r="B374" s="832" t="s">
        <v>4881</v>
      </c>
      <c r="C374" s="832" t="s">
        <v>606</v>
      </c>
      <c r="D374" s="832" t="s">
        <v>4793</v>
      </c>
      <c r="E374" s="832" t="s">
        <v>4893</v>
      </c>
      <c r="F374" s="832" t="s">
        <v>4894</v>
      </c>
      <c r="G374" s="849"/>
      <c r="H374" s="849"/>
      <c r="I374" s="832"/>
      <c r="J374" s="832"/>
      <c r="K374" s="849">
        <v>2</v>
      </c>
      <c r="L374" s="849">
        <v>2043.54</v>
      </c>
      <c r="M374" s="832">
        <v>1</v>
      </c>
      <c r="N374" s="832">
        <v>1021.77</v>
      </c>
      <c r="O374" s="849"/>
      <c r="P374" s="849"/>
      <c r="Q374" s="837"/>
      <c r="R374" s="850"/>
    </row>
    <row r="375" spans="1:18" ht="14.4" customHeight="1" x14ac:dyDescent="0.3">
      <c r="A375" s="831" t="s">
        <v>4551</v>
      </c>
      <c r="B375" s="832" t="s">
        <v>4881</v>
      </c>
      <c r="C375" s="832" t="s">
        <v>606</v>
      </c>
      <c r="D375" s="832" t="s">
        <v>4793</v>
      </c>
      <c r="E375" s="832" t="s">
        <v>4895</v>
      </c>
      <c r="F375" s="832" t="s">
        <v>4896</v>
      </c>
      <c r="G375" s="849"/>
      <c r="H375" s="849"/>
      <c r="I375" s="832"/>
      <c r="J375" s="832"/>
      <c r="K375" s="849">
        <v>6</v>
      </c>
      <c r="L375" s="849">
        <v>14364</v>
      </c>
      <c r="M375" s="832">
        <v>1</v>
      </c>
      <c r="N375" s="832">
        <v>2394</v>
      </c>
      <c r="O375" s="849"/>
      <c r="P375" s="849"/>
      <c r="Q375" s="837"/>
      <c r="R375" s="850"/>
    </row>
    <row r="376" spans="1:18" ht="14.4" customHeight="1" x14ac:dyDescent="0.3">
      <c r="A376" s="831" t="s">
        <v>4551</v>
      </c>
      <c r="B376" s="832" t="s">
        <v>4881</v>
      </c>
      <c r="C376" s="832" t="s">
        <v>606</v>
      </c>
      <c r="D376" s="832" t="s">
        <v>4804</v>
      </c>
      <c r="E376" s="832" t="s">
        <v>4805</v>
      </c>
      <c r="F376" s="832" t="s">
        <v>4806</v>
      </c>
      <c r="G376" s="849"/>
      <c r="H376" s="849"/>
      <c r="I376" s="832"/>
      <c r="J376" s="832"/>
      <c r="K376" s="849">
        <v>1</v>
      </c>
      <c r="L376" s="849">
        <v>300</v>
      </c>
      <c r="M376" s="832">
        <v>1</v>
      </c>
      <c r="N376" s="832">
        <v>300</v>
      </c>
      <c r="O376" s="849">
        <v>15</v>
      </c>
      <c r="P376" s="849">
        <v>4530</v>
      </c>
      <c r="Q376" s="837">
        <v>15.1</v>
      </c>
      <c r="R376" s="850">
        <v>302</v>
      </c>
    </row>
    <row r="377" spans="1:18" ht="14.4" customHeight="1" x14ac:dyDescent="0.3">
      <c r="A377" s="831" t="s">
        <v>4551</v>
      </c>
      <c r="B377" s="832" t="s">
        <v>4881</v>
      </c>
      <c r="C377" s="832" t="s">
        <v>606</v>
      </c>
      <c r="D377" s="832" t="s">
        <v>4804</v>
      </c>
      <c r="E377" s="832" t="s">
        <v>4807</v>
      </c>
      <c r="F377" s="832" t="s">
        <v>4808</v>
      </c>
      <c r="G377" s="849">
        <v>16</v>
      </c>
      <c r="H377" s="849">
        <v>1952</v>
      </c>
      <c r="I377" s="832">
        <v>1.3333333333333333</v>
      </c>
      <c r="J377" s="832">
        <v>122</v>
      </c>
      <c r="K377" s="849">
        <v>12</v>
      </c>
      <c r="L377" s="849">
        <v>1464</v>
      </c>
      <c r="M377" s="832">
        <v>1</v>
      </c>
      <c r="N377" s="832">
        <v>122</v>
      </c>
      <c r="O377" s="849">
        <v>8</v>
      </c>
      <c r="P377" s="849">
        <v>976</v>
      </c>
      <c r="Q377" s="837">
        <v>0.66666666666666663</v>
      </c>
      <c r="R377" s="850">
        <v>122</v>
      </c>
    </row>
    <row r="378" spans="1:18" ht="14.4" customHeight="1" x14ac:dyDescent="0.3">
      <c r="A378" s="831" t="s">
        <v>4551</v>
      </c>
      <c r="B378" s="832" t="s">
        <v>4881</v>
      </c>
      <c r="C378" s="832" t="s">
        <v>606</v>
      </c>
      <c r="D378" s="832" t="s">
        <v>4804</v>
      </c>
      <c r="E378" s="832" t="s">
        <v>4809</v>
      </c>
      <c r="F378" s="832" t="s">
        <v>4810</v>
      </c>
      <c r="G378" s="849">
        <v>29</v>
      </c>
      <c r="H378" s="849">
        <v>4263</v>
      </c>
      <c r="I378" s="832">
        <v>0.10139860139860139</v>
      </c>
      <c r="J378" s="832">
        <v>147</v>
      </c>
      <c r="K378" s="849">
        <v>286</v>
      </c>
      <c r="L378" s="849">
        <v>42042</v>
      </c>
      <c r="M378" s="832">
        <v>1</v>
      </c>
      <c r="N378" s="832">
        <v>147</v>
      </c>
      <c r="O378" s="849">
        <v>218</v>
      </c>
      <c r="P378" s="849">
        <v>32918</v>
      </c>
      <c r="Q378" s="837">
        <v>0.78297892583606865</v>
      </c>
      <c r="R378" s="850">
        <v>151</v>
      </c>
    </row>
    <row r="379" spans="1:18" ht="14.4" customHeight="1" x14ac:dyDescent="0.3">
      <c r="A379" s="831" t="s">
        <v>4551</v>
      </c>
      <c r="B379" s="832" t="s">
        <v>4881</v>
      </c>
      <c r="C379" s="832" t="s">
        <v>606</v>
      </c>
      <c r="D379" s="832" t="s">
        <v>4804</v>
      </c>
      <c r="E379" s="832" t="s">
        <v>4811</v>
      </c>
      <c r="F379" s="832" t="s">
        <v>4812</v>
      </c>
      <c r="G379" s="849">
        <v>1</v>
      </c>
      <c r="H379" s="849">
        <v>196</v>
      </c>
      <c r="I379" s="832">
        <v>0.5</v>
      </c>
      <c r="J379" s="832">
        <v>196</v>
      </c>
      <c r="K379" s="849">
        <v>2</v>
      </c>
      <c r="L379" s="849">
        <v>392</v>
      </c>
      <c r="M379" s="832">
        <v>1</v>
      </c>
      <c r="N379" s="832">
        <v>196</v>
      </c>
      <c r="O379" s="849"/>
      <c r="P379" s="849"/>
      <c r="Q379" s="837"/>
      <c r="R379" s="850"/>
    </row>
    <row r="380" spans="1:18" ht="14.4" customHeight="1" x14ac:dyDescent="0.3">
      <c r="A380" s="831" t="s">
        <v>4551</v>
      </c>
      <c r="B380" s="832" t="s">
        <v>4881</v>
      </c>
      <c r="C380" s="832" t="s">
        <v>606</v>
      </c>
      <c r="D380" s="832" t="s">
        <v>4804</v>
      </c>
      <c r="E380" s="832" t="s">
        <v>4813</v>
      </c>
      <c r="F380" s="832" t="s">
        <v>4814</v>
      </c>
      <c r="G380" s="849">
        <v>1590</v>
      </c>
      <c r="H380" s="849">
        <v>58830</v>
      </c>
      <c r="I380" s="832">
        <v>1.4070796460176991</v>
      </c>
      <c r="J380" s="832">
        <v>37</v>
      </c>
      <c r="K380" s="849">
        <v>1130</v>
      </c>
      <c r="L380" s="849">
        <v>41810</v>
      </c>
      <c r="M380" s="832">
        <v>1</v>
      </c>
      <c r="N380" s="832">
        <v>37</v>
      </c>
      <c r="O380" s="849">
        <v>982</v>
      </c>
      <c r="P380" s="849">
        <v>37316</v>
      </c>
      <c r="Q380" s="837">
        <v>0.89251375269074384</v>
      </c>
      <c r="R380" s="850">
        <v>38</v>
      </c>
    </row>
    <row r="381" spans="1:18" ht="14.4" customHeight="1" x14ac:dyDescent="0.3">
      <c r="A381" s="831" t="s">
        <v>4551</v>
      </c>
      <c r="B381" s="832" t="s">
        <v>4881</v>
      </c>
      <c r="C381" s="832" t="s">
        <v>606</v>
      </c>
      <c r="D381" s="832" t="s">
        <v>4804</v>
      </c>
      <c r="E381" s="832" t="s">
        <v>4815</v>
      </c>
      <c r="F381" s="832" t="s">
        <v>4816</v>
      </c>
      <c r="G381" s="849">
        <v>3</v>
      </c>
      <c r="H381" s="849">
        <v>15</v>
      </c>
      <c r="I381" s="832"/>
      <c r="J381" s="832">
        <v>5</v>
      </c>
      <c r="K381" s="849"/>
      <c r="L381" s="849"/>
      <c r="M381" s="832"/>
      <c r="N381" s="832"/>
      <c r="O381" s="849"/>
      <c r="P381" s="849"/>
      <c r="Q381" s="837"/>
      <c r="R381" s="850"/>
    </row>
    <row r="382" spans="1:18" ht="14.4" customHeight="1" x14ac:dyDescent="0.3">
      <c r="A382" s="831" t="s">
        <v>4551</v>
      </c>
      <c r="B382" s="832" t="s">
        <v>4881</v>
      </c>
      <c r="C382" s="832" t="s">
        <v>606</v>
      </c>
      <c r="D382" s="832" t="s">
        <v>4804</v>
      </c>
      <c r="E382" s="832" t="s">
        <v>4897</v>
      </c>
      <c r="F382" s="832" t="s">
        <v>4898</v>
      </c>
      <c r="G382" s="849">
        <v>1</v>
      </c>
      <c r="H382" s="849">
        <v>5</v>
      </c>
      <c r="I382" s="832"/>
      <c r="J382" s="832">
        <v>5</v>
      </c>
      <c r="K382" s="849"/>
      <c r="L382" s="849"/>
      <c r="M382" s="832"/>
      <c r="N382" s="832"/>
      <c r="O382" s="849"/>
      <c r="P382" s="849"/>
      <c r="Q382" s="837"/>
      <c r="R382" s="850"/>
    </row>
    <row r="383" spans="1:18" ht="14.4" customHeight="1" x14ac:dyDescent="0.3">
      <c r="A383" s="831" t="s">
        <v>4551</v>
      </c>
      <c r="B383" s="832" t="s">
        <v>4881</v>
      </c>
      <c r="C383" s="832" t="s">
        <v>606</v>
      </c>
      <c r="D383" s="832" t="s">
        <v>4804</v>
      </c>
      <c r="E383" s="832" t="s">
        <v>4899</v>
      </c>
      <c r="F383" s="832" t="s">
        <v>4900</v>
      </c>
      <c r="G383" s="849">
        <v>2879</v>
      </c>
      <c r="H383" s="849">
        <v>509583</v>
      </c>
      <c r="I383" s="832">
        <v>0.78584294336992289</v>
      </c>
      <c r="J383" s="832">
        <v>177</v>
      </c>
      <c r="K383" s="849">
        <v>3643</v>
      </c>
      <c r="L383" s="849">
        <v>648454</v>
      </c>
      <c r="M383" s="832">
        <v>1</v>
      </c>
      <c r="N383" s="832">
        <v>178</v>
      </c>
      <c r="O383" s="849">
        <v>2587</v>
      </c>
      <c r="P383" s="849">
        <v>463073</v>
      </c>
      <c r="Q383" s="837">
        <v>0.71411850339422689</v>
      </c>
      <c r="R383" s="850">
        <v>179</v>
      </c>
    </row>
    <row r="384" spans="1:18" ht="14.4" customHeight="1" x14ac:dyDescent="0.3">
      <c r="A384" s="831" t="s">
        <v>4551</v>
      </c>
      <c r="B384" s="832" t="s">
        <v>4881</v>
      </c>
      <c r="C384" s="832" t="s">
        <v>606</v>
      </c>
      <c r="D384" s="832" t="s">
        <v>4804</v>
      </c>
      <c r="E384" s="832" t="s">
        <v>4901</v>
      </c>
      <c r="F384" s="832" t="s">
        <v>4902</v>
      </c>
      <c r="G384" s="849"/>
      <c r="H384" s="849"/>
      <c r="I384" s="832"/>
      <c r="J384" s="832"/>
      <c r="K384" s="849">
        <v>1</v>
      </c>
      <c r="L384" s="849">
        <v>1243</v>
      </c>
      <c r="M384" s="832">
        <v>1</v>
      </c>
      <c r="N384" s="832">
        <v>1243</v>
      </c>
      <c r="O384" s="849"/>
      <c r="P384" s="849"/>
      <c r="Q384" s="837"/>
      <c r="R384" s="850"/>
    </row>
    <row r="385" spans="1:18" ht="14.4" customHeight="1" x14ac:dyDescent="0.3">
      <c r="A385" s="831" t="s">
        <v>4551</v>
      </c>
      <c r="B385" s="832" t="s">
        <v>4881</v>
      </c>
      <c r="C385" s="832" t="s">
        <v>606</v>
      </c>
      <c r="D385" s="832" t="s">
        <v>4804</v>
      </c>
      <c r="E385" s="832" t="s">
        <v>4903</v>
      </c>
      <c r="F385" s="832" t="s">
        <v>4904</v>
      </c>
      <c r="G385" s="849">
        <v>625</v>
      </c>
      <c r="H385" s="849">
        <v>446875</v>
      </c>
      <c r="I385" s="832">
        <v>6.0679611650485441</v>
      </c>
      <c r="J385" s="832">
        <v>715</v>
      </c>
      <c r="K385" s="849">
        <v>103</v>
      </c>
      <c r="L385" s="849">
        <v>73645</v>
      </c>
      <c r="M385" s="832">
        <v>1</v>
      </c>
      <c r="N385" s="832">
        <v>715</v>
      </c>
      <c r="O385" s="849"/>
      <c r="P385" s="849"/>
      <c r="Q385" s="837"/>
      <c r="R385" s="850"/>
    </row>
    <row r="386" spans="1:18" ht="14.4" customHeight="1" x14ac:dyDescent="0.3">
      <c r="A386" s="831" t="s">
        <v>4551</v>
      </c>
      <c r="B386" s="832" t="s">
        <v>4881</v>
      </c>
      <c r="C386" s="832" t="s">
        <v>606</v>
      </c>
      <c r="D386" s="832" t="s">
        <v>4804</v>
      </c>
      <c r="E386" s="832" t="s">
        <v>4905</v>
      </c>
      <c r="F386" s="832" t="s">
        <v>4906</v>
      </c>
      <c r="G386" s="849">
        <v>9</v>
      </c>
      <c r="H386" s="849">
        <v>5679</v>
      </c>
      <c r="I386" s="832">
        <v>0.59905063291139238</v>
      </c>
      <c r="J386" s="832">
        <v>631</v>
      </c>
      <c r="K386" s="849">
        <v>15</v>
      </c>
      <c r="L386" s="849">
        <v>9480</v>
      </c>
      <c r="M386" s="832">
        <v>1</v>
      </c>
      <c r="N386" s="832">
        <v>632</v>
      </c>
      <c r="O386" s="849">
        <v>18</v>
      </c>
      <c r="P386" s="849">
        <v>11394</v>
      </c>
      <c r="Q386" s="837">
        <v>1.2018987341772152</v>
      </c>
      <c r="R386" s="850">
        <v>633</v>
      </c>
    </row>
    <row r="387" spans="1:18" ht="14.4" customHeight="1" x14ac:dyDescent="0.3">
      <c r="A387" s="831" t="s">
        <v>4551</v>
      </c>
      <c r="B387" s="832" t="s">
        <v>4881</v>
      </c>
      <c r="C387" s="832" t="s">
        <v>606</v>
      </c>
      <c r="D387" s="832" t="s">
        <v>4804</v>
      </c>
      <c r="E387" s="832" t="s">
        <v>4907</v>
      </c>
      <c r="F387" s="832" t="s">
        <v>4908</v>
      </c>
      <c r="G387" s="849">
        <v>1</v>
      </c>
      <c r="H387" s="849">
        <v>6678</v>
      </c>
      <c r="I387" s="832">
        <v>5.2607945548649351E-2</v>
      </c>
      <c r="J387" s="832">
        <v>6678</v>
      </c>
      <c r="K387" s="849">
        <v>19</v>
      </c>
      <c r="L387" s="849">
        <v>126939</v>
      </c>
      <c r="M387" s="832">
        <v>1</v>
      </c>
      <c r="N387" s="832">
        <v>6681</v>
      </c>
      <c r="O387" s="849">
        <v>12</v>
      </c>
      <c r="P387" s="849">
        <v>80340</v>
      </c>
      <c r="Q387" s="837">
        <v>0.63290241769668898</v>
      </c>
      <c r="R387" s="850">
        <v>6695</v>
      </c>
    </row>
    <row r="388" spans="1:18" ht="14.4" customHeight="1" x14ac:dyDescent="0.3">
      <c r="A388" s="831" t="s">
        <v>4551</v>
      </c>
      <c r="B388" s="832" t="s">
        <v>4881</v>
      </c>
      <c r="C388" s="832" t="s">
        <v>606</v>
      </c>
      <c r="D388" s="832" t="s">
        <v>4804</v>
      </c>
      <c r="E388" s="832" t="s">
        <v>4909</v>
      </c>
      <c r="F388" s="832" t="s">
        <v>4910</v>
      </c>
      <c r="G388" s="849">
        <v>21</v>
      </c>
      <c r="H388" s="849">
        <v>2709</v>
      </c>
      <c r="I388" s="832">
        <v>10.5</v>
      </c>
      <c r="J388" s="832">
        <v>129</v>
      </c>
      <c r="K388" s="849">
        <v>2</v>
      </c>
      <c r="L388" s="849">
        <v>258</v>
      </c>
      <c r="M388" s="832">
        <v>1</v>
      </c>
      <c r="N388" s="832">
        <v>129</v>
      </c>
      <c r="O388" s="849"/>
      <c r="P388" s="849"/>
      <c r="Q388" s="837"/>
      <c r="R388" s="850"/>
    </row>
    <row r="389" spans="1:18" ht="14.4" customHeight="1" x14ac:dyDescent="0.3">
      <c r="A389" s="831" t="s">
        <v>4551</v>
      </c>
      <c r="B389" s="832" t="s">
        <v>4881</v>
      </c>
      <c r="C389" s="832" t="s">
        <v>606</v>
      </c>
      <c r="D389" s="832" t="s">
        <v>4804</v>
      </c>
      <c r="E389" s="832" t="s">
        <v>4911</v>
      </c>
      <c r="F389" s="832" t="s">
        <v>4912</v>
      </c>
      <c r="G389" s="849"/>
      <c r="H389" s="849"/>
      <c r="I389" s="832"/>
      <c r="J389" s="832"/>
      <c r="K389" s="849">
        <v>2</v>
      </c>
      <c r="L389" s="849">
        <v>1448</v>
      </c>
      <c r="M389" s="832">
        <v>1</v>
      </c>
      <c r="N389" s="832">
        <v>724</v>
      </c>
      <c r="O389" s="849"/>
      <c r="P389" s="849"/>
      <c r="Q389" s="837"/>
      <c r="R389" s="850"/>
    </row>
    <row r="390" spans="1:18" ht="14.4" customHeight="1" x14ac:dyDescent="0.3">
      <c r="A390" s="831" t="s">
        <v>4551</v>
      </c>
      <c r="B390" s="832" t="s">
        <v>4881</v>
      </c>
      <c r="C390" s="832" t="s">
        <v>606</v>
      </c>
      <c r="D390" s="832" t="s">
        <v>4804</v>
      </c>
      <c r="E390" s="832" t="s">
        <v>4913</v>
      </c>
      <c r="F390" s="832" t="s">
        <v>4914</v>
      </c>
      <c r="G390" s="849">
        <v>1440</v>
      </c>
      <c r="H390" s="849">
        <v>1265760</v>
      </c>
      <c r="I390" s="832">
        <v>8.4705882352941178</v>
      </c>
      <c r="J390" s="832">
        <v>879</v>
      </c>
      <c r="K390" s="849">
        <v>170</v>
      </c>
      <c r="L390" s="849">
        <v>149430</v>
      </c>
      <c r="M390" s="832">
        <v>1</v>
      </c>
      <c r="N390" s="832">
        <v>879</v>
      </c>
      <c r="O390" s="849"/>
      <c r="P390" s="849"/>
      <c r="Q390" s="837"/>
      <c r="R390" s="850"/>
    </row>
    <row r="391" spans="1:18" ht="14.4" customHeight="1" x14ac:dyDescent="0.3">
      <c r="A391" s="831" t="s">
        <v>4551</v>
      </c>
      <c r="B391" s="832" t="s">
        <v>4881</v>
      </c>
      <c r="C391" s="832" t="s">
        <v>606</v>
      </c>
      <c r="D391" s="832" t="s">
        <v>4804</v>
      </c>
      <c r="E391" s="832" t="s">
        <v>4823</v>
      </c>
      <c r="F391" s="832" t="s">
        <v>4824</v>
      </c>
      <c r="G391" s="849">
        <v>1273</v>
      </c>
      <c r="H391" s="849">
        <v>309339</v>
      </c>
      <c r="I391" s="832">
        <v>0.88904823764743757</v>
      </c>
      <c r="J391" s="832">
        <v>243</v>
      </c>
      <c r="K391" s="849">
        <v>1426</v>
      </c>
      <c r="L391" s="849">
        <v>347944</v>
      </c>
      <c r="M391" s="832">
        <v>1</v>
      </c>
      <c r="N391" s="832">
        <v>244</v>
      </c>
      <c r="O391" s="849">
        <v>1417</v>
      </c>
      <c r="P391" s="849">
        <v>347165</v>
      </c>
      <c r="Q391" s="837">
        <v>0.9977611339755823</v>
      </c>
      <c r="R391" s="850">
        <v>245</v>
      </c>
    </row>
    <row r="392" spans="1:18" ht="14.4" customHeight="1" x14ac:dyDescent="0.3">
      <c r="A392" s="831" t="s">
        <v>4551</v>
      </c>
      <c r="B392" s="832" t="s">
        <v>4881</v>
      </c>
      <c r="C392" s="832" t="s">
        <v>606</v>
      </c>
      <c r="D392" s="832" t="s">
        <v>4804</v>
      </c>
      <c r="E392" s="832" t="s">
        <v>4825</v>
      </c>
      <c r="F392" s="832" t="s">
        <v>4826</v>
      </c>
      <c r="G392" s="849">
        <v>5051</v>
      </c>
      <c r="H392" s="849">
        <v>168366.47</v>
      </c>
      <c r="I392" s="832">
        <v>1.015888425030997</v>
      </c>
      <c r="J392" s="832">
        <v>33.333294397149082</v>
      </c>
      <c r="K392" s="849">
        <v>4972</v>
      </c>
      <c r="L392" s="849">
        <v>165733.23000000001</v>
      </c>
      <c r="M392" s="832">
        <v>1</v>
      </c>
      <c r="N392" s="832">
        <v>33.333312550281576</v>
      </c>
      <c r="O392" s="849">
        <v>3888</v>
      </c>
      <c r="P392" s="849">
        <v>129599.89000000004</v>
      </c>
      <c r="Q392" s="837">
        <v>0.78197890670446735</v>
      </c>
      <c r="R392" s="850">
        <v>33.333305041152272</v>
      </c>
    </row>
    <row r="393" spans="1:18" ht="14.4" customHeight="1" x14ac:dyDescent="0.3">
      <c r="A393" s="831" t="s">
        <v>4551</v>
      </c>
      <c r="B393" s="832" t="s">
        <v>4881</v>
      </c>
      <c r="C393" s="832" t="s">
        <v>606</v>
      </c>
      <c r="D393" s="832" t="s">
        <v>4804</v>
      </c>
      <c r="E393" s="832" t="s">
        <v>4915</v>
      </c>
      <c r="F393" s="832" t="s">
        <v>4916</v>
      </c>
      <c r="G393" s="849">
        <v>8</v>
      </c>
      <c r="H393" s="849">
        <v>7512</v>
      </c>
      <c r="I393" s="832">
        <v>0.25806451612903225</v>
      </c>
      <c r="J393" s="832">
        <v>939</v>
      </c>
      <c r="K393" s="849">
        <v>31</v>
      </c>
      <c r="L393" s="849">
        <v>29109</v>
      </c>
      <c r="M393" s="832">
        <v>1</v>
      </c>
      <c r="N393" s="832">
        <v>939</v>
      </c>
      <c r="O393" s="849">
        <v>25</v>
      </c>
      <c r="P393" s="849">
        <v>23550</v>
      </c>
      <c r="Q393" s="837">
        <v>0.80902813562815623</v>
      </c>
      <c r="R393" s="850">
        <v>942</v>
      </c>
    </row>
    <row r="394" spans="1:18" ht="14.4" customHeight="1" x14ac:dyDescent="0.3">
      <c r="A394" s="831" t="s">
        <v>4551</v>
      </c>
      <c r="B394" s="832" t="s">
        <v>4881</v>
      </c>
      <c r="C394" s="832" t="s">
        <v>606</v>
      </c>
      <c r="D394" s="832" t="s">
        <v>4804</v>
      </c>
      <c r="E394" s="832" t="s">
        <v>4827</v>
      </c>
      <c r="F394" s="832" t="s">
        <v>4828</v>
      </c>
      <c r="G394" s="849">
        <v>636</v>
      </c>
      <c r="H394" s="849">
        <v>23532</v>
      </c>
      <c r="I394" s="832">
        <v>0.44351464435146443</v>
      </c>
      <c r="J394" s="832">
        <v>37</v>
      </c>
      <c r="K394" s="849">
        <v>1434</v>
      </c>
      <c r="L394" s="849">
        <v>53058</v>
      </c>
      <c r="M394" s="832">
        <v>1</v>
      </c>
      <c r="N394" s="832">
        <v>37</v>
      </c>
      <c r="O394" s="849">
        <v>1531</v>
      </c>
      <c r="P394" s="849">
        <v>58178</v>
      </c>
      <c r="Q394" s="837">
        <v>1.0964981718119793</v>
      </c>
      <c r="R394" s="850">
        <v>38</v>
      </c>
    </row>
    <row r="395" spans="1:18" ht="14.4" customHeight="1" x14ac:dyDescent="0.3">
      <c r="A395" s="831" t="s">
        <v>4551</v>
      </c>
      <c r="B395" s="832" t="s">
        <v>4881</v>
      </c>
      <c r="C395" s="832" t="s">
        <v>606</v>
      </c>
      <c r="D395" s="832" t="s">
        <v>4804</v>
      </c>
      <c r="E395" s="832" t="s">
        <v>4829</v>
      </c>
      <c r="F395" s="832" t="s">
        <v>4830</v>
      </c>
      <c r="G395" s="849"/>
      <c r="H395" s="849"/>
      <c r="I395" s="832"/>
      <c r="J395" s="832"/>
      <c r="K395" s="849"/>
      <c r="L395" s="849"/>
      <c r="M395" s="832"/>
      <c r="N395" s="832"/>
      <c r="O395" s="849">
        <v>14</v>
      </c>
      <c r="P395" s="849">
        <v>1218</v>
      </c>
      <c r="Q395" s="837"/>
      <c r="R395" s="850">
        <v>87</v>
      </c>
    </row>
    <row r="396" spans="1:18" ht="14.4" customHeight="1" x14ac:dyDescent="0.3">
      <c r="A396" s="831" t="s">
        <v>4551</v>
      </c>
      <c r="B396" s="832" t="s">
        <v>4881</v>
      </c>
      <c r="C396" s="832" t="s">
        <v>606</v>
      </c>
      <c r="D396" s="832" t="s">
        <v>4804</v>
      </c>
      <c r="E396" s="832" t="s">
        <v>4831</v>
      </c>
      <c r="F396" s="832" t="s">
        <v>4832</v>
      </c>
      <c r="G396" s="849">
        <v>423</v>
      </c>
      <c r="H396" s="849">
        <v>13536</v>
      </c>
      <c r="I396" s="832">
        <v>0.89429175475687106</v>
      </c>
      <c r="J396" s="832">
        <v>32</v>
      </c>
      <c r="K396" s="849">
        <v>473</v>
      </c>
      <c r="L396" s="849">
        <v>15136</v>
      </c>
      <c r="M396" s="832">
        <v>1</v>
      </c>
      <c r="N396" s="832">
        <v>32</v>
      </c>
      <c r="O396" s="849">
        <v>451</v>
      </c>
      <c r="P396" s="849">
        <v>14883</v>
      </c>
      <c r="Q396" s="837">
        <v>0.98328488372093026</v>
      </c>
      <c r="R396" s="850">
        <v>33</v>
      </c>
    </row>
    <row r="397" spans="1:18" ht="14.4" customHeight="1" x14ac:dyDescent="0.3">
      <c r="A397" s="831" t="s">
        <v>4551</v>
      </c>
      <c r="B397" s="832" t="s">
        <v>4881</v>
      </c>
      <c r="C397" s="832" t="s">
        <v>606</v>
      </c>
      <c r="D397" s="832" t="s">
        <v>4804</v>
      </c>
      <c r="E397" s="832" t="s">
        <v>4917</v>
      </c>
      <c r="F397" s="832" t="s">
        <v>4918</v>
      </c>
      <c r="G397" s="849">
        <v>2189</v>
      </c>
      <c r="H397" s="849">
        <v>777095</v>
      </c>
      <c r="I397" s="832">
        <v>1.6275092936802975</v>
      </c>
      <c r="J397" s="832">
        <v>355</v>
      </c>
      <c r="K397" s="849">
        <v>1345</v>
      </c>
      <c r="L397" s="849">
        <v>477475</v>
      </c>
      <c r="M397" s="832">
        <v>1</v>
      </c>
      <c r="N397" s="832">
        <v>355</v>
      </c>
      <c r="O397" s="849">
        <v>1297</v>
      </c>
      <c r="P397" s="849">
        <v>464326</v>
      </c>
      <c r="Q397" s="837">
        <v>0.97246138541284888</v>
      </c>
      <c r="R397" s="850">
        <v>358</v>
      </c>
    </row>
    <row r="398" spans="1:18" ht="14.4" customHeight="1" x14ac:dyDescent="0.3">
      <c r="A398" s="831" t="s">
        <v>4551</v>
      </c>
      <c r="B398" s="832" t="s">
        <v>4881</v>
      </c>
      <c r="C398" s="832" t="s">
        <v>606</v>
      </c>
      <c r="D398" s="832" t="s">
        <v>4804</v>
      </c>
      <c r="E398" s="832" t="s">
        <v>4835</v>
      </c>
      <c r="F398" s="832" t="s">
        <v>4836</v>
      </c>
      <c r="G398" s="849">
        <v>969</v>
      </c>
      <c r="H398" s="849">
        <v>127908</v>
      </c>
      <c r="I398" s="832">
        <v>1.4816513761467891</v>
      </c>
      <c r="J398" s="832">
        <v>132</v>
      </c>
      <c r="K398" s="849">
        <v>654</v>
      </c>
      <c r="L398" s="849">
        <v>86328</v>
      </c>
      <c r="M398" s="832">
        <v>1</v>
      </c>
      <c r="N398" s="832">
        <v>132</v>
      </c>
      <c r="O398" s="849">
        <v>470</v>
      </c>
      <c r="P398" s="849">
        <v>63450</v>
      </c>
      <c r="Q398" s="837">
        <v>0.73498748957464555</v>
      </c>
      <c r="R398" s="850">
        <v>135</v>
      </c>
    </row>
    <row r="399" spans="1:18" ht="14.4" customHeight="1" x14ac:dyDescent="0.3">
      <c r="A399" s="831" t="s">
        <v>4551</v>
      </c>
      <c r="B399" s="832" t="s">
        <v>4881</v>
      </c>
      <c r="C399" s="832" t="s">
        <v>606</v>
      </c>
      <c r="D399" s="832" t="s">
        <v>4804</v>
      </c>
      <c r="E399" s="832" t="s">
        <v>4919</v>
      </c>
      <c r="F399" s="832" t="s">
        <v>4920</v>
      </c>
      <c r="G399" s="849">
        <v>3</v>
      </c>
      <c r="H399" s="849">
        <v>2103</v>
      </c>
      <c r="I399" s="832">
        <v>0.99857549857549854</v>
      </c>
      <c r="J399" s="832">
        <v>701</v>
      </c>
      <c r="K399" s="849">
        <v>3</v>
      </c>
      <c r="L399" s="849">
        <v>2106</v>
      </c>
      <c r="M399" s="832">
        <v>1</v>
      </c>
      <c r="N399" s="832">
        <v>702</v>
      </c>
      <c r="O399" s="849">
        <v>9</v>
      </c>
      <c r="P399" s="849">
        <v>6363</v>
      </c>
      <c r="Q399" s="837">
        <v>3.0213675213675213</v>
      </c>
      <c r="R399" s="850">
        <v>707</v>
      </c>
    </row>
    <row r="400" spans="1:18" ht="14.4" customHeight="1" x14ac:dyDescent="0.3">
      <c r="A400" s="831" t="s">
        <v>4551</v>
      </c>
      <c r="B400" s="832" t="s">
        <v>4881</v>
      </c>
      <c r="C400" s="832" t="s">
        <v>606</v>
      </c>
      <c r="D400" s="832" t="s">
        <v>4804</v>
      </c>
      <c r="E400" s="832" t="s">
        <v>4921</v>
      </c>
      <c r="F400" s="832" t="s">
        <v>4922</v>
      </c>
      <c r="G400" s="849"/>
      <c r="H400" s="849"/>
      <c r="I400" s="832"/>
      <c r="J400" s="832"/>
      <c r="K400" s="849"/>
      <c r="L400" s="849"/>
      <c r="M400" s="832"/>
      <c r="N400" s="832"/>
      <c r="O400" s="849">
        <v>2</v>
      </c>
      <c r="P400" s="849">
        <v>1086</v>
      </c>
      <c r="Q400" s="837"/>
      <c r="R400" s="850">
        <v>543</v>
      </c>
    </row>
    <row r="401" spans="1:18" ht="14.4" customHeight="1" x14ac:dyDescent="0.3">
      <c r="A401" s="831" t="s">
        <v>4551</v>
      </c>
      <c r="B401" s="832" t="s">
        <v>4881</v>
      </c>
      <c r="C401" s="832" t="s">
        <v>606</v>
      </c>
      <c r="D401" s="832" t="s">
        <v>4804</v>
      </c>
      <c r="E401" s="832" t="s">
        <v>4841</v>
      </c>
      <c r="F401" s="832" t="s">
        <v>4842</v>
      </c>
      <c r="G401" s="849">
        <v>1021</v>
      </c>
      <c r="H401" s="849">
        <v>60239</v>
      </c>
      <c r="I401" s="832">
        <v>1.3294270833333333</v>
      </c>
      <c r="J401" s="832">
        <v>59</v>
      </c>
      <c r="K401" s="849">
        <v>768</v>
      </c>
      <c r="L401" s="849">
        <v>45312</v>
      </c>
      <c r="M401" s="832">
        <v>1</v>
      </c>
      <c r="N401" s="832">
        <v>59</v>
      </c>
      <c r="O401" s="849">
        <v>803</v>
      </c>
      <c r="P401" s="849">
        <v>48983</v>
      </c>
      <c r="Q401" s="837">
        <v>1.0810160663841808</v>
      </c>
      <c r="R401" s="850">
        <v>61</v>
      </c>
    </row>
    <row r="402" spans="1:18" ht="14.4" customHeight="1" x14ac:dyDescent="0.3">
      <c r="A402" s="831" t="s">
        <v>4551</v>
      </c>
      <c r="B402" s="832" t="s">
        <v>4881</v>
      </c>
      <c r="C402" s="832" t="s">
        <v>606</v>
      </c>
      <c r="D402" s="832" t="s">
        <v>4804</v>
      </c>
      <c r="E402" s="832" t="s">
        <v>4845</v>
      </c>
      <c r="F402" s="832" t="s">
        <v>4846</v>
      </c>
      <c r="G402" s="849"/>
      <c r="H402" s="849"/>
      <c r="I402" s="832"/>
      <c r="J402" s="832"/>
      <c r="K402" s="849"/>
      <c r="L402" s="849"/>
      <c r="M402" s="832"/>
      <c r="N402" s="832"/>
      <c r="O402" s="849">
        <v>3</v>
      </c>
      <c r="P402" s="849">
        <v>183</v>
      </c>
      <c r="Q402" s="837"/>
      <c r="R402" s="850">
        <v>61</v>
      </c>
    </row>
    <row r="403" spans="1:18" ht="14.4" customHeight="1" x14ac:dyDescent="0.3">
      <c r="A403" s="831" t="s">
        <v>4551</v>
      </c>
      <c r="B403" s="832" t="s">
        <v>4881</v>
      </c>
      <c r="C403" s="832" t="s">
        <v>606</v>
      </c>
      <c r="D403" s="832" t="s">
        <v>4804</v>
      </c>
      <c r="E403" s="832" t="s">
        <v>4847</v>
      </c>
      <c r="F403" s="832" t="s">
        <v>4848</v>
      </c>
      <c r="G403" s="849">
        <v>2</v>
      </c>
      <c r="H403" s="849">
        <v>232</v>
      </c>
      <c r="I403" s="832">
        <v>0.2857142857142857</v>
      </c>
      <c r="J403" s="832">
        <v>116</v>
      </c>
      <c r="K403" s="849">
        <v>7</v>
      </c>
      <c r="L403" s="849">
        <v>812</v>
      </c>
      <c r="M403" s="832">
        <v>1</v>
      </c>
      <c r="N403" s="832">
        <v>116</v>
      </c>
      <c r="O403" s="849">
        <v>15</v>
      </c>
      <c r="P403" s="849">
        <v>1740</v>
      </c>
      <c r="Q403" s="837">
        <v>2.1428571428571428</v>
      </c>
      <c r="R403" s="850">
        <v>116</v>
      </c>
    </row>
    <row r="404" spans="1:18" ht="14.4" customHeight="1" x14ac:dyDescent="0.3">
      <c r="A404" s="831" t="s">
        <v>4551</v>
      </c>
      <c r="B404" s="832" t="s">
        <v>4881</v>
      </c>
      <c r="C404" s="832" t="s">
        <v>606</v>
      </c>
      <c r="D404" s="832" t="s">
        <v>4804</v>
      </c>
      <c r="E404" s="832" t="s">
        <v>4923</v>
      </c>
      <c r="F404" s="832" t="s">
        <v>4924</v>
      </c>
      <c r="G404" s="849"/>
      <c r="H404" s="849"/>
      <c r="I404" s="832"/>
      <c r="J404" s="832"/>
      <c r="K404" s="849">
        <v>1</v>
      </c>
      <c r="L404" s="849">
        <v>3832</v>
      </c>
      <c r="M404" s="832">
        <v>1</v>
      </c>
      <c r="N404" s="832">
        <v>3832</v>
      </c>
      <c r="O404" s="849">
        <v>1</v>
      </c>
      <c r="P404" s="849">
        <v>3839</v>
      </c>
      <c r="Q404" s="837">
        <v>1.0018267223382047</v>
      </c>
      <c r="R404" s="850">
        <v>3839</v>
      </c>
    </row>
    <row r="405" spans="1:18" ht="14.4" customHeight="1" x14ac:dyDescent="0.3">
      <c r="A405" s="831" t="s">
        <v>4551</v>
      </c>
      <c r="B405" s="832" t="s">
        <v>4881</v>
      </c>
      <c r="C405" s="832" t="s">
        <v>606</v>
      </c>
      <c r="D405" s="832" t="s">
        <v>4804</v>
      </c>
      <c r="E405" s="832" t="s">
        <v>4925</v>
      </c>
      <c r="F405" s="832" t="s">
        <v>4926</v>
      </c>
      <c r="G405" s="849">
        <v>58</v>
      </c>
      <c r="H405" s="849">
        <v>112752</v>
      </c>
      <c r="I405" s="832">
        <v>0.99948586118251925</v>
      </c>
      <c r="J405" s="832">
        <v>1944</v>
      </c>
      <c r="K405" s="849">
        <v>58</v>
      </c>
      <c r="L405" s="849">
        <v>112810</v>
      </c>
      <c r="M405" s="832">
        <v>1</v>
      </c>
      <c r="N405" s="832">
        <v>1945</v>
      </c>
      <c r="O405" s="849">
        <v>25</v>
      </c>
      <c r="P405" s="849">
        <v>48750</v>
      </c>
      <c r="Q405" s="837">
        <v>0.43214254055491536</v>
      </c>
      <c r="R405" s="850">
        <v>1950</v>
      </c>
    </row>
    <row r="406" spans="1:18" ht="14.4" customHeight="1" x14ac:dyDescent="0.3">
      <c r="A406" s="831" t="s">
        <v>4551</v>
      </c>
      <c r="B406" s="832" t="s">
        <v>4881</v>
      </c>
      <c r="C406" s="832" t="s">
        <v>606</v>
      </c>
      <c r="D406" s="832" t="s">
        <v>4804</v>
      </c>
      <c r="E406" s="832" t="s">
        <v>4927</v>
      </c>
      <c r="F406" s="832" t="s">
        <v>4928</v>
      </c>
      <c r="G406" s="849">
        <v>4</v>
      </c>
      <c r="H406" s="849">
        <v>59204</v>
      </c>
      <c r="I406" s="832"/>
      <c r="J406" s="832">
        <v>14801</v>
      </c>
      <c r="K406" s="849"/>
      <c r="L406" s="849"/>
      <c r="M406" s="832"/>
      <c r="N406" s="832"/>
      <c r="O406" s="849"/>
      <c r="P406" s="849"/>
      <c r="Q406" s="837"/>
      <c r="R406" s="850"/>
    </row>
    <row r="407" spans="1:18" ht="14.4" customHeight="1" x14ac:dyDescent="0.3">
      <c r="A407" s="831" t="s">
        <v>4551</v>
      </c>
      <c r="B407" s="832" t="s">
        <v>4881</v>
      </c>
      <c r="C407" s="832" t="s">
        <v>606</v>
      </c>
      <c r="D407" s="832" t="s">
        <v>4804</v>
      </c>
      <c r="E407" s="832" t="s">
        <v>4929</v>
      </c>
      <c r="F407" s="832" t="s">
        <v>4930</v>
      </c>
      <c r="G407" s="849"/>
      <c r="H407" s="849"/>
      <c r="I407" s="832"/>
      <c r="J407" s="832"/>
      <c r="K407" s="849">
        <v>1</v>
      </c>
      <c r="L407" s="849">
        <v>301</v>
      </c>
      <c r="M407" s="832">
        <v>1</v>
      </c>
      <c r="N407" s="832">
        <v>301</v>
      </c>
      <c r="O407" s="849">
        <v>1</v>
      </c>
      <c r="P407" s="849">
        <v>304</v>
      </c>
      <c r="Q407" s="837">
        <v>1.0099667774086378</v>
      </c>
      <c r="R407" s="850">
        <v>304</v>
      </c>
    </row>
    <row r="408" spans="1:18" ht="14.4" customHeight="1" x14ac:dyDescent="0.3">
      <c r="A408" s="831" t="s">
        <v>4551</v>
      </c>
      <c r="B408" s="832" t="s">
        <v>4881</v>
      </c>
      <c r="C408" s="832" t="s">
        <v>609</v>
      </c>
      <c r="D408" s="832" t="s">
        <v>4553</v>
      </c>
      <c r="E408" s="832" t="s">
        <v>4563</v>
      </c>
      <c r="F408" s="832" t="s">
        <v>4564</v>
      </c>
      <c r="G408" s="849">
        <v>18</v>
      </c>
      <c r="H408" s="849">
        <v>114705.71999999997</v>
      </c>
      <c r="I408" s="832">
        <v>0.71139036080019047</v>
      </c>
      <c r="J408" s="832">
        <v>6372.5399999999981</v>
      </c>
      <c r="K408" s="849">
        <v>34</v>
      </c>
      <c r="L408" s="849">
        <v>161241.59999999998</v>
      </c>
      <c r="M408" s="832">
        <v>1</v>
      </c>
      <c r="N408" s="832">
        <v>4742.3999999999996</v>
      </c>
      <c r="O408" s="849">
        <v>4</v>
      </c>
      <c r="P408" s="849">
        <v>18969.599999999999</v>
      </c>
      <c r="Q408" s="837">
        <v>0.11764705882352942</v>
      </c>
      <c r="R408" s="850">
        <v>4742.3999999999996</v>
      </c>
    </row>
    <row r="409" spans="1:18" ht="14.4" customHeight="1" x14ac:dyDescent="0.3">
      <c r="A409" s="831" t="s">
        <v>4551</v>
      </c>
      <c r="B409" s="832" t="s">
        <v>4881</v>
      </c>
      <c r="C409" s="832" t="s">
        <v>609</v>
      </c>
      <c r="D409" s="832" t="s">
        <v>4553</v>
      </c>
      <c r="E409" s="832" t="s">
        <v>4567</v>
      </c>
      <c r="F409" s="832" t="s">
        <v>1660</v>
      </c>
      <c r="G409" s="849">
        <v>42.4</v>
      </c>
      <c r="H409" s="849">
        <v>280736.74</v>
      </c>
      <c r="I409" s="832"/>
      <c r="J409" s="832">
        <v>6621.1495283018867</v>
      </c>
      <c r="K409" s="849"/>
      <c r="L409" s="849"/>
      <c r="M409" s="832"/>
      <c r="N409" s="832"/>
      <c r="O409" s="849">
        <v>1</v>
      </c>
      <c r="P409" s="849">
        <v>4063.52</v>
      </c>
      <c r="Q409" s="837"/>
      <c r="R409" s="850">
        <v>4063.52</v>
      </c>
    </row>
    <row r="410" spans="1:18" ht="14.4" customHeight="1" x14ac:dyDescent="0.3">
      <c r="A410" s="831" t="s">
        <v>4551</v>
      </c>
      <c r="B410" s="832" t="s">
        <v>4881</v>
      </c>
      <c r="C410" s="832" t="s">
        <v>609</v>
      </c>
      <c r="D410" s="832" t="s">
        <v>4553</v>
      </c>
      <c r="E410" s="832" t="s">
        <v>4614</v>
      </c>
      <c r="F410" s="832" t="s">
        <v>4615</v>
      </c>
      <c r="G410" s="849">
        <v>0.2</v>
      </c>
      <c r="H410" s="849">
        <v>23.46</v>
      </c>
      <c r="I410" s="832">
        <v>2</v>
      </c>
      <c r="J410" s="832">
        <v>117.3</v>
      </c>
      <c r="K410" s="849">
        <v>0.1</v>
      </c>
      <c r="L410" s="849">
        <v>11.73</v>
      </c>
      <c r="M410" s="832">
        <v>1</v>
      </c>
      <c r="N410" s="832">
        <v>117.3</v>
      </c>
      <c r="O410" s="849">
        <v>0.6</v>
      </c>
      <c r="P410" s="849">
        <v>58.650000000000006</v>
      </c>
      <c r="Q410" s="837">
        <v>5</v>
      </c>
      <c r="R410" s="850">
        <v>97.750000000000014</v>
      </c>
    </row>
    <row r="411" spans="1:18" ht="14.4" customHeight="1" x14ac:dyDescent="0.3">
      <c r="A411" s="831" t="s">
        <v>4551</v>
      </c>
      <c r="B411" s="832" t="s">
        <v>4881</v>
      </c>
      <c r="C411" s="832" t="s">
        <v>609</v>
      </c>
      <c r="D411" s="832" t="s">
        <v>4553</v>
      </c>
      <c r="E411" s="832" t="s">
        <v>4653</v>
      </c>
      <c r="F411" s="832" t="s">
        <v>2101</v>
      </c>
      <c r="G411" s="849">
        <v>1.2</v>
      </c>
      <c r="H411" s="849">
        <v>8077.74</v>
      </c>
      <c r="I411" s="832"/>
      <c r="J411" s="832">
        <v>6731.45</v>
      </c>
      <c r="K411" s="849"/>
      <c r="L411" s="849"/>
      <c r="M411" s="832"/>
      <c r="N411" s="832"/>
      <c r="O411" s="849"/>
      <c r="P411" s="849"/>
      <c r="Q411" s="837"/>
      <c r="R411" s="850"/>
    </row>
    <row r="412" spans="1:18" ht="14.4" customHeight="1" x14ac:dyDescent="0.3">
      <c r="A412" s="831" t="s">
        <v>4551</v>
      </c>
      <c r="B412" s="832" t="s">
        <v>4881</v>
      </c>
      <c r="C412" s="832" t="s">
        <v>609</v>
      </c>
      <c r="D412" s="832" t="s">
        <v>4553</v>
      </c>
      <c r="E412" s="832" t="s">
        <v>4657</v>
      </c>
      <c r="F412" s="832" t="s">
        <v>4658</v>
      </c>
      <c r="G412" s="849"/>
      <c r="H412" s="849"/>
      <c r="I412" s="832"/>
      <c r="J412" s="832"/>
      <c r="K412" s="849">
        <v>1</v>
      </c>
      <c r="L412" s="849">
        <v>3799.88</v>
      </c>
      <c r="M412" s="832">
        <v>1</v>
      </c>
      <c r="N412" s="832">
        <v>3799.88</v>
      </c>
      <c r="O412" s="849"/>
      <c r="P412" s="849"/>
      <c r="Q412" s="837"/>
      <c r="R412" s="850"/>
    </row>
    <row r="413" spans="1:18" ht="14.4" customHeight="1" x14ac:dyDescent="0.3">
      <c r="A413" s="831" t="s">
        <v>4551</v>
      </c>
      <c r="B413" s="832" t="s">
        <v>4881</v>
      </c>
      <c r="C413" s="832" t="s">
        <v>609</v>
      </c>
      <c r="D413" s="832" t="s">
        <v>4553</v>
      </c>
      <c r="E413" s="832" t="s">
        <v>4683</v>
      </c>
      <c r="F413" s="832" t="s">
        <v>4684</v>
      </c>
      <c r="G413" s="849"/>
      <c r="H413" s="849"/>
      <c r="I413" s="832"/>
      <c r="J413" s="832"/>
      <c r="K413" s="849"/>
      <c r="L413" s="849"/>
      <c r="M413" s="832"/>
      <c r="N413" s="832"/>
      <c r="O413" s="849">
        <v>1.87</v>
      </c>
      <c r="P413" s="849">
        <v>297.92</v>
      </c>
      <c r="Q413" s="837"/>
      <c r="R413" s="850">
        <v>159.31550802139037</v>
      </c>
    </row>
    <row r="414" spans="1:18" ht="14.4" customHeight="1" x14ac:dyDescent="0.3">
      <c r="A414" s="831" t="s">
        <v>4551</v>
      </c>
      <c r="B414" s="832" t="s">
        <v>4881</v>
      </c>
      <c r="C414" s="832" t="s">
        <v>609</v>
      </c>
      <c r="D414" s="832" t="s">
        <v>4553</v>
      </c>
      <c r="E414" s="832" t="s">
        <v>4725</v>
      </c>
      <c r="F414" s="832" t="s">
        <v>4564</v>
      </c>
      <c r="G414" s="849">
        <v>6</v>
      </c>
      <c r="H414" s="849">
        <v>38235.24</v>
      </c>
      <c r="I414" s="832">
        <v>2.6874746963562752</v>
      </c>
      <c r="J414" s="832">
        <v>6372.54</v>
      </c>
      <c r="K414" s="849">
        <v>3</v>
      </c>
      <c r="L414" s="849">
        <v>14227.2</v>
      </c>
      <c r="M414" s="832">
        <v>1</v>
      </c>
      <c r="N414" s="832">
        <v>4742.4000000000005</v>
      </c>
      <c r="O414" s="849">
        <v>41</v>
      </c>
      <c r="P414" s="849">
        <v>167581.68000000002</v>
      </c>
      <c r="Q414" s="837">
        <v>11.77896423751687</v>
      </c>
      <c r="R414" s="850">
        <v>4087.3580487804884</v>
      </c>
    </row>
    <row r="415" spans="1:18" ht="14.4" customHeight="1" x14ac:dyDescent="0.3">
      <c r="A415" s="831" t="s">
        <v>4551</v>
      </c>
      <c r="B415" s="832" t="s">
        <v>4881</v>
      </c>
      <c r="C415" s="832" t="s">
        <v>609</v>
      </c>
      <c r="D415" s="832" t="s">
        <v>4553</v>
      </c>
      <c r="E415" s="832" t="s">
        <v>4748</v>
      </c>
      <c r="F415" s="832" t="s">
        <v>2387</v>
      </c>
      <c r="G415" s="849"/>
      <c r="H415" s="849"/>
      <c r="I415" s="832"/>
      <c r="J415" s="832"/>
      <c r="K415" s="849">
        <v>1</v>
      </c>
      <c r="L415" s="849">
        <v>1440.46</v>
      </c>
      <c r="M415" s="832">
        <v>1</v>
      </c>
      <c r="N415" s="832">
        <v>1440.46</v>
      </c>
      <c r="O415" s="849"/>
      <c r="P415" s="849"/>
      <c r="Q415" s="837"/>
      <c r="R415" s="850"/>
    </row>
    <row r="416" spans="1:18" ht="14.4" customHeight="1" x14ac:dyDescent="0.3">
      <c r="A416" s="831" t="s">
        <v>4551</v>
      </c>
      <c r="B416" s="832" t="s">
        <v>4881</v>
      </c>
      <c r="C416" s="832" t="s">
        <v>609</v>
      </c>
      <c r="D416" s="832" t="s">
        <v>4553</v>
      </c>
      <c r="E416" s="832" t="s">
        <v>4749</v>
      </c>
      <c r="F416" s="832" t="s">
        <v>2387</v>
      </c>
      <c r="G416" s="849"/>
      <c r="H416" s="849"/>
      <c r="I416" s="832"/>
      <c r="J416" s="832"/>
      <c r="K416" s="849">
        <v>32</v>
      </c>
      <c r="L416" s="849">
        <v>146147.20000000001</v>
      </c>
      <c r="M416" s="832">
        <v>1</v>
      </c>
      <c r="N416" s="832">
        <v>4567.1000000000004</v>
      </c>
      <c r="O416" s="849">
        <v>16</v>
      </c>
      <c r="P416" s="849">
        <v>63440.800000000003</v>
      </c>
      <c r="Q416" s="837">
        <v>0.43408837117645771</v>
      </c>
      <c r="R416" s="850">
        <v>3965.05</v>
      </c>
    </row>
    <row r="417" spans="1:18" ht="14.4" customHeight="1" x14ac:dyDescent="0.3">
      <c r="A417" s="831" t="s">
        <v>4551</v>
      </c>
      <c r="B417" s="832" t="s">
        <v>4881</v>
      </c>
      <c r="C417" s="832" t="s">
        <v>609</v>
      </c>
      <c r="D417" s="832" t="s">
        <v>4553</v>
      </c>
      <c r="E417" s="832" t="s">
        <v>4762</v>
      </c>
      <c r="F417" s="832" t="s">
        <v>1640</v>
      </c>
      <c r="G417" s="849"/>
      <c r="H417" s="849"/>
      <c r="I417" s="832"/>
      <c r="J417" s="832"/>
      <c r="K417" s="849">
        <v>1</v>
      </c>
      <c r="L417" s="849">
        <v>22483.23</v>
      </c>
      <c r="M417" s="832">
        <v>1</v>
      </c>
      <c r="N417" s="832">
        <v>22483.23</v>
      </c>
      <c r="O417" s="849"/>
      <c r="P417" s="849"/>
      <c r="Q417" s="837"/>
      <c r="R417" s="850"/>
    </row>
    <row r="418" spans="1:18" ht="14.4" customHeight="1" x14ac:dyDescent="0.3">
      <c r="A418" s="831" t="s">
        <v>4551</v>
      </c>
      <c r="B418" s="832" t="s">
        <v>4881</v>
      </c>
      <c r="C418" s="832" t="s">
        <v>609</v>
      </c>
      <c r="D418" s="832" t="s">
        <v>4793</v>
      </c>
      <c r="E418" s="832" t="s">
        <v>4796</v>
      </c>
      <c r="F418" s="832" t="s">
        <v>4797</v>
      </c>
      <c r="G418" s="849"/>
      <c r="H418" s="849"/>
      <c r="I418" s="832"/>
      <c r="J418" s="832"/>
      <c r="K418" s="849">
        <v>1</v>
      </c>
      <c r="L418" s="849">
        <v>867</v>
      </c>
      <c r="M418" s="832">
        <v>1</v>
      </c>
      <c r="N418" s="832">
        <v>867</v>
      </c>
      <c r="O418" s="849"/>
      <c r="P418" s="849"/>
      <c r="Q418" s="837"/>
      <c r="R418" s="850"/>
    </row>
    <row r="419" spans="1:18" ht="14.4" customHeight="1" x14ac:dyDescent="0.3">
      <c r="A419" s="831" t="s">
        <v>4551</v>
      </c>
      <c r="B419" s="832" t="s">
        <v>4881</v>
      </c>
      <c r="C419" s="832" t="s">
        <v>609</v>
      </c>
      <c r="D419" s="832" t="s">
        <v>4793</v>
      </c>
      <c r="E419" s="832" t="s">
        <v>4798</v>
      </c>
      <c r="F419" s="832" t="s">
        <v>4799</v>
      </c>
      <c r="G419" s="849"/>
      <c r="H419" s="849"/>
      <c r="I419" s="832"/>
      <c r="J419" s="832"/>
      <c r="K419" s="849"/>
      <c r="L419" s="849"/>
      <c r="M419" s="832"/>
      <c r="N419" s="832"/>
      <c r="O419" s="849">
        <v>3</v>
      </c>
      <c r="P419" s="849">
        <v>2892</v>
      </c>
      <c r="Q419" s="837"/>
      <c r="R419" s="850">
        <v>964</v>
      </c>
    </row>
    <row r="420" spans="1:18" ht="14.4" customHeight="1" x14ac:dyDescent="0.3">
      <c r="A420" s="831" t="s">
        <v>4551</v>
      </c>
      <c r="B420" s="832" t="s">
        <v>4881</v>
      </c>
      <c r="C420" s="832" t="s">
        <v>609</v>
      </c>
      <c r="D420" s="832" t="s">
        <v>4793</v>
      </c>
      <c r="E420" s="832" t="s">
        <v>4893</v>
      </c>
      <c r="F420" s="832" t="s">
        <v>4894</v>
      </c>
      <c r="G420" s="849">
        <v>21</v>
      </c>
      <c r="H420" s="849">
        <v>21457.170000000002</v>
      </c>
      <c r="I420" s="832">
        <v>0.50000000000000022</v>
      </c>
      <c r="J420" s="832">
        <v>1021.7700000000001</v>
      </c>
      <c r="K420" s="849">
        <v>42</v>
      </c>
      <c r="L420" s="849">
        <v>42914.339999999989</v>
      </c>
      <c r="M420" s="832">
        <v>1</v>
      </c>
      <c r="N420" s="832">
        <v>1021.7699999999998</v>
      </c>
      <c r="O420" s="849"/>
      <c r="P420" s="849"/>
      <c r="Q420" s="837"/>
      <c r="R420" s="850"/>
    </row>
    <row r="421" spans="1:18" ht="14.4" customHeight="1" x14ac:dyDescent="0.3">
      <c r="A421" s="831" t="s">
        <v>4551</v>
      </c>
      <c r="B421" s="832" t="s">
        <v>4881</v>
      </c>
      <c r="C421" s="832" t="s">
        <v>609</v>
      </c>
      <c r="D421" s="832" t="s">
        <v>4793</v>
      </c>
      <c r="E421" s="832" t="s">
        <v>4931</v>
      </c>
      <c r="F421" s="832" t="s">
        <v>4932</v>
      </c>
      <c r="G421" s="849">
        <v>33</v>
      </c>
      <c r="H421" s="849">
        <v>66414.81</v>
      </c>
      <c r="I421" s="832">
        <v>0.89189189189189189</v>
      </c>
      <c r="J421" s="832">
        <v>2012.57</v>
      </c>
      <c r="K421" s="849">
        <v>37</v>
      </c>
      <c r="L421" s="849">
        <v>74465.09</v>
      </c>
      <c r="M421" s="832">
        <v>1</v>
      </c>
      <c r="N421" s="832">
        <v>2012.57</v>
      </c>
      <c r="O421" s="849"/>
      <c r="P421" s="849"/>
      <c r="Q421" s="837"/>
      <c r="R421" s="850"/>
    </row>
    <row r="422" spans="1:18" ht="14.4" customHeight="1" x14ac:dyDescent="0.3">
      <c r="A422" s="831" t="s">
        <v>4551</v>
      </c>
      <c r="B422" s="832" t="s">
        <v>4881</v>
      </c>
      <c r="C422" s="832" t="s">
        <v>609</v>
      </c>
      <c r="D422" s="832" t="s">
        <v>4793</v>
      </c>
      <c r="E422" s="832" t="s">
        <v>4933</v>
      </c>
      <c r="F422" s="832" t="s">
        <v>4934</v>
      </c>
      <c r="G422" s="849"/>
      <c r="H422" s="849"/>
      <c r="I422" s="832"/>
      <c r="J422" s="832"/>
      <c r="K422" s="849"/>
      <c r="L422" s="849"/>
      <c r="M422" s="832"/>
      <c r="N422" s="832"/>
      <c r="O422" s="849">
        <v>27</v>
      </c>
      <c r="P422" s="849">
        <v>79662.419999999984</v>
      </c>
      <c r="Q422" s="837"/>
      <c r="R422" s="850">
        <v>2950.4599999999996</v>
      </c>
    </row>
    <row r="423" spans="1:18" ht="14.4" customHeight="1" x14ac:dyDescent="0.3">
      <c r="A423" s="831" t="s">
        <v>4551</v>
      </c>
      <c r="B423" s="832" t="s">
        <v>4881</v>
      </c>
      <c r="C423" s="832" t="s">
        <v>609</v>
      </c>
      <c r="D423" s="832" t="s">
        <v>4793</v>
      </c>
      <c r="E423" s="832" t="s">
        <v>4935</v>
      </c>
      <c r="F423" s="832" t="s">
        <v>4936</v>
      </c>
      <c r="G423" s="849"/>
      <c r="H423" s="849"/>
      <c r="I423" s="832"/>
      <c r="J423" s="832"/>
      <c r="K423" s="849"/>
      <c r="L423" s="849"/>
      <c r="M423" s="832"/>
      <c r="N423" s="832"/>
      <c r="O423" s="849">
        <v>37</v>
      </c>
      <c r="P423" s="849">
        <v>57963.460000000006</v>
      </c>
      <c r="Q423" s="837"/>
      <c r="R423" s="850">
        <v>1566.5800000000002</v>
      </c>
    </row>
    <row r="424" spans="1:18" ht="14.4" customHeight="1" x14ac:dyDescent="0.3">
      <c r="A424" s="831" t="s">
        <v>4551</v>
      </c>
      <c r="B424" s="832" t="s">
        <v>4881</v>
      </c>
      <c r="C424" s="832" t="s">
        <v>609</v>
      </c>
      <c r="D424" s="832" t="s">
        <v>4793</v>
      </c>
      <c r="E424" s="832" t="s">
        <v>4937</v>
      </c>
      <c r="F424" s="832" t="s">
        <v>4938</v>
      </c>
      <c r="G424" s="849"/>
      <c r="H424" s="849"/>
      <c r="I424" s="832"/>
      <c r="J424" s="832"/>
      <c r="K424" s="849"/>
      <c r="L424" s="849"/>
      <c r="M424" s="832"/>
      <c r="N424" s="832"/>
      <c r="O424" s="849">
        <v>3</v>
      </c>
      <c r="P424" s="849">
        <v>3092.7000000000003</v>
      </c>
      <c r="Q424" s="837"/>
      <c r="R424" s="850">
        <v>1030.9000000000001</v>
      </c>
    </row>
    <row r="425" spans="1:18" ht="14.4" customHeight="1" x14ac:dyDescent="0.3">
      <c r="A425" s="831" t="s">
        <v>4551</v>
      </c>
      <c r="B425" s="832" t="s">
        <v>4881</v>
      </c>
      <c r="C425" s="832" t="s">
        <v>609</v>
      </c>
      <c r="D425" s="832" t="s">
        <v>4804</v>
      </c>
      <c r="E425" s="832" t="s">
        <v>4805</v>
      </c>
      <c r="F425" s="832" t="s">
        <v>4806</v>
      </c>
      <c r="G425" s="849"/>
      <c r="H425" s="849"/>
      <c r="I425" s="832"/>
      <c r="J425" s="832"/>
      <c r="K425" s="849">
        <v>2</v>
      </c>
      <c r="L425" s="849">
        <v>600</v>
      </c>
      <c r="M425" s="832">
        <v>1</v>
      </c>
      <c r="N425" s="832">
        <v>300</v>
      </c>
      <c r="O425" s="849"/>
      <c r="P425" s="849"/>
      <c r="Q425" s="837"/>
      <c r="R425" s="850"/>
    </row>
    <row r="426" spans="1:18" ht="14.4" customHeight="1" x14ac:dyDescent="0.3">
      <c r="A426" s="831" t="s">
        <v>4551</v>
      </c>
      <c r="B426" s="832" t="s">
        <v>4881</v>
      </c>
      <c r="C426" s="832" t="s">
        <v>609</v>
      </c>
      <c r="D426" s="832" t="s">
        <v>4804</v>
      </c>
      <c r="E426" s="832" t="s">
        <v>4807</v>
      </c>
      <c r="F426" s="832" t="s">
        <v>4808</v>
      </c>
      <c r="G426" s="849"/>
      <c r="H426" s="849"/>
      <c r="I426" s="832"/>
      <c r="J426" s="832"/>
      <c r="K426" s="849"/>
      <c r="L426" s="849"/>
      <c r="M426" s="832"/>
      <c r="N426" s="832"/>
      <c r="O426" s="849">
        <v>28</v>
      </c>
      <c r="P426" s="849">
        <v>3416</v>
      </c>
      <c r="Q426" s="837"/>
      <c r="R426" s="850">
        <v>122</v>
      </c>
    </row>
    <row r="427" spans="1:18" ht="14.4" customHeight="1" x14ac:dyDescent="0.3">
      <c r="A427" s="831" t="s">
        <v>4551</v>
      </c>
      <c r="B427" s="832" t="s">
        <v>4881</v>
      </c>
      <c r="C427" s="832" t="s">
        <v>609</v>
      </c>
      <c r="D427" s="832" t="s">
        <v>4804</v>
      </c>
      <c r="E427" s="832" t="s">
        <v>4813</v>
      </c>
      <c r="F427" s="832" t="s">
        <v>4814</v>
      </c>
      <c r="G427" s="849">
        <v>244</v>
      </c>
      <c r="H427" s="849">
        <v>9028</v>
      </c>
      <c r="I427" s="832">
        <v>1.0655021834061136</v>
      </c>
      <c r="J427" s="832">
        <v>37</v>
      </c>
      <c r="K427" s="849">
        <v>229</v>
      </c>
      <c r="L427" s="849">
        <v>8473</v>
      </c>
      <c r="M427" s="832">
        <v>1</v>
      </c>
      <c r="N427" s="832">
        <v>37</v>
      </c>
      <c r="O427" s="849">
        <v>136</v>
      </c>
      <c r="P427" s="849">
        <v>5168</v>
      </c>
      <c r="Q427" s="837">
        <v>0.60993744836539598</v>
      </c>
      <c r="R427" s="850">
        <v>38</v>
      </c>
    </row>
    <row r="428" spans="1:18" ht="14.4" customHeight="1" x14ac:dyDescent="0.3">
      <c r="A428" s="831" t="s">
        <v>4551</v>
      </c>
      <c r="B428" s="832" t="s">
        <v>4881</v>
      </c>
      <c r="C428" s="832" t="s">
        <v>609</v>
      </c>
      <c r="D428" s="832" t="s">
        <v>4804</v>
      </c>
      <c r="E428" s="832" t="s">
        <v>4899</v>
      </c>
      <c r="F428" s="832" t="s">
        <v>4900</v>
      </c>
      <c r="G428" s="849">
        <v>1193</v>
      </c>
      <c r="H428" s="849">
        <v>211161</v>
      </c>
      <c r="I428" s="832">
        <v>0.94827957858432355</v>
      </c>
      <c r="J428" s="832">
        <v>177</v>
      </c>
      <c r="K428" s="849">
        <v>1251</v>
      </c>
      <c r="L428" s="849">
        <v>222678</v>
      </c>
      <c r="M428" s="832">
        <v>1</v>
      </c>
      <c r="N428" s="832">
        <v>178</v>
      </c>
      <c r="O428" s="849">
        <v>1594</v>
      </c>
      <c r="P428" s="849">
        <v>285326</v>
      </c>
      <c r="Q428" s="837">
        <v>1.2813389737648084</v>
      </c>
      <c r="R428" s="850">
        <v>179</v>
      </c>
    </row>
    <row r="429" spans="1:18" ht="14.4" customHeight="1" x14ac:dyDescent="0.3">
      <c r="A429" s="831" t="s">
        <v>4551</v>
      </c>
      <c r="B429" s="832" t="s">
        <v>4881</v>
      </c>
      <c r="C429" s="832" t="s">
        <v>609</v>
      </c>
      <c r="D429" s="832" t="s">
        <v>4804</v>
      </c>
      <c r="E429" s="832" t="s">
        <v>4901</v>
      </c>
      <c r="F429" s="832" t="s">
        <v>4902</v>
      </c>
      <c r="G429" s="849">
        <v>189</v>
      </c>
      <c r="H429" s="849">
        <v>234738</v>
      </c>
      <c r="I429" s="832">
        <v>0.88246704911993146</v>
      </c>
      <c r="J429" s="832">
        <v>1242</v>
      </c>
      <c r="K429" s="849">
        <v>214</v>
      </c>
      <c r="L429" s="849">
        <v>266002</v>
      </c>
      <c r="M429" s="832">
        <v>1</v>
      </c>
      <c r="N429" s="832">
        <v>1243</v>
      </c>
      <c r="O429" s="849">
        <v>173</v>
      </c>
      <c r="P429" s="849">
        <v>215731</v>
      </c>
      <c r="Q429" s="837">
        <v>0.81101269915263796</v>
      </c>
      <c r="R429" s="850">
        <v>1247</v>
      </c>
    </row>
    <row r="430" spans="1:18" ht="14.4" customHeight="1" x14ac:dyDescent="0.3">
      <c r="A430" s="831" t="s">
        <v>4551</v>
      </c>
      <c r="B430" s="832" t="s">
        <v>4881</v>
      </c>
      <c r="C430" s="832" t="s">
        <v>609</v>
      </c>
      <c r="D430" s="832" t="s">
        <v>4804</v>
      </c>
      <c r="E430" s="832" t="s">
        <v>4903</v>
      </c>
      <c r="F430" s="832" t="s">
        <v>4904</v>
      </c>
      <c r="G430" s="849">
        <v>12617</v>
      </c>
      <c r="H430" s="849">
        <v>9021155</v>
      </c>
      <c r="I430" s="832">
        <v>0.82864836463943259</v>
      </c>
      <c r="J430" s="832">
        <v>715</v>
      </c>
      <c r="K430" s="849">
        <v>15226</v>
      </c>
      <c r="L430" s="849">
        <v>10886590</v>
      </c>
      <c r="M430" s="832">
        <v>1</v>
      </c>
      <c r="N430" s="832">
        <v>715</v>
      </c>
      <c r="O430" s="849">
        <v>15928</v>
      </c>
      <c r="P430" s="849">
        <v>11388520</v>
      </c>
      <c r="Q430" s="837">
        <v>1.0461053461184815</v>
      </c>
      <c r="R430" s="850">
        <v>715</v>
      </c>
    </row>
    <row r="431" spans="1:18" ht="14.4" customHeight="1" x14ac:dyDescent="0.3">
      <c r="A431" s="831" t="s">
        <v>4551</v>
      </c>
      <c r="B431" s="832" t="s">
        <v>4881</v>
      </c>
      <c r="C431" s="832" t="s">
        <v>609</v>
      </c>
      <c r="D431" s="832" t="s">
        <v>4804</v>
      </c>
      <c r="E431" s="832" t="s">
        <v>4905</v>
      </c>
      <c r="F431" s="832" t="s">
        <v>4906</v>
      </c>
      <c r="G431" s="849">
        <v>314</v>
      </c>
      <c r="H431" s="849">
        <v>198134</v>
      </c>
      <c r="I431" s="832">
        <v>1.7225448602030879</v>
      </c>
      <c r="J431" s="832">
        <v>631</v>
      </c>
      <c r="K431" s="849">
        <v>182</v>
      </c>
      <c r="L431" s="849">
        <v>115024</v>
      </c>
      <c r="M431" s="832">
        <v>1</v>
      </c>
      <c r="N431" s="832">
        <v>632</v>
      </c>
      <c r="O431" s="849">
        <v>231</v>
      </c>
      <c r="P431" s="849">
        <v>146223</v>
      </c>
      <c r="Q431" s="837">
        <v>1.2712390457643623</v>
      </c>
      <c r="R431" s="850">
        <v>633</v>
      </c>
    </row>
    <row r="432" spans="1:18" ht="14.4" customHeight="1" x14ac:dyDescent="0.3">
      <c r="A432" s="831" t="s">
        <v>4551</v>
      </c>
      <c r="B432" s="832" t="s">
        <v>4881</v>
      </c>
      <c r="C432" s="832" t="s">
        <v>609</v>
      </c>
      <c r="D432" s="832" t="s">
        <v>4804</v>
      </c>
      <c r="E432" s="832" t="s">
        <v>4939</v>
      </c>
      <c r="F432" s="832" t="s">
        <v>4940</v>
      </c>
      <c r="G432" s="849"/>
      <c r="H432" s="849"/>
      <c r="I432" s="832"/>
      <c r="J432" s="832"/>
      <c r="K432" s="849"/>
      <c r="L432" s="849"/>
      <c r="M432" s="832"/>
      <c r="N432" s="832"/>
      <c r="O432" s="849">
        <v>2</v>
      </c>
      <c r="P432" s="849">
        <v>12324</v>
      </c>
      <c r="Q432" s="837"/>
      <c r="R432" s="850">
        <v>6162</v>
      </c>
    </row>
    <row r="433" spans="1:18" ht="14.4" customHeight="1" x14ac:dyDescent="0.3">
      <c r="A433" s="831" t="s">
        <v>4551</v>
      </c>
      <c r="B433" s="832" t="s">
        <v>4881</v>
      </c>
      <c r="C433" s="832" t="s">
        <v>609</v>
      </c>
      <c r="D433" s="832" t="s">
        <v>4804</v>
      </c>
      <c r="E433" s="832" t="s">
        <v>4907</v>
      </c>
      <c r="F433" s="832" t="s">
        <v>4908</v>
      </c>
      <c r="G433" s="849">
        <v>16</v>
      </c>
      <c r="H433" s="849">
        <v>106848</v>
      </c>
      <c r="I433" s="832">
        <v>2.2846879209699145</v>
      </c>
      <c r="J433" s="832">
        <v>6678</v>
      </c>
      <c r="K433" s="849">
        <v>7</v>
      </c>
      <c r="L433" s="849">
        <v>46767</v>
      </c>
      <c r="M433" s="832">
        <v>1</v>
      </c>
      <c r="N433" s="832">
        <v>6681</v>
      </c>
      <c r="O433" s="849">
        <v>1</v>
      </c>
      <c r="P433" s="849">
        <v>6695</v>
      </c>
      <c r="Q433" s="837">
        <v>0.14315649924091775</v>
      </c>
      <c r="R433" s="850">
        <v>6695</v>
      </c>
    </row>
    <row r="434" spans="1:18" ht="14.4" customHeight="1" x14ac:dyDescent="0.3">
      <c r="A434" s="831" t="s">
        <v>4551</v>
      </c>
      <c r="B434" s="832" t="s">
        <v>4881</v>
      </c>
      <c r="C434" s="832" t="s">
        <v>609</v>
      </c>
      <c r="D434" s="832" t="s">
        <v>4804</v>
      </c>
      <c r="E434" s="832" t="s">
        <v>4909</v>
      </c>
      <c r="F434" s="832" t="s">
        <v>4910</v>
      </c>
      <c r="G434" s="849">
        <v>528</v>
      </c>
      <c r="H434" s="849">
        <v>68112</v>
      </c>
      <c r="I434" s="832">
        <v>0.86699507389162567</v>
      </c>
      <c r="J434" s="832">
        <v>129</v>
      </c>
      <c r="K434" s="849">
        <v>609</v>
      </c>
      <c r="L434" s="849">
        <v>78561</v>
      </c>
      <c r="M434" s="832">
        <v>1</v>
      </c>
      <c r="N434" s="832">
        <v>129</v>
      </c>
      <c r="O434" s="849">
        <v>760</v>
      </c>
      <c r="P434" s="849">
        <v>98800</v>
      </c>
      <c r="Q434" s="837">
        <v>1.257621466121867</v>
      </c>
      <c r="R434" s="850">
        <v>130</v>
      </c>
    </row>
    <row r="435" spans="1:18" ht="14.4" customHeight="1" x14ac:dyDescent="0.3">
      <c r="A435" s="831" t="s">
        <v>4551</v>
      </c>
      <c r="B435" s="832" t="s">
        <v>4881</v>
      </c>
      <c r="C435" s="832" t="s">
        <v>609</v>
      </c>
      <c r="D435" s="832" t="s">
        <v>4804</v>
      </c>
      <c r="E435" s="832" t="s">
        <v>4941</v>
      </c>
      <c r="F435" s="832" t="s">
        <v>4942</v>
      </c>
      <c r="G435" s="849">
        <v>1</v>
      </c>
      <c r="H435" s="849">
        <v>2883</v>
      </c>
      <c r="I435" s="832"/>
      <c r="J435" s="832">
        <v>2883</v>
      </c>
      <c r="K435" s="849"/>
      <c r="L435" s="849"/>
      <c r="M435" s="832"/>
      <c r="N435" s="832"/>
      <c r="O435" s="849">
        <v>1</v>
      </c>
      <c r="P435" s="849">
        <v>2901</v>
      </c>
      <c r="Q435" s="837"/>
      <c r="R435" s="850">
        <v>2901</v>
      </c>
    </row>
    <row r="436" spans="1:18" ht="14.4" customHeight="1" x14ac:dyDescent="0.3">
      <c r="A436" s="831" t="s">
        <v>4551</v>
      </c>
      <c r="B436" s="832" t="s">
        <v>4881</v>
      </c>
      <c r="C436" s="832" t="s">
        <v>609</v>
      </c>
      <c r="D436" s="832" t="s">
        <v>4804</v>
      </c>
      <c r="E436" s="832" t="s">
        <v>4911</v>
      </c>
      <c r="F436" s="832" t="s">
        <v>4912</v>
      </c>
      <c r="G436" s="849">
        <v>56</v>
      </c>
      <c r="H436" s="849">
        <v>40376</v>
      </c>
      <c r="I436" s="832">
        <v>0.67190308194102377</v>
      </c>
      <c r="J436" s="832">
        <v>721</v>
      </c>
      <c r="K436" s="849">
        <v>83</v>
      </c>
      <c r="L436" s="849">
        <v>60092</v>
      </c>
      <c r="M436" s="832">
        <v>1</v>
      </c>
      <c r="N436" s="832">
        <v>724</v>
      </c>
      <c r="O436" s="849">
        <v>76</v>
      </c>
      <c r="P436" s="849">
        <v>55632</v>
      </c>
      <c r="Q436" s="837">
        <v>0.92578046994608265</v>
      </c>
      <c r="R436" s="850">
        <v>732</v>
      </c>
    </row>
    <row r="437" spans="1:18" ht="14.4" customHeight="1" x14ac:dyDescent="0.3">
      <c r="A437" s="831" t="s">
        <v>4551</v>
      </c>
      <c r="B437" s="832" t="s">
        <v>4881</v>
      </c>
      <c r="C437" s="832" t="s">
        <v>609</v>
      </c>
      <c r="D437" s="832" t="s">
        <v>4804</v>
      </c>
      <c r="E437" s="832" t="s">
        <v>4913</v>
      </c>
      <c r="F437" s="832" t="s">
        <v>4914</v>
      </c>
      <c r="G437" s="849">
        <v>26820</v>
      </c>
      <c r="H437" s="849">
        <v>23574780</v>
      </c>
      <c r="I437" s="832">
        <v>1.0263278738711159</v>
      </c>
      <c r="J437" s="832">
        <v>879</v>
      </c>
      <c r="K437" s="849">
        <v>26132</v>
      </c>
      <c r="L437" s="849">
        <v>22970028</v>
      </c>
      <c r="M437" s="832">
        <v>1</v>
      </c>
      <c r="N437" s="832">
        <v>879</v>
      </c>
      <c r="O437" s="849">
        <v>29985</v>
      </c>
      <c r="P437" s="849">
        <v>26416785</v>
      </c>
      <c r="Q437" s="837">
        <v>1.1500545406387837</v>
      </c>
      <c r="R437" s="850">
        <v>881</v>
      </c>
    </row>
    <row r="438" spans="1:18" ht="14.4" customHeight="1" x14ac:dyDescent="0.3">
      <c r="A438" s="831" t="s">
        <v>4551</v>
      </c>
      <c r="B438" s="832" t="s">
        <v>4881</v>
      </c>
      <c r="C438" s="832" t="s">
        <v>609</v>
      </c>
      <c r="D438" s="832" t="s">
        <v>4804</v>
      </c>
      <c r="E438" s="832" t="s">
        <v>4823</v>
      </c>
      <c r="F438" s="832" t="s">
        <v>4824</v>
      </c>
      <c r="G438" s="849"/>
      <c r="H438" s="849"/>
      <c r="I438" s="832"/>
      <c r="J438" s="832"/>
      <c r="K438" s="849"/>
      <c r="L438" s="849"/>
      <c r="M438" s="832"/>
      <c r="N438" s="832"/>
      <c r="O438" s="849">
        <v>3</v>
      </c>
      <c r="P438" s="849">
        <v>735</v>
      </c>
      <c r="Q438" s="837"/>
      <c r="R438" s="850">
        <v>245</v>
      </c>
    </row>
    <row r="439" spans="1:18" ht="14.4" customHeight="1" x14ac:dyDescent="0.3">
      <c r="A439" s="831" t="s">
        <v>4551</v>
      </c>
      <c r="B439" s="832" t="s">
        <v>4881</v>
      </c>
      <c r="C439" s="832" t="s">
        <v>609</v>
      </c>
      <c r="D439" s="832" t="s">
        <v>4804</v>
      </c>
      <c r="E439" s="832" t="s">
        <v>4825</v>
      </c>
      <c r="F439" s="832" t="s">
        <v>4826</v>
      </c>
      <c r="G439" s="849">
        <v>1456</v>
      </c>
      <c r="H439" s="849">
        <v>48533.310000000012</v>
      </c>
      <c r="I439" s="832">
        <v>0.99589562215428373</v>
      </c>
      <c r="J439" s="832">
        <v>33.333317307692319</v>
      </c>
      <c r="K439" s="849">
        <v>1462</v>
      </c>
      <c r="L439" s="849">
        <v>48733.329999999994</v>
      </c>
      <c r="M439" s="832">
        <v>1</v>
      </c>
      <c r="N439" s="832">
        <v>33.333331053351571</v>
      </c>
      <c r="O439" s="849">
        <v>1829</v>
      </c>
      <c r="P439" s="849">
        <v>60966.650000000009</v>
      </c>
      <c r="Q439" s="837">
        <v>1.2510257353642777</v>
      </c>
      <c r="R439" s="850">
        <v>33.333324220885736</v>
      </c>
    </row>
    <row r="440" spans="1:18" ht="14.4" customHeight="1" x14ac:dyDescent="0.3">
      <c r="A440" s="831" t="s">
        <v>4551</v>
      </c>
      <c r="B440" s="832" t="s">
        <v>4881</v>
      </c>
      <c r="C440" s="832" t="s">
        <v>609</v>
      </c>
      <c r="D440" s="832" t="s">
        <v>4804</v>
      </c>
      <c r="E440" s="832" t="s">
        <v>4915</v>
      </c>
      <c r="F440" s="832" t="s">
        <v>4916</v>
      </c>
      <c r="G440" s="849">
        <v>44</v>
      </c>
      <c r="H440" s="849">
        <v>41316</v>
      </c>
      <c r="I440" s="832">
        <v>2.5882352941176472</v>
      </c>
      <c r="J440" s="832">
        <v>939</v>
      </c>
      <c r="K440" s="849">
        <v>17</v>
      </c>
      <c r="L440" s="849">
        <v>15963</v>
      </c>
      <c r="M440" s="832">
        <v>1</v>
      </c>
      <c r="N440" s="832">
        <v>939</v>
      </c>
      <c r="O440" s="849">
        <v>17</v>
      </c>
      <c r="P440" s="849">
        <v>16014</v>
      </c>
      <c r="Q440" s="837">
        <v>1.0031948881789137</v>
      </c>
      <c r="R440" s="850">
        <v>942</v>
      </c>
    </row>
    <row r="441" spans="1:18" ht="14.4" customHeight="1" x14ac:dyDescent="0.3">
      <c r="A441" s="831" t="s">
        <v>4551</v>
      </c>
      <c r="B441" s="832" t="s">
        <v>4881</v>
      </c>
      <c r="C441" s="832" t="s">
        <v>609</v>
      </c>
      <c r="D441" s="832" t="s">
        <v>4804</v>
      </c>
      <c r="E441" s="832" t="s">
        <v>4827</v>
      </c>
      <c r="F441" s="832" t="s">
        <v>4828</v>
      </c>
      <c r="G441" s="849">
        <v>593</v>
      </c>
      <c r="H441" s="849">
        <v>21941</v>
      </c>
      <c r="I441" s="832">
        <v>0.95799676898222941</v>
      </c>
      <c r="J441" s="832">
        <v>37</v>
      </c>
      <c r="K441" s="849">
        <v>619</v>
      </c>
      <c r="L441" s="849">
        <v>22903</v>
      </c>
      <c r="M441" s="832">
        <v>1</v>
      </c>
      <c r="N441" s="832">
        <v>37</v>
      </c>
      <c r="O441" s="849">
        <v>572</v>
      </c>
      <c r="P441" s="849">
        <v>21736</v>
      </c>
      <c r="Q441" s="837">
        <v>0.94904597650962752</v>
      </c>
      <c r="R441" s="850">
        <v>38</v>
      </c>
    </row>
    <row r="442" spans="1:18" ht="14.4" customHeight="1" x14ac:dyDescent="0.3">
      <c r="A442" s="831" t="s">
        <v>4551</v>
      </c>
      <c r="B442" s="832" t="s">
        <v>4881</v>
      </c>
      <c r="C442" s="832" t="s">
        <v>609</v>
      </c>
      <c r="D442" s="832" t="s">
        <v>4804</v>
      </c>
      <c r="E442" s="832" t="s">
        <v>4831</v>
      </c>
      <c r="F442" s="832" t="s">
        <v>4832</v>
      </c>
      <c r="G442" s="849">
        <v>78</v>
      </c>
      <c r="H442" s="849">
        <v>2496</v>
      </c>
      <c r="I442" s="832">
        <v>1.04</v>
      </c>
      <c r="J442" s="832">
        <v>32</v>
      </c>
      <c r="K442" s="849">
        <v>75</v>
      </c>
      <c r="L442" s="849">
        <v>2400</v>
      </c>
      <c r="M442" s="832">
        <v>1</v>
      </c>
      <c r="N442" s="832">
        <v>32</v>
      </c>
      <c r="O442" s="849">
        <v>63</v>
      </c>
      <c r="P442" s="849">
        <v>2079</v>
      </c>
      <c r="Q442" s="837">
        <v>0.86624999999999996</v>
      </c>
      <c r="R442" s="850">
        <v>33</v>
      </c>
    </row>
    <row r="443" spans="1:18" ht="14.4" customHeight="1" x14ac:dyDescent="0.3">
      <c r="A443" s="831" t="s">
        <v>4551</v>
      </c>
      <c r="B443" s="832" t="s">
        <v>4881</v>
      </c>
      <c r="C443" s="832" t="s">
        <v>609</v>
      </c>
      <c r="D443" s="832" t="s">
        <v>4804</v>
      </c>
      <c r="E443" s="832" t="s">
        <v>4917</v>
      </c>
      <c r="F443" s="832" t="s">
        <v>4918</v>
      </c>
      <c r="G443" s="849">
        <v>259</v>
      </c>
      <c r="H443" s="849">
        <v>91945</v>
      </c>
      <c r="I443" s="832">
        <v>1.182648401826484</v>
      </c>
      <c r="J443" s="832">
        <v>355</v>
      </c>
      <c r="K443" s="849">
        <v>219</v>
      </c>
      <c r="L443" s="849">
        <v>77745</v>
      </c>
      <c r="M443" s="832">
        <v>1</v>
      </c>
      <c r="N443" s="832">
        <v>355</v>
      </c>
      <c r="O443" s="849">
        <v>211</v>
      </c>
      <c r="P443" s="849">
        <v>75538</v>
      </c>
      <c r="Q443" s="837">
        <v>0.97161232233584149</v>
      </c>
      <c r="R443" s="850">
        <v>358</v>
      </c>
    </row>
    <row r="444" spans="1:18" ht="14.4" customHeight="1" x14ac:dyDescent="0.3">
      <c r="A444" s="831" t="s">
        <v>4551</v>
      </c>
      <c r="B444" s="832" t="s">
        <v>4881</v>
      </c>
      <c r="C444" s="832" t="s">
        <v>609</v>
      </c>
      <c r="D444" s="832" t="s">
        <v>4804</v>
      </c>
      <c r="E444" s="832" t="s">
        <v>4835</v>
      </c>
      <c r="F444" s="832" t="s">
        <v>4836</v>
      </c>
      <c r="G444" s="849"/>
      <c r="H444" s="849"/>
      <c r="I444" s="832"/>
      <c r="J444" s="832"/>
      <c r="K444" s="849"/>
      <c r="L444" s="849"/>
      <c r="M444" s="832"/>
      <c r="N444" s="832"/>
      <c r="O444" s="849">
        <v>2</v>
      </c>
      <c r="P444" s="849">
        <v>270</v>
      </c>
      <c r="Q444" s="837"/>
      <c r="R444" s="850">
        <v>135</v>
      </c>
    </row>
    <row r="445" spans="1:18" ht="14.4" customHeight="1" x14ac:dyDescent="0.3">
      <c r="A445" s="831" t="s">
        <v>4551</v>
      </c>
      <c r="B445" s="832" t="s">
        <v>4881</v>
      </c>
      <c r="C445" s="832" t="s">
        <v>609</v>
      </c>
      <c r="D445" s="832" t="s">
        <v>4804</v>
      </c>
      <c r="E445" s="832" t="s">
        <v>4919</v>
      </c>
      <c r="F445" s="832" t="s">
        <v>4920</v>
      </c>
      <c r="G445" s="849">
        <v>5</v>
      </c>
      <c r="H445" s="849">
        <v>3505</v>
      </c>
      <c r="I445" s="832">
        <v>1.6642924976258309</v>
      </c>
      <c r="J445" s="832">
        <v>701</v>
      </c>
      <c r="K445" s="849">
        <v>3</v>
      </c>
      <c r="L445" s="849">
        <v>2106</v>
      </c>
      <c r="M445" s="832">
        <v>1</v>
      </c>
      <c r="N445" s="832">
        <v>702</v>
      </c>
      <c r="O445" s="849">
        <v>24</v>
      </c>
      <c r="P445" s="849">
        <v>16968</v>
      </c>
      <c r="Q445" s="837">
        <v>8.0569800569800574</v>
      </c>
      <c r="R445" s="850">
        <v>707</v>
      </c>
    </row>
    <row r="446" spans="1:18" ht="14.4" customHeight="1" x14ac:dyDescent="0.3">
      <c r="A446" s="831" t="s">
        <v>4551</v>
      </c>
      <c r="B446" s="832" t="s">
        <v>4881</v>
      </c>
      <c r="C446" s="832" t="s">
        <v>609</v>
      </c>
      <c r="D446" s="832" t="s">
        <v>4804</v>
      </c>
      <c r="E446" s="832" t="s">
        <v>4921</v>
      </c>
      <c r="F446" s="832" t="s">
        <v>4922</v>
      </c>
      <c r="G446" s="849">
        <v>74</v>
      </c>
      <c r="H446" s="849">
        <v>39886</v>
      </c>
      <c r="I446" s="832">
        <v>0.71711614527148504</v>
      </c>
      <c r="J446" s="832">
        <v>539</v>
      </c>
      <c r="K446" s="849">
        <v>103</v>
      </c>
      <c r="L446" s="849">
        <v>55620</v>
      </c>
      <c r="M446" s="832">
        <v>1</v>
      </c>
      <c r="N446" s="832">
        <v>540</v>
      </c>
      <c r="O446" s="849">
        <v>134</v>
      </c>
      <c r="P446" s="849">
        <v>72762</v>
      </c>
      <c r="Q446" s="837">
        <v>1.3081984897518879</v>
      </c>
      <c r="R446" s="850">
        <v>543</v>
      </c>
    </row>
    <row r="447" spans="1:18" ht="14.4" customHeight="1" x14ac:dyDescent="0.3">
      <c r="A447" s="831" t="s">
        <v>4551</v>
      </c>
      <c r="B447" s="832" t="s">
        <v>4881</v>
      </c>
      <c r="C447" s="832" t="s">
        <v>609</v>
      </c>
      <c r="D447" s="832" t="s">
        <v>4804</v>
      </c>
      <c r="E447" s="832" t="s">
        <v>4841</v>
      </c>
      <c r="F447" s="832" t="s">
        <v>4842</v>
      </c>
      <c r="G447" s="849">
        <v>3</v>
      </c>
      <c r="H447" s="849">
        <v>177</v>
      </c>
      <c r="I447" s="832">
        <v>3</v>
      </c>
      <c r="J447" s="832">
        <v>59</v>
      </c>
      <c r="K447" s="849">
        <v>1</v>
      </c>
      <c r="L447" s="849">
        <v>59</v>
      </c>
      <c r="M447" s="832">
        <v>1</v>
      </c>
      <c r="N447" s="832">
        <v>59</v>
      </c>
      <c r="O447" s="849">
        <v>7</v>
      </c>
      <c r="P447" s="849">
        <v>427</v>
      </c>
      <c r="Q447" s="837">
        <v>7.2372881355932206</v>
      </c>
      <c r="R447" s="850">
        <v>61</v>
      </c>
    </row>
    <row r="448" spans="1:18" ht="14.4" customHeight="1" x14ac:dyDescent="0.3">
      <c r="A448" s="831" t="s">
        <v>4551</v>
      </c>
      <c r="B448" s="832" t="s">
        <v>4881</v>
      </c>
      <c r="C448" s="832" t="s">
        <v>609</v>
      </c>
      <c r="D448" s="832" t="s">
        <v>4804</v>
      </c>
      <c r="E448" s="832" t="s">
        <v>4845</v>
      </c>
      <c r="F448" s="832" t="s">
        <v>4846</v>
      </c>
      <c r="G448" s="849"/>
      <c r="H448" s="849"/>
      <c r="I448" s="832"/>
      <c r="J448" s="832"/>
      <c r="K448" s="849">
        <v>1</v>
      </c>
      <c r="L448" s="849">
        <v>59</v>
      </c>
      <c r="M448" s="832">
        <v>1</v>
      </c>
      <c r="N448" s="832">
        <v>59</v>
      </c>
      <c r="O448" s="849"/>
      <c r="P448" s="849"/>
      <c r="Q448" s="837"/>
      <c r="R448" s="850"/>
    </row>
    <row r="449" spans="1:18" ht="14.4" customHeight="1" x14ac:dyDescent="0.3">
      <c r="A449" s="831" t="s">
        <v>4551</v>
      </c>
      <c r="B449" s="832" t="s">
        <v>4881</v>
      </c>
      <c r="C449" s="832" t="s">
        <v>609</v>
      </c>
      <c r="D449" s="832" t="s">
        <v>4804</v>
      </c>
      <c r="E449" s="832" t="s">
        <v>4847</v>
      </c>
      <c r="F449" s="832" t="s">
        <v>4848</v>
      </c>
      <c r="G449" s="849">
        <v>53</v>
      </c>
      <c r="H449" s="849">
        <v>6148</v>
      </c>
      <c r="I449" s="832">
        <v>0.96363636363636362</v>
      </c>
      <c r="J449" s="832">
        <v>116</v>
      </c>
      <c r="K449" s="849">
        <v>55</v>
      </c>
      <c r="L449" s="849">
        <v>6380</v>
      </c>
      <c r="M449" s="832">
        <v>1</v>
      </c>
      <c r="N449" s="832">
        <v>116</v>
      </c>
      <c r="O449" s="849">
        <v>92</v>
      </c>
      <c r="P449" s="849">
        <v>10672</v>
      </c>
      <c r="Q449" s="837">
        <v>1.6727272727272726</v>
      </c>
      <c r="R449" s="850">
        <v>116</v>
      </c>
    </row>
    <row r="450" spans="1:18" ht="14.4" customHeight="1" x14ac:dyDescent="0.3">
      <c r="A450" s="831" t="s">
        <v>4551</v>
      </c>
      <c r="B450" s="832" t="s">
        <v>4881</v>
      </c>
      <c r="C450" s="832" t="s">
        <v>609</v>
      </c>
      <c r="D450" s="832" t="s">
        <v>4804</v>
      </c>
      <c r="E450" s="832" t="s">
        <v>4923</v>
      </c>
      <c r="F450" s="832" t="s">
        <v>4924</v>
      </c>
      <c r="G450" s="849">
        <v>145</v>
      </c>
      <c r="H450" s="849">
        <v>555350</v>
      </c>
      <c r="I450" s="832">
        <v>1.0205938134023347</v>
      </c>
      <c r="J450" s="832">
        <v>3830</v>
      </c>
      <c r="K450" s="849">
        <v>142</v>
      </c>
      <c r="L450" s="849">
        <v>544144</v>
      </c>
      <c r="M450" s="832">
        <v>1</v>
      </c>
      <c r="N450" s="832">
        <v>3832</v>
      </c>
      <c r="O450" s="849">
        <v>171</v>
      </c>
      <c r="P450" s="849">
        <v>656469</v>
      </c>
      <c r="Q450" s="837">
        <v>1.2064251374636126</v>
      </c>
      <c r="R450" s="850">
        <v>3839</v>
      </c>
    </row>
    <row r="451" spans="1:18" ht="14.4" customHeight="1" x14ac:dyDescent="0.3">
      <c r="A451" s="831" t="s">
        <v>4551</v>
      </c>
      <c r="B451" s="832" t="s">
        <v>4881</v>
      </c>
      <c r="C451" s="832" t="s">
        <v>609</v>
      </c>
      <c r="D451" s="832" t="s">
        <v>4804</v>
      </c>
      <c r="E451" s="832" t="s">
        <v>4925</v>
      </c>
      <c r="F451" s="832" t="s">
        <v>4926</v>
      </c>
      <c r="G451" s="849">
        <v>1389</v>
      </c>
      <c r="H451" s="849">
        <v>2700216</v>
      </c>
      <c r="I451" s="832">
        <v>0.85223195898251647</v>
      </c>
      <c r="J451" s="832">
        <v>1944</v>
      </c>
      <c r="K451" s="849">
        <v>1629</v>
      </c>
      <c r="L451" s="849">
        <v>3168405</v>
      </c>
      <c r="M451" s="832">
        <v>1</v>
      </c>
      <c r="N451" s="832">
        <v>1945</v>
      </c>
      <c r="O451" s="849">
        <v>1729</v>
      </c>
      <c r="P451" s="849">
        <v>3371550</v>
      </c>
      <c r="Q451" s="837">
        <v>1.0641158564009336</v>
      </c>
      <c r="R451" s="850">
        <v>1950</v>
      </c>
    </row>
    <row r="452" spans="1:18" ht="14.4" customHeight="1" x14ac:dyDescent="0.3">
      <c r="A452" s="831" t="s">
        <v>4551</v>
      </c>
      <c r="B452" s="832" t="s">
        <v>4881</v>
      </c>
      <c r="C452" s="832" t="s">
        <v>609</v>
      </c>
      <c r="D452" s="832" t="s">
        <v>4804</v>
      </c>
      <c r="E452" s="832" t="s">
        <v>4943</v>
      </c>
      <c r="F452" s="832" t="s">
        <v>4944</v>
      </c>
      <c r="G452" s="849">
        <v>3</v>
      </c>
      <c r="H452" s="849">
        <v>1071</v>
      </c>
      <c r="I452" s="832">
        <v>3</v>
      </c>
      <c r="J452" s="832">
        <v>357</v>
      </c>
      <c r="K452" s="849">
        <v>1</v>
      </c>
      <c r="L452" s="849">
        <v>357</v>
      </c>
      <c r="M452" s="832">
        <v>1</v>
      </c>
      <c r="N452" s="832">
        <v>357</v>
      </c>
      <c r="O452" s="849">
        <v>11</v>
      </c>
      <c r="P452" s="849">
        <v>3938</v>
      </c>
      <c r="Q452" s="837">
        <v>11.030812324929972</v>
      </c>
      <c r="R452" s="850">
        <v>358</v>
      </c>
    </row>
    <row r="453" spans="1:18" ht="14.4" customHeight="1" x14ac:dyDescent="0.3">
      <c r="A453" s="831" t="s">
        <v>4551</v>
      </c>
      <c r="B453" s="832" t="s">
        <v>4881</v>
      </c>
      <c r="C453" s="832" t="s">
        <v>609</v>
      </c>
      <c r="D453" s="832" t="s">
        <v>4804</v>
      </c>
      <c r="E453" s="832" t="s">
        <v>4945</v>
      </c>
      <c r="F453" s="832" t="s">
        <v>4946</v>
      </c>
      <c r="G453" s="849">
        <v>1</v>
      </c>
      <c r="H453" s="849">
        <v>146</v>
      </c>
      <c r="I453" s="832"/>
      <c r="J453" s="832">
        <v>146</v>
      </c>
      <c r="K453" s="849"/>
      <c r="L453" s="849"/>
      <c r="M453" s="832"/>
      <c r="N453" s="832"/>
      <c r="O453" s="849"/>
      <c r="P453" s="849"/>
      <c r="Q453" s="837"/>
      <c r="R453" s="850"/>
    </row>
    <row r="454" spans="1:18" ht="14.4" customHeight="1" x14ac:dyDescent="0.3">
      <c r="A454" s="831" t="s">
        <v>4551</v>
      </c>
      <c r="B454" s="832" t="s">
        <v>4881</v>
      </c>
      <c r="C454" s="832" t="s">
        <v>609</v>
      </c>
      <c r="D454" s="832" t="s">
        <v>4804</v>
      </c>
      <c r="E454" s="832" t="s">
        <v>4947</v>
      </c>
      <c r="F454" s="832" t="s">
        <v>4948</v>
      </c>
      <c r="G454" s="849">
        <v>7</v>
      </c>
      <c r="H454" s="849">
        <v>58282</v>
      </c>
      <c r="I454" s="832">
        <v>0.41156697973306972</v>
      </c>
      <c r="J454" s="832">
        <v>8326</v>
      </c>
      <c r="K454" s="849">
        <v>17</v>
      </c>
      <c r="L454" s="849">
        <v>141610</v>
      </c>
      <c r="M454" s="832">
        <v>1</v>
      </c>
      <c r="N454" s="832">
        <v>8330</v>
      </c>
      <c r="O454" s="849">
        <v>3</v>
      </c>
      <c r="P454" s="849">
        <v>25038</v>
      </c>
      <c r="Q454" s="837">
        <v>0.17680954734835111</v>
      </c>
      <c r="R454" s="850">
        <v>8346</v>
      </c>
    </row>
    <row r="455" spans="1:18" ht="14.4" customHeight="1" x14ac:dyDescent="0.3">
      <c r="A455" s="831" t="s">
        <v>4551</v>
      </c>
      <c r="B455" s="832" t="s">
        <v>4881</v>
      </c>
      <c r="C455" s="832" t="s">
        <v>609</v>
      </c>
      <c r="D455" s="832" t="s">
        <v>4804</v>
      </c>
      <c r="E455" s="832" t="s">
        <v>4927</v>
      </c>
      <c r="F455" s="832" t="s">
        <v>4928</v>
      </c>
      <c r="G455" s="849">
        <v>28</v>
      </c>
      <c r="H455" s="849">
        <v>414428</v>
      </c>
      <c r="I455" s="832">
        <v>0.41168126261582721</v>
      </c>
      <c r="J455" s="832">
        <v>14801</v>
      </c>
      <c r="K455" s="849">
        <v>68</v>
      </c>
      <c r="L455" s="849">
        <v>1006672</v>
      </c>
      <c r="M455" s="832">
        <v>1</v>
      </c>
      <c r="N455" s="832">
        <v>14804</v>
      </c>
      <c r="O455" s="849">
        <v>25</v>
      </c>
      <c r="P455" s="849">
        <v>370450</v>
      </c>
      <c r="Q455" s="837">
        <v>0.36799473910072</v>
      </c>
      <c r="R455" s="850">
        <v>14818</v>
      </c>
    </row>
    <row r="456" spans="1:18" ht="14.4" customHeight="1" x14ac:dyDescent="0.3">
      <c r="A456" s="831" t="s">
        <v>4551</v>
      </c>
      <c r="B456" s="832" t="s">
        <v>4881</v>
      </c>
      <c r="C456" s="832" t="s">
        <v>609</v>
      </c>
      <c r="D456" s="832" t="s">
        <v>4804</v>
      </c>
      <c r="E456" s="832" t="s">
        <v>4929</v>
      </c>
      <c r="F456" s="832" t="s">
        <v>4930</v>
      </c>
      <c r="G456" s="849">
        <v>147</v>
      </c>
      <c r="H456" s="849">
        <v>44247</v>
      </c>
      <c r="I456" s="832">
        <v>1.0425531914893618</v>
      </c>
      <c r="J456" s="832">
        <v>301</v>
      </c>
      <c r="K456" s="849">
        <v>141</v>
      </c>
      <c r="L456" s="849">
        <v>42441</v>
      </c>
      <c r="M456" s="832">
        <v>1</v>
      </c>
      <c r="N456" s="832">
        <v>301</v>
      </c>
      <c r="O456" s="849">
        <v>147</v>
      </c>
      <c r="P456" s="849">
        <v>44688</v>
      </c>
      <c r="Q456" s="837">
        <v>1.0529440870856013</v>
      </c>
      <c r="R456" s="850">
        <v>304</v>
      </c>
    </row>
    <row r="457" spans="1:18" ht="14.4" customHeight="1" x14ac:dyDescent="0.3">
      <c r="A457" s="831" t="s">
        <v>4551</v>
      </c>
      <c r="B457" s="832" t="s">
        <v>4881</v>
      </c>
      <c r="C457" s="832" t="s">
        <v>609</v>
      </c>
      <c r="D457" s="832" t="s">
        <v>4804</v>
      </c>
      <c r="E457" s="832" t="s">
        <v>4949</v>
      </c>
      <c r="F457" s="832" t="s">
        <v>4950</v>
      </c>
      <c r="G457" s="849">
        <v>663</v>
      </c>
      <c r="H457" s="849">
        <v>106080</v>
      </c>
      <c r="I457" s="832">
        <v>1.105</v>
      </c>
      <c r="J457" s="832">
        <v>160</v>
      </c>
      <c r="K457" s="849">
        <v>600</v>
      </c>
      <c r="L457" s="849">
        <v>96000</v>
      </c>
      <c r="M457" s="832">
        <v>1</v>
      </c>
      <c r="N457" s="832">
        <v>160</v>
      </c>
      <c r="O457" s="849">
        <v>626</v>
      </c>
      <c r="P457" s="849">
        <v>100786</v>
      </c>
      <c r="Q457" s="837">
        <v>1.0498541666666668</v>
      </c>
      <c r="R457" s="850">
        <v>161</v>
      </c>
    </row>
    <row r="458" spans="1:18" ht="14.4" customHeight="1" x14ac:dyDescent="0.3">
      <c r="A458" s="831" t="s">
        <v>4551</v>
      </c>
      <c r="B458" s="832" t="s">
        <v>4881</v>
      </c>
      <c r="C458" s="832" t="s">
        <v>612</v>
      </c>
      <c r="D458" s="832" t="s">
        <v>4553</v>
      </c>
      <c r="E458" s="832" t="s">
        <v>4554</v>
      </c>
      <c r="F458" s="832" t="s">
        <v>1025</v>
      </c>
      <c r="G458" s="849"/>
      <c r="H458" s="849"/>
      <c r="I458" s="832"/>
      <c r="J458" s="832"/>
      <c r="K458" s="849">
        <v>3.2</v>
      </c>
      <c r="L458" s="849">
        <v>173.12</v>
      </c>
      <c r="M458" s="832">
        <v>1</v>
      </c>
      <c r="N458" s="832">
        <v>54.1</v>
      </c>
      <c r="O458" s="849">
        <v>0.2</v>
      </c>
      <c r="P458" s="849">
        <v>10.82</v>
      </c>
      <c r="Q458" s="837">
        <v>6.25E-2</v>
      </c>
      <c r="R458" s="850">
        <v>54.1</v>
      </c>
    </row>
    <row r="459" spans="1:18" ht="14.4" customHeight="1" x14ac:dyDescent="0.3">
      <c r="A459" s="831" t="s">
        <v>4551</v>
      </c>
      <c r="B459" s="832" t="s">
        <v>4881</v>
      </c>
      <c r="C459" s="832" t="s">
        <v>612</v>
      </c>
      <c r="D459" s="832" t="s">
        <v>4553</v>
      </c>
      <c r="E459" s="832" t="s">
        <v>4555</v>
      </c>
      <c r="F459" s="832" t="s">
        <v>1025</v>
      </c>
      <c r="G459" s="849">
        <v>0.2</v>
      </c>
      <c r="H459" s="849">
        <v>21.65</v>
      </c>
      <c r="I459" s="832">
        <v>1</v>
      </c>
      <c r="J459" s="832">
        <v>108.24999999999999</v>
      </c>
      <c r="K459" s="849">
        <v>0.2</v>
      </c>
      <c r="L459" s="849">
        <v>21.65</v>
      </c>
      <c r="M459" s="832">
        <v>1</v>
      </c>
      <c r="N459" s="832">
        <v>108.24999999999999</v>
      </c>
      <c r="O459" s="849"/>
      <c r="P459" s="849"/>
      <c r="Q459" s="837"/>
      <c r="R459" s="850"/>
    </row>
    <row r="460" spans="1:18" ht="14.4" customHeight="1" x14ac:dyDescent="0.3">
      <c r="A460" s="831" t="s">
        <v>4551</v>
      </c>
      <c r="B460" s="832" t="s">
        <v>4881</v>
      </c>
      <c r="C460" s="832" t="s">
        <v>612</v>
      </c>
      <c r="D460" s="832" t="s">
        <v>4553</v>
      </c>
      <c r="E460" s="832" t="s">
        <v>4559</v>
      </c>
      <c r="F460" s="832" t="s">
        <v>4560</v>
      </c>
      <c r="G460" s="849"/>
      <c r="H460" s="849"/>
      <c r="I460" s="832"/>
      <c r="J460" s="832"/>
      <c r="K460" s="849">
        <v>0.60000000000000009</v>
      </c>
      <c r="L460" s="849">
        <v>7.7099999999999991</v>
      </c>
      <c r="M460" s="832">
        <v>1</v>
      </c>
      <c r="N460" s="832">
        <v>12.849999999999996</v>
      </c>
      <c r="O460" s="849"/>
      <c r="P460" s="849"/>
      <c r="Q460" s="837"/>
      <c r="R460" s="850"/>
    </row>
    <row r="461" spans="1:18" ht="14.4" customHeight="1" x14ac:dyDescent="0.3">
      <c r="A461" s="831" t="s">
        <v>4551</v>
      </c>
      <c r="B461" s="832" t="s">
        <v>4881</v>
      </c>
      <c r="C461" s="832" t="s">
        <v>612</v>
      </c>
      <c r="D461" s="832" t="s">
        <v>4553</v>
      </c>
      <c r="E461" s="832" t="s">
        <v>4561</v>
      </c>
      <c r="F461" s="832" t="s">
        <v>4562</v>
      </c>
      <c r="G461" s="849">
        <v>2.3000000000000003</v>
      </c>
      <c r="H461" s="849">
        <v>472.42000000000007</v>
      </c>
      <c r="I461" s="832">
        <v>0.76666666666666683</v>
      </c>
      <c r="J461" s="832">
        <v>205.4</v>
      </c>
      <c r="K461" s="849">
        <v>3</v>
      </c>
      <c r="L461" s="849">
        <v>616.19999999999993</v>
      </c>
      <c r="M461" s="832">
        <v>1</v>
      </c>
      <c r="N461" s="832">
        <v>205.39999999999998</v>
      </c>
      <c r="O461" s="849">
        <v>0.1</v>
      </c>
      <c r="P461" s="849">
        <v>15.3</v>
      </c>
      <c r="Q461" s="837">
        <v>2.4829600778967873E-2</v>
      </c>
      <c r="R461" s="850">
        <v>153</v>
      </c>
    </row>
    <row r="462" spans="1:18" ht="14.4" customHeight="1" x14ac:dyDescent="0.3">
      <c r="A462" s="831" t="s">
        <v>4551</v>
      </c>
      <c r="B462" s="832" t="s">
        <v>4881</v>
      </c>
      <c r="C462" s="832" t="s">
        <v>612</v>
      </c>
      <c r="D462" s="832" t="s">
        <v>4553</v>
      </c>
      <c r="E462" s="832" t="s">
        <v>4563</v>
      </c>
      <c r="F462" s="832" t="s">
        <v>4564</v>
      </c>
      <c r="G462" s="849">
        <v>1</v>
      </c>
      <c r="H462" s="849">
        <v>6372.54</v>
      </c>
      <c r="I462" s="832"/>
      <c r="J462" s="832">
        <v>6372.54</v>
      </c>
      <c r="K462" s="849"/>
      <c r="L462" s="849"/>
      <c r="M462" s="832"/>
      <c r="N462" s="832"/>
      <c r="O462" s="849"/>
      <c r="P462" s="849"/>
      <c r="Q462" s="837"/>
      <c r="R462" s="850"/>
    </row>
    <row r="463" spans="1:18" ht="14.4" customHeight="1" x14ac:dyDescent="0.3">
      <c r="A463" s="831" t="s">
        <v>4551</v>
      </c>
      <c r="B463" s="832" t="s">
        <v>4881</v>
      </c>
      <c r="C463" s="832" t="s">
        <v>612</v>
      </c>
      <c r="D463" s="832" t="s">
        <v>4553</v>
      </c>
      <c r="E463" s="832" t="s">
        <v>4566</v>
      </c>
      <c r="F463" s="832" t="s">
        <v>1172</v>
      </c>
      <c r="G463" s="849"/>
      <c r="H463" s="849"/>
      <c r="I463" s="832"/>
      <c r="J463" s="832"/>
      <c r="K463" s="849">
        <v>75</v>
      </c>
      <c r="L463" s="849">
        <v>1030.5000000000002</v>
      </c>
      <c r="M463" s="832">
        <v>1</v>
      </c>
      <c r="N463" s="832">
        <v>13.740000000000004</v>
      </c>
      <c r="O463" s="849">
        <v>1</v>
      </c>
      <c r="P463" s="849">
        <v>13.37</v>
      </c>
      <c r="Q463" s="837">
        <v>1.2974284327996116E-2</v>
      </c>
      <c r="R463" s="850">
        <v>13.37</v>
      </c>
    </row>
    <row r="464" spans="1:18" ht="14.4" customHeight="1" x14ac:dyDescent="0.3">
      <c r="A464" s="831" t="s">
        <v>4551</v>
      </c>
      <c r="B464" s="832" t="s">
        <v>4881</v>
      </c>
      <c r="C464" s="832" t="s">
        <v>612</v>
      </c>
      <c r="D464" s="832" t="s">
        <v>4553</v>
      </c>
      <c r="E464" s="832" t="s">
        <v>4951</v>
      </c>
      <c r="F464" s="832" t="s">
        <v>4952</v>
      </c>
      <c r="G464" s="849">
        <v>1</v>
      </c>
      <c r="H464" s="849">
        <v>227.34</v>
      </c>
      <c r="I464" s="832"/>
      <c r="J464" s="832">
        <v>227.34</v>
      </c>
      <c r="K464" s="849"/>
      <c r="L464" s="849"/>
      <c r="M464" s="832"/>
      <c r="N464" s="832"/>
      <c r="O464" s="849"/>
      <c r="P464" s="849"/>
      <c r="Q464" s="837"/>
      <c r="R464" s="850"/>
    </row>
    <row r="465" spans="1:18" ht="14.4" customHeight="1" x14ac:dyDescent="0.3">
      <c r="A465" s="831" t="s">
        <v>4551</v>
      </c>
      <c r="B465" s="832" t="s">
        <v>4881</v>
      </c>
      <c r="C465" s="832" t="s">
        <v>612</v>
      </c>
      <c r="D465" s="832" t="s">
        <v>4553</v>
      </c>
      <c r="E465" s="832" t="s">
        <v>4568</v>
      </c>
      <c r="F465" s="832" t="s">
        <v>4569</v>
      </c>
      <c r="G465" s="849">
        <v>7.59</v>
      </c>
      <c r="H465" s="849">
        <v>2776.4</v>
      </c>
      <c r="I465" s="832"/>
      <c r="J465" s="832">
        <v>365.79710144927537</v>
      </c>
      <c r="K465" s="849"/>
      <c r="L465" s="849"/>
      <c r="M465" s="832"/>
      <c r="N465" s="832"/>
      <c r="O465" s="849"/>
      <c r="P465" s="849"/>
      <c r="Q465" s="837"/>
      <c r="R465" s="850"/>
    </row>
    <row r="466" spans="1:18" ht="14.4" customHeight="1" x14ac:dyDescent="0.3">
      <c r="A466" s="831" t="s">
        <v>4551</v>
      </c>
      <c r="B466" s="832" t="s">
        <v>4881</v>
      </c>
      <c r="C466" s="832" t="s">
        <v>612</v>
      </c>
      <c r="D466" s="832" t="s">
        <v>4553</v>
      </c>
      <c r="E466" s="832" t="s">
        <v>4600</v>
      </c>
      <c r="F466" s="832" t="s">
        <v>2044</v>
      </c>
      <c r="G466" s="849">
        <v>1</v>
      </c>
      <c r="H466" s="849">
        <v>48.74</v>
      </c>
      <c r="I466" s="832"/>
      <c r="J466" s="832">
        <v>48.74</v>
      </c>
      <c r="K466" s="849"/>
      <c r="L466" s="849"/>
      <c r="M466" s="832"/>
      <c r="N466" s="832"/>
      <c r="O466" s="849"/>
      <c r="P466" s="849"/>
      <c r="Q466" s="837"/>
      <c r="R466" s="850"/>
    </row>
    <row r="467" spans="1:18" ht="14.4" customHeight="1" x14ac:dyDescent="0.3">
      <c r="A467" s="831" t="s">
        <v>4551</v>
      </c>
      <c r="B467" s="832" t="s">
        <v>4881</v>
      </c>
      <c r="C467" s="832" t="s">
        <v>612</v>
      </c>
      <c r="D467" s="832" t="s">
        <v>4553</v>
      </c>
      <c r="E467" s="832" t="s">
        <v>4601</v>
      </c>
      <c r="F467" s="832" t="s">
        <v>4602</v>
      </c>
      <c r="G467" s="849">
        <v>4.8100000000000005</v>
      </c>
      <c r="H467" s="849">
        <v>661.56</v>
      </c>
      <c r="I467" s="832"/>
      <c r="J467" s="832">
        <v>137.53846153846152</v>
      </c>
      <c r="K467" s="849"/>
      <c r="L467" s="849"/>
      <c r="M467" s="832"/>
      <c r="N467" s="832"/>
      <c r="O467" s="849"/>
      <c r="P467" s="849"/>
      <c r="Q467" s="837"/>
      <c r="R467" s="850"/>
    </row>
    <row r="468" spans="1:18" ht="14.4" customHeight="1" x14ac:dyDescent="0.3">
      <c r="A468" s="831" t="s">
        <v>4551</v>
      </c>
      <c r="B468" s="832" t="s">
        <v>4881</v>
      </c>
      <c r="C468" s="832" t="s">
        <v>612</v>
      </c>
      <c r="D468" s="832" t="s">
        <v>4553</v>
      </c>
      <c r="E468" s="832" t="s">
        <v>4603</v>
      </c>
      <c r="F468" s="832" t="s">
        <v>4602</v>
      </c>
      <c r="G468" s="849">
        <v>2.92</v>
      </c>
      <c r="H468" s="849">
        <v>2007.96</v>
      </c>
      <c r="I468" s="832"/>
      <c r="J468" s="832">
        <v>687.65753424657532</v>
      </c>
      <c r="K468" s="849"/>
      <c r="L468" s="849"/>
      <c r="M468" s="832"/>
      <c r="N468" s="832"/>
      <c r="O468" s="849"/>
      <c r="P468" s="849"/>
      <c r="Q468" s="837"/>
      <c r="R468" s="850"/>
    </row>
    <row r="469" spans="1:18" ht="14.4" customHeight="1" x14ac:dyDescent="0.3">
      <c r="A469" s="831" t="s">
        <v>4551</v>
      </c>
      <c r="B469" s="832" t="s">
        <v>4881</v>
      </c>
      <c r="C469" s="832" t="s">
        <v>612</v>
      </c>
      <c r="D469" s="832" t="s">
        <v>4553</v>
      </c>
      <c r="E469" s="832" t="s">
        <v>4604</v>
      </c>
      <c r="F469" s="832" t="s">
        <v>1660</v>
      </c>
      <c r="G469" s="849"/>
      <c r="H469" s="849"/>
      <c r="I469" s="832"/>
      <c r="J469" s="832"/>
      <c r="K469" s="849"/>
      <c r="L469" s="849"/>
      <c r="M469" s="832"/>
      <c r="N469" s="832"/>
      <c r="O469" s="849">
        <v>1</v>
      </c>
      <c r="P469" s="849">
        <v>1290.8599999999999</v>
      </c>
      <c r="Q469" s="837"/>
      <c r="R469" s="850">
        <v>1290.8599999999999</v>
      </c>
    </row>
    <row r="470" spans="1:18" ht="14.4" customHeight="1" x14ac:dyDescent="0.3">
      <c r="A470" s="831" t="s">
        <v>4551</v>
      </c>
      <c r="B470" s="832" t="s">
        <v>4881</v>
      </c>
      <c r="C470" s="832" t="s">
        <v>612</v>
      </c>
      <c r="D470" s="832" t="s">
        <v>4553</v>
      </c>
      <c r="E470" s="832" t="s">
        <v>4606</v>
      </c>
      <c r="F470" s="832" t="s">
        <v>1144</v>
      </c>
      <c r="G470" s="849">
        <v>4</v>
      </c>
      <c r="H470" s="849">
        <v>728.59999999999991</v>
      </c>
      <c r="I470" s="832">
        <v>0.60606060606060597</v>
      </c>
      <c r="J470" s="832">
        <v>182.14999999999998</v>
      </c>
      <c r="K470" s="849">
        <v>6.6000000000000005</v>
      </c>
      <c r="L470" s="849">
        <v>1202.19</v>
      </c>
      <c r="M470" s="832">
        <v>1</v>
      </c>
      <c r="N470" s="832">
        <v>182.15</v>
      </c>
      <c r="O470" s="849">
        <v>0.6</v>
      </c>
      <c r="P470" s="849">
        <v>105.24</v>
      </c>
      <c r="Q470" s="837">
        <v>8.7540239063708725E-2</v>
      </c>
      <c r="R470" s="850">
        <v>175.4</v>
      </c>
    </row>
    <row r="471" spans="1:18" ht="14.4" customHeight="1" x14ac:dyDescent="0.3">
      <c r="A471" s="831" t="s">
        <v>4551</v>
      </c>
      <c r="B471" s="832" t="s">
        <v>4881</v>
      </c>
      <c r="C471" s="832" t="s">
        <v>612</v>
      </c>
      <c r="D471" s="832" t="s">
        <v>4553</v>
      </c>
      <c r="E471" s="832" t="s">
        <v>4607</v>
      </c>
      <c r="F471" s="832" t="s">
        <v>779</v>
      </c>
      <c r="G471" s="849">
        <v>5.4</v>
      </c>
      <c r="H471" s="849">
        <v>382.04999999999995</v>
      </c>
      <c r="I471" s="832">
        <v>1.3196435356291665</v>
      </c>
      <c r="J471" s="832">
        <v>70.749999999999986</v>
      </c>
      <c r="K471" s="849">
        <v>3.4</v>
      </c>
      <c r="L471" s="849">
        <v>289.51</v>
      </c>
      <c r="M471" s="832">
        <v>1</v>
      </c>
      <c r="N471" s="832">
        <v>85.15</v>
      </c>
      <c r="O471" s="849">
        <v>0.2</v>
      </c>
      <c r="P471" s="849">
        <v>12.08</v>
      </c>
      <c r="Q471" s="837">
        <v>4.1725674415391524E-2</v>
      </c>
      <c r="R471" s="850">
        <v>60.4</v>
      </c>
    </row>
    <row r="472" spans="1:18" ht="14.4" customHeight="1" x14ac:dyDescent="0.3">
      <c r="A472" s="831" t="s">
        <v>4551</v>
      </c>
      <c r="B472" s="832" t="s">
        <v>4881</v>
      </c>
      <c r="C472" s="832" t="s">
        <v>612</v>
      </c>
      <c r="D472" s="832" t="s">
        <v>4553</v>
      </c>
      <c r="E472" s="832" t="s">
        <v>4608</v>
      </c>
      <c r="F472" s="832" t="s">
        <v>2564</v>
      </c>
      <c r="G472" s="849"/>
      <c r="H472" s="849"/>
      <c r="I472" s="832"/>
      <c r="J472" s="832"/>
      <c r="K472" s="849">
        <v>0.41000000000000003</v>
      </c>
      <c r="L472" s="849">
        <v>281.32</v>
      </c>
      <c r="M472" s="832">
        <v>1</v>
      </c>
      <c r="N472" s="832">
        <v>686.14634146341461</v>
      </c>
      <c r="O472" s="849"/>
      <c r="P472" s="849"/>
      <c r="Q472" s="837"/>
      <c r="R472" s="850"/>
    </row>
    <row r="473" spans="1:18" ht="14.4" customHeight="1" x14ac:dyDescent="0.3">
      <c r="A473" s="831" t="s">
        <v>4551</v>
      </c>
      <c r="B473" s="832" t="s">
        <v>4881</v>
      </c>
      <c r="C473" s="832" t="s">
        <v>612</v>
      </c>
      <c r="D473" s="832" t="s">
        <v>4553</v>
      </c>
      <c r="E473" s="832" t="s">
        <v>4609</v>
      </c>
      <c r="F473" s="832" t="s">
        <v>2564</v>
      </c>
      <c r="G473" s="849">
        <v>0.22</v>
      </c>
      <c r="H473" s="849">
        <v>26.75</v>
      </c>
      <c r="I473" s="832">
        <v>0.15593121538909938</v>
      </c>
      <c r="J473" s="832">
        <v>121.59090909090909</v>
      </c>
      <c r="K473" s="849">
        <v>1</v>
      </c>
      <c r="L473" s="849">
        <v>171.55</v>
      </c>
      <c r="M473" s="832">
        <v>1</v>
      </c>
      <c r="N473" s="832">
        <v>171.55</v>
      </c>
      <c r="O473" s="849"/>
      <c r="P473" s="849"/>
      <c r="Q473" s="837"/>
      <c r="R473" s="850"/>
    </row>
    <row r="474" spans="1:18" ht="14.4" customHeight="1" x14ac:dyDescent="0.3">
      <c r="A474" s="831" t="s">
        <v>4551</v>
      </c>
      <c r="B474" s="832" t="s">
        <v>4881</v>
      </c>
      <c r="C474" s="832" t="s">
        <v>612</v>
      </c>
      <c r="D474" s="832" t="s">
        <v>4553</v>
      </c>
      <c r="E474" s="832" t="s">
        <v>4610</v>
      </c>
      <c r="F474" s="832" t="s">
        <v>2564</v>
      </c>
      <c r="G474" s="849">
        <v>1.87</v>
      </c>
      <c r="H474" s="849">
        <v>454.85</v>
      </c>
      <c r="I474" s="832">
        <v>0.33061245257235899</v>
      </c>
      <c r="J474" s="832">
        <v>243.23529411764704</v>
      </c>
      <c r="K474" s="849">
        <v>4.01</v>
      </c>
      <c r="L474" s="849">
        <v>1375.78</v>
      </c>
      <c r="M474" s="832">
        <v>1</v>
      </c>
      <c r="N474" s="832">
        <v>343.08728179551122</v>
      </c>
      <c r="O474" s="849"/>
      <c r="P474" s="849"/>
      <c r="Q474" s="837"/>
      <c r="R474" s="850"/>
    </row>
    <row r="475" spans="1:18" ht="14.4" customHeight="1" x14ac:dyDescent="0.3">
      <c r="A475" s="831" t="s">
        <v>4551</v>
      </c>
      <c r="B475" s="832" t="s">
        <v>4881</v>
      </c>
      <c r="C475" s="832" t="s">
        <v>612</v>
      </c>
      <c r="D475" s="832" t="s">
        <v>4553</v>
      </c>
      <c r="E475" s="832" t="s">
        <v>4611</v>
      </c>
      <c r="F475" s="832" t="s">
        <v>1208</v>
      </c>
      <c r="G475" s="849">
        <v>0.8</v>
      </c>
      <c r="H475" s="849">
        <v>47.96</v>
      </c>
      <c r="I475" s="832"/>
      <c r="J475" s="832">
        <v>59.949999999999996</v>
      </c>
      <c r="K475" s="849"/>
      <c r="L475" s="849"/>
      <c r="M475" s="832"/>
      <c r="N475" s="832"/>
      <c r="O475" s="849"/>
      <c r="P475" s="849"/>
      <c r="Q475" s="837"/>
      <c r="R475" s="850"/>
    </row>
    <row r="476" spans="1:18" ht="14.4" customHeight="1" x14ac:dyDescent="0.3">
      <c r="A476" s="831" t="s">
        <v>4551</v>
      </c>
      <c r="B476" s="832" t="s">
        <v>4881</v>
      </c>
      <c r="C476" s="832" t="s">
        <v>612</v>
      </c>
      <c r="D476" s="832" t="s">
        <v>4553</v>
      </c>
      <c r="E476" s="832" t="s">
        <v>4614</v>
      </c>
      <c r="F476" s="832" t="s">
        <v>4615</v>
      </c>
      <c r="G476" s="849">
        <v>0.70000000000000007</v>
      </c>
      <c r="H476" s="849">
        <v>82.11</v>
      </c>
      <c r="I476" s="832">
        <v>0.41176470588235298</v>
      </c>
      <c r="J476" s="832">
        <v>117.29999999999998</v>
      </c>
      <c r="K476" s="849">
        <v>1.7000000000000002</v>
      </c>
      <c r="L476" s="849">
        <v>199.40999999999997</v>
      </c>
      <c r="M476" s="832">
        <v>1</v>
      </c>
      <c r="N476" s="832">
        <v>117.29999999999997</v>
      </c>
      <c r="O476" s="849">
        <v>2.2000000000000002</v>
      </c>
      <c r="P476" s="849">
        <v>258.06</v>
      </c>
      <c r="Q476" s="837">
        <v>1.2941176470588238</v>
      </c>
      <c r="R476" s="850">
        <v>117.3</v>
      </c>
    </row>
    <row r="477" spans="1:18" ht="14.4" customHeight="1" x14ac:dyDescent="0.3">
      <c r="A477" s="831" t="s">
        <v>4551</v>
      </c>
      <c r="B477" s="832" t="s">
        <v>4881</v>
      </c>
      <c r="C477" s="832" t="s">
        <v>612</v>
      </c>
      <c r="D477" s="832" t="s">
        <v>4553</v>
      </c>
      <c r="E477" s="832" t="s">
        <v>4616</v>
      </c>
      <c r="F477" s="832" t="s">
        <v>1146</v>
      </c>
      <c r="G477" s="849">
        <v>0.8</v>
      </c>
      <c r="H477" s="849">
        <v>71.599999999999994</v>
      </c>
      <c r="I477" s="832">
        <v>0.79999999999999993</v>
      </c>
      <c r="J477" s="832">
        <v>89.499999999999986</v>
      </c>
      <c r="K477" s="849">
        <v>1</v>
      </c>
      <c r="L477" s="849">
        <v>89.5</v>
      </c>
      <c r="M477" s="832">
        <v>1</v>
      </c>
      <c r="N477" s="832">
        <v>89.5</v>
      </c>
      <c r="O477" s="849"/>
      <c r="P477" s="849"/>
      <c r="Q477" s="837"/>
      <c r="R477" s="850"/>
    </row>
    <row r="478" spans="1:18" ht="14.4" customHeight="1" x14ac:dyDescent="0.3">
      <c r="A478" s="831" t="s">
        <v>4551</v>
      </c>
      <c r="B478" s="832" t="s">
        <v>4881</v>
      </c>
      <c r="C478" s="832" t="s">
        <v>612</v>
      </c>
      <c r="D478" s="832" t="s">
        <v>4553</v>
      </c>
      <c r="E478" s="832" t="s">
        <v>4618</v>
      </c>
      <c r="F478" s="832" t="s">
        <v>1474</v>
      </c>
      <c r="G478" s="849"/>
      <c r="H478" s="849"/>
      <c r="I478" s="832"/>
      <c r="J478" s="832"/>
      <c r="K478" s="849">
        <v>0.1</v>
      </c>
      <c r="L478" s="849">
        <v>2068.8000000000002</v>
      </c>
      <c r="M478" s="832">
        <v>1</v>
      </c>
      <c r="N478" s="832">
        <v>20688</v>
      </c>
      <c r="O478" s="849"/>
      <c r="P478" s="849"/>
      <c r="Q478" s="837"/>
      <c r="R478" s="850"/>
    </row>
    <row r="479" spans="1:18" ht="14.4" customHeight="1" x14ac:dyDescent="0.3">
      <c r="A479" s="831" t="s">
        <v>4551</v>
      </c>
      <c r="B479" s="832" t="s">
        <v>4881</v>
      </c>
      <c r="C479" s="832" t="s">
        <v>612</v>
      </c>
      <c r="D479" s="832" t="s">
        <v>4553</v>
      </c>
      <c r="E479" s="832" t="s">
        <v>4619</v>
      </c>
      <c r="F479" s="832" t="s">
        <v>1636</v>
      </c>
      <c r="G479" s="849"/>
      <c r="H479" s="849"/>
      <c r="I479" s="832"/>
      <c r="J479" s="832"/>
      <c r="K479" s="849">
        <v>0.15</v>
      </c>
      <c r="L479" s="849">
        <v>30.099999999999998</v>
      </c>
      <c r="M479" s="832">
        <v>1</v>
      </c>
      <c r="N479" s="832">
        <v>200.66666666666666</v>
      </c>
      <c r="O479" s="849"/>
      <c r="P479" s="849"/>
      <c r="Q479" s="837"/>
      <c r="R479" s="850"/>
    </row>
    <row r="480" spans="1:18" ht="14.4" customHeight="1" x14ac:dyDescent="0.3">
      <c r="A480" s="831" t="s">
        <v>4551</v>
      </c>
      <c r="B480" s="832" t="s">
        <v>4881</v>
      </c>
      <c r="C480" s="832" t="s">
        <v>612</v>
      </c>
      <c r="D480" s="832" t="s">
        <v>4553</v>
      </c>
      <c r="E480" s="832" t="s">
        <v>4620</v>
      </c>
      <c r="F480" s="832" t="s">
        <v>2087</v>
      </c>
      <c r="G480" s="849">
        <v>14.030000000000001</v>
      </c>
      <c r="H480" s="849">
        <v>33011.079999999994</v>
      </c>
      <c r="I480" s="832">
        <v>2.2484002552780504</v>
      </c>
      <c r="J480" s="832">
        <v>2352.8923734853879</v>
      </c>
      <c r="K480" s="849">
        <v>6.2399999999999993</v>
      </c>
      <c r="L480" s="849">
        <v>14682.029999999999</v>
      </c>
      <c r="M480" s="832">
        <v>1</v>
      </c>
      <c r="N480" s="832">
        <v>2352.8894230769233</v>
      </c>
      <c r="O480" s="849"/>
      <c r="P480" s="849"/>
      <c r="Q480" s="837"/>
      <c r="R480" s="850"/>
    </row>
    <row r="481" spans="1:18" ht="14.4" customHeight="1" x14ac:dyDescent="0.3">
      <c r="A481" s="831" t="s">
        <v>4551</v>
      </c>
      <c r="B481" s="832" t="s">
        <v>4881</v>
      </c>
      <c r="C481" s="832" t="s">
        <v>612</v>
      </c>
      <c r="D481" s="832" t="s">
        <v>4553</v>
      </c>
      <c r="E481" s="832" t="s">
        <v>4625</v>
      </c>
      <c r="F481" s="832" t="s">
        <v>4624</v>
      </c>
      <c r="G481" s="849">
        <v>4.04</v>
      </c>
      <c r="H481" s="849">
        <v>670.32</v>
      </c>
      <c r="I481" s="832"/>
      <c r="J481" s="832">
        <v>165.92079207920793</v>
      </c>
      <c r="K481" s="849"/>
      <c r="L481" s="849"/>
      <c r="M481" s="832"/>
      <c r="N481" s="832"/>
      <c r="O481" s="849"/>
      <c r="P481" s="849"/>
      <c r="Q481" s="837"/>
      <c r="R481" s="850"/>
    </row>
    <row r="482" spans="1:18" ht="14.4" customHeight="1" x14ac:dyDescent="0.3">
      <c r="A482" s="831" t="s">
        <v>4551</v>
      </c>
      <c r="B482" s="832" t="s">
        <v>4881</v>
      </c>
      <c r="C482" s="832" t="s">
        <v>612</v>
      </c>
      <c r="D482" s="832" t="s">
        <v>4553</v>
      </c>
      <c r="E482" s="832" t="s">
        <v>4630</v>
      </c>
      <c r="F482" s="832" t="s">
        <v>4629</v>
      </c>
      <c r="G482" s="849">
        <v>2</v>
      </c>
      <c r="H482" s="849">
        <v>2862.7</v>
      </c>
      <c r="I482" s="832"/>
      <c r="J482" s="832">
        <v>1431.35</v>
      </c>
      <c r="K482" s="849"/>
      <c r="L482" s="849"/>
      <c r="M482" s="832"/>
      <c r="N482" s="832"/>
      <c r="O482" s="849"/>
      <c r="P482" s="849"/>
      <c r="Q482" s="837"/>
      <c r="R482" s="850"/>
    </row>
    <row r="483" spans="1:18" ht="14.4" customHeight="1" x14ac:dyDescent="0.3">
      <c r="A483" s="831" t="s">
        <v>4551</v>
      </c>
      <c r="B483" s="832" t="s">
        <v>4881</v>
      </c>
      <c r="C483" s="832" t="s">
        <v>612</v>
      </c>
      <c r="D483" s="832" t="s">
        <v>4553</v>
      </c>
      <c r="E483" s="832" t="s">
        <v>4638</v>
      </c>
      <c r="F483" s="832" t="s">
        <v>4639</v>
      </c>
      <c r="G483" s="849">
        <v>4.7699999999999996</v>
      </c>
      <c r="H483" s="849">
        <v>1258.22</v>
      </c>
      <c r="I483" s="832">
        <v>0.32229573788464444</v>
      </c>
      <c r="J483" s="832">
        <v>263.77777777777783</v>
      </c>
      <c r="K483" s="849">
        <v>14.8</v>
      </c>
      <c r="L483" s="849">
        <v>3903.9300000000003</v>
      </c>
      <c r="M483" s="832">
        <v>1</v>
      </c>
      <c r="N483" s="832">
        <v>263.77905405405409</v>
      </c>
      <c r="O483" s="849"/>
      <c r="P483" s="849"/>
      <c r="Q483" s="837"/>
      <c r="R483" s="850"/>
    </row>
    <row r="484" spans="1:18" ht="14.4" customHeight="1" x14ac:dyDescent="0.3">
      <c r="A484" s="831" t="s">
        <v>4551</v>
      </c>
      <c r="B484" s="832" t="s">
        <v>4881</v>
      </c>
      <c r="C484" s="832" t="s">
        <v>612</v>
      </c>
      <c r="D484" s="832" t="s">
        <v>4553</v>
      </c>
      <c r="E484" s="832" t="s">
        <v>4647</v>
      </c>
      <c r="F484" s="832" t="s">
        <v>4648</v>
      </c>
      <c r="G484" s="849"/>
      <c r="H484" s="849"/>
      <c r="I484" s="832"/>
      <c r="J484" s="832"/>
      <c r="K484" s="849">
        <v>4</v>
      </c>
      <c r="L484" s="849">
        <v>26846.48</v>
      </c>
      <c r="M484" s="832">
        <v>1</v>
      </c>
      <c r="N484" s="832">
        <v>6711.62</v>
      </c>
      <c r="O484" s="849">
        <v>2</v>
      </c>
      <c r="P484" s="849">
        <v>13413.2</v>
      </c>
      <c r="Q484" s="837">
        <v>0.49962602173543796</v>
      </c>
      <c r="R484" s="850">
        <v>6706.6</v>
      </c>
    </row>
    <row r="485" spans="1:18" ht="14.4" customHeight="1" x14ac:dyDescent="0.3">
      <c r="A485" s="831" t="s">
        <v>4551</v>
      </c>
      <c r="B485" s="832" t="s">
        <v>4881</v>
      </c>
      <c r="C485" s="832" t="s">
        <v>612</v>
      </c>
      <c r="D485" s="832" t="s">
        <v>4553</v>
      </c>
      <c r="E485" s="832" t="s">
        <v>4649</v>
      </c>
      <c r="F485" s="832" t="s">
        <v>4639</v>
      </c>
      <c r="G485" s="849"/>
      <c r="H485" s="849"/>
      <c r="I485" s="832"/>
      <c r="J485" s="832"/>
      <c r="K485" s="849">
        <v>3.87</v>
      </c>
      <c r="L485" s="849">
        <v>10208.4</v>
      </c>
      <c r="M485" s="832">
        <v>1</v>
      </c>
      <c r="N485" s="832">
        <v>2637.8294573643411</v>
      </c>
      <c r="O485" s="849"/>
      <c r="P485" s="849"/>
      <c r="Q485" s="837"/>
      <c r="R485" s="850"/>
    </row>
    <row r="486" spans="1:18" ht="14.4" customHeight="1" x14ac:dyDescent="0.3">
      <c r="A486" s="831" t="s">
        <v>4551</v>
      </c>
      <c r="B486" s="832" t="s">
        <v>4881</v>
      </c>
      <c r="C486" s="832" t="s">
        <v>612</v>
      </c>
      <c r="D486" s="832" t="s">
        <v>4553</v>
      </c>
      <c r="E486" s="832" t="s">
        <v>4650</v>
      </c>
      <c r="F486" s="832" t="s">
        <v>4639</v>
      </c>
      <c r="G486" s="849">
        <v>2</v>
      </c>
      <c r="H486" s="849">
        <v>2637.82</v>
      </c>
      <c r="I486" s="832">
        <v>0.4</v>
      </c>
      <c r="J486" s="832">
        <v>1318.91</v>
      </c>
      <c r="K486" s="849">
        <v>5</v>
      </c>
      <c r="L486" s="849">
        <v>6594.55</v>
      </c>
      <c r="M486" s="832">
        <v>1</v>
      </c>
      <c r="N486" s="832">
        <v>1318.91</v>
      </c>
      <c r="O486" s="849"/>
      <c r="P486" s="849"/>
      <c r="Q486" s="837"/>
      <c r="R486" s="850"/>
    </row>
    <row r="487" spans="1:18" ht="14.4" customHeight="1" x14ac:dyDescent="0.3">
      <c r="A487" s="831" t="s">
        <v>4551</v>
      </c>
      <c r="B487" s="832" t="s">
        <v>4881</v>
      </c>
      <c r="C487" s="832" t="s">
        <v>612</v>
      </c>
      <c r="D487" s="832" t="s">
        <v>4553</v>
      </c>
      <c r="E487" s="832" t="s">
        <v>4653</v>
      </c>
      <c r="F487" s="832" t="s">
        <v>2101</v>
      </c>
      <c r="G487" s="849">
        <v>1</v>
      </c>
      <c r="H487" s="849">
        <v>6731.45</v>
      </c>
      <c r="I487" s="832">
        <v>5</v>
      </c>
      <c r="J487" s="832">
        <v>6731.45</v>
      </c>
      <c r="K487" s="849">
        <v>0.2</v>
      </c>
      <c r="L487" s="849">
        <v>1346.29</v>
      </c>
      <c r="M487" s="832">
        <v>1</v>
      </c>
      <c r="N487" s="832">
        <v>6731.45</v>
      </c>
      <c r="O487" s="849"/>
      <c r="P487" s="849"/>
      <c r="Q487" s="837"/>
      <c r="R487" s="850"/>
    </row>
    <row r="488" spans="1:18" ht="14.4" customHeight="1" x14ac:dyDescent="0.3">
      <c r="A488" s="831" t="s">
        <v>4551</v>
      </c>
      <c r="B488" s="832" t="s">
        <v>4881</v>
      </c>
      <c r="C488" s="832" t="s">
        <v>612</v>
      </c>
      <c r="D488" s="832" t="s">
        <v>4553</v>
      </c>
      <c r="E488" s="832" t="s">
        <v>4657</v>
      </c>
      <c r="F488" s="832" t="s">
        <v>4658</v>
      </c>
      <c r="G488" s="849"/>
      <c r="H488" s="849"/>
      <c r="I488" s="832"/>
      <c r="J488" s="832"/>
      <c r="K488" s="849">
        <v>1</v>
      </c>
      <c r="L488" s="849">
        <v>3799.88</v>
      </c>
      <c r="M488" s="832">
        <v>1</v>
      </c>
      <c r="N488" s="832">
        <v>3799.88</v>
      </c>
      <c r="O488" s="849"/>
      <c r="P488" s="849"/>
      <c r="Q488" s="837"/>
      <c r="R488" s="850"/>
    </row>
    <row r="489" spans="1:18" ht="14.4" customHeight="1" x14ac:dyDescent="0.3">
      <c r="A489" s="831" t="s">
        <v>4551</v>
      </c>
      <c r="B489" s="832" t="s">
        <v>4881</v>
      </c>
      <c r="C489" s="832" t="s">
        <v>612</v>
      </c>
      <c r="D489" s="832" t="s">
        <v>4553</v>
      </c>
      <c r="E489" s="832" t="s">
        <v>4668</v>
      </c>
      <c r="F489" s="832" t="s">
        <v>4669</v>
      </c>
      <c r="G489" s="849">
        <v>5.8999999999999995</v>
      </c>
      <c r="H489" s="849">
        <v>6396.11</v>
      </c>
      <c r="I489" s="832">
        <v>3.3560758304780594</v>
      </c>
      <c r="J489" s="832">
        <v>1084.086440677966</v>
      </c>
      <c r="K489" s="849">
        <v>1.7800000000000002</v>
      </c>
      <c r="L489" s="849">
        <v>1905.83</v>
      </c>
      <c r="M489" s="832">
        <v>1</v>
      </c>
      <c r="N489" s="832">
        <v>1070.6910112359549</v>
      </c>
      <c r="O489" s="849">
        <v>0.89</v>
      </c>
      <c r="P489" s="849">
        <v>467.96</v>
      </c>
      <c r="Q489" s="837">
        <v>0.24554131270889848</v>
      </c>
      <c r="R489" s="850">
        <v>525.79775280898878</v>
      </c>
    </row>
    <row r="490" spans="1:18" ht="14.4" customHeight="1" x14ac:dyDescent="0.3">
      <c r="A490" s="831" t="s">
        <v>4551</v>
      </c>
      <c r="B490" s="832" t="s">
        <v>4881</v>
      </c>
      <c r="C490" s="832" t="s">
        <v>612</v>
      </c>
      <c r="D490" s="832" t="s">
        <v>4553</v>
      </c>
      <c r="E490" s="832" t="s">
        <v>4670</v>
      </c>
      <c r="F490" s="832" t="s">
        <v>4669</v>
      </c>
      <c r="G490" s="849">
        <v>5.41</v>
      </c>
      <c r="H490" s="849">
        <v>1955</v>
      </c>
      <c r="I490" s="832">
        <v>0.80939980210071338</v>
      </c>
      <c r="J490" s="832">
        <v>361.36783733826246</v>
      </c>
      <c r="K490" s="849">
        <v>6.78</v>
      </c>
      <c r="L490" s="849">
        <v>2415.37</v>
      </c>
      <c r="M490" s="832">
        <v>1</v>
      </c>
      <c r="N490" s="832">
        <v>356.24926253687312</v>
      </c>
      <c r="O490" s="849"/>
      <c r="P490" s="849"/>
      <c r="Q490" s="837"/>
      <c r="R490" s="850"/>
    </row>
    <row r="491" spans="1:18" ht="14.4" customHeight="1" x14ac:dyDescent="0.3">
      <c r="A491" s="831" t="s">
        <v>4551</v>
      </c>
      <c r="B491" s="832" t="s">
        <v>4881</v>
      </c>
      <c r="C491" s="832" t="s">
        <v>612</v>
      </c>
      <c r="D491" s="832" t="s">
        <v>4553</v>
      </c>
      <c r="E491" s="832" t="s">
        <v>4671</v>
      </c>
      <c r="F491" s="832" t="s">
        <v>4669</v>
      </c>
      <c r="G491" s="849">
        <v>5.27</v>
      </c>
      <c r="H491" s="849">
        <v>634.75</v>
      </c>
      <c r="I491" s="832">
        <v>0.73237567785854385</v>
      </c>
      <c r="J491" s="832">
        <v>120.44592030360532</v>
      </c>
      <c r="K491" s="849">
        <v>7.3100000000000005</v>
      </c>
      <c r="L491" s="849">
        <v>866.7</v>
      </c>
      <c r="M491" s="832">
        <v>1</v>
      </c>
      <c r="N491" s="832">
        <v>118.56361149110806</v>
      </c>
      <c r="O491" s="849"/>
      <c r="P491" s="849"/>
      <c r="Q491" s="837"/>
      <c r="R491" s="850"/>
    </row>
    <row r="492" spans="1:18" ht="14.4" customHeight="1" x14ac:dyDescent="0.3">
      <c r="A492" s="831" t="s">
        <v>4551</v>
      </c>
      <c r="B492" s="832" t="s">
        <v>4881</v>
      </c>
      <c r="C492" s="832" t="s">
        <v>612</v>
      </c>
      <c r="D492" s="832" t="s">
        <v>4553</v>
      </c>
      <c r="E492" s="832" t="s">
        <v>4672</v>
      </c>
      <c r="F492" s="832" t="s">
        <v>4669</v>
      </c>
      <c r="G492" s="849">
        <v>3</v>
      </c>
      <c r="H492" s="849">
        <v>4336.41</v>
      </c>
      <c r="I492" s="832">
        <v>9.9093028038664563</v>
      </c>
      <c r="J492" s="832">
        <v>1445.47</v>
      </c>
      <c r="K492" s="849">
        <v>0.31</v>
      </c>
      <c r="L492" s="849">
        <v>437.61</v>
      </c>
      <c r="M492" s="832">
        <v>1</v>
      </c>
      <c r="N492" s="832">
        <v>1411.6451612903227</v>
      </c>
      <c r="O492" s="849"/>
      <c r="P492" s="849"/>
      <c r="Q492" s="837"/>
      <c r="R492" s="850"/>
    </row>
    <row r="493" spans="1:18" ht="14.4" customHeight="1" x14ac:dyDescent="0.3">
      <c r="A493" s="831" t="s">
        <v>4551</v>
      </c>
      <c r="B493" s="832" t="s">
        <v>4881</v>
      </c>
      <c r="C493" s="832" t="s">
        <v>612</v>
      </c>
      <c r="D493" s="832" t="s">
        <v>4553</v>
      </c>
      <c r="E493" s="832" t="s">
        <v>4673</v>
      </c>
      <c r="F493" s="832" t="s">
        <v>4674</v>
      </c>
      <c r="G493" s="849"/>
      <c r="H493" s="849"/>
      <c r="I493" s="832"/>
      <c r="J493" s="832"/>
      <c r="K493" s="849">
        <v>8.52</v>
      </c>
      <c r="L493" s="849">
        <v>6097.57</v>
      </c>
      <c r="M493" s="832">
        <v>1</v>
      </c>
      <c r="N493" s="832">
        <v>715.67723004694835</v>
      </c>
      <c r="O493" s="849"/>
      <c r="P493" s="849"/>
      <c r="Q493" s="837"/>
      <c r="R493" s="850"/>
    </row>
    <row r="494" spans="1:18" ht="14.4" customHeight="1" x14ac:dyDescent="0.3">
      <c r="A494" s="831" t="s">
        <v>4551</v>
      </c>
      <c r="B494" s="832" t="s">
        <v>4881</v>
      </c>
      <c r="C494" s="832" t="s">
        <v>612</v>
      </c>
      <c r="D494" s="832" t="s">
        <v>4553</v>
      </c>
      <c r="E494" s="832" t="s">
        <v>4675</v>
      </c>
      <c r="F494" s="832" t="s">
        <v>4674</v>
      </c>
      <c r="G494" s="849"/>
      <c r="H494" s="849"/>
      <c r="I494" s="832"/>
      <c r="J494" s="832"/>
      <c r="K494" s="849">
        <v>30.159999999999997</v>
      </c>
      <c r="L494" s="849">
        <v>43169.789999999994</v>
      </c>
      <c r="M494" s="832">
        <v>1</v>
      </c>
      <c r="N494" s="832">
        <v>1431.3590848806366</v>
      </c>
      <c r="O494" s="849">
        <v>4</v>
      </c>
      <c r="P494" s="849">
        <v>718.08</v>
      </c>
      <c r="Q494" s="837">
        <v>1.6633854368992763E-2</v>
      </c>
      <c r="R494" s="850">
        <v>179.52</v>
      </c>
    </row>
    <row r="495" spans="1:18" ht="14.4" customHeight="1" x14ac:dyDescent="0.3">
      <c r="A495" s="831" t="s">
        <v>4551</v>
      </c>
      <c r="B495" s="832" t="s">
        <v>4881</v>
      </c>
      <c r="C495" s="832" t="s">
        <v>612</v>
      </c>
      <c r="D495" s="832" t="s">
        <v>4553</v>
      </c>
      <c r="E495" s="832" t="s">
        <v>4678</v>
      </c>
      <c r="F495" s="832" t="s">
        <v>2087</v>
      </c>
      <c r="G495" s="849">
        <v>0.36</v>
      </c>
      <c r="H495" s="849">
        <v>282.33999999999997</v>
      </c>
      <c r="I495" s="832">
        <v>2.123844011728758E-2</v>
      </c>
      <c r="J495" s="832">
        <v>784.27777777777771</v>
      </c>
      <c r="K495" s="849">
        <v>16.950000000000003</v>
      </c>
      <c r="L495" s="849">
        <v>13293.82</v>
      </c>
      <c r="M495" s="832">
        <v>1</v>
      </c>
      <c r="N495" s="832">
        <v>784.29616519174022</v>
      </c>
      <c r="O495" s="849"/>
      <c r="P495" s="849"/>
      <c r="Q495" s="837"/>
      <c r="R495" s="850"/>
    </row>
    <row r="496" spans="1:18" ht="14.4" customHeight="1" x14ac:dyDescent="0.3">
      <c r="A496" s="831" t="s">
        <v>4551</v>
      </c>
      <c r="B496" s="832" t="s">
        <v>4881</v>
      </c>
      <c r="C496" s="832" t="s">
        <v>612</v>
      </c>
      <c r="D496" s="832" t="s">
        <v>4553</v>
      </c>
      <c r="E496" s="832" t="s">
        <v>4683</v>
      </c>
      <c r="F496" s="832" t="s">
        <v>4684</v>
      </c>
      <c r="G496" s="849"/>
      <c r="H496" s="849"/>
      <c r="I496" s="832"/>
      <c r="J496" s="832"/>
      <c r="K496" s="849">
        <v>24.52</v>
      </c>
      <c r="L496" s="849">
        <v>8969.2999999999993</v>
      </c>
      <c r="M496" s="832">
        <v>1</v>
      </c>
      <c r="N496" s="832">
        <v>365.7952691680261</v>
      </c>
      <c r="O496" s="849">
        <v>4.87</v>
      </c>
      <c r="P496" s="849">
        <v>775.89</v>
      </c>
      <c r="Q496" s="837">
        <v>8.6505078434214497E-2</v>
      </c>
      <c r="R496" s="850">
        <v>159.32032854209444</v>
      </c>
    </row>
    <row r="497" spans="1:18" ht="14.4" customHeight="1" x14ac:dyDescent="0.3">
      <c r="A497" s="831" t="s">
        <v>4551</v>
      </c>
      <c r="B497" s="832" t="s">
        <v>4881</v>
      </c>
      <c r="C497" s="832" t="s">
        <v>612</v>
      </c>
      <c r="D497" s="832" t="s">
        <v>4553</v>
      </c>
      <c r="E497" s="832" t="s">
        <v>4686</v>
      </c>
      <c r="F497" s="832" t="s">
        <v>2087</v>
      </c>
      <c r="G497" s="849">
        <v>4.13</v>
      </c>
      <c r="H497" s="849">
        <v>971.73</v>
      </c>
      <c r="I497" s="832">
        <v>0.86583029644215959</v>
      </c>
      <c r="J497" s="832">
        <v>235.28571428571431</v>
      </c>
      <c r="K497" s="849">
        <v>4.7699999999999996</v>
      </c>
      <c r="L497" s="849">
        <v>1122.31</v>
      </c>
      <c r="M497" s="832">
        <v>1</v>
      </c>
      <c r="N497" s="832">
        <v>235.28511530398325</v>
      </c>
      <c r="O497" s="849"/>
      <c r="P497" s="849"/>
      <c r="Q497" s="837"/>
      <c r="R497" s="850"/>
    </row>
    <row r="498" spans="1:18" ht="14.4" customHeight="1" x14ac:dyDescent="0.3">
      <c r="A498" s="831" t="s">
        <v>4551</v>
      </c>
      <c r="B498" s="832" t="s">
        <v>4881</v>
      </c>
      <c r="C498" s="832" t="s">
        <v>612</v>
      </c>
      <c r="D498" s="832" t="s">
        <v>4553</v>
      </c>
      <c r="E498" s="832" t="s">
        <v>4692</v>
      </c>
      <c r="F498" s="832" t="s">
        <v>4693</v>
      </c>
      <c r="G498" s="849">
        <v>2</v>
      </c>
      <c r="H498" s="849">
        <v>732.02</v>
      </c>
      <c r="I498" s="832">
        <v>0.5</v>
      </c>
      <c r="J498" s="832">
        <v>366.01</v>
      </c>
      <c r="K498" s="849">
        <v>4</v>
      </c>
      <c r="L498" s="849">
        <v>1464.04</v>
      </c>
      <c r="M498" s="832">
        <v>1</v>
      </c>
      <c r="N498" s="832">
        <v>366.01</v>
      </c>
      <c r="O498" s="849"/>
      <c r="P498" s="849"/>
      <c r="Q498" s="837"/>
      <c r="R498" s="850"/>
    </row>
    <row r="499" spans="1:18" ht="14.4" customHeight="1" x14ac:dyDescent="0.3">
      <c r="A499" s="831" t="s">
        <v>4551</v>
      </c>
      <c r="B499" s="832" t="s">
        <v>4881</v>
      </c>
      <c r="C499" s="832" t="s">
        <v>612</v>
      </c>
      <c r="D499" s="832" t="s">
        <v>4553</v>
      </c>
      <c r="E499" s="832" t="s">
        <v>4696</v>
      </c>
      <c r="F499" s="832" t="s">
        <v>4693</v>
      </c>
      <c r="G499" s="849">
        <v>1</v>
      </c>
      <c r="H499" s="849">
        <v>1464.02</v>
      </c>
      <c r="I499" s="832">
        <v>0.5</v>
      </c>
      <c r="J499" s="832">
        <v>1464.02</v>
      </c>
      <c r="K499" s="849">
        <v>2</v>
      </c>
      <c r="L499" s="849">
        <v>2928.04</v>
      </c>
      <c r="M499" s="832">
        <v>1</v>
      </c>
      <c r="N499" s="832">
        <v>1464.02</v>
      </c>
      <c r="O499" s="849"/>
      <c r="P499" s="849"/>
      <c r="Q499" s="837"/>
      <c r="R499" s="850"/>
    </row>
    <row r="500" spans="1:18" ht="14.4" customHeight="1" x14ac:dyDescent="0.3">
      <c r="A500" s="831" t="s">
        <v>4551</v>
      </c>
      <c r="B500" s="832" t="s">
        <v>4881</v>
      </c>
      <c r="C500" s="832" t="s">
        <v>612</v>
      </c>
      <c r="D500" s="832" t="s">
        <v>4553</v>
      </c>
      <c r="E500" s="832" t="s">
        <v>4701</v>
      </c>
      <c r="F500" s="832" t="s">
        <v>4702</v>
      </c>
      <c r="G500" s="849">
        <v>2.4699999999999998</v>
      </c>
      <c r="H500" s="849">
        <v>1330.21</v>
      </c>
      <c r="I500" s="832">
        <v>0.3627031021216145</v>
      </c>
      <c r="J500" s="832">
        <v>538.54655870445356</v>
      </c>
      <c r="K500" s="849">
        <v>6.8100000000000005</v>
      </c>
      <c r="L500" s="849">
        <v>3667.4900000000002</v>
      </c>
      <c r="M500" s="832">
        <v>1</v>
      </c>
      <c r="N500" s="832">
        <v>538.54478707782675</v>
      </c>
      <c r="O500" s="849"/>
      <c r="P500" s="849"/>
      <c r="Q500" s="837"/>
      <c r="R500" s="850"/>
    </row>
    <row r="501" spans="1:18" ht="14.4" customHeight="1" x14ac:dyDescent="0.3">
      <c r="A501" s="831" t="s">
        <v>4551</v>
      </c>
      <c r="B501" s="832" t="s">
        <v>4881</v>
      </c>
      <c r="C501" s="832" t="s">
        <v>612</v>
      </c>
      <c r="D501" s="832" t="s">
        <v>4553</v>
      </c>
      <c r="E501" s="832" t="s">
        <v>4706</v>
      </c>
      <c r="F501" s="832" t="s">
        <v>3387</v>
      </c>
      <c r="G501" s="849">
        <v>6.1999999999999993</v>
      </c>
      <c r="H501" s="849">
        <v>438.34000000000003</v>
      </c>
      <c r="I501" s="832"/>
      <c r="J501" s="832">
        <v>70.700000000000017</v>
      </c>
      <c r="K501" s="849"/>
      <c r="L501" s="849"/>
      <c r="M501" s="832"/>
      <c r="N501" s="832"/>
      <c r="O501" s="849"/>
      <c r="P501" s="849"/>
      <c r="Q501" s="837"/>
      <c r="R501" s="850"/>
    </row>
    <row r="502" spans="1:18" ht="14.4" customHeight="1" x14ac:dyDescent="0.3">
      <c r="A502" s="831" t="s">
        <v>4551</v>
      </c>
      <c r="B502" s="832" t="s">
        <v>4881</v>
      </c>
      <c r="C502" s="832" t="s">
        <v>612</v>
      </c>
      <c r="D502" s="832" t="s">
        <v>4553</v>
      </c>
      <c r="E502" s="832" t="s">
        <v>4707</v>
      </c>
      <c r="F502" s="832" t="s">
        <v>2988</v>
      </c>
      <c r="G502" s="849">
        <v>1.1000000000000001</v>
      </c>
      <c r="H502" s="849">
        <v>163.30000000000001</v>
      </c>
      <c r="I502" s="832"/>
      <c r="J502" s="832">
        <v>148.45454545454544</v>
      </c>
      <c r="K502" s="849"/>
      <c r="L502" s="849"/>
      <c r="M502" s="832"/>
      <c r="N502" s="832"/>
      <c r="O502" s="849"/>
      <c r="P502" s="849"/>
      <c r="Q502" s="837"/>
      <c r="R502" s="850"/>
    </row>
    <row r="503" spans="1:18" ht="14.4" customHeight="1" x14ac:dyDescent="0.3">
      <c r="A503" s="831" t="s">
        <v>4551</v>
      </c>
      <c r="B503" s="832" t="s">
        <v>4881</v>
      </c>
      <c r="C503" s="832" t="s">
        <v>612</v>
      </c>
      <c r="D503" s="832" t="s">
        <v>4553</v>
      </c>
      <c r="E503" s="832" t="s">
        <v>4713</v>
      </c>
      <c r="F503" s="832" t="s">
        <v>2400</v>
      </c>
      <c r="G503" s="849"/>
      <c r="H503" s="849"/>
      <c r="I503" s="832"/>
      <c r="J503" s="832"/>
      <c r="K503" s="849">
        <v>6</v>
      </c>
      <c r="L503" s="849">
        <v>10494.48</v>
      </c>
      <c r="M503" s="832">
        <v>1</v>
      </c>
      <c r="N503" s="832">
        <v>1749.08</v>
      </c>
      <c r="O503" s="849">
        <v>2</v>
      </c>
      <c r="P503" s="849">
        <v>163.80000000000001</v>
      </c>
      <c r="Q503" s="837">
        <v>1.5608205456582891E-2</v>
      </c>
      <c r="R503" s="850">
        <v>81.900000000000006</v>
      </c>
    </row>
    <row r="504" spans="1:18" ht="14.4" customHeight="1" x14ac:dyDescent="0.3">
      <c r="A504" s="831" t="s">
        <v>4551</v>
      </c>
      <c r="B504" s="832" t="s">
        <v>4881</v>
      </c>
      <c r="C504" s="832" t="s">
        <v>612</v>
      </c>
      <c r="D504" s="832" t="s">
        <v>4553</v>
      </c>
      <c r="E504" s="832" t="s">
        <v>4714</v>
      </c>
      <c r="F504" s="832" t="s">
        <v>2239</v>
      </c>
      <c r="G504" s="849">
        <v>0.05</v>
      </c>
      <c r="H504" s="849">
        <v>14.14</v>
      </c>
      <c r="I504" s="832">
        <v>1.4705882352941178E-2</v>
      </c>
      <c r="J504" s="832">
        <v>282.8</v>
      </c>
      <c r="K504" s="849">
        <v>3.3999999999999995</v>
      </c>
      <c r="L504" s="849">
        <v>961.52</v>
      </c>
      <c r="M504" s="832">
        <v>1</v>
      </c>
      <c r="N504" s="832">
        <v>282.8</v>
      </c>
      <c r="O504" s="849">
        <v>0.35</v>
      </c>
      <c r="P504" s="849">
        <v>98.98</v>
      </c>
      <c r="Q504" s="837">
        <v>0.10294117647058824</v>
      </c>
      <c r="R504" s="850">
        <v>282.8</v>
      </c>
    </row>
    <row r="505" spans="1:18" ht="14.4" customHeight="1" x14ac:dyDescent="0.3">
      <c r="A505" s="831" t="s">
        <v>4551</v>
      </c>
      <c r="B505" s="832" t="s">
        <v>4881</v>
      </c>
      <c r="C505" s="832" t="s">
        <v>612</v>
      </c>
      <c r="D505" s="832" t="s">
        <v>4553</v>
      </c>
      <c r="E505" s="832" t="s">
        <v>4724</v>
      </c>
      <c r="F505" s="832" t="s">
        <v>2381</v>
      </c>
      <c r="G505" s="849"/>
      <c r="H505" s="849"/>
      <c r="I505" s="832"/>
      <c r="J505" s="832"/>
      <c r="K505" s="849">
        <v>2</v>
      </c>
      <c r="L505" s="849">
        <v>9484.7999999999993</v>
      </c>
      <c r="M505" s="832">
        <v>1</v>
      </c>
      <c r="N505" s="832">
        <v>4742.3999999999996</v>
      </c>
      <c r="O505" s="849"/>
      <c r="P505" s="849"/>
      <c r="Q505" s="837"/>
      <c r="R505" s="850"/>
    </row>
    <row r="506" spans="1:18" ht="14.4" customHeight="1" x14ac:dyDescent="0.3">
      <c r="A506" s="831" t="s">
        <v>4551</v>
      </c>
      <c r="B506" s="832" t="s">
        <v>4881</v>
      </c>
      <c r="C506" s="832" t="s">
        <v>612</v>
      </c>
      <c r="D506" s="832" t="s">
        <v>4553</v>
      </c>
      <c r="E506" s="832" t="s">
        <v>4739</v>
      </c>
      <c r="F506" s="832" t="s">
        <v>4740</v>
      </c>
      <c r="G506" s="849">
        <v>2.76</v>
      </c>
      <c r="H506" s="849">
        <v>2522.94</v>
      </c>
      <c r="I506" s="832">
        <v>5.8231546877163831</v>
      </c>
      <c r="J506" s="832">
        <v>914.10869565217399</v>
      </c>
      <c r="K506" s="849">
        <v>1.41</v>
      </c>
      <c r="L506" s="849">
        <v>433.26</v>
      </c>
      <c r="M506" s="832">
        <v>1</v>
      </c>
      <c r="N506" s="832">
        <v>307.27659574468089</v>
      </c>
      <c r="O506" s="849"/>
      <c r="P506" s="849"/>
      <c r="Q506" s="837"/>
      <c r="R506" s="850"/>
    </row>
    <row r="507" spans="1:18" ht="14.4" customHeight="1" x14ac:dyDescent="0.3">
      <c r="A507" s="831" t="s">
        <v>4551</v>
      </c>
      <c r="B507" s="832" t="s">
        <v>4881</v>
      </c>
      <c r="C507" s="832" t="s">
        <v>612</v>
      </c>
      <c r="D507" s="832" t="s">
        <v>4553</v>
      </c>
      <c r="E507" s="832" t="s">
        <v>4741</v>
      </c>
      <c r="F507" s="832" t="s">
        <v>4740</v>
      </c>
      <c r="G507" s="849">
        <v>7.2</v>
      </c>
      <c r="H507" s="849">
        <v>16453.939999999999</v>
      </c>
      <c r="I507" s="832">
        <v>7.1396077410396597</v>
      </c>
      <c r="J507" s="832">
        <v>2285.2694444444442</v>
      </c>
      <c r="K507" s="849">
        <v>3</v>
      </c>
      <c r="L507" s="849">
        <v>2304.6</v>
      </c>
      <c r="M507" s="832">
        <v>1</v>
      </c>
      <c r="N507" s="832">
        <v>768.19999999999993</v>
      </c>
      <c r="O507" s="849"/>
      <c r="P507" s="849"/>
      <c r="Q507" s="837"/>
      <c r="R507" s="850"/>
    </row>
    <row r="508" spans="1:18" ht="14.4" customHeight="1" x14ac:dyDescent="0.3">
      <c r="A508" s="831" t="s">
        <v>4551</v>
      </c>
      <c r="B508" s="832" t="s">
        <v>4881</v>
      </c>
      <c r="C508" s="832" t="s">
        <v>612</v>
      </c>
      <c r="D508" s="832" t="s">
        <v>4553</v>
      </c>
      <c r="E508" s="832" t="s">
        <v>4748</v>
      </c>
      <c r="F508" s="832" t="s">
        <v>2387</v>
      </c>
      <c r="G508" s="849"/>
      <c r="H508" s="849"/>
      <c r="I508" s="832"/>
      <c r="J508" s="832"/>
      <c r="K508" s="849">
        <v>7</v>
      </c>
      <c r="L508" s="849">
        <v>10083.220000000001</v>
      </c>
      <c r="M508" s="832">
        <v>1</v>
      </c>
      <c r="N508" s="832">
        <v>1440.4600000000003</v>
      </c>
      <c r="O508" s="849">
        <v>1</v>
      </c>
      <c r="P508" s="849">
        <v>1186.57</v>
      </c>
      <c r="Q508" s="837">
        <v>0.11767768629465586</v>
      </c>
      <c r="R508" s="850">
        <v>1186.57</v>
      </c>
    </row>
    <row r="509" spans="1:18" ht="14.4" customHeight="1" x14ac:dyDescent="0.3">
      <c r="A509" s="831" t="s">
        <v>4551</v>
      </c>
      <c r="B509" s="832" t="s">
        <v>4881</v>
      </c>
      <c r="C509" s="832" t="s">
        <v>612</v>
      </c>
      <c r="D509" s="832" t="s">
        <v>4553</v>
      </c>
      <c r="E509" s="832" t="s">
        <v>4749</v>
      </c>
      <c r="F509" s="832" t="s">
        <v>2387</v>
      </c>
      <c r="G509" s="849"/>
      <c r="H509" s="849"/>
      <c r="I509" s="832"/>
      <c r="J509" s="832"/>
      <c r="K509" s="849"/>
      <c r="L509" s="849"/>
      <c r="M509" s="832"/>
      <c r="N509" s="832"/>
      <c r="O509" s="849">
        <v>2</v>
      </c>
      <c r="P509" s="849">
        <v>7930.1</v>
      </c>
      <c r="Q509" s="837"/>
      <c r="R509" s="850">
        <v>3965.05</v>
      </c>
    </row>
    <row r="510" spans="1:18" ht="14.4" customHeight="1" x14ac:dyDescent="0.3">
      <c r="A510" s="831" t="s">
        <v>4551</v>
      </c>
      <c r="B510" s="832" t="s">
        <v>4881</v>
      </c>
      <c r="C510" s="832" t="s">
        <v>612</v>
      </c>
      <c r="D510" s="832" t="s">
        <v>4553</v>
      </c>
      <c r="E510" s="832" t="s">
        <v>4750</v>
      </c>
      <c r="F510" s="832" t="s">
        <v>2367</v>
      </c>
      <c r="G510" s="849"/>
      <c r="H510" s="849"/>
      <c r="I510" s="832"/>
      <c r="J510" s="832"/>
      <c r="K510" s="849">
        <v>3</v>
      </c>
      <c r="L510" s="849">
        <v>70215.100000000006</v>
      </c>
      <c r="M510" s="832">
        <v>1</v>
      </c>
      <c r="N510" s="832">
        <v>23405.033333333336</v>
      </c>
      <c r="O510" s="849"/>
      <c r="P510" s="849"/>
      <c r="Q510" s="837"/>
      <c r="R510" s="850"/>
    </row>
    <row r="511" spans="1:18" ht="14.4" customHeight="1" x14ac:dyDescent="0.3">
      <c r="A511" s="831" t="s">
        <v>4551</v>
      </c>
      <c r="B511" s="832" t="s">
        <v>4881</v>
      </c>
      <c r="C511" s="832" t="s">
        <v>612</v>
      </c>
      <c r="D511" s="832" t="s">
        <v>4553</v>
      </c>
      <c r="E511" s="832" t="s">
        <v>4751</v>
      </c>
      <c r="F511" s="832" t="s">
        <v>4752</v>
      </c>
      <c r="G511" s="849"/>
      <c r="H511" s="849"/>
      <c r="I511" s="832"/>
      <c r="J511" s="832"/>
      <c r="K511" s="849">
        <v>4</v>
      </c>
      <c r="L511" s="849">
        <v>3137.2</v>
      </c>
      <c r="M511" s="832">
        <v>1</v>
      </c>
      <c r="N511" s="832">
        <v>784.3</v>
      </c>
      <c r="O511" s="849"/>
      <c r="P511" s="849"/>
      <c r="Q511" s="837"/>
      <c r="R511" s="850"/>
    </row>
    <row r="512" spans="1:18" ht="14.4" customHeight="1" x14ac:dyDescent="0.3">
      <c r="A512" s="831" t="s">
        <v>4551</v>
      </c>
      <c r="B512" s="832" t="s">
        <v>4881</v>
      </c>
      <c r="C512" s="832" t="s">
        <v>612</v>
      </c>
      <c r="D512" s="832" t="s">
        <v>4553</v>
      </c>
      <c r="E512" s="832" t="s">
        <v>4753</v>
      </c>
      <c r="F512" s="832" t="s">
        <v>4752</v>
      </c>
      <c r="G512" s="849"/>
      <c r="H512" s="849"/>
      <c r="I512" s="832"/>
      <c r="J512" s="832"/>
      <c r="K512" s="849">
        <v>10.61</v>
      </c>
      <c r="L512" s="849">
        <v>2496.4</v>
      </c>
      <c r="M512" s="832">
        <v>1</v>
      </c>
      <c r="N512" s="832">
        <v>235.28746465598493</v>
      </c>
      <c r="O512" s="849"/>
      <c r="P512" s="849"/>
      <c r="Q512" s="837"/>
      <c r="R512" s="850"/>
    </row>
    <row r="513" spans="1:18" ht="14.4" customHeight="1" x14ac:dyDescent="0.3">
      <c r="A513" s="831" t="s">
        <v>4551</v>
      </c>
      <c r="B513" s="832" t="s">
        <v>4881</v>
      </c>
      <c r="C513" s="832" t="s">
        <v>612</v>
      </c>
      <c r="D513" s="832" t="s">
        <v>4553</v>
      </c>
      <c r="E513" s="832" t="s">
        <v>4754</v>
      </c>
      <c r="F513" s="832" t="s">
        <v>4752</v>
      </c>
      <c r="G513" s="849"/>
      <c r="H513" s="849"/>
      <c r="I513" s="832"/>
      <c r="J513" s="832"/>
      <c r="K513" s="849">
        <v>2.0100000000000002</v>
      </c>
      <c r="L513" s="849">
        <v>4729.3</v>
      </c>
      <c r="M513" s="832">
        <v>1</v>
      </c>
      <c r="N513" s="832">
        <v>2352.8855721393033</v>
      </c>
      <c r="O513" s="849"/>
      <c r="P513" s="849"/>
      <c r="Q513" s="837"/>
      <c r="R513" s="850"/>
    </row>
    <row r="514" spans="1:18" ht="14.4" customHeight="1" x14ac:dyDescent="0.3">
      <c r="A514" s="831" t="s">
        <v>4551</v>
      </c>
      <c r="B514" s="832" t="s">
        <v>4881</v>
      </c>
      <c r="C514" s="832" t="s">
        <v>612</v>
      </c>
      <c r="D514" s="832" t="s">
        <v>4553</v>
      </c>
      <c r="E514" s="832" t="s">
        <v>4756</v>
      </c>
      <c r="F514" s="832" t="s">
        <v>818</v>
      </c>
      <c r="G514" s="849"/>
      <c r="H514" s="849"/>
      <c r="I514" s="832"/>
      <c r="J514" s="832"/>
      <c r="K514" s="849">
        <v>10.029999999999999</v>
      </c>
      <c r="L514" s="849">
        <v>6897.2199999999993</v>
      </c>
      <c r="M514" s="832">
        <v>1</v>
      </c>
      <c r="N514" s="832">
        <v>687.65902293120632</v>
      </c>
      <c r="O514" s="849">
        <v>2</v>
      </c>
      <c r="P514" s="849">
        <v>426.36</v>
      </c>
      <c r="Q514" s="837">
        <v>6.1816210009250111E-2</v>
      </c>
      <c r="R514" s="850">
        <v>213.18</v>
      </c>
    </row>
    <row r="515" spans="1:18" ht="14.4" customHeight="1" x14ac:dyDescent="0.3">
      <c r="A515" s="831" t="s">
        <v>4551</v>
      </c>
      <c r="B515" s="832" t="s">
        <v>4881</v>
      </c>
      <c r="C515" s="832" t="s">
        <v>612</v>
      </c>
      <c r="D515" s="832" t="s">
        <v>4553</v>
      </c>
      <c r="E515" s="832" t="s">
        <v>4757</v>
      </c>
      <c r="F515" s="832" t="s">
        <v>818</v>
      </c>
      <c r="G515" s="849"/>
      <c r="H515" s="849"/>
      <c r="I515" s="832"/>
      <c r="J515" s="832"/>
      <c r="K515" s="849">
        <v>2</v>
      </c>
      <c r="L515" s="849">
        <v>275.08</v>
      </c>
      <c r="M515" s="832">
        <v>1</v>
      </c>
      <c r="N515" s="832">
        <v>137.54</v>
      </c>
      <c r="O515" s="849">
        <v>3</v>
      </c>
      <c r="P515" s="849">
        <v>218.79</v>
      </c>
      <c r="Q515" s="837">
        <v>0.79536862003780717</v>
      </c>
      <c r="R515" s="850">
        <v>72.929999999999993</v>
      </c>
    </row>
    <row r="516" spans="1:18" ht="14.4" customHeight="1" x14ac:dyDescent="0.3">
      <c r="A516" s="831" t="s">
        <v>4551</v>
      </c>
      <c r="B516" s="832" t="s">
        <v>4881</v>
      </c>
      <c r="C516" s="832" t="s">
        <v>612</v>
      </c>
      <c r="D516" s="832" t="s">
        <v>4553</v>
      </c>
      <c r="E516" s="832" t="s">
        <v>4763</v>
      </c>
      <c r="F516" s="832" t="s">
        <v>728</v>
      </c>
      <c r="G516" s="849"/>
      <c r="H516" s="849"/>
      <c r="I516" s="832"/>
      <c r="J516" s="832"/>
      <c r="K516" s="849">
        <v>11.620000000000001</v>
      </c>
      <c r="L516" s="849">
        <v>2399.29</v>
      </c>
      <c r="M516" s="832">
        <v>1</v>
      </c>
      <c r="N516" s="832">
        <v>206.47934595524956</v>
      </c>
      <c r="O516" s="849">
        <v>2.04</v>
      </c>
      <c r="P516" s="849">
        <v>230.34</v>
      </c>
      <c r="Q516" s="837">
        <v>9.6003401006130987E-2</v>
      </c>
      <c r="R516" s="850">
        <v>112.91176470588235</v>
      </c>
    </row>
    <row r="517" spans="1:18" ht="14.4" customHeight="1" x14ac:dyDescent="0.3">
      <c r="A517" s="831" t="s">
        <v>4551</v>
      </c>
      <c r="B517" s="832" t="s">
        <v>4881</v>
      </c>
      <c r="C517" s="832" t="s">
        <v>612</v>
      </c>
      <c r="D517" s="832" t="s">
        <v>4553</v>
      </c>
      <c r="E517" s="832" t="s">
        <v>4769</v>
      </c>
      <c r="F517" s="832" t="s">
        <v>958</v>
      </c>
      <c r="G517" s="849"/>
      <c r="H517" s="849"/>
      <c r="I517" s="832"/>
      <c r="J517" s="832"/>
      <c r="K517" s="849"/>
      <c r="L517" s="849"/>
      <c r="M517" s="832"/>
      <c r="N517" s="832"/>
      <c r="O517" s="849">
        <v>0.83</v>
      </c>
      <c r="P517" s="849">
        <v>349.61</v>
      </c>
      <c r="Q517" s="837"/>
      <c r="R517" s="850">
        <v>421.21686746987956</v>
      </c>
    </row>
    <row r="518" spans="1:18" ht="14.4" customHeight="1" x14ac:dyDescent="0.3">
      <c r="A518" s="831" t="s">
        <v>4551</v>
      </c>
      <c r="B518" s="832" t="s">
        <v>4881</v>
      </c>
      <c r="C518" s="832" t="s">
        <v>612</v>
      </c>
      <c r="D518" s="832" t="s">
        <v>4553</v>
      </c>
      <c r="E518" s="832" t="s">
        <v>4773</v>
      </c>
      <c r="F518" s="832" t="s">
        <v>2087</v>
      </c>
      <c r="G518" s="849"/>
      <c r="H518" s="849"/>
      <c r="I518" s="832"/>
      <c r="J518" s="832"/>
      <c r="K518" s="849"/>
      <c r="L518" s="849"/>
      <c r="M518" s="832"/>
      <c r="N518" s="832"/>
      <c r="O518" s="849">
        <v>1.02</v>
      </c>
      <c r="P518" s="849">
        <v>483.76</v>
      </c>
      <c r="Q518" s="837"/>
      <c r="R518" s="850">
        <v>474.27450980392155</v>
      </c>
    </row>
    <row r="519" spans="1:18" ht="14.4" customHeight="1" x14ac:dyDescent="0.3">
      <c r="A519" s="831" t="s">
        <v>4551</v>
      </c>
      <c r="B519" s="832" t="s">
        <v>4881</v>
      </c>
      <c r="C519" s="832" t="s">
        <v>612</v>
      </c>
      <c r="D519" s="832" t="s">
        <v>4553</v>
      </c>
      <c r="E519" s="832" t="s">
        <v>4774</v>
      </c>
      <c r="F519" s="832" t="s">
        <v>2087</v>
      </c>
      <c r="G519" s="849"/>
      <c r="H519" s="849"/>
      <c r="I519" s="832"/>
      <c r="J519" s="832"/>
      <c r="K519" s="849"/>
      <c r="L519" s="849"/>
      <c r="M519" s="832"/>
      <c r="N519" s="832"/>
      <c r="O519" s="849">
        <v>0.21</v>
      </c>
      <c r="P519" s="849">
        <v>42.95</v>
      </c>
      <c r="Q519" s="837"/>
      <c r="R519" s="850">
        <v>204.52380952380955</v>
      </c>
    </row>
    <row r="520" spans="1:18" ht="14.4" customHeight="1" x14ac:dyDescent="0.3">
      <c r="A520" s="831" t="s">
        <v>4551</v>
      </c>
      <c r="B520" s="832" t="s">
        <v>4881</v>
      </c>
      <c r="C520" s="832" t="s">
        <v>612</v>
      </c>
      <c r="D520" s="832" t="s">
        <v>4793</v>
      </c>
      <c r="E520" s="832" t="s">
        <v>4794</v>
      </c>
      <c r="F520" s="832" t="s">
        <v>4795</v>
      </c>
      <c r="G520" s="849">
        <v>1</v>
      </c>
      <c r="H520" s="849">
        <v>867</v>
      </c>
      <c r="I520" s="832"/>
      <c r="J520" s="832">
        <v>867</v>
      </c>
      <c r="K520" s="849"/>
      <c r="L520" s="849"/>
      <c r="M520" s="832"/>
      <c r="N520" s="832"/>
      <c r="O520" s="849">
        <v>1</v>
      </c>
      <c r="P520" s="849">
        <v>867</v>
      </c>
      <c r="Q520" s="837"/>
      <c r="R520" s="850">
        <v>867</v>
      </c>
    </row>
    <row r="521" spans="1:18" ht="14.4" customHeight="1" x14ac:dyDescent="0.3">
      <c r="A521" s="831" t="s">
        <v>4551</v>
      </c>
      <c r="B521" s="832" t="s">
        <v>4881</v>
      </c>
      <c r="C521" s="832" t="s">
        <v>612</v>
      </c>
      <c r="D521" s="832" t="s">
        <v>4793</v>
      </c>
      <c r="E521" s="832" t="s">
        <v>4796</v>
      </c>
      <c r="F521" s="832" t="s">
        <v>4797</v>
      </c>
      <c r="G521" s="849">
        <v>8</v>
      </c>
      <c r="H521" s="849">
        <v>6936</v>
      </c>
      <c r="I521" s="832">
        <v>0.42105263157894735</v>
      </c>
      <c r="J521" s="832">
        <v>867</v>
      </c>
      <c r="K521" s="849">
        <v>19</v>
      </c>
      <c r="L521" s="849">
        <v>16473</v>
      </c>
      <c r="M521" s="832">
        <v>1</v>
      </c>
      <c r="N521" s="832">
        <v>867</v>
      </c>
      <c r="O521" s="849">
        <v>3</v>
      </c>
      <c r="P521" s="849">
        <v>1687.9499999999998</v>
      </c>
      <c r="Q521" s="837">
        <v>0.10246767437625204</v>
      </c>
      <c r="R521" s="850">
        <v>562.65</v>
      </c>
    </row>
    <row r="522" spans="1:18" ht="14.4" customHeight="1" x14ac:dyDescent="0.3">
      <c r="A522" s="831" t="s">
        <v>4551</v>
      </c>
      <c r="B522" s="832" t="s">
        <v>4881</v>
      </c>
      <c r="C522" s="832" t="s">
        <v>612</v>
      </c>
      <c r="D522" s="832" t="s">
        <v>4793</v>
      </c>
      <c r="E522" s="832" t="s">
        <v>4798</v>
      </c>
      <c r="F522" s="832" t="s">
        <v>4799</v>
      </c>
      <c r="G522" s="849"/>
      <c r="H522" s="849"/>
      <c r="I522" s="832"/>
      <c r="J522" s="832"/>
      <c r="K522" s="849">
        <v>8</v>
      </c>
      <c r="L522" s="849">
        <v>7712</v>
      </c>
      <c r="M522" s="832">
        <v>1</v>
      </c>
      <c r="N522" s="832">
        <v>964</v>
      </c>
      <c r="O522" s="849"/>
      <c r="P522" s="849"/>
      <c r="Q522" s="837"/>
      <c r="R522" s="850"/>
    </row>
    <row r="523" spans="1:18" ht="14.4" customHeight="1" x14ac:dyDescent="0.3">
      <c r="A523" s="831" t="s">
        <v>4551</v>
      </c>
      <c r="B523" s="832" t="s">
        <v>4881</v>
      </c>
      <c r="C523" s="832" t="s">
        <v>612</v>
      </c>
      <c r="D523" s="832" t="s">
        <v>4804</v>
      </c>
      <c r="E523" s="832" t="s">
        <v>4807</v>
      </c>
      <c r="F523" s="832" t="s">
        <v>4808</v>
      </c>
      <c r="G523" s="849">
        <v>2</v>
      </c>
      <c r="H523" s="849">
        <v>244</v>
      </c>
      <c r="I523" s="832">
        <v>2</v>
      </c>
      <c r="J523" s="832">
        <v>122</v>
      </c>
      <c r="K523" s="849">
        <v>1</v>
      </c>
      <c r="L523" s="849">
        <v>122</v>
      </c>
      <c r="M523" s="832">
        <v>1</v>
      </c>
      <c r="N523" s="832">
        <v>122</v>
      </c>
      <c r="O523" s="849">
        <v>1</v>
      </c>
      <c r="P523" s="849">
        <v>122</v>
      </c>
      <c r="Q523" s="837">
        <v>1</v>
      </c>
      <c r="R523" s="850">
        <v>122</v>
      </c>
    </row>
    <row r="524" spans="1:18" ht="14.4" customHeight="1" x14ac:dyDescent="0.3">
      <c r="A524" s="831" t="s">
        <v>4551</v>
      </c>
      <c r="B524" s="832" t="s">
        <v>4881</v>
      </c>
      <c r="C524" s="832" t="s">
        <v>612</v>
      </c>
      <c r="D524" s="832" t="s">
        <v>4804</v>
      </c>
      <c r="E524" s="832" t="s">
        <v>4809</v>
      </c>
      <c r="F524" s="832" t="s">
        <v>4810</v>
      </c>
      <c r="G524" s="849">
        <v>47</v>
      </c>
      <c r="H524" s="849">
        <v>6909</v>
      </c>
      <c r="I524" s="832">
        <v>0.62666666666666671</v>
      </c>
      <c r="J524" s="832">
        <v>147</v>
      </c>
      <c r="K524" s="849">
        <v>75</v>
      </c>
      <c r="L524" s="849">
        <v>11025</v>
      </c>
      <c r="M524" s="832">
        <v>1</v>
      </c>
      <c r="N524" s="832">
        <v>147</v>
      </c>
      <c r="O524" s="849">
        <v>14</v>
      </c>
      <c r="P524" s="849">
        <v>2114</v>
      </c>
      <c r="Q524" s="837">
        <v>0.19174603174603175</v>
      </c>
      <c r="R524" s="850">
        <v>151</v>
      </c>
    </row>
    <row r="525" spans="1:18" ht="14.4" customHeight="1" x14ac:dyDescent="0.3">
      <c r="A525" s="831" t="s">
        <v>4551</v>
      </c>
      <c r="B525" s="832" t="s">
        <v>4881</v>
      </c>
      <c r="C525" s="832" t="s">
        <v>612</v>
      </c>
      <c r="D525" s="832" t="s">
        <v>4804</v>
      </c>
      <c r="E525" s="832" t="s">
        <v>4813</v>
      </c>
      <c r="F525" s="832" t="s">
        <v>4814</v>
      </c>
      <c r="G525" s="849">
        <v>41</v>
      </c>
      <c r="H525" s="849">
        <v>1517</v>
      </c>
      <c r="I525" s="832">
        <v>0.29285714285714287</v>
      </c>
      <c r="J525" s="832">
        <v>37</v>
      </c>
      <c r="K525" s="849">
        <v>140</v>
      </c>
      <c r="L525" s="849">
        <v>5180</v>
      </c>
      <c r="M525" s="832">
        <v>1</v>
      </c>
      <c r="N525" s="832">
        <v>37</v>
      </c>
      <c r="O525" s="849">
        <v>75</v>
      </c>
      <c r="P525" s="849">
        <v>2850</v>
      </c>
      <c r="Q525" s="837">
        <v>0.5501930501930502</v>
      </c>
      <c r="R525" s="850">
        <v>38</v>
      </c>
    </row>
    <row r="526" spans="1:18" ht="14.4" customHeight="1" x14ac:dyDescent="0.3">
      <c r="A526" s="831" t="s">
        <v>4551</v>
      </c>
      <c r="B526" s="832" t="s">
        <v>4881</v>
      </c>
      <c r="C526" s="832" t="s">
        <v>612</v>
      </c>
      <c r="D526" s="832" t="s">
        <v>4804</v>
      </c>
      <c r="E526" s="832" t="s">
        <v>4899</v>
      </c>
      <c r="F526" s="832" t="s">
        <v>4900</v>
      </c>
      <c r="G526" s="849">
        <v>347</v>
      </c>
      <c r="H526" s="849">
        <v>61419</v>
      </c>
      <c r="I526" s="832">
        <v>0.62396123290732874</v>
      </c>
      <c r="J526" s="832">
        <v>177</v>
      </c>
      <c r="K526" s="849">
        <v>553</v>
      </c>
      <c r="L526" s="849">
        <v>98434</v>
      </c>
      <c r="M526" s="832">
        <v>1</v>
      </c>
      <c r="N526" s="832">
        <v>178</v>
      </c>
      <c r="O526" s="849">
        <v>197</v>
      </c>
      <c r="P526" s="849">
        <v>35263</v>
      </c>
      <c r="Q526" s="837">
        <v>0.35824003901091084</v>
      </c>
      <c r="R526" s="850">
        <v>179</v>
      </c>
    </row>
    <row r="527" spans="1:18" ht="14.4" customHeight="1" x14ac:dyDescent="0.3">
      <c r="A527" s="831" t="s">
        <v>4551</v>
      </c>
      <c r="B527" s="832" t="s">
        <v>4881</v>
      </c>
      <c r="C527" s="832" t="s">
        <v>612</v>
      </c>
      <c r="D527" s="832" t="s">
        <v>4804</v>
      </c>
      <c r="E527" s="832" t="s">
        <v>4903</v>
      </c>
      <c r="F527" s="832" t="s">
        <v>4904</v>
      </c>
      <c r="G527" s="849">
        <v>20</v>
      </c>
      <c r="H527" s="849">
        <v>14300</v>
      </c>
      <c r="I527" s="832">
        <v>5.2356020942408377E-2</v>
      </c>
      <c r="J527" s="832">
        <v>715</v>
      </c>
      <c r="K527" s="849">
        <v>382</v>
      </c>
      <c r="L527" s="849">
        <v>273130</v>
      </c>
      <c r="M527" s="832">
        <v>1</v>
      </c>
      <c r="N527" s="832">
        <v>715</v>
      </c>
      <c r="O527" s="849"/>
      <c r="P527" s="849"/>
      <c r="Q527" s="837"/>
      <c r="R527" s="850"/>
    </row>
    <row r="528" spans="1:18" ht="14.4" customHeight="1" x14ac:dyDescent="0.3">
      <c r="A528" s="831" t="s">
        <v>4551</v>
      </c>
      <c r="B528" s="832" t="s">
        <v>4881</v>
      </c>
      <c r="C528" s="832" t="s">
        <v>612</v>
      </c>
      <c r="D528" s="832" t="s">
        <v>4804</v>
      </c>
      <c r="E528" s="832" t="s">
        <v>4905</v>
      </c>
      <c r="F528" s="832" t="s">
        <v>4906</v>
      </c>
      <c r="G528" s="849">
        <v>29</v>
      </c>
      <c r="H528" s="849">
        <v>18299</v>
      </c>
      <c r="I528" s="832">
        <v>2.8954113924050633</v>
      </c>
      <c r="J528" s="832">
        <v>631</v>
      </c>
      <c r="K528" s="849">
        <v>10</v>
      </c>
      <c r="L528" s="849">
        <v>6320</v>
      </c>
      <c r="M528" s="832">
        <v>1</v>
      </c>
      <c r="N528" s="832">
        <v>632</v>
      </c>
      <c r="O528" s="849">
        <v>9</v>
      </c>
      <c r="P528" s="849">
        <v>5697</v>
      </c>
      <c r="Q528" s="837">
        <v>0.90142405063291142</v>
      </c>
      <c r="R528" s="850">
        <v>633</v>
      </c>
    </row>
    <row r="529" spans="1:18" ht="14.4" customHeight="1" x14ac:dyDescent="0.3">
      <c r="A529" s="831" t="s">
        <v>4551</v>
      </c>
      <c r="B529" s="832" t="s">
        <v>4881</v>
      </c>
      <c r="C529" s="832" t="s">
        <v>612</v>
      </c>
      <c r="D529" s="832" t="s">
        <v>4804</v>
      </c>
      <c r="E529" s="832" t="s">
        <v>4939</v>
      </c>
      <c r="F529" s="832" t="s">
        <v>4940</v>
      </c>
      <c r="G529" s="849">
        <v>14</v>
      </c>
      <c r="H529" s="849">
        <v>86086</v>
      </c>
      <c r="I529" s="832">
        <v>1.9990247074122236</v>
      </c>
      <c r="J529" s="832">
        <v>6149</v>
      </c>
      <c r="K529" s="849">
        <v>7</v>
      </c>
      <c r="L529" s="849">
        <v>43064</v>
      </c>
      <c r="M529" s="832">
        <v>1</v>
      </c>
      <c r="N529" s="832">
        <v>6152</v>
      </c>
      <c r="O529" s="849">
        <v>4</v>
      </c>
      <c r="P529" s="849">
        <v>24648</v>
      </c>
      <c r="Q529" s="837">
        <v>0.57235742151216795</v>
      </c>
      <c r="R529" s="850">
        <v>6162</v>
      </c>
    </row>
    <row r="530" spans="1:18" ht="14.4" customHeight="1" x14ac:dyDescent="0.3">
      <c r="A530" s="831" t="s">
        <v>4551</v>
      </c>
      <c r="B530" s="832" t="s">
        <v>4881</v>
      </c>
      <c r="C530" s="832" t="s">
        <v>612</v>
      </c>
      <c r="D530" s="832" t="s">
        <v>4804</v>
      </c>
      <c r="E530" s="832" t="s">
        <v>4907</v>
      </c>
      <c r="F530" s="832" t="s">
        <v>4908</v>
      </c>
      <c r="G530" s="849">
        <v>45</v>
      </c>
      <c r="H530" s="849">
        <v>300510</v>
      </c>
      <c r="I530" s="832">
        <v>1.5510273601412137</v>
      </c>
      <c r="J530" s="832">
        <v>6678</v>
      </c>
      <c r="K530" s="849">
        <v>29</v>
      </c>
      <c r="L530" s="849">
        <v>193749</v>
      </c>
      <c r="M530" s="832">
        <v>1</v>
      </c>
      <c r="N530" s="832">
        <v>6681</v>
      </c>
      <c r="O530" s="849">
        <v>11</v>
      </c>
      <c r="P530" s="849">
        <v>73645</v>
      </c>
      <c r="Q530" s="837">
        <v>0.38010518763967815</v>
      </c>
      <c r="R530" s="850">
        <v>6695</v>
      </c>
    </row>
    <row r="531" spans="1:18" ht="14.4" customHeight="1" x14ac:dyDescent="0.3">
      <c r="A531" s="831" t="s">
        <v>4551</v>
      </c>
      <c r="B531" s="832" t="s">
        <v>4881</v>
      </c>
      <c r="C531" s="832" t="s">
        <v>612</v>
      </c>
      <c r="D531" s="832" t="s">
        <v>4804</v>
      </c>
      <c r="E531" s="832" t="s">
        <v>4909</v>
      </c>
      <c r="F531" s="832" t="s">
        <v>4910</v>
      </c>
      <c r="G531" s="849">
        <v>2</v>
      </c>
      <c r="H531" s="849">
        <v>258</v>
      </c>
      <c r="I531" s="832">
        <v>0.1111111111111111</v>
      </c>
      <c r="J531" s="832">
        <v>129</v>
      </c>
      <c r="K531" s="849">
        <v>18</v>
      </c>
      <c r="L531" s="849">
        <v>2322</v>
      </c>
      <c r="M531" s="832">
        <v>1</v>
      </c>
      <c r="N531" s="832">
        <v>129</v>
      </c>
      <c r="O531" s="849"/>
      <c r="P531" s="849"/>
      <c r="Q531" s="837"/>
      <c r="R531" s="850"/>
    </row>
    <row r="532" spans="1:18" ht="14.4" customHeight="1" x14ac:dyDescent="0.3">
      <c r="A532" s="831" t="s">
        <v>4551</v>
      </c>
      <c r="B532" s="832" t="s">
        <v>4881</v>
      </c>
      <c r="C532" s="832" t="s">
        <v>612</v>
      </c>
      <c r="D532" s="832" t="s">
        <v>4804</v>
      </c>
      <c r="E532" s="832" t="s">
        <v>4913</v>
      </c>
      <c r="F532" s="832" t="s">
        <v>4914</v>
      </c>
      <c r="G532" s="849">
        <v>60</v>
      </c>
      <c r="H532" s="849">
        <v>52740</v>
      </c>
      <c r="I532" s="832">
        <v>8.3333333333333329E-2</v>
      </c>
      <c r="J532" s="832">
        <v>879</v>
      </c>
      <c r="K532" s="849">
        <v>720</v>
      </c>
      <c r="L532" s="849">
        <v>632880</v>
      </c>
      <c r="M532" s="832">
        <v>1</v>
      </c>
      <c r="N532" s="832">
        <v>879</v>
      </c>
      <c r="O532" s="849"/>
      <c r="P532" s="849"/>
      <c r="Q532" s="837"/>
      <c r="R532" s="850"/>
    </row>
    <row r="533" spans="1:18" ht="14.4" customHeight="1" x14ac:dyDescent="0.3">
      <c r="A533" s="831" t="s">
        <v>4551</v>
      </c>
      <c r="B533" s="832" t="s">
        <v>4881</v>
      </c>
      <c r="C533" s="832" t="s">
        <v>612</v>
      </c>
      <c r="D533" s="832" t="s">
        <v>4804</v>
      </c>
      <c r="E533" s="832" t="s">
        <v>4823</v>
      </c>
      <c r="F533" s="832" t="s">
        <v>4824</v>
      </c>
      <c r="G533" s="849">
        <v>47</v>
      </c>
      <c r="H533" s="849">
        <v>11421</v>
      </c>
      <c r="I533" s="832">
        <v>0.2836810730253353</v>
      </c>
      <c r="J533" s="832">
        <v>243</v>
      </c>
      <c r="K533" s="849">
        <v>165</v>
      </c>
      <c r="L533" s="849">
        <v>40260</v>
      </c>
      <c r="M533" s="832">
        <v>1</v>
      </c>
      <c r="N533" s="832">
        <v>244</v>
      </c>
      <c r="O533" s="849">
        <v>18</v>
      </c>
      <c r="P533" s="849">
        <v>4410</v>
      </c>
      <c r="Q533" s="837">
        <v>0.10953800298062594</v>
      </c>
      <c r="R533" s="850">
        <v>245</v>
      </c>
    </row>
    <row r="534" spans="1:18" ht="14.4" customHeight="1" x14ac:dyDescent="0.3">
      <c r="A534" s="831" t="s">
        <v>4551</v>
      </c>
      <c r="B534" s="832" t="s">
        <v>4881</v>
      </c>
      <c r="C534" s="832" t="s">
        <v>612</v>
      </c>
      <c r="D534" s="832" t="s">
        <v>4804</v>
      </c>
      <c r="E534" s="832" t="s">
        <v>4825</v>
      </c>
      <c r="F534" s="832" t="s">
        <v>4826</v>
      </c>
      <c r="G534" s="849">
        <v>348</v>
      </c>
      <c r="H534" s="849">
        <v>11600.01</v>
      </c>
      <c r="I534" s="832">
        <v>0.63503797085835167</v>
      </c>
      <c r="J534" s="832">
        <v>33.333362068965521</v>
      </c>
      <c r="K534" s="849">
        <v>548</v>
      </c>
      <c r="L534" s="849">
        <v>18266.64</v>
      </c>
      <c r="M534" s="832">
        <v>1</v>
      </c>
      <c r="N534" s="832">
        <v>33.333284671532844</v>
      </c>
      <c r="O534" s="849">
        <v>197</v>
      </c>
      <c r="P534" s="849">
        <v>6566.65</v>
      </c>
      <c r="Q534" s="837">
        <v>0.35948866348709996</v>
      </c>
      <c r="R534" s="850">
        <v>33.333248730964463</v>
      </c>
    </row>
    <row r="535" spans="1:18" ht="14.4" customHeight="1" x14ac:dyDescent="0.3">
      <c r="A535" s="831" t="s">
        <v>4551</v>
      </c>
      <c r="B535" s="832" t="s">
        <v>4881</v>
      </c>
      <c r="C535" s="832" t="s">
        <v>612</v>
      </c>
      <c r="D535" s="832" t="s">
        <v>4804</v>
      </c>
      <c r="E535" s="832" t="s">
        <v>4915</v>
      </c>
      <c r="F535" s="832" t="s">
        <v>4916</v>
      </c>
      <c r="G535" s="849">
        <v>67</v>
      </c>
      <c r="H535" s="849">
        <v>62913</v>
      </c>
      <c r="I535" s="832">
        <v>1.8108108108108107</v>
      </c>
      <c r="J535" s="832">
        <v>939</v>
      </c>
      <c r="K535" s="849">
        <v>37</v>
      </c>
      <c r="L535" s="849">
        <v>34743</v>
      </c>
      <c r="M535" s="832">
        <v>1</v>
      </c>
      <c r="N535" s="832">
        <v>939</v>
      </c>
      <c r="O535" s="849">
        <v>18</v>
      </c>
      <c r="P535" s="849">
        <v>16956</v>
      </c>
      <c r="Q535" s="837">
        <v>0.48804075641136346</v>
      </c>
      <c r="R535" s="850">
        <v>942</v>
      </c>
    </row>
    <row r="536" spans="1:18" ht="14.4" customHeight="1" x14ac:dyDescent="0.3">
      <c r="A536" s="831" t="s">
        <v>4551</v>
      </c>
      <c r="B536" s="832" t="s">
        <v>4881</v>
      </c>
      <c r="C536" s="832" t="s">
        <v>612</v>
      </c>
      <c r="D536" s="832" t="s">
        <v>4804</v>
      </c>
      <c r="E536" s="832" t="s">
        <v>4827</v>
      </c>
      <c r="F536" s="832" t="s">
        <v>4828</v>
      </c>
      <c r="G536" s="849">
        <v>138</v>
      </c>
      <c r="H536" s="849">
        <v>5106</v>
      </c>
      <c r="I536" s="832">
        <v>0.35475578406169667</v>
      </c>
      <c r="J536" s="832">
        <v>37</v>
      </c>
      <c r="K536" s="849">
        <v>389</v>
      </c>
      <c r="L536" s="849">
        <v>14393</v>
      </c>
      <c r="M536" s="832">
        <v>1</v>
      </c>
      <c r="N536" s="832">
        <v>37</v>
      </c>
      <c r="O536" s="849">
        <v>103</v>
      </c>
      <c r="P536" s="849">
        <v>3914</v>
      </c>
      <c r="Q536" s="837">
        <v>0.27193774751615368</v>
      </c>
      <c r="R536" s="850">
        <v>38</v>
      </c>
    </row>
    <row r="537" spans="1:18" ht="14.4" customHeight="1" x14ac:dyDescent="0.3">
      <c r="A537" s="831" t="s">
        <v>4551</v>
      </c>
      <c r="B537" s="832" t="s">
        <v>4881</v>
      </c>
      <c r="C537" s="832" t="s">
        <v>612</v>
      </c>
      <c r="D537" s="832" t="s">
        <v>4804</v>
      </c>
      <c r="E537" s="832" t="s">
        <v>4831</v>
      </c>
      <c r="F537" s="832" t="s">
        <v>4832</v>
      </c>
      <c r="G537" s="849">
        <v>6</v>
      </c>
      <c r="H537" s="849">
        <v>192</v>
      </c>
      <c r="I537" s="832">
        <v>0.2</v>
      </c>
      <c r="J537" s="832">
        <v>32</v>
      </c>
      <c r="K537" s="849">
        <v>30</v>
      </c>
      <c r="L537" s="849">
        <v>960</v>
      </c>
      <c r="M537" s="832">
        <v>1</v>
      </c>
      <c r="N537" s="832">
        <v>32</v>
      </c>
      <c r="O537" s="849">
        <v>9</v>
      </c>
      <c r="P537" s="849">
        <v>297</v>
      </c>
      <c r="Q537" s="837">
        <v>0.30937500000000001</v>
      </c>
      <c r="R537" s="850">
        <v>33</v>
      </c>
    </row>
    <row r="538" spans="1:18" ht="14.4" customHeight="1" x14ac:dyDescent="0.3">
      <c r="A538" s="831" t="s">
        <v>4551</v>
      </c>
      <c r="B538" s="832" t="s">
        <v>4881</v>
      </c>
      <c r="C538" s="832" t="s">
        <v>612</v>
      </c>
      <c r="D538" s="832" t="s">
        <v>4804</v>
      </c>
      <c r="E538" s="832" t="s">
        <v>4917</v>
      </c>
      <c r="F538" s="832" t="s">
        <v>4918</v>
      </c>
      <c r="G538" s="849">
        <v>2</v>
      </c>
      <c r="H538" s="849">
        <v>710</v>
      </c>
      <c r="I538" s="832">
        <v>2</v>
      </c>
      <c r="J538" s="832">
        <v>355</v>
      </c>
      <c r="K538" s="849">
        <v>1</v>
      </c>
      <c r="L538" s="849">
        <v>355</v>
      </c>
      <c r="M538" s="832">
        <v>1</v>
      </c>
      <c r="N538" s="832">
        <v>355</v>
      </c>
      <c r="O538" s="849"/>
      <c r="P538" s="849"/>
      <c r="Q538" s="837"/>
      <c r="R538" s="850"/>
    </row>
    <row r="539" spans="1:18" ht="14.4" customHeight="1" x14ac:dyDescent="0.3">
      <c r="A539" s="831" t="s">
        <v>4551</v>
      </c>
      <c r="B539" s="832" t="s">
        <v>4881</v>
      </c>
      <c r="C539" s="832" t="s">
        <v>612</v>
      </c>
      <c r="D539" s="832" t="s">
        <v>4804</v>
      </c>
      <c r="E539" s="832" t="s">
        <v>4835</v>
      </c>
      <c r="F539" s="832" t="s">
        <v>4836</v>
      </c>
      <c r="G539" s="849">
        <v>1</v>
      </c>
      <c r="H539" s="849">
        <v>132</v>
      </c>
      <c r="I539" s="832">
        <v>7.1428571428571425E-2</v>
      </c>
      <c r="J539" s="832">
        <v>132</v>
      </c>
      <c r="K539" s="849">
        <v>14</v>
      </c>
      <c r="L539" s="849">
        <v>1848</v>
      </c>
      <c r="M539" s="832">
        <v>1</v>
      </c>
      <c r="N539" s="832">
        <v>132</v>
      </c>
      <c r="O539" s="849">
        <v>2</v>
      </c>
      <c r="P539" s="849">
        <v>270</v>
      </c>
      <c r="Q539" s="837">
        <v>0.1461038961038961</v>
      </c>
      <c r="R539" s="850">
        <v>135</v>
      </c>
    </row>
    <row r="540" spans="1:18" ht="14.4" customHeight="1" x14ac:dyDescent="0.3">
      <c r="A540" s="831" t="s">
        <v>4551</v>
      </c>
      <c r="B540" s="832" t="s">
        <v>4881</v>
      </c>
      <c r="C540" s="832" t="s">
        <v>612</v>
      </c>
      <c r="D540" s="832" t="s">
        <v>4804</v>
      </c>
      <c r="E540" s="832" t="s">
        <v>4841</v>
      </c>
      <c r="F540" s="832" t="s">
        <v>4842</v>
      </c>
      <c r="G540" s="849">
        <v>7</v>
      </c>
      <c r="H540" s="849">
        <v>413</v>
      </c>
      <c r="I540" s="832">
        <v>0.30434782608695654</v>
      </c>
      <c r="J540" s="832">
        <v>59</v>
      </c>
      <c r="K540" s="849">
        <v>23</v>
      </c>
      <c r="L540" s="849">
        <v>1357</v>
      </c>
      <c r="M540" s="832">
        <v>1</v>
      </c>
      <c r="N540" s="832">
        <v>59</v>
      </c>
      <c r="O540" s="849">
        <v>22</v>
      </c>
      <c r="P540" s="849">
        <v>1342</v>
      </c>
      <c r="Q540" s="837">
        <v>0.98894620486366991</v>
      </c>
      <c r="R540" s="850">
        <v>61</v>
      </c>
    </row>
    <row r="541" spans="1:18" ht="14.4" customHeight="1" x14ac:dyDescent="0.3">
      <c r="A541" s="831" t="s">
        <v>4551</v>
      </c>
      <c r="B541" s="832" t="s">
        <v>4881</v>
      </c>
      <c r="C541" s="832" t="s">
        <v>612</v>
      </c>
      <c r="D541" s="832" t="s">
        <v>4804</v>
      </c>
      <c r="E541" s="832" t="s">
        <v>4847</v>
      </c>
      <c r="F541" s="832" t="s">
        <v>4848</v>
      </c>
      <c r="G541" s="849">
        <v>2</v>
      </c>
      <c r="H541" s="849">
        <v>232</v>
      </c>
      <c r="I541" s="832">
        <v>0.33333333333333331</v>
      </c>
      <c r="J541" s="832">
        <v>116</v>
      </c>
      <c r="K541" s="849">
        <v>6</v>
      </c>
      <c r="L541" s="849">
        <v>696</v>
      </c>
      <c r="M541" s="832">
        <v>1</v>
      </c>
      <c r="N541" s="832">
        <v>116</v>
      </c>
      <c r="O541" s="849">
        <v>3</v>
      </c>
      <c r="P541" s="849">
        <v>348</v>
      </c>
      <c r="Q541" s="837">
        <v>0.5</v>
      </c>
      <c r="R541" s="850">
        <v>116</v>
      </c>
    </row>
    <row r="542" spans="1:18" ht="14.4" customHeight="1" x14ac:dyDescent="0.3">
      <c r="A542" s="831" t="s">
        <v>4551</v>
      </c>
      <c r="B542" s="832" t="s">
        <v>4881</v>
      </c>
      <c r="C542" s="832" t="s">
        <v>612</v>
      </c>
      <c r="D542" s="832" t="s">
        <v>4804</v>
      </c>
      <c r="E542" s="832" t="s">
        <v>4925</v>
      </c>
      <c r="F542" s="832" t="s">
        <v>4926</v>
      </c>
      <c r="G542" s="849">
        <v>40</v>
      </c>
      <c r="H542" s="849">
        <v>77760</v>
      </c>
      <c r="I542" s="832">
        <v>0.95189129636430403</v>
      </c>
      <c r="J542" s="832">
        <v>1944</v>
      </c>
      <c r="K542" s="849">
        <v>42</v>
      </c>
      <c r="L542" s="849">
        <v>81690</v>
      </c>
      <c r="M542" s="832">
        <v>1</v>
      </c>
      <c r="N542" s="832">
        <v>1945</v>
      </c>
      <c r="O542" s="849">
        <v>9</v>
      </c>
      <c r="P542" s="849">
        <v>17550</v>
      </c>
      <c r="Q542" s="837">
        <v>0.21483657730444364</v>
      </c>
      <c r="R542" s="850">
        <v>1950</v>
      </c>
    </row>
    <row r="543" spans="1:18" ht="14.4" customHeight="1" thickBot="1" x14ac:dyDescent="0.35">
      <c r="A543" s="839" t="s">
        <v>4551</v>
      </c>
      <c r="B543" s="840" t="s">
        <v>4881</v>
      </c>
      <c r="C543" s="840" t="s">
        <v>612</v>
      </c>
      <c r="D543" s="840" t="s">
        <v>4804</v>
      </c>
      <c r="E543" s="840" t="s">
        <v>4927</v>
      </c>
      <c r="F543" s="840" t="s">
        <v>4928</v>
      </c>
      <c r="G543" s="851"/>
      <c r="H543" s="851"/>
      <c r="I543" s="840"/>
      <c r="J543" s="840"/>
      <c r="K543" s="851">
        <v>2</v>
      </c>
      <c r="L543" s="851">
        <v>29608</v>
      </c>
      <c r="M543" s="840">
        <v>1</v>
      </c>
      <c r="N543" s="840">
        <v>14804</v>
      </c>
      <c r="O543" s="851"/>
      <c r="P543" s="851"/>
      <c r="Q543" s="845"/>
      <c r="R543" s="852"/>
    </row>
  </sheetData>
  <autoFilter ref="A5:R5"/>
  <mergeCells count="12">
    <mergeCell ref="A1:R1"/>
    <mergeCell ref="A4:A5"/>
    <mergeCell ref="R4:R5"/>
    <mergeCell ref="B4:B5"/>
    <mergeCell ref="D4:D5"/>
    <mergeCell ref="F4:F5"/>
    <mergeCell ref="G4:H4"/>
    <mergeCell ref="K4:L4"/>
    <mergeCell ref="O4:P4"/>
    <mergeCell ref="Q4:Q5"/>
    <mergeCell ref="E4:E5"/>
    <mergeCell ref="C4:C5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8">
    <tabColor theme="0" tint="-0.249977111117893"/>
    <outlinePr summaryRight="0"/>
    <pageSetUpPr fitToPage="1"/>
  </sheetPr>
  <dimension ref="A1:S2658"/>
  <sheetViews>
    <sheetView showGridLines="0" showRowColHeaders="0" workbookViewId="0">
      <pane ySplit="5" topLeftCell="A6" activePane="bottomLeft" state="frozen"/>
      <selection activeCell="U26" sqref="U26"/>
      <selection pane="bottomLeft" sqref="A1:S1"/>
    </sheetView>
  </sheetViews>
  <sheetFormatPr defaultRowHeight="14.4" customHeight="1" outlineLevelCol="1" x14ac:dyDescent="0.3"/>
  <cols>
    <col min="1" max="1" width="3.33203125" style="247" customWidth="1"/>
    <col min="2" max="2" width="8.6640625" style="247" bestFit="1" customWidth="1"/>
    <col min="3" max="3" width="6.109375" style="247" customWidth="1"/>
    <col min="4" max="4" width="27.77734375" style="247" customWidth="1"/>
    <col min="5" max="5" width="2.109375" style="247" bestFit="1" customWidth="1"/>
    <col min="6" max="6" width="8" style="247" customWidth="1"/>
    <col min="7" max="7" width="50.88671875" style="247" bestFit="1" customWidth="1" collapsed="1"/>
    <col min="8" max="9" width="11.109375" style="329" hidden="1" customWidth="1" outlineLevel="1"/>
    <col min="10" max="11" width="9.33203125" style="247" hidden="1" customWidth="1"/>
    <col min="12" max="13" width="11.109375" style="329" customWidth="1"/>
    <col min="14" max="15" width="9.33203125" style="247" hidden="1" customWidth="1"/>
    <col min="16" max="17" width="11.109375" style="329" customWidth="1"/>
    <col min="18" max="18" width="11.109375" style="332" customWidth="1"/>
    <col min="19" max="19" width="11.109375" style="329" customWidth="1"/>
    <col min="20" max="16384" width="8.88671875" style="247"/>
  </cols>
  <sheetData>
    <row r="1" spans="1:19" ht="18.600000000000001" customHeight="1" thickBot="1" x14ac:dyDescent="0.4">
      <c r="A1" s="512" t="s">
        <v>4954</v>
      </c>
      <c r="B1" s="544"/>
      <c r="C1" s="544"/>
      <c r="D1" s="544"/>
      <c r="E1" s="544"/>
      <c r="F1" s="544"/>
      <c r="G1" s="544"/>
      <c r="H1" s="544"/>
      <c r="I1" s="544"/>
      <c r="J1" s="544"/>
      <c r="K1" s="544"/>
      <c r="L1" s="544"/>
      <c r="M1" s="544"/>
      <c r="N1" s="544"/>
      <c r="O1" s="544"/>
      <c r="P1" s="544"/>
      <c r="Q1" s="544"/>
      <c r="R1" s="544"/>
      <c r="S1" s="544"/>
    </row>
    <row r="2" spans="1:19" ht="14.4" customHeight="1" thickBot="1" x14ac:dyDescent="0.35">
      <c r="A2" s="371" t="s">
        <v>328</v>
      </c>
      <c r="B2" s="319"/>
      <c r="C2" s="319"/>
      <c r="D2" s="319"/>
      <c r="E2" s="220"/>
      <c r="F2" s="220"/>
      <c r="G2" s="220"/>
      <c r="H2" s="352"/>
      <c r="I2" s="352"/>
      <c r="J2" s="220"/>
      <c r="K2" s="220"/>
      <c r="L2" s="352"/>
      <c r="M2" s="352"/>
      <c r="N2" s="220"/>
      <c r="O2" s="220"/>
      <c r="P2" s="352"/>
      <c r="Q2" s="352"/>
      <c r="R2" s="349"/>
      <c r="S2" s="352"/>
    </row>
    <row r="3" spans="1:19" ht="14.4" customHeight="1" thickBot="1" x14ac:dyDescent="0.35">
      <c r="G3" s="112" t="s">
        <v>158</v>
      </c>
      <c r="H3" s="207">
        <f t="shared" ref="H3:Q3" si="0">SUBTOTAL(9,H6:H1048576)</f>
        <v>96823.790000000008</v>
      </c>
      <c r="I3" s="208">
        <f t="shared" si="0"/>
        <v>113210734.09999999</v>
      </c>
      <c r="J3" s="78"/>
      <c r="K3" s="78"/>
      <c r="L3" s="208">
        <f t="shared" si="0"/>
        <v>105868.80999999997</v>
      </c>
      <c r="M3" s="208">
        <f t="shared" si="0"/>
        <v>138352531.57999998</v>
      </c>
      <c r="N3" s="78"/>
      <c r="O3" s="78"/>
      <c r="P3" s="208">
        <f t="shared" si="0"/>
        <v>112001.29999999996</v>
      </c>
      <c r="Q3" s="208">
        <f t="shared" si="0"/>
        <v>151120995.2299999</v>
      </c>
      <c r="R3" s="79">
        <f>IF(M3=0,0,Q3/M3)</f>
        <v>1.0922893387217623</v>
      </c>
      <c r="S3" s="209">
        <f>IF(P3=0,0,Q3/P3)</f>
        <v>1349.2789389944578</v>
      </c>
    </row>
    <row r="4" spans="1:19" ht="14.4" customHeight="1" x14ac:dyDescent="0.3">
      <c r="A4" s="630" t="s">
        <v>261</v>
      </c>
      <c r="B4" s="630" t="s">
        <v>118</v>
      </c>
      <c r="C4" s="638" t="s">
        <v>0</v>
      </c>
      <c r="D4" s="431" t="s">
        <v>166</v>
      </c>
      <c r="E4" s="632" t="s">
        <v>119</v>
      </c>
      <c r="F4" s="637" t="s">
        <v>89</v>
      </c>
      <c r="G4" s="633" t="s">
        <v>80</v>
      </c>
      <c r="H4" s="634">
        <v>2015</v>
      </c>
      <c r="I4" s="635"/>
      <c r="J4" s="206"/>
      <c r="K4" s="206"/>
      <c r="L4" s="634">
        <v>2018</v>
      </c>
      <c r="M4" s="635"/>
      <c r="N4" s="206"/>
      <c r="O4" s="206"/>
      <c r="P4" s="634">
        <v>2019</v>
      </c>
      <c r="Q4" s="635"/>
      <c r="R4" s="636" t="s">
        <v>2</v>
      </c>
      <c r="S4" s="631" t="s">
        <v>121</v>
      </c>
    </row>
    <row r="5" spans="1:19" ht="14.4" customHeight="1" thickBot="1" x14ac:dyDescent="0.35">
      <c r="A5" s="894"/>
      <c r="B5" s="894"/>
      <c r="C5" s="895"/>
      <c r="D5" s="904"/>
      <c r="E5" s="896"/>
      <c r="F5" s="897"/>
      <c r="G5" s="898"/>
      <c r="H5" s="899" t="s">
        <v>90</v>
      </c>
      <c r="I5" s="900" t="s">
        <v>14</v>
      </c>
      <c r="J5" s="901"/>
      <c r="K5" s="901"/>
      <c r="L5" s="899" t="s">
        <v>90</v>
      </c>
      <c r="M5" s="900" t="s">
        <v>14</v>
      </c>
      <c r="N5" s="901"/>
      <c r="O5" s="901"/>
      <c r="P5" s="899" t="s">
        <v>90</v>
      </c>
      <c r="Q5" s="900" t="s">
        <v>14</v>
      </c>
      <c r="R5" s="902"/>
      <c r="S5" s="903"/>
    </row>
    <row r="6" spans="1:19" ht="14.4" customHeight="1" x14ac:dyDescent="0.3">
      <c r="A6" s="824" t="s">
        <v>4551</v>
      </c>
      <c r="B6" s="825" t="s">
        <v>4552</v>
      </c>
      <c r="C6" s="825" t="s">
        <v>606</v>
      </c>
      <c r="D6" s="825" t="s">
        <v>2470</v>
      </c>
      <c r="E6" s="825" t="s">
        <v>4553</v>
      </c>
      <c r="F6" s="825" t="s">
        <v>4589</v>
      </c>
      <c r="G6" s="825" t="s">
        <v>4590</v>
      </c>
      <c r="H6" s="225">
        <v>3</v>
      </c>
      <c r="I6" s="225">
        <v>68006.94</v>
      </c>
      <c r="J6" s="825"/>
      <c r="K6" s="825">
        <v>22668.98</v>
      </c>
      <c r="L6" s="225"/>
      <c r="M6" s="225"/>
      <c r="N6" s="825"/>
      <c r="O6" s="825"/>
      <c r="P6" s="225"/>
      <c r="Q6" s="225"/>
      <c r="R6" s="830"/>
      <c r="S6" s="848"/>
    </row>
    <row r="7" spans="1:19" ht="14.4" customHeight="1" x14ac:dyDescent="0.3">
      <c r="A7" s="831" t="s">
        <v>4551</v>
      </c>
      <c r="B7" s="832" t="s">
        <v>4552</v>
      </c>
      <c r="C7" s="832" t="s">
        <v>606</v>
      </c>
      <c r="D7" s="832" t="s">
        <v>2470</v>
      </c>
      <c r="E7" s="832" t="s">
        <v>4553</v>
      </c>
      <c r="F7" s="832" t="s">
        <v>4653</v>
      </c>
      <c r="G7" s="832" t="s">
        <v>2101</v>
      </c>
      <c r="H7" s="849">
        <v>1.6</v>
      </c>
      <c r="I7" s="849">
        <v>10770.32</v>
      </c>
      <c r="J7" s="832"/>
      <c r="K7" s="832">
        <v>6731.45</v>
      </c>
      <c r="L7" s="849"/>
      <c r="M7" s="849"/>
      <c r="N7" s="832"/>
      <c r="O7" s="832"/>
      <c r="P7" s="849">
        <v>0.6</v>
      </c>
      <c r="Q7" s="849">
        <v>320.14999999999998</v>
      </c>
      <c r="R7" s="837"/>
      <c r="S7" s="850">
        <v>533.58333333333337</v>
      </c>
    </row>
    <row r="8" spans="1:19" ht="14.4" customHeight="1" x14ac:dyDescent="0.3">
      <c r="A8" s="831" t="s">
        <v>4551</v>
      </c>
      <c r="B8" s="832" t="s">
        <v>4552</v>
      </c>
      <c r="C8" s="832" t="s">
        <v>606</v>
      </c>
      <c r="D8" s="832" t="s">
        <v>2470</v>
      </c>
      <c r="E8" s="832" t="s">
        <v>4553</v>
      </c>
      <c r="F8" s="832" t="s">
        <v>4657</v>
      </c>
      <c r="G8" s="832" t="s">
        <v>4658</v>
      </c>
      <c r="H8" s="849"/>
      <c r="I8" s="849"/>
      <c r="J8" s="832"/>
      <c r="K8" s="832"/>
      <c r="L8" s="849">
        <v>1</v>
      </c>
      <c r="M8" s="849">
        <v>3799.88</v>
      </c>
      <c r="N8" s="832">
        <v>1</v>
      </c>
      <c r="O8" s="832">
        <v>3799.88</v>
      </c>
      <c r="P8" s="849"/>
      <c r="Q8" s="849"/>
      <c r="R8" s="837"/>
      <c r="S8" s="850"/>
    </row>
    <row r="9" spans="1:19" ht="14.4" customHeight="1" x14ac:dyDescent="0.3">
      <c r="A9" s="831" t="s">
        <v>4551</v>
      </c>
      <c r="B9" s="832" t="s">
        <v>4552</v>
      </c>
      <c r="C9" s="832" t="s">
        <v>606</v>
      </c>
      <c r="D9" s="832" t="s">
        <v>2470</v>
      </c>
      <c r="E9" s="832" t="s">
        <v>4553</v>
      </c>
      <c r="F9" s="832" t="s">
        <v>4762</v>
      </c>
      <c r="G9" s="832" t="s">
        <v>1640</v>
      </c>
      <c r="H9" s="849"/>
      <c r="I9" s="849"/>
      <c r="J9" s="832"/>
      <c r="K9" s="832"/>
      <c r="L9" s="849">
        <v>4</v>
      </c>
      <c r="M9" s="849">
        <v>86376.639999999999</v>
      </c>
      <c r="N9" s="832">
        <v>1</v>
      </c>
      <c r="O9" s="832">
        <v>21594.16</v>
      </c>
      <c r="P9" s="849">
        <v>5</v>
      </c>
      <c r="Q9" s="849">
        <v>75619.5</v>
      </c>
      <c r="R9" s="837">
        <v>0.87546239353603017</v>
      </c>
      <c r="S9" s="850">
        <v>15123.9</v>
      </c>
    </row>
    <row r="10" spans="1:19" ht="14.4" customHeight="1" x14ac:dyDescent="0.3">
      <c r="A10" s="831" t="s">
        <v>4551</v>
      </c>
      <c r="B10" s="832" t="s">
        <v>4552</v>
      </c>
      <c r="C10" s="832" t="s">
        <v>606</v>
      </c>
      <c r="D10" s="832" t="s">
        <v>2470</v>
      </c>
      <c r="E10" s="832" t="s">
        <v>4804</v>
      </c>
      <c r="F10" s="832" t="s">
        <v>4813</v>
      </c>
      <c r="G10" s="832" t="s">
        <v>4814</v>
      </c>
      <c r="H10" s="849">
        <v>20</v>
      </c>
      <c r="I10" s="849">
        <v>740</v>
      </c>
      <c r="J10" s="832">
        <v>1.4285714285714286</v>
      </c>
      <c r="K10" s="832">
        <v>37</v>
      </c>
      <c r="L10" s="849">
        <v>14</v>
      </c>
      <c r="M10" s="849">
        <v>518</v>
      </c>
      <c r="N10" s="832">
        <v>1</v>
      </c>
      <c r="O10" s="832">
        <v>37</v>
      </c>
      <c r="P10" s="849">
        <v>6</v>
      </c>
      <c r="Q10" s="849">
        <v>228</v>
      </c>
      <c r="R10" s="837">
        <v>0.44015444015444016</v>
      </c>
      <c r="S10" s="850">
        <v>38</v>
      </c>
    </row>
    <row r="11" spans="1:19" ht="14.4" customHeight="1" x14ac:dyDescent="0.3">
      <c r="A11" s="831" t="s">
        <v>4551</v>
      </c>
      <c r="B11" s="832" t="s">
        <v>4552</v>
      </c>
      <c r="C11" s="832" t="s">
        <v>606</v>
      </c>
      <c r="D11" s="832" t="s">
        <v>2470</v>
      </c>
      <c r="E11" s="832" t="s">
        <v>4804</v>
      </c>
      <c r="F11" s="832" t="s">
        <v>4817</v>
      </c>
      <c r="G11" s="832" t="s">
        <v>4818</v>
      </c>
      <c r="H11" s="849">
        <v>4</v>
      </c>
      <c r="I11" s="849">
        <v>708</v>
      </c>
      <c r="J11" s="832">
        <v>0.79550561797752806</v>
      </c>
      <c r="K11" s="832">
        <v>177</v>
      </c>
      <c r="L11" s="849">
        <v>5</v>
      </c>
      <c r="M11" s="849">
        <v>890</v>
      </c>
      <c r="N11" s="832">
        <v>1</v>
      </c>
      <c r="O11" s="832">
        <v>178</v>
      </c>
      <c r="P11" s="849">
        <v>3</v>
      </c>
      <c r="Q11" s="849">
        <v>537</v>
      </c>
      <c r="R11" s="837">
        <v>0.60337078651685394</v>
      </c>
      <c r="S11" s="850">
        <v>179</v>
      </c>
    </row>
    <row r="12" spans="1:19" ht="14.4" customHeight="1" x14ac:dyDescent="0.3">
      <c r="A12" s="831" t="s">
        <v>4551</v>
      </c>
      <c r="B12" s="832" t="s">
        <v>4552</v>
      </c>
      <c r="C12" s="832" t="s">
        <v>606</v>
      </c>
      <c r="D12" s="832" t="s">
        <v>2470</v>
      </c>
      <c r="E12" s="832" t="s">
        <v>4804</v>
      </c>
      <c r="F12" s="832" t="s">
        <v>4821</v>
      </c>
      <c r="G12" s="832" t="s">
        <v>4822</v>
      </c>
      <c r="H12" s="849"/>
      <c r="I12" s="849"/>
      <c r="J12" s="832"/>
      <c r="K12" s="832"/>
      <c r="L12" s="849"/>
      <c r="M12" s="849"/>
      <c r="N12" s="832"/>
      <c r="O12" s="832"/>
      <c r="P12" s="849">
        <v>1</v>
      </c>
      <c r="Q12" s="849">
        <v>0</v>
      </c>
      <c r="R12" s="837"/>
      <c r="S12" s="850">
        <v>0</v>
      </c>
    </row>
    <row r="13" spans="1:19" ht="14.4" customHeight="1" x14ac:dyDescent="0.3">
      <c r="A13" s="831" t="s">
        <v>4551</v>
      </c>
      <c r="B13" s="832" t="s">
        <v>4552</v>
      </c>
      <c r="C13" s="832" t="s">
        <v>606</v>
      </c>
      <c r="D13" s="832" t="s">
        <v>2470</v>
      </c>
      <c r="E13" s="832" t="s">
        <v>4804</v>
      </c>
      <c r="F13" s="832" t="s">
        <v>4825</v>
      </c>
      <c r="G13" s="832" t="s">
        <v>4826</v>
      </c>
      <c r="H13" s="849">
        <v>4</v>
      </c>
      <c r="I13" s="849">
        <v>133.32999999999998</v>
      </c>
      <c r="J13" s="832">
        <v>0.79996400071998541</v>
      </c>
      <c r="K13" s="832">
        <v>33.332499999999996</v>
      </c>
      <c r="L13" s="849">
        <v>5</v>
      </c>
      <c r="M13" s="849">
        <v>166.67000000000002</v>
      </c>
      <c r="N13" s="832">
        <v>1</v>
      </c>
      <c r="O13" s="832">
        <v>33.334000000000003</v>
      </c>
      <c r="P13" s="849">
        <v>3</v>
      </c>
      <c r="Q13" s="849">
        <v>100</v>
      </c>
      <c r="R13" s="837">
        <v>0.5999880002399951</v>
      </c>
      <c r="S13" s="850">
        <v>33.333333333333336</v>
      </c>
    </row>
    <row r="14" spans="1:19" ht="14.4" customHeight="1" x14ac:dyDescent="0.3">
      <c r="A14" s="831" t="s">
        <v>4551</v>
      </c>
      <c r="B14" s="832" t="s">
        <v>4552</v>
      </c>
      <c r="C14" s="832" t="s">
        <v>606</v>
      </c>
      <c r="D14" s="832" t="s">
        <v>2470</v>
      </c>
      <c r="E14" s="832" t="s">
        <v>4804</v>
      </c>
      <c r="F14" s="832" t="s">
        <v>4827</v>
      </c>
      <c r="G14" s="832" t="s">
        <v>4828</v>
      </c>
      <c r="H14" s="849">
        <v>6</v>
      </c>
      <c r="I14" s="849">
        <v>222</v>
      </c>
      <c r="J14" s="832">
        <v>0.75</v>
      </c>
      <c r="K14" s="832">
        <v>37</v>
      </c>
      <c r="L14" s="849">
        <v>8</v>
      </c>
      <c r="M14" s="849">
        <v>296</v>
      </c>
      <c r="N14" s="832">
        <v>1</v>
      </c>
      <c r="O14" s="832">
        <v>37</v>
      </c>
      <c r="P14" s="849">
        <v>1</v>
      </c>
      <c r="Q14" s="849">
        <v>38</v>
      </c>
      <c r="R14" s="837">
        <v>0.12837837837837837</v>
      </c>
      <c r="S14" s="850">
        <v>38</v>
      </c>
    </row>
    <row r="15" spans="1:19" ht="14.4" customHeight="1" x14ac:dyDescent="0.3">
      <c r="A15" s="831" t="s">
        <v>4551</v>
      </c>
      <c r="B15" s="832" t="s">
        <v>4552</v>
      </c>
      <c r="C15" s="832" t="s">
        <v>606</v>
      </c>
      <c r="D15" s="832" t="s">
        <v>2470</v>
      </c>
      <c r="E15" s="832" t="s">
        <v>4804</v>
      </c>
      <c r="F15" s="832" t="s">
        <v>4831</v>
      </c>
      <c r="G15" s="832" t="s">
        <v>4832</v>
      </c>
      <c r="H15" s="849">
        <v>11</v>
      </c>
      <c r="I15" s="849">
        <v>352</v>
      </c>
      <c r="J15" s="832">
        <v>1.8333333333333333</v>
      </c>
      <c r="K15" s="832">
        <v>32</v>
      </c>
      <c r="L15" s="849">
        <v>6</v>
      </c>
      <c r="M15" s="849">
        <v>192</v>
      </c>
      <c r="N15" s="832">
        <v>1</v>
      </c>
      <c r="O15" s="832">
        <v>32</v>
      </c>
      <c r="P15" s="849">
        <v>5</v>
      </c>
      <c r="Q15" s="849">
        <v>165</v>
      </c>
      <c r="R15" s="837">
        <v>0.859375</v>
      </c>
      <c r="S15" s="850">
        <v>33</v>
      </c>
    </row>
    <row r="16" spans="1:19" ht="14.4" customHeight="1" x14ac:dyDescent="0.3">
      <c r="A16" s="831" t="s">
        <v>4551</v>
      </c>
      <c r="B16" s="832" t="s">
        <v>4552</v>
      </c>
      <c r="C16" s="832" t="s">
        <v>606</v>
      </c>
      <c r="D16" s="832" t="s">
        <v>2470</v>
      </c>
      <c r="E16" s="832" t="s">
        <v>4804</v>
      </c>
      <c r="F16" s="832" t="s">
        <v>4841</v>
      </c>
      <c r="G16" s="832" t="s">
        <v>4842</v>
      </c>
      <c r="H16" s="849">
        <v>1</v>
      </c>
      <c r="I16" s="849">
        <v>59</v>
      </c>
      <c r="J16" s="832"/>
      <c r="K16" s="832">
        <v>59</v>
      </c>
      <c r="L16" s="849"/>
      <c r="M16" s="849"/>
      <c r="N16" s="832"/>
      <c r="O16" s="832"/>
      <c r="P16" s="849">
        <v>1</v>
      </c>
      <c r="Q16" s="849">
        <v>61</v>
      </c>
      <c r="R16" s="837"/>
      <c r="S16" s="850">
        <v>61</v>
      </c>
    </row>
    <row r="17" spans="1:19" ht="14.4" customHeight="1" x14ac:dyDescent="0.3">
      <c r="A17" s="831" t="s">
        <v>4551</v>
      </c>
      <c r="B17" s="832" t="s">
        <v>4552</v>
      </c>
      <c r="C17" s="832" t="s">
        <v>606</v>
      </c>
      <c r="D17" s="832" t="s">
        <v>2470</v>
      </c>
      <c r="E17" s="832" t="s">
        <v>4804</v>
      </c>
      <c r="F17" s="832" t="s">
        <v>4845</v>
      </c>
      <c r="G17" s="832" t="s">
        <v>4846</v>
      </c>
      <c r="H17" s="849"/>
      <c r="I17" s="849"/>
      <c r="J17" s="832"/>
      <c r="K17" s="832"/>
      <c r="L17" s="849"/>
      <c r="M17" s="849"/>
      <c r="N17" s="832"/>
      <c r="O17" s="832"/>
      <c r="P17" s="849">
        <v>1</v>
      </c>
      <c r="Q17" s="849">
        <v>61</v>
      </c>
      <c r="R17" s="837"/>
      <c r="S17" s="850">
        <v>61</v>
      </c>
    </row>
    <row r="18" spans="1:19" ht="14.4" customHeight="1" x14ac:dyDescent="0.3">
      <c r="A18" s="831" t="s">
        <v>4551</v>
      </c>
      <c r="B18" s="832" t="s">
        <v>4552</v>
      </c>
      <c r="C18" s="832" t="s">
        <v>606</v>
      </c>
      <c r="D18" s="832" t="s">
        <v>4542</v>
      </c>
      <c r="E18" s="832" t="s">
        <v>4553</v>
      </c>
      <c r="F18" s="832" t="s">
        <v>4625</v>
      </c>
      <c r="G18" s="832" t="s">
        <v>4624</v>
      </c>
      <c r="H18" s="849">
        <v>0.5</v>
      </c>
      <c r="I18" s="849">
        <v>82.96</v>
      </c>
      <c r="J18" s="832"/>
      <c r="K18" s="832">
        <v>165.92</v>
      </c>
      <c r="L18" s="849"/>
      <c r="M18" s="849"/>
      <c r="N18" s="832"/>
      <c r="O18" s="832"/>
      <c r="P18" s="849"/>
      <c r="Q18" s="849"/>
      <c r="R18" s="837"/>
      <c r="S18" s="850"/>
    </row>
    <row r="19" spans="1:19" ht="14.4" customHeight="1" x14ac:dyDescent="0.3">
      <c r="A19" s="831" t="s">
        <v>4551</v>
      </c>
      <c r="B19" s="832" t="s">
        <v>4552</v>
      </c>
      <c r="C19" s="832" t="s">
        <v>606</v>
      </c>
      <c r="D19" s="832" t="s">
        <v>4538</v>
      </c>
      <c r="E19" s="832" t="s">
        <v>4553</v>
      </c>
      <c r="F19" s="832" t="s">
        <v>4554</v>
      </c>
      <c r="G19" s="832" t="s">
        <v>1025</v>
      </c>
      <c r="H19" s="849">
        <v>0.4</v>
      </c>
      <c r="I19" s="849">
        <v>21.64</v>
      </c>
      <c r="J19" s="832"/>
      <c r="K19" s="832">
        <v>54.1</v>
      </c>
      <c r="L19" s="849"/>
      <c r="M19" s="849"/>
      <c r="N19" s="832"/>
      <c r="O19" s="832"/>
      <c r="P19" s="849">
        <v>0.2</v>
      </c>
      <c r="Q19" s="849">
        <v>10.88</v>
      </c>
      <c r="R19" s="837"/>
      <c r="S19" s="850">
        <v>54.4</v>
      </c>
    </row>
    <row r="20" spans="1:19" ht="14.4" customHeight="1" x14ac:dyDescent="0.3">
      <c r="A20" s="831" t="s">
        <v>4551</v>
      </c>
      <c r="B20" s="832" t="s">
        <v>4552</v>
      </c>
      <c r="C20" s="832" t="s">
        <v>606</v>
      </c>
      <c r="D20" s="832" t="s">
        <v>4538</v>
      </c>
      <c r="E20" s="832" t="s">
        <v>4553</v>
      </c>
      <c r="F20" s="832" t="s">
        <v>4555</v>
      </c>
      <c r="G20" s="832" t="s">
        <v>1025</v>
      </c>
      <c r="H20" s="849"/>
      <c r="I20" s="849"/>
      <c r="J20" s="832"/>
      <c r="K20" s="832"/>
      <c r="L20" s="849"/>
      <c r="M20" s="849"/>
      <c r="N20" s="832"/>
      <c r="O20" s="832"/>
      <c r="P20" s="849">
        <v>0.02</v>
      </c>
      <c r="Q20" s="849">
        <v>2.17</v>
      </c>
      <c r="R20" s="837"/>
      <c r="S20" s="850">
        <v>108.5</v>
      </c>
    </row>
    <row r="21" spans="1:19" ht="14.4" customHeight="1" x14ac:dyDescent="0.3">
      <c r="A21" s="831" t="s">
        <v>4551</v>
      </c>
      <c r="B21" s="832" t="s">
        <v>4552</v>
      </c>
      <c r="C21" s="832" t="s">
        <v>606</v>
      </c>
      <c r="D21" s="832" t="s">
        <v>4538</v>
      </c>
      <c r="E21" s="832" t="s">
        <v>4553</v>
      </c>
      <c r="F21" s="832" t="s">
        <v>4561</v>
      </c>
      <c r="G21" s="832" t="s">
        <v>4562</v>
      </c>
      <c r="H21" s="849">
        <v>0.5</v>
      </c>
      <c r="I21" s="849">
        <v>102.69999999999999</v>
      </c>
      <c r="J21" s="832"/>
      <c r="K21" s="832">
        <v>205.39999999999998</v>
      </c>
      <c r="L21" s="849"/>
      <c r="M21" s="849"/>
      <c r="N21" s="832"/>
      <c r="O21" s="832"/>
      <c r="P21" s="849">
        <v>1.1000000000000001</v>
      </c>
      <c r="Q21" s="849">
        <v>190.94</v>
      </c>
      <c r="R21" s="837"/>
      <c r="S21" s="850">
        <v>173.58181818181816</v>
      </c>
    </row>
    <row r="22" spans="1:19" ht="14.4" customHeight="1" x14ac:dyDescent="0.3">
      <c r="A22" s="831" t="s">
        <v>4551</v>
      </c>
      <c r="B22" s="832" t="s">
        <v>4552</v>
      </c>
      <c r="C22" s="832" t="s">
        <v>606</v>
      </c>
      <c r="D22" s="832" t="s">
        <v>4538</v>
      </c>
      <c r="E22" s="832" t="s">
        <v>4553</v>
      </c>
      <c r="F22" s="832" t="s">
        <v>4568</v>
      </c>
      <c r="G22" s="832" t="s">
        <v>4569</v>
      </c>
      <c r="H22" s="849">
        <v>0.65</v>
      </c>
      <c r="I22" s="849">
        <v>237.76999999999998</v>
      </c>
      <c r="J22" s="832"/>
      <c r="K22" s="832">
        <v>365.79999999999995</v>
      </c>
      <c r="L22" s="849"/>
      <c r="M22" s="849"/>
      <c r="N22" s="832"/>
      <c r="O22" s="832"/>
      <c r="P22" s="849"/>
      <c r="Q22" s="849"/>
      <c r="R22" s="837"/>
      <c r="S22" s="850"/>
    </row>
    <row r="23" spans="1:19" ht="14.4" customHeight="1" x14ac:dyDescent="0.3">
      <c r="A23" s="831" t="s">
        <v>4551</v>
      </c>
      <c r="B23" s="832" t="s">
        <v>4552</v>
      </c>
      <c r="C23" s="832" t="s">
        <v>606</v>
      </c>
      <c r="D23" s="832" t="s">
        <v>4538</v>
      </c>
      <c r="E23" s="832" t="s">
        <v>4553</v>
      </c>
      <c r="F23" s="832" t="s">
        <v>4578</v>
      </c>
      <c r="G23" s="832" t="s">
        <v>2406</v>
      </c>
      <c r="H23" s="849">
        <v>212.13</v>
      </c>
      <c r="I23" s="849">
        <v>2995348.82</v>
      </c>
      <c r="J23" s="832"/>
      <c r="K23" s="832">
        <v>14120.345165700277</v>
      </c>
      <c r="L23" s="849"/>
      <c r="M23" s="849"/>
      <c r="N23" s="832"/>
      <c r="O23" s="832"/>
      <c r="P23" s="849">
        <v>6.48</v>
      </c>
      <c r="Q23" s="849">
        <v>85194.89</v>
      </c>
      <c r="R23" s="837"/>
      <c r="S23" s="850">
        <v>13147.359567901234</v>
      </c>
    </row>
    <row r="24" spans="1:19" ht="14.4" customHeight="1" x14ac:dyDescent="0.3">
      <c r="A24" s="831" t="s">
        <v>4551</v>
      </c>
      <c r="B24" s="832" t="s">
        <v>4552</v>
      </c>
      <c r="C24" s="832" t="s">
        <v>606</v>
      </c>
      <c r="D24" s="832" t="s">
        <v>4538</v>
      </c>
      <c r="E24" s="832" t="s">
        <v>4553</v>
      </c>
      <c r="F24" s="832" t="s">
        <v>4579</v>
      </c>
      <c r="G24" s="832" t="s">
        <v>4580</v>
      </c>
      <c r="H24" s="849">
        <v>4</v>
      </c>
      <c r="I24" s="849">
        <v>114179.91</v>
      </c>
      <c r="J24" s="832"/>
      <c r="K24" s="832">
        <v>28544.977500000001</v>
      </c>
      <c r="L24" s="849"/>
      <c r="M24" s="849"/>
      <c r="N24" s="832"/>
      <c r="O24" s="832"/>
      <c r="P24" s="849"/>
      <c r="Q24" s="849"/>
      <c r="R24" s="837"/>
      <c r="S24" s="850"/>
    </row>
    <row r="25" spans="1:19" ht="14.4" customHeight="1" x14ac:dyDescent="0.3">
      <c r="A25" s="831" t="s">
        <v>4551</v>
      </c>
      <c r="B25" s="832" t="s">
        <v>4552</v>
      </c>
      <c r="C25" s="832" t="s">
        <v>606</v>
      </c>
      <c r="D25" s="832" t="s">
        <v>4538</v>
      </c>
      <c r="E25" s="832" t="s">
        <v>4553</v>
      </c>
      <c r="F25" s="832" t="s">
        <v>4581</v>
      </c>
      <c r="G25" s="832" t="s">
        <v>4580</v>
      </c>
      <c r="H25" s="849">
        <v>4</v>
      </c>
      <c r="I25" s="849">
        <v>231390.8</v>
      </c>
      <c r="J25" s="832"/>
      <c r="K25" s="832">
        <v>57847.7</v>
      </c>
      <c r="L25" s="849"/>
      <c r="M25" s="849"/>
      <c r="N25" s="832"/>
      <c r="O25" s="832"/>
      <c r="P25" s="849"/>
      <c r="Q25" s="849"/>
      <c r="R25" s="837"/>
      <c r="S25" s="850"/>
    </row>
    <row r="26" spans="1:19" ht="14.4" customHeight="1" x14ac:dyDescent="0.3">
      <c r="A26" s="831" t="s">
        <v>4551</v>
      </c>
      <c r="B26" s="832" t="s">
        <v>4552</v>
      </c>
      <c r="C26" s="832" t="s">
        <v>606</v>
      </c>
      <c r="D26" s="832" t="s">
        <v>4538</v>
      </c>
      <c r="E26" s="832" t="s">
        <v>4553</v>
      </c>
      <c r="F26" s="832" t="s">
        <v>4582</v>
      </c>
      <c r="G26" s="832" t="s">
        <v>4580</v>
      </c>
      <c r="H26" s="849">
        <v>18</v>
      </c>
      <c r="I26" s="849">
        <v>2006039.8900000001</v>
      </c>
      <c r="J26" s="832"/>
      <c r="K26" s="832">
        <v>111446.66055555556</v>
      </c>
      <c r="L26" s="849"/>
      <c r="M26" s="849"/>
      <c r="N26" s="832"/>
      <c r="O26" s="832"/>
      <c r="P26" s="849"/>
      <c r="Q26" s="849"/>
      <c r="R26" s="837"/>
      <c r="S26" s="850"/>
    </row>
    <row r="27" spans="1:19" ht="14.4" customHeight="1" x14ac:dyDescent="0.3">
      <c r="A27" s="831" t="s">
        <v>4551</v>
      </c>
      <c r="B27" s="832" t="s">
        <v>4552</v>
      </c>
      <c r="C27" s="832" t="s">
        <v>606</v>
      </c>
      <c r="D27" s="832" t="s">
        <v>4538</v>
      </c>
      <c r="E27" s="832" t="s">
        <v>4553</v>
      </c>
      <c r="F27" s="832" t="s">
        <v>4583</v>
      </c>
      <c r="G27" s="832" t="s">
        <v>4584</v>
      </c>
      <c r="H27" s="849">
        <v>2</v>
      </c>
      <c r="I27" s="849">
        <v>157653.98000000001</v>
      </c>
      <c r="J27" s="832"/>
      <c r="K27" s="832">
        <v>78826.990000000005</v>
      </c>
      <c r="L27" s="849"/>
      <c r="M27" s="849"/>
      <c r="N27" s="832"/>
      <c r="O27" s="832"/>
      <c r="P27" s="849"/>
      <c r="Q27" s="849"/>
      <c r="R27" s="837"/>
      <c r="S27" s="850"/>
    </row>
    <row r="28" spans="1:19" ht="14.4" customHeight="1" x14ac:dyDescent="0.3">
      <c r="A28" s="831" t="s">
        <v>4551</v>
      </c>
      <c r="B28" s="832" t="s">
        <v>4552</v>
      </c>
      <c r="C28" s="832" t="s">
        <v>606</v>
      </c>
      <c r="D28" s="832" t="s">
        <v>4538</v>
      </c>
      <c r="E28" s="832" t="s">
        <v>4553</v>
      </c>
      <c r="F28" s="832" t="s">
        <v>4585</v>
      </c>
      <c r="G28" s="832" t="s">
        <v>4586</v>
      </c>
      <c r="H28" s="849">
        <v>26</v>
      </c>
      <c r="I28" s="849">
        <v>1446230.51</v>
      </c>
      <c r="J28" s="832"/>
      <c r="K28" s="832">
        <v>55624.250384615385</v>
      </c>
      <c r="L28" s="849"/>
      <c r="M28" s="849"/>
      <c r="N28" s="832"/>
      <c r="O28" s="832"/>
      <c r="P28" s="849"/>
      <c r="Q28" s="849"/>
      <c r="R28" s="837"/>
      <c r="S28" s="850"/>
    </row>
    <row r="29" spans="1:19" ht="14.4" customHeight="1" x14ac:dyDescent="0.3">
      <c r="A29" s="831" t="s">
        <v>4551</v>
      </c>
      <c r="B29" s="832" t="s">
        <v>4552</v>
      </c>
      <c r="C29" s="832" t="s">
        <v>606</v>
      </c>
      <c r="D29" s="832" t="s">
        <v>4538</v>
      </c>
      <c r="E29" s="832" t="s">
        <v>4553</v>
      </c>
      <c r="F29" s="832" t="s">
        <v>4587</v>
      </c>
      <c r="G29" s="832" t="s">
        <v>4588</v>
      </c>
      <c r="H29" s="849">
        <v>2</v>
      </c>
      <c r="I29" s="849">
        <v>16589.14</v>
      </c>
      <c r="J29" s="832"/>
      <c r="K29" s="832">
        <v>8294.57</v>
      </c>
      <c r="L29" s="849"/>
      <c r="M29" s="849"/>
      <c r="N29" s="832"/>
      <c r="O29" s="832"/>
      <c r="P29" s="849"/>
      <c r="Q29" s="849"/>
      <c r="R29" s="837"/>
      <c r="S29" s="850"/>
    </row>
    <row r="30" spans="1:19" ht="14.4" customHeight="1" x14ac:dyDescent="0.3">
      <c r="A30" s="831" t="s">
        <v>4551</v>
      </c>
      <c r="B30" s="832" t="s">
        <v>4552</v>
      </c>
      <c r="C30" s="832" t="s">
        <v>606</v>
      </c>
      <c r="D30" s="832" t="s">
        <v>4538</v>
      </c>
      <c r="E30" s="832" t="s">
        <v>4553</v>
      </c>
      <c r="F30" s="832" t="s">
        <v>4589</v>
      </c>
      <c r="G30" s="832" t="s">
        <v>4590</v>
      </c>
      <c r="H30" s="849">
        <v>7</v>
      </c>
      <c r="I30" s="849">
        <v>158682.85999999999</v>
      </c>
      <c r="J30" s="832"/>
      <c r="K30" s="832">
        <v>22668.98</v>
      </c>
      <c r="L30" s="849"/>
      <c r="M30" s="849"/>
      <c r="N30" s="832"/>
      <c r="O30" s="832"/>
      <c r="P30" s="849"/>
      <c r="Q30" s="849"/>
      <c r="R30" s="837"/>
      <c r="S30" s="850"/>
    </row>
    <row r="31" spans="1:19" ht="14.4" customHeight="1" x14ac:dyDescent="0.3">
      <c r="A31" s="831" t="s">
        <v>4551</v>
      </c>
      <c r="B31" s="832" t="s">
        <v>4552</v>
      </c>
      <c r="C31" s="832" t="s">
        <v>606</v>
      </c>
      <c r="D31" s="832" t="s">
        <v>4538</v>
      </c>
      <c r="E31" s="832" t="s">
        <v>4553</v>
      </c>
      <c r="F31" s="832" t="s">
        <v>4591</v>
      </c>
      <c r="G31" s="832" t="s">
        <v>4592</v>
      </c>
      <c r="H31" s="849">
        <v>2</v>
      </c>
      <c r="I31" s="849">
        <v>33636</v>
      </c>
      <c r="J31" s="832"/>
      <c r="K31" s="832">
        <v>16818</v>
      </c>
      <c r="L31" s="849"/>
      <c r="M31" s="849"/>
      <c r="N31" s="832"/>
      <c r="O31" s="832"/>
      <c r="P31" s="849"/>
      <c r="Q31" s="849"/>
      <c r="R31" s="837"/>
      <c r="S31" s="850"/>
    </row>
    <row r="32" spans="1:19" ht="14.4" customHeight="1" x14ac:dyDescent="0.3">
      <c r="A32" s="831" t="s">
        <v>4551</v>
      </c>
      <c r="B32" s="832" t="s">
        <v>4552</v>
      </c>
      <c r="C32" s="832" t="s">
        <v>606</v>
      </c>
      <c r="D32" s="832" t="s">
        <v>4538</v>
      </c>
      <c r="E32" s="832" t="s">
        <v>4553</v>
      </c>
      <c r="F32" s="832" t="s">
        <v>4593</v>
      </c>
      <c r="G32" s="832" t="s">
        <v>4586</v>
      </c>
      <c r="H32" s="849">
        <v>8</v>
      </c>
      <c r="I32" s="849">
        <v>1349831.6800000002</v>
      </c>
      <c r="J32" s="832"/>
      <c r="K32" s="832">
        <v>168728.96000000002</v>
      </c>
      <c r="L32" s="849"/>
      <c r="M32" s="849"/>
      <c r="N32" s="832"/>
      <c r="O32" s="832"/>
      <c r="P32" s="849"/>
      <c r="Q32" s="849"/>
      <c r="R32" s="837"/>
      <c r="S32" s="850"/>
    </row>
    <row r="33" spans="1:19" ht="14.4" customHeight="1" x14ac:dyDescent="0.3">
      <c r="A33" s="831" t="s">
        <v>4551</v>
      </c>
      <c r="B33" s="832" t="s">
        <v>4552</v>
      </c>
      <c r="C33" s="832" t="s">
        <v>606</v>
      </c>
      <c r="D33" s="832" t="s">
        <v>4538</v>
      </c>
      <c r="E33" s="832" t="s">
        <v>4553</v>
      </c>
      <c r="F33" s="832" t="s">
        <v>4596</v>
      </c>
      <c r="G33" s="832" t="s">
        <v>1701</v>
      </c>
      <c r="H33" s="849">
        <v>678.06999999999994</v>
      </c>
      <c r="I33" s="849">
        <v>3378822.81</v>
      </c>
      <c r="J33" s="832"/>
      <c r="K33" s="832">
        <v>4983.0000000000009</v>
      </c>
      <c r="L33" s="849"/>
      <c r="M33" s="849"/>
      <c r="N33" s="832"/>
      <c r="O33" s="832"/>
      <c r="P33" s="849">
        <v>8.19</v>
      </c>
      <c r="Q33" s="849">
        <v>40053.93</v>
      </c>
      <c r="R33" s="837"/>
      <c r="S33" s="850">
        <v>4890.5897435897441</v>
      </c>
    </row>
    <row r="34" spans="1:19" ht="14.4" customHeight="1" x14ac:dyDescent="0.3">
      <c r="A34" s="831" t="s">
        <v>4551</v>
      </c>
      <c r="B34" s="832" t="s">
        <v>4552</v>
      </c>
      <c r="C34" s="832" t="s">
        <v>606</v>
      </c>
      <c r="D34" s="832" t="s">
        <v>4538</v>
      </c>
      <c r="E34" s="832" t="s">
        <v>4553</v>
      </c>
      <c r="F34" s="832" t="s">
        <v>4599</v>
      </c>
      <c r="G34" s="832" t="s">
        <v>2421</v>
      </c>
      <c r="H34" s="849">
        <v>177.15</v>
      </c>
      <c r="I34" s="849">
        <v>1866692.5499999998</v>
      </c>
      <c r="J34" s="832"/>
      <c r="K34" s="832">
        <v>10537.355630821336</v>
      </c>
      <c r="L34" s="849"/>
      <c r="M34" s="849"/>
      <c r="N34" s="832"/>
      <c r="O34" s="832"/>
      <c r="P34" s="849"/>
      <c r="Q34" s="849"/>
      <c r="R34" s="837"/>
      <c r="S34" s="850"/>
    </row>
    <row r="35" spans="1:19" ht="14.4" customHeight="1" x14ac:dyDescent="0.3">
      <c r="A35" s="831" t="s">
        <v>4551</v>
      </c>
      <c r="B35" s="832" t="s">
        <v>4552</v>
      </c>
      <c r="C35" s="832" t="s">
        <v>606</v>
      </c>
      <c r="D35" s="832" t="s">
        <v>4538</v>
      </c>
      <c r="E35" s="832" t="s">
        <v>4553</v>
      </c>
      <c r="F35" s="832" t="s">
        <v>4604</v>
      </c>
      <c r="G35" s="832" t="s">
        <v>1660</v>
      </c>
      <c r="H35" s="849">
        <v>2</v>
      </c>
      <c r="I35" s="849">
        <v>4150.72</v>
      </c>
      <c r="J35" s="832"/>
      <c r="K35" s="832">
        <v>2075.36</v>
      </c>
      <c r="L35" s="849"/>
      <c r="M35" s="849"/>
      <c r="N35" s="832"/>
      <c r="O35" s="832"/>
      <c r="P35" s="849"/>
      <c r="Q35" s="849"/>
      <c r="R35" s="837"/>
      <c r="S35" s="850"/>
    </row>
    <row r="36" spans="1:19" ht="14.4" customHeight="1" x14ac:dyDescent="0.3">
      <c r="A36" s="831" t="s">
        <v>4551</v>
      </c>
      <c r="B36" s="832" t="s">
        <v>4552</v>
      </c>
      <c r="C36" s="832" t="s">
        <v>606</v>
      </c>
      <c r="D36" s="832" t="s">
        <v>4538</v>
      </c>
      <c r="E36" s="832" t="s">
        <v>4553</v>
      </c>
      <c r="F36" s="832" t="s">
        <v>4606</v>
      </c>
      <c r="G36" s="832" t="s">
        <v>1144</v>
      </c>
      <c r="H36" s="849">
        <v>1.2000000000000002</v>
      </c>
      <c r="I36" s="849">
        <v>218.57999999999998</v>
      </c>
      <c r="J36" s="832"/>
      <c r="K36" s="832">
        <v>182.14999999999995</v>
      </c>
      <c r="L36" s="849"/>
      <c r="M36" s="849"/>
      <c r="N36" s="832"/>
      <c r="O36" s="832"/>
      <c r="P36" s="849">
        <v>1.6</v>
      </c>
      <c r="Q36" s="849">
        <v>280.64</v>
      </c>
      <c r="R36" s="837"/>
      <c r="S36" s="850">
        <v>175.39999999999998</v>
      </c>
    </row>
    <row r="37" spans="1:19" ht="14.4" customHeight="1" x14ac:dyDescent="0.3">
      <c r="A37" s="831" t="s">
        <v>4551</v>
      </c>
      <c r="B37" s="832" t="s">
        <v>4552</v>
      </c>
      <c r="C37" s="832" t="s">
        <v>606</v>
      </c>
      <c r="D37" s="832" t="s">
        <v>4538</v>
      </c>
      <c r="E37" s="832" t="s">
        <v>4553</v>
      </c>
      <c r="F37" s="832" t="s">
        <v>4607</v>
      </c>
      <c r="G37" s="832" t="s">
        <v>779</v>
      </c>
      <c r="H37" s="849">
        <v>1.4</v>
      </c>
      <c r="I37" s="849">
        <v>99.05</v>
      </c>
      <c r="J37" s="832"/>
      <c r="K37" s="832">
        <v>70.75</v>
      </c>
      <c r="L37" s="849"/>
      <c r="M37" s="849"/>
      <c r="N37" s="832"/>
      <c r="O37" s="832"/>
      <c r="P37" s="849"/>
      <c r="Q37" s="849"/>
      <c r="R37" s="837"/>
      <c r="S37" s="850"/>
    </row>
    <row r="38" spans="1:19" ht="14.4" customHeight="1" x14ac:dyDescent="0.3">
      <c r="A38" s="831" t="s">
        <v>4551</v>
      </c>
      <c r="B38" s="832" t="s">
        <v>4552</v>
      </c>
      <c r="C38" s="832" t="s">
        <v>606</v>
      </c>
      <c r="D38" s="832" t="s">
        <v>4538</v>
      </c>
      <c r="E38" s="832" t="s">
        <v>4553</v>
      </c>
      <c r="F38" s="832" t="s">
        <v>4614</v>
      </c>
      <c r="G38" s="832" t="s">
        <v>4615</v>
      </c>
      <c r="H38" s="849">
        <v>3.5</v>
      </c>
      <c r="I38" s="849">
        <v>410.55</v>
      </c>
      <c r="J38" s="832"/>
      <c r="K38" s="832">
        <v>117.3</v>
      </c>
      <c r="L38" s="849"/>
      <c r="M38" s="849"/>
      <c r="N38" s="832"/>
      <c r="O38" s="832"/>
      <c r="P38" s="849">
        <v>0.1</v>
      </c>
      <c r="Q38" s="849">
        <v>11.73</v>
      </c>
      <c r="R38" s="837"/>
      <c r="S38" s="850">
        <v>117.3</v>
      </c>
    </row>
    <row r="39" spans="1:19" ht="14.4" customHeight="1" x14ac:dyDescent="0.3">
      <c r="A39" s="831" t="s">
        <v>4551</v>
      </c>
      <c r="B39" s="832" t="s">
        <v>4552</v>
      </c>
      <c r="C39" s="832" t="s">
        <v>606</v>
      </c>
      <c r="D39" s="832" t="s">
        <v>4538</v>
      </c>
      <c r="E39" s="832" t="s">
        <v>4553</v>
      </c>
      <c r="F39" s="832" t="s">
        <v>4619</v>
      </c>
      <c r="G39" s="832" t="s">
        <v>1636</v>
      </c>
      <c r="H39" s="849">
        <v>0.03</v>
      </c>
      <c r="I39" s="849">
        <v>6.02</v>
      </c>
      <c r="J39" s="832"/>
      <c r="K39" s="832">
        <v>200.66666666666666</v>
      </c>
      <c r="L39" s="849"/>
      <c r="M39" s="849"/>
      <c r="N39" s="832"/>
      <c r="O39" s="832"/>
      <c r="P39" s="849">
        <v>1</v>
      </c>
      <c r="Q39" s="849">
        <v>182.65</v>
      </c>
      <c r="R39" s="837"/>
      <c r="S39" s="850">
        <v>182.65</v>
      </c>
    </row>
    <row r="40" spans="1:19" ht="14.4" customHeight="1" x14ac:dyDescent="0.3">
      <c r="A40" s="831" t="s">
        <v>4551</v>
      </c>
      <c r="B40" s="832" t="s">
        <v>4552</v>
      </c>
      <c r="C40" s="832" t="s">
        <v>606</v>
      </c>
      <c r="D40" s="832" t="s">
        <v>4538</v>
      </c>
      <c r="E40" s="832" t="s">
        <v>4553</v>
      </c>
      <c r="F40" s="832" t="s">
        <v>4620</v>
      </c>
      <c r="G40" s="832" t="s">
        <v>2087</v>
      </c>
      <c r="H40" s="849">
        <v>2.86</v>
      </c>
      <c r="I40" s="849">
        <v>6729.28</v>
      </c>
      <c r="J40" s="832"/>
      <c r="K40" s="832">
        <v>2352.8951048951049</v>
      </c>
      <c r="L40" s="849"/>
      <c r="M40" s="849"/>
      <c r="N40" s="832"/>
      <c r="O40" s="832"/>
      <c r="P40" s="849"/>
      <c r="Q40" s="849"/>
      <c r="R40" s="837"/>
      <c r="S40" s="850"/>
    </row>
    <row r="41" spans="1:19" ht="14.4" customHeight="1" x14ac:dyDescent="0.3">
      <c r="A41" s="831" t="s">
        <v>4551</v>
      </c>
      <c r="B41" s="832" t="s">
        <v>4552</v>
      </c>
      <c r="C41" s="832" t="s">
        <v>606</v>
      </c>
      <c r="D41" s="832" t="s">
        <v>4538</v>
      </c>
      <c r="E41" s="832" t="s">
        <v>4553</v>
      </c>
      <c r="F41" s="832" t="s">
        <v>4623</v>
      </c>
      <c r="G41" s="832" t="s">
        <v>4624</v>
      </c>
      <c r="H41" s="849">
        <v>0.16</v>
      </c>
      <c r="I41" s="849">
        <v>79.64</v>
      </c>
      <c r="J41" s="832"/>
      <c r="K41" s="832">
        <v>497.75</v>
      </c>
      <c r="L41" s="849"/>
      <c r="M41" s="849"/>
      <c r="N41" s="832"/>
      <c r="O41" s="832"/>
      <c r="P41" s="849"/>
      <c r="Q41" s="849"/>
      <c r="R41" s="837"/>
      <c r="S41" s="850"/>
    </row>
    <row r="42" spans="1:19" ht="14.4" customHeight="1" x14ac:dyDescent="0.3">
      <c r="A42" s="831" t="s">
        <v>4551</v>
      </c>
      <c r="B42" s="832" t="s">
        <v>4552</v>
      </c>
      <c r="C42" s="832" t="s">
        <v>606</v>
      </c>
      <c r="D42" s="832" t="s">
        <v>4538</v>
      </c>
      <c r="E42" s="832" t="s">
        <v>4553</v>
      </c>
      <c r="F42" s="832" t="s">
        <v>4625</v>
      </c>
      <c r="G42" s="832" t="s">
        <v>4624</v>
      </c>
      <c r="H42" s="849">
        <v>1</v>
      </c>
      <c r="I42" s="849">
        <v>165.92</v>
      </c>
      <c r="J42" s="832"/>
      <c r="K42" s="832">
        <v>165.92</v>
      </c>
      <c r="L42" s="849"/>
      <c r="M42" s="849"/>
      <c r="N42" s="832"/>
      <c r="O42" s="832"/>
      <c r="P42" s="849"/>
      <c r="Q42" s="849"/>
      <c r="R42" s="837"/>
      <c r="S42" s="850"/>
    </row>
    <row r="43" spans="1:19" ht="14.4" customHeight="1" x14ac:dyDescent="0.3">
      <c r="A43" s="831" t="s">
        <v>4551</v>
      </c>
      <c r="B43" s="832" t="s">
        <v>4552</v>
      </c>
      <c r="C43" s="832" t="s">
        <v>606</v>
      </c>
      <c r="D43" s="832" t="s">
        <v>4538</v>
      </c>
      <c r="E43" s="832" t="s">
        <v>4553</v>
      </c>
      <c r="F43" s="832" t="s">
        <v>4628</v>
      </c>
      <c r="G43" s="832" t="s">
        <v>4629</v>
      </c>
      <c r="H43" s="849">
        <v>0.95</v>
      </c>
      <c r="I43" s="849">
        <v>679.89</v>
      </c>
      <c r="J43" s="832"/>
      <c r="K43" s="832">
        <v>715.67368421052629</v>
      </c>
      <c r="L43" s="849"/>
      <c r="M43" s="849"/>
      <c r="N43" s="832"/>
      <c r="O43" s="832"/>
      <c r="P43" s="849"/>
      <c r="Q43" s="849"/>
      <c r="R43" s="837"/>
      <c r="S43" s="850"/>
    </row>
    <row r="44" spans="1:19" ht="14.4" customHeight="1" x14ac:dyDescent="0.3">
      <c r="A44" s="831" t="s">
        <v>4551</v>
      </c>
      <c r="B44" s="832" t="s">
        <v>4552</v>
      </c>
      <c r="C44" s="832" t="s">
        <v>606</v>
      </c>
      <c r="D44" s="832" t="s">
        <v>4538</v>
      </c>
      <c r="E44" s="832" t="s">
        <v>4553</v>
      </c>
      <c r="F44" s="832" t="s">
        <v>4630</v>
      </c>
      <c r="G44" s="832" t="s">
        <v>4629</v>
      </c>
      <c r="H44" s="849">
        <v>1</v>
      </c>
      <c r="I44" s="849">
        <v>1431.35</v>
      </c>
      <c r="J44" s="832"/>
      <c r="K44" s="832">
        <v>1431.35</v>
      </c>
      <c r="L44" s="849"/>
      <c r="M44" s="849"/>
      <c r="N44" s="832"/>
      <c r="O44" s="832"/>
      <c r="P44" s="849"/>
      <c r="Q44" s="849"/>
      <c r="R44" s="837"/>
      <c r="S44" s="850"/>
    </row>
    <row r="45" spans="1:19" ht="14.4" customHeight="1" x14ac:dyDescent="0.3">
      <c r="A45" s="831" t="s">
        <v>4551</v>
      </c>
      <c r="B45" s="832" t="s">
        <v>4552</v>
      </c>
      <c r="C45" s="832" t="s">
        <v>606</v>
      </c>
      <c r="D45" s="832" t="s">
        <v>4538</v>
      </c>
      <c r="E45" s="832" t="s">
        <v>4553</v>
      </c>
      <c r="F45" s="832" t="s">
        <v>4633</v>
      </c>
      <c r="G45" s="832" t="s">
        <v>2434</v>
      </c>
      <c r="H45" s="849">
        <v>1</v>
      </c>
      <c r="I45" s="849">
        <v>44386.99</v>
      </c>
      <c r="J45" s="832"/>
      <c r="K45" s="832">
        <v>44386.99</v>
      </c>
      <c r="L45" s="849"/>
      <c r="M45" s="849"/>
      <c r="N45" s="832"/>
      <c r="O45" s="832"/>
      <c r="P45" s="849"/>
      <c r="Q45" s="849"/>
      <c r="R45" s="837"/>
      <c r="S45" s="850"/>
    </row>
    <row r="46" spans="1:19" ht="14.4" customHeight="1" x14ac:dyDescent="0.3">
      <c r="A46" s="831" t="s">
        <v>4551</v>
      </c>
      <c r="B46" s="832" t="s">
        <v>4552</v>
      </c>
      <c r="C46" s="832" t="s">
        <v>606</v>
      </c>
      <c r="D46" s="832" t="s">
        <v>4538</v>
      </c>
      <c r="E46" s="832" t="s">
        <v>4553</v>
      </c>
      <c r="F46" s="832" t="s">
        <v>4634</v>
      </c>
      <c r="G46" s="832" t="s">
        <v>2434</v>
      </c>
      <c r="H46" s="849">
        <v>10</v>
      </c>
      <c r="I46" s="849">
        <v>874620.24</v>
      </c>
      <c r="J46" s="832"/>
      <c r="K46" s="832">
        <v>87462.024000000005</v>
      </c>
      <c r="L46" s="849"/>
      <c r="M46" s="849"/>
      <c r="N46" s="832"/>
      <c r="O46" s="832"/>
      <c r="P46" s="849"/>
      <c r="Q46" s="849"/>
      <c r="R46" s="837"/>
      <c r="S46" s="850"/>
    </row>
    <row r="47" spans="1:19" ht="14.4" customHeight="1" x14ac:dyDescent="0.3">
      <c r="A47" s="831" t="s">
        <v>4551</v>
      </c>
      <c r="B47" s="832" t="s">
        <v>4552</v>
      </c>
      <c r="C47" s="832" t="s">
        <v>606</v>
      </c>
      <c r="D47" s="832" t="s">
        <v>4538</v>
      </c>
      <c r="E47" s="832" t="s">
        <v>4553</v>
      </c>
      <c r="F47" s="832" t="s">
        <v>4647</v>
      </c>
      <c r="G47" s="832" t="s">
        <v>4648</v>
      </c>
      <c r="H47" s="849">
        <v>1</v>
      </c>
      <c r="I47" s="849">
        <v>6711.62</v>
      </c>
      <c r="J47" s="832"/>
      <c r="K47" s="832">
        <v>6711.62</v>
      </c>
      <c r="L47" s="849"/>
      <c r="M47" s="849"/>
      <c r="N47" s="832"/>
      <c r="O47" s="832"/>
      <c r="P47" s="849"/>
      <c r="Q47" s="849"/>
      <c r="R47" s="837"/>
      <c r="S47" s="850"/>
    </row>
    <row r="48" spans="1:19" ht="14.4" customHeight="1" x14ac:dyDescent="0.3">
      <c r="A48" s="831" t="s">
        <v>4551</v>
      </c>
      <c r="B48" s="832" t="s">
        <v>4552</v>
      </c>
      <c r="C48" s="832" t="s">
        <v>606</v>
      </c>
      <c r="D48" s="832" t="s">
        <v>4538</v>
      </c>
      <c r="E48" s="832" t="s">
        <v>4553</v>
      </c>
      <c r="F48" s="832" t="s">
        <v>4649</v>
      </c>
      <c r="G48" s="832" t="s">
        <v>4639</v>
      </c>
      <c r="H48" s="849">
        <v>0.85</v>
      </c>
      <c r="I48" s="849">
        <v>2242.16</v>
      </c>
      <c r="J48" s="832"/>
      <c r="K48" s="832">
        <v>2637.8352941176468</v>
      </c>
      <c r="L48" s="849"/>
      <c r="M48" s="849"/>
      <c r="N48" s="832"/>
      <c r="O48" s="832"/>
      <c r="P48" s="849"/>
      <c r="Q48" s="849"/>
      <c r="R48" s="837"/>
      <c r="S48" s="850"/>
    </row>
    <row r="49" spans="1:19" ht="14.4" customHeight="1" x14ac:dyDescent="0.3">
      <c r="A49" s="831" t="s">
        <v>4551</v>
      </c>
      <c r="B49" s="832" t="s">
        <v>4552</v>
      </c>
      <c r="C49" s="832" t="s">
        <v>606</v>
      </c>
      <c r="D49" s="832" t="s">
        <v>4538</v>
      </c>
      <c r="E49" s="832" t="s">
        <v>4553</v>
      </c>
      <c r="F49" s="832" t="s">
        <v>4652</v>
      </c>
      <c r="G49" s="832" t="s">
        <v>2101</v>
      </c>
      <c r="H49" s="849"/>
      <c r="I49" s="849"/>
      <c r="J49" s="832"/>
      <c r="K49" s="832"/>
      <c r="L49" s="849"/>
      <c r="M49" s="849"/>
      <c r="N49" s="832"/>
      <c r="O49" s="832"/>
      <c r="P49" s="849">
        <v>0.6</v>
      </c>
      <c r="Q49" s="849">
        <v>346.02</v>
      </c>
      <c r="R49" s="837"/>
      <c r="S49" s="850">
        <v>576.70000000000005</v>
      </c>
    </row>
    <row r="50" spans="1:19" ht="14.4" customHeight="1" x14ac:dyDescent="0.3">
      <c r="A50" s="831" t="s">
        <v>4551</v>
      </c>
      <c r="B50" s="832" t="s">
        <v>4552</v>
      </c>
      <c r="C50" s="832" t="s">
        <v>606</v>
      </c>
      <c r="D50" s="832" t="s">
        <v>4538</v>
      </c>
      <c r="E50" s="832" t="s">
        <v>4553</v>
      </c>
      <c r="F50" s="832" t="s">
        <v>4653</v>
      </c>
      <c r="G50" s="832" t="s">
        <v>2101</v>
      </c>
      <c r="H50" s="849">
        <v>41.8</v>
      </c>
      <c r="I50" s="849">
        <v>281374.61</v>
      </c>
      <c r="J50" s="832"/>
      <c r="K50" s="832">
        <v>6731.45</v>
      </c>
      <c r="L50" s="849"/>
      <c r="M50" s="849"/>
      <c r="N50" s="832"/>
      <c r="O50" s="832"/>
      <c r="P50" s="849">
        <v>1</v>
      </c>
      <c r="Q50" s="849">
        <v>533.6</v>
      </c>
      <c r="R50" s="837"/>
      <c r="S50" s="850">
        <v>533.6</v>
      </c>
    </row>
    <row r="51" spans="1:19" ht="14.4" customHeight="1" x14ac:dyDescent="0.3">
      <c r="A51" s="831" t="s">
        <v>4551</v>
      </c>
      <c r="B51" s="832" t="s">
        <v>4552</v>
      </c>
      <c r="C51" s="832" t="s">
        <v>606</v>
      </c>
      <c r="D51" s="832" t="s">
        <v>4538</v>
      </c>
      <c r="E51" s="832" t="s">
        <v>4553</v>
      </c>
      <c r="F51" s="832" t="s">
        <v>4656</v>
      </c>
      <c r="G51" s="832" t="s">
        <v>2430</v>
      </c>
      <c r="H51" s="849">
        <v>10</v>
      </c>
      <c r="I51" s="849">
        <v>258788.88</v>
      </c>
      <c r="J51" s="832"/>
      <c r="K51" s="832">
        <v>25878.887999999999</v>
      </c>
      <c r="L51" s="849"/>
      <c r="M51" s="849"/>
      <c r="N51" s="832"/>
      <c r="O51" s="832"/>
      <c r="P51" s="849"/>
      <c r="Q51" s="849"/>
      <c r="R51" s="837"/>
      <c r="S51" s="850"/>
    </row>
    <row r="52" spans="1:19" ht="14.4" customHeight="1" x14ac:dyDescent="0.3">
      <c r="A52" s="831" t="s">
        <v>4551</v>
      </c>
      <c r="B52" s="832" t="s">
        <v>4552</v>
      </c>
      <c r="C52" s="832" t="s">
        <v>606</v>
      </c>
      <c r="D52" s="832" t="s">
        <v>4538</v>
      </c>
      <c r="E52" s="832" t="s">
        <v>4553</v>
      </c>
      <c r="F52" s="832" t="s">
        <v>4660</v>
      </c>
      <c r="G52" s="832" t="s">
        <v>4661</v>
      </c>
      <c r="H52" s="849">
        <v>3</v>
      </c>
      <c r="I52" s="849">
        <v>139800</v>
      </c>
      <c r="J52" s="832"/>
      <c r="K52" s="832">
        <v>46600</v>
      </c>
      <c r="L52" s="849"/>
      <c r="M52" s="849"/>
      <c r="N52" s="832"/>
      <c r="O52" s="832"/>
      <c r="P52" s="849"/>
      <c r="Q52" s="849"/>
      <c r="R52" s="837"/>
      <c r="S52" s="850"/>
    </row>
    <row r="53" spans="1:19" ht="14.4" customHeight="1" x14ac:dyDescent="0.3">
      <c r="A53" s="831" t="s">
        <v>4551</v>
      </c>
      <c r="B53" s="832" t="s">
        <v>4552</v>
      </c>
      <c r="C53" s="832" t="s">
        <v>606</v>
      </c>
      <c r="D53" s="832" t="s">
        <v>4538</v>
      </c>
      <c r="E53" s="832" t="s">
        <v>4553</v>
      </c>
      <c r="F53" s="832" t="s">
        <v>4668</v>
      </c>
      <c r="G53" s="832" t="s">
        <v>4669</v>
      </c>
      <c r="H53" s="849">
        <v>0.59</v>
      </c>
      <c r="I53" s="849">
        <v>639.61</v>
      </c>
      <c r="J53" s="832"/>
      <c r="K53" s="832">
        <v>1084.0847457627119</v>
      </c>
      <c r="L53" s="849"/>
      <c r="M53" s="849"/>
      <c r="N53" s="832"/>
      <c r="O53" s="832"/>
      <c r="P53" s="849"/>
      <c r="Q53" s="849"/>
      <c r="R53" s="837"/>
      <c r="S53" s="850"/>
    </row>
    <row r="54" spans="1:19" ht="14.4" customHeight="1" x14ac:dyDescent="0.3">
      <c r="A54" s="831" t="s">
        <v>4551</v>
      </c>
      <c r="B54" s="832" t="s">
        <v>4552</v>
      </c>
      <c r="C54" s="832" t="s">
        <v>606</v>
      </c>
      <c r="D54" s="832" t="s">
        <v>4538</v>
      </c>
      <c r="E54" s="832" t="s">
        <v>4553</v>
      </c>
      <c r="F54" s="832" t="s">
        <v>4670</v>
      </c>
      <c r="G54" s="832" t="s">
        <v>4669</v>
      </c>
      <c r="H54" s="849">
        <v>1.6</v>
      </c>
      <c r="I54" s="849">
        <v>578.19000000000005</v>
      </c>
      <c r="J54" s="832"/>
      <c r="K54" s="832">
        <v>361.36875000000003</v>
      </c>
      <c r="L54" s="849"/>
      <c r="M54" s="849"/>
      <c r="N54" s="832"/>
      <c r="O54" s="832"/>
      <c r="P54" s="849"/>
      <c r="Q54" s="849"/>
      <c r="R54" s="837"/>
      <c r="S54" s="850"/>
    </row>
    <row r="55" spans="1:19" ht="14.4" customHeight="1" x14ac:dyDescent="0.3">
      <c r="A55" s="831" t="s">
        <v>4551</v>
      </c>
      <c r="B55" s="832" t="s">
        <v>4552</v>
      </c>
      <c r="C55" s="832" t="s">
        <v>606</v>
      </c>
      <c r="D55" s="832" t="s">
        <v>4538</v>
      </c>
      <c r="E55" s="832" t="s">
        <v>4553</v>
      </c>
      <c r="F55" s="832" t="s">
        <v>4671</v>
      </c>
      <c r="G55" s="832" t="s">
        <v>4669</v>
      </c>
      <c r="H55" s="849">
        <v>0.35</v>
      </c>
      <c r="I55" s="849">
        <v>42.15</v>
      </c>
      <c r="J55" s="832"/>
      <c r="K55" s="832">
        <v>120.42857142857143</v>
      </c>
      <c r="L55" s="849"/>
      <c r="M55" s="849"/>
      <c r="N55" s="832"/>
      <c r="O55" s="832"/>
      <c r="P55" s="849">
        <v>3.01</v>
      </c>
      <c r="Q55" s="849">
        <v>238.39</v>
      </c>
      <c r="R55" s="837"/>
      <c r="S55" s="850">
        <v>79.199335548172755</v>
      </c>
    </row>
    <row r="56" spans="1:19" ht="14.4" customHeight="1" x14ac:dyDescent="0.3">
      <c r="A56" s="831" t="s">
        <v>4551</v>
      </c>
      <c r="B56" s="832" t="s">
        <v>4552</v>
      </c>
      <c r="C56" s="832" t="s">
        <v>606</v>
      </c>
      <c r="D56" s="832" t="s">
        <v>4538</v>
      </c>
      <c r="E56" s="832" t="s">
        <v>4553</v>
      </c>
      <c r="F56" s="832" t="s">
        <v>4672</v>
      </c>
      <c r="G56" s="832" t="s">
        <v>4669</v>
      </c>
      <c r="H56" s="849">
        <v>0.98</v>
      </c>
      <c r="I56" s="849">
        <v>1416.56</v>
      </c>
      <c r="J56" s="832"/>
      <c r="K56" s="832">
        <v>1445.4693877551019</v>
      </c>
      <c r="L56" s="849"/>
      <c r="M56" s="849"/>
      <c r="N56" s="832"/>
      <c r="O56" s="832"/>
      <c r="P56" s="849"/>
      <c r="Q56" s="849"/>
      <c r="R56" s="837"/>
      <c r="S56" s="850"/>
    </row>
    <row r="57" spans="1:19" ht="14.4" customHeight="1" x14ac:dyDescent="0.3">
      <c r="A57" s="831" t="s">
        <v>4551</v>
      </c>
      <c r="B57" s="832" t="s">
        <v>4552</v>
      </c>
      <c r="C57" s="832" t="s">
        <v>606</v>
      </c>
      <c r="D57" s="832" t="s">
        <v>4538</v>
      </c>
      <c r="E57" s="832" t="s">
        <v>4553</v>
      </c>
      <c r="F57" s="832" t="s">
        <v>4675</v>
      </c>
      <c r="G57" s="832" t="s">
        <v>4674</v>
      </c>
      <c r="H57" s="849"/>
      <c r="I57" s="849"/>
      <c r="J57" s="832"/>
      <c r="K57" s="832"/>
      <c r="L57" s="849"/>
      <c r="M57" s="849"/>
      <c r="N57" s="832"/>
      <c r="O57" s="832"/>
      <c r="P57" s="849">
        <v>1</v>
      </c>
      <c r="Q57" s="849">
        <v>179.52</v>
      </c>
      <c r="R57" s="837"/>
      <c r="S57" s="850">
        <v>179.52</v>
      </c>
    </row>
    <row r="58" spans="1:19" ht="14.4" customHeight="1" x14ac:dyDescent="0.3">
      <c r="A58" s="831" t="s">
        <v>4551</v>
      </c>
      <c r="B58" s="832" t="s">
        <v>4552</v>
      </c>
      <c r="C58" s="832" t="s">
        <v>606</v>
      </c>
      <c r="D58" s="832" t="s">
        <v>4538</v>
      </c>
      <c r="E58" s="832" t="s">
        <v>4553</v>
      </c>
      <c r="F58" s="832" t="s">
        <v>4676</v>
      </c>
      <c r="G58" s="832" t="s">
        <v>1712</v>
      </c>
      <c r="H58" s="849">
        <v>74.180000000000007</v>
      </c>
      <c r="I58" s="849">
        <v>673925.07000000007</v>
      </c>
      <c r="J58" s="832"/>
      <c r="K58" s="832">
        <v>9084.9968994338105</v>
      </c>
      <c r="L58" s="849"/>
      <c r="M58" s="849"/>
      <c r="N58" s="832"/>
      <c r="O58" s="832"/>
      <c r="P58" s="849"/>
      <c r="Q58" s="849"/>
      <c r="R58" s="837"/>
      <c r="S58" s="850"/>
    </row>
    <row r="59" spans="1:19" ht="14.4" customHeight="1" x14ac:dyDescent="0.3">
      <c r="A59" s="831" t="s">
        <v>4551</v>
      </c>
      <c r="B59" s="832" t="s">
        <v>4552</v>
      </c>
      <c r="C59" s="832" t="s">
        <v>606</v>
      </c>
      <c r="D59" s="832" t="s">
        <v>4538</v>
      </c>
      <c r="E59" s="832" t="s">
        <v>4553</v>
      </c>
      <c r="F59" s="832" t="s">
        <v>4678</v>
      </c>
      <c r="G59" s="832" t="s">
        <v>2087</v>
      </c>
      <c r="H59" s="849">
        <v>1</v>
      </c>
      <c r="I59" s="849">
        <v>784.3</v>
      </c>
      <c r="J59" s="832"/>
      <c r="K59" s="832">
        <v>784.3</v>
      </c>
      <c r="L59" s="849"/>
      <c r="M59" s="849"/>
      <c r="N59" s="832"/>
      <c r="O59" s="832"/>
      <c r="P59" s="849"/>
      <c r="Q59" s="849"/>
      <c r="R59" s="837"/>
      <c r="S59" s="850"/>
    </row>
    <row r="60" spans="1:19" ht="14.4" customHeight="1" x14ac:dyDescent="0.3">
      <c r="A60" s="831" t="s">
        <v>4551</v>
      </c>
      <c r="B60" s="832" t="s">
        <v>4552</v>
      </c>
      <c r="C60" s="832" t="s">
        <v>606</v>
      </c>
      <c r="D60" s="832" t="s">
        <v>4538</v>
      </c>
      <c r="E60" s="832" t="s">
        <v>4553</v>
      </c>
      <c r="F60" s="832" t="s">
        <v>4681</v>
      </c>
      <c r="G60" s="832" t="s">
        <v>4682</v>
      </c>
      <c r="H60" s="849">
        <v>17</v>
      </c>
      <c r="I60" s="849">
        <v>1359744.88</v>
      </c>
      <c r="J60" s="832"/>
      <c r="K60" s="832">
        <v>79984.992941176461</v>
      </c>
      <c r="L60" s="849"/>
      <c r="M60" s="849"/>
      <c r="N60" s="832"/>
      <c r="O60" s="832"/>
      <c r="P60" s="849">
        <v>2.94</v>
      </c>
      <c r="Q60" s="849">
        <v>223326.69</v>
      </c>
      <c r="R60" s="837"/>
      <c r="S60" s="850">
        <v>75961.459183673476</v>
      </c>
    </row>
    <row r="61" spans="1:19" ht="14.4" customHeight="1" x14ac:dyDescent="0.3">
      <c r="A61" s="831" t="s">
        <v>4551</v>
      </c>
      <c r="B61" s="832" t="s">
        <v>4552</v>
      </c>
      <c r="C61" s="832" t="s">
        <v>606</v>
      </c>
      <c r="D61" s="832" t="s">
        <v>4538</v>
      </c>
      <c r="E61" s="832" t="s">
        <v>4553</v>
      </c>
      <c r="F61" s="832" t="s">
        <v>4683</v>
      </c>
      <c r="G61" s="832" t="s">
        <v>4684</v>
      </c>
      <c r="H61" s="849">
        <v>0.1</v>
      </c>
      <c r="I61" s="849">
        <v>36.58</v>
      </c>
      <c r="J61" s="832"/>
      <c r="K61" s="832">
        <v>365.79999999999995</v>
      </c>
      <c r="L61" s="849"/>
      <c r="M61" s="849"/>
      <c r="N61" s="832"/>
      <c r="O61" s="832"/>
      <c r="P61" s="849">
        <v>1.76</v>
      </c>
      <c r="Q61" s="849">
        <v>280.39999999999998</v>
      </c>
      <c r="R61" s="837"/>
      <c r="S61" s="850">
        <v>159.31818181818181</v>
      </c>
    </row>
    <row r="62" spans="1:19" ht="14.4" customHeight="1" x14ac:dyDescent="0.3">
      <c r="A62" s="831" t="s">
        <v>4551</v>
      </c>
      <c r="B62" s="832" t="s">
        <v>4552</v>
      </c>
      <c r="C62" s="832" t="s">
        <v>606</v>
      </c>
      <c r="D62" s="832" t="s">
        <v>4538</v>
      </c>
      <c r="E62" s="832" t="s">
        <v>4553</v>
      </c>
      <c r="F62" s="832" t="s">
        <v>4685</v>
      </c>
      <c r="G62" s="832" t="s">
        <v>2406</v>
      </c>
      <c r="H62" s="849">
        <v>68</v>
      </c>
      <c r="I62" s="849">
        <v>2879816.48</v>
      </c>
      <c r="J62" s="832"/>
      <c r="K62" s="832">
        <v>42350.242352941175</v>
      </c>
      <c r="L62" s="849"/>
      <c r="M62" s="849"/>
      <c r="N62" s="832"/>
      <c r="O62" s="832"/>
      <c r="P62" s="849"/>
      <c r="Q62" s="849"/>
      <c r="R62" s="837"/>
      <c r="S62" s="850"/>
    </row>
    <row r="63" spans="1:19" ht="14.4" customHeight="1" x14ac:dyDescent="0.3">
      <c r="A63" s="831" t="s">
        <v>4551</v>
      </c>
      <c r="B63" s="832" t="s">
        <v>4552</v>
      </c>
      <c r="C63" s="832" t="s">
        <v>606</v>
      </c>
      <c r="D63" s="832" t="s">
        <v>4538</v>
      </c>
      <c r="E63" s="832" t="s">
        <v>4553</v>
      </c>
      <c r="F63" s="832" t="s">
        <v>4686</v>
      </c>
      <c r="G63" s="832" t="s">
        <v>2087</v>
      </c>
      <c r="H63" s="849"/>
      <c r="I63" s="849"/>
      <c r="J63" s="832"/>
      <c r="K63" s="832"/>
      <c r="L63" s="849"/>
      <c r="M63" s="849"/>
      <c r="N63" s="832"/>
      <c r="O63" s="832"/>
      <c r="P63" s="849">
        <v>0.62</v>
      </c>
      <c r="Q63" s="849">
        <v>56.2</v>
      </c>
      <c r="R63" s="837"/>
      <c r="S63" s="850">
        <v>90.645161290322591</v>
      </c>
    </row>
    <row r="64" spans="1:19" ht="14.4" customHeight="1" x14ac:dyDescent="0.3">
      <c r="A64" s="831" t="s">
        <v>4551</v>
      </c>
      <c r="B64" s="832" t="s">
        <v>4552</v>
      </c>
      <c r="C64" s="832" t="s">
        <v>606</v>
      </c>
      <c r="D64" s="832" t="s">
        <v>4538</v>
      </c>
      <c r="E64" s="832" t="s">
        <v>4553</v>
      </c>
      <c r="F64" s="832" t="s">
        <v>4687</v>
      </c>
      <c r="G64" s="832" t="s">
        <v>4688</v>
      </c>
      <c r="H64" s="849">
        <v>0.85</v>
      </c>
      <c r="I64" s="849">
        <v>6705.42</v>
      </c>
      <c r="J64" s="832"/>
      <c r="K64" s="832">
        <v>7888.7294117647061</v>
      </c>
      <c r="L64" s="849"/>
      <c r="M64" s="849"/>
      <c r="N64" s="832"/>
      <c r="O64" s="832"/>
      <c r="P64" s="849"/>
      <c r="Q64" s="849"/>
      <c r="R64" s="837"/>
      <c r="S64" s="850"/>
    </row>
    <row r="65" spans="1:19" ht="14.4" customHeight="1" x14ac:dyDescent="0.3">
      <c r="A65" s="831" t="s">
        <v>4551</v>
      </c>
      <c r="B65" s="832" t="s">
        <v>4552</v>
      </c>
      <c r="C65" s="832" t="s">
        <v>606</v>
      </c>
      <c r="D65" s="832" t="s">
        <v>4538</v>
      </c>
      <c r="E65" s="832" t="s">
        <v>4553</v>
      </c>
      <c r="F65" s="832" t="s">
        <v>4696</v>
      </c>
      <c r="G65" s="832" t="s">
        <v>4693</v>
      </c>
      <c r="H65" s="849">
        <v>2</v>
      </c>
      <c r="I65" s="849">
        <v>2928.04</v>
      </c>
      <c r="J65" s="832"/>
      <c r="K65" s="832">
        <v>1464.02</v>
      </c>
      <c r="L65" s="849"/>
      <c r="M65" s="849"/>
      <c r="N65" s="832"/>
      <c r="O65" s="832"/>
      <c r="P65" s="849"/>
      <c r="Q65" s="849"/>
      <c r="R65" s="837"/>
      <c r="S65" s="850"/>
    </row>
    <row r="66" spans="1:19" ht="14.4" customHeight="1" x14ac:dyDescent="0.3">
      <c r="A66" s="831" t="s">
        <v>4551</v>
      </c>
      <c r="B66" s="832" t="s">
        <v>4552</v>
      </c>
      <c r="C66" s="832" t="s">
        <v>606</v>
      </c>
      <c r="D66" s="832" t="s">
        <v>4538</v>
      </c>
      <c r="E66" s="832" t="s">
        <v>4553</v>
      </c>
      <c r="F66" s="832" t="s">
        <v>4697</v>
      </c>
      <c r="G66" s="832" t="s">
        <v>1760</v>
      </c>
      <c r="H66" s="849">
        <v>2</v>
      </c>
      <c r="I66" s="849">
        <v>94850.61</v>
      </c>
      <c r="J66" s="832"/>
      <c r="K66" s="832">
        <v>47425.305</v>
      </c>
      <c r="L66" s="849"/>
      <c r="M66" s="849"/>
      <c r="N66" s="832"/>
      <c r="O66" s="832"/>
      <c r="P66" s="849"/>
      <c r="Q66" s="849"/>
      <c r="R66" s="837"/>
      <c r="S66" s="850"/>
    </row>
    <row r="67" spans="1:19" ht="14.4" customHeight="1" x14ac:dyDescent="0.3">
      <c r="A67" s="831" t="s">
        <v>4551</v>
      </c>
      <c r="B67" s="832" t="s">
        <v>4552</v>
      </c>
      <c r="C67" s="832" t="s">
        <v>606</v>
      </c>
      <c r="D67" s="832" t="s">
        <v>4538</v>
      </c>
      <c r="E67" s="832" t="s">
        <v>4553</v>
      </c>
      <c r="F67" s="832" t="s">
        <v>4703</v>
      </c>
      <c r="G67" s="832" t="s">
        <v>2424</v>
      </c>
      <c r="H67" s="849">
        <v>7.61</v>
      </c>
      <c r="I67" s="849">
        <v>381080.2</v>
      </c>
      <c r="J67" s="832"/>
      <c r="K67" s="832">
        <v>50076.241787122206</v>
      </c>
      <c r="L67" s="849"/>
      <c r="M67" s="849"/>
      <c r="N67" s="832"/>
      <c r="O67" s="832"/>
      <c r="P67" s="849"/>
      <c r="Q67" s="849"/>
      <c r="R67" s="837"/>
      <c r="S67" s="850"/>
    </row>
    <row r="68" spans="1:19" ht="14.4" customHeight="1" x14ac:dyDescent="0.3">
      <c r="A68" s="831" t="s">
        <v>4551</v>
      </c>
      <c r="B68" s="832" t="s">
        <v>4552</v>
      </c>
      <c r="C68" s="832" t="s">
        <v>606</v>
      </c>
      <c r="D68" s="832" t="s">
        <v>4538</v>
      </c>
      <c r="E68" s="832" t="s">
        <v>4553</v>
      </c>
      <c r="F68" s="832" t="s">
        <v>4705</v>
      </c>
      <c r="G68" s="832" t="s">
        <v>4688</v>
      </c>
      <c r="H68" s="849">
        <v>1</v>
      </c>
      <c r="I68" s="849">
        <v>16468.7</v>
      </c>
      <c r="J68" s="832"/>
      <c r="K68" s="832">
        <v>16468.7</v>
      </c>
      <c r="L68" s="849"/>
      <c r="M68" s="849"/>
      <c r="N68" s="832"/>
      <c r="O68" s="832"/>
      <c r="P68" s="849"/>
      <c r="Q68" s="849"/>
      <c r="R68" s="837"/>
      <c r="S68" s="850"/>
    </row>
    <row r="69" spans="1:19" ht="14.4" customHeight="1" x14ac:dyDescent="0.3">
      <c r="A69" s="831" t="s">
        <v>4551</v>
      </c>
      <c r="B69" s="832" t="s">
        <v>4552</v>
      </c>
      <c r="C69" s="832" t="s">
        <v>606</v>
      </c>
      <c r="D69" s="832" t="s">
        <v>4538</v>
      </c>
      <c r="E69" s="832" t="s">
        <v>4553</v>
      </c>
      <c r="F69" s="832" t="s">
        <v>4706</v>
      </c>
      <c r="G69" s="832" t="s">
        <v>3387</v>
      </c>
      <c r="H69" s="849">
        <v>0.2</v>
      </c>
      <c r="I69" s="849">
        <v>14.14</v>
      </c>
      <c r="J69" s="832"/>
      <c r="K69" s="832">
        <v>70.7</v>
      </c>
      <c r="L69" s="849"/>
      <c r="M69" s="849"/>
      <c r="N69" s="832"/>
      <c r="O69" s="832"/>
      <c r="P69" s="849"/>
      <c r="Q69" s="849"/>
      <c r="R69" s="837"/>
      <c r="S69" s="850"/>
    </row>
    <row r="70" spans="1:19" ht="14.4" customHeight="1" x14ac:dyDescent="0.3">
      <c r="A70" s="831" t="s">
        <v>4551</v>
      </c>
      <c r="B70" s="832" t="s">
        <v>4552</v>
      </c>
      <c r="C70" s="832" t="s">
        <v>606</v>
      </c>
      <c r="D70" s="832" t="s">
        <v>4538</v>
      </c>
      <c r="E70" s="832" t="s">
        <v>4553</v>
      </c>
      <c r="F70" s="832" t="s">
        <v>4709</v>
      </c>
      <c r="G70" s="832" t="s">
        <v>4710</v>
      </c>
      <c r="H70" s="849">
        <v>3</v>
      </c>
      <c r="I70" s="849">
        <v>222466.36</v>
      </c>
      <c r="J70" s="832"/>
      <c r="K70" s="832">
        <v>74155.453333333324</v>
      </c>
      <c r="L70" s="849"/>
      <c r="M70" s="849"/>
      <c r="N70" s="832"/>
      <c r="O70" s="832"/>
      <c r="P70" s="849">
        <v>1</v>
      </c>
      <c r="Q70" s="849">
        <v>53185.5</v>
      </c>
      <c r="R70" s="837"/>
      <c r="S70" s="850">
        <v>53185.5</v>
      </c>
    </row>
    <row r="71" spans="1:19" ht="14.4" customHeight="1" x14ac:dyDescent="0.3">
      <c r="A71" s="831" t="s">
        <v>4551</v>
      </c>
      <c r="B71" s="832" t="s">
        <v>4552</v>
      </c>
      <c r="C71" s="832" t="s">
        <v>606</v>
      </c>
      <c r="D71" s="832" t="s">
        <v>4538</v>
      </c>
      <c r="E71" s="832" t="s">
        <v>4553</v>
      </c>
      <c r="F71" s="832" t="s">
        <v>4713</v>
      </c>
      <c r="G71" s="832" t="s">
        <v>2400</v>
      </c>
      <c r="H71" s="849">
        <v>5</v>
      </c>
      <c r="I71" s="849">
        <v>8745.4</v>
      </c>
      <c r="J71" s="832"/>
      <c r="K71" s="832">
        <v>1749.08</v>
      </c>
      <c r="L71" s="849"/>
      <c r="M71" s="849"/>
      <c r="N71" s="832"/>
      <c r="O71" s="832"/>
      <c r="P71" s="849"/>
      <c r="Q71" s="849"/>
      <c r="R71" s="837"/>
      <c r="S71" s="850"/>
    </row>
    <row r="72" spans="1:19" ht="14.4" customHeight="1" x14ac:dyDescent="0.3">
      <c r="A72" s="831" t="s">
        <v>4551</v>
      </c>
      <c r="B72" s="832" t="s">
        <v>4552</v>
      </c>
      <c r="C72" s="832" t="s">
        <v>606</v>
      </c>
      <c r="D72" s="832" t="s">
        <v>4538</v>
      </c>
      <c r="E72" s="832" t="s">
        <v>4553</v>
      </c>
      <c r="F72" s="832" t="s">
        <v>4714</v>
      </c>
      <c r="G72" s="832" t="s">
        <v>2239</v>
      </c>
      <c r="H72" s="849">
        <v>0.35</v>
      </c>
      <c r="I72" s="849">
        <v>98.98</v>
      </c>
      <c r="J72" s="832"/>
      <c r="K72" s="832">
        <v>282.8</v>
      </c>
      <c r="L72" s="849"/>
      <c r="M72" s="849"/>
      <c r="N72" s="832"/>
      <c r="O72" s="832"/>
      <c r="P72" s="849">
        <v>0.15000000000000002</v>
      </c>
      <c r="Q72" s="849">
        <v>41.55</v>
      </c>
      <c r="R72" s="837"/>
      <c r="S72" s="850">
        <v>276.99999999999994</v>
      </c>
    </row>
    <row r="73" spans="1:19" ht="14.4" customHeight="1" x14ac:dyDescent="0.3">
      <c r="A73" s="831" t="s">
        <v>4551</v>
      </c>
      <c r="B73" s="832" t="s">
        <v>4552</v>
      </c>
      <c r="C73" s="832" t="s">
        <v>606</v>
      </c>
      <c r="D73" s="832" t="s">
        <v>4538</v>
      </c>
      <c r="E73" s="832" t="s">
        <v>4553</v>
      </c>
      <c r="F73" s="832" t="s">
        <v>4716</v>
      </c>
      <c r="G73" s="832" t="s">
        <v>2377</v>
      </c>
      <c r="H73" s="849">
        <v>8</v>
      </c>
      <c r="I73" s="849">
        <v>1369153.04</v>
      </c>
      <c r="J73" s="832"/>
      <c r="K73" s="832">
        <v>171144.13</v>
      </c>
      <c r="L73" s="849"/>
      <c r="M73" s="849"/>
      <c r="N73" s="832"/>
      <c r="O73" s="832"/>
      <c r="P73" s="849"/>
      <c r="Q73" s="849"/>
      <c r="R73" s="837"/>
      <c r="S73" s="850"/>
    </row>
    <row r="74" spans="1:19" ht="14.4" customHeight="1" x14ac:dyDescent="0.3">
      <c r="A74" s="831" t="s">
        <v>4551</v>
      </c>
      <c r="B74" s="832" t="s">
        <v>4552</v>
      </c>
      <c r="C74" s="832" t="s">
        <v>606</v>
      </c>
      <c r="D74" s="832" t="s">
        <v>4538</v>
      </c>
      <c r="E74" s="832" t="s">
        <v>4553</v>
      </c>
      <c r="F74" s="832" t="s">
        <v>4726</v>
      </c>
      <c r="G74" s="832" t="s">
        <v>3365</v>
      </c>
      <c r="H74" s="849">
        <v>8</v>
      </c>
      <c r="I74" s="849">
        <v>101884.8</v>
      </c>
      <c r="J74" s="832">
        <v>4.4572889515364844</v>
      </c>
      <c r="K74" s="832">
        <v>12735.6</v>
      </c>
      <c r="L74" s="849">
        <v>2</v>
      </c>
      <c r="M74" s="849">
        <v>22858.02</v>
      </c>
      <c r="N74" s="832">
        <v>1</v>
      </c>
      <c r="O74" s="832">
        <v>11429.01</v>
      </c>
      <c r="P74" s="849"/>
      <c r="Q74" s="849"/>
      <c r="R74" s="837"/>
      <c r="S74" s="850"/>
    </row>
    <row r="75" spans="1:19" ht="14.4" customHeight="1" x14ac:dyDescent="0.3">
      <c r="A75" s="831" t="s">
        <v>4551</v>
      </c>
      <c r="B75" s="832" t="s">
        <v>4552</v>
      </c>
      <c r="C75" s="832" t="s">
        <v>606</v>
      </c>
      <c r="D75" s="832" t="s">
        <v>4538</v>
      </c>
      <c r="E75" s="832" t="s">
        <v>4553</v>
      </c>
      <c r="F75" s="832" t="s">
        <v>4727</v>
      </c>
      <c r="G75" s="832" t="s">
        <v>4728</v>
      </c>
      <c r="H75" s="849">
        <v>3</v>
      </c>
      <c r="I75" s="849">
        <v>371450.67</v>
      </c>
      <c r="J75" s="832"/>
      <c r="K75" s="832">
        <v>123816.89</v>
      </c>
      <c r="L75" s="849"/>
      <c r="M75" s="849"/>
      <c r="N75" s="832"/>
      <c r="O75" s="832"/>
      <c r="P75" s="849"/>
      <c r="Q75" s="849"/>
      <c r="R75" s="837"/>
      <c r="S75" s="850"/>
    </row>
    <row r="76" spans="1:19" ht="14.4" customHeight="1" x14ac:dyDescent="0.3">
      <c r="A76" s="831" t="s">
        <v>4551</v>
      </c>
      <c r="B76" s="832" t="s">
        <v>4552</v>
      </c>
      <c r="C76" s="832" t="s">
        <v>606</v>
      </c>
      <c r="D76" s="832" t="s">
        <v>4538</v>
      </c>
      <c r="E76" s="832" t="s">
        <v>4553</v>
      </c>
      <c r="F76" s="832" t="s">
        <v>4734</v>
      </c>
      <c r="G76" s="832" t="s">
        <v>4735</v>
      </c>
      <c r="H76" s="849">
        <v>4</v>
      </c>
      <c r="I76" s="849">
        <v>15274.16</v>
      </c>
      <c r="J76" s="832"/>
      <c r="K76" s="832">
        <v>3818.54</v>
      </c>
      <c r="L76" s="849"/>
      <c r="M76" s="849"/>
      <c r="N76" s="832"/>
      <c r="O76" s="832"/>
      <c r="P76" s="849"/>
      <c r="Q76" s="849"/>
      <c r="R76" s="837"/>
      <c r="S76" s="850"/>
    </row>
    <row r="77" spans="1:19" ht="14.4" customHeight="1" x14ac:dyDescent="0.3">
      <c r="A77" s="831" t="s">
        <v>4551</v>
      </c>
      <c r="B77" s="832" t="s">
        <v>4552</v>
      </c>
      <c r="C77" s="832" t="s">
        <v>606</v>
      </c>
      <c r="D77" s="832" t="s">
        <v>4538</v>
      </c>
      <c r="E77" s="832" t="s">
        <v>4553</v>
      </c>
      <c r="F77" s="832" t="s">
        <v>4736</v>
      </c>
      <c r="G77" s="832" t="s">
        <v>4735</v>
      </c>
      <c r="H77" s="849">
        <v>1</v>
      </c>
      <c r="I77" s="849">
        <v>35926.730000000003</v>
      </c>
      <c r="J77" s="832"/>
      <c r="K77" s="832">
        <v>35926.730000000003</v>
      </c>
      <c r="L77" s="849"/>
      <c r="M77" s="849"/>
      <c r="N77" s="832"/>
      <c r="O77" s="832"/>
      <c r="P77" s="849"/>
      <c r="Q77" s="849"/>
      <c r="R77" s="837"/>
      <c r="S77" s="850"/>
    </row>
    <row r="78" spans="1:19" ht="14.4" customHeight="1" x14ac:dyDescent="0.3">
      <c r="A78" s="831" t="s">
        <v>4551</v>
      </c>
      <c r="B78" s="832" t="s">
        <v>4552</v>
      </c>
      <c r="C78" s="832" t="s">
        <v>606</v>
      </c>
      <c r="D78" s="832" t="s">
        <v>4538</v>
      </c>
      <c r="E78" s="832" t="s">
        <v>4553</v>
      </c>
      <c r="F78" s="832" t="s">
        <v>4742</v>
      </c>
      <c r="G78" s="832" t="s">
        <v>3365</v>
      </c>
      <c r="H78" s="849"/>
      <c r="I78" s="849"/>
      <c r="J78" s="832"/>
      <c r="K78" s="832"/>
      <c r="L78" s="849">
        <v>2</v>
      </c>
      <c r="M78" s="849">
        <v>57122.18</v>
      </c>
      <c r="N78" s="832">
        <v>1</v>
      </c>
      <c r="O78" s="832">
        <v>28561.09</v>
      </c>
      <c r="P78" s="849"/>
      <c r="Q78" s="849"/>
      <c r="R78" s="837"/>
      <c r="S78" s="850"/>
    </row>
    <row r="79" spans="1:19" ht="14.4" customHeight="1" x14ac:dyDescent="0.3">
      <c r="A79" s="831" t="s">
        <v>4551</v>
      </c>
      <c r="B79" s="832" t="s">
        <v>4552</v>
      </c>
      <c r="C79" s="832" t="s">
        <v>606</v>
      </c>
      <c r="D79" s="832" t="s">
        <v>4538</v>
      </c>
      <c r="E79" s="832" t="s">
        <v>4553</v>
      </c>
      <c r="F79" s="832" t="s">
        <v>4747</v>
      </c>
      <c r="G79" s="832" t="s">
        <v>2734</v>
      </c>
      <c r="H79" s="849">
        <v>3</v>
      </c>
      <c r="I79" s="849">
        <v>30458.49</v>
      </c>
      <c r="J79" s="832"/>
      <c r="K79" s="832">
        <v>10152.83</v>
      </c>
      <c r="L79" s="849"/>
      <c r="M79" s="849"/>
      <c r="N79" s="832"/>
      <c r="O79" s="832"/>
      <c r="P79" s="849"/>
      <c r="Q79" s="849"/>
      <c r="R79" s="837"/>
      <c r="S79" s="850"/>
    </row>
    <row r="80" spans="1:19" ht="14.4" customHeight="1" x14ac:dyDescent="0.3">
      <c r="A80" s="831" t="s">
        <v>4551</v>
      </c>
      <c r="B80" s="832" t="s">
        <v>4552</v>
      </c>
      <c r="C80" s="832" t="s">
        <v>606</v>
      </c>
      <c r="D80" s="832" t="s">
        <v>4538</v>
      </c>
      <c r="E80" s="832" t="s">
        <v>4553</v>
      </c>
      <c r="F80" s="832" t="s">
        <v>4763</v>
      </c>
      <c r="G80" s="832" t="s">
        <v>728</v>
      </c>
      <c r="H80" s="849"/>
      <c r="I80" s="849"/>
      <c r="J80" s="832"/>
      <c r="K80" s="832"/>
      <c r="L80" s="849"/>
      <c r="M80" s="849"/>
      <c r="N80" s="832"/>
      <c r="O80" s="832"/>
      <c r="P80" s="849">
        <v>0.82000000000000006</v>
      </c>
      <c r="Q80" s="849">
        <v>91.02</v>
      </c>
      <c r="R80" s="837"/>
      <c r="S80" s="850">
        <v>110.99999999999999</v>
      </c>
    </row>
    <row r="81" spans="1:19" ht="14.4" customHeight="1" x14ac:dyDescent="0.3">
      <c r="A81" s="831" t="s">
        <v>4551</v>
      </c>
      <c r="B81" s="832" t="s">
        <v>4552</v>
      </c>
      <c r="C81" s="832" t="s">
        <v>606</v>
      </c>
      <c r="D81" s="832" t="s">
        <v>4538</v>
      </c>
      <c r="E81" s="832" t="s">
        <v>4553</v>
      </c>
      <c r="F81" s="832" t="s">
        <v>4764</v>
      </c>
      <c r="G81" s="832" t="s">
        <v>728</v>
      </c>
      <c r="H81" s="849"/>
      <c r="I81" s="849"/>
      <c r="J81" s="832"/>
      <c r="K81" s="832"/>
      <c r="L81" s="849"/>
      <c r="M81" s="849"/>
      <c r="N81" s="832"/>
      <c r="O81" s="832"/>
      <c r="P81" s="849">
        <v>0.05</v>
      </c>
      <c r="Q81" s="849">
        <v>14.41</v>
      </c>
      <c r="R81" s="837"/>
      <c r="S81" s="850">
        <v>288.2</v>
      </c>
    </row>
    <row r="82" spans="1:19" ht="14.4" customHeight="1" x14ac:dyDescent="0.3">
      <c r="A82" s="831" t="s">
        <v>4551</v>
      </c>
      <c r="B82" s="832" t="s">
        <v>4552</v>
      </c>
      <c r="C82" s="832" t="s">
        <v>606</v>
      </c>
      <c r="D82" s="832" t="s">
        <v>4538</v>
      </c>
      <c r="E82" s="832" t="s">
        <v>4553</v>
      </c>
      <c r="F82" s="832" t="s">
        <v>4769</v>
      </c>
      <c r="G82" s="832" t="s">
        <v>958</v>
      </c>
      <c r="H82" s="849"/>
      <c r="I82" s="849"/>
      <c r="J82" s="832"/>
      <c r="K82" s="832"/>
      <c r="L82" s="849"/>
      <c r="M82" s="849"/>
      <c r="N82" s="832"/>
      <c r="O82" s="832"/>
      <c r="P82" s="849">
        <v>0.96</v>
      </c>
      <c r="Q82" s="849">
        <v>404.37</v>
      </c>
      <c r="R82" s="837"/>
      <c r="S82" s="850">
        <v>421.21875</v>
      </c>
    </row>
    <row r="83" spans="1:19" ht="14.4" customHeight="1" x14ac:dyDescent="0.3">
      <c r="A83" s="831" t="s">
        <v>4551</v>
      </c>
      <c r="B83" s="832" t="s">
        <v>4552</v>
      </c>
      <c r="C83" s="832" t="s">
        <v>606</v>
      </c>
      <c r="D83" s="832" t="s">
        <v>4538</v>
      </c>
      <c r="E83" s="832" t="s">
        <v>4788</v>
      </c>
      <c r="F83" s="832" t="s">
        <v>4789</v>
      </c>
      <c r="G83" s="832" t="s">
        <v>4790</v>
      </c>
      <c r="H83" s="849">
        <v>12</v>
      </c>
      <c r="I83" s="849">
        <v>25144.79</v>
      </c>
      <c r="J83" s="832"/>
      <c r="K83" s="832">
        <v>2095.3991666666666</v>
      </c>
      <c r="L83" s="849"/>
      <c r="M83" s="849"/>
      <c r="N83" s="832"/>
      <c r="O83" s="832"/>
      <c r="P83" s="849"/>
      <c r="Q83" s="849"/>
      <c r="R83" s="837"/>
      <c r="S83" s="850"/>
    </row>
    <row r="84" spans="1:19" ht="14.4" customHeight="1" x14ac:dyDescent="0.3">
      <c r="A84" s="831" t="s">
        <v>4551</v>
      </c>
      <c r="B84" s="832" t="s">
        <v>4552</v>
      </c>
      <c r="C84" s="832" t="s">
        <v>606</v>
      </c>
      <c r="D84" s="832" t="s">
        <v>4538</v>
      </c>
      <c r="E84" s="832" t="s">
        <v>4793</v>
      </c>
      <c r="F84" s="832" t="s">
        <v>4796</v>
      </c>
      <c r="G84" s="832" t="s">
        <v>4797</v>
      </c>
      <c r="H84" s="849">
        <v>1</v>
      </c>
      <c r="I84" s="849">
        <v>867</v>
      </c>
      <c r="J84" s="832"/>
      <c r="K84" s="832">
        <v>867</v>
      </c>
      <c r="L84" s="849"/>
      <c r="M84" s="849"/>
      <c r="N84" s="832"/>
      <c r="O84" s="832"/>
      <c r="P84" s="849">
        <v>1</v>
      </c>
      <c r="Q84" s="849">
        <v>562.65</v>
      </c>
      <c r="R84" s="837"/>
      <c r="S84" s="850">
        <v>562.65</v>
      </c>
    </row>
    <row r="85" spans="1:19" ht="14.4" customHeight="1" x14ac:dyDescent="0.3">
      <c r="A85" s="831" t="s">
        <v>4551</v>
      </c>
      <c r="B85" s="832" t="s">
        <v>4552</v>
      </c>
      <c r="C85" s="832" t="s">
        <v>606</v>
      </c>
      <c r="D85" s="832" t="s">
        <v>4538</v>
      </c>
      <c r="E85" s="832" t="s">
        <v>4804</v>
      </c>
      <c r="F85" s="832" t="s">
        <v>4805</v>
      </c>
      <c r="G85" s="832" t="s">
        <v>4806</v>
      </c>
      <c r="H85" s="849"/>
      <c r="I85" s="849"/>
      <c r="J85" s="832"/>
      <c r="K85" s="832"/>
      <c r="L85" s="849"/>
      <c r="M85" s="849"/>
      <c r="N85" s="832"/>
      <c r="O85" s="832"/>
      <c r="P85" s="849">
        <v>1</v>
      </c>
      <c r="Q85" s="849">
        <v>302</v>
      </c>
      <c r="R85" s="837"/>
      <c r="S85" s="850">
        <v>302</v>
      </c>
    </row>
    <row r="86" spans="1:19" ht="14.4" customHeight="1" x14ac:dyDescent="0.3">
      <c r="A86" s="831" t="s">
        <v>4551</v>
      </c>
      <c r="B86" s="832" t="s">
        <v>4552</v>
      </c>
      <c r="C86" s="832" t="s">
        <v>606</v>
      </c>
      <c r="D86" s="832" t="s">
        <v>4538</v>
      </c>
      <c r="E86" s="832" t="s">
        <v>4804</v>
      </c>
      <c r="F86" s="832" t="s">
        <v>4807</v>
      </c>
      <c r="G86" s="832" t="s">
        <v>4808</v>
      </c>
      <c r="H86" s="849">
        <v>87</v>
      </c>
      <c r="I86" s="849">
        <v>10614</v>
      </c>
      <c r="J86" s="832"/>
      <c r="K86" s="832">
        <v>122</v>
      </c>
      <c r="L86" s="849"/>
      <c r="M86" s="849"/>
      <c r="N86" s="832"/>
      <c r="O86" s="832"/>
      <c r="P86" s="849">
        <v>74</v>
      </c>
      <c r="Q86" s="849">
        <v>9028</v>
      </c>
      <c r="R86" s="837"/>
      <c r="S86" s="850">
        <v>122</v>
      </c>
    </row>
    <row r="87" spans="1:19" ht="14.4" customHeight="1" x14ac:dyDescent="0.3">
      <c r="A87" s="831" t="s">
        <v>4551</v>
      </c>
      <c r="B87" s="832" t="s">
        <v>4552</v>
      </c>
      <c r="C87" s="832" t="s">
        <v>606</v>
      </c>
      <c r="D87" s="832" t="s">
        <v>4538</v>
      </c>
      <c r="E87" s="832" t="s">
        <v>4804</v>
      </c>
      <c r="F87" s="832" t="s">
        <v>4809</v>
      </c>
      <c r="G87" s="832" t="s">
        <v>4810</v>
      </c>
      <c r="H87" s="849">
        <v>8</v>
      </c>
      <c r="I87" s="849">
        <v>1176</v>
      </c>
      <c r="J87" s="832"/>
      <c r="K87" s="832">
        <v>147</v>
      </c>
      <c r="L87" s="849"/>
      <c r="M87" s="849"/>
      <c r="N87" s="832"/>
      <c r="O87" s="832"/>
      <c r="P87" s="849"/>
      <c r="Q87" s="849"/>
      <c r="R87" s="837"/>
      <c r="S87" s="850"/>
    </row>
    <row r="88" spans="1:19" ht="14.4" customHeight="1" x14ac:dyDescent="0.3">
      <c r="A88" s="831" t="s">
        <v>4551</v>
      </c>
      <c r="B88" s="832" t="s">
        <v>4552</v>
      </c>
      <c r="C88" s="832" t="s">
        <v>606</v>
      </c>
      <c r="D88" s="832" t="s">
        <v>4538</v>
      </c>
      <c r="E88" s="832" t="s">
        <v>4804</v>
      </c>
      <c r="F88" s="832" t="s">
        <v>4811</v>
      </c>
      <c r="G88" s="832" t="s">
        <v>4812</v>
      </c>
      <c r="H88" s="849">
        <v>5</v>
      </c>
      <c r="I88" s="849">
        <v>980</v>
      </c>
      <c r="J88" s="832"/>
      <c r="K88" s="832">
        <v>196</v>
      </c>
      <c r="L88" s="849"/>
      <c r="M88" s="849"/>
      <c r="N88" s="832"/>
      <c r="O88" s="832"/>
      <c r="P88" s="849"/>
      <c r="Q88" s="849"/>
      <c r="R88" s="837"/>
      <c r="S88" s="850"/>
    </row>
    <row r="89" spans="1:19" ht="14.4" customHeight="1" x14ac:dyDescent="0.3">
      <c r="A89" s="831" t="s">
        <v>4551</v>
      </c>
      <c r="B89" s="832" t="s">
        <v>4552</v>
      </c>
      <c r="C89" s="832" t="s">
        <v>606</v>
      </c>
      <c r="D89" s="832" t="s">
        <v>4538</v>
      </c>
      <c r="E89" s="832" t="s">
        <v>4804</v>
      </c>
      <c r="F89" s="832" t="s">
        <v>4813</v>
      </c>
      <c r="G89" s="832" t="s">
        <v>4814</v>
      </c>
      <c r="H89" s="849">
        <v>259</v>
      </c>
      <c r="I89" s="849">
        <v>9583</v>
      </c>
      <c r="J89" s="832">
        <v>259</v>
      </c>
      <c r="K89" s="832">
        <v>37</v>
      </c>
      <c r="L89" s="849">
        <v>1</v>
      </c>
      <c r="M89" s="849">
        <v>37</v>
      </c>
      <c r="N89" s="832">
        <v>1</v>
      </c>
      <c r="O89" s="832">
        <v>37</v>
      </c>
      <c r="P89" s="849">
        <v>12</v>
      </c>
      <c r="Q89" s="849">
        <v>456</v>
      </c>
      <c r="R89" s="837">
        <v>12.324324324324325</v>
      </c>
      <c r="S89" s="850">
        <v>38</v>
      </c>
    </row>
    <row r="90" spans="1:19" ht="14.4" customHeight="1" x14ac:dyDescent="0.3">
      <c r="A90" s="831" t="s">
        <v>4551</v>
      </c>
      <c r="B90" s="832" t="s">
        <v>4552</v>
      </c>
      <c r="C90" s="832" t="s">
        <v>606</v>
      </c>
      <c r="D90" s="832" t="s">
        <v>4538</v>
      </c>
      <c r="E90" s="832" t="s">
        <v>4804</v>
      </c>
      <c r="F90" s="832" t="s">
        <v>4815</v>
      </c>
      <c r="G90" s="832" t="s">
        <v>4816</v>
      </c>
      <c r="H90" s="849">
        <v>2</v>
      </c>
      <c r="I90" s="849">
        <v>10</v>
      </c>
      <c r="J90" s="832"/>
      <c r="K90" s="832">
        <v>5</v>
      </c>
      <c r="L90" s="849"/>
      <c r="M90" s="849"/>
      <c r="N90" s="832"/>
      <c r="O90" s="832"/>
      <c r="P90" s="849"/>
      <c r="Q90" s="849"/>
      <c r="R90" s="837"/>
      <c r="S90" s="850"/>
    </row>
    <row r="91" spans="1:19" ht="14.4" customHeight="1" x14ac:dyDescent="0.3">
      <c r="A91" s="831" t="s">
        <v>4551</v>
      </c>
      <c r="B91" s="832" t="s">
        <v>4552</v>
      </c>
      <c r="C91" s="832" t="s">
        <v>606</v>
      </c>
      <c r="D91" s="832" t="s">
        <v>4538</v>
      </c>
      <c r="E91" s="832" t="s">
        <v>4804</v>
      </c>
      <c r="F91" s="832" t="s">
        <v>4817</v>
      </c>
      <c r="G91" s="832" t="s">
        <v>4818</v>
      </c>
      <c r="H91" s="849">
        <v>5</v>
      </c>
      <c r="I91" s="849">
        <v>885</v>
      </c>
      <c r="J91" s="832"/>
      <c r="K91" s="832">
        <v>177</v>
      </c>
      <c r="L91" s="849"/>
      <c r="M91" s="849"/>
      <c r="N91" s="832"/>
      <c r="O91" s="832"/>
      <c r="P91" s="849"/>
      <c r="Q91" s="849"/>
      <c r="R91" s="837"/>
      <c r="S91" s="850"/>
    </row>
    <row r="92" spans="1:19" ht="14.4" customHeight="1" x14ac:dyDescent="0.3">
      <c r="A92" s="831" t="s">
        <v>4551</v>
      </c>
      <c r="B92" s="832" t="s">
        <v>4552</v>
      </c>
      <c r="C92" s="832" t="s">
        <v>606</v>
      </c>
      <c r="D92" s="832" t="s">
        <v>4538</v>
      </c>
      <c r="E92" s="832" t="s">
        <v>4804</v>
      </c>
      <c r="F92" s="832" t="s">
        <v>4819</v>
      </c>
      <c r="G92" s="832" t="s">
        <v>4820</v>
      </c>
      <c r="H92" s="849">
        <v>440</v>
      </c>
      <c r="I92" s="849">
        <v>0</v>
      </c>
      <c r="J92" s="832"/>
      <c r="K92" s="832">
        <v>0</v>
      </c>
      <c r="L92" s="849">
        <v>14</v>
      </c>
      <c r="M92" s="849">
        <v>0</v>
      </c>
      <c r="N92" s="832"/>
      <c r="O92" s="832">
        <v>0</v>
      </c>
      <c r="P92" s="849">
        <v>24</v>
      </c>
      <c r="Q92" s="849">
        <v>0</v>
      </c>
      <c r="R92" s="837"/>
      <c r="S92" s="850">
        <v>0</v>
      </c>
    </row>
    <row r="93" spans="1:19" ht="14.4" customHeight="1" x14ac:dyDescent="0.3">
      <c r="A93" s="831" t="s">
        <v>4551</v>
      </c>
      <c r="B93" s="832" t="s">
        <v>4552</v>
      </c>
      <c r="C93" s="832" t="s">
        <v>606</v>
      </c>
      <c r="D93" s="832" t="s">
        <v>4538</v>
      </c>
      <c r="E93" s="832" t="s">
        <v>4804</v>
      </c>
      <c r="F93" s="832" t="s">
        <v>4823</v>
      </c>
      <c r="G93" s="832" t="s">
        <v>4824</v>
      </c>
      <c r="H93" s="849">
        <v>9</v>
      </c>
      <c r="I93" s="849">
        <v>2187</v>
      </c>
      <c r="J93" s="832"/>
      <c r="K93" s="832">
        <v>243</v>
      </c>
      <c r="L93" s="849"/>
      <c r="M93" s="849"/>
      <c r="N93" s="832"/>
      <c r="O93" s="832"/>
      <c r="P93" s="849"/>
      <c r="Q93" s="849"/>
      <c r="R93" s="837"/>
      <c r="S93" s="850"/>
    </row>
    <row r="94" spans="1:19" ht="14.4" customHeight="1" x14ac:dyDescent="0.3">
      <c r="A94" s="831" t="s">
        <v>4551</v>
      </c>
      <c r="B94" s="832" t="s">
        <v>4552</v>
      </c>
      <c r="C94" s="832" t="s">
        <v>606</v>
      </c>
      <c r="D94" s="832" t="s">
        <v>4538</v>
      </c>
      <c r="E94" s="832" t="s">
        <v>4804</v>
      </c>
      <c r="F94" s="832" t="s">
        <v>4825</v>
      </c>
      <c r="G94" s="832" t="s">
        <v>4826</v>
      </c>
      <c r="H94" s="849">
        <v>8</v>
      </c>
      <c r="I94" s="849">
        <v>266.67</v>
      </c>
      <c r="J94" s="832"/>
      <c r="K94" s="832">
        <v>33.333750000000002</v>
      </c>
      <c r="L94" s="849"/>
      <c r="M94" s="849"/>
      <c r="N94" s="832"/>
      <c r="O94" s="832"/>
      <c r="P94" s="849"/>
      <c r="Q94" s="849"/>
      <c r="R94" s="837"/>
      <c r="S94" s="850"/>
    </row>
    <row r="95" spans="1:19" ht="14.4" customHeight="1" x14ac:dyDescent="0.3">
      <c r="A95" s="831" t="s">
        <v>4551</v>
      </c>
      <c r="B95" s="832" t="s">
        <v>4552</v>
      </c>
      <c r="C95" s="832" t="s">
        <v>606</v>
      </c>
      <c r="D95" s="832" t="s">
        <v>4538</v>
      </c>
      <c r="E95" s="832" t="s">
        <v>4804</v>
      </c>
      <c r="F95" s="832" t="s">
        <v>4827</v>
      </c>
      <c r="G95" s="832" t="s">
        <v>4828</v>
      </c>
      <c r="H95" s="849">
        <v>2</v>
      </c>
      <c r="I95" s="849">
        <v>74</v>
      </c>
      <c r="J95" s="832">
        <v>1</v>
      </c>
      <c r="K95" s="832">
        <v>37</v>
      </c>
      <c r="L95" s="849">
        <v>2</v>
      </c>
      <c r="M95" s="849">
        <v>74</v>
      </c>
      <c r="N95" s="832">
        <v>1</v>
      </c>
      <c r="O95" s="832">
        <v>37</v>
      </c>
      <c r="P95" s="849"/>
      <c r="Q95" s="849"/>
      <c r="R95" s="837"/>
      <c r="S95" s="850"/>
    </row>
    <row r="96" spans="1:19" ht="14.4" customHeight="1" x14ac:dyDescent="0.3">
      <c r="A96" s="831" t="s">
        <v>4551</v>
      </c>
      <c r="B96" s="832" t="s">
        <v>4552</v>
      </c>
      <c r="C96" s="832" t="s">
        <v>606</v>
      </c>
      <c r="D96" s="832" t="s">
        <v>4538</v>
      </c>
      <c r="E96" s="832" t="s">
        <v>4804</v>
      </c>
      <c r="F96" s="832" t="s">
        <v>4831</v>
      </c>
      <c r="G96" s="832" t="s">
        <v>4832</v>
      </c>
      <c r="H96" s="849">
        <v>223</v>
      </c>
      <c r="I96" s="849">
        <v>7136</v>
      </c>
      <c r="J96" s="832">
        <v>223</v>
      </c>
      <c r="K96" s="832">
        <v>32</v>
      </c>
      <c r="L96" s="849">
        <v>1</v>
      </c>
      <c r="M96" s="849">
        <v>32</v>
      </c>
      <c r="N96" s="832">
        <v>1</v>
      </c>
      <c r="O96" s="832">
        <v>32</v>
      </c>
      <c r="P96" s="849">
        <v>9</v>
      </c>
      <c r="Q96" s="849">
        <v>297</v>
      </c>
      <c r="R96" s="837">
        <v>9.28125</v>
      </c>
      <c r="S96" s="850">
        <v>33</v>
      </c>
    </row>
    <row r="97" spans="1:19" ht="14.4" customHeight="1" x14ac:dyDescent="0.3">
      <c r="A97" s="831" t="s">
        <v>4551</v>
      </c>
      <c r="B97" s="832" t="s">
        <v>4552</v>
      </c>
      <c r="C97" s="832" t="s">
        <v>606</v>
      </c>
      <c r="D97" s="832" t="s">
        <v>4538</v>
      </c>
      <c r="E97" s="832" t="s">
        <v>4804</v>
      </c>
      <c r="F97" s="832" t="s">
        <v>4835</v>
      </c>
      <c r="G97" s="832" t="s">
        <v>4836</v>
      </c>
      <c r="H97" s="849">
        <v>6</v>
      </c>
      <c r="I97" s="849">
        <v>792</v>
      </c>
      <c r="J97" s="832"/>
      <c r="K97" s="832">
        <v>132</v>
      </c>
      <c r="L97" s="849"/>
      <c r="M97" s="849"/>
      <c r="N97" s="832"/>
      <c r="O97" s="832"/>
      <c r="P97" s="849"/>
      <c r="Q97" s="849"/>
      <c r="R97" s="837"/>
      <c r="S97" s="850"/>
    </row>
    <row r="98" spans="1:19" ht="14.4" customHeight="1" x14ac:dyDescent="0.3">
      <c r="A98" s="831" t="s">
        <v>4551</v>
      </c>
      <c r="B98" s="832" t="s">
        <v>4552</v>
      </c>
      <c r="C98" s="832" t="s">
        <v>606</v>
      </c>
      <c r="D98" s="832" t="s">
        <v>4538</v>
      </c>
      <c r="E98" s="832" t="s">
        <v>4804</v>
      </c>
      <c r="F98" s="832" t="s">
        <v>4837</v>
      </c>
      <c r="G98" s="832" t="s">
        <v>4838</v>
      </c>
      <c r="H98" s="849"/>
      <c r="I98" s="849"/>
      <c r="J98" s="832"/>
      <c r="K98" s="832"/>
      <c r="L98" s="849"/>
      <c r="M98" s="849"/>
      <c r="N98" s="832"/>
      <c r="O98" s="832"/>
      <c r="P98" s="849">
        <v>0</v>
      </c>
      <c r="Q98" s="849">
        <v>0</v>
      </c>
      <c r="R98" s="837"/>
      <c r="S98" s="850"/>
    </row>
    <row r="99" spans="1:19" ht="14.4" customHeight="1" x14ac:dyDescent="0.3">
      <c r="A99" s="831" t="s">
        <v>4551</v>
      </c>
      <c r="B99" s="832" t="s">
        <v>4552</v>
      </c>
      <c r="C99" s="832" t="s">
        <v>606</v>
      </c>
      <c r="D99" s="832" t="s">
        <v>4538</v>
      </c>
      <c r="E99" s="832" t="s">
        <v>4804</v>
      </c>
      <c r="F99" s="832" t="s">
        <v>4839</v>
      </c>
      <c r="G99" s="832" t="s">
        <v>4840</v>
      </c>
      <c r="H99" s="849">
        <v>3</v>
      </c>
      <c r="I99" s="849">
        <v>1065</v>
      </c>
      <c r="J99" s="832"/>
      <c r="K99" s="832">
        <v>355</v>
      </c>
      <c r="L99" s="849"/>
      <c r="M99" s="849"/>
      <c r="N99" s="832"/>
      <c r="O99" s="832"/>
      <c r="P99" s="849"/>
      <c r="Q99" s="849"/>
      <c r="R99" s="837"/>
      <c r="S99" s="850"/>
    </row>
    <row r="100" spans="1:19" ht="14.4" customHeight="1" x14ac:dyDescent="0.3">
      <c r="A100" s="831" t="s">
        <v>4551</v>
      </c>
      <c r="B100" s="832" t="s">
        <v>4552</v>
      </c>
      <c r="C100" s="832" t="s">
        <v>606</v>
      </c>
      <c r="D100" s="832" t="s">
        <v>4538</v>
      </c>
      <c r="E100" s="832" t="s">
        <v>4804</v>
      </c>
      <c r="F100" s="832" t="s">
        <v>4841</v>
      </c>
      <c r="G100" s="832" t="s">
        <v>4842</v>
      </c>
      <c r="H100" s="849">
        <v>36</v>
      </c>
      <c r="I100" s="849">
        <v>2124</v>
      </c>
      <c r="J100" s="832"/>
      <c r="K100" s="832">
        <v>59</v>
      </c>
      <c r="L100" s="849"/>
      <c r="M100" s="849"/>
      <c r="N100" s="832"/>
      <c r="O100" s="832"/>
      <c r="P100" s="849">
        <v>2</v>
      </c>
      <c r="Q100" s="849">
        <v>122</v>
      </c>
      <c r="R100" s="837"/>
      <c r="S100" s="850">
        <v>61</v>
      </c>
    </row>
    <row r="101" spans="1:19" ht="14.4" customHeight="1" x14ac:dyDescent="0.3">
      <c r="A101" s="831" t="s">
        <v>4551</v>
      </c>
      <c r="B101" s="832" t="s">
        <v>4552</v>
      </c>
      <c r="C101" s="832" t="s">
        <v>606</v>
      </c>
      <c r="D101" s="832" t="s">
        <v>2471</v>
      </c>
      <c r="E101" s="832" t="s">
        <v>4804</v>
      </c>
      <c r="F101" s="832" t="s">
        <v>4847</v>
      </c>
      <c r="G101" s="832" t="s">
        <v>4848</v>
      </c>
      <c r="H101" s="849"/>
      <c r="I101" s="849"/>
      <c r="J101" s="832"/>
      <c r="K101" s="832"/>
      <c r="L101" s="849"/>
      <c r="M101" s="849"/>
      <c r="N101" s="832"/>
      <c r="O101" s="832"/>
      <c r="P101" s="849">
        <v>1</v>
      </c>
      <c r="Q101" s="849">
        <v>116</v>
      </c>
      <c r="R101" s="837"/>
      <c r="S101" s="850">
        <v>116</v>
      </c>
    </row>
    <row r="102" spans="1:19" ht="14.4" customHeight="1" x14ac:dyDescent="0.3">
      <c r="A102" s="831" t="s">
        <v>4551</v>
      </c>
      <c r="B102" s="832" t="s">
        <v>4552</v>
      </c>
      <c r="C102" s="832" t="s">
        <v>606</v>
      </c>
      <c r="D102" s="832" t="s">
        <v>2472</v>
      </c>
      <c r="E102" s="832" t="s">
        <v>4553</v>
      </c>
      <c r="F102" s="832" t="s">
        <v>4578</v>
      </c>
      <c r="G102" s="832" t="s">
        <v>2406</v>
      </c>
      <c r="H102" s="849"/>
      <c r="I102" s="849"/>
      <c r="J102" s="832"/>
      <c r="K102" s="832"/>
      <c r="L102" s="849"/>
      <c r="M102" s="849"/>
      <c r="N102" s="832"/>
      <c r="O102" s="832"/>
      <c r="P102" s="849">
        <v>5.92</v>
      </c>
      <c r="Q102" s="849">
        <v>77879.06</v>
      </c>
      <c r="R102" s="837"/>
      <c r="S102" s="850">
        <v>13155.246621621622</v>
      </c>
    </row>
    <row r="103" spans="1:19" ht="14.4" customHeight="1" x14ac:dyDescent="0.3">
      <c r="A103" s="831" t="s">
        <v>4551</v>
      </c>
      <c r="B103" s="832" t="s">
        <v>4552</v>
      </c>
      <c r="C103" s="832" t="s">
        <v>606</v>
      </c>
      <c r="D103" s="832" t="s">
        <v>2472</v>
      </c>
      <c r="E103" s="832" t="s">
        <v>4553</v>
      </c>
      <c r="F103" s="832" t="s">
        <v>4593</v>
      </c>
      <c r="G103" s="832" t="s">
        <v>4586</v>
      </c>
      <c r="H103" s="849"/>
      <c r="I103" s="849"/>
      <c r="J103" s="832"/>
      <c r="K103" s="832"/>
      <c r="L103" s="849"/>
      <c r="M103" s="849"/>
      <c r="N103" s="832"/>
      <c r="O103" s="832"/>
      <c r="P103" s="849">
        <v>1</v>
      </c>
      <c r="Q103" s="849">
        <v>72066.600000000006</v>
      </c>
      <c r="R103" s="837"/>
      <c r="S103" s="850">
        <v>72066.600000000006</v>
      </c>
    </row>
    <row r="104" spans="1:19" ht="14.4" customHeight="1" x14ac:dyDescent="0.3">
      <c r="A104" s="831" t="s">
        <v>4551</v>
      </c>
      <c r="B104" s="832" t="s">
        <v>4552</v>
      </c>
      <c r="C104" s="832" t="s">
        <v>606</v>
      </c>
      <c r="D104" s="832" t="s">
        <v>2472</v>
      </c>
      <c r="E104" s="832" t="s">
        <v>4553</v>
      </c>
      <c r="F104" s="832" t="s">
        <v>4594</v>
      </c>
      <c r="G104" s="832" t="s">
        <v>1691</v>
      </c>
      <c r="H104" s="849"/>
      <c r="I104" s="849"/>
      <c r="J104" s="832"/>
      <c r="K104" s="832"/>
      <c r="L104" s="849"/>
      <c r="M104" s="849"/>
      <c r="N104" s="832"/>
      <c r="O104" s="832"/>
      <c r="P104" s="849">
        <v>11.24</v>
      </c>
      <c r="Q104" s="849">
        <v>72757.16</v>
      </c>
      <c r="R104" s="837"/>
      <c r="S104" s="850">
        <v>6473.0569395017792</v>
      </c>
    </row>
    <row r="105" spans="1:19" ht="14.4" customHeight="1" x14ac:dyDescent="0.3">
      <c r="A105" s="831" t="s">
        <v>4551</v>
      </c>
      <c r="B105" s="832" t="s">
        <v>4552</v>
      </c>
      <c r="C105" s="832" t="s">
        <v>606</v>
      </c>
      <c r="D105" s="832" t="s">
        <v>2472</v>
      </c>
      <c r="E105" s="832" t="s">
        <v>4553</v>
      </c>
      <c r="F105" s="832" t="s">
        <v>4595</v>
      </c>
      <c r="G105" s="832" t="s">
        <v>1691</v>
      </c>
      <c r="H105" s="849"/>
      <c r="I105" s="849"/>
      <c r="J105" s="832"/>
      <c r="K105" s="832"/>
      <c r="L105" s="849"/>
      <c r="M105" s="849"/>
      <c r="N105" s="832"/>
      <c r="O105" s="832"/>
      <c r="P105" s="849">
        <v>2.95</v>
      </c>
      <c r="Q105" s="849">
        <v>76434.16</v>
      </c>
      <c r="R105" s="837"/>
      <c r="S105" s="850">
        <v>25909.884745762713</v>
      </c>
    </row>
    <row r="106" spans="1:19" ht="14.4" customHeight="1" x14ac:dyDescent="0.3">
      <c r="A106" s="831" t="s">
        <v>4551</v>
      </c>
      <c r="B106" s="832" t="s">
        <v>4552</v>
      </c>
      <c r="C106" s="832" t="s">
        <v>606</v>
      </c>
      <c r="D106" s="832" t="s">
        <v>2472</v>
      </c>
      <c r="E106" s="832" t="s">
        <v>4553</v>
      </c>
      <c r="F106" s="832" t="s">
        <v>4596</v>
      </c>
      <c r="G106" s="832" t="s">
        <v>1701</v>
      </c>
      <c r="H106" s="849"/>
      <c r="I106" s="849"/>
      <c r="J106" s="832"/>
      <c r="K106" s="832"/>
      <c r="L106" s="849"/>
      <c r="M106" s="849"/>
      <c r="N106" s="832"/>
      <c r="O106" s="832"/>
      <c r="P106" s="849">
        <v>8.08</v>
      </c>
      <c r="Q106" s="849">
        <v>39515.97</v>
      </c>
      <c r="R106" s="837"/>
      <c r="S106" s="850">
        <v>4890.5903465346537</v>
      </c>
    </row>
    <row r="107" spans="1:19" ht="14.4" customHeight="1" x14ac:dyDescent="0.3">
      <c r="A107" s="831" t="s">
        <v>4551</v>
      </c>
      <c r="B107" s="832" t="s">
        <v>4552</v>
      </c>
      <c r="C107" s="832" t="s">
        <v>606</v>
      </c>
      <c r="D107" s="832" t="s">
        <v>2472</v>
      </c>
      <c r="E107" s="832" t="s">
        <v>4553</v>
      </c>
      <c r="F107" s="832" t="s">
        <v>4599</v>
      </c>
      <c r="G107" s="832" t="s">
        <v>2421</v>
      </c>
      <c r="H107" s="849"/>
      <c r="I107" s="849"/>
      <c r="J107" s="832"/>
      <c r="K107" s="832"/>
      <c r="L107" s="849"/>
      <c r="M107" s="849"/>
      <c r="N107" s="832"/>
      <c r="O107" s="832"/>
      <c r="P107" s="849">
        <v>6.79</v>
      </c>
      <c r="Q107" s="849">
        <v>62130.75</v>
      </c>
      <c r="R107" s="837"/>
      <c r="S107" s="850">
        <v>9150.3313696612659</v>
      </c>
    </row>
    <row r="108" spans="1:19" ht="14.4" customHeight="1" x14ac:dyDescent="0.3">
      <c r="A108" s="831" t="s">
        <v>4551</v>
      </c>
      <c r="B108" s="832" t="s">
        <v>4552</v>
      </c>
      <c r="C108" s="832" t="s">
        <v>606</v>
      </c>
      <c r="D108" s="832" t="s">
        <v>2472</v>
      </c>
      <c r="E108" s="832" t="s">
        <v>4553</v>
      </c>
      <c r="F108" s="832" t="s">
        <v>4614</v>
      </c>
      <c r="G108" s="832" t="s">
        <v>4615</v>
      </c>
      <c r="H108" s="849"/>
      <c r="I108" s="849"/>
      <c r="J108" s="832"/>
      <c r="K108" s="832"/>
      <c r="L108" s="849"/>
      <c r="M108" s="849"/>
      <c r="N108" s="832"/>
      <c r="O108" s="832"/>
      <c r="P108" s="849">
        <v>0.2</v>
      </c>
      <c r="Q108" s="849">
        <v>23.46</v>
      </c>
      <c r="R108" s="837"/>
      <c r="S108" s="850">
        <v>117.3</v>
      </c>
    </row>
    <row r="109" spans="1:19" ht="14.4" customHeight="1" x14ac:dyDescent="0.3">
      <c r="A109" s="831" t="s">
        <v>4551</v>
      </c>
      <c r="B109" s="832" t="s">
        <v>4552</v>
      </c>
      <c r="C109" s="832" t="s">
        <v>606</v>
      </c>
      <c r="D109" s="832" t="s">
        <v>2472</v>
      </c>
      <c r="E109" s="832" t="s">
        <v>4553</v>
      </c>
      <c r="F109" s="832" t="s">
        <v>4638</v>
      </c>
      <c r="G109" s="832" t="s">
        <v>4639</v>
      </c>
      <c r="H109" s="849"/>
      <c r="I109" s="849"/>
      <c r="J109" s="832"/>
      <c r="K109" s="832"/>
      <c r="L109" s="849">
        <v>0.33</v>
      </c>
      <c r="M109" s="849">
        <v>87.04</v>
      </c>
      <c r="N109" s="832">
        <v>1</v>
      </c>
      <c r="O109" s="832">
        <v>263.75757575757575</v>
      </c>
      <c r="P109" s="849"/>
      <c r="Q109" s="849"/>
      <c r="R109" s="837"/>
      <c r="S109" s="850"/>
    </row>
    <row r="110" spans="1:19" ht="14.4" customHeight="1" x14ac:dyDescent="0.3">
      <c r="A110" s="831" t="s">
        <v>4551</v>
      </c>
      <c r="B110" s="832" t="s">
        <v>4552</v>
      </c>
      <c r="C110" s="832" t="s">
        <v>606</v>
      </c>
      <c r="D110" s="832" t="s">
        <v>2472</v>
      </c>
      <c r="E110" s="832" t="s">
        <v>4553</v>
      </c>
      <c r="F110" s="832" t="s">
        <v>4647</v>
      </c>
      <c r="G110" s="832" t="s">
        <v>4648</v>
      </c>
      <c r="H110" s="849"/>
      <c r="I110" s="849"/>
      <c r="J110" s="832"/>
      <c r="K110" s="832"/>
      <c r="L110" s="849">
        <v>1</v>
      </c>
      <c r="M110" s="849">
        <v>6711.62</v>
      </c>
      <c r="N110" s="832">
        <v>1</v>
      </c>
      <c r="O110" s="832">
        <v>6711.62</v>
      </c>
      <c r="P110" s="849"/>
      <c r="Q110" s="849"/>
      <c r="R110" s="837"/>
      <c r="S110" s="850"/>
    </row>
    <row r="111" spans="1:19" ht="14.4" customHeight="1" x14ac:dyDescent="0.3">
      <c r="A111" s="831" t="s">
        <v>4551</v>
      </c>
      <c r="B111" s="832" t="s">
        <v>4552</v>
      </c>
      <c r="C111" s="832" t="s">
        <v>606</v>
      </c>
      <c r="D111" s="832" t="s">
        <v>2472</v>
      </c>
      <c r="E111" s="832" t="s">
        <v>4553</v>
      </c>
      <c r="F111" s="832" t="s">
        <v>4650</v>
      </c>
      <c r="G111" s="832" t="s">
        <v>4639</v>
      </c>
      <c r="H111" s="849"/>
      <c r="I111" s="849"/>
      <c r="J111" s="832"/>
      <c r="K111" s="832"/>
      <c r="L111" s="849">
        <v>1.38</v>
      </c>
      <c r="M111" s="849">
        <v>1820.09</v>
      </c>
      <c r="N111" s="832">
        <v>1</v>
      </c>
      <c r="O111" s="832">
        <v>1318.9057971014493</v>
      </c>
      <c r="P111" s="849"/>
      <c r="Q111" s="849"/>
      <c r="R111" s="837"/>
      <c r="S111" s="850"/>
    </row>
    <row r="112" spans="1:19" ht="14.4" customHeight="1" x14ac:dyDescent="0.3">
      <c r="A112" s="831" t="s">
        <v>4551</v>
      </c>
      <c r="B112" s="832" t="s">
        <v>4552</v>
      </c>
      <c r="C112" s="832" t="s">
        <v>606</v>
      </c>
      <c r="D112" s="832" t="s">
        <v>2472</v>
      </c>
      <c r="E112" s="832" t="s">
        <v>4553</v>
      </c>
      <c r="F112" s="832" t="s">
        <v>4653</v>
      </c>
      <c r="G112" s="832" t="s">
        <v>2101</v>
      </c>
      <c r="H112" s="849"/>
      <c r="I112" s="849"/>
      <c r="J112" s="832"/>
      <c r="K112" s="832"/>
      <c r="L112" s="849"/>
      <c r="M112" s="849"/>
      <c r="N112" s="832"/>
      <c r="O112" s="832"/>
      <c r="P112" s="849">
        <v>1.7999999999999998</v>
      </c>
      <c r="Q112" s="849">
        <v>960.44</v>
      </c>
      <c r="R112" s="837"/>
      <c r="S112" s="850">
        <v>533.5777777777779</v>
      </c>
    </row>
    <row r="113" spans="1:19" ht="14.4" customHeight="1" x14ac:dyDescent="0.3">
      <c r="A113" s="831" t="s">
        <v>4551</v>
      </c>
      <c r="B113" s="832" t="s">
        <v>4552</v>
      </c>
      <c r="C113" s="832" t="s">
        <v>606</v>
      </c>
      <c r="D113" s="832" t="s">
        <v>2472</v>
      </c>
      <c r="E113" s="832" t="s">
        <v>4553</v>
      </c>
      <c r="F113" s="832" t="s">
        <v>4676</v>
      </c>
      <c r="G113" s="832" t="s">
        <v>1712</v>
      </c>
      <c r="H113" s="849"/>
      <c r="I113" s="849"/>
      <c r="J113" s="832"/>
      <c r="K113" s="832"/>
      <c r="L113" s="849">
        <v>3</v>
      </c>
      <c r="M113" s="849">
        <v>27353.16</v>
      </c>
      <c r="N113" s="832">
        <v>1</v>
      </c>
      <c r="O113" s="832">
        <v>9117.7199999999993</v>
      </c>
      <c r="P113" s="849"/>
      <c r="Q113" s="849"/>
      <c r="R113" s="837"/>
      <c r="S113" s="850"/>
    </row>
    <row r="114" spans="1:19" ht="14.4" customHeight="1" x14ac:dyDescent="0.3">
      <c r="A114" s="831" t="s">
        <v>4551</v>
      </c>
      <c r="B114" s="832" t="s">
        <v>4552</v>
      </c>
      <c r="C114" s="832" t="s">
        <v>606</v>
      </c>
      <c r="D114" s="832" t="s">
        <v>2472</v>
      </c>
      <c r="E114" s="832" t="s">
        <v>4553</v>
      </c>
      <c r="F114" s="832" t="s">
        <v>4677</v>
      </c>
      <c r="G114" s="832" t="s">
        <v>2443</v>
      </c>
      <c r="H114" s="849"/>
      <c r="I114" s="849"/>
      <c r="J114" s="832"/>
      <c r="K114" s="832"/>
      <c r="L114" s="849"/>
      <c r="M114" s="849"/>
      <c r="N114" s="832"/>
      <c r="O114" s="832"/>
      <c r="P114" s="849">
        <v>2</v>
      </c>
      <c r="Q114" s="849">
        <v>187000</v>
      </c>
      <c r="R114" s="837"/>
      <c r="S114" s="850">
        <v>93500</v>
      </c>
    </row>
    <row r="115" spans="1:19" ht="14.4" customHeight="1" x14ac:dyDescent="0.3">
      <c r="A115" s="831" t="s">
        <v>4551</v>
      </c>
      <c r="B115" s="832" t="s">
        <v>4552</v>
      </c>
      <c r="C115" s="832" t="s">
        <v>606</v>
      </c>
      <c r="D115" s="832" t="s">
        <v>2472</v>
      </c>
      <c r="E115" s="832" t="s">
        <v>4553</v>
      </c>
      <c r="F115" s="832" t="s">
        <v>4685</v>
      </c>
      <c r="G115" s="832" t="s">
        <v>2406</v>
      </c>
      <c r="H115" s="849"/>
      <c r="I115" s="849"/>
      <c r="J115" s="832"/>
      <c r="K115" s="832"/>
      <c r="L115" s="849"/>
      <c r="M115" s="849"/>
      <c r="N115" s="832"/>
      <c r="O115" s="832"/>
      <c r="P115" s="849">
        <v>4</v>
      </c>
      <c r="Q115" s="849">
        <v>157529.51</v>
      </c>
      <c r="R115" s="837"/>
      <c r="S115" s="850">
        <v>39382.377500000002</v>
      </c>
    </row>
    <row r="116" spans="1:19" ht="14.4" customHeight="1" x14ac:dyDescent="0.3">
      <c r="A116" s="831" t="s">
        <v>4551</v>
      </c>
      <c r="B116" s="832" t="s">
        <v>4552</v>
      </c>
      <c r="C116" s="832" t="s">
        <v>606</v>
      </c>
      <c r="D116" s="832" t="s">
        <v>2472</v>
      </c>
      <c r="E116" s="832" t="s">
        <v>4553</v>
      </c>
      <c r="F116" s="832" t="s">
        <v>4692</v>
      </c>
      <c r="G116" s="832" t="s">
        <v>4693</v>
      </c>
      <c r="H116" s="849"/>
      <c r="I116" s="849"/>
      <c r="J116" s="832"/>
      <c r="K116" s="832"/>
      <c r="L116" s="849">
        <v>2</v>
      </c>
      <c r="M116" s="849">
        <v>732.02</v>
      </c>
      <c r="N116" s="832">
        <v>1</v>
      </c>
      <c r="O116" s="832">
        <v>366.01</v>
      </c>
      <c r="P116" s="849"/>
      <c r="Q116" s="849"/>
      <c r="R116" s="837"/>
      <c r="S116" s="850"/>
    </row>
    <row r="117" spans="1:19" ht="14.4" customHeight="1" x14ac:dyDescent="0.3">
      <c r="A117" s="831" t="s">
        <v>4551</v>
      </c>
      <c r="B117" s="832" t="s">
        <v>4552</v>
      </c>
      <c r="C117" s="832" t="s">
        <v>606</v>
      </c>
      <c r="D117" s="832" t="s">
        <v>2472</v>
      </c>
      <c r="E117" s="832" t="s">
        <v>4553</v>
      </c>
      <c r="F117" s="832" t="s">
        <v>4696</v>
      </c>
      <c r="G117" s="832" t="s">
        <v>4693</v>
      </c>
      <c r="H117" s="849"/>
      <c r="I117" s="849"/>
      <c r="J117" s="832"/>
      <c r="K117" s="832"/>
      <c r="L117" s="849">
        <v>1</v>
      </c>
      <c r="M117" s="849">
        <v>1464.02</v>
      </c>
      <c r="N117" s="832">
        <v>1</v>
      </c>
      <c r="O117" s="832">
        <v>1464.02</v>
      </c>
      <c r="P117" s="849"/>
      <c r="Q117" s="849"/>
      <c r="R117" s="837"/>
      <c r="S117" s="850"/>
    </row>
    <row r="118" spans="1:19" ht="14.4" customHeight="1" x14ac:dyDescent="0.3">
      <c r="A118" s="831" t="s">
        <v>4551</v>
      </c>
      <c r="B118" s="832" t="s">
        <v>4552</v>
      </c>
      <c r="C118" s="832" t="s">
        <v>606</v>
      </c>
      <c r="D118" s="832" t="s">
        <v>2472</v>
      </c>
      <c r="E118" s="832" t="s">
        <v>4553</v>
      </c>
      <c r="F118" s="832" t="s">
        <v>4697</v>
      </c>
      <c r="G118" s="832" t="s">
        <v>1760</v>
      </c>
      <c r="H118" s="849"/>
      <c r="I118" s="849"/>
      <c r="J118" s="832"/>
      <c r="K118" s="832"/>
      <c r="L118" s="849"/>
      <c r="M118" s="849"/>
      <c r="N118" s="832"/>
      <c r="O118" s="832"/>
      <c r="P118" s="849">
        <v>1</v>
      </c>
      <c r="Q118" s="849">
        <v>42782.86</v>
      </c>
      <c r="R118" s="837"/>
      <c r="S118" s="850">
        <v>42782.86</v>
      </c>
    </row>
    <row r="119" spans="1:19" ht="14.4" customHeight="1" x14ac:dyDescent="0.3">
      <c r="A119" s="831" t="s">
        <v>4551</v>
      </c>
      <c r="B119" s="832" t="s">
        <v>4552</v>
      </c>
      <c r="C119" s="832" t="s">
        <v>606</v>
      </c>
      <c r="D119" s="832" t="s">
        <v>2472</v>
      </c>
      <c r="E119" s="832" t="s">
        <v>4553</v>
      </c>
      <c r="F119" s="832" t="s">
        <v>4709</v>
      </c>
      <c r="G119" s="832" t="s">
        <v>4710</v>
      </c>
      <c r="H119" s="849"/>
      <c r="I119" s="849"/>
      <c r="J119" s="832"/>
      <c r="K119" s="832"/>
      <c r="L119" s="849"/>
      <c r="M119" s="849"/>
      <c r="N119" s="832"/>
      <c r="O119" s="832"/>
      <c r="P119" s="849">
        <v>2</v>
      </c>
      <c r="Q119" s="849">
        <v>106371</v>
      </c>
      <c r="R119" s="837"/>
      <c r="S119" s="850">
        <v>53185.5</v>
      </c>
    </row>
    <row r="120" spans="1:19" ht="14.4" customHeight="1" x14ac:dyDescent="0.3">
      <c r="A120" s="831" t="s">
        <v>4551</v>
      </c>
      <c r="B120" s="832" t="s">
        <v>4552</v>
      </c>
      <c r="C120" s="832" t="s">
        <v>606</v>
      </c>
      <c r="D120" s="832" t="s">
        <v>2472</v>
      </c>
      <c r="E120" s="832" t="s">
        <v>4553</v>
      </c>
      <c r="F120" s="832" t="s">
        <v>4716</v>
      </c>
      <c r="G120" s="832" t="s">
        <v>2377</v>
      </c>
      <c r="H120" s="849"/>
      <c r="I120" s="849"/>
      <c r="J120" s="832"/>
      <c r="K120" s="832"/>
      <c r="L120" s="849">
        <v>1</v>
      </c>
      <c r="M120" s="849">
        <v>168614.91</v>
      </c>
      <c r="N120" s="832">
        <v>1</v>
      </c>
      <c r="O120" s="832">
        <v>168614.91</v>
      </c>
      <c r="P120" s="849"/>
      <c r="Q120" s="849"/>
      <c r="R120" s="837"/>
      <c r="S120" s="850"/>
    </row>
    <row r="121" spans="1:19" ht="14.4" customHeight="1" x14ac:dyDescent="0.3">
      <c r="A121" s="831" t="s">
        <v>4551</v>
      </c>
      <c r="B121" s="832" t="s">
        <v>4552</v>
      </c>
      <c r="C121" s="832" t="s">
        <v>606</v>
      </c>
      <c r="D121" s="832" t="s">
        <v>2472</v>
      </c>
      <c r="E121" s="832" t="s">
        <v>4553</v>
      </c>
      <c r="F121" s="832" t="s">
        <v>4721</v>
      </c>
      <c r="G121" s="832" t="s">
        <v>4722</v>
      </c>
      <c r="H121" s="849"/>
      <c r="I121" s="849"/>
      <c r="J121" s="832"/>
      <c r="K121" s="832"/>
      <c r="L121" s="849">
        <v>1</v>
      </c>
      <c r="M121" s="849">
        <v>29199.56</v>
      </c>
      <c r="N121" s="832">
        <v>1</v>
      </c>
      <c r="O121" s="832">
        <v>29199.56</v>
      </c>
      <c r="P121" s="849"/>
      <c r="Q121" s="849"/>
      <c r="R121" s="837"/>
      <c r="S121" s="850"/>
    </row>
    <row r="122" spans="1:19" ht="14.4" customHeight="1" x14ac:dyDescent="0.3">
      <c r="A122" s="831" t="s">
        <v>4551</v>
      </c>
      <c r="B122" s="832" t="s">
        <v>4552</v>
      </c>
      <c r="C122" s="832" t="s">
        <v>606</v>
      </c>
      <c r="D122" s="832" t="s">
        <v>2472</v>
      </c>
      <c r="E122" s="832" t="s">
        <v>4553</v>
      </c>
      <c r="F122" s="832" t="s">
        <v>4726</v>
      </c>
      <c r="G122" s="832" t="s">
        <v>3365</v>
      </c>
      <c r="H122" s="849"/>
      <c r="I122" s="849"/>
      <c r="J122" s="832"/>
      <c r="K122" s="832"/>
      <c r="L122" s="849"/>
      <c r="M122" s="849"/>
      <c r="N122" s="832"/>
      <c r="O122" s="832"/>
      <c r="P122" s="849">
        <v>3.64</v>
      </c>
      <c r="Q122" s="849">
        <v>31928.51</v>
      </c>
      <c r="R122" s="837"/>
      <c r="S122" s="850">
        <v>8771.5686813186803</v>
      </c>
    </row>
    <row r="123" spans="1:19" ht="14.4" customHeight="1" x14ac:dyDescent="0.3">
      <c r="A123" s="831" t="s">
        <v>4551</v>
      </c>
      <c r="B123" s="832" t="s">
        <v>4552</v>
      </c>
      <c r="C123" s="832" t="s">
        <v>606</v>
      </c>
      <c r="D123" s="832" t="s">
        <v>2472</v>
      </c>
      <c r="E123" s="832" t="s">
        <v>4553</v>
      </c>
      <c r="F123" s="832" t="s">
        <v>4742</v>
      </c>
      <c r="G123" s="832" t="s">
        <v>3365</v>
      </c>
      <c r="H123" s="849"/>
      <c r="I123" s="849"/>
      <c r="J123" s="832"/>
      <c r="K123" s="832"/>
      <c r="L123" s="849"/>
      <c r="M123" s="849"/>
      <c r="N123" s="832"/>
      <c r="O123" s="832"/>
      <c r="P123" s="849">
        <v>1</v>
      </c>
      <c r="Q123" s="849">
        <v>21920.2</v>
      </c>
      <c r="R123" s="837"/>
      <c r="S123" s="850">
        <v>21920.2</v>
      </c>
    </row>
    <row r="124" spans="1:19" ht="14.4" customHeight="1" x14ac:dyDescent="0.3">
      <c r="A124" s="831" t="s">
        <v>4551</v>
      </c>
      <c r="B124" s="832" t="s">
        <v>4552</v>
      </c>
      <c r="C124" s="832" t="s">
        <v>606</v>
      </c>
      <c r="D124" s="832" t="s">
        <v>2472</v>
      </c>
      <c r="E124" s="832" t="s">
        <v>4553</v>
      </c>
      <c r="F124" s="832" t="s">
        <v>4755</v>
      </c>
      <c r="G124" s="832" t="s">
        <v>4661</v>
      </c>
      <c r="H124" s="849"/>
      <c r="I124" s="849"/>
      <c r="J124" s="832"/>
      <c r="K124" s="832"/>
      <c r="L124" s="849"/>
      <c r="M124" s="849"/>
      <c r="N124" s="832"/>
      <c r="O124" s="832"/>
      <c r="P124" s="849">
        <v>3</v>
      </c>
      <c r="Q124" s="849">
        <v>137489.64000000001</v>
      </c>
      <c r="R124" s="837"/>
      <c r="S124" s="850">
        <v>45829.880000000005</v>
      </c>
    </row>
    <row r="125" spans="1:19" ht="14.4" customHeight="1" x14ac:dyDescent="0.3">
      <c r="A125" s="831" t="s">
        <v>4551</v>
      </c>
      <c r="B125" s="832" t="s">
        <v>4552</v>
      </c>
      <c r="C125" s="832" t="s">
        <v>606</v>
      </c>
      <c r="D125" s="832" t="s">
        <v>2472</v>
      </c>
      <c r="E125" s="832" t="s">
        <v>4553</v>
      </c>
      <c r="F125" s="832" t="s">
        <v>4772</v>
      </c>
      <c r="G125" s="832" t="s">
        <v>1701</v>
      </c>
      <c r="H125" s="849"/>
      <c r="I125" s="849"/>
      <c r="J125" s="832"/>
      <c r="K125" s="832"/>
      <c r="L125" s="849">
        <v>3</v>
      </c>
      <c r="M125" s="849">
        <v>67216.5</v>
      </c>
      <c r="N125" s="832">
        <v>1</v>
      </c>
      <c r="O125" s="832">
        <v>22405.5</v>
      </c>
      <c r="P125" s="849">
        <v>17.88</v>
      </c>
      <c r="Q125" s="849">
        <v>389410.31</v>
      </c>
      <c r="R125" s="837">
        <v>5.7933737995878989</v>
      </c>
      <c r="S125" s="850">
        <v>21779.100111856824</v>
      </c>
    </row>
    <row r="126" spans="1:19" ht="14.4" customHeight="1" x14ac:dyDescent="0.3">
      <c r="A126" s="831" t="s">
        <v>4551</v>
      </c>
      <c r="B126" s="832" t="s">
        <v>4552</v>
      </c>
      <c r="C126" s="832" t="s">
        <v>606</v>
      </c>
      <c r="D126" s="832" t="s">
        <v>2472</v>
      </c>
      <c r="E126" s="832" t="s">
        <v>4788</v>
      </c>
      <c r="F126" s="832" t="s">
        <v>4791</v>
      </c>
      <c r="G126" s="832" t="s">
        <v>4792</v>
      </c>
      <c r="H126" s="849"/>
      <c r="I126" s="849"/>
      <c r="J126" s="832"/>
      <c r="K126" s="832"/>
      <c r="L126" s="849"/>
      <c r="M126" s="849"/>
      <c r="N126" s="832"/>
      <c r="O126" s="832"/>
      <c r="P126" s="849">
        <v>2</v>
      </c>
      <c r="Q126" s="849">
        <v>5324.4</v>
      </c>
      <c r="R126" s="837"/>
      <c r="S126" s="850">
        <v>2662.2</v>
      </c>
    </row>
    <row r="127" spans="1:19" ht="14.4" customHeight="1" x14ac:dyDescent="0.3">
      <c r="A127" s="831" t="s">
        <v>4551</v>
      </c>
      <c r="B127" s="832" t="s">
        <v>4552</v>
      </c>
      <c r="C127" s="832" t="s">
        <v>606</v>
      </c>
      <c r="D127" s="832" t="s">
        <v>2472</v>
      </c>
      <c r="E127" s="832" t="s">
        <v>4804</v>
      </c>
      <c r="F127" s="832" t="s">
        <v>4809</v>
      </c>
      <c r="G127" s="832" t="s">
        <v>4810</v>
      </c>
      <c r="H127" s="849"/>
      <c r="I127" s="849"/>
      <c r="J127" s="832"/>
      <c r="K127" s="832"/>
      <c r="L127" s="849">
        <v>1</v>
      </c>
      <c r="M127" s="849">
        <v>147</v>
      </c>
      <c r="N127" s="832">
        <v>1</v>
      </c>
      <c r="O127" s="832">
        <v>147</v>
      </c>
      <c r="P127" s="849"/>
      <c r="Q127" s="849"/>
      <c r="R127" s="837"/>
      <c r="S127" s="850"/>
    </row>
    <row r="128" spans="1:19" ht="14.4" customHeight="1" x14ac:dyDescent="0.3">
      <c r="A128" s="831" t="s">
        <v>4551</v>
      </c>
      <c r="B128" s="832" t="s">
        <v>4552</v>
      </c>
      <c r="C128" s="832" t="s">
        <v>606</v>
      </c>
      <c r="D128" s="832" t="s">
        <v>2472</v>
      </c>
      <c r="E128" s="832" t="s">
        <v>4804</v>
      </c>
      <c r="F128" s="832" t="s">
        <v>4811</v>
      </c>
      <c r="G128" s="832" t="s">
        <v>4812</v>
      </c>
      <c r="H128" s="849"/>
      <c r="I128" s="849"/>
      <c r="J128" s="832"/>
      <c r="K128" s="832"/>
      <c r="L128" s="849"/>
      <c r="M128" s="849"/>
      <c r="N128" s="832"/>
      <c r="O128" s="832"/>
      <c r="P128" s="849">
        <v>1</v>
      </c>
      <c r="Q128" s="849">
        <v>199</v>
      </c>
      <c r="R128" s="837"/>
      <c r="S128" s="850">
        <v>199</v>
      </c>
    </row>
    <row r="129" spans="1:19" ht="14.4" customHeight="1" x14ac:dyDescent="0.3">
      <c r="A129" s="831" t="s">
        <v>4551</v>
      </c>
      <c r="B129" s="832" t="s">
        <v>4552</v>
      </c>
      <c r="C129" s="832" t="s">
        <v>606</v>
      </c>
      <c r="D129" s="832" t="s">
        <v>2472</v>
      </c>
      <c r="E129" s="832" t="s">
        <v>4804</v>
      </c>
      <c r="F129" s="832" t="s">
        <v>4813</v>
      </c>
      <c r="G129" s="832" t="s">
        <v>4814</v>
      </c>
      <c r="H129" s="849"/>
      <c r="I129" s="849"/>
      <c r="J129" s="832"/>
      <c r="K129" s="832"/>
      <c r="L129" s="849">
        <v>2</v>
      </c>
      <c r="M129" s="849">
        <v>74</v>
      </c>
      <c r="N129" s="832">
        <v>1</v>
      </c>
      <c r="O129" s="832">
        <v>37</v>
      </c>
      <c r="P129" s="849">
        <v>3</v>
      </c>
      <c r="Q129" s="849">
        <v>114</v>
      </c>
      <c r="R129" s="837">
        <v>1.5405405405405406</v>
      </c>
      <c r="S129" s="850">
        <v>38</v>
      </c>
    </row>
    <row r="130" spans="1:19" ht="14.4" customHeight="1" x14ac:dyDescent="0.3">
      <c r="A130" s="831" t="s">
        <v>4551</v>
      </c>
      <c r="B130" s="832" t="s">
        <v>4552</v>
      </c>
      <c r="C130" s="832" t="s">
        <v>606</v>
      </c>
      <c r="D130" s="832" t="s">
        <v>2472</v>
      </c>
      <c r="E130" s="832" t="s">
        <v>4804</v>
      </c>
      <c r="F130" s="832" t="s">
        <v>4819</v>
      </c>
      <c r="G130" s="832" t="s">
        <v>4820</v>
      </c>
      <c r="H130" s="849"/>
      <c r="I130" s="849"/>
      <c r="J130" s="832"/>
      <c r="K130" s="832"/>
      <c r="L130" s="849">
        <v>6</v>
      </c>
      <c r="M130" s="849">
        <v>0</v>
      </c>
      <c r="N130" s="832"/>
      <c r="O130" s="832">
        <v>0</v>
      </c>
      <c r="P130" s="849">
        <v>45</v>
      </c>
      <c r="Q130" s="849">
        <v>0</v>
      </c>
      <c r="R130" s="837"/>
      <c r="S130" s="850">
        <v>0</v>
      </c>
    </row>
    <row r="131" spans="1:19" ht="14.4" customHeight="1" x14ac:dyDescent="0.3">
      <c r="A131" s="831" t="s">
        <v>4551</v>
      </c>
      <c r="B131" s="832" t="s">
        <v>4552</v>
      </c>
      <c r="C131" s="832" t="s">
        <v>606</v>
      </c>
      <c r="D131" s="832" t="s">
        <v>2472</v>
      </c>
      <c r="E131" s="832" t="s">
        <v>4804</v>
      </c>
      <c r="F131" s="832" t="s">
        <v>4821</v>
      </c>
      <c r="G131" s="832" t="s">
        <v>4822</v>
      </c>
      <c r="H131" s="849"/>
      <c r="I131" s="849"/>
      <c r="J131" s="832"/>
      <c r="K131" s="832"/>
      <c r="L131" s="849"/>
      <c r="M131" s="849"/>
      <c r="N131" s="832"/>
      <c r="O131" s="832"/>
      <c r="P131" s="849">
        <v>3</v>
      </c>
      <c r="Q131" s="849">
        <v>0</v>
      </c>
      <c r="R131" s="837"/>
      <c r="S131" s="850">
        <v>0</v>
      </c>
    </row>
    <row r="132" spans="1:19" ht="14.4" customHeight="1" x14ac:dyDescent="0.3">
      <c r="A132" s="831" t="s">
        <v>4551</v>
      </c>
      <c r="B132" s="832" t="s">
        <v>4552</v>
      </c>
      <c r="C132" s="832" t="s">
        <v>606</v>
      </c>
      <c r="D132" s="832" t="s">
        <v>2472</v>
      </c>
      <c r="E132" s="832" t="s">
        <v>4804</v>
      </c>
      <c r="F132" s="832" t="s">
        <v>4823</v>
      </c>
      <c r="G132" s="832" t="s">
        <v>4824</v>
      </c>
      <c r="H132" s="849"/>
      <c r="I132" s="849"/>
      <c r="J132" s="832"/>
      <c r="K132" s="832"/>
      <c r="L132" s="849">
        <v>3</v>
      </c>
      <c r="M132" s="849">
        <v>732</v>
      </c>
      <c r="N132" s="832">
        <v>1</v>
      </c>
      <c r="O132" s="832">
        <v>244</v>
      </c>
      <c r="P132" s="849"/>
      <c r="Q132" s="849"/>
      <c r="R132" s="837"/>
      <c r="S132" s="850"/>
    </row>
    <row r="133" spans="1:19" ht="14.4" customHeight="1" x14ac:dyDescent="0.3">
      <c r="A133" s="831" t="s">
        <v>4551</v>
      </c>
      <c r="B133" s="832" t="s">
        <v>4552</v>
      </c>
      <c r="C133" s="832" t="s">
        <v>606</v>
      </c>
      <c r="D133" s="832" t="s">
        <v>2472</v>
      </c>
      <c r="E133" s="832" t="s">
        <v>4804</v>
      </c>
      <c r="F133" s="832" t="s">
        <v>4827</v>
      </c>
      <c r="G133" s="832" t="s">
        <v>4828</v>
      </c>
      <c r="H133" s="849"/>
      <c r="I133" s="849"/>
      <c r="J133" s="832"/>
      <c r="K133" s="832"/>
      <c r="L133" s="849">
        <v>1</v>
      </c>
      <c r="M133" s="849">
        <v>37</v>
      </c>
      <c r="N133" s="832">
        <v>1</v>
      </c>
      <c r="O133" s="832">
        <v>37</v>
      </c>
      <c r="P133" s="849"/>
      <c r="Q133" s="849"/>
      <c r="R133" s="837"/>
      <c r="S133" s="850"/>
    </row>
    <row r="134" spans="1:19" ht="14.4" customHeight="1" x14ac:dyDescent="0.3">
      <c r="A134" s="831" t="s">
        <v>4551</v>
      </c>
      <c r="B134" s="832" t="s">
        <v>4552</v>
      </c>
      <c r="C134" s="832" t="s">
        <v>606</v>
      </c>
      <c r="D134" s="832" t="s">
        <v>2472</v>
      </c>
      <c r="E134" s="832" t="s">
        <v>4804</v>
      </c>
      <c r="F134" s="832" t="s">
        <v>4831</v>
      </c>
      <c r="G134" s="832" t="s">
        <v>4832</v>
      </c>
      <c r="H134" s="849"/>
      <c r="I134" s="849"/>
      <c r="J134" s="832"/>
      <c r="K134" s="832"/>
      <c r="L134" s="849">
        <v>1</v>
      </c>
      <c r="M134" s="849">
        <v>32</v>
      </c>
      <c r="N134" s="832">
        <v>1</v>
      </c>
      <c r="O134" s="832">
        <v>32</v>
      </c>
      <c r="P134" s="849"/>
      <c r="Q134" s="849"/>
      <c r="R134" s="837"/>
      <c r="S134" s="850"/>
    </row>
    <row r="135" spans="1:19" ht="14.4" customHeight="1" x14ac:dyDescent="0.3">
      <c r="A135" s="831" t="s">
        <v>4551</v>
      </c>
      <c r="B135" s="832" t="s">
        <v>4552</v>
      </c>
      <c r="C135" s="832" t="s">
        <v>606</v>
      </c>
      <c r="D135" s="832" t="s">
        <v>2472</v>
      </c>
      <c r="E135" s="832" t="s">
        <v>4804</v>
      </c>
      <c r="F135" s="832" t="s">
        <v>4841</v>
      </c>
      <c r="G135" s="832" t="s">
        <v>4842</v>
      </c>
      <c r="H135" s="849"/>
      <c r="I135" s="849"/>
      <c r="J135" s="832"/>
      <c r="K135" s="832"/>
      <c r="L135" s="849"/>
      <c r="M135" s="849"/>
      <c r="N135" s="832"/>
      <c r="O135" s="832"/>
      <c r="P135" s="849">
        <v>2</v>
      </c>
      <c r="Q135" s="849">
        <v>122</v>
      </c>
      <c r="R135" s="837"/>
      <c r="S135" s="850">
        <v>61</v>
      </c>
    </row>
    <row r="136" spans="1:19" ht="14.4" customHeight="1" x14ac:dyDescent="0.3">
      <c r="A136" s="831" t="s">
        <v>4551</v>
      </c>
      <c r="B136" s="832" t="s">
        <v>4552</v>
      </c>
      <c r="C136" s="832" t="s">
        <v>606</v>
      </c>
      <c r="D136" s="832" t="s">
        <v>2472</v>
      </c>
      <c r="E136" s="832" t="s">
        <v>4804</v>
      </c>
      <c r="F136" s="832" t="s">
        <v>4849</v>
      </c>
      <c r="G136" s="832" t="s">
        <v>4850</v>
      </c>
      <c r="H136" s="849"/>
      <c r="I136" s="849"/>
      <c r="J136" s="832"/>
      <c r="K136" s="832"/>
      <c r="L136" s="849"/>
      <c r="M136" s="849"/>
      <c r="N136" s="832"/>
      <c r="O136" s="832"/>
      <c r="P136" s="849">
        <v>1</v>
      </c>
      <c r="Q136" s="849">
        <v>0</v>
      </c>
      <c r="R136" s="837"/>
      <c r="S136" s="850">
        <v>0</v>
      </c>
    </row>
    <row r="137" spans="1:19" ht="14.4" customHeight="1" x14ac:dyDescent="0.3">
      <c r="A137" s="831" t="s">
        <v>4551</v>
      </c>
      <c r="B137" s="832" t="s">
        <v>4552</v>
      </c>
      <c r="C137" s="832" t="s">
        <v>606</v>
      </c>
      <c r="D137" s="832" t="s">
        <v>2479</v>
      </c>
      <c r="E137" s="832" t="s">
        <v>4553</v>
      </c>
      <c r="F137" s="832" t="s">
        <v>4555</v>
      </c>
      <c r="G137" s="832" t="s">
        <v>1025</v>
      </c>
      <c r="H137" s="849">
        <v>0.4</v>
      </c>
      <c r="I137" s="849">
        <v>43.31</v>
      </c>
      <c r="J137" s="832"/>
      <c r="K137" s="832">
        <v>108.27500000000001</v>
      </c>
      <c r="L137" s="849"/>
      <c r="M137" s="849"/>
      <c r="N137" s="832"/>
      <c r="O137" s="832"/>
      <c r="P137" s="849">
        <v>0.8</v>
      </c>
      <c r="Q137" s="849">
        <v>86.84</v>
      </c>
      <c r="R137" s="837"/>
      <c r="S137" s="850">
        <v>108.55</v>
      </c>
    </row>
    <row r="138" spans="1:19" ht="14.4" customHeight="1" x14ac:dyDescent="0.3">
      <c r="A138" s="831" t="s">
        <v>4551</v>
      </c>
      <c r="B138" s="832" t="s">
        <v>4552</v>
      </c>
      <c r="C138" s="832" t="s">
        <v>606</v>
      </c>
      <c r="D138" s="832" t="s">
        <v>2479</v>
      </c>
      <c r="E138" s="832" t="s">
        <v>4553</v>
      </c>
      <c r="F138" s="832" t="s">
        <v>4559</v>
      </c>
      <c r="G138" s="832" t="s">
        <v>4560</v>
      </c>
      <c r="H138" s="849"/>
      <c r="I138" s="849"/>
      <c r="J138" s="832"/>
      <c r="K138" s="832"/>
      <c r="L138" s="849"/>
      <c r="M138" s="849"/>
      <c r="N138" s="832"/>
      <c r="O138" s="832"/>
      <c r="P138" s="849">
        <v>1.2</v>
      </c>
      <c r="Q138" s="849">
        <v>15.43</v>
      </c>
      <c r="R138" s="837"/>
      <c r="S138" s="850">
        <v>12.858333333333334</v>
      </c>
    </row>
    <row r="139" spans="1:19" ht="14.4" customHeight="1" x14ac:dyDescent="0.3">
      <c r="A139" s="831" t="s">
        <v>4551</v>
      </c>
      <c r="B139" s="832" t="s">
        <v>4552</v>
      </c>
      <c r="C139" s="832" t="s">
        <v>606</v>
      </c>
      <c r="D139" s="832" t="s">
        <v>2479</v>
      </c>
      <c r="E139" s="832" t="s">
        <v>4553</v>
      </c>
      <c r="F139" s="832" t="s">
        <v>4561</v>
      </c>
      <c r="G139" s="832" t="s">
        <v>4562</v>
      </c>
      <c r="H139" s="849">
        <v>0.30000000000000004</v>
      </c>
      <c r="I139" s="849">
        <v>61.62</v>
      </c>
      <c r="J139" s="832"/>
      <c r="K139" s="832">
        <v>205.39999999999995</v>
      </c>
      <c r="L139" s="849"/>
      <c r="M139" s="849"/>
      <c r="N139" s="832"/>
      <c r="O139" s="832"/>
      <c r="P139" s="849">
        <v>14</v>
      </c>
      <c r="Q139" s="849">
        <v>2312.9</v>
      </c>
      <c r="R139" s="837"/>
      <c r="S139" s="850">
        <v>165.20714285714286</v>
      </c>
    </row>
    <row r="140" spans="1:19" ht="14.4" customHeight="1" x14ac:dyDescent="0.3">
      <c r="A140" s="831" t="s">
        <v>4551</v>
      </c>
      <c r="B140" s="832" t="s">
        <v>4552</v>
      </c>
      <c r="C140" s="832" t="s">
        <v>606</v>
      </c>
      <c r="D140" s="832" t="s">
        <v>2479</v>
      </c>
      <c r="E140" s="832" t="s">
        <v>4553</v>
      </c>
      <c r="F140" s="832" t="s">
        <v>4566</v>
      </c>
      <c r="G140" s="832" t="s">
        <v>1172</v>
      </c>
      <c r="H140" s="849"/>
      <c r="I140" s="849"/>
      <c r="J140" s="832"/>
      <c r="K140" s="832"/>
      <c r="L140" s="849"/>
      <c r="M140" s="849"/>
      <c r="N140" s="832"/>
      <c r="O140" s="832"/>
      <c r="P140" s="849">
        <v>31</v>
      </c>
      <c r="Q140" s="849">
        <v>414.46999999999997</v>
      </c>
      <c r="R140" s="837"/>
      <c r="S140" s="850">
        <v>13.37</v>
      </c>
    </row>
    <row r="141" spans="1:19" ht="14.4" customHeight="1" x14ac:dyDescent="0.3">
      <c r="A141" s="831" t="s">
        <v>4551</v>
      </c>
      <c r="B141" s="832" t="s">
        <v>4552</v>
      </c>
      <c r="C141" s="832" t="s">
        <v>606</v>
      </c>
      <c r="D141" s="832" t="s">
        <v>2479</v>
      </c>
      <c r="E141" s="832" t="s">
        <v>4553</v>
      </c>
      <c r="F141" s="832" t="s">
        <v>4578</v>
      </c>
      <c r="G141" s="832" t="s">
        <v>2406</v>
      </c>
      <c r="H141" s="849">
        <v>9.4</v>
      </c>
      <c r="I141" s="849">
        <v>132322.29</v>
      </c>
      <c r="J141" s="832"/>
      <c r="K141" s="832">
        <v>14076.839361702128</v>
      </c>
      <c r="L141" s="849"/>
      <c r="M141" s="849"/>
      <c r="N141" s="832"/>
      <c r="O141" s="832"/>
      <c r="P141" s="849">
        <v>105.8</v>
      </c>
      <c r="Q141" s="849">
        <v>1390603.38</v>
      </c>
      <c r="R141" s="837"/>
      <c r="S141" s="850">
        <v>13143.699243856332</v>
      </c>
    </row>
    <row r="142" spans="1:19" ht="14.4" customHeight="1" x14ac:dyDescent="0.3">
      <c r="A142" s="831" t="s">
        <v>4551</v>
      </c>
      <c r="B142" s="832" t="s">
        <v>4552</v>
      </c>
      <c r="C142" s="832" t="s">
        <v>606</v>
      </c>
      <c r="D142" s="832" t="s">
        <v>2479</v>
      </c>
      <c r="E142" s="832" t="s">
        <v>4553</v>
      </c>
      <c r="F142" s="832" t="s">
        <v>4579</v>
      </c>
      <c r="G142" s="832" t="s">
        <v>4580</v>
      </c>
      <c r="H142" s="849">
        <v>2</v>
      </c>
      <c r="I142" s="849">
        <v>57089.94</v>
      </c>
      <c r="J142" s="832"/>
      <c r="K142" s="832">
        <v>28544.97</v>
      </c>
      <c r="L142" s="849"/>
      <c r="M142" s="849"/>
      <c r="N142" s="832"/>
      <c r="O142" s="832"/>
      <c r="P142" s="849"/>
      <c r="Q142" s="849"/>
      <c r="R142" s="837"/>
      <c r="S142" s="850"/>
    </row>
    <row r="143" spans="1:19" ht="14.4" customHeight="1" x14ac:dyDescent="0.3">
      <c r="A143" s="831" t="s">
        <v>4551</v>
      </c>
      <c r="B143" s="832" t="s">
        <v>4552</v>
      </c>
      <c r="C143" s="832" t="s">
        <v>606</v>
      </c>
      <c r="D143" s="832" t="s">
        <v>2479</v>
      </c>
      <c r="E143" s="832" t="s">
        <v>4553</v>
      </c>
      <c r="F143" s="832" t="s">
        <v>4581</v>
      </c>
      <c r="G143" s="832" t="s">
        <v>4580</v>
      </c>
      <c r="H143" s="849">
        <v>2</v>
      </c>
      <c r="I143" s="849">
        <v>115695.2</v>
      </c>
      <c r="J143" s="832"/>
      <c r="K143" s="832">
        <v>57847.6</v>
      </c>
      <c r="L143" s="849"/>
      <c r="M143" s="849"/>
      <c r="N143" s="832"/>
      <c r="O143" s="832"/>
      <c r="P143" s="849"/>
      <c r="Q143" s="849"/>
      <c r="R143" s="837"/>
      <c r="S143" s="850"/>
    </row>
    <row r="144" spans="1:19" ht="14.4" customHeight="1" x14ac:dyDescent="0.3">
      <c r="A144" s="831" t="s">
        <v>4551</v>
      </c>
      <c r="B144" s="832" t="s">
        <v>4552</v>
      </c>
      <c r="C144" s="832" t="s">
        <v>606</v>
      </c>
      <c r="D144" s="832" t="s">
        <v>2479</v>
      </c>
      <c r="E144" s="832" t="s">
        <v>4553</v>
      </c>
      <c r="F144" s="832" t="s">
        <v>4582</v>
      </c>
      <c r="G144" s="832" t="s">
        <v>4580</v>
      </c>
      <c r="H144" s="849">
        <v>5</v>
      </c>
      <c r="I144" s="849">
        <v>557233.12</v>
      </c>
      <c r="J144" s="832"/>
      <c r="K144" s="832">
        <v>111446.624</v>
      </c>
      <c r="L144" s="849"/>
      <c r="M144" s="849"/>
      <c r="N144" s="832"/>
      <c r="O144" s="832"/>
      <c r="P144" s="849">
        <v>2</v>
      </c>
      <c r="Q144" s="849">
        <v>222894</v>
      </c>
      <c r="R144" s="837"/>
      <c r="S144" s="850">
        <v>111447</v>
      </c>
    </row>
    <row r="145" spans="1:19" ht="14.4" customHeight="1" x14ac:dyDescent="0.3">
      <c r="A145" s="831" t="s">
        <v>4551</v>
      </c>
      <c r="B145" s="832" t="s">
        <v>4552</v>
      </c>
      <c r="C145" s="832" t="s">
        <v>606</v>
      </c>
      <c r="D145" s="832" t="s">
        <v>2479</v>
      </c>
      <c r="E145" s="832" t="s">
        <v>4553</v>
      </c>
      <c r="F145" s="832" t="s">
        <v>4587</v>
      </c>
      <c r="G145" s="832" t="s">
        <v>4588</v>
      </c>
      <c r="H145" s="849"/>
      <c r="I145" s="849"/>
      <c r="J145" s="832"/>
      <c r="K145" s="832"/>
      <c r="L145" s="849"/>
      <c r="M145" s="849"/>
      <c r="N145" s="832"/>
      <c r="O145" s="832"/>
      <c r="P145" s="849">
        <v>2</v>
      </c>
      <c r="Q145" s="849">
        <v>16519.3</v>
      </c>
      <c r="R145" s="837"/>
      <c r="S145" s="850">
        <v>8259.65</v>
      </c>
    </row>
    <row r="146" spans="1:19" ht="14.4" customHeight="1" x14ac:dyDescent="0.3">
      <c r="A146" s="831" t="s">
        <v>4551</v>
      </c>
      <c r="B146" s="832" t="s">
        <v>4552</v>
      </c>
      <c r="C146" s="832" t="s">
        <v>606</v>
      </c>
      <c r="D146" s="832" t="s">
        <v>2479</v>
      </c>
      <c r="E146" s="832" t="s">
        <v>4553</v>
      </c>
      <c r="F146" s="832" t="s">
        <v>4589</v>
      </c>
      <c r="G146" s="832" t="s">
        <v>4590</v>
      </c>
      <c r="H146" s="849">
        <v>1</v>
      </c>
      <c r="I146" s="849">
        <v>22668.98</v>
      </c>
      <c r="J146" s="832"/>
      <c r="K146" s="832">
        <v>22668.98</v>
      </c>
      <c r="L146" s="849"/>
      <c r="M146" s="849"/>
      <c r="N146" s="832"/>
      <c r="O146" s="832"/>
      <c r="P146" s="849"/>
      <c r="Q146" s="849"/>
      <c r="R146" s="837"/>
      <c r="S146" s="850"/>
    </row>
    <row r="147" spans="1:19" ht="14.4" customHeight="1" x14ac:dyDescent="0.3">
      <c r="A147" s="831" t="s">
        <v>4551</v>
      </c>
      <c r="B147" s="832" t="s">
        <v>4552</v>
      </c>
      <c r="C147" s="832" t="s">
        <v>606</v>
      </c>
      <c r="D147" s="832" t="s">
        <v>2479</v>
      </c>
      <c r="E147" s="832" t="s">
        <v>4553</v>
      </c>
      <c r="F147" s="832" t="s">
        <v>4604</v>
      </c>
      <c r="G147" s="832" t="s">
        <v>1660</v>
      </c>
      <c r="H147" s="849">
        <v>3</v>
      </c>
      <c r="I147" s="849">
        <v>6226.08</v>
      </c>
      <c r="J147" s="832"/>
      <c r="K147" s="832">
        <v>2075.36</v>
      </c>
      <c r="L147" s="849"/>
      <c r="M147" s="849"/>
      <c r="N147" s="832"/>
      <c r="O147" s="832"/>
      <c r="P147" s="849">
        <v>2</v>
      </c>
      <c r="Q147" s="849">
        <v>2581.7199999999998</v>
      </c>
      <c r="R147" s="837"/>
      <c r="S147" s="850">
        <v>1290.8599999999999</v>
      </c>
    </row>
    <row r="148" spans="1:19" ht="14.4" customHeight="1" x14ac:dyDescent="0.3">
      <c r="A148" s="831" t="s">
        <v>4551</v>
      </c>
      <c r="B148" s="832" t="s">
        <v>4552</v>
      </c>
      <c r="C148" s="832" t="s">
        <v>606</v>
      </c>
      <c r="D148" s="832" t="s">
        <v>2479</v>
      </c>
      <c r="E148" s="832" t="s">
        <v>4553</v>
      </c>
      <c r="F148" s="832" t="s">
        <v>4605</v>
      </c>
      <c r="G148" s="832" t="s">
        <v>651</v>
      </c>
      <c r="H148" s="849">
        <v>0.30000000000000004</v>
      </c>
      <c r="I148" s="849">
        <v>23.4</v>
      </c>
      <c r="J148" s="832"/>
      <c r="K148" s="832">
        <v>77.999999999999986</v>
      </c>
      <c r="L148" s="849"/>
      <c r="M148" s="849"/>
      <c r="N148" s="832"/>
      <c r="O148" s="832"/>
      <c r="P148" s="849"/>
      <c r="Q148" s="849"/>
      <c r="R148" s="837"/>
      <c r="S148" s="850"/>
    </row>
    <row r="149" spans="1:19" ht="14.4" customHeight="1" x14ac:dyDescent="0.3">
      <c r="A149" s="831" t="s">
        <v>4551</v>
      </c>
      <c r="B149" s="832" t="s">
        <v>4552</v>
      </c>
      <c r="C149" s="832" t="s">
        <v>606</v>
      </c>
      <c r="D149" s="832" t="s">
        <v>2479</v>
      </c>
      <c r="E149" s="832" t="s">
        <v>4553</v>
      </c>
      <c r="F149" s="832" t="s">
        <v>4606</v>
      </c>
      <c r="G149" s="832" t="s">
        <v>1144</v>
      </c>
      <c r="H149" s="849">
        <v>0.4</v>
      </c>
      <c r="I149" s="849">
        <v>72.86</v>
      </c>
      <c r="J149" s="832"/>
      <c r="K149" s="832">
        <v>182.14999999999998</v>
      </c>
      <c r="L149" s="849"/>
      <c r="M149" s="849"/>
      <c r="N149" s="832"/>
      <c r="O149" s="832"/>
      <c r="P149" s="849">
        <v>15.8</v>
      </c>
      <c r="Q149" s="849">
        <v>2771.32</v>
      </c>
      <c r="R149" s="837"/>
      <c r="S149" s="850">
        <v>175.4</v>
      </c>
    </row>
    <row r="150" spans="1:19" ht="14.4" customHeight="1" x14ac:dyDescent="0.3">
      <c r="A150" s="831" t="s">
        <v>4551</v>
      </c>
      <c r="B150" s="832" t="s">
        <v>4552</v>
      </c>
      <c r="C150" s="832" t="s">
        <v>606</v>
      </c>
      <c r="D150" s="832" t="s">
        <v>2479</v>
      </c>
      <c r="E150" s="832" t="s">
        <v>4553</v>
      </c>
      <c r="F150" s="832" t="s">
        <v>4607</v>
      </c>
      <c r="G150" s="832" t="s">
        <v>779</v>
      </c>
      <c r="H150" s="849">
        <v>1</v>
      </c>
      <c r="I150" s="849">
        <v>70.75</v>
      </c>
      <c r="J150" s="832"/>
      <c r="K150" s="832">
        <v>70.75</v>
      </c>
      <c r="L150" s="849"/>
      <c r="M150" s="849"/>
      <c r="N150" s="832"/>
      <c r="O150" s="832"/>
      <c r="P150" s="849"/>
      <c r="Q150" s="849"/>
      <c r="R150" s="837"/>
      <c r="S150" s="850"/>
    </row>
    <row r="151" spans="1:19" ht="14.4" customHeight="1" x14ac:dyDescent="0.3">
      <c r="A151" s="831" t="s">
        <v>4551</v>
      </c>
      <c r="B151" s="832" t="s">
        <v>4552</v>
      </c>
      <c r="C151" s="832" t="s">
        <v>606</v>
      </c>
      <c r="D151" s="832" t="s">
        <v>2479</v>
      </c>
      <c r="E151" s="832" t="s">
        <v>4553</v>
      </c>
      <c r="F151" s="832" t="s">
        <v>4608</v>
      </c>
      <c r="G151" s="832" t="s">
        <v>2564</v>
      </c>
      <c r="H151" s="849"/>
      <c r="I151" s="849"/>
      <c r="J151" s="832"/>
      <c r="K151" s="832"/>
      <c r="L151" s="849"/>
      <c r="M151" s="849"/>
      <c r="N151" s="832"/>
      <c r="O151" s="832"/>
      <c r="P151" s="849">
        <v>5.46</v>
      </c>
      <c r="Q151" s="849">
        <v>3746.38</v>
      </c>
      <c r="R151" s="837"/>
      <c r="S151" s="850">
        <v>686.15018315018312</v>
      </c>
    </row>
    <row r="152" spans="1:19" ht="14.4" customHeight="1" x14ac:dyDescent="0.3">
      <c r="A152" s="831" t="s">
        <v>4551</v>
      </c>
      <c r="B152" s="832" t="s">
        <v>4552</v>
      </c>
      <c r="C152" s="832" t="s">
        <v>606</v>
      </c>
      <c r="D152" s="832" t="s">
        <v>2479</v>
      </c>
      <c r="E152" s="832" t="s">
        <v>4553</v>
      </c>
      <c r="F152" s="832" t="s">
        <v>4609</v>
      </c>
      <c r="G152" s="832" t="s">
        <v>2564</v>
      </c>
      <c r="H152" s="849"/>
      <c r="I152" s="849"/>
      <c r="J152" s="832"/>
      <c r="K152" s="832"/>
      <c r="L152" s="849"/>
      <c r="M152" s="849"/>
      <c r="N152" s="832"/>
      <c r="O152" s="832"/>
      <c r="P152" s="849">
        <v>7.07</v>
      </c>
      <c r="Q152" s="849">
        <v>1212.8499999999999</v>
      </c>
      <c r="R152" s="837"/>
      <c r="S152" s="850">
        <v>171.54879773691653</v>
      </c>
    </row>
    <row r="153" spans="1:19" ht="14.4" customHeight="1" x14ac:dyDescent="0.3">
      <c r="A153" s="831" t="s">
        <v>4551</v>
      </c>
      <c r="B153" s="832" t="s">
        <v>4552</v>
      </c>
      <c r="C153" s="832" t="s">
        <v>606</v>
      </c>
      <c r="D153" s="832" t="s">
        <v>2479</v>
      </c>
      <c r="E153" s="832" t="s">
        <v>4553</v>
      </c>
      <c r="F153" s="832" t="s">
        <v>4610</v>
      </c>
      <c r="G153" s="832" t="s">
        <v>2564</v>
      </c>
      <c r="H153" s="849"/>
      <c r="I153" s="849"/>
      <c r="J153" s="832"/>
      <c r="K153" s="832"/>
      <c r="L153" s="849"/>
      <c r="M153" s="849"/>
      <c r="N153" s="832"/>
      <c r="O153" s="832"/>
      <c r="P153" s="849">
        <v>34.15</v>
      </c>
      <c r="Q153" s="849">
        <v>11716.480000000001</v>
      </c>
      <c r="R153" s="837"/>
      <c r="S153" s="850">
        <v>343.08872620790635</v>
      </c>
    </row>
    <row r="154" spans="1:19" ht="14.4" customHeight="1" x14ac:dyDescent="0.3">
      <c r="A154" s="831" t="s">
        <v>4551</v>
      </c>
      <c r="B154" s="832" t="s">
        <v>4552</v>
      </c>
      <c r="C154" s="832" t="s">
        <v>606</v>
      </c>
      <c r="D154" s="832" t="s">
        <v>2479</v>
      </c>
      <c r="E154" s="832" t="s">
        <v>4553</v>
      </c>
      <c r="F154" s="832" t="s">
        <v>4614</v>
      </c>
      <c r="G154" s="832" t="s">
        <v>4615</v>
      </c>
      <c r="H154" s="849">
        <v>0.2</v>
      </c>
      <c r="I154" s="849">
        <v>23.46</v>
      </c>
      <c r="J154" s="832"/>
      <c r="K154" s="832">
        <v>117.3</v>
      </c>
      <c r="L154" s="849"/>
      <c r="M154" s="849"/>
      <c r="N154" s="832"/>
      <c r="O154" s="832"/>
      <c r="P154" s="849">
        <v>0.1</v>
      </c>
      <c r="Q154" s="849">
        <v>11.73</v>
      </c>
      <c r="R154" s="837"/>
      <c r="S154" s="850">
        <v>117.3</v>
      </c>
    </row>
    <row r="155" spans="1:19" ht="14.4" customHeight="1" x14ac:dyDescent="0.3">
      <c r="A155" s="831" t="s">
        <v>4551</v>
      </c>
      <c r="B155" s="832" t="s">
        <v>4552</v>
      </c>
      <c r="C155" s="832" t="s">
        <v>606</v>
      </c>
      <c r="D155" s="832" t="s">
        <v>2479</v>
      </c>
      <c r="E155" s="832" t="s">
        <v>4553</v>
      </c>
      <c r="F155" s="832" t="s">
        <v>4616</v>
      </c>
      <c r="G155" s="832" t="s">
        <v>1146</v>
      </c>
      <c r="H155" s="849">
        <v>0.2</v>
      </c>
      <c r="I155" s="849">
        <v>17.899999999999999</v>
      </c>
      <c r="J155" s="832"/>
      <c r="K155" s="832">
        <v>89.499999999999986</v>
      </c>
      <c r="L155" s="849"/>
      <c r="M155" s="849"/>
      <c r="N155" s="832"/>
      <c r="O155" s="832"/>
      <c r="P155" s="849">
        <v>8.82</v>
      </c>
      <c r="Q155" s="849">
        <v>586.20000000000005</v>
      </c>
      <c r="R155" s="837"/>
      <c r="S155" s="850">
        <v>66.462585034013614</v>
      </c>
    </row>
    <row r="156" spans="1:19" ht="14.4" customHeight="1" x14ac:dyDescent="0.3">
      <c r="A156" s="831" t="s">
        <v>4551</v>
      </c>
      <c r="B156" s="832" t="s">
        <v>4552</v>
      </c>
      <c r="C156" s="832" t="s">
        <v>606</v>
      </c>
      <c r="D156" s="832" t="s">
        <v>2479</v>
      </c>
      <c r="E156" s="832" t="s">
        <v>4553</v>
      </c>
      <c r="F156" s="832" t="s">
        <v>4619</v>
      </c>
      <c r="G156" s="832" t="s">
        <v>1636</v>
      </c>
      <c r="H156" s="849"/>
      <c r="I156" s="849"/>
      <c r="J156" s="832"/>
      <c r="K156" s="832"/>
      <c r="L156" s="849"/>
      <c r="M156" s="849"/>
      <c r="N156" s="832"/>
      <c r="O156" s="832"/>
      <c r="P156" s="849">
        <v>3.27</v>
      </c>
      <c r="Q156" s="849">
        <v>602.13</v>
      </c>
      <c r="R156" s="837"/>
      <c r="S156" s="850">
        <v>184.13761467889907</v>
      </c>
    </row>
    <row r="157" spans="1:19" ht="14.4" customHeight="1" x14ac:dyDescent="0.3">
      <c r="A157" s="831" t="s">
        <v>4551</v>
      </c>
      <c r="B157" s="832" t="s">
        <v>4552</v>
      </c>
      <c r="C157" s="832" t="s">
        <v>606</v>
      </c>
      <c r="D157" s="832" t="s">
        <v>2479</v>
      </c>
      <c r="E157" s="832" t="s">
        <v>4553</v>
      </c>
      <c r="F157" s="832" t="s">
        <v>4620</v>
      </c>
      <c r="G157" s="832" t="s">
        <v>2087</v>
      </c>
      <c r="H157" s="849">
        <v>0.71</v>
      </c>
      <c r="I157" s="849">
        <v>1670.55</v>
      </c>
      <c r="J157" s="832"/>
      <c r="K157" s="832">
        <v>2352.8873239436621</v>
      </c>
      <c r="L157" s="849"/>
      <c r="M157" s="849"/>
      <c r="N157" s="832"/>
      <c r="O157" s="832"/>
      <c r="P157" s="849"/>
      <c r="Q157" s="849"/>
      <c r="R157" s="837"/>
      <c r="S157" s="850"/>
    </row>
    <row r="158" spans="1:19" ht="14.4" customHeight="1" x14ac:dyDescent="0.3">
      <c r="A158" s="831" t="s">
        <v>4551</v>
      </c>
      <c r="B158" s="832" t="s">
        <v>4552</v>
      </c>
      <c r="C158" s="832" t="s">
        <v>606</v>
      </c>
      <c r="D158" s="832" t="s">
        <v>2479</v>
      </c>
      <c r="E158" s="832" t="s">
        <v>4553</v>
      </c>
      <c r="F158" s="832" t="s">
        <v>4634</v>
      </c>
      <c r="G158" s="832" t="s">
        <v>2434</v>
      </c>
      <c r="H158" s="849"/>
      <c r="I158" s="849"/>
      <c r="J158" s="832"/>
      <c r="K158" s="832"/>
      <c r="L158" s="849"/>
      <c r="M158" s="849"/>
      <c r="N158" s="832"/>
      <c r="O158" s="832"/>
      <c r="P158" s="849">
        <v>2</v>
      </c>
      <c r="Q158" s="849">
        <v>157621.6</v>
      </c>
      <c r="R158" s="837"/>
      <c r="S158" s="850">
        <v>78810.8</v>
      </c>
    </row>
    <row r="159" spans="1:19" ht="14.4" customHeight="1" x14ac:dyDescent="0.3">
      <c r="A159" s="831" t="s">
        <v>4551</v>
      </c>
      <c r="B159" s="832" t="s">
        <v>4552</v>
      </c>
      <c r="C159" s="832" t="s">
        <v>606</v>
      </c>
      <c r="D159" s="832" t="s">
        <v>2479</v>
      </c>
      <c r="E159" s="832" t="s">
        <v>4553</v>
      </c>
      <c r="F159" s="832" t="s">
        <v>4638</v>
      </c>
      <c r="G159" s="832" t="s">
        <v>4639</v>
      </c>
      <c r="H159" s="849"/>
      <c r="I159" s="849"/>
      <c r="J159" s="832"/>
      <c r="K159" s="832"/>
      <c r="L159" s="849"/>
      <c r="M159" s="849"/>
      <c r="N159" s="832"/>
      <c r="O159" s="832"/>
      <c r="P159" s="849">
        <v>4</v>
      </c>
      <c r="Q159" s="849">
        <v>315.04000000000002</v>
      </c>
      <c r="R159" s="837"/>
      <c r="S159" s="850">
        <v>78.760000000000005</v>
      </c>
    </row>
    <row r="160" spans="1:19" ht="14.4" customHeight="1" x14ac:dyDescent="0.3">
      <c r="A160" s="831" t="s">
        <v>4551</v>
      </c>
      <c r="B160" s="832" t="s">
        <v>4552</v>
      </c>
      <c r="C160" s="832" t="s">
        <v>606</v>
      </c>
      <c r="D160" s="832" t="s">
        <v>2479</v>
      </c>
      <c r="E160" s="832" t="s">
        <v>4553</v>
      </c>
      <c r="F160" s="832" t="s">
        <v>4646</v>
      </c>
      <c r="G160" s="832" t="s">
        <v>2437</v>
      </c>
      <c r="H160" s="849">
        <v>2</v>
      </c>
      <c r="I160" s="849">
        <v>140043.6</v>
      </c>
      <c r="J160" s="832"/>
      <c r="K160" s="832">
        <v>70021.8</v>
      </c>
      <c r="L160" s="849"/>
      <c r="M160" s="849"/>
      <c r="N160" s="832"/>
      <c r="O160" s="832"/>
      <c r="P160" s="849"/>
      <c r="Q160" s="849"/>
      <c r="R160" s="837"/>
      <c r="S160" s="850"/>
    </row>
    <row r="161" spans="1:19" ht="14.4" customHeight="1" x14ac:dyDescent="0.3">
      <c r="A161" s="831" t="s">
        <v>4551</v>
      </c>
      <c r="B161" s="832" t="s">
        <v>4552</v>
      </c>
      <c r="C161" s="832" t="s">
        <v>606</v>
      </c>
      <c r="D161" s="832" t="s">
        <v>2479</v>
      </c>
      <c r="E161" s="832" t="s">
        <v>4553</v>
      </c>
      <c r="F161" s="832" t="s">
        <v>4647</v>
      </c>
      <c r="G161" s="832" t="s">
        <v>4648</v>
      </c>
      <c r="H161" s="849">
        <v>4</v>
      </c>
      <c r="I161" s="849">
        <v>26846.48</v>
      </c>
      <c r="J161" s="832"/>
      <c r="K161" s="832">
        <v>6711.62</v>
      </c>
      <c r="L161" s="849"/>
      <c r="M161" s="849"/>
      <c r="N161" s="832"/>
      <c r="O161" s="832"/>
      <c r="P161" s="849">
        <v>2</v>
      </c>
      <c r="Q161" s="849">
        <v>13413.2</v>
      </c>
      <c r="R161" s="837"/>
      <c r="S161" s="850">
        <v>6706.6</v>
      </c>
    </row>
    <row r="162" spans="1:19" ht="14.4" customHeight="1" x14ac:dyDescent="0.3">
      <c r="A162" s="831" t="s">
        <v>4551</v>
      </c>
      <c r="B162" s="832" t="s">
        <v>4552</v>
      </c>
      <c r="C162" s="832" t="s">
        <v>606</v>
      </c>
      <c r="D162" s="832" t="s">
        <v>2479</v>
      </c>
      <c r="E162" s="832" t="s">
        <v>4553</v>
      </c>
      <c r="F162" s="832" t="s">
        <v>4650</v>
      </c>
      <c r="G162" s="832" t="s">
        <v>4639</v>
      </c>
      <c r="H162" s="849"/>
      <c r="I162" s="849"/>
      <c r="J162" s="832"/>
      <c r="K162" s="832"/>
      <c r="L162" s="849"/>
      <c r="M162" s="849"/>
      <c r="N162" s="832"/>
      <c r="O162" s="832"/>
      <c r="P162" s="849">
        <v>4</v>
      </c>
      <c r="Q162" s="849">
        <v>898.6</v>
      </c>
      <c r="R162" s="837"/>
      <c r="S162" s="850">
        <v>224.65</v>
      </c>
    </row>
    <row r="163" spans="1:19" ht="14.4" customHeight="1" x14ac:dyDescent="0.3">
      <c r="A163" s="831" t="s">
        <v>4551</v>
      </c>
      <c r="B163" s="832" t="s">
        <v>4552</v>
      </c>
      <c r="C163" s="832" t="s">
        <v>606</v>
      </c>
      <c r="D163" s="832" t="s">
        <v>2479</v>
      </c>
      <c r="E163" s="832" t="s">
        <v>4553</v>
      </c>
      <c r="F163" s="832" t="s">
        <v>4652</v>
      </c>
      <c r="G163" s="832" t="s">
        <v>2101</v>
      </c>
      <c r="H163" s="849"/>
      <c r="I163" s="849"/>
      <c r="J163" s="832"/>
      <c r="K163" s="832"/>
      <c r="L163" s="849"/>
      <c r="M163" s="849"/>
      <c r="N163" s="832"/>
      <c r="O163" s="832"/>
      <c r="P163" s="849">
        <v>0.8</v>
      </c>
      <c r="Q163" s="849">
        <v>461.36</v>
      </c>
      <c r="R163" s="837"/>
      <c r="S163" s="850">
        <v>576.69999999999993</v>
      </c>
    </row>
    <row r="164" spans="1:19" ht="14.4" customHeight="1" x14ac:dyDescent="0.3">
      <c r="A164" s="831" t="s">
        <v>4551</v>
      </c>
      <c r="B164" s="832" t="s">
        <v>4552</v>
      </c>
      <c r="C164" s="832" t="s">
        <v>606</v>
      </c>
      <c r="D164" s="832" t="s">
        <v>2479</v>
      </c>
      <c r="E164" s="832" t="s">
        <v>4553</v>
      </c>
      <c r="F164" s="832" t="s">
        <v>4653</v>
      </c>
      <c r="G164" s="832" t="s">
        <v>2101</v>
      </c>
      <c r="H164" s="849"/>
      <c r="I164" s="849"/>
      <c r="J164" s="832"/>
      <c r="K164" s="832"/>
      <c r="L164" s="849"/>
      <c r="M164" s="849"/>
      <c r="N164" s="832"/>
      <c r="O164" s="832"/>
      <c r="P164" s="849">
        <v>13.2</v>
      </c>
      <c r="Q164" s="849">
        <v>7043.3099999999995</v>
      </c>
      <c r="R164" s="837"/>
      <c r="S164" s="850">
        <v>533.58409090909095</v>
      </c>
    </row>
    <row r="165" spans="1:19" ht="14.4" customHeight="1" x14ac:dyDescent="0.3">
      <c r="A165" s="831" t="s">
        <v>4551</v>
      </c>
      <c r="B165" s="832" t="s">
        <v>4552</v>
      </c>
      <c r="C165" s="832" t="s">
        <v>606</v>
      </c>
      <c r="D165" s="832" t="s">
        <v>2479</v>
      </c>
      <c r="E165" s="832" t="s">
        <v>4553</v>
      </c>
      <c r="F165" s="832" t="s">
        <v>4657</v>
      </c>
      <c r="G165" s="832" t="s">
        <v>4658</v>
      </c>
      <c r="H165" s="849">
        <v>17</v>
      </c>
      <c r="I165" s="849">
        <v>64597.96</v>
      </c>
      <c r="J165" s="832"/>
      <c r="K165" s="832">
        <v>3799.88</v>
      </c>
      <c r="L165" s="849"/>
      <c r="M165" s="849"/>
      <c r="N165" s="832"/>
      <c r="O165" s="832"/>
      <c r="P165" s="849"/>
      <c r="Q165" s="849"/>
      <c r="R165" s="837"/>
      <c r="S165" s="850"/>
    </row>
    <row r="166" spans="1:19" ht="14.4" customHeight="1" x14ac:dyDescent="0.3">
      <c r="A166" s="831" t="s">
        <v>4551</v>
      </c>
      <c r="B166" s="832" t="s">
        <v>4552</v>
      </c>
      <c r="C166" s="832" t="s">
        <v>606</v>
      </c>
      <c r="D166" s="832" t="s">
        <v>2479</v>
      </c>
      <c r="E166" s="832" t="s">
        <v>4553</v>
      </c>
      <c r="F166" s="832" t="s">
        <v>4660</v>
      </c>
      <c r="G166" s="832" t="s">
        <v>4661</v>
      </c>
      <c r="H166" s="849">
        <v>8</v>
      </c>
      <c r="I166" s="849">
        <v>372800</v>
      </c>
      <c r="J166" s="832"/>
      <c r="K166" s="832">
        <v>46600</v>
      </c>
      <c r="L166" s="849"/>
      <c r="M166" s="849"/>
      <c r="N166" s="832"/>
      <c r="O166" s="832"/>
      <c r="P166" s="849"/>
      <c r="Q166" s="849"/>
      <c r="R166" s="837"/>
      <c r="S166" s="850"/>
    </row>
    <row r="167" spans="1:19" ht="14.4" customHeight="1" x14ac:dyDescent="0.3">
      <c r="A167" s="831" t="s">
        <v>4551</v>
      </c>
      <c r="B167" s="832" t="s">
        <v>4552</v>
      </c>
      <c r="C167" s="832" t="s">
        <v>606</v>
      </c>
      <c r="D167" s="832" t="s">
        <v>2479</v>
      </c>
      <c r="E167" s="832" t="s">
        <v>4553</v>
      </c>
      <c r="F167" s="832" t="s">
        <v>4668</v>
      </c>
      <c r="G167" s="832" t="s">
        <v>4669</v>
      </c>
      <c r="H167" s="849"/>
      <c r="I167" s="849"/>
      <c r="J167" s="832"/>
      <c r="K167" s="832"/>
      <c r="L167" s="849"/>
      <c r="M167" s="849"/>
      <c r="N167" s="832"/>
      <c r="O167" s="832"/>
      <c r="P167" s="849">
        <v>2.61</v>
      </c>
      <c r="Q167" s="849">
        <v>1372.3500000000001</v>
      </c>
      <c r="R167" s="837"/>
      <c r="S167" s="850">
        <v>525.80459770114953</v>
      </c>
    </row>
    <row r="168" spans="1:19" ht="14.4" customHeight="1" x14ac:dyDescent="0.3">
      <c r="A168" s="831" t="s">
        <v>4551</v>
      </c>
      <c r="B168" s="832" t="s">
        <v>4552</v>
      </c>
      <c r="C168" s="832" t="s">
        <v>606</v>
      </c>
      <c r="D168" s="832" t="s">
        <v>2479</v>
      </c>
      <c r="E168" s="832" t="s">
        <v>4553</v>
      </c>
      <c r="F168" s="832" t="s">
        <v>4670</v>
      </c>
      <c r="G168" s="832" t="s">
        <v>4669</v>
      </c>
      <c r="H168" s="849"/>
      <c r="I168" s="849"/>
      <c r="J168" s="832"/>
      <c r="K168" s="832"/>
      <c r="L168" s="849"/>
      <c r="M168" s="849"/>
      <c r="N168" s="832"/>
      <c r="O168" s="832"/>
      <c r="P168" s="849">
        <v>26.509999999999998</v>
      </c>
      <c r="Q168" s="849">
        <v>5803.0400000000009</v>
      </c>
      <c r="R168" s="837"/>
      <c r="S168" s="850">
        <v>218.90003772161452</v>
      </c>
    </row>
    <row r="169" spans="1:19" ht="14.4" customHeight="1" x14ac:dyDescent="0.3">
      <c r="A169" s="831" t="s">
        <v>4551</v>
      </c>
      <c r="B169" s="832" t="s">
        <v>4552</v>
      </c>
      <c r="C169" s="832" t="s">
        <v>606</v>
      </c>
      <c r="D169" s="832" t="s">
        <v>2479</v>
      </c>
      <c r="E169" s="832" t="s">
        <v>4553</v>
      </c>
      <c r="F169" s="832" t="s">
        <v>4671</v>
      </c>
      <c r="G169" s="832" t="s">
        <v>4669</v>
      </c>
      <c r="H169" s="849"/>
      <c r="I169" s="849"/>
      <c r="J169" s="832"/>
      <c r="K169" s="832"/>
      <c r="L169" s="849"/>
      <c r="M169" s="849"/>
      <c r="N169" s="832"/>
      <c r="O169" s="832"/>
      <c r="P169" s="849">
        <v>23.27</v>
      </c>
      <c r="Q169" s="849">
        <v>1842.9799999999998</v>
      </c>
      <c r="R169" s="837"/>
      <c r="S169" s="850">
        <v>79.199828104856024</v>
      </c>
    </row>
    <row r="170" spans="1:19" ht="14.4" customHeight="1" x14ac:dyDescent="0.3">
      <c r="A170" s="831" t="s">
        <v>4551</v>
      </c>
      <c r="B170" s="832" t="s">
        <v>4552</v>
      </c>
      <c r="C170" s="832" t="s">
        <v>606</v>
      </c>
      <c r="D170" s="832" t="s">
        <v>2479</v>
      </c>
      <c r="E170" s="832" t="s">
        <v>4553</v>
      </c>
      <c r="F170" s="832" t="s">
        <v>4678</v>
      </c>
      <c r="G170" s="832" t="s">
        <v>2087</v>
      </c>
      <c r="H170" s="849">
        <v>2.11</v>
      </c>
      <c r="I170" s="849">
        <v>1654.87</v>
      </c>
      <c r="J170" s="832"/>
      <c r="K170" s="832">
        <v>784.29857819905214</v>
      </c>
      <c r="L170" s="849"/>
      <c r="M170" s="849"/>
      <c r="N170" s="832"/>
      <c r="O170" s="832"/>
      <c r="P170" s="849"/>
      <c r="Q170" s="849"/>
      <c r="R170" s="837"/>
      <c r="S170" s="850"/>
    </row>
    <row r="171" spans="1:19" ht="14.4" customHeight="1" x14ac:dyDescent="0.3">
      <c r="A171" s="831" t="s">
        <v>4551</v>
      </c>
      <c r="B171" s="832" t="s">
        <v>4552</v>
      </c>
      <c r="C171" s="832" t="s">
        <v>606</v>
      </c>
      <c r="D171" s="832" t="s">
        <v>2479</v>
      </c>
      <c r="E171" s="832" t="s">
        <v>4553</v>
      </c>
      <c r="F171" s="832" t="s">
        <v>4681</v>
      </c>
      <c r="G171" s="832" t="s">
        <v>4682</v>
      </c>
      <c r="H171" s="849"/>
      <c r="I171" s="849"/>
      <c r="J171" s="832"/>
      <c r="K171" s="832"/>
      <c r="L171" s="849"/>
      <c r="M171" s="849"/>
      <c r="N171" s="832"/>
      <c r="O171" s="832"/>
      <c r="P171" s="849">
        <v>18</v>
      </c>
      <c r="Q171" s="849">
        <v>1367306.04</v>
      </c>
      <c r="R171" s="837"/>
      <c r="S171" s="850">
        <v>75961.44666666667</v>
      </c>
    </row>
    <row r="172" spans="1:19" ht="14.4" customHeight="1" x14ac:dyDescent="0.3">
      <c r="A172" s="831" t="s">
        <v>4551</v>
      </c>
      <c r="B172" s="832" t="s">
        <v>4552</v>
      </c>
      <c r="C172" s="832" t="s">
        <v>606</v>
      </c>
      <c r="D172" s="832" t="s">
        <v>2479</v>
      </c>
      <c r="E172" s="832" t="s">
        <v>4553</v>
      </c>
      <c r="F172" s="832" t="s">
        <v>4685</v>
      </c>
      <c r="G172" s="832" t="s">
        <v>2406</v>
      </c>
      <c r="H172" s="849"/>
      <c r="I172" s="849"/>
      <c r="J172" s="832"/>
      <c r="K172" s="832"/>
      <c r="L172" s="849"/>
      <c r="M172" s="849"/>
      <c r="N172" s="832"/>
      <c r="O172" s="832"/>
      <c r="P172" s="849">
        <v>14</v>
      </c>
      <c r="Q172" s="849">
        <v>551587.26</v>
      </c>
      <c r="R172" s="837"/>
      <c r="S172" s="850">
        <v>39399.090000000004</v>
      </c>
    </row>
    <row r="173" spans="1:19" ht="14.4" customHeight="1" x14ac:dyDescent="0.3">
      <c r="A173" s="831" t="s">
        <v>4551</v>
      </c>
      <c r="B173" s="832" t="s">
        <v>4552</v>
      </c>
      <c r="C173" s="832" t="s">
        <v>606</v>
      </c>
      <c r="D173" s="832" t="s">
        <v>2479</v>
      </c>
      <c r="E173" s="832" t="s">
        <v>4553</v>
      </c>
      <c r="F173" s="832" t="s">
        <v>4686</v>
      </c>
      <c r="G173" s="832" t="s">
        <v>2087</v>
      </c>
      <c r="H173" s="849"/>
      <c r="I173" s="849"/>
      <c r="J173" s="832"/>
      <c r="K173" s="832"/>
      <c r="L173" s="849"/>
      <c r="M173" s="849"/>
      <c r="N173" s="832"/>
      <c r="O173" s="832"/>
      <c r="P173" s="849">
        <v>54.92</v>
      </c>
      <c r="Q173" s="849">
        <v>4978.51</v>
      </c>
      <c r="R173" s="837"/>
      <c r="S173" s="850">
        <v>90.650218499635841</v>
      </c>
    </row>
    <row r="174" spans="1:19" ht="14.4" customHeight="1" x14ac:dyDescent="0.3">
      <c r="A174" s="831" t="s">
        <v>4551</v>
      </c>
      <c r="B174" s="832" t="s">
        <v>4552</v>
      </c>
      <c r="C174" s="832" t="s">
        <v>606</v>
      </c>
      <c r="D174" s="832" t="s">
        <v>2479</v>
      </c>
      <c r="E174" s="832" t="s">
        <v>4553</v>
      </c>
      <c r="F174" s="832" t="s">
        <v>4691</v>
      </c>
      <c r="G174" s="832" t="s">
        <v>2447</v>
      </c>
      <c r="H174" s="849">
        <v>3</v>
      </c>
      <c r="I174" s="849">
        <v>58959</v>
      </c>
      <c r="J174" s="832"/>
      <c r="K174" s="832">
        <v>19653</v>
      </c>
      <c r="L174" s="849"/>
      <c r="M174" s="849"/>
      <c r="N174" s="832"/>
      <c r="O174" s="832"/>
      <c r="P174" s="849"/>
      <c r="Q174" s="849"/>
      <c r="R174" s="837"/>
      <c r="S174" s="850"/>
    </row>
    <row r="175" spans="1:19" ht="14.4" customHeight="1" x14ac:dyDescent="0.3">
      <c r="A175" s="831" t="s">
        <v>4551</v>
      </c>
      <c r="B175" s="832" t="s">
        <v>4552</v>
      </c>
      <c r="C175" s="832" t="s">
        <v>606</v>
      </c>
      <c r="D175" s="832" t="s">
        <v>2479</v>
      </c>
      <c r="E175" s="832" t="s">
        <v>4553</v>
      </c>
      <c r="F175" s="832" t="s">
        <v>4692</v>
      </c>
      <c r="G175" s="832" t="s">
        <v>4693</v>
      </c>
      <c r="H175" s="849"/>
      <c r="I175" s="849"/>
      <c r="J175" s="832"/>
      <c r="K175" s="832"/>
      <c r="L175" s="849"/>
      <c r="M175" s="849"/>
      <c r="N175" s="832"/>
      <c r="O175" s="832"/>
      <c r="P175" s="849">
        <v>4.54</v>
      </c>
      <c r="Q175" s="849">
        <v>382.04</v>
      </c>
      <c r="R175" s="837"/>
      <c r="S175" s="850">
        <v>84.149779735682827</v>
      </c>
    </row>
    <row r="176" spans="1:19" ht="14.4" customHeight="1" x14ac:dyDescent="0.3">
      <c r="A176" s="831" t="s">
        <v>4551</v>
      </c>
      <c r="B176" s="832" t="s">
        <v>4552</v>
      </c>
      <c r="C176" s="832" t="s">
        <v>606</v>
      </c>
      <c r="D176" s="832" t="s">
        <v>2479</v>
      </c>
      <c r="E176" s="832" t="s">
        <v>4553</v>
      </c>
      <c r="F176" s="832" t="s">
        <v>4696</v>
      </c>
      <c r="G176" s="832" t="s">
        <v>4693</v>
      </c>
      <c r="H176" s="849">
        <v>4</v>
      </c>
      <c r="I176" s="849">
        <v>5856.08</v>
      </c>
      <c r="J176" s="832"/>
      <c r="K176" s="832">
        <v>1464.02</v>
      </c>
      <c r="L176" s="849"/>
      <c r="M176" s="849"/>
      <c r="N176" s="832"/>
      <c r="O176" s="832"/>
      <c r="P176" s="849">
        <v>6.5600000000000005</v>
      </c>
      <c r="Q176" s="849">
        <v>2060.89</v>
      </c>
      <c r="R176" s="837"/>
      <c r="S176" s="850">
        <v>314.16006097560972</v>
      </c>
    </row>
    <row r="177" spans="1:19" ht="14.4" customHeight="1" x14ac:dyDescent="0.3">
      <c r="A177" s="831" t="s">
        <v>4551</v>
      </c>
      <c r="B177" s="832" t="s">
        <v>4552</v>
      </c>
      <c r="C177" s="832" t="s">
        <v>606</v>
      </c>
      <c r="D177" s="832" t="s">
        <v>2479</v>
      </c>
      <c r="E177" s="832" t="s">
        <v>4553</v>
      </c>
      <c r="F177" s="832" t="s">
        <v>4697</v>
      </c>
      <c r="G177" s="832" t="s">
        <v>1760</v>
      </c>
      <c r="H177" s="849">
        <v>1</v>
      </c>
      <c r="I177" s="849">
        <v>43493.24</v>
      </c>
      <c r="J177" s="832"/>
      <c r="K177" s="832">
        <v>43493.24</v>
      </c>
      <c r="L177" s="849"/>
      <c r="M177" s="849"/>
      <c r="N177" s="832"/>
      <c r="O177" s="832"/>
      <c r="P177" s="849"/>
      <c r="Q177" s="849"/>
      <c r="R177" s="837"/>
      <c r="S177" s="850"/>
    </row>
    <row r="178" spans="1:19" ht="14.4" customHeight="1" x14ac:dyDescent="0.3">
      <c r="A178" s="831" t="s">
        <v>4551</v>
      </c>
      <c r="B178" s="832" t="s">
        <v>4552</v>
      </c>
      <c r="C178" s="832" t="s">
        <v>606</v>
      </c>
      <c r="D178" s="832" t="s">
        <v>2479</v>
      </c>
      <c r="E178" s="832" t="s">
        <v>4553</v>
      </c>
      <c r="F178" s="832" t="s">
        <v>4701</v>
      </c>
      <c r="G178" s="832" t="s">
        <v>4702</v>
      </c>
      <c r="H178" s="849"/>
      <c r="I178" s="849"/>
      <c r="J178" s="832"/>
      <c r="K178" s="832"/>
      <c r="L178" s="849"/>
      <c r="M178" s="849"/>
      <c r="N178" s="832"/>
      <c r="O178" s="832"/>
      <c r="P178" s="849">
        <v>7.62</v>
      </c>
      <c r="Q178" s="849">
        <v>3148.12</v>
      </c>
      <c r="R178" s="837"/>
      <c r="S178" s="850">
        <v>413.13910761154852</v>
      </c>
    </row>
    <row r="179" spans="1:19" ht="14.4" customHeight="1" x14ac:dyDescent="0.3">
      <c r="A179" s="831" t="s">
        <v>4551</v>
      </c>
      <c r="B179" s="832" t="s">
        <v>4552</v>
      </c>
      <c r="C179" s="832" t="s">
        <v>606</v>
      </c>
      <c r="D179" s="832" t="s">
        <v>2479</v>
      </c>
      <c r="E179" s="832" t="s">
        <v>4553</v>
      </c>
      <c r="F179" s="832" t="s">
        <v>4706</v>
      </c>
      <c r="G179" s="832" t="s">
        <v>3387</v>
      </c>
      <c r="H179" s="849">
        <v>0.8</v>
      </c>
      <c r="I179" s="849">
        <v>56.56</v>
      </c>
      <c r="J179" s="832"/>
      <c r="K179" s="832">
        <v>70.7</v>
      </c>
      <c r="L179" s="849"/>
      <c r="M179" s="849"/>
      <c r="N179" s="832"/>
      <c r="O179" s="832"/>
      <c r="P179" s="849"/>
      <c r="Q179" s="849"/>
      <c r="R179" s="837"/>
      <c r="S179" s="850"/>
    </row>
    <row r="180" spans="1:19" ht="14.4" customHeight="1" x14ac:dyDescent="0.3">
      <c r="A180" s="831" t="s">
        <v>4551</v>
      </c>
      <c r="B180" s="832" t="s">
        <v>4552</v>
      </c>
      <c r="C180" s="832" t="s">
        <v>606</v>
      </c>
      <c r="D180" s="832" t="s">
        <v>2479</v>
      </c>
      <c r="E180" s="832" t="s">
        <v>4553</v>
      </c>
      <c r="F180" s="832" t="s">
        <v>4713</v>
      </c>
      <c r="G180" s="832" t="s">
        <v>2400</v>
      </c>
      <c r="H180" s="849">
        <v>5</v>
      </c>
      <c r="I180" s="849">
        <v>8745.4</v>
      </c>
      <c r="J180" s="832"/>
      <c r="K180" s="832">
        <v>1749.08</v>
      </c>
      <c r="L180" s="849"/>
      <c r="M180" s="849"/>
      <c r="N180" s="832"/>
      <c r="O180" s="832"/>
      <c r="P180" s="849">
        <v>3</v>
      </c>
      <c r="Q180" s="849">
        <v>245.70000000000002</v>
      </c>
      <c r="R180" s="837"/>
      <c r="S180" s="850">
        <v>81.900000000000006</v>
      </c>
    </row>
    <row r="181" spans="1:19" ht="14.4" customHeight="1" x14ac:dyDescent="0.3">
      <c r="A181" s="831" t="s">
        <v>4551</v>
      </c>
      <c r="B181" s="832" t="s">
        <v>4552</v>
      </c>
      <c r="C181" s="832" t="s">
        <v>606</v>
      </c>
      <c r="D181" s="832" t="s">
        <v>2479</v>
      </c>
      <c r="E181" s="832" t="s">
        <v>4553</v>
      </c>
      <c r="F181" s="832" t="s">
        <v>4714</v>
      </c>
      <c r="G181" s="832" t="s">
        <v>2239</v>
      </c>
      <c r="H181" s="849">
        <v>0.05</v>
      </c>
      <c r="I181" s="849">
        <v>14.14</v>
      </c>
      <c r="J181" s="832"/>
      <c r="K181" s="832">
        <v>282.8</v>
      </c>
      <c r="L181" s="849"/>
      <c r="M181" s="849"/>
      <c r="N181" s="832"/>
      <c r="O181" s="832"/>
      <c r="P181" s="849">
        <v>8.4499999999999993</v>
      </c>
      <c r="Q181" s="849">
        <v>2364.27</v>
      </c>
      <c r="R181" s="837"/>
      <c r="S181" s="850">
        <v>279.79526627218939</v>
      </c>
    </row>
    <row r="182" spans="1:19" ht="14.4" customHeight="1" x14ac:dyDescent="0.3">
      <c r="A182" s="831" t="s">
        <v>4551</v>
      </c>
      <c r="B182" s="832" t="s">
        <v>4552</v>
      </c>
      <c r="C182" s="832" t="s">
        <v>606</v>
      </c>
      <c r="D182" s="832" t="s">
        <v>2479</v>
      </c>
      <c r="E182" s="832" t="s">
        <v>4553</v>
      </c>
      <c r="F182" s="832" t="s">
        <v>4723</v>
      </c>
      <c r="G182" s="832" t="s">
        <v>2044</v>
      </c>
      <c r="H182" s="849"/>
      <c r="I182" s="849"/>
      <c r="J182" s="832"/>
      <c r="K182" s="832"/>
      <c r="L182" s="849"/>
      <c r="M182" s="849"/>
      <c r="N182" s="832"/>
      <c r="O182" s="832"/>
      <c r="P182" s="849">
        <v>1</v>
      </c>
      <c r="Q182" s="849">
        <v>314.52999999999997</v>
      </c>
      <c r="R182" s="837"/>
      <c r="S182" s="850">
        <v>314.52999999999997</v>
      </c>
    </row>
    <row r="183" spans="1:19" ht="14.4" customHeight="1" x14ac:dyDescent="0.3">
      <c r="A183" s="831" t="s">
        <v>4551</v>
      </c>
      <c r="B183" s="832" t="s">
        <v>4552</v>
      </c>
      <c r="C183" s="832" t="s">
        <v>606</v>
      </c>
      <c r="D183" s="832" t="s">
        <v>2479</v>
      </c>
      <c r="E183" s="832" t="s">
        <v>4553</v>
      </c>
      <c r="F183" s="832" t="s">
        <v>4726</v>
      </c>
      <c r="G183" s="832" t="s">
        <v>3365</v>
      </c>
      <c r="H183" s="849"/>
      <c r="I183" s="849"/>
      <c r="J183" s="832"/>
      <c r="K183" s="832"/>
      <c r="L183" s="849"/>
      <c r="M183" s="849"/>
      <c r="N183" s="832"/>
      <c r="O183" s="832"/>
      <c r="P183" s="849">
        <v>2.35</v>
      </c>
      <c r="Q183" s="849">
        <v>20613.189999999999</v>
      </c>
      <c r="R183" s="837"/>
      <c r="S183" s="850">
        <v>8771.570212765957</v>
      </c>
    </row>
    <row r="184" spans="1:19" ht="14.4" customHeight="1" x14ac:dyDescent="0.3">
      <c r="A184" s="831" t="s">
        <v>4551</v>
      </c>
      <c r="B184" s="832" t="s">
        <v>4552</v>
      </c>
      <c r="C184" s="832" t="s">
        <v>606</v>
      </c>
      <c r="D184" s="832" t="s">
        <v>2479</v>
      </c>
      <c r="E184" s="832" t="s">
        <v>4553</v>
      </c>
      <c r="F184" s="832" t="s">
        <v>4742</v>
      </c>
      <c r="G184" s="832" t="s">
        <v>3365</v>
      </c>
      <c r="H184" s="849"/>
      <c r="I184" s="849"/>
      <c r="J184" s="832"/>
      <c r="K184" s="832"/>
      <c r="L184" s="849"/>
      <c r="M184" s="849"/>
      <c r="N184" s="832"/>
      <c r="O184" s="832"/>
      <c r="P184" s="849">
        <v>17.28</v>
      </c>
      <c r="Q184" s="849">
        <v>378781.06</v>
      </c>
      <c r="R184" s="837"/>
      <c r="S184" s="850">
        <v>21920.200231481478</v>
      </c>
    </row>
    <row r="185" spans="1:19" ht="14.4" customHeight="1" x14ac:dyDescent="0.3">
      <c r="A185" s="831" t="s">
        <v>4551</v>
      </c>
      <c r="B185" s="832" t="s">
        <v>4552</v>
      </c>
      <c r="C185" s="832" t="s">
        <v>606</v>
      </c>
      <c r="D185" s="832" t="s">
        <v>2479</v>
      </c>
      <c r="E185" s="832" t="s">
        <v>4553</v>
      </c>
      <c r="F185" s="832" t="s">
        <v>4743</v>
      </c>
      <c r="G185" s="832" t="s">
        <v>1055</v>
      </c>
      <c r="H185" s="849">
        <v>0.1</v>
      </c>
      <c r="I185" s="849">
        <v>10.63</v>
      </c>
      <c r="J185" s="832"/>
      <c r="K185" s="832">
        <v>106.3</v>
      </c>
      <c r="L185" s="849"/>
      <c r="M185" s="849"/>
      <c r="N185" s="832"/>
      <c r="O185" s="832"/>
      <c r="P185" s="849"/>
      <c r="Q185" s="849"/>
      <c r="R185" s="837"/>
      <c r="S185" s="850"/>
    </row>
    <row r="186" spans="1:19" ht="14.4" customHeight="1" x14ac:dyDescent="0.3">
      <c r="A186" s="831" t="s">
        <v>4551</v>
      </c>
      <c r="B186" s="832" t="s">
        <v>4552</v>
      </c>
      <c r="C186" s="832" t="s">
        <v>606</v>
      </c>
      <c r="D186" s="832" t="s">
        <v>2479</v>
      </c>
      <c r="E186" s="832" t="s">
        <v>4553</v>
      </c>
      <c r="F186" s="832" t="s">
        <v>4748</v>
      </c>
      <c r="G186" s="832" t="s">
        <v>2387</v>
      </c>
      <c r="H186" s="849"/>
      <c r="I186" s="849"/>
      <c r="J186" s="832"/>
      <c r="K186" s="832"/>
      <c r="L186" s="849"/>
      <c r="M186" s="849"/>
      <c r="N186" s="832"/>
      <c r="O186" s="832"/>
      <c r="P186" s="849">
        <v>5</v>
      </c>
      <c r="Q186" s="849">
        <v>5932.85</v>
      </c>
      <c r="R186" s="837"/>
      <c r="S186" s="850">
        <v>1186.5700000000002</v>
      </c>
    </row>
    <row r="187" spans="1:19" ht="14.4" customHeight="1" x14ac:dyDescent="0.3">
      <c r="A187" s="831" t="s">
        <v>4551</v>
      </c>
      <c r="B187" s="832" t="s">
        <v>4552</v>
      </c>
      <c r="C187" s="832" t="s">
        <v>606</v>
      </c>
      <c r="D187" s="832" t="s">
        <v>2479</v>
      </c>
      <c r="E187" s="832" t="s">
        <v>4553</v>
      </c>
      <c r="F187" s="832" t="s">
        <v>4756</v>
      </c>
      <c r="G187" s="832" t="s">
        <v>818</v>
      </c>
      <c r="H187" s="849"/>
      <c r="I187" s="849"/>
      <c r="J187" s="832"/>
      <c r="K187" s="832"/>
      <c r="L187" s="849"/>
      <c r="M187" s="849"/>
      <c r="N187" s="832"/>
      <c r="O187" s="832"/>
      <c r="P187" s="849">
        <v>82.67</v>
      </c>
      <c r="Q187" s="849">
        <v>17623.580000000002</v>
      </c>
      <c r="R187" s="837"/>
      <c r="S187" s="850">
        <v>213.17987177936376</v>
      </c>
    </row>
    <row r="188" spans="1:19" ht="14.4" customHeight="1" x14ac:dyDescent="0.3">
      <c r="A188" s="831" t="s">
        <v>4551</v>
      </c>
      <c r="B188" s="832" t="s">
        <v>4552</v>
      </c>
      <c r="C188" s="832" t="s">
        <v>606</v>
      </c>
      <c r="D188" s="832" t="s">
        <v>2479</v>
      </c>
      <c r="E188" s="832" t="s">
        <v>4553</v>
      </c>
      <c r="F188" s="832" t="s">
        <v>4757</v>
      </c>
      <c r="G188" s="832" t="s">
        <v>818</v>
      </c>
      <c r="H188" s="849"/>
      <c r="I188" s="849"/>
      <c r="J188" s="832"/>
      <c r="K188" s="832"/>
      <c r="L188" s="849"/>
      <c r="M188" s="849"/>
      <c r="N188" s="832"/>
      <c r="O188" s="832"/>
      <c r="P188" s="849">
        <v>28.759999999999998</v>
      </c>
      <c r="Q188" s="849">
        <v>2097.46</v>
      </c>
      <c r="R188" s="837"/>
      <c r="S188" s="850">
        <v>72.929763560500703</v>
      </c>
    </row>
    <row r="189" spans="1:19" ht="14.4" customHeight="1" x14ac:dyDescent="0.3">
      <c r="A189" s="831" t="s">
        <v>4551</v>
      </c>
      <c r="B189" s="832" t="s">
        <v>4552</v>
      </c>
      <c r="C189" s="832" t="s">
        <v>606</v>
      </c>
      <c r="D189" s="832" t="s">
        <v>2479</v>
      </c>
      <c r="E189" s="832" t="s">
        <v>4553</v>
      </c>
      <c r="F189" s="832" t="s">
        <v>4770</v>
      </c>
      <c r="G189" s="832" t="s">
        <v>4767</v>
      </c>
      <c r="H189" s="849"/>
      <c r="I189" s="849"/>
      <c r="J189" s="832"/>
      <c r="K189" s="832"/>
      <c r="L189" s="849"/>
      <c r="M189" s="849"/>
      <c r="N189" s="832"/>
      <c r="O189" s="832"/>
      <c r="P189" s="849">
        <v>9</v>
      </c>
      <c r="Q189" s="849">
        <v>149456.70000000001</v>
      </c>
      <c r="R189" s="837"/>
      <c r="S189" s="850">
        <v>16606.300000000003</v>
      </c>
    </row>
    <row r="190" spans="1:19" ht="14.4" customHeight="1" x14ac:dyDescent="0.3">
      <c r="A190" s="831" t="s">
        <v>4551</v>
      </c>
      <c r="B190" s="832" t="s">
        <v>4552</v>
      </c>
      <c r="C190" s="832" t="s">
        <v>606</v>
      </c>
      <c r="D190" s="832" t="s">
        <v>2479</v>
      </c>
      <c r="E190" s="832" t="s">
        <v>4553</v>
      </c>
      <c r="F190" s="832" t="s">
        <v>4771</v>
      </c>
      <c r="G190" s="832" t="s">
        <v>1902</v>
      </c>
      <c r="H190" s="849"/>
      <c r="I190" s="849"/>
      <c r="J190" s="832"/>
      <c r="K190" s="832"/>
      <c r="L190" s="849"/>
      <c r="M190" s="849"/>
      <c r="N190" s="832"/>
      <c r="O190" s="832"/>
      <c r="P190" s="849">
        <v>16</v>
      </c>
      <c r="Q190" s="849">
        <v>2373.92</v>
      </c>
      <c r="R190" s="837"/>
      <c r="S190" s="850">
        <v>148.37</v>
      </c>
    </row>
    <row r="191" spans="1:19" ht="14.4" customHeight="1" x14ac:dyDescent="0.3">
      <c r="A191" s="831" t="s">
        <v>4551</v>
      </c>
      <c r="B191" s="832" t="s">
        <v>4552</v>
      </c>
      <c r="C191" s="832" t="s">
        <v>606</v>
      </c>
      <c r="D191" s="832" t="s">
        <v>2479</v>
      </c>
      <c r="E191" s="832" t="s">
        <v>4553</v>
      </c>
      <c r="F191" s="832" t="s">
        <v>4773</v>
      </c>
      <c r="G191" s="832" t="s">
        <v>2087</v>
      </c>
      <c r="H191" s="849"/>
      <c r="I191" s="849"/>
      <c r="J191" s="832"/>
      <c r="K191" s="832"/>
      <c r="L191" s="849"/>
      <c r="M191" s="849"/>
      <c r="N191" s="832"/>
      <c r="O191" s="832"/>
      <c r="P191" s="849">
        <v>51.76</v>
      </c>
      <c r="Q191" s="849">
        <v>24548.26</v>
      </c>
      <c r="R191" s="837"/>
      <c r="S191" s="850">
        <v>474.27086553323028</v>
      </c>
    </row>
    <row r="192" spans="1:19" ht="14.4" customHeight="1" x14ac:dyDescent="0.3">
      <c r="A192" s="831" t="s">
        <v>4551</v>
      </c>
      <c r="B192" s="832" t="s">
        <v>4552</v>
      </c>
      <c r="C192" s="832" t="s">
        <v>606</v>
      </c>
      <c r="D192" s="832" t="s">
        <v>2479</v>
      </c>
      <c r="E192" s="832" t="s">
        <v>4553</v>
      </c>
      <c r="F192" s="832" t="s">
        <v>4774</v>
      </c>
      <c r="G192" s="832" t="s">
        <v>2087</v>
      </c>
      <c r="H192" s="849"/>
      <c r="I192" s="849"/>
      <c r="J192" s="832"/>
      <c r="K192" s="832"/>
      <c r="L192" s="849"/>
      <c r="M192" s="849"/>
      <c r="N192" s="832"/>
      <c r="O192" s="832"/>
      <c r="P192" s="849">
        <v>78.97</v>
      </c>
      <c r="Q192" s="849">
        <v>16150.94</v>
      </c>
      <c r="R192" s="837"/>
      <c r="S192" s="850">
        <v>204.51994428263899</v>
      </c>
    </row>
    <row r="193" spans="1:19" ht="14.4" customHeight="1" x14ac:dyDescent="0.3">
      <c r="A193" s="831" t="s">
        <v>4551</v>
      </c>
      <c r="B193" s="832" t="s">
        <v>4552</v>
      </c>
      <c r="C193" s="832" t="s">
        <v>606</v>
      </c>
      <c r="D193" s="832" t="s">
        <v>2479</v>
      </c>
      <c r="E193" s="832" t="s">
        <v>4553</v>
      </c>
      <c r="F193" s="832" t="s">
        <v>4777</v>
      </c>
      <c r="G193" s="832" t="s">
        <v>1676</v>
      </c>
      <c r="H193" s="849"/>
      <c r="I193" s="849"/>
      <c r="J193" s="832"/>
      <c r="K193" s="832"/>
      <c r="L193" s="849"/>
      <c r="M193" s="849"/>
      <c r="N193" s="832"/>
      <c r="O193" s="832"/>
      <c r="P193" s="849">
        <v>3</v>
      </c>
      <c r="Q193" s="849">
        <v>87458.260000000009</v>
      </c>
      <c r="R193" s="837"/>
      <c r="S193" s="850">
        <v>29152.753333333338</v>
      </c>
    </row>
    <row r="194" spans="1:19" ht="14.4" customHeight="1" x14ac:dyDescent="0.3">
      <c r="A194" s="831" t="s">
        <v>4551</v>
      </c>
      <c r="B194" s="832" t="s">
        <v>4552</v>
      </c>
      <c r="C194" s="832" t="s">
        <v>606</v>
      </c>
      <c r="D194" s="832" t="s">
        <v>2479</v>
      </c>
      <c r="E194" s="832" t="s">
        <v>4788</v>
      </c>
      <c r="F194" s="832" t="s">
        <v>4791</v>
      </c>
      <c r="G194" s="832" t="s">
        <v>4792</v>
      </c>
      <c r="H194" s="849"/>
      <c r="I194" s="849"/>
      <c r="J194" s="832"/>
      <c r="K194" s="832"/>
      <c r="L194" s="849"/>
      <c r="M194" s="849"/>
      <c r="N194" s="832"/>
      <c r="O194" s="832"/>
      <c r="P194" s="849">
        <v>2</v>
      </c>
      <c r="Q194" s="849">
        <v>5324.4</v>
      </c>
      <c r="R194" s="837"/>
      <c r="S194" s="850">
        <v>2662.2</v>
      </c>
    </row>
    <row r="195" spans="1:19" ht="14.4" customHeight="1" x14ac:dyDescent="0.3">
      <c r="A195" s="831" t="s">
        <v>4551</v>
      </c>
      <c r="B195" s="832" t="s">
        <v>4552</v>
      </c>
      <c r="C195" s="832" t="s">
        <v>606</v>
      </c>
      <c r="D195" s="832" t="s">
        <v>2479</v>
      </c>
      <c r="E195" s="832" t="s">
        <v>4793</v>
      </c>
      <c r="F195" s="832" t="s">
        <v>4796</v>
      </c>
      <c r="G195" s="832" t="s">
        <v>4797</v>
      </c>
      <c r="H195" s="849">
        <v>1</v>
      </c>
      <c r="I195" s="849">
        <v>867</v>
      </c>
      <c r="J195" s="832"/>
      <c r="K195" s="832">
        <v>867</v>
      </c>
      <c r="L195" s="849"/>
      <c r="M195" s="849"/>
      <c r="N195" s="832"/>
      <c r="O195" s="832"/>
      <c r="P195" s="849"/>
      <c r="Q195" s="849"/>
      <c r="R195" s="837"/>
      <c r="S195" s="850"/>
    </row>
    <row r="196" spans="1:19" ht="14.4" customHeight="1" x14ac:dyDescent="0.3">
      <c r="A196" s="831" t="s">
        <v>4551</v>
      </c>
      <c r="B196" s="832" t="s">
        <v>4552</v>
      </c>
      <c r="C196" s="832" t="s">
        <v>606</v>
      </c>
      <c r="D196" s="832" t="s">
        <v>2479</v>
      </c>
      <c r="E196" s="832" t="s">
        <v>4804</v>
      </c>
      <c r="F196" s="832" t="s">
        <v>4807</v>
      </c>
      <c r="G196" s="832" t="s">
        <v>4808</v>
      </c>
      <c r="H196" s="849">
        <v>5</v>
      </c>
      <c r="I196" s="849">
        <v>610</v>
      </c>
      <c r="J196" s="832"/>
      <c r="K196" s="832">
        <v>122</v>
      </c>
      <c r="L196" s="849"/>
      <c r="M196" s="849"/>
      <c r="N196" s="832"/>
      <c r="O196" s="832"/>
      <c r="P196" s="849"/>
      <c r="Q196" s="849"/>
      <c r="R196" s="837"/>
      <c r="S196" s="850"/>
    </row>
    <row r="197" spans="1:19" ht="14.4" customHeight="1" x14ac:dyDescent="0.3">
      <c r="A197" s="831" t="s">
        <v>4551</v>
      </c>
      <c r="B197" s="832" t="s">
        <v>4552</v>
      </c>
      <c r="C197" s="832" t="s">
        <v>606</v>
      </c>
      <c r="D197" s="832" t="s">
        <v>2479</v>
      </c>
      <c r="E197" s="832" t="s">
        <v>4804</v>
      </c>
      <c r="F197" s="832" t="s">
        <v>4809</v>
      </c>
      <c r="G197" s="832" t="s">
        <v>4810</v>
      </c>
      <c r="H197" s="849">
        <v>2</v>
      </c>
      <c r="I197" s="849">
        <v>294</v>
      </c>
      <c r="J197" s="832"/>
      <c r="K197" s="832">
        <v>147</v>
      </c>
      <c r="L197" s="849"/>
      <c r="M197" s="849"/>
      <c r="N197" s="832"/>
      <c r="O197" s="832"/>
      <c r="P197" s="849">
        <v>19</v>
      </c>
      <c r="Q197" s="849">
        <v>2869</v>
      </c>
      <c r="R197" s="837"/>
      <c r="S197" s="850">
        <v>151</v>
      </c>
    </row>
    <row r="198" spans="1:19" ht="14.4" customHeight="1" x14ac:dyDescent="0.3">
      <c r="A198" s="831" t="s">
        <v>4551</v>
      </c>
      <c r="B198" s="832" t="s">
        <v>4552</v>
      </c>
      <c r="C198" s="832" t="s">
        <v>606</v>
      </c>
      <c r="D198" s="832" t="s">
        <v>2479</v>
      </c>
      <c r="E198" s="832" t="s">
        <v>4804</v>
      </c>
      <c r="F198" s="832" t="s">
        <v>4811</v>
      </c>
      <c r="G198" s="832" t="s">
        <v>4812</v>
      </c>
      <c r="H198" s="849"/>
      <c r="I198" s="849"/>
      <c r="J198" s="832"/>
      <c r="K198" s="832"/>
      <c r="L198" s="849"/>
      <c r="M198" s="849"/>
      <c r="N198" s="832"/>
      <c r="O198" s="832"/>
      <c r="P198" s="849">
        <v>2</v>
      </c>
      <c r="Q198" s="849">
        <v>398</v>
      </c>
      <c r="R198" s="837"/>
      <c r="S198" s="850">
        <v>199</v>
      </c>
    </row>
    <row r="199" spans="1:19" ht="14.4" customHeight="1" x14ac:dyDescent="0.3">
      <c r="A199" s="831" t="s">
        <v>4551</v>
      </c>
      <c r="B199" s="832" t="s">
        <v>4552</v>
      </c>
      <c r="C199" s="832" t="s">
        <v>606</v>
      </c>
      <c r="D199" s="832" t="s">
        <v>2479</v>
      </c>
      <c r="E199" s="832" t="s">
        <v>4804</v>
      </c>
      <c r="F199" s="832" t="s">
        <v>4813</v>
      </c>
      <c r="G199" s="832" t="s">
        <v>4814</v>
      </c>
      <c r="H199" s="849">
        <v>149</v>
      </c>
      <c r="I199" s="849">
        <v>5513</v>
      </c>
      <c r="J199" s="832"/>
      <c r="K199" s="832">
        <v>37</v>
      </c>
      <c r="L199" s="849"/>
      <c r="M199" s="849"/>
      <c r="N199" s="832"/>
      <c r="O199" s="832"/>
      <c r="P199" s="849">
        <v>219</v>
      </c>
      <c r="Q199" s="849">
        <v>8322</v>
      </c>
      <c r="R199" s="837"/>
      <c r="S199" s="850">
        <v>38</v>
      </c>
    </row>
    <row r="200" spans="1:19" ht="14.4" customHeight="1" x14ac:dyDescent="0.3">
      <c r="A200" s="831" t="s">
        <v>4551</v>
      </c>
      <c r="B200" s="832" t="s">
        <v>4552</v>
      </c>
      <c r="C200" s="832" t="s">
        <v>606</v>
      </c>
      <c r="D200" s="832" t="s">
        <v>2479</v>
      </c>
      <c r="E200" s="832" t="s">
        <v>4804</v>
      </c>
      <c r="F200" s="832" t="s">
        <v>4817</v>
      </c>
      <c r="G200" s="832" t="s">
        <v>4818</v>
      </c>
      <c r="H200" s="849">
        <v>107</v>
      </c>
      <c r="I200" s="849">
        <v>18939</v>
      </c>
      <c r="J200" s="832"/>
      <c r="K200" s="832">
        <v>177</v>
      </c>
      <c r="L200" s="849"/>
      <c r="M200" s="849"/>
      <c r="N200" s="832"/>
      <c r="O200" s="832"/>
      <c r="P200" s="849">
        <v>491</v>
      </c>
      <c r="Q200" s="849">
        <v>87889</v>
      </c>
      <c r="R200" s="837"/>
      <c r="S200" s="850">
        <v>179</v>
      </c>
    </row>
    <row r="201" spans="1:19" ht="14.4" customHeight="1" x14ac:dyDescent="0.3">
      <c r="A201" s="831" t="s">
        <v>4551</v>
      </c>
      <c r="B201" s="832" t="s">
        <v>4552</v>
      </c>
      <c r="C201" s="832" t="s">
        <v>606</v>
      </c>
      <c r="D201" s="832" t="s">
        <v>2479</v>
      </c>
      <c r="E201" s="832" t="s">
        <v>4804</v>
      </c>
      <c r="F201" s="832" t="s">
        <v>4819</v>
      </c>
      <c r="G201" s="832" t="s">
        <v>4820</v>
      </c>
      <c r="H201" s="849">
        <v>22</v>
      </c>
      <c r="I201" s="849">
        <v>0</v>
      </c>
      <c r="J201" s="832"/>
      <c r="K201" s="832">
        <v>0</v>
      </c>
      <c r="L201" s="849"/>
      <c r="M201" s="849"/>
      <c r="N201" s="832"/>
      <c r="O201" s="832"/>
      <c r="P201" s="849">
        <v>104</v>
      </c>
      <c r="Q201" s="849">
        <v>0</v>
      </c>
      <c r="R201" s="837"/>
      <c r="S201" s="850">
        <v>0</v>
      </c>
    </row>
    <row r="202" spans="1:19" ht="14.4" customHeight="1" x14ac:dyDescent="0.3">
      <c r="A202" s="831" t="s">
        <v>4551</v>
      </c>
      <c r="B202" s="832" t="s">
        <v>4552</v>
      </c>
      <c r="C202" s="832" t="s">
        <v>606</v>
      </c>
      <c r="D202" s="832" t="s">
        <v>2479</v>
      </c>
      <c r="E202" s="832" t="s">
        <v>4804</v>
      </c>
      <c r="F202" s="832" t="s">
        <v>4821</v>
      </c>
      <c r="G202" s="832" t="s">
        <v>4822</v>
      </c>
      <c r="H202" s="849"/>
      <c r="I202" s="849"/>
      <c r="J202" s="832"/>
      <c r="K202" s="832"/>
      <c r="L202" s="849"/>
      <c r="M202" s="849"/>
      <c r="N202" s="832"/>
      <c r="O202" s="832"/>
      <c r="P202" s="849">
        <v>16</v>
      </c>
      <c r="Q202" s="849">
        <v>0</v>
      </c>
      <c r="R202" s="837"/>
      <c r="S202" s="850">
        <v>0</v>
      </c>
    </row>
    <row r="203" spans="1:19" ht="14.4" customHeight="1" x14ac:dyDescent="0.3">
      <c r="A203" s="831" t="s">
        <v>4551</v>
      </c>
      <c r="B203" s="832" t="s">
        <v>4552</v>
      </c>
      <c r="C203" s="832" t="s">
        <v>606</v>
      </c>
      <c r="D203" s="832" t="s">
        <v>2479</v>
      </c>
      <c r="E203" s="832" t="s">
        <v>4804</v>
      </c>
      <c r="F203" s="832" t="s">
        <v>4823</v>
      </c>
      <c r="G203" s="832" t="s">
        <v>4824</v>
      </c>
      <c r="H203" s="849">
        <v>61</v>
      </c>
      <c r="I203" s="849">
        <v>14823</v>
      </c>
      <c r="J203" s="832"/>
      <c r="K203" s="832">
        <v>243</v>
      </c>
      <c r="L203" s="849"/>
      <c r="M203" s="849"/>
      <c r="N203" s="832"/>
      <c r="O203" s="832"/>
      <c r="P203" s="849">
        <v>438</v>
      </c>
      <c r="Q203" s="849">
        <v>107310</v>
      </c>
      <c r="R203" s="837"/>
      <c r="S203" s="850">
        <v>245</v>
      </c>
    </row>
    <row r="204" spans="1:19" ht="14.4" customHeight="1" x14ac:dyDescent="0.3">
      <c r="A204" s="831" t="s">
        <v>4551</v>
      </c>
      <c r="B204" s="832" t="s">
        <v>4552</v>
      </c>
      <c r="C204" s="832" t="s">
        <v>606</v>
      </c>
      <c r="D204" s="832" t="s">
        <v>2479</v>
      </c>
      <c r="E204" s="832" t="s">
        <v>4804</v>
      </c>
      <c r="F204" s="832" t="s">
        <v>4825</v>
      </c>
      <c r="G204" s="832" t="s">
        <v>4826</v>
      </c>
      <c r="H204" s="849">
        <v>111</v>
      </c>
      <c r="I204" s="849">
        <v>3700</v>
      </c>
      <c r="J204" s="832"/>
      <c r="K204" s="832">
        <v>33.333333333333336</v>
      </c>
      <c r="L204" s="849"/>
      <c r="M204" s="849"/>
      <c r="N204" s="832"/>
      <c r="O204" s="832"/>
      <c r="P204" s="849">
        <v>525</v>
      </c>
      <c r="Q204" s="849">
        <v>17499.98</v>
      </c>
      <c r="R204" s="837"/>
      <c r="S204" s="850">
        <v>33.333295238095239</v>
      </c>
    </row>
    <row r="205" spans="1:19" ht="14.4" customHeight="1" x14ac:dyDescent="0.3">
      <c r="A205" s="831" t="s">
        <v>4551</v>
      </c>
      <c r="B205" s="832" t="s">
        <v>4552</v>
      </c>
      <c r="C205" s="832" t="s">
        <v>606</v>
      </c>
      <c r="D205" s="832" t="s">
        <v>2479</v>
      </c>
      <c r="E205" s="832" t="s">
        <v>4804</v>
      </c>
      <c r="F205" s="832" t="s">
        <v>4827</v>
      </c>
      <c r="G205" s="832" t="s">
        <v>4828</v>
      </c>
      <c r="H205" s="849">
        <v>180</v>
      </c>
      <c r="I205" s="849">
        <v>6660</v>
      </c>
      <c r="J205" s="832"/>
      <c r="K205" s="832">
        <v>37</v>
      </c>
      <c r="L205" s="849"/>
      <c r="M205" s="849"/>
      <c r="N205" s="832"/>
      <c r="O205" s="832"/>
      <c r="P205" s="849">
        <v>458</v>
      </c>
      <c r="Q205" s="849">
        <v>17404</v>
      </c>
      <c r="R205" s="837"/>
      <c r="S205" s="850">
        <v>38</v>
      </c>
    </row>
    <row r="206" spans="1:19" ht="14.4" customHeight="1" x14ac:dyDescent="0.3">
      <c r="A206" s="831" t="s">
        <v>4551</v>
      </c>
      <c r="B206" s="832" t="s">
        <v>4552</v>
      </c>
      <c r="C206" s="832" t="s">
        <v>606</v>
      </c>
      <c r="D206" s="832" t="s">
        <v>2479</v>
      </c>
      <c r="E206" s="832" t="s">
        <v>4804</v>
      </c>
      <c r="F206" s="832" t="s">
        <v>4831</v>
      </c>
      <c r="G206" s="832" t="s">
        <v>4832</v>
      </c>
      <c r="H206" s="849">
        <v>46</v>
      </c>
      <c r="I206" s="849">
        <v>1472</v>
      </c>
      <c r="J206" s="832"/>
      <c r="K206" s="832">
        <v>32</v>
      </c>
      <c r="L206" s="849"/>
      <c r="M206" s="849"/>
      <c r="N206" s="832"/>
      <c r="O206" s="832"/>
      <c r="P206" s="849">
        <v>54</v>
      </c>
      <c r="Q206" s="849">
        <v>1782</v>
      </c>
      <c r="R206" s="837"/>
      <c r="S206" s="850">
        <v>33</v>
      </c>
    </row>
    <row r="207" spans="1:19" ht="14.4" customHeight="1" x14ac:dyDescent="0.3">
      <c r="A207" s="831" t="s">
        <v>4551</v>
      </c>
      <c r="B207" s="832" t="s">
        <v>4552</v>
      </c>
      <c r="C207" s="832" t="s">
        <v>606</v>
      </c>
      <c r="D207" s="832" t="s">
        <v>2479</v>
      </c>
      <c r="E207" s="832" t="s">
        <v>4804</v>
      </c>
      <c r="F207" s="832" t="s">
        <v>4835</v>
      </c>
      <c r="G207" s="832" t="s">
        <v>4836</v>
      </c>
      <c r="H207" s="849">
        <v>45</v>
      </c>
      <c r="I207" s="849">
        <v>5940</v>
      </c>
      <c r="J207" s="832"/>
      <c r="K207" s="832">
        <v>132</v>
      </c>
      <c r="L207" s="849"/>
      <c r="M207" s="849"/>
      <c r="N207" s="832"/>
      <c r="O207" s="832"/>
      <c r="P207" s="849">
        <v>221</v>
      </c>
      <c r="Q207" s="849">
        <v>29835</v>
      </c>
      <c r="R207" s="837"/>
      <c r="S207" s="850">
        <v>135</v>
      </c>
    </row>
    <row r="208" spans="1:19" ht="14.4" customHeight="1" x14ac:dyDescent="0.3">
      <c r="A208" s="831" t="s">
        <v>4551</v>
      </c>
      <c r="B208" s="832" t="s">
        <v>4552</v>
      </c>
      <c r="C208" s="832" t="s">
        <v>606</v>
      </c>
      <c r="D208" s="832" t="s">
        <v>2479</v>
      </c>
      <c r="E208" s="832" t="s">
        <v>4804</v>
      </c>
      <c r="F208" s="832" t="s">
        <v>4839</v>
      </c>
      <c r="G208" s="832" t="s">
        <v>4840</v>
      </c>
      <c r="H208" s="849">
        <v>4</v>
      </c>
      <c r="I208" s="849">
        <v>1420</v>
      </c>
      <c r="J208" s="832"/>
      <c r="K208" s="832">
        <v>355</v>
      </c>
      <c r="L208" s="849"/>
      <c r="M208" s="849"/>
      <c r="N208" s="832"/>
      <c r="O208" s="832"/>
      <c r="P208" s="849">
        <v>34</v>
      </c>
      <c r="Q208" s="849">
        <v>12172</v>
      </c>
      <c r="R208" s="837"/>
      <c r="S208" s="850">
        <v>358</v>
      </c>
    </row>
    <row r="209" spans="1:19" ht="14.4" customHeight="1" x14ac:dyDescent="0.3">
      <c r="A209" s="831" t="s">
        <v>4551</v>
      </c>
      <c r="B209" s="832" t="s">
        <v>4552</v>
      </c>
      <c r="C209" s="832" t="s">
        <v>606</v>
      </c>
      <c r="D209" s="832" t="s">
        <v>2479</v>
      </c>
      <c r="E209" s="832" t="s">
        <v>4804</v>
      </c>
      <c r="F209" s="832" t="s">
        <v>4841</v>
      </c>
      <c r="G209" s="832" t="s">
        <v>4842</v>
      </c>
      <c r="H209" s="849">
        <v>4</v>
      </c>
      <c r="I209" s="849">
        <v>236</v>
      </c>
      <c r="J209" s="832"/>
      <c r="K209" s="832">
        <v>59</v>
      </c>
      <c r="L209" s="849"/>
      <c r="M209" s="849"/>
      <c r="N209" s="832"/>
      <c r="O209" s="832"/>
      <c r="P209" s="849">
        <v>208</v>
      </c>
      <c r="Q209" s="849">
        <v>12688</v>
      </c>
      <c r="R209" s="837"/>
      <c r="S209" s="850">
        <v>61</v>
      </c>
    </row>
    <row r="210" spans="1:19" ht="14.4" customHeight="1" x14ac:dyDescent="0.3">
      <c r="A210" s="831" t="s">
        <v>4551</v>
      </c>
      <c r="B210" s="832" t="s">
        <v>4552</v>
      </c>
      <c r="C210" s="832" t="s">
        <v>606</v>
      </c>
      <c r="D210" s="832" t="s">
        <v>2480</v>
      </c>
      <c r="E210" s="832" t="s">
        <v>4553</v>
      </c>
      <c r="F210" s="832" t="s">
        <v>4561</v>
      </c>
      <c r="G210" s="832" t="s">
        <v>4562</v>
      </c>
      <c r="H210" s="849"/>
      <c r="I210" s="849"/>
      <c r="J210" s="832"/>
      <c r="K210" s="832"/>
      <c r="L210" s="849"/>
      <c r="M210" s="849"/>
      <c r="N210" s="832"/>
      <c r="O210" s="832"/>
      <c r="P210" s="849">
        <v>0.1</v>
      </c>
      <c r="Q210" s="849">
        <v>19.100000000000001</v>
      </c>
      <c r="R210" s="837"/>
      <c r="S210" s="850">
        <v>191</v>
      </c>
    </row>
    <row r="211" spans="1:19" ht="14.4" customHeight="1" x14ac:dyDescent="0.3">
      <c r="A211" s="831" t="s">
        <v>4551</v>
      </c>
      <c r="B211" s="832" t="s">
        <v>4552</v>
      </c>
      <c r="C211" s="832" t="s">
        <v>606</v>
      </c>
      <c r="D211" s="832" t="s">
        <v>2480</v>
      </c>
      <c r="E211" s="832" t="s">
        <v>4553</v>
      </c>
      <c r="F211" s="832" t="s">
        <v>4616</v>
      </c>
      <c r="G211" s="832" t="s">
        <v>1146</v>
      </c>
      <c r="H211" s="849"/>
      <c r="I211" s="849"/>
      <c r="J211" s="832"/>
      <c r="K211" s="832"/>
      <c r="L211" s="849"/>
      <c r="M211" s="849"/>
      <c r="N211" s="832"/>
      <c r="O211" s="832"/>
      <c r="P211" s="849">
        <v>0.2</v>
      </c>
      <c r="Q211" s="849">
        <v>13.29</v>
      </c>
      <c r="R211" s="837"/>
      <c r="S211" s="850">
        <v>66.449999999999989</v>
      </c>
    </row>
    <row r="212" spans="1:19" ht="14.4" customHeight="1" x14ac:dyDescent="0.3">
      <c r="A212" s="831" t="s">
        <v>4551</v>
      </c>
      <c r="B212" s="832" t="s">
        <v>4552</v>
      </c>
      <c r="C212" s="832" t="s">
        <v>606</v>
      </c>
      <c r="D212" s="832" t="s">
        <v>2480</v>
      </c>
      <c r="E212" s="832" t="s">
        <v>4553</v>
      </c>
      <c r="F212" s="832" t="s">
        <v>4653</v>
      </c>
      <c r="G212" s="832" t="s">
        <v>2101</v>
      </c>
      <c r="H212" s="849"/>
      <c r="I212" s="849"/>
      <c r="J212" s="832"/>
      <c r="K212" s="832"/>
      <c r="L212" s="849"/>
      <c r="M212" s="849"/>
      <c r="N212" s="832"/>
      <c r="O212" s="832"/>
      <c r="P212" s="849">
        <v>0.4</v>
      </c>
      <c r="Q212" s="849">
        <v>213.44</v>
      </c>
      <c r="R212" s="837"/>
      <c r="S212" s="850">
        <v>533.59999999999991</v>
      </c>
    </row>
    <row r="213" spans="1:19" ht="14.4" customHeight="1" x14ac:dyDescent="0.3">
      <c r="A213" s="831" t="s">
        <v>4551</v>
      </c>
      <c r="B213" s="832" t="s">
        <v>4552</v>
      </c>
      <c r="C213" s="832" t="s">
        <v>606</v>
      </c>
      <c r="D213" s="832" t="s">
        <v>2480</v>
      </c>
      <c r="E213" s="832" t="s">
        <v>4553</v>
      </c>
      <c r="F213" s="832" t="s">
        <v>4686</v>
      </c>
      <c r="G213" s="832" t="s">
        <v>2087</v>
      </c>
      <c r="H213" s="849"/>
      <c r="I213" s="849"/>
      <c r="J213" s="832"/>
      <c r="K213" s="832"/>
      <c r="L213" s="849"/>
      <c r="M213" s="849"/>
      <c r="N213" s="832"/>
      <c r="O213" s="832"/>
      <c r="P213" s="849">
        <v>2</v>
      </c>
      <c r="Q213" s="849">
        <v>181.3</v>
      </c>
      <c r="R213" s="837"/>
      <c r="S213" s="850">
        <v>90.65</v>
      </c>
    </row>
    <row r="214" spans="1:19" ht="14.4" customHeight="1" x14ac:dyDescent="0.3">
      <c r="A214" s="831" t="s">
        <v>4551</v>
      </c>
      <c r="B214" s="832" t="s">
        <v>4552</v>
      </c>
      <c r="C214" s="832" t="s">
        <v>606</v>
      </c>
      <c r="D214" s="832" t="s">
        <v>2480</v>
      </c>
      <c r="E214" s="832" t="s">
        <v>4553</v>
      </c>
      <c r="F214" s="832" t="s">
        <v>4714</v>
      </c>
      <c r="G214" s="832" t="s">
        <v>2239</v>
      </c>
      <c r="H214" s="849"/>
      <c r="I214" s="849"/>
      <c r="J214" s="832"/>
      <c r="K214" s="832"/>
      <c r="L214" s="849"/>
      <c r="M214" s="849"/>
      <c r="N214" s="832"/>
      <c r="O214" s="832"/>
      <c r="P214" s="849">
        <v>0.05</v>
      </c>
      <c r="Q214" s="849">
        <v>13.7</v>
      </c>
      <c r="R214" s="837"/>
      <c r="S214" s="850">
        <v>273.99999999999994</v>
      </c>
    </row>
    <row r="215" spans="1:19" ht="14.4" customHeight="1" x14ac:dyDescent="0.3">
      <c r="A215" s="831" t="s">
        <v>4551</v>
      </c>
      <c r="B215" s="832" t="s">
        <v>4552</v>
      </c>
      <c r="C215" s="832" t="s">
        <v>606</v>
      </c>
      <c r="D215" s="832" t="s">
        <v>2480</v>
      </c>
      <c r="E215" s="832" t="s">
        <v>4553</v>
      </c>
      <c r="F215" s="832" t="s">
        <v>4774</v>
      </c>
      <c r="G215" s="832" t="s">
        <v>2087</v>
      </c>
      <c r="H215" s="849"/>
      <c r="I215" s="849"/>
      <c r="J215" s="832"/>
      <c r="K215" s="832"/>
      <c r="L215" s="849"/>
      <c r="M215" s="849"/>
      <c r="N215" s="832"/>
      <c r="O215" s="832"/>
      <c r="P215" s="849">
        <v>1.17</v>
      </c>
      <c r="Q215" s="849">
        <v>239.29</v>
      </c>
      <c r="R215" s="837"/>
      <c r="S215" s="850">
        <v>204.52136752136752</v>
      </c>
    </row>
    <row r="216" spans="1:19" ht="14.4" customHeight="1" x14ac:dyDescent="0.3">
      <c r="A216" s="831" t="s">
        <v>4551</v>
      </c>
      <c r="B216" s="832" t="s">
        <v>4552</v>
      </c>
      <c r="C216" s="832" t="s">
        <v>606</v>
      </c>
      <c r="D216" s="832" t="s">
        <v>2480</v>
      </c>
      <c r="E216" s="832" t="s">
        <v>4788</v>
      </c>
      <c r="F216" s="832" t="s">
        <v>4789</v>
      </c>
      <c r="G216" s="832" t="s">
        <v>4790</v>
      </c>
      <c r="H216" s="849"/>
      <c r="I216" s="849"/>
      <c r="J216" s="832"/>
      <c r="K216" s="832"/>
      <c r="L216" s="849"/>
      <c r="M216" s="849"/>
      <c r="N216" s="832"/>
      <c r="O216" s="832"/>
      <c r="P216" s="849">
        <v>2</v>
      </c>
      <c r="Q216" s="849">
        <v>4355.6000000000004</v>
      </c>
      <c r="R216" s="837"/>
      <c r="S216" s="850">
        <v>2177.8000000000002</v>
      </c>
    </row>
    <row r="217" spans="1:19" ht="14.4" customHeight="1" x14ac:dyDescent="0.3">
      <c r="A217" s="831" t="s">
        <v>4551</v>
      </c>
      <c r="B217" s="832" t="s">
        <v>4552</v>
      </c>
      <c r="C217" s="832" t="s">
        <v>606</v>
      </c>
      <c r="D217" s="832" t="s">
        <v>2480</v>
      </c>
      <c r="E217" s="832" t="s">
        <v>4804</v>
      </c>
      <c r="F217" s="832" t="s">
        <v>4809</v>
      </c>
      <c r="G217" s="832" t="s">
        <v>4810</v>
      </c>
      <c r="H217" s="849"/>
      <c r="I217" s="849"/>
      <c r="J217" s="832"/>
      <c r="K217" s="832"/>
      <c r="L217" s="849"/>
      <c r="M217" s="849"/>
      <c r="N217" s="832"/>
      <c r="O217" s="832"/>
      <c r="P217" s="849">
        <v>1</v>
      </c>
      <c r="Q217" s="849">
        <v>151</v>
      </c>
      <c r="R217" s="837"/>
      <c r="S217" s="850">
        <v>151</v>
      </c>
    </row>
    <row r="218" spans="1:19" ht="14.4" customHeight="1" x14ac:dyDescent="0.3">
      <c r="A218" s="831" t="s">
        <v>4551</v>
      </c>
      <c r="B218" s="832" t="s">
        <v>4552</v>
      </c>
      <c r="C218" s="832" t="s">
        <v>606</v>
      </c>
      <c r="D218" s="832" t="s">
        <v>2480</v>
      </c>
      <c r="E218" s="832" t="s">
        <v>4804</v>
      </c>
      <c r="F218" s="832" t="s">
        <v>4811</v>
      </c>
      <c r="G218" s="832" t="s">
        <v>4812</v>
      </c>
      <c r="H218" s="849"/>
      <c r="I218" s="849"/>
      <c r="J218" s="832"/>
      <c r="K218" s="832"/>
      <c r="L218" s="849"/>
      <c r="M218" s="849"/>
      <c r="N218" s="832"/>
      <c r="O218" s="832"/>
      <c r="P218" s="849">
        <v>2</v>
      </c>
      <c r="Q218" s="849">
        <v>398</v>
      </c>
      <c r="R218" s="837"/>
      <c r="S218" s="850">
        <v>199</v>
      </c>
    </row>
    <row r="219" spans="1:19" ht="14.4" customHeight="1" x14ac:dyDescent="0.3">
      <c r="A219" s="831" t="s">
        <v>4551</v>
      </c>
      <c r="B219" s="832" t="s">
        <v>4552</v>
      </c>
      <c r="C219" s="832" t="s">
        <v>606</v>
      </c>
      <c r="D219" s="832" t="s">
        <v>2480</v>
      </c>
      <c r="E219" s="832" t="s">
        <v>4804</v>
      </c>
      <c r="F219" s="832" t="s">
        <v>4813</v>
      </c>
      <c r="G219" s="832" t="s">
        <v>4814</v>
      </c>
      <c r="H219" s="849"/>
      <c r="I219" s="849"/>
      <c r="J219" s="832"/>
      <c r="K219" s="832"/>
      <c r="L219" s="849"/>
      <c r="M219" s="849"/>
      <c r="N219" s="832"/>
      <c r="O219" s="832"/>
      <c r="P219" s="849">
        <v>3</v>
      </c>
      <c r="Q219" s="849">
        <v>114</v>
      </c>
      <c r="R219" s="837"/>
      <c r="S219" s="850">
        <v>38</v>
      </c>
    </row>
    <row r="220" spans="1:19" ht="14.4" customHeight="1" x14ac:dyDescent="0.3">
      <c r="A220" s="831" t="s">
        <v>4551</v>
      </c>
      <c r="B220" s="832" t="s">
        <v>4552</v>
      </c>
      <c r="C220" s="832" t="s">
        <v>606</v>
      </c>
      <c r="D220" s="832" t="s">
        <v>2480</v>
      </c>
      <c r="E220" s="832" t="s">
        <v>4804</v>
      </c>
      <c r="F220" s="832" t="s">
        <v>4817</v>
      </c>
      <c r="G220" s="832" t="s">
        <v>4818</v>
      </c>
      <c r="H220" s="849"/>
      <c r="I220" s="849"/>
      <c r="J220" s="832"/>
      <c r="K220" s="832"/>
      <c r="L220" s="849"/>
      <c r="M220" s="849"/>
      <c r="N220" s="832"/>
      <c r="O220" s="832"/>
      <c r="P220" s="849">
        <v>1</v>
      </c>
      <c r="Q220" s="849">
        <v>179</v>
      </c>
      <c r="R220" s="837"/>
      <c r="S220" s="850">
        <v>179</v>
      </c>
    </row>
    <row r="221" spans="1:19" ht="14.4" customHeight="1" x14ac:dyDescent="0.3">
      <c r="A221" s="831" t="s">
        <v>4551</v>
      </c>
      <c r="B221" s="832" t="s">
        <v>4552</v>
      </c>
      <c r="C221" s="832" t="s">
        <v>606</v>
      </c>
      <c r="D221" s="832" t="s">
        <v>2480</v>
      </c>
      <c r="E221" s="832" t="s">
        <v>4804</v>
      </c>
      <c r="F221" s="832" t="s">
        <v>4823</v>
      </c>
      <c r="G221" s="832" t="s">
        <v>4824</v>
      </c>
      <c r="H221" s="849"/>
      <c r="I221" s="849"/>
      <c r="J221" s="832"/>
      <c r="K221" s="832"/>
      <c r="L221" s="849"/>
      <c r="M221" s="849"/>
      <c r="N221" s="832"/>
      <c r="O221" s="832"/>
      <c r="P221" s="849">
        <v>2</v>
      </c>
      <c r="Q221" s="849">
        <v>490</v>
      </c>
      <c r="R221" s="837"/>
      <c r="S221" s="850">
        <v>245</v>
      </c>
    </row>
    <row r="222" spans="1:19" ht="14.4" customHeight="1" x14ac:dyDescent="0.3">
      <c r="A222" s="831" t="s">
        <v>4551</v>
      </c>
      <c r="B222" s="832" t="s">
        <v>4552</v>
      </c>
      <c r="C222" s="832" t="s">
        <v>606</v>
      </c>
      <c r="D222" s="832" t="s">
        <v>2480</v>
      </c>
      <c r="E222" s="832" t="s">
        <v>4804</v>
      </c>
      <c r="F222" s="832" t="s">
        <v>4825</v>
      </c>
      <c r="G222" s="832" t="s">
        <v>4826</v>
      </c>
      <c r="H222" s="849"/>
      <c r="I222" s="849"/>
      <c r="J222" s="832"/>
      <c r="K222" s="832"/>
      <c r="L222" s="849"/>
      <c r="M222" s="849"/>
      <c r="N222" s="832"/>
      <c r="O222" s="832"/>
      <c r="P222" s="849">
        <v>1</v>
      </c>
      <c r="Q222" s="849">
        <v>33.33</v>
      </c>
      <c r="R222" s="837"/>
      <c r="S222" s="850">
        <v>33.33</v>
      </c>
    </row>
    <row r="223" spans="1:19" ht="14.4" customHeight="1" x14ac:dyDescent="0.3">
      <c r="A223" s="831" t="s">
        <v>4551</v>
      </c>
      <c r="B223" s="832" t="s">
        <v>4552</v>
      </c>
      <c r="C223" s="832" t="s">
        <v>606</v>
      </c>
      <c r="D223" s="832" t="s">
        <v>2480</v>
      </c>
      <c r="E223" s="832" t="s">
        <v>4804</v>
      </c>
      <c r="F223" s="832" t="s">
        <v>4831</v>
      </c>
      <c r="G223" s="832" t="s">
        <v>4832</v>
      </c>
      <c r="H223" s="849"/>
      <c r="I223" s="849"/>
      <c r="J223" s="832"/>
      <c r="K223" s="832"/>
      <c r="L223" s="849"/>
      <c r="M223" s="849"/>
      <c r="N223" s="832"/>
      <c r="O223" s="832"/>
      <c r="P223" s="849">
        <v>2</v>
      </c>
      <c r="Q223" s="849">
        <v>66</v>
      </c>
      <c r="R223" s="837"/>
      <c r="S223" s="850">
        <v>33</v>
      </c>
    </row>
    <row r="224" spans="1:19" ht="14.4" customHeight="1" x14ac:dyDescent="0.3">
      <c r="A224" s="831" t="s">
        <v>4551</v>
      </c>
      <c r="B224" s="832" t="s">
        <v>4552</v>
      </c>
      <c r="C224" s="832" t="s">
        <v>606</v>
      </c>
      <c r="D224" s="832" t="s">
        <v>2481</v>
      </c>
      <c r="E224" s="832" t="s">
        <v>4553</v>
      </c>
      <c r="F224" s="832" t="s">
        <v>4554</v>
      </c>
      <c r="G224" s="832" t="s">
        <v>1025</v>
      </c>
      <c r="H224" s="849"/>
      <c r="I224" s="849"/>
      <c r="J224" s="832"/>
      <c r="K224" s="832"/>
      <c r="L224" s="849">
        <v>1.6</v>
      </c>
      <c r="M224" s="849">
        <v>86.56</v>
      </c>
      <c r="N224" s="832">
        <v>1</v>
      </c>
      <c r="O224" s="832">
        <v>54.1</v>
      </c>
      <c r="P224" s="849">
        <v>2.8000000000000003</v>
      </c>
      <c r="Q224" s="849">
        <v>152.13999999999999</v>
      </c>
      <c r="R224" s="837">
        <v>1.7576247689463953</v>
      </c>
      <c r="S224" s="850">
        <v>54.335714285714275</v>
      </c>
    </row>
    <row r="225" spans="1:19" ht="14.4" customHeight="1" x14ac:dyDescent="0.3">
      <c r="A225" s="831" t="s">
        <v>4551</v>
      </c>
      <c r="B225" s="832" t="s">
        <v>4552</v>
      </c>
      <c r="C225" s="832" t="s">
        <v>606</v>
      </c>
      <c r="D225" s="832" t="s">
        <v>2481</v>
      </c>
      <c r="E225" s="832" t="s">
        <v>4553</v>
      </c>
      <c r="F225" s="832" t="s">
        <v>4555</v>
      </c>
      <c r="G225" s="832" t="s">
        <v>1025</v>
      </c>
      <c r="H225" s="849"/>
      <c r="I225" s="849"/>
      <c r="J225" s="832"/>
      <c r="K225" s="832"/>
      <c r="L225" s="849">
        <v>1.2</v>
      </c>
      <c r="M225" s="849">
        <v>129.91</v>
      </c>
      <c r="N225" s="832">
        <v>1</v>
      </c>
      <c r="O225" s="832">
        <v>108.25833333333334</v>
      </c>
      <c r="P225" s="849">
        <v>1.8</v>
      </c>
      <c r="Q225" s="849">
        <v>195.34</v>
      </c>
      <c r="R225" s="837">
        <v>1.5036563774921099</v>
      </c>
      <c r="S225" s="850">
        <v>108.52222222222223</v>
      </c>
    </row>
    <row r="226" spans="1:19" ht="14.4" customHeight="1" x14ac:dyDescent="0.3">
      <c r="A226" s="831" t="s">
        <v>4551</v>
      </c>
      <c r="B226" s="832" t="s">
        <v>4552</v>
      </c>
      <c r="C226" s="832" t="s">
        <v>606</v>
      </c>
      <c r="D226" s="832" t="s">
        <v>2481</v>
      </c>
      <c r="E226" s="832" t="s">
        <v>4553</v>
      </c>
      <c r="F226" s="832" t="s">
        <v>4559</v>
      </c>
      <c r="G226" s="832" t="s">
        <v>4560</v>
      </c>
      <c r="H226" s="849"/>
      <c r="I226" s="849"/>
      <c r="J226" s="832"/>
      <c r="K226" s="832"/>
      <c r="L226" s="849">
        <v>1.2</v>
      </c>
      <c r="M226" s="849">
        <v>15.43</v>
      </c>
      <c r="N226" s="832">
        <v>1</v>
      </c>
      <c r="O226" s="832">
        <v>12.858333333333334</v>
      </c>
      <c r="P226" s="849">
        <v>1.6</v>
      </c>
      <c r="Q226" s="849">
        <v>20.57</v>
      </c>
      <c r="R226" s="837">
        <v>1.3331173039533377</v>
      </c>
      <c r="S226" s="850">
        <v>12.856249999999999</v>
      </c>
    </row>
    <row r="227" spans="1:19" ht="14.4" customHeight="1" x14ac:dyDescent="0.3">
      <c r="A227" s="831" t="s">
        <v>4551</v>
      </c>
      <c r="B227" s="832" t="s">
        <v>4552</v>
      </c>
      <c r="C227" s="832" t="s">
        <v>606</v>
      </c>
      <c r="D227" s="832" t="s">
        <v>2481</v>
      </c>
      <c r="E227" s="832" t="s">
        <v>4553</v>
      </c>
      <c r="F227" s="832" t="s">
        <v>4561</v>
      </c>
      <c r="G227" s="832" t="s">
        <v>4562</v>
      </c>
      <c r="H227" s="849">
        <v>2.4</v>
      </c>
      <c r="I227" s="849">
        <v>492.96000000000004</v>
      </c>
      <c r="J227" s="832">
        <v>0.32653061224489799</v>
      </c>
      <c r="K227" s="832">
        <v>205.40000000000003</v>
      </c>
      <c r="L227" s="849">
        <v>7.35</v>
      </c>
      <c r="M227" s="849">
        <v>1509.69</v>
      </c>
      <c r="N227" s="832">
        <v>1</v>
      </c>
      <c r="O227" s="832">
        <v>205.4</v>
      </c>
      <c r="P227" s="849">
        <v>15</v>
      </c>
      <c r="Q227" s="849">
        <v>2502.02</v>
      </c>
      <c r="R227" s="837">
        <v>1.657307129278196</v>
      </c>
      <c r="S227" s="850">
        <v>166.80133333333333</v>
      </c>
    </row>
    <row r="228" spans="1:19" ht="14.4" customHeight="1" x14ac:dyDescent="0.3">
      <c r="A228" s="831" t="s">
        <v>4551</v>
      </c>
      <c r="B228" s="832" t="s">
        <v>4552</v>
      </c>
      <c r="C228" s="832" t="s">
        <v>606</v>
      </c>
      <c r="D228" s="832" t="s">
        <v>2481</v>
      </c>
      <c r="E228" s="832" t="s">
        <v>4553</v>
      </c>
      <c r="F228" s="832" t="s">
        <v>4563</v>
      </c>
      <c r="G228" s="832" t="s">
        <v>4564</v>
      </c>
      <c r="H228" s="849">
        <v>1</v>
      </c>
      <c r="I228" s="849">
        <v>6372.54</v>
      </c>
      <c r="J228" s="832">
        <v>1.3437373481781378</v>
      </c>
      <c r="K228" s="832">
        <v>6372.54</v>
      </c>
      <c r="L228" s="849">
        <v>1</v>
      </c>
      <c r="M228" s="849">
        <v>4742.3999999999996</v>
      </c>
      <c r="N228" s="832">
        <v>1</v>
      </c>
      <c r="O228" s="832">
        <v>4742.3999999999996</v>
      </c>
      <c r="P228" s="849"/>
      <c r="Q228" s="849"/>
      <c r="R228" s="837"/>
      <c r="S228" s="850"/>
    </row>
    <row r="229" spans="1:19" ht="14.4" customHeight="1" x14ac:dyDescent="0.3">
      <c r="A229" s="831" t="s">
        <v>4551</v>
      </c>
      <c r="B229" s="832" t="s">
        <v>4552</v>
      </c>
      <c r="C229" s="832" t="s">
        <v>606</v>
      </c>
      <c r="D229" s="832" t="s">
        <v>2481</v>
      </c>
      <c r="E229" s="832" t="s">
        <v>4553</v>
      </c>
      <c r="F229" s="832" t="s">
        <v>4566</v>
      </c>
      <c r="G229" s="832" t="s">
        <v>1172</v>
      </c>
      <c r="H229" s="849"/>
      <c r="I229" s="849"/>
      <c r="J229" s="832"/>
      <c r="K229" s="832"/>
      <c r="L229" s="849">
        <v>164</v>
      </c>
      <c r="M229" s="849">
        <v>2253.36</v>
      </c>
      <c r="N229" s="832">
        <v>1</v>
      </c>
      <c r="O229" s="832">
        <v>13.74</v>
      </c>
      <c r="P229" s="849">
        <v>29</v>
      </c>
      <c r="Q229" s="849">
        <v>387.73</v>
      </c>
      <c r="R229" s="837">
        <v>0.17206749032555826</v>
      </c>
      <c r="S229" s="850">
        <v>13.370000000000001</v>
      </c>
    </row>
    <row r="230" spans="1:19" ht="14.4" customHeight="1" x14ac:dyDescent="0.3">
      <c r="A230" s="831" t="s">
        <v>4551</v>
      </c>
      <c r="B230" s="832" t="s">
        <v>4552</v>
      </c>
      <c r="C230" s="832" t="s">
        <v>606</v>
      </c>
      <c r="D230" s="832" t="s">
        <v>2481</v>
      </c>
      <c r="E230" s="832" t="s">
        <v>4553</v>
      </c>
      <c r="F230" s="832" t="s">
        <v>4568</v>
      </c>
      <c r="G230" s="832" t="s">
        <v>4569</v>
      </c>
      <c r="H230" s="849">
        <v>1.69</v>
      </c>
      <c r="I230" s="849">
        <v>618.19000000000005</v>
      </c>
      <c r="J230" s="832"/>
      <c r="K230" s="832">
        <v>365.79289940828409</v>
      </c>
      <c r="L230" s="849"/>
      <c r="M230" s="849"/>
      <c r="N230" s="832"/>
      <c r="O230" s="832"/>
      <c r="P230" s="849"/>
      <c r="Q230" s="849"/>
      <c r="R230" s="837"/>
      <c r="S230" s="850"/>
    </row>
    <row r="231" spans="1:19" ht="14.4" customHeight="1" x14ac:dyDescent="0.3">
      <c r="A231" s="831" t="s">
        <v>4551</v>
      </c>
      <c r="B231" s="832" t="s">
        <v>4552</v>
      </c>
      <c r="C231" s="832" t="s">
        <v>606</v>
      </c>
      <c r="D231" s="832" t="s">
        <v>2481</v>
      </c>
      <c r="E231" s="832" t="s">
        <v>4553</v>
      </c>
      <c r="F231" s="832" t="s">
        <v>4578</v>
      </c>
      <c r="G231" s="832" t="s">
        <v>2406</v>
      </c>
      <c r="H231" s="849">
        <v>4.33</v>
      </c>
      <c r="I231" s="849">
        <v>60952.71</v>
      </c>
      <c r="J231" s="832">
        <v>8.8028153199032663E-2</v>
      </c>
      <c r="K231" s="832">
        <v>14076.838337182448</v>
      </c>
      <c r="L231" s="849">
        <v>48.7</v>
      </c>
      <c r="M231" s="849">
        <v>692422.90999999992</v>
      </c>
      <c r="N231" s="832">
        <v>1</v>
      </c>
      <c r="O231" s="832">
        <v>14218.129568788498</v>
      </c>
      <c r="P231" s="849">
        <v>121.22</v>
      </c>
      <c r="Q231" s="849">
        <v>1592780.47</v>
      </c>
      <c r="R231" s="837">
        <v>2.3003000723936187</v>
      </c>
      <c r="S231" s="850">
        <v>13139.584804487708</v>
      </c>
    </row>
    <row r="232" spans="1:19" ht="14.4" customHeight="1" x14ac:dyDescent="0.3">
      <c r="A232" s="831" t="s">
        <v>4551</v>
      </c>
      <c r="B232" s="832" t="s">
        <v>4552</v>
      </c>
      <c r="C232" s="832" t="s">
        <v>606</v>
      </c>
      <c r="D232" s="832" t="s">
        <v>2481</v>
      </c>
      <c r="E232" s="832" t="s">
        <v>4553</v>
      </c>
      <c r="F232" s="832" t="s">
        <v>4579</v>
      </c>
      <c r="G232" s="832" t="s">
        <v>4580</v>
      </c>
      <c r="H232" s="849"/>
      <c r="I232" s="849"/>
      <c r="J232" s="832"/>
      <c r="K232" s="832"/>
      <c r="L232" s="849">
        <v>1</v>
      </c>
      <c r="M232" s="849">
        <v>28544.97</v>
      </c>
      <c r="N232" s="832">
        <v>1</v>
      </c>
      <c r="O232" s="832">
        <v>28544.97</v>
      </c>
      <c r="P232" s="849"/>
      <c r="Q232" s="849"/>
      <c r="R232" s="837"/>
      <c r="S232" s="850"/>
    </row>
    <row r="233" spans="1:19" ht="14.4" customHeight="1" x14ac:dyDescent="0.3">
      <c r="A233" s="831" t="s">
        <v>4551</v>
      </c>
      <c r="B233" s="832" t="s">
        <v>4552</v>
      </c>
      <c r="C233" s="832" t="s">
        <v>606</v>
      </c>
      <c r="D233" s="832" t="s">
        <v>2481</v>
      </c>
      <c r="E233" s="832" t="s">
        <v>4553</v>
      </c>
      <c r="F233" s="832" t="s">
        <v>4581</v>
      </c>
      <c r="G233" s="832" t="s">
        <v>4580</v>
      </c>
      <c r="H233" s="849"/>
      <c r="I233" s="849"/>
      <c r="J233" s="832"/>
      <c r="K233" s="832"/>
      <c r="L233" s="849">
        <v>1</v>
      </c>
      <c r="M233" s="849">
        <v>57847.6</v>
      </c>
      <c r="N233" s="832">
        <v>1</v>
      </c>
      <c r="O233" s="832">
        <v>57847.6</v>
      </c>
      <c r="P233" s="849"/>
      <c r="Q233" s="849"/>
      <c r="R233" s="837"/>
      <c r="S233" s="850"/>
    </row>
    <row r="234" spans="1:19" ht="14.4" customHeight="1" x14ac:dyDescent="0.3">
      <c r="A234" s="831" t="s">
        <v>4551</v>
      </c>
      <c r="B234" s="832" t="s">
        <v>4552</v>
      </c>
      <c r="C234" s="832" t="s">
        <v>606</v>
      </c>
      <c r="D234" s="832" t="s">
        <v>2481</v>
      </c>
      <c r="E234" s="832" t="s">
        <v>4553</v>
      </c>
      <c r="F234" s="832" t="s">
        <v>4582</v>
      </c>
      <c r="G234" s="832" t="s">
        <v>4580</v>
      </c>
      <c r="H234" s="849">
        <v>2</v>
      </c>
      <c r="I234" s="849">
        <v>222893.06</v>
      </c>
      <c r="J234" s="832">
        <v>0.5</v>
      </c>
      <c r="K234" s="832">
        <v>111446.53</v>
      </c>
      <c r="L234" s="849">
        <v>4</v>
      </c>
      <c r="M234" s="849">
        <v>445786.12</v>
      </c>
      <c r="N234" s="832">
        <v>1</v>
      </c>
      <c r="O234" s="832">
        <v>111446.53</v>
      </c>
      <c r="P234" s="849">
        <v>9</v>
      </c>
      <c r="Q234" s="849">
        <v>1003023</v>
      </c>
      <c r="R234" s="837">
        <v>2.2500094888553281</v>
      </c>
      <c r="S234" s="850">
        <v>111447</v>
      </c>
    </row>
    <row r="235" spans="1:19" ht="14.4" customHeight="1" x14ac:dyDescent="0.3">
      <c r="A235" s="831" t="s">
        <v>4551</v>
      </c>
      <c r="B235" s="832" t="s">
        <v>4552</v>
      </c>
      <c r="C235" s="832" t="s">
        <v>606</v>
      </c>
      <c r="D235" s="832" t="s">
        <v>2481</v>
      </c>
      <c r="E235" s="832" t="s">
        <v>4553</v>
      </c>
      <c r="F235" s="832" t="s">
        <v>4585</v>
      </c>
      <c r="G235" s="832" t="s">
        <v>4586</v>
      </c>
      <c r="H235" s="849">
        <v>2</v>
      </c>
      <c r="I235" s="849">
        <v>111248.62</v>
      </c>
      <c r="J235" s="832"/>
      <c r="K235" s="832">
        <v>55624.31</v>
      </c>
      <c r="L235" s="849"/>
      <c r="M235" s="849"/>
      <c r="N235" s="832"/>
      <c r="O235" s="832"/>
      <c r="P235" s="849">
        <v>30</v>
      </c>
      <c r="Q235" s="849">
        <v>720666</v>
      </c>
      <c r="R235" s="837"/>
      <c r="S235" s="850">
        <v>24022.2</v>
      </c>
    </row>
    <row r="236" spans="1:19" ht="14.4" customHeight="1" x14ac:dyDescent="0.3">
      <c r="A236" s="831" t="s">
        <v>4551</v>
      </c>
      <c r="B236" s="832" t="s">
        <v>4552</v>
      </c>
      <c r="C236" s="832" t="s">
        <v>606</v>
      </c>
      <c r="D236" s="832" t="s">
        <v>2481</v>
      </c>
      <c r="E236" s="832" t="s">
        <v>4553</v>
      </c>
      <c r="F236" s="832" t="s">
        <v>4587</v>
      </c>
      <c r="G236" s="832" t="s">
        <v>4588</v>
      </c>
      <c r="H236" s="849">
        <v>4</v>
      </c>
      <c r="I236" s="849">
        <v>33178.28</v>
      </c>
      <c r="J236" s="832">
        <v>2</v>
      </c>
      <c r="K236" s="832">
        <v>8294.57</v>
      </c>
      <c r="L236" s="849">
        <v>2</v>
      </c>
      <c r="M236" s="849">
        <v>16589.14</v>
      </c>
      <c r="N236" s="832">
        <v>1</v>
      </c>
      <c r="O236" s="832">
        <v>8294.57</v>
      </c>
      <c r="P236" s="849">
        <v>18</v>
      </c>
      <c r="Q236" s="849">
        <v>148673.70000000001</v>
      </c>
      <c r="R236" s="837">
        <v>8.9621101515810953</v>
      </c>
      <c r="S236" s="850">
        <v>8259.6500000000015</v>
      </c>
    </row>
    <row r="237" spans="1:19" ht="14.4" customHeight="1" x14ac:dyDescent="0.3">
      <c r="A237" s="831" t="s">
        <v>4551</v>
      </c>
      <c r="B237" s="832" t="s">
        <v>4552</v>
      </c>
      <c r="C237" s="832" t="s">
        <v>606</v>
      </c>
      <c r="D237" s="832" t="s">
        <v>2481</v>
      </c>
      <c r="E237" s="832" t="s">
        <v>4553</v>
      </c>
      <c r="F237" s="832" t="s">
        <v>4593</v>
      </c>
      <c r="G237" s="832" t="s">
        <v>4586</v>
      </c>
      <c r="H237" s="849"/>
      <c r="I237" s="849"/>
      <c r="J237" s="832"/>
      <c r="K237" s="832"/>
      <c r="L237" s="849"/>
      <c r="M237" s="849"/>
      <c r="N237" s="832"/>
      <c r="O237" s="832"/>
      <c r="P237" s="849">
        <v>6</v>
      </c>
      <c r="Q237" s="849">
        <v>432399.60000000003</v>
      </c>
      <c r="R237" s="837"/>
      <c r="S237" s="850">
        <v>72066.600000000006</v>
      </c>
    </row>
    <row r="238" spans="1:19" ht="14.4" customHeight="1" x14ac:dyDescent="0.3">
      <c r="A238" s="831" t="s">
        <v>4551</v>
      </c>
      <c r="B238" s="832" t="s">
        <v>4552</v>
      </c>
      <c r="C238" s="832" t="s">
        <v>606</v>
      </c>
      <c r="D238" s="832" t="s">
        <v>2481</v>
      </c>
      <c r="E238" s="832" t="s">
        <v>4553</v>
      </c>
      <c r="F238" s="832" t="s">
        <v>4594</v>
      </c>
      <c r="G238" s="832" t="s">
        <v>1691</v>
      </c>
      <c r="H238" s="849"/>
      <c r="I238" s="849"/>
      <c r="J238" s="832"/>
      <c r="K238" s="832"/>
      <c r="L238" s="849">
        <v>2</v>
      </c>
      <c r="M238" s="849">
        <v>14341.8</v>
      </c>
      <c r="N238" s="832">
        <v>1</v>
      </c>
      <c r="O238" s="832">
        <v>7170.9</v>
      </c>
      <c r="P238" s="849">
        <v>11.61</v>
      </c>
      <c r="Q238" s="849">
        <v>75195.600000000006</v>
      </c>
      <c r="R238" s="837">
        <v>5.2431075597205377</v>
      </c>
      <c r="S238" s="850">
        <v>6476.7958656330757</v>
      </c>
    </row>
    <row r="239" spans="1:19" ht="14.4" customHeight="1" x14ac:dyDescent="0.3">
      <c r="A239" s="831" t="s">
        <v>4551</v>
      </c>
      <c r="B239" s="832" t="s">
        <v>4552</v>
      </c>
      <c r="C239" s="832" t="s">
        <v>606</v>
      </c>
      <c r="D239" s="832" t="s">
        <v>2481</v>
      </c>
      <c r="E239" s="832" t="s">
        <v>4553</v>
      </c>
      <c r="F239" s="832" t="s">
        <v>4595</v>
      </c>
      <c r="G239" s="832" t="s">
        <v>1691</v>
      </c>
      <c r="H239" s="849"/>
      <c r="I239" s="849"/>
      <c r="J239" s="832"/>
      <c r="K239" s="832"/>
      <c r="L239" s="849">
        <v>5.18</v>
      </c>
      <c r="M239" s="849">
        <v>148592.44</v>
      </c>
      <c r="N239" s="832">
        <v>1</v>
      </c>
      <c r="O239" s="832">
        <v>28685.799227799231</v>
      </c>
      <c r="P239" s="849">
        <v>7.4300000000000006</v>
      </c>
      <c r="Q239" s="849">
        <v>192499.24</v>
      </c>
      <c r="R239" s="837">
        <v>1.2954847500989954</v>
      </c>
      <c r="S239" s="850">
        <v>25908.376850605648</v>
      </c>
    </row>
    <row r="240" spans="1:19" ht="14.4" customHeight="1" x14ac:dyDescent="0.3">
      <c r="A240" s="831" t="s">
        <v>4551</v>
      </c>
      <c r="B240" s="832" t="s">
        <v>4552</v>
      </c>
      <c r="C240" s="832" t="s">
        <v>606</v>
      </c>
      <c r="D240" s="832" t="s">
        <v>2481</v>
      </c>
      <c r="E240" s="832" t="s">
        <v>4553</v>
      </c>
      <c r="F240" s="832" t="s">
        <v>4596</v>
      </c>
      <c r="G240" s="832" t="s">
        <v>1701</v>
      </c>
      <c r="H240" s="849">
        <v>9.65</v>
      </c>
      <c r="I240" s="849">
        <v>48085.95</v>
      </c>
      <c r="J240" s="832"/>
      <c r="K240" s="832">
        <v>4982.9999999999991</v>
      </c>
      <c r="L240" s="849"/>
      <c r="M240" s="849"/>
      <c r="N240" s="832"/>
      <c r="O240" s="832"/>
      <c r="P240" s="849">
        <v>14.649999999999999</v>
      </c>
      <c r="Q240" s="849">
        <v>71647.150000000009</v>
      </c>
      <c r="R240" s="837"/>
      <c r="S240" s="850">
        <v>4890.5904436860083</v>
      </c>
    </row>
    <row r="241" spans="1:19" ht="14.4" customHeight="1" x14ac:dyDescent="0.3">
      <c r="A241" s="831" t="s">
        <v>4551</v>
      </c>
      <c r="B241" s="832" t="s">
        <v>4552</v>
      </c>
      <c r="C241" s="832" t="s">
        <v>606</v>
      </c>
      <c r="D241" s="832" t="s">
        <v>2481</v>
      </c>
      <c r="E241" s="832" t="s">
        <v>4553</v>
      </c>
      <c r="F241" s="832" t="s">
        <v>4599</v>
      </c>
      <c r="G241" s="832" t="s">
        <v>2421</v>
      </c>
      <c r="H241" s="849"/>
      <c r="I241" s="849"/>
      <c r="J241" s="832"/>
      <c r="K241" s="832"/>
      <c r="L241" s="849">
        <v>84.22999999999999</v>
      </c>
      <c r="M241" s="849">
        <v>883759</v>
      </c>
      <c r="N241" s="832">
        <v>1</v>
      </c>
      <c r="O241" s="832">
        <v>10492.211801021016</v>
      </c>
      <c r="P241" s="849"/>
      <c r="Q241" s="849"/>
      <c r="R241" s="837"/>
      <c r="S241" s="850"/>
    </row>
    <row r="242" spans="1:19" ht="14.4" customHeight="1" x14ac:dyDescent="0.3">
      <c r="A242" s="831" t="s">
        <v>4551</v>
      </c>
      <c r="B242" s="832" t="s">
        <v>4552</v>
      </c>
      <c r="C242" s="832" t="s">
        <v>606</v>
      </c>
      <c r="D242" s="832" t="s">
        <v>2481</v>
      </c>
      <c r="E242" s="832" t="s">
        <v>4553</v>
      </c>
      <c r="F242" s="832" t="s">
        <v>4601</v>
      </c>
      <c r="G242" s="832" t="s">
        <v>4602</v>
      </c>
      <c r="H242" s="849">
        <v>11.49</v>
      </c>
      <c r="I242" s="849">
        <v>1580.31</v>
      </c>
      <c r="J242" s="832"/>
      <c r="K242" s="832">
        <v>137.53785900783288</v>
      </c>
      <c r="L242" s="849"/>
      <c r="M242" s="849"/>
      <c r="N242" s="832"/>
      <c r="O242" s="832"/>
      <c r="P242" s="849"/>
      <c r="Q242" s="849"/>
      <c r="R242" s="837"/>
      <c r="S242" s="850"/>
    </row>
    <row r="243" spans="1:19" ht="14.4" customHeight="1" x14ac:dyDescent="0.3">
      <c r="A243" s="831" t="s">
        <v>4551</v>
      </c>
      <c r="B243" s="832" t="s">
        <v>4552</v>
      </c>
      <c r="C243" s="832" t="s">
        <v>606</v>
      </c>
      <c r="D243" s="832" t="s">
        <v>2481</v>
      </c>
      <c r="E243" s="832" t="s">
        <v>4553</v>
      </c>
      <c r="F243" s="832" t="s">
        <v>4603</v>
      </c>
      <c r="G243" s="832" t="s">
        <v>4602</v>
      </c>
      <c r="H243" s="849">
        <v>24.71</v>
      </c>
      <c r="I243" s="849">
        <v>16992.04</v>
      </c>
      <c r="J243" s="832"/>
      <c r="K243" s="832">
        <v>687.65843787940105</v>
      </c>
      <c r="L243" s="849"/>
      <c r="M243" s="849"/>
      <c r="N243" s="832"/>
      <c r="O243" s="832"/>
      <c r="P243" s="849"/>
      <c r="Q243" s="849"/>
      <c r="R243" s="837"/>
      <c r="S243" s="850"/>
    </row>
    <row r="244" spans="1:19" ht="14.4" customHeight="1" x14ac:dyDescent="0.3">
      <c r="A244" s="831" t="s">
        <v>4551</v>
      </c>
      <c r="B244" s="832" t="s">
        <v>4552</v>
      </c>
      <c r="C244" s="832" t="s">
        <v>606</v>
      </c>
      <c r="D244" s="832" t="s">
        <v>2481</v>
      </c>
      <c r="E244" s="832" t="s">
        <v>4553</v>
      </c>
      <c r="F244" s="832" t="s">
        <v>4604</v>
      </c>
      <c r="G244" s="832" t="s">
        <v>1660</v>
      </c>
      <c r="H244" s="849"/>
      <c r="I244" s="849"/>
      <c r="J244" s="832"/>
      <c r="K244" s="832"/>
      <c r="L244" s="849"/>
      <c r="M244" s="849"/>
      <c r="N244" s="832"/>
      <c r="O244" s="832"/>
      <c r="P244" s="849">
        <v>17</v>
      </c>
      <c r="Q244" s="849">
        <v>21944.620000000003</v>
      </c>
      <c r="R244" s="837"/>
      <c r="S244" s="850">
        <v>1290.8600000000001</v>
      </c>
    </row>
    <row r="245" spans="1:19" ht="14.4" customHeight="1" x14ac:dyDescent="0.3">
      <c r="A245" s="831" t="s">
        <v>4551</v>
      </c>
      <c r="B245" s="832" t="s">
        <v>4552</v>
      </c>
      <c r="C245" s="832" t="s">
        <v>606</v>
      </c>
      <c r="D245" s="832" t="s">
        <v>2481</v>
      </c>
      <c r="E245" s="832" t="s">
        <v>4553</v>
      </c>
      <c r="F245" s="832" t="s">
        <v>4605</v>
      </c>
      <c r="G245" s="832" t="s">
        <v>651</v>
      </c>
      <c r="H245" s="849">
        <v>0.1</v>
      </c>
      <c r="I245" s="849">
        <v>7.8</v>
      </c>
      <c r="J245" s="832"/>
      <c r="K245" s="832">
        <v>78</v>
      </c>
      <c r="L245" s="849"/>
      <c r="M245" s="849"/>
      <c r="N245" s="832"/>
      <c r="O245" s="832"/>
      <c r="P245" s="849">
        <v>0.30000000000000004</v>
      </c>
      <c r="Q245" s="849">
        <v>14.129999999999999</v>
      </c>
      <c r="R245" s="837"/>
      <c r="S245" s="850">
        <v>47.099999999999987</v>
      </c>
    </row>
    <row r="246" spans="1:19" ht="14.4" customHeight="1" x14ac:dyDescent="0.3">
      <c r="A246" s="831" t="s">
        <v>4551</v>
      </c>
      <c r="B246" s="832" t="s">
        <v>4552</v>
      </c>
      <c r="C246" s="832" t="s">
        <v>606</v>
      </c>
      <c r="D246" s="832" t="s">
        <v>2481</v>
      </c>
      <c r="E246" s="832" t="s">
        <v>4553</v>
      </c>
      <c r="F246" s="832" t="s">
        <v>4606</v>
      </c>
      <c r="G246" s="832" t="s">
        <v>1144</v>
      </c>
      <c r="H246" s="849">
        <v>4.4000000000000004</v>
      </c>
      <c r="I246" s="849">
        <v>801.46</v>
      </c>
      <c r="J246" s="832">
        <v>0.32713854794665925</v>
      </c>
      <c r="K246" s="832">
        <v>182.15</v>
      </c>
      <c r="L246" s="849">
        <v>13.45</v>
      </c>
      <c r="M246" s="849">
        <v>2449.9100000000003</v>
      </c>
      <c r="N246" s="832">
        <v>1</v>
      </c>
      <c r="O246" s="832">
        <v>182.14944237918218</v>
      </c>
      <c r="P246" s="849">
        <v>21.199999999999996</v>
      </c>
      <c r="Q246" s="849">
        <v>3718.48</v>
      </c>
      <c r="R246" s="837">
        <v>1.5178026947928698</v>
      </c>
      <c r="S246" s="850">
        <v>175.40000000000003</v>
      </c>
    </row>
    <row r="247" spans="1:19" ht="14.4" customHeight="1" x14ac:dyDescent="0.3">
      <c r="A247" s="831" t="s">
        <v>4551</v>
      </c>
      <c r="B247" s="832" t="s">
        <v>4552</v>
      </c>
      <c r="C247" s="832" t="s">
        <v>606</v>
      </c>
      <c r="D247" s="832" t="s">
        <v>2481</v>
      </c>
      <c r="E247" s="832" t="s">
        <v>4553</v>
      </c>
      <c r="F247" s="832" t="s">
        <v>4607</v>
      </c>
      <c r="G247" s="832" t="s">
        <v>779</v>
      </c>
      <c r="H247" s="849">
        <v>7.4</v>
      </c>
      <c r="I247" s="849">
        <v>523.55000000000007</v>
      </c>
      <c r="J247" s="832">
        <v>1.1386224745003373</v>
      </c>
      <c r="K247" s="832">
        <v>70.75</v>
      </c>
      <c r="L247" s="849">
        <v>5.4000000000000012</v>
      </c>
      <c r="M247" s="849">
        <v>459.81</v>
      </c>
      <c r="N247" s="832">
        <v>1</v>
      </c>
      <c r="O247" s="832">
        <v>85.149999999999977</v>
      </c>
      <c r="P247" s="849">
        <v>0.5</v>
      </c>
      <c r="Q247" s="849">
        <v>30.129999999999995</v>
      </c>
      <c r="R247" s="837">
        <v>6.5527065527065512E-2</v>
      </c>
      <c r="S247" s="850">
        <v>60.259999999999991</v>
      </c>
    </row>
    <row r="248" spans="1:19" ht="14.4" customHeight="1" x14ac:dyDescent="0.3">
      <c r="A248" s="831" t="s">
        <v>4551</v>
      </c>
      <c r="B248" s="832" t="s">
        <v>4552</v>
      </c>
      <c r="C248" s="832" t="s">
        <v>606</v>
      </c>
      <c r="D248" s="832" t="s">
        <v>2481</v>
      </c>
      <c r="E248" s="832" t="s">
        <v>4553</v>
      </c>
      <c r="F248" s="832" t="s">
        <v>4608</v>
      </c>
      <c r="G248" s="832" t="s">
        <v>2564</v>
      </c>
      <c r="H248" s="849">
        <v>0.55000000000000004</v>
      </c>
      <c r="I248" s="849">
        <v>267.51</v>
      </c>
      <c r="J248" s="832">
        <v>0.17024756570992169</v>
      </c>
      <c r="K248" s="832">
        <v>486.38181818181812</v>
      </c>
      <c r="L248" s="849">
        <v>2.29</v>
      </c>
      <c r="M248" s="849">
        <v>1571.3000000000002</v>
      </c>
      <c r="N248" s="832">
        <v>1</v>
      </c>
      <c r="O248" s="832">
        <v>686.15720524017479</v>
      </c>
      <c r="P248" s="849">
        <v>9.27</v>
      </c>
      <c r="Q248" s="849">
        <v>6360.78</v>
      </c>
      <c r="R248" s="837">
        <v>4.0481002991153812</v>
      </c>
      <c r="S248" s="850">
        <v>686.16828478964396</v>
      </c>
    </row>
    <row r="249" spans="1:19" ht="14.4" customHeight="1" x14ac:dyDescent="0.3">
      <c r="A249" s="831" t="s">
        <v>4551</v>
      </c>
      <c r="B249" s="832" t="s">
        <v>4552</v>
      </c>
      <c r="C249" s="832" t="s">
        <v>606</v>
      </c>
      <c r="D249" s="832" t="s">
        <v>2481</v>
      </c>
      <c r="E249" s="832" t="s">
        <v>4553</v>
      </c>
      <c r="F249" s="832" t="s">
        <v>4609</v>
      </c>
      <c r="G249" s="832" t="s">
        <v>2564</v>
      </c>
      <c r="H249" s="849">
        <v>1</v>
      </c>
      <c r="I249" s="849">
        <v>121.61</v>
      </c>
      <c r="J249" s="832">
        <v>0.17722238414456426</v>
      </c>
      <c r="K249" s="832">
        <v>121.61</v>
      </c>
      <c r="L249" s="849">
        <v>4</v>
      </c>
      <c r="M249" s="849">
        <v>686.2</v>
      </c>
      <c r="N249" s="832">
        <v>1</v>
      </c>
      <c r="O249" s="832">
        <v>171.55</v>
      </c>
      <c r="P249" s="849">
        <v>7.3900000000000006</v>
      </c>
      <c r="Q249" s="849">
        <v>1267.75</v>
      </c>
      <c r="R249" s="837">
        <v>1.847493442145147</v>
      </c>
      <c r="S249" s="850">
        <v>171.54939106901216</v>
      </c>
    </row>
    <row r="250" spans="1:19" ht="14.4" customHeight="1" x14ac:dyDescent="0.3">
      <c r="A250" s="831" t="s">
        <v>4551</v>
      </c>
      <c r="B250" s="832" t="s">
        <v>4552</v>
      </c>
      <c r="C250" s="832" t="s">
        <v>606</v>
      </c>
      <c r="D250" s="832" t="s">
        <v>2481</v>
      </c>
      <c r="E250" s="832" t="s">
        <v>4553</v>
      </c>
      <c r="F250" s="832" t="s">
        <v>4610</v>
      </c>
      <c r="G250" s="832" t="s">
        <v>2564</v>
      </c>
      <c r="H250" s="849">
        <v>10.1</v>
      </c>
      <c r="I250" s="849">
        <v>2456.71</v>
      </c>
      <c r="J250" s="832">
        <v>0.45006888314048493</v>
      </c>
      <c r="K250" s="832">
        <v>243.23861386138614</v>
      </c>
      <c r="L250" s="849">
        <v>15.91</v>
      </c>
      <c r="M250" s="849">
        <v>5458.52</v>
      </c>
      <c r="N250" s="832">
        <v>1</v>
      </c>
      <c r="O250" s="832">
        <v>343.08736643620369</v>
      </c>
      <c r="P250" s="849">
        <v>37.42</v>
      </c>
      <c r="Q250" s="849">
        <v>12838.3</v>
      </c>
      <c r="R250" s="837">
        <v>2.3519745278940074</v>
      </c>
      <c r="S250" s="850">
        <v>343.08658471405664</v>
      </c>
    </row>
    <row r="251" spans="1:19" ht="14.4" customHeight="1" x14ac:dyDescent="0.3">
      <c r="A251" s="831" t="s">
        <v>4551</v>
      </c>
      <c r="B251" s="832" t="s">
        <v>4552</v>
      </c>
      <c r="C251" s="832" t="s">
        <v>606</v>
      </c>
      <c r="D251" s="832" t="s">
        <v>2481</v>
      </c>
      <c r="E251" s="832" t="s">
        <v>4553</v>
      </c>
      <c r="F251" s="832" t="s">
        <v>4611</v>
      </c>
      <c r="G251" s="832" t="s">
        <v>1208</v>
      </c>
      <c r="H251" s="849"/>
      <c r="I251" s="849"/>
      <c r="J251" s="832"/>
      <c r="K251" s="832"/>
      <c r="L251" s="849">
        <v>0.4</v>
      </c>
      <c r="M251" s="849">
        <v>23.98</v>
      </c>
      <c r="N251" s="832">
        <v>1</v>
      </c>
      <c r="O251" s="832">
        <v>59.949999999999996</v>
      </c>
      <c r="P251" s="849">
        <v>0.60000000000000009</v>
      </c>
      <c r="Q251" s="849">
        <v>26.73</v>
      </c>
      <c r="R251" s="837">
        <v>1.1146788990825689</v>
      </c>
      <c r="S251" s="850">
        <v>44.55</v>
      </c>
    </row>
    <row r="252" spans="1:19" ht="14.4" customHeight="1" x14ac:dyDescent="0.3">
      <c r="A252" s="831" t="s">
        <v>4551</v>
      </c>
      <c r="B252" s="832" t="s">
        <v>4552</v>
      </c>
      <c r="C252" s="832" t="s">
        <v>606</v>
      </c>
      <c r="D252" s="832" t="s">
        <v>2481</v>
      </c>
      <c r="E252" s="832" t="s">
        <v>4553</v>
      </c>
      <c r="F252" s="832" t="s">
        <v>4612</v>
      </c>
      <c r="G252" s="832" t="s">
        <v>4613</v>
      </c>
      <c r="H252" s="849">
        <v>0.04</v>
      </c>
      <c r="I252" s="849">
        <v>10.24</v>
      </c>
      <c r="J252" s="832"/>
      <c r="K252" s="832">
        <v>256</v>
      </c>
      <c r="L252" s="849"/>
      <c r="M252" s="849"/>
      <c r="N252" s="832"/>
      <c r="O252" s="832"/>
      <c r="P252" s="849"/>
      <c r="Q252" s="849"/>
      <c r="R252" s="837"/>
      <c r="S252" s="850"/>
    </row>
    <row r="253" spans="1:19" ht="14.4" customHeight="1" x14ac:dyDescent="0.3">
      <c r="A253" s="831" t="s">
        <v>4551</v>
      </c>
      <c r="B253" s="832" t="s">
        <v>4552</v>
      </c>
      <c r="C253" s="832" t="s">
        <v>606</v>
      </c>
      <c r="D253" s="832" t="s">
        <v>2481</v>
      </c>
      <c r="E253" s="832" t="s">
        <v>4553</v>
      </c>
      <c r="F253" s="832" t="s">
        <v>4614</v>
      </c>
      <c r="G253" s="832" t="s">
        <v>4615</v>
      </c>
      <c r="H253" s="849">
        <v>0.1</v>
      </c>
      <c r="I253" s="849">
        <v>11.73</v>
      </c>
      <c r="J253" s="832">
        <v>0.2</v>
      </c>
      <c r="K253" s="832">
        <v>117.3</v>
      </c>
      <c r="L253" s="849">
        <v>0.5</v>
      </c>
      <c r="M253" s="849">
        <v>58.65</v>
      </c>
      <c r="N253" s="832">
        <v>1</v>
      </c>
      <c r="O253" s="832">
        <v>117.3</v>
      </c>
      <c r="P253" s="849">
        <v>2.4</v>
      </c>
      <c r="Q253" s="849">
        <v>281.52</v>
      </c>
      <c r="R253" s="837">
        <v>4.8</v>
      </c>
      <c r="S253" s="850">
        <v>117.3</v>
      </c>
    </row>
    <row r="254" spans="1:19" ht="14.4" customHeight="1" x14ac:dyDescent="0.3">
      <c r="A254" s="831" t="s">
        <v>4551</v>
      </c>
      <c r="B254" s="832" t="s">
        <v>4552</v>
      </c>
      <c r="C254" s="832" t="s">
        <v>606</v>
      </c>
      <c r="D254" s="832" t="s">
        <v>2481</v>
      </c>
      <c r="E254" s="832" t="s">
        <v>4553</v>
      </c>
      <c r="F254" s="832" t="s">
        <v>4616</v>
      </c>
      <c r="G254" s="832" t="s">
        <v>1146</v>
      </c>
      <c r="H254" s="849"/>
      <c r="I254" s="849"/>
      <c r="J254" s="832"/>
      <c r="K254" s="832"/>
      <c r="L254" s="849">
        <v>1.8</v>
      </c>
      <c r="M254" s="849">
        <v>161.1</v>
      </c>
      <c r="N254" s="832">
        <v>1</v>
      </c>
      <c r="O254" s="832">
        <v>89.5</v>
      </c>
      <c r="P254" s="849">
        <v>5</v>
      </c>
      <c r="Q254" s="849">
        <v>332.34</v>
      </c>
      <c r="R254" s="837">
        <v>2.0629422718808192</v>
      </c>
      <c r="S254" s="850">
        <v>66.467999999999989</v>
      </c>
    </row>
    <row r="255" spans="1:19" ht="14.4" customHeight="1" x14ac:dyDescent="0.3">
      <c r="A255" s="831" t="s">
        <v>4551</v>
      </c>
      <c r="B255" s="832" t="s">
        <v>4552</v>
      </c>
      <c r="C255" s="832" t="s">
        <v>606</v>
      </c>
      <c r="D255" s="832" t="s">
        <v>2481</v>
      </c>
      <c r="E255" s="832" t="s">
        <v>4553</v>
      </c>
      <c r="F255" s="832" t="s">
        <v>4619</v>
      </c>
      <c r="G255" s="832" t="s">
        <v>1636</v>
      </c>
      <c r="H255" s="849">
        <v>0.03</v>
      </c>
      <c r="I255" s="849">
        <v>6.02</v>
      </c>
      <c r="J255" s="832">
        <v>1</v>
      </c>
      <c r="K255" s="832">
        <v>200.66666666666666</v>
      </c>
      <c r="L255" s="849">
        <v>0.03</v>
      </c>
      <c r="M255" s="849">
        <v>6.02</v>
      </c>
      <c r="N255" s="832">
        <v>1</v>
      </c>
      <c r="O255" s="832">
        <v>200.66666666666666</v>
      </c>
      <c r="P255" s="849">
        <v>2.15</v>
      </c>
      <c r="Q255" s="849">
        <v>395.4</v>
      </c>
      <c r="R255" s="837">
        <v>65.68106312292359</v>
      </c>
      <c r="S255" s="850">
        <v>183.90697674418604</v>
      </c>
    </row>
    <row r="256" spans="1:19" ht="14.4" customHeight="1" x14ac:dyDescent="0.3">
      <c r="A256" s="831" t="s">
        <v>4551</v>
      </c>
      <c r="B256" s="832" t="s">
        <v>4552</v>
      </c>
      <c r="C256" s="832" t="s">
        <v>606</v>
      </c>
      <c r="D256" s="832" t="s">
        <v>2481</v>
      </c>
      <c r="E256" s="832" t="s">
        <v>4553</v>
      </c>
      <c r="F256" s="832" t="s">
        <v>4620</v>
      </c>
      <c r="G256" s="832" t="s">
        <v>2087</v>
      </c>
      <c r="H256" s="849">
        <v>11.21</v>
      </c>
      <c r="I256" s="849">
        <v>26375.919999999998</v>
      </c>
      <c r="J256" s="832">
        <v>0.45532081864777108</v>
      </c>
      <c r="K256" s="832">
        <v>2352.8920606601246</v>
      </c>
      <c r="L256" s="849">
        <v>24.62</v>
      </c>
      <c r="M256" s="849">
        <v>57928.21</v>
      </c>
      <c r="N256" s="832">
        <v>1</v>
      </c>
      <c r="O256" s="832">
        <v>2352.8923639317627</v>
      </c>
      <c r="P256" s="849"/>
      <c r="Q256" s="849"/>
      <c r="R256" s="837"/>
      <c r="S256" s="850"/>
    </row>
    <row r="257" spans="1:19" ht="14.4" customHeight="1" x14ac:dyDescent="0.3">
      <c r="A257" s="831" t="s">
        <v>4551</v>
      </c>
      <c r="B257" s="832" t="s">
        <v>4552</v>
      </c>
      <c r="C257" s="832" t="s">
        <v>606</v>
      </c>
      <c r="D257" s="832" t="s">
        <v>2481</v>
      </c>
      <c r="E257" s="832" t="s">
        <v>4553</v>
      </c>
      <c r="F257" s="832" t="s">
        <v>4623</v>
      </c>
      <c r="G257" s="832" t="s">
        <v>4624</v>
      </c>
      <c r="H257" s="849">
        <v>0.17</v>
      </c>
      <c r="I257" s="849">
        <v>84.62</v>
      </c>
      <c r="J257" s="832">
        <v>0.34694546945469457</v>
      </c>
      <c r="K257" s="832">
        <v>497.76470588235293</v>
      </c>
      <c r="L257" s="849">
        <v>0.49</v>
      </c>
      <c r="M257" s="849">
        <v>243.9</v>
      </c>
      <c r="N257" s="832">
        <v>1</v>
      </c>
      <c r="O257" s="832">
        <v>497.75510204081633</v>
      </c>
      <c r="P257" s="849"/>
      <c r="Q257" s="849"/>
      <c r="R257" s="837"/>
      <c r="S257" s="850"/>
    </row>
    <row r="258" spans="1:19" ht="14.4" customHeight="1" x14ac:dyDescent="0.3">
      <c r="A258" s="831" t="s">
        <v>4551</v>
      </c>
      <c r="B258" s="832" t="s">
        <v>4552</v>
      </c>
      <c r="C258" s="832" t="s">
        <v>606</v>
      </c>
      <c r="D258" s="832" t="s">
        <v>2481</v>
      </c>
      <c r="E258" s="832" t="s">
        <v>4553</v>
      </c>
      <c r="F258" s="832" t="s">
        <v>4625</v>
      </c>
      <c r="G258" s="832" t="s">
        <v>4624</v>
      </c>
      <c r="H258" s="849">
        <v>0.5</v>
      </c>
      <c r="I258" s="849">
        <v>82.96</v>
      </c>
      <c r="J258" s="832"/>
      <c r="K258" s="832">
        <v>165.92</v>
      </c>
      <c r="L258" s="849"/>
      <c r="M258" s="849"/>
      <c r="N258" s="832"/>
      <c r="O258" s="832"/>
      <c r="P258" s="849"/>
      <c r="Q258" s="849"/>
      <c r="R258" s="837"/>
      <c r="S258" s="850"/>
    </row>
    <row r="259" spans="1:19" ht="14.4" customHeight="1" x14ac:dyDescent="0.3">
      <c r="A259" s="831" t="s">
        <v>4551</v>
      </c>
      <c r="B259" s="832" t="s">
        <v>4552</v>
      </c>
      <c r="C259" s="832" t="s">
        <v>606</v>
      </c>
      <c r="D259" s="832" t="s">
        <v>2481</v>
      </c>
      <c r="E259" s="832" t="s">
        <v>4553</v>
      </c>
      <c r="F259" s="832" t="s">
        <v>4626</v>
      </c>
      <c r="G259" s="832" t="s">
        <v>4627</v>
      </c>
      <c r="H259" s="849"/>
      <c r="I259" s="849"/>
      <c r="J259" s="832"/>
      <c r="K259" s="832"/>
      <c r="L259" s="849">
        <v>3</v>
      </c>
      <c r="M259" s="849">
        <v>14227.2</v>
      </c>
      <c r="N259" s="832">
        <v>1</v>
      </c>
      <c r="O259" s="832">
        <v>4742.4000000000005</v>
      </c>
      <c r="P259" s="849"/>
      <c r="Q259" s="849"/>
      <c r="R259" s="837"/>
      <c r="S259" s="850"/>
    </row>
    <row r="260" spans="1:19" ht="14.4" customHeight="1" x14ac:dyDescent="0.3">
      <c r="A260" s="831" t="s">
        <v>4551</v>
      </c>
      <c r="B260" s="832" t="s">
        <v>4552</v>
      </c>
      <c r="C260" s="832" t="s">
        <v>606</v>
      </c>
      <c r="D260" s="832" t="s">
        <v>2481</v>
      </c>
      <c r="E260" s="832" t="s">
        <v>4553</v>
      </c>
      <c r="F260" s="832" t="s">
        <v>4638</v>
      </c>
      <c r="G260" s="832" t="s">
        <v>4639</v>
      </c>
      <c r="H260" s="849">
        <v>9.02</v>
      </c>
      <c r="I260" s="849">
        <v>2379.29</v>
      </c>
      <c r="J260" s="832">
        <v>0.56693902157155696</v>
      </c>
      <c r="K260" s="832">
        <v>263.77937915742797</v>
      </c>
      <c r="L260" s="849">
        <v>15.91</v>
      </c>
      <c r="M260" s="849">
        <v>4196.7299999999996</v>
      </c>
      <c r="N260" s="832">
        <v>1</v>
      </c>
      <c r="O260" s="832">
        <v>263.77938403519795</v>
      </c>
      <c r="P260" s="849">
        <v>14.85</v>
      </c>
      <c r="Q260" s="849">
        <v>1169.58</v>
      </c>
      <c r="R260" s="837">
        <v>0.27868840740290657</v>
      </c>
      <c r="S260" s="850">
        <v>78.759595959595956</v>
      </c>
    </row>
    <row r="261" spans="1:19" ht="14.4" customHeight="1" x14ac:dyDescent="0.3">
      <c r="A261" s="831" t="s">
        <v>4551</v>
      </c>
      <c r="B261" s="832" t="s">
        <v>4552</v>
      </c>
      <c r="C261" s="832" t="s">
        <v>606</v>
      </c>
      <c r="D261" s="832" t="s">
        <v>2481</v>
      </c>
      <c r="E261" s="832" t="s">
        <v>4553</v>
      </c>
      <c r="F261" s="832" t="s">
        <v>4645</v>
      </c>
      <c r="G261" s="832" t="s">
        <v>2437</v>
      </c>
      <c r="H261" s="849">
        <v>15</v>
      </c>
      <c r="I261" s="849">
        <v>262579.8</v>
      </c>
      <c r="J261" s="832">
        <v>1.2499942874770071</v>
      </c>
      <c r="K261" s="832">
        <v>17505.32</v>
      </c>
      <c r="L261" s="849">
        <v>12</v>
      </c>
      <c r="M261" s="849">
        <v>210064.8</v>
      </c>
      <c r="N261" s="832">
        <v>1</v>
      </c>
      <c r="O261" s="832">
        <v>17505.399999999998</v>
      </c>
      <c r="P261" s="849"/>
      <c r="Q261" s="849"/>
      <c r="R261" s="837"/>
      <c r="S261" s="850"/>
    </row>
    <row r="262" spans="1:19" ht="14.4" customHeight="1" x14ac:dyDescent="0.3">
      <c r="A262" s="831" t="s">
        <v>4551</v>
      </c>
      <c r="B262" s="832" t="s">
        <v>4552</v>
      </c>
      <c r="C262" s="832" t="s">
        <v>606</v>
      </c>
      <c r="D262" s="832" t="s">
        <v>2481</v>
      </c>
      <c r="E262" s="832" t="s">
        <v>4553</v>
      </c>
      <c r="F262" s="832" t="s">
        <v>4647</v>
      </c>
      <c r="G262" s="832" t="s">
        <v>4648</v>
      </c>
      <c r="H262" s="849"/>
      <c r="I262" s="849"/>
      <c r="J262" s="832"/>
      <c r="K262" s="832"/>
      <c r="L262" s="849"/>
      <c r="M262" s="849"/>
      <c r="N262" s="832"/>
      <c r="O262" s="832"/>
      <c r="P262" s="849">
        <v>19</v>
      </c>
      <c r="Q262" s="849">
        <v>127425.4</v>
      </c>
      <c r="R262" s="837"/>
      <c r="S262" s="850">
        <v>6706.5999999999995</v>
      </c>
    </row>
    <row r="263" spans="1:19" ht="14.4" customHeight="1" x14ac:dyDescent="0.3">
      <c r="A263" s="831" t="s">
        <v>4551</v>
      </c>
      <c r="B263" s="832" t="s">
        <v>4552</v>
      </c>
      <c r="C263" s="832" t="s">
        <v>606</v>
      </c>
      <c r="D263" s="832" t="s">
        <v>2481</v>
      </c>
      <c r="E263" s="832" t="s">
        <v>4553</v>
      </c>
      <c r="F263" s="832" t="s">
        <v>4649</v>
      </c>
      <c r="G263" s="832" t="s">
        <v>4639</v>
      </c>
      <c r="H263" s="849">
        <v>5.55</v>
      </c>
      <c r="I263" s="849">
        <v>14639.98</v>
      </c>
      <c r="J263" s="832">
        <v>3.5806478437817955</v>
      </c>
      <c r="K263" s="832">
        <v>2637.8342342342344</v>
      </c>
      <c r="L263" s="849">
        <v>1.55</v>
      </c>
      <c r="M263" s="849">
        <v>4088.64</v>
      </c>
      <c r="N263" s="832">
        <v>1</v>
      </c>
      <c r="O263" s="832">
        <v>2637.8322580645158</v>
      </c>
      <c r="P263" s="849">
        <v>2.34</v>
      </c>
      <c r="Q263" s="849">
        <v>1115.07</v>
      </c>
      <c r="R263" s="837">
        <v>0.27272393754402441</v>
      </c>
      <c r="S263" s="850">
        <v>476.52564102564105</v>
      </c>
    </row>
    <row r="264" spans="1:19" ht="14.4" customHeight="1" x14ac:dyDescent="0.3">
      <c r="A264" s="831" t="s">
        <v>4551</v>
      </c>
      <c r="B264" s="832" t="s">
        <v>4552</v>
      </c>
      <c r="C264" s="832" t="s">
        <v>606</v>
      </c>
      <c r="D264" s="832" t="s">
        <v>2481</v>
      </c>
      <c r="E264" s="832" t="s">
        <v>4553</v>
      </c>
      <c r="F264" s="832" t="s">
        <v>4650</v>
      </c>
      <c r="G264" s="832" t="s">
        <v>4639</v>
      </c>
      <c r="H264" s="849">
        <v>2</v>
      </c>
      <c r="I264" s="849">
        <v>2637.82</v>
      </c>
      <c r="J264" s="832">
        <v>1</v>
      </c>
      <c r="K264" s="832">
        <v>1318.91</v>
      </c>
      <c r="L264" s="849">
        <v>2</v>
      </c>
      <c r="M264" s="849">
        <v>2637.82</v>
      </c>
      <c r="N264" s="832">
        <v>1</v>
      </c>
      <c r="O264" s="832">
        <v>1318.91</v>
      </c>
      <c r="P264" s="849">
        <v>11</v>
      </c>
      <c r="Q264" s="849">
        <v>2471.15</v>
      </c>
      <c r="R264" s="837">
        <v>0.93681524895557688</v>
      </c>
      <c r="S264" s="850">
        <v>224.65</v>
      </c>
    </row>
    <row r="265" spans="1:19" ht="14.4" customHeight="1" x14ac:dyDescent="0.3">
      <c r="A265" s="831" t="s">
        <v>4551</v>
      </c>
      <c r="B265" s="832" t="s">
        <v>4552</v>
      </c>
      <c r="C265" s="832" t="s">
        <v>606</v>
      </c>
      <c r="D265" s="832" t="s">
        <v>2481</v>
      </c>
      <c r="E265" s="832" t="s">
        <v>4553</v>
      </c>
      <c r="F265" s="832" t="s">
        <v>4653</v>
      </c>
      <c r="G265" s="832" t="s">
        <v>2101</v>
      </c>
      <c r="H265" s="849"/>
      <c r="I265" s="849"/>
      <c r="J265" s="832"/>
      <c r="K265" s="832"/>
      <c r="L265" s="849">
        <v>4</v>
      </c>
      <c r="M265" s="849">
        <v>22320.26</v>
      </c>
      <c r="N265" s="832">
        <v>1</v>
      </c>
      <c r="O265" s="832">
        <v>5580.0649999999996</v>
      </c>
      <c r="P265" s="849">
        <v>6.4</v>
      </c>
      <c r="Q265" s="849">
        <v>3415</v>
      </c>
      <c r="R265" s="837">
        <v>0.15300000985651602</v>
      </c>
      <c r="S265" s="850">
        <v>533.59375</v>
      </c>
    </row>
    <row r="266" spans="1:19" ht="14.4" customHeight="1" x14ac:dyDescent="0.3">
      <c r="A266" s="831" t="s">
        <v>4551</v>
      </c>
      <c r="B266" s="832" t="s">
        <v>4552</v>
      </c>
      <c r="C266" s="832" t="s">
        <v>606</v>
      </c>
      <c r="D266" s="832" t="s">
        <v>2481</v>
      </c>
      <c r="E266" s="832" t="s">
        <v>4553</v>
      </c>
      <c r="F266" s="832" t="s">
        <v>4657</v>
      </c>
      <c r="G266" s="832" t="s">
        <v>4658</v>
      </c>
      <c r="H266" s="849">
        <v>1</v>
      </c>
      <c r="I266" s="849">
        <v>3799.88</v>
      </c>
      <c r="J266" s="832">
        <v>1</v>
      </c>
      <c r="K266" s="832">
        <v>3799.88</v>
      </c>
      <c r="L266" s="849">
        <v>1</v>
      </c>
      <c r="M266" s="849">
        <v>3799.88</v>
      </c>
      <c r="N266" s="832">
        <v>1</v>
      </c>
      <c r="O266" s="832">
        <v>3799.88</v>
      </c>
      <c r="P266" s="849"/>
      <c r="Q266" s="849"/>
      <c r="R266" s="837"/>
      <c r="S266" s="850"/>
    </row>
    <row r="267" spans="1:19" ht="14.4" customHeight="1" x14ac:dyDescent="0.3">
      <c r="A267" s="831" t="s">
        <v>4551</v>
      </c>
      <c r="B267" s="832" t="s">
        <v>4552</v>
      </c>
      <c r="C267" s="832" t="s">
        <v>606</v>
      </c>
      <c r="D267" s="832" t="s">
        <v>2481</v>
      </c>
      <c r="E267" s="832" t="s">
        <v>4553</v>
      </c>
      <c r="F267" s="832" t="s">
        <v>4660</v>
      </c>
      <c r="G267" s="832" t="s">
        <v>4661</v>
      </c>
      <c r="H267" s="849">
        <v>13</v>
      </c>
      <c r="I267" s="849">
        <v>605800</v>
      </c>
      <c r="J267" s="832"/>
      <c r="K267" s="832">
        <v>46600</v>
      </c>
      <c r="L267" s="849"/>
      <c r="M267" s="849"/>
      <c r="N267" s="832"/>
      <c r="O267" s="832"/>
      <c r="P267" s="849"/>
      <c r="Q267" s="849"/>
      <c r="R267" s="837"/>
      <c r="S267" s="850"/>
    </row>
    <row r="268" spans="1:19" ht="14.4" customHeight="1" x14ac:dyDescent="0.3">
      <c r="A268" s="831" t="s">
        <v>4551</v>
      </c>
      <c r="B268" s="832" t="s">
        <v>4552</v>
      </c>
      <c r="C268" s="832" t="s">
        <v>606</v>
      </c>
      <c r="D268" s="832" t="s">
        <v>2481</v>
      </c>
      <c r="E268" s="832" t="s">
        <v>4553</v>
      </c>
      <c r="F268" s="832" t="s">
        <v>4665</v>
      </c>
      <c r="G268" s="832" t="s">
        <v>2447</v>
      </c>
      <c r="H268" s="849">
        <v>11</v>
      </c>
      <c r="I268" s="849">
        <v>842811.97</v>
      </c>
      <c r="J268" s="832"/>
      <c r="K268" s="832">
        <v>76619.27</v>
      </c>
      <c r="L268" s="849"/>
      <c r="M268" s="849"/>
      <c r="N268" s="832"/>
      <c r="O268" s="832"/>
      <c r="P268" s="849"/>
      <c r="Q268" s="849"/>
      <c r="R268" s="837"/>
      <c r="S268" s="850"/>
    </row>
    <row r="269" spans="1:19" ht="14.4" customHeight="1" x14ac:dyDescent="0.3">
      <c r="A269" s="831" t="s">
        <v>4551</v>
      </c>
      <c r="B269" s="832" t="s">
        <v>4552</v>
      </c>
      <c r="C269" s="832" t="s">
        <v>606</v>
      </c>
      <c r="D269" s="832" t="s">
        <v>2481</v>
      </c>
      <c r="E269" s="832" t="s">
        <v>4553</v>
      </c>
      <c r="F269" s="832" t="s">
        <v>4666</v>
      </c>
      <c r="G269" s="832" t="s">
        <v>4667</v>
      </c>
      <c r="H269" s="849"/>
      <c r="I269" s="849"/>
      <c r="J269" s="832"/>
      <c r="K269" s="832"/>
      <c r="L269" s="849">
        <v>3</v>
      </c>
      <c r="M269" s="849">
        <v>268508.31</v>
      </c>
      <c r="N269" s="832">
        <v>1</v>
      </c>
      <c r="O269" s="832">
        <v>89502.77</v>
      </c>
      <c r="P269" s="849"/>
      <c r="Q269" s="849"/>
      <c r="R269" s="837"/>
      <c r="S269" s="850"/>
    </row>
    <row r="270" spans="1:19" ht="14.4" customHeight="1" x14ac:dyDescent="0.3">
      <c r="A270" s="831" t="s">
        <v>4551</v>
      </c>
      <c r="B270" s="832" t="s">
        <v>4552</v>
      </c>
      <c r="C270" s="832" t="s">
        <v>606</v>
      </c>
      <c r="D270" s="832" t="s">
        <v>2481</v>
      </c>
      <c r="E270" s="832" t="s">
        <v>4553</v>
      </c>
      <c r="F270" s="832" t="s">
        <v>4668</v>
      </c>
      <c r="G270" s="832" t="s">
        <v>4669</v>
      </c>
      <c r="H270" s="849">
        <v>2.84</v>
      </c>
      <c r="I270" s="849">
        <v>3078.82</v>
      </c>
      <c r="J270" s="832">
        <v>0.88149384578825163</v>
      </c>
      <c r="K270" s="832">
        <v>1084.0915492957747</v>
      </c>
      <c r="L270" s="849">
        <v>3.27</v>
      </c>
      <c r="M270" s="849">
        <v>3492.73</v>
      </c>
      <c r="N270" s="832">
        <v>1</v>
      </c>
      <c r="O270" s="832">
        <v>1068.1131498470947</v>
      </c>
      <c r="P270" s="849">
        <v>4.21</v>
      </c>
      <c r="Q270" s="849">
        <v>2213.62</v>
      </c>
      <c r="R270" s="837">
        <v>0.63377930730402865</v>
      </c>
      <c r="S270" s="850">
        <v>525.80047505938239</v>
      </c>
    </row>
    <row r="271" spans="1:19" ht="14.4" customHeight="1" x14ac:dyDescent="0.3">
      <c r="A271" s="831" t="s">
        <v>4551</v>
      </c>
      <c r="B271" s="832" t="s">
        <v>4552</v>
      </c>
      <c r="C271" s="832" t="s">
        <v>606</v>
      </c>
      <c r="D271" s="832" t="s">
        <v>2481</v>
      </c>
      <c r="E271" s="832" t="s">
        <v>4553</v>
      </c>
      <c r="F271" s="832" t="s">
        <v>4670</v>
      </c>
      <c r="G271" s="832" t="s">
        <v>4669</v>
      </c>
      <c r="H271" s="849">
        <v>7.41</v>
      </c>
      <c r="I271" s="849">
        <v>2677.74</v>
      </c>
      <c r="J271" s="832">
        <v>0.42865993145257464</v>
      </c>
      <c r="K271" s="832">
        <v>361.36842105263156</v>
      </c>
      <c r="L271" s="849">
        <v>17.579999999999998</v>
      </c>
      <c r="M271" s="849">
        <v>6246.77</v>
      </c>
      <c r="N271" s="832">
        <v>1</v>
      </c>
      <c r="O271" s="832">
        <v>355.33390216154726</v>
      </c>
      <c r="P271" s="849">
        <v>33.24</v>
      </c>
      <c r="Q271" s="849">
        <v>7276.25</v>
      </c>
      <c r="R271" s="837">
        <v>1.164801969657919</v>
      </c>
      <c r="S271" s="850">
        <v>218.90042117930204</v>
      </c>
    </row>
    <row r="272" spans="1:19" ht="14.4" customHeight="1" x14ac:dyDescent="0.3">
      <c r="A272" s="831" t="s">
        <v>4551</v>
      </c>
      <c r="B272" s="832" t="s">
        <v>4552</v>
      </c>
      <c r="C272" s="832" t="s">
        <v>606</v>
      </c>
      <c r="D272" s="832" t="s">
        <v>2481</v>
      </c>
      <c r="E272" s="832" t="s">
        <v>4553</v>
      </c>
      <c r="F272" s="832" t="s">
        <v>4671</v>
      </c>
      <c r="G272" s="832" t="s">
        <v>4669</v>
      </c>
      <c r="H272" s="849">
        <v>6.79</v>
      </c>
      <c r="I272" s="849">
        <v>817.82</v>
      </c>
      <c r="J272" s="832">
        <v>0.77320601304717784</v>
      </c>
      <c r="K272" s="832">
        <v>120.44477172312224</v>
      </c>
      <c r="L272" s="849">
        <v>8.98</v>
      </c>
      <c r="M272" s="849">
        <v>1057.7</v>
      </c>
      <c r="N272" s="832">
        <v>1</v>
      </c>
      <c r="O272" s="832">
        <v>117.78396436525613</v>
      </c>
      <c r="P272" s="849">
        <v>23.169999999999998</v>
      </c>
      <c r="Q272" s="849">
        <v>1835.0700000000002</v>
      </c>
      <c r="R272" s="837">
        <v>1.734962654817056</v>
      </c>
      <c r="S272" s="850">
        <v>79.200258955545976</v>
      </c>
    </row>
    <row r="273" spans="1:19" ht="14.4" customHeight="1" x14ac:dyDescent="0.3">
      <c r="A273" s="831" t="s">
        <v>4551</v>
      </c>
      <c r="B273" s="832" t="s">
        <v>4552</v>
      </c>
      <c r="C273" s="832" t="s">
        <v>606</v>
      </c>
      <c r="D273" s="832" t="s">
        <v>2481</v>
      </c>
      <c r="E273" s="832" t="s">
        <v>4553</v>
      </c>
      <c r="F273" s="832" t="s">
        <v>4672</v>
      </c>
      <c r="G273" s="832" t="s">
        <v>4669</v>
      </c>
      <c r="H273" s="849"/>
      <c r="I273" s="849"/>
      <c r="J273" s="832"/>
      <c r="K273" s="832"/>
      <c r="L273" s="849">
        <v>1.01</v>
      </c>
      <c r="M273" s="849">
        <v>1425.77</v>
      </c>
      <c r="N273" s="832">
        <v>1</v>
      </c>
      <c r="O273" s="832">
        <v>1411.6534653465346</v>
      </c>
      <c r="P273" s="849">
        <v>0.43</v>
      </c>
      <c r="Q273" s="849">
        <v>315.97000000000003</v>
      </c>
      <c r="R273" s="837">
        <v>0.2216135842386921</v>
      </c>
      <c r="S273" s="850">
        <v>734.81395348837214</v>
      </c>
    </row>
    <row r="274" spans="1:19" ht="14.4" customHeight="1" x14ac:dyDescent="0.3">
      <c r="A274" s="831" t="s">
        <v>4551</v>
      </c>
      <c r="B274" s="832" t="s">
        <v>4552</v>
      </c>
      <c r="C274" s="832" t="s">
        <v>606</v>
      </c>
      <c r="D274" s="832" t="s">
        <v>2481</v>
      </c>
      <c r="E274" s="832" t="s">
        <v>4553</v>
      </c>
      <c r="F274" s="832" t="s">
        <v>4673</v>
      </c>
      <c r="G274" s="832" t="s">
        <v>4674</v>
      </c>
      <c r="H274" s="849"/>
      <c r="I274" s="849"/>
      <c r="J274" s="832"/>
      <c r="K274" s="832"/>
      <c r="L274" s="849">
        <v>4.58</v>
      </c>
      <c r="M274" s="849">
        <v>3277.8</v>
      </c>
      <c r="N274" s="832">
        <v>1</v>
      </c>
      <c r="O274" s="832">
        <v>715.67685589519658</v>
      </c>
      <c r="P274" s="849">
        <v>5.72</v>
      </c>
      <c r="Q274" s="849">
        <v>596.88000000000011</v>
      </c>
      <c r="R274" s="837">
        <v>0.18209774848984078</v>
      </c>
      <c r="S274" s="850">
        <v>104.34965034965037</v>
      </c>
    </row>
    <row r="275" spans="1:19" ht="14.4" customHeight="1" x14ac:dyDescent="0.3">
      <c r="A275" s="831" t="s">
        <v>4551</v>
      </c>
      <c r="B275" s="832" t="s">
        <v>4552</v>
      </c>
      <c r="C275" s="832" t="s">
        <v>606</v>
      </c>
      <c r="D275" s="832" t="s">
        <v>2481</v>
      </c>
      <c r="E275" s="832" t="s">
        <v>4553</v>
      </c>
      <c r="F275" s="832" t="s">
        <v>4675</v>
      </c>
      <c r="G275" s="832" t="s">
        <v>4674</v>
      </c>
      <c r="H275" s="849"/>
      <c r="I275" s="849"/>
      <c r="J275" s="832"/>
      <c r="K275" s="832"/>
      <c r="L275" s="849">
        <v>10.73</v>
      </c>
      <c r="M275" s="849">
        <v>15358.48</v>
      </c>
      <c r="N275" s="832">
        <v>1</v>
      </c>
      <c r="O275" s="832">
        <v>1431.3588070829448</v>
      </c>
      <c r="P275" s="849">
        <v>20.99</v>
      </c>
      <c r="Q275" s="849">
        <v>3768.0999999999995</v>
      </c>
      <c r="R275" s="837">
        <v>0.24534328917965836</v>
      </c>
      <c r="S275" s="850">
        <v>179.51881848499283</v>
      </c>
    </row>
    <row r="276" spans="1:19" ht="14.4" customHeight="1" x14ac:dyDescent="0.3">
      <c r="A276" s="831" t="s">
        <v>4551</v>
      </c>
      <c r="B276" s="832" t="s">
        <v>4552</v>
      </c>
      <c r="C276" s="832" t="s">
        <v>606</v>
      </c>
      <c r="D276" s="832" t="s">
        <v>2481</v>
      </c>
      <c r="E276" s="832" t="s">
        <v>4553</v>
      </c>
      <c r="F276" s="832" t="s">
        <v>4676</v>
      </c>
      <c r="G276" s="832" t="s">
        <v>1712</v>
      </c>
      <c r="H276" s="849"/>
      <c r="I276" s="849"/>
      <c r="J276" s="832"/>
      <c r="K276" s="832"/>
      <c r="L276" s="849">
        <v>39.78</v>
      </c>
      <c r="M276" s="849">
        <v>359904.48</v>
      </c>
      <c r="N276" s="832">
        <v>1</v>
      </c>
      <c r="O276" s="832">
        <v>9047.3725490196066</v>
      </c>
      <c r="P276" s="849">
        <v>40.08</v>
      </c>
      <c r="Q276" s="849">
        <v>355530.55</v>
      </c>
      <c r="R276" s="837">
        <v>0.98784696984044218</v>
      </c>
      <c r="S276" s="850">
        <v>8870.5227045908177</v>
      </c>
    </row>
    <row r="277" spans="1:19" ht="14.4" customHeight="1" x14ac:dyDescent="0.3">
      <c r="A277" s="831" t="s">
        <v>4551</v>
      </c>
      <c r="B277" s="832" t="s">
        <v>4552</v>
      </c>
      <c r="C277" s="832" t="s">
        <v>606</v>
      </c>
      <c r="D277" s="832" t="s">
        <v>2481</v>
      </c>
      <c r="E277" s="832" t="s">
        <v>4553</v>
      </c>
      <c r="F277" s="832" t="s">
        <v>4678</v>
      </c>
      <c r="G277" s="832" t="s">
        <v>2087</v>
      </c>
      <c r="H277" s="849">
        <v>8.52</v>
      </c>
      <c r="I277" s="849">
        <v>6682.21</v>
      </c>
      <c r="J277" s="832">
        <v>0.18692390601060918</v>
      </c>
      <c r="K277" s="832">
        <v>784.29694835680755</v>
      </c>
      <c r="L277" s="849">
        <v>45.58</v>
      </c>
      <c r="M277" s="849">
        <v>35748.29</v>
      </c>
      <c r="N277" s="832">
        <v>1</v>
      </c>
      <c r="O277" s="832">
        <v>784.29771829749893</v>
      </c>
      <c r="P277" s="849"/>
      <c r="Q277" s="849"/>
      <c r="R277" s="837"/>
      <c r="S277" s="850"/>
    </row>
    <row r="278" spans="1:19" ht="14.4" customHeight="1" x14ac:dyDescent="0.3">
      <c r="A278" s="831" t="s">
        <v>4551</v>
      </c>
      <c r="B278" s="832" t="s">
        <v>4552</v>
      </c>
      <c r="C278" s="832" t="s">
        <v>606</v>
      </c>
      <c r="D278" s="832" t="s">
        <v>2481</v>
      </c>
      <c r="E278" s="832" t="s">
        <v>4553</v>
      </c>
      <c r="F278" s="832" t="s">
        <v>4680</v>
      </c>
      <c r="G278" s="832" t="s">
        <v>4622</v>
      </c>
      <c r="H278" s="849"/>
      <c r="I278" s="849"/>
      <c r="J278" s="832"/>
      <c r="K278" s="832"/>
      <c r="L278" s="849">
        <v>3.64</v>
      </c>
      <c r="M278" s="849">
        <v>2796.24</v>
      </c>
      <c r="N278" s="832">
        <v>1</v>
      </c>
      <c r="O278" s="832">
        <v>768.19780219780216</v>
      </c>
      <c r="P278" s="849"/>
      <c r="Q278" s="849"/>
      <c r="R278" s="837"/>
      <c r="S278" s="850"/>
    </row>
    <row r="279" spans="1:19" ht="14.4" customHeight="1" x14ac:dyDescent="0.3">
      <c r="A279" s="831" t="s">
        <v>4551</v>
      </c>
      <c r="B279" s="832" t="s">
        <v>4552</v>
      </c>
      <c r="C279" s="832" t="s">
        <v>606</v>
      </c>
      <c r="D279" s="832" t="s">
        <v>2481</v>
      </c>
      <c r="E279" s="832" t="s">
        <v>4553</v>
      </c>
      <c r="F279" s="832" t="s">
        <v>4681</v>
      </c>
      <c r="G279" s="832" t="s">
        <v>4682</v>
      </c>
      <c r="H279" s="849"/>
      <c r="I279" s="849"/>
      <c r="J279" s="832"/>
      <c r="K279" s="832"/>
      <c r="L279" s="849">
        <v>9</v>
      </c>
      <c r="M279" s="849">
        <v>693000</v>
      </c>
      <c r="N279" s="832">
        <v>1</v>
      </c>
      <c r="O279" s="832">
        <v>77000</v>
      </c>
      <c r="P279" s="849">
        <v>12</v>
      </c>
      <c r="Q279" s="849">
        <v>911537.28</v>
      </c>
      <c r="R279" s="837">
        <v>1.3153496103896105</v>
      </c>
      <c r="S279" s="850">
        <v>75961.440000000002</v>
      </c>
    </row>
    <row r="280" spans="1:19" ht="14.4" customHeight="1" x14ac:dyDescent="0.3">
      <c r="A280" s="831" t="s">
        <v>4551</v>
      </c>
      <c r="B280" s="832" t="s">
        <v>4552</v>
      </c>
      <c r="C280" s="832" t="s">
        <v>606</v>
      </c>
      <c r="D280" s="832" t="s">
        <v>2481</v>
      </c>
      <c r="E280" s="832" t="s">
        <v>4553</v>
      </c>
      <c r="F280" s="832" t="s">
        <v>4683</v>
      </c>
      <c r="G280" s="832" t="s">
        <v>4684</v>
      </c>
      <c r="H280" s="849"/>
      <c r="I280" s="849"/>
      <c r="J280" s="832"/>
      <c r="K280" s="832"/>
      <c r="L280" s="849">
        <v>23.560000000000002</v>
      </c>
      <c r="M280" s="849">
        <v>8618.119999999999</v>
      </c>
      <c r="N280" s="832">
        <v>1</v>
      </c>
      <c r="O280" s="832">
        <v>365.79456706281826</v>
      </c>
      <c r="P280" s="849">
        <v>46.289999999999992</v>
      </c>
      <c r="Q280" s="849">
        <v>7374.9100000000008</v>
      </c>
      <c r="R280" s="837">
        <v>0.85574464036239939</v>
      </c>
      <c r="S280" s="850">
        <v>159.31972348239364</v>
      </c>
    </row>
    <row r="281" spans="1:19" ht="14.4" customHeight="1" x14ac:dyDescent="0.3">
      <c r="A281" s="831" t="s">
        <v>4551</v>
      </c>
      <c r="B281" s="832" t="s">
        <v>4552</v>
      </c>
      <c r="C281" s="832" t="s">
        <v>606</v>
      </c>
      <c r="D281" s="832" t="s">
        <v>2481</v>
      </c>
      <c r="E281" s="832" t="s">
        <v>4553</v>
      </c>
      <c r="F281" s="832" t="s">
        <v>4685</v>
      </c>
      <c r="G281" s="832" t="s">
        <v>2406</v>
      </c>
      <c r="H281" s="849">
        <v>1</v>
      </c>
      <c r="I281" s="849">
        <v>42240.12</v>
      </c>
      <c r="J281" s="832">
        <v>3.5716999995636857E-2</v>
      </c>
      <c r="K281" s="832">
        <v>42240.12</v>
      </c>
      <c r="L281" s="849">
        <v>28</v>
      </c>
      <c r="M281" s="849">
        <v>1182633.48</v>
      </c>
      <c r="N281" s="832">
        <v>1</v>
      </c>
      <c r="O281" s="832">
        <v>42236.909999999996</v>
      </c>
      <c r="P281" s="849">
        <v>24</v>
      </c>
      <c r="Q281" s="849">
        <v>945969.61</v>
      </c>
      <c r="R281" s="837">
        <v>0.79988400971026119</v>
      </c>
      <c r="S281" s="850">
        <v>39415.400416666664</v>
      </c>
    </row>
    <row r="282" spans="1:19" ht="14.4" customHeight="1" x14ac:dyDescent="0.3">
      <c r="A282" s="831" t="s">
        <v>4551</v>
      </c>
      <c r="B282" s="832" t="s">
        <v>4552</v>
      </c>
      <c r="C282" s="832" t="s">
        <v>606</v>
      </c>
      <c r="D282" s="832" t="s">
        <v>2481</v>
      </c>
      <c r="E282" s="832" t="s">
        <v>4553</v>
      </c>
      <c r="F282" s="832" t="s">
        <v>4686</v>
      </c>
      <c r="G282" s="832" t="s">
        <v>2087</v>
      </c>
      <c r="H282" s="849">
        <v>3.5999999999999996</v>
      </c>
      <c r="I282" s="849">
        <v>847.02</v>
      </c>
      <c r="J282" s="832">
        <v>9.2567760295597851E-2</v>
      </c>
      <c r="K282" s="832">
        <v>235.28333333333336</v>
      </c>
      <c r="L282" s="849">
        <v>38.89</v>
      </c>
      <c r="M282" s="849">
        <v>9150.2699999999986</v>
      </c>
      <c r="N282" s="832">
        <v>1</v>
      </c>
      <c r="O282" s="832">
        <v>235.28593468758032</v>
      </c>
      <c r="P282" s="849">
        <v>58.52</v>
      </c>
      <c r="Q282" s="849">
        <v>5304.84</v>
      </c>
      <c r="R282" s="837">
        <v>0.57974682714280568</v>
      </c>
      <c r="S282" s="850">
        <v>90.650034176349962</v>
      </c>
    </row>
    <row r="283" spans="1:19" ht="14.4" customHeight="1" x14ac:dyDescent="0.3">
      <c r="A283" s="831" t="s">
        <v>4551</v>
      </c>
      <c r="B283" s="832" t="s">
        <v>4552</v>
      </c>
      <c r="C283" s="832" t="s">
        <v>606</v>
      </c>
      <c r="D283" s="832" t="s">
        <v>2481</v>
      </c>
      <c r="E283" s="832" t="s">
        <v>4553</v>
      </c>
      <c r="F283" s="832" t="s">
        <v>4687</v>
      </c>
      <c r="G283" s="832" t="s">
        <v>4688</v>
      </c>
      <c r="H283" s="849"/>
      <c r="I283" s="849"/>
      <c r="J283" s="832"/>
      <c r="K283" s="832"/>
      <c r="L283" s="849">
        <v>1.53</v>
      </c>
      <c r="M283" s="849">
        <v>13433.25</v>
      </c>
      <c r="N283" s="832">
        <v>1</v>
      </c>
      <c r="O283" s="832">
        <v>8779.9019607843129</v>
      </c>
      <c r="P283" s="849"/>
      <c r="Q283" s="849"/>
      <c r="R283" s="837"/>
      <c r="S283" s="850"/>
    </row>
    <row r="284" spans="1:19" ht="14.4" customHeight="1" x14ac:dyDescent="0.3">
      <c r="A284" s="831" t="s">
        <v>4551</v>
      </c>
      <c r="B284" s="832" t="s">
        <v>4552</v>
      </c>
      <c r="C284" s="832" t="s">
        <v>606</v>
      </c>
      <c r="D284" s="832" t="s">
        <v>2481</v>
      </c>
      <c r="E284" s="832" t="s">
        <v>4553</v>
      </c>
      <c r="F284" s="832" t="s">
        <v>4691</v>
      </c>
      <c r="G284" s="832" t="s">
        <v>2447</v>
      </c>
      <c r="H284" s="849">
        <v>3</v>
      </c>
      <c r="I284" s="849">
        <v>58959</v>
      </c>
      <c r="J284" s="832"/>
      <c r="K284" s="832">
        <v>19653</v>
      </c>
      <c r="L284" s="849"/>
      <c r="M284" s="849"/>
      <c r="N284" s="832"/>
      <c r="O284" s="832"/>
      <c r="P284" s="849"/>
      <c r="Q284" s="849"/>
      <c r="R284" s="837"/>
      <c r="S284" s="850"/>
    </row>
    <row r="285" spans="1:19" ht="14.4" customHeight="1" x14ac:dyDescent="0.3">
      <c r="A285" s="831" t="s">
        <v>4551</v>
      </c>
      <c r="B285" s="832" t="s">
        <v>4552</v>
      </c>
      <c r="C285" s="832" t="s">
        <v>606</v>
      </c>
      <c r="D285" s="832" t="s">
        <v>2481</v>
      </c>
      <c r="E285" s="832" t="s">
        <v>4553</v>
      </c>
      <c r="F285" s="832" t="s">
        <v>4692</v>
      </c>
      <c r="G285" s="832" t="s">
        <v>4693</v>
      </c>
      <c r="H285" s="849"/>
      <c r="I285" s="849"/>
      <c r="J285" s="832"/>
      <c r="K285" s="832"/>
      <c r="L285" s="849">
        <v>3</v>
      </c>
      <c r="M285" s="849">
        <v>1098.03</v>
      </c>
      <c r="N285" s="832">
        <v>1</v>
      </c>
      <c r="O285" s="832">
        <v>366.01</v>
      </c>
      <c r="P285" s="849">
        <v>14.72</v>
      </c>
      <c r="Q285" s="849">
        <v>1238.68</v>
      </c>
      <c r="R285" s="837">
        <v>1.1280930393522945</v>
      </c>
      <c r="S285" s="850">
        <v>84.149456521739125</v>
      </c>
    </row>
    <row r="286" spans="1:19" ht="14.4" customHeight="1" x14ac:dyDescent="0.3">
      <c r="A286" s="831" t="s">
        <v>4551</v>
      </c>
      <c r="B286" s="832" t="s">
        <v>4552</v>
      </c>
      <c r="C286" s="832" t="s">
        <v>606</v>
      </c>
      <c r="D286" s="832" t="s">
        <v>2481</v>
      </c>
      <c r="E286" s="832" t="s">
        <v>4553</v>
      </c>
      <c r="F286" s="832" t="s">
        <v>4694</v>
      </c>
      <c r="G286" s="832" t="s">
        <v>4695</v>
      </c>
      <c r="H286" s="849"/>
      <c r="I286" s="849"/>
      <c r="J286" s="832"/>
      <c r="K286" s="832"/>
      <c r="L286" s="849"/>
      <c r="M286" s="849"/>
      <c r="N286" s="832"/>
      <c r="O286" s="832"/>
      <c r="P286" s="849">
        <v>2</v>
      </c>
      <c r="Q286" s="849">
        <v>14671.16</v>
      </c>
      <c r="R286" s="837"/>
      <c r="S286" s="850">
        <v>7335.58</v>
      </c>
    </row>
    <row r="287" spans="1:19" ht="14.4" customHeight="1" x14ac:dyDescent="0.3">
      <c r="A287" s="831" t="s">
        <v>4551</v>
      </c>
      <c r="B287" s="832" t="s">
        <v>4552</v>
      </c>
      <c r="C287" s="832" t="s">
        <v>606</v>
      </c>
      <c r="D287" s="832" t="s">
        <v>2481</v>
      </c>
      <c r="E287" s="832" t="s">
        <v>4553</v>
      </c>
      <c r="F287" s="832" t="s">
        <v>4696</v>
      </c>
      <c r="G287" s="832" t="s">
        <v>4693</v>
      </c>
      <c r="H287" s="849">
        <v>13.33</v>
      </c>
      <c r="I287" s="849">
        <v>19515.38</v>
      </c>
      <c r="J287" s="832">
        <v>1.6021650768474207</v>
      </c>
      <c r="K287" s="832">
        <v>1464.0195048762191</v>
      </c>
      <c r="L287" s="849">
        <v>8.32</v>
      </c>
      <c r="M287" s="849">
        <v>12180.630000000001</v>
      </c>
      <c r="N287" s="832">
        <v>1</v>
      </c>
      <c r="O287" s="832">
        <v>1464.0180288461538</v>
      </c>
      <c r="P287" s="849">
        <v>16.600000000000001</v>
      </c>
      <c r="Q287" s="849">
        <v>5215.07</v>
      </c>
      <c r="R287" s="837">
        <v>0.42814452126039454</v>
      </c>
      <c r="S287" s="850">
        <v>314.16084337349395</v>
      </c>
    </row>
    <row r="288" spans="1:19" ht="14.4" customHeight="1" x14ac:dyDescent="0.3">
      <c r="A288" s="831" t="s">
        <v>4551</v>
      </c>
      <c r="B288" s="832" t="s">
        <v>4552</v>
      </c>
      <c r="C288" s="832" t="s">
        <v>606</v>
      </c>
      <c r="D288" s="832" t="s">
        <v>2481</v>
      </c>
      <c r="E288" s="832" t="s">
        <v>4553</v>
      </c>
      <c r="F288" s="832" t="s">
        <v>4697</v>
      </c>
      <c r="G288" s="832" t="s">
        <v>1760</v>
      </c>
      <c r="H288" s="849"/>
      <c r="I288" s="849"/>
      <c r="J288" s="832"/>
      <c r="K288" s="832"/>
      <c r="L288" s="849">
        <v>5</v>
      </c>
      <c r="M288" s="849">
        <v>217466.2</v>
      </c>
      <c r="N288" s="832">
        <v>1</v>
      </c>
      <c r="O288" s="832">
        <v>43493.240000000005</v>
      </c>
      <c r="P288" s="849">
        <v>10</v>
      </c>
      <c r="Q288" s="849">
        <v>429959.74</v>
      </c>
      <c r="R288" s="837">
        <v>1.9771336419176864</v>
      </c>
      <c r="S288" s="850">
        <v>42995.974000000002</v>
      </c>
    </row>
    <row r="289" spans="1:19" ht="14.4" customHeight="1" x14ac:dyDescent="0.3">
      <c r="A289" s="831" t="s">
        <v>4551</v>
      </c>
      <c r="B289" s="832" t="s">
        <v>4552</v>
      </c>
      <c r="C289" s="832" t="s">
        <v>606</v>
      </c>
      <c r="D289" s="832" t="s">
        <v>2481</v>
      </c>
      <c r="E289" s="832" t="s">
        <v>4553</v>
      </c>
      <c r="F289" s="832" t="s">
        <v>4701</v>
      </c>
      <c r="G289" s="832" t="s">
        <v>4702</v>
      </c>
      <c r="H289" s="849"/>
      <c r="I289" s="849"/>
      <c r="J289" s="832"/>
      <c r="K289" s="832"/>
      <c r="L289" s="849">
        <v>6.8</v>
      </c>
      <c r="M289" s="849">
        <v>3662.11</v>
      </c>
      <c r="N289" s="832">
        <v>1</v>
      </c>
      <c r="O289" s="832">
        <v>538.54558823529419</v>
      </c>
      <c r="P289" s="849">
        <v>17.39</v>
      </c>
      <c r="Q289" s="849">
        <v>7184.4900000000007</v>
      </c>
      <c r="R289" s="837">
        <v>1.9618444011785556</v>
      </c>
      <c r="S289" s="850">
        <v>413.13916043703279</v>
      </c>
    </row>
    <row r="290" spans="1:19" ht="14.4" customHeight="1" x14ac:dyDescent="0.3">
      <c r="A290" s="831" t="s">
        <v>4551</v>
      </c>
      <c r="B290" s="832" t="s">
        <v>4552</v>
      </c>
      <c r="C290" s="832" t="s">
        <v>606</v>
      </c>
      <c r="D290" s="832" t="s">
        <v>2481</v>
      </c>
      <c r="E290" s="832" t="s">
        <v>4553</v>
      </c>
      <c r="F290" s="832" t="s">
        <v>4705</v>
      </c>
      <c r="G290" s="832" t="s">
        <v>4688</v>
      </c>
      <c r="H290" s="849"/>
      <c r="I290" s="849"/>
      <c r="J290" s="832"/>
      <c r="K290" s="832"/>
      <c r="L290" s="849">
        <v>3</v>
      </c>
      <c r="M290" s="849">
        <v>52679.4</v>
      </c>
      <c r="N290" s="832">
        <v>1</v>
      </c>
      <c r="O290" s="832">
        <v>17559.8</v>
      </c>
      <c r="P290" s="849"/>
      <c r="Q290" s="849"/>
      <c r="R290" s="837"/>
      <c r="S290" s="850"/>
    </row>
    <row r="291" spans="1:19" ht="14.4" customHeight="1" x14ac:dyDescent="0.3">
      <c r="A291" s="831" t="s">
        <v>4551</v>
      </c>
      <c r="B291" s="832" t="s">
        <v>4552</v>
      </c>
      <c r="C291" s="832" t="s">
        <v>606</v>
      </c>
      <c r="D291" s="832" t="s">
        <v>2481</v>
      </c>
      <c r="E291" s="832" t="s">
        <v>4553</v>
      </c>
      <c r="F291" s="832" t="s">
        <v>4706</v>
      </c>
      <c r="G291" s="832" t="s">
        <v>3387</v>
      </c>
      <c r="H291" s="849">
        <v>2.8000000000000003</v>
      </c>
      <c r="I291" s="849">
        <v>197.96000000000004</v>
      </c>
      <c r="J291" s="832">
        <v>1.0769230769230771</v>
      </c>
      <c r="K291" s="832">
        <v>70.7</v>
      </c>
      <c r="L291" s="849">
        <v>2.6</v>
      </c>
      <c r="M291" s="849">
        <v>183.82</v>
      </c>
      <c r="N291" s="832">
        <v>1</v>
      </c>
      <c r="O291" s="832">
        <v>70.699999999999989</v>
      </c>
      <c r="P291" s="849"/>
      <c r="Q291" s="849"/>
      <c r="R291" s="837"/>
      <c r="S291" s="850"/>
    </row>
    <row r="292" spans="1:19" ht="14.4" customHeight="1" x14ac:dyDescent="0.3">
      <c r="A292" s="831" t="s">
        <v>4551</v>
      </c>
      <c r="B292" s="832" t="s">
        <v>4552</v>
      </c>
      <c r="C292" s="832" t="s">
        <v>606</v>
      </c>
      <c r="D292" s="832" t="s">
        <v>2481</v>
      </c>
      <c r="E292" s="832" t="s">
        <v>4553</v>
      </c>
      <c r="F292" s="832" t="s">
        <v>4708</v>
      </c>
      <c r="G292" s="832" t="s">
        <v>4693</v>
      </c>
      <c r="H292" s="849"/>
      <c r="I292" s="849"/>
      <c r="J292" s="832"/>
      <c r="K292" s="832"/>
      <c r="L292" s="849">
        <v>1</v>
      </c>
      <c r="M292" s="849">
        <v>2928.05</v>
      </c>
      <c r="N292" s="832">
        <v>1</v>
      </c>
      <c r="O292" s="832">
        <v>2928.05</v>
      </c>
      <c r="P292" s="849"/>
      <c r="Q292" s="849"/>
      <c r="R292" s="837"/>
      <c r="S292" s="850"/>
    </row>
    <row r="293" spans="1:19" ht="14.4" customHeight="1" x14ac:dyDescent="0.3">
      <c r="A293" s="831" t="s">
        <v>4551</v>
      </c>
      <c r="B293" s="832" t="s">
        <v>4552</v>
      </c>
      <c r="C293" s="832" t="s">
        <v>606</v>
      </c>
      <c r="D293" s="832" t="s">
        <v>2481</v>
      </c>
      <c r="E293" s="832" t="s">
        <v>4553</v>
      </c>
      <c r="F293" s="832" t="s">
        <v>4709</v>
      </c>
      <c r="G293" s="832" t="s">
        <v>4710</v>
      </c>
      <c r="H293" s="849"/>
      <c r="I293" s="849"/>
      <c r="J293" s="832"/>
      <c r="K293" s="832"/>
      <c r="L293" s="849"/>
      <c r="M293" s="849"/>
      <c r="N293" s="832"/>
      <c r="O293" s="832"/>
      <c r="P293" s="849">
        <v>1</v>
      </c>
      <c r="Q293" s="849">
        <v>53185.5</v>
      </c>
      <c r="R293" s="837"/>
      <c r="S293" s="850">
        <v>53185.5</v>
      </c>
    </row>
    <row r="294" spans="1:19" ht="14.4" customHeight="1" x14ac:dyDescent="0.3">
      <c r="A294" s="831" t="s">
        <v>4551</v>
      </c>
      <c r="B294" s="832" t="s">
        <v>4552</v>
      </c>
      <c r="C294" s="832" t="s">
        <v>606</v>
      </c>
      <c r="D294" s="832" t="s">
        <v>2481</v>
      </c>
      <c r="E294" s="832" t="s">
        <v>4553</v>
      </c>
      <c r="F294" s="832" t="s">
        <v>4711</v>
      </c>
      <c r="G294" s="832" t="s">
        <v>4712</v>
      </c>
      <c r="H294" s="849">
        <v>1</v>
      </c>
      <c r="I294" s="849">
        <v>424.45</v>
      </c>
      <c r="J294" s="832"/>
      <c r="K294" s="832">
        <v>424.45</v>
      </c>
      <c r="L294" s="849"/>
      <c r="M294" s="849"/>
      <c r="N294" s="832"/>
      <c r="O294" s="832"/>
      <c r="P294" s="849"/>
      <c r="Q294" s="849"/>
      <c r="R294" s="837"/>
      <c r="S294" s="850"/>
    </row>
    <row r="295" spans="1:19" ht="14.4" customHeight="1" x14ac:dyDescent="0.3">
      <c r="A295" s="831" t="s">
        <v>4551</v>
      </c>
      <c r="B295" s="832" t="s">
        <v>4552</v>
      </c>
      <c r="C295" s="832" t="s">
        <v>606</v>
      </c>
      <c r="D295" s="832" t="s">
        <v>2481</v>
      </c>
      <c r="E295" s="832" t="s">
        <v>4553</v>
      </c>
      <c r="F295" s="832" t="s">
        <v>4713</v>
      </c>
      <c r="G295" s="832" t="s">
        <v>2400</v>
      </c>
      <c r="H295" s="849">
        <v>5</v>
      </c>
      <c r="I295" s="849">
        <v>8745.4</v>
      </c>
      <c r="J295" s="832">
        <v>1</v>
      </c>
      <c r="K295" s="832">
        <v>1749.08</v>
      </c>
      <c r="L295" s="849">
        <v>5</v>
      </c>
      <c r="M295" s="849">
        <v>8745.4</v>
      </c>
      <c r="N295" s="832">
        <v>1</v>
      </c>
      <c r="O295" s="832">
        <v>1749.08</v>
      </c>
      <c r="P295" s="849">
        <v>2</v>
      </c>
      <c r="Q295" s="849">
        <v>163.80000000000001</v>
      </c>
      <c r="R295" s="837">
        <v>1.872984654789947E-2</v>
      </c>
      <c r="S295" s="850">
        <v>81.900000000000006</v>
      </c>
    </row>
    <row r="296" spans="1:19" ht="14.4" customHeight="1" x14ac:dyDescent="0.3">
      <c r="A296" s="831" t="s">
        <v>4551</v>
      </c>
      <c r="B296" s="832" t="s">
        <v>4552</v>
      </c>
      <c r="C296" s="832" t="s">
        <v>606</v>
      </c>
      <c r="D296" s="832" t="s">
        <v>2481</v>
      </c>
      <c r="E296" s="832" t="s">
        <v>4553</v>
      </c>
      <c r="F296" s="832" t="s">
        <v>4714</v>
      </c>
      <c r="G296" s="832" t="s">
        <v>2239</v>
      </c>
      <c r="H296" s="849">
        <v>1.75</v>
      </c>
      <c r="I296" s="849">
        <v>494.90000000000003</v>
      </c>
      <c r="J296" s="832">
        <v>0.29411764705882354</v>
      </c>
      <c r="K296" s="832">
        <v>282.8</v>
      </c>
      <c r="L296" s="849">
        <v>5.95</v>
      </c>
      <c r="M296" s="849">
        <v>1682.66</v>
      </c>
      <c r="N296" s="832">
        <v>1</v>
      </c>
      <c r="O296" s="832">
        <v>282.8</v>
      </c>
      <c r="P296" s="849">
        <v>11.3</v>
      </c>
      <c r="Q296" s="849">
        <v>3154.8</v>
      </c>
      <c r="R296" s="837">
        <v>1.8748885692891017</v>
      </c>
      <c r="S296" s="850">
        <v>279.18584070796459</v>
      </c>
    </row>
    <row r="297" spans="1:19" ht="14.4" customHeight="1" x14ac:dyDescent="0.3">
      <c r="A297" s="831" t="s">
        <v>4551</v>
      </c>
      <c r="B297" s="832" t="s">
        <v>4552</v>
      </c>
      <c r="C297" s="832" t="s">
        <v>606</v>
      </c>
      <c r="D297" s="832" t="s">
        <v>2481</v>
      </c>
      <c r="E297" s="832" t="s">
        <v>4553</v>
      </c>
      <c r="F297" s="832" t="s">
        <v>4719</v>
      </c>
      <c r="G297" s="832" t="s">
        <v>4720</v>
      </c>
      <c r="H297" s="849"/>
      <c r="I297" s="849"/>
      <c r="J297" s="832"/>
      <c r="K297" s="832"/>
      <c r="L297" s="849"/>
      <c r="M297" s="849"/>
      <c r="N297" s="832"/>
      <c r="O297" s="832"/>
      <c r="P297" s="849">
        <v>51.81</v>
      </c>
      <c r="Q297" s="849">
        <v>990617.52</v>
      </c>
      <c r="R297" s="837"/>
      <c r="S297" s="850">
        <v>19120.199189345687</v>
      </c>
    </row>
    <row r="298" spans="1:19" ht="14.4" customHeight="1" x14ac:dyDescent="0.3">
      <c r="A298" s="831" t="s">
        <v>4551</v>
      </c>
      <c r="B298" s="832" t="s">
        <v>4552</v>
      </c>
      <c r="C298" s="832" t="s">
        <v>606</v>
      </c>
      <c r="D298" s="832" t="s">
        <v>2481</v>
      </c>
      <c r="E298" s="832" t="s">
        <v>4553</v>
      </c>
      <c r="F298" s="832" t="s">
        <v>4723</v>
      </c>
      <c r="G298" s="832" t="s">
        <v>2044</v>
      </c>
      <c r="H298" s="849"/>
      <c r="I298" s="849"/>
      <c r="J298" s="832"/>
      <c r="K298" s="832"/>
      <c r="L298" s="849"/>
      <c r="M298" s="849"/>
      <c r="N298" s="832"/>
      <c r="O298" s="832"/>
      <c r="P298" s="849">
        <v>2.4000000000000004</v>
      </c>
      <c r="Q298" s="849">
        <v>754.61</v>
      </c>
      <c r="R298" s="837"/>
      <c r="S298" s="850">
        <v>314.42083333333329</v>
      </c>
    </row>
    <row r="299" spans="1:19" ht="14.4" customHeight="1" x14ac:dyDescent="0.3">
      <c r="A299" s="831" t="s">
        <v>4551</v>
      </c>
      <c r="B299" s="832" t="s">
        <v>4552</v>
      </c>
      <c r="C299" s="832" t="s">
        <v>606</v>
      </c>
      <c r="D299" s="832" t="s">
        <v>2481</v>
      </c>
      <c r="E299" s="832" t="s">
        <v>4553</v>
      </c>
      <c r="F299" s="832" t="s">
        <v>4724</v>
      </c>
      <c r="G299" s="832" t="s">
        <v>2381</v>
      </c>
      <c r="H299" s="849">
        <v>2</v>
      </c>
      <c r="I299" s="849">
        <v>10162.76</v>
      </c>
      <c r="J299" s="832">
        <v>0.42859143049932524</v>
      </c>
      <c r="K299" s="832">
        <v>5081.38</v>
      </c>
      <c r="L299" s="849">
        <v>5</v>
      </c>
      <c r="M299" s="849">
        <v>23712</v>
      </c>
      <c r="N299" s="832">
        <v>1</v>
      </c>
      <c r="O299" s="832">
        <v>4742.3999999999996</v>
      </c>
      <c r="P299" s="849">
        <v>5</v>
      </c>
      <c r="Q299" s="849">
        <v>8629.69</v>
      </c>
      <c r="R299" s="837">
        <v>0.36393766869095817</v>
      </c>
      <c r="S299" s="850">
        <v>1725.9380000000001</v>
      </c>
    </row>
    <row r="300" spans="1:19" ht="14.4" customHeight="1" x14ac:dyDescent="0.3">
      <c r="A300" s="831" t="s">
        <v>4551</v>
      </c>
      <c r="B300" s="832" t="s">
        <v>4552</v>
      </c>
      <c r="C300" s="832" t="s">
        <v>606</v>
      </c>
      <c r="D300" s="832" t="s">
        <v>2481</v>
      </c>
      <c r="E300" s="832" t="s">
        <v>4553</v>
      </c>
      <c r="F300" s="832" t="s">
        <v>4726</v>
      </c>
      <c r="G300" s="832" t="s">
        <v>3365</v>
      </c>
      <c r="H300" s="849"/>
      <c r="I300" s="849"/>
      <c r="J300" s="832"/>
      <c r="K300" s="832"/>
      <c r="L300" s="849"/>
      <c r="M300" s="849"/>
      <c r="N300" s="832"/>
      <c r="O300" s="832"/>
      <c r="P300" s="849">
        <v>1.0900000000000001</v>
      </c>
      <c r="Q300" s="849">
        <v>9561.01</v>
      </c>
      <c r="R300" s="837"/>
      <c r="S300" s="850">
        <v>8771.5688073394485</v>
      </c>
    </row>
    <row r="301" spans="1:19" ht="14.4" customHeight="1" x14ac:dyDescent="0.3">
      <c r="A301" s="831" t="s">
        <v>4551</v>
      </c>
      <c r="B301" s="832" t="s">
        <v>4552</v>
      </c>
      <c r="C301" s="832" t="s">
        <v>606</v>
      </c>
      <c r="D301" s="832" t="s">
        <v>2481</v>
      </c>
      <c r="E301" s="832" t="s">
        <v>4553</v>
      </c>
      <c r="F301" s="832" t="s">
        <v>4739</v>
      </c>
      <c r="G301" s="832" t="s">
        <v>4740</v>
      </c>
      <c r="H301" s="849">
        <v>0.49</v>
      </c>
      <c r="I301" s="849">
        <v>150.56</v>
      </c>
      <c r="J301" s="832">
        <v>0.12311013352739641</v>
      </c>
      <c r="K301" s="832">
        <v>307.26530612244898</v>
      </c>
      <c r="L301" s="849">
        <v>3.98</v>
      </c>
      <c r="M301" s="849">
        <v>1222.97</v>
      </c>
      <c r="N301" s="832">
        <v>1</v>
      </c>
      <c r="O301" s="832">
        <v>307.2788944723618</v>
      </c>
      <c r="P301" s="849"/>
      <c r="Q301" s="849"/>
      <c r="R301" s="837"/>
      <c r="S301" s="850"/>
    </row>
    <row r="302" spans="1:19" ht="14.4" customHeight="1" x14ac:dyDescent="0.3">
      <c r="A302" s="831" t="s">
        <v>4551</v>
      </c>
      <c r="B302" s="832" t="s">
        <v>4552</v>
      </c>
      <c r="C302" s="832" t="s">
        <v>606</v>
      </c>
      <c r="D302" s="832" t="s">
        <v>2481</v>
      </c>
      <c r="E302" s="832" t="s">
        <v>4553</v>
      </c>
      <c r="F302" s="832" t="s">
        <v>4741</v>
      </c>
      <c r="G302" s="832" t="s">
        <v>4740</v>
      </c>
      <c r="H302" s="849">
        <v>4.0999999999999996</v>
      </c>
      <c r="I302" s="849">
        <v>3149.62</v>
      </c>
      <c r="J302" s="832">
        <v>0.52429702429702429</v>
      </c>
      <c r="K302" s="832">
        <v>768.2</v>
      </c>
      <c r="L302" s="849">
        <v>7.82</v>
      </c>
      <c r="M302" s="849">
        <v>6007.32</v>
      </c>
      <c r="N302" s="832">
        <v>1</v>
      </c>
      <c r="O302" s="832">
        <v>768.19948849104856</v>
      </c>
      <c r="P302" s="849"/>
      <c r="Q302" s="849"/>
      <c r="R302" s="837"/>
      <c r="S302" s="850"/>
    </row>
    <row r="303" spans="1:19" ht="14.4" customHeight="1" x14ac:dyDescent="0.3">
      <c r="A303" s="831" t="s">
        <v>4551</v>
      </c>
      <c r="B303" s="832" t="s">
        <v>4552</v>
      </c>
      <c r="C303" s="832" t="s">
        <v>606</v>
      </c>
      <c r="D303" s="832" t="s">
        <v>2481</v>
      </c>
      <c r="E303" s="832" t="s">
        <v>4553</v>
      </c>
      <c r="F303" s="832" t="s">
        <v>4742</v>
      </c>
      <c r="G303" s="832" t="s">
        <v>3365</v>
      </c>
      <c r="H303" s="849"/>
      <c r="I303" s="849"/>
      <c r="J303" s="832"/>
      <c r="K303" s="832"/>
      <c r="L303" s="849">
        <v>23.62</v>
      </c>
      <c r="M303" s="849">
        <v>624138.9</v>
      </c>
      <c r="N303" s="832">
        <v>1</v>
      </c>
      <c r="O303" s="832">
        <v>26424.170194750212</v>
      </c>
      <c r="P303" s="849">
        <v>22</v>
      </c>
      <c r="Q303" s="849">
        <v>482244.39999999997</v>
      </c>
      <c r="R303" s="837">
        <v>0.77265557394355644</v>
      </c>
      <c r="S303" s="850">
        <v>21920.199999999997</v>
      </c>
    </row>
    <row r="304" spans="1:19" ht="14.4" customHeight="1" x14ac:dyDescent="0.3">
      <c r="A304" s="831" t="s">
        <v>4551</v>
      </c>
      <c r="B304" s="832" t="s">
        <v>4552</v>
      </c>
      <c r="C304" s="832" t="s">
        <v>606</v>
      </c>
      <c r="D304" s="832" t="s">
        <v>2481</v>
      </c>
      <c r="E304" s="832" t="s">
        <v>4553</v>
      </c>
      <c r="F304" s="832" t="s">
        <v>4744</v>
      </c>
      <c r="G304" s="832" t="s">
        <v>720</v>
      </c>
      <c r="H304" s="849"/>
      <c r="I304" s="849"/>
      <c r="J304" s="832"/>
      <c r="K304" s="832"/>
      <c r="L304" s="849"/>
      <c r="M304" s="849"/>
      <c r="N304" s="832"/>
      <c r="O304" s="832"/>
      <c r="P304" s="849">
        <v>1</v>
      </c>
      <c r="Q304" s="849">
        <v>1242.68</v>
      </c>
      <c r="R304" s="837"/>
      <c r="S304" s="850">
        <v>1242.68</v>
      </c>
    </row>
    <row r="305" spans="1:19" ht="14.4" customHeight="1" x14ac:dyDescent="0.3">
      <c r="A305" s="831" t="s">
        <v>4551</v>
      </c>
      <c r="B305" s="832" t="s">
        <v>4552</v>
      </c>
      <c r="C305" s="832" t="s">
        <v>606</v>
      </c>
      <c r="D305" s="832" t="s">
        <v>2481</v>
      </c>
      <c r="E305" s="832" t="s">
        <v>4553</v>
      </c>
      <c r="F305" s="832" t="s">
        <v>4748</v>
      </c>
      <c r="G305" s="832" t="s">
        <v>2387</v>
      </c>
      <c r="H305" s="849"/>
      <c r="I305" s="849"/>
      <c r="J305" s="832"/>
      <c r="K305" s="832"/>
      <c r="L305" s="849">
        <v>4</v>
      </c>
      <c r="M305" s="849">
        <v>5761.84</v>
      </c>
      <c r="N305" s="832">
        <v>1</v>
      </c>
      <c r="O305" s="832">
        <v>1440.46</v>
      </c>
      <c r="P305" s="849">
        <v>9</v>
      </c>
      <c r="Q305" s="849">
        <v>10679.13</v>
      </c>
      <c r="R305" s="837">
        <v>1.8534235591408299</v>
      </c>
      <c r="S305" s="850">
        <v>1186.57</v>
      </c>
    </row>
    <row r="306" spans="1:19" ht="14.4" customHeight="1" x14ac:dyDescent="0.3">
      <c r="A306" s="831" t="s">
        <v>4551</v>
      </c>
      <c r="B306" s="832" t="s">
        <v>4552</v>
      </c>
      <c r="C306" s="832" t="s">
        <v>606</v>
      </c>
      <c r="D306" s="832" t="s">
        <v>2481</v>
      </c>
      <c r="E306" s="832" t="s">
        <v>4553</v>
      </c>
      <c r="F306" s="832" t="s">
        <v>4749</v>
      </c>
      <c r="G306" s="832" t="s">
        <v>2387</v>
      </c>
      <c r="H306" s="849"/>
      <c r="I306" s="849"/>
      <c r="J306" s="832"/>
      <c r="K306" s="832"/>
      <c r="L306" s="849">
        <v>1</v>
      </c>
      <c r="M306" s="849">
        <v>4567.1000000000004</v>
      </c>
      <c r="N306" s="832">
        <v>1</v>
      </c>
      <c r="O306" s="832">
        <v>4567.1000000000004</v>
      </c>
      <c r="P306" s="849">
        <v>3</v>
      </c>
      <c r="Q306" s="849">
        <v>11895.150000000001</v>
      </c>
      <c r="R306" s="837">
        <v>2.6045302270587465</v>
      </c>
      <c r="S306" s="850">
        <v>3965.0500000000006</v>
      </c>
    </row>
    <row r="307" spans="1:19" ht="14.4" customHeight="1" x14ac:dyDescent="0.3">
      <c r="A307" s="831" t="s">
        <v>4551</v>
      </c>
      <c r="B307" s="832" t="s">
        <v>4552</v>
      </c>
      <c r="C307" s="832" t="s">
        <v>606</v>
      </c>
      <c r="D307" s="832" t="s">
        <v>2481</v>
      </c>
      <c r="E307" s="832" t="s">
        <v>4553</v>
      </c>
      <c r="F307" s="832" t="s">
        <v>4753</v>
      </c>
      <c r="G307" s="832" t="s">
        <v>4752</v>
      </c>
      <c r="H307" s="849"/>
      <c r="I307" s="849"/>
      <c r="J307" s="832"/>
      <c r="K307" s="832"/>
      <c r="L307" s="849">
        <v>2.52</v>
      </c>
      <c r="M307" s="849">
        <v>592.91</v>
      </c>
      <c r="N307" s="832">
        <v>1</v>
      </c>
      <c r="O307" s="832">
        <v>235.28174603174602</v>
      </c>
      <c r="P307" s="849"/>
      <c r="Q307" s="849"/>
      <c r="R307" s="837"/>
      <c r="S307" s="850"/>
    </row>
    <row r="308" spans="1:19" ht="14.4" customHeight="1" x14ac:dyDescent="0.3">
      <c r="A308" s="831" t="s">
        <v>4551</v>
      </c>
      <c r="B308" s="832" t="s">
        <v>4552</v>
      </c>
      <c r="C308" s="832" t="s">
        <v>606</v>
      </c>
      <c r="D308" s="832" t="s">
        <v>2481</v>
      </c>
      <c r="E308" s="832" t="s">
        <v>4553</v>
      </c>
      <c r="F308" s="832" t="s">
        <v>4754</v>
      </c>
      <c r="G308" s="832" t="s">
        <v>4752</v>
      </c>
      <c r="H308" s="849"/>
      <c r="I308" s="849"/>
      <c r="J308" s="832"/>
      <c r="K308" s="832"/>
      <c r="L308" s="849">
        <v>4.42</v>
      </c>
      <c r="M308" s="849">
        <v>10399.780000000001</v>
      </c>
      <c r="N308" s="832">
        <v>1</v>
      </c>
      <c r="O308" s="832">
        <v>2352.8914027149322</v>
      </c>
      <c r="P308" s="849"/>
      <c r="Q308" s="849"/>
      <c r="R308" s="837"/>
      <c r="S308" s="850"/>
    </row>
    <row r="309" spans="1:19" ht="14.4" customHeight="1" x14ac:dyDescent="0.3">
      <c r="A309" s="831" t="s">
        <v>4551</v>
      </c>
      <c r="B309" s="832" t="s">
        <v>4552</v>
      </c>
      <c r="C309" s="832" t="s">
        <v>606</v>
      </c>
      <c r="D309" s="832" t="s">
        <v>2481</v>
      </c>
      <c r="E309" s="832" t="s">
        <v>4553</v>
      </c>
      <c r="F309" s="832" t="s">
        <v>4755</v>
      </c>
      <c r="G309" s="832" t="s">
        <v>4661</v>
      </c>
      <c r="H309" s="849"/>
      <c r="I309" s="849"/>
      <c r="J309" s="832"/>
      <c r="K309" s="832"/>
      <c r="L309" s="849">
        <v>16</v>
      </c>
      <c r="M309" s="849">
        <v>745591.04</v>
      </c>
      <c r="N309" s="832">
        <v>1</v>
      </c>
      <c r="O309" s="832">
        <v>46599.44</v>
      </c>
      <c r="P309" s="849">
        <v>13</v>
      </c>
      <c r="Q309" s="849">
        <v>601175.36</v>
      </c>
      <c r="R309" s="837">
        <v>0.80630711442025904</v>
      </c>
      <c r="S309" s="850">
        <v>46244.258461538462</v>
      </c>
    </row>
    <row r="310" spans="1:19" ht="14.4" customHeight="1" x14ac:dyDescent="0.3">
      <c r="A310" s="831" t="s">
        <v>4551</v>
      </c>
      <c r="B310" s="832" t="s">
        <v>4552</v>
      </c>
      <c r="C310" s="832" t="s">
        <v>606</v>
      </c>
      <c r="D310" s="832" t="s">
        <v>2481</v>
      </c>
      <c r="E310" s="832" t="s">
        <v>4553</v>
      </c>
      <c r="F310" s="832" t="s">
        <v>4756</v>
      </c>
      <c r="G310" s="832" t="s">
        <v>818</v>
      </c>
      <c r="H310" s="849"/>
      <c r="I310" s="849"/>
      <c r="J310" s="832"/>
      <c r="K310" s="832"/>
      <c r="L310" s="849">
        <v>39.229999999999997</v>
      </c>
      <c r="M310" s="849">
        <v>26976.84</v>
      </c>
      <c r="N310" s="832">
        <v>1</v>
      </c>
      <c r="O310" s="832">
        <v>687.65842467499374</v>
      </c>
      <c r="P310" s="849">
        <v>83.74</v>
      </c>
      <c r="Q310" s="849">
        <v>17851.7</v>
      </c>
      <c r="R310" s="837">
        <v>0.66174170140016397</v>
      </c>
      <c r="S310" s="850">
        <v>213.18008120372585</v>
      </c>
    </row>
    <row r="311" spans="1:19" ht="14.4" customHeight="1" x14ac:dyDescent="0.3">
      <c r="A311" s="831" t="s">
        <v>4551</v>
      </c>
      <c r="B311" s="832" t="s">
        <v>4552</v>
      </c>
      <c r="C311" s="832" t="s">
        <v>606</v>
      </c>
      <c r="D311" s="832" t="s">
        <v>2481</v>
      </c>
      <c r="E311" s="832" t="s">
        <v>4553</v>
      </c>
      <c r="F311" s="832" t="s">
        <v>4757</v>
      </c>
      <c r="G311" s="832" t="s">
        <v>818</v>
      </c>
      <c r="H311" s="849"/>
      <c r="I311" s="849"/>
      <c r="J311" s="832"/>
      <c r="K311" s="832"/>
      <c r="L311" s="849">
        <v>16.149999999999999</v>
      </c>
      <c r="M311" s="849">
        <v>2221.25</v>
      </c>
      <c r="N311" s="832">
        <v>1</v>
      </c>
      <c r="O311" s="832">
        <v>137.5386996904025</v>
      </c>
      <c r="P311" s="849">
        <v>41.010000000000005</v>
      </c>
      <c r="Q311" s="849">
        <v>2990.85</v>
      </c>
      <c r="R311" s="837">
        <v>1.346471581316826</v>
      </c>
      <c r="S311" s="850">
        <v>72.929773226042414</v>
      </c>
    </row>
    <row r="312" spans="1:19" ht="14.4" customHeight="1" x14ac:dyDescent="0.3">
      <c r="A312" s="831" t="s">
        <v>4551</v>
      </c>
      <c r="B312" s="832" t="s">
        <v>4552</v>
      </c>
      <c r="C312" s="832" t="s">
        <v>606</v>
      </c>
      <c r="D312" s="832" t="s">
        <v>2481</v>
      </c>
      <c r="E312" s="832" t="s">
        <v>4553</v>
      </c>
      <c r="F312" s="832" t="s">
        <v>4759</v>
      </c>
      <c r="G312" s="832" t="s">
        <v>1483</v>
      </c>
      <c r="H312" s="849"/>
      <c r="I312" s="849"/>
      <c r="J312" s="832"/>
      <c r="K312" s="832"/>
      <c r="L312" s="849">
        <v>2</v>
      </c>
      <c r="M312" s="849">
        <v>296.92</v>
      </c>
      <c r="N312" s="832">
        <v>1</v>
      </c>
      <c r="O312" s="832">
        <v>148.46</v>
      </c>
      <c r="P312" s="849"/>
      <c r="Q312" s="849"/>
      <c r="R312" s="837"/>
      <c r="S312" s="850"/>
    </row>
    <row r="313" spans="1:19" ht="14.4" customHeight="1" x14ac:dyDescent="0.3">
      <c r="A313" s="831" t="s">
        <v>4551</v>
      </c>
      <c r="B313" s="832" t="s">
        <v>4552</v>
      </c>
      <c r="C313" s="832" t="s">
        <v>606</v>
      </c>
      <c r="D313" s="832" t="s">
        <v>2481</v>
      </c>
      <c r="E313" s="832" t="s">
        <v>4553</v>
      </c>
      <c r="F313" s="832" t="s">
        <v>4763</v>
      </c>
      <c r="G313" s="832" t="s">
        <v>728</v>
      </c>
      <c r="H313" s="849"/>
      <c r="I313" s="849"/>
      <c r="J313" s="832"/>
      <c r="K313" s="832"/>
      <c r="L313" s="849">
        <v>10.01</v>
      </c>
      <c r="M313" s="849">
        <v>2066.87</v>
      </c>
      <c r="N313" s="832">
        <v>1</v>
      </c>
      <c r="O313" s="832">
        <v>206.48051948051946</v>
      </c>
      <c r="P313" s="849">
        <v>20.28</v>
      </c>
      <c r="Q313" s="849">
        <v>2269.02</v>
      </c>
      <c r="R313" s="837">
        <v>1.0978048933895215</v>
      </c>
      <c r="S313" s="850">
        <v>111.88461538461537</v>
      </c>
    </row>
    <row r="314" spans="1:19" ht="14.4" customHeight="1" x14ac:dyDescent="0.3">
      <c r="A314" s="831" t="s">
        <v>4551</v>
      </c>
      <c r="B314" s="832" t="s">
        <v>4552</v>
      </c>
      <c r="C314" s="832" t="s">
        <v>606</v>
      </c>
      <c r="D314" s="832" t="s">
        <v>2481</v>
      </c>
      <c r="E314" s="832" t="s">
        <v>4553</v>
      </c>
      <c r="F314" s="832" t="s">
        <v>4764</v>
      </c>
      <c r="G314" s="832" t="s">
        <v>728</v>
      </c>
      <c r="H314" s="849"/>
      <c r="I314" s="849"/>
      <c r="J314" s="832"/>
      <c r="K314" s="832"/>
      <c r="L314" s="849"/>
      <c r="M314" s="849"/>
      <c r="N314" s="832"/>
      <c r="O314" s="832"/>
      <c r="P314" s="849">
        <v>2.48</v>
      </c>
      <c r="Q314" s="849">
        <v>714.49000000000012</v>
      </c>
      <c r="R314" s="837"/>
      <c r="S314" s="850">
        <v>288.10080645161298</v>
      </c>
    </row>
    <row r="315" spans="1:19" ht="14.4" customHeight="1" x14ac:dyDescent="0.3">
      <c r="A315" s="831" t="s">
        <v>4551</v>
      </c>
      <c r="B315" s="832" t="s">
        <v>4552</v>
      </c>
      <c r="C315" s="832" t="s">
        <v>606</v>
      </c>
      <c r="D315" s="832" t="s">
        <v>2481</v>
      </c>
      <c r="E315" s="832" t="s">
        <v>4553</v>
      </c>
      <c r="F315" s="832" t="s">
        <v>4765</v>
      </c>
      <c r="G315" s="832" t="s">
        <v>958</v>
      </c>
      <c r="H315" s="849"/>
      <c r="I315" s="849"/>
      <c r="J315" s="832"/>
      <c r="K315" s="832"/>
      <c r="L315" s="849">
        <v>2.44</v>
      </c>
      <c r="M315" s="849">
        <v>1874.4</v>
      </c>
      <c r="N315" s="832">
        <v>1</v>
      </c>
      <c r="O315" s="832">
        <v>768.19672131147547</v>
      </c>
      <c r="P315" s="849">
        <v>3.25</v>
      </c>
      <c r="Q315" s="849">
        <v>594.43000000000006</v>
      </c>
      <c r="R315" s="837">
        <v>0.3171308151941955</v>
      </c>
      <c r="S315" s="850">
        <v>182.90153846153848</v>
      </c>
    </row>
    <row r="316" spans="1:19" ht="14.4" customHeight="1" x14ac:dyDescent="0.3">
      <c r="A316" s="831" t="s">
        <v>4551</v>
      </c>
      <c r="B316" s="832" t="s">
        <v>4552</v>
      </c>
      <c r="C316" s="832" t="s">
        <v>606</v>
      </c>
      <c r="D316" s="832" t="s">
        <v>2481</v>
      </c>
      <c r="E316" s="832" t="s">
        <v>4553</v>
      </c>
      <c r="F316" s="832" t="s">
        <v>4766</v>
      </c>
      <c r="G316" s="832" t="s">
        <v>4767</v>
      </c>
      <c r="H316" s="849"/>
      <c r="I316" s="849"/>
      <c r="J316" s="832"/>
      <c r="K316" s="832"/>
      <c r="L316" s="849"/>
      <c r="M316" s="849"/>
      <c r="N316" s="832"/>
      <c r="O316" s="832"/>
      <c r="P316" s="849">
        <v>7</v>
      </c>
      <c r="Q316" s="849">
        <v>86895.2</v>
      </c>
      <c r="R316" s="837"/>
      <c r="S316" s="850">
        <v>12413.6</v>
      </c>
    </row>
    <row r="317" spans="1:19" ht="14.4" customHeight="1" x14ac:dyDescent="0.3">
      <c r="A317" s="831" t="s">
        <v>4551</v>
      </c>
      <c r="B317" s="832" t="s">
        <v>4552</v>
      </c>
      <c r="C317" s="832" t="s">
        <v>606</v>
      </c>
      <c r="D317" s="832" t="s">
        <v>2481</v>
      </c>
      <c r="E317" s="832" t="s">
        <v>4553</v>
      </c>
      <c r="F317" s="832" t="s">
        <v>4768</v>
      </c>
      <c r="G317" s="832" t="s">
        <v>958</v>
      </c>
      <c r="H317" s="849"/>
      <c r="I317" s="849"/>
      <c r="J317" s="832"/>
      <c r="K317" s="832"/>
      <c r="L317" s="849">
        <v>0.04</v>
      </c>
      <c r="M317" s="849">
        <v>12.29</v>
      </c>
      <c r="N317" s="832">
        <v>1</v>
      </c>
      <c r="O317" s="832">
        <v>307.25</v>
      </c>
      <c r="P317" s="849">
        <v>15.65</v>
      </c>
      <c r="Q317" s="849">
        <v>1526.6599999999999</v>
      </c>
      <c r="R317" s="837">
        <v>124.21969080553295</v>
      </c>
      <c r="S317" s="850">
        <v>97.55015974440893</v>
      </c>
    </row>
    <row r="318" spans="1:19" ht="14.4" customHeight="1" x14ac:dyDescent="0.3">
      <c r="A318" s="831" t="s">
        <v>4551</v>
      </c>
      <c r="B318" s="832" t="s">
        <v>4552</v>
      </c>
      <c r="C318" s="832" t="s">
        <v>606</v>
      </c>
      <c r="D318" s="832" t="s">
        <v>2481</v>
      </c>
      <c r="E318" s="832" t="s">
        <v>4553</v>
      </c>
      <c r="F318" s="832" t="s">
        <v>4769</v>
      </c>
      <c r="G318" s="832" t="s">
        <v>958</v>
      </c>
      <c r="H318" s="849"/>
      <c r="I318" s="849"/>
      <c r="J318" s="832"/>
      <c r="K318" s="832"/>
      <c r="L318" s="849">
        <v>3</v>
      </c>
      <c r="M318" s="849">
        <v>6913.77</v>
      </c>
      <c r="N318" s="832">
        <v>1</v>
      </c>
      <c r="O318" s="832">
        <v>2304.59</v>
      </c>
      <c r="P318" s="849">
        <v>8.57</v>
      </c>
      <c r="Q318" s="849">
        <v>3609.8500000000004</v>
      </c>
      <c r="R318" s="837">
        <v>0.52212468739920481</v>
      </c>
      <c r="S318" s="850">
        <v>421.21936989498255</v>
      </c>
    </row>
    <row r="319" spans="1:19" ht="14.4" customHeight="1" x14ac:dyDescent="0.3">
      <c r="A319" s="831" t="s">
        <v>4551</v>
      </c>
      <c r="B319" s="832" t="s">
        <v>4552</v>
      </c>
      <c r="C319" s="832" t="s">
        <v>606</v>
      </c>
      <c r="D319" s="832" t="s">
        <v>2481</v>
      </c>
      <c r="E319" s="832" t="s">
        <v>4553</v>
      </c>
      <c r="F319" s="832" t="s">
        <v>4770</v>
      </c>
      <c r="G319" s="832" t="s">
        <v>4767</v>
      </c>
      <c r="H319" s="849"/>
      <c r="I319" s="849"/>
      <c r="J319" s="832"/>
      <c r="K319" s="832"/>
      <c r="L319" s="849"/>
      <c r="M319" s="849"/>
      <c r="N319" s="832"/>
      <c r="O319" s="832"/>
      <c r="P319" s="849">
        <v>7</v>
      </c>
      <c r="Q319" s="849">
        <v>116244.1</v>
      </c>
      <c r="R319" s="837"/>
      <c r="S319" s="850">
        <v>16606.3</v>
      </c>
    </row>
    <row r="320" spans="1:19" ht="14.4" customHeight="1" x14ac:dyDescent="0.3">
      <c r="A320" s="831" t="s">
        <v>4551</v>
      </c>
      <c r="B320" s="832" t="s">
        <v>4552</v>
      </c>
      <c r="C320" s="832" t="s">
        <v>606</v>
      </c>
      <c r="D320" s="832" t="s">
        <v>2481</v>
      </c>
      <c r="E320" s="832" t="s">
        <v>4553</v>
      </c>
      <c r="F320" s="832" t="s">
        <v>4771</v>
      </c>
      <c r="G320" s="832" t="s">
        <v>1902</v>
      </c>
      <c r="H320" s="849"/>
      <c r="I320" s="849"/>
      <c r="J320" s="832"/>
      <c r="K320" s="832"/>
      <c r="L320" s="849"/>
      <c r="M320" s="849"/>
      <c r="N320" s="832"/>
      <c r="O320" s="832"/>
      <c r="P320" s="849">
        <v>27</v>
      </c>
      <c r="Q320" s="849">
        <v>4005.8999999999996</v>
      </c>
      <c r="R320" s="837"/>
      <c r="S320" s="850">
        <v>148.36666666666665</v>
      </c>
    </row>
    <row r="321" spans="1:19" ht="14.4" customHeight="1" x14ac:dyDescent="0.3">
      <c r="A321" s="831" t="s">
        <v>4551</v>
      </c>
      <c r="B321" s="832" t="s">
        <v>4552</v>
      </c>
      <c r="C321" s="832" t="s">
        <v>606</v>
      </c>
      <c r="D321" s="832" t="s">
        <v>2481</v>
      </c>
      <c r="E321" s="832" t="s">
        <v>4553</v>
      </c>
      <c r="F321" s="832" t="s">
        <v>4773</v>
      </c>
      <c r="G321" s="832" t="s">
        <v>2087</v>
      </c>
      <c r="H321" s="849"/>
      <c r="I321" s="849"/>
      <c r="J321" s="832"/>
      <c r="K321" s="832"/>
      <c r="L321" s="849"/>
      <c r="M321" s="849"/>
      <c r="N321" s="832"/>
      <c r="O321" s="832"/>
      <c r="P321" s="849">
        <v>59.260000000000005</v>
      </c>
      <c r="Q321" s="849">
        <v>28105.21</v>
      </c>
      <c r="R321" s="837"/>
      <c r="S321" s="850">
        <v>474.26949038137019</v>
      </c>
    </row>
    <row r="322" spans="1:19" ht="14.4" customHeight="1" x14ac:dyDescent="0.3">
      <c r="A322" s="831" t="s">
        <v>4551</v>
      </c>
      <c r="B322" s="832" t="s">
        <v>4552</v>
      </c>
      <c r="C322" s="832" t="s">
        <v>606</v>
      </c>
      <c r="D322" s="832" t="s">
        <v>2481</v>
      </c>
      <c r="E322" s="832" t="s">
        <v>4553</v>
      </c>
      <c r="F322" s="832" t="s">
        <v>4774</v>
      </c>
      <c r="G322" s="832" t="s">
        <v>2087</v>
      </c>
      <c r="H322" s="849"/>
      <c r="I322" s="849"/>
      <c r="J322" s="832"/>
      <c r="K322" s="832"/>
      <c r="L322" s="849"/>
      <c r="M322" s="849"/>
      <c r="N322" s="832"/>
      <c r="O322" s="832"/>
      <c r="P322" s="849">
        <v>70.61</v>
      </c>
      <c r="Q322" s="849">
        <v>14441.159999999998</v>
      </c>
      <c r="R322" s="837"/>
      <c r="S322" s="850">
        <v>204.52003965443984</v>
      </c>
    </row>
    <row r="323" spans="1:19" ht="14.4" customHeight="1" x14ac:dyDescent="0.3">
      <c r="A323" s="831" t="s">
        <v>4551</v>
      </c>
      <c r="B323" s="832" t="s">
        <v>4552</v>
      </c>
      <c r="C323" s="832" t="s">
        <v>606</v>
      </c>
      <c r="D323" s="832" t="s">
        <v>2481</v>
      </c>
      <c r="E323" s="832" t="s">
        <v>4553</v>
      </c>
      <c r="F323" s="832" t="s">
        <v>4777</v>
      </c>
      <c r="G323" s="832" t="s">
        <v>1676</v>
      </c>
      <c r="H323" s="849"/>
      <c r="I323" s="849"/>
      <c r="J323" s="832"/>
      <c r="K323" s="832"/>
      <c r="L323" s="849"/>
      <c r="M323" s="849"/>
      <c r="N323" s="832"/>
      <c r="O323" s="832"/>
      <c r="P323" s="849">
        <v>1</v>
      </c>
      <c r="Q323" s="849">
        <v>38013.08</v>
      </c>
      <c r="R323" s="837"/>
      <c r="S323" s="850">
        <v>38013.08</v>
      </c>
    </row>
    <row r="324" spans="1:19" ht="14.4" customHeight="1" x14ac:dyDescent="0.3">
      <c r="A324" s="831" t="s">
        <v>4551</v>
      </c>
      <c r="B324" s="832" t="s">
        <v>4552</v>
      </c>
      <c r="C324" s="832" t="s">
        <v>606</v>
      </c>
      <c r="D324" s="832" t="s">
        <v>2481</v>
      </c>
      <c r="E324" s="832" t="s">
        <v>4553</v>
      </c>
      <c r="F324" s="832" t="s">
        <v>4782</v>
      </c>
      <c r="G324" s="832" t="s">
        <v>1644</v>
      </c>
      <c r="H324" s="849"/>
      <c r="I324" s="849"/>
      <c r="J324" s="832"/>
      <c r="K324" s="832"/>
      <c r="L324" s="849"/>
      <c r="M324" s="849"/>
      <c r="N324" s="832"/>
      <c r="O324" s="832"/>
      <c r="P324" s="849">
        <v>1</v>
      </c>
      <c r="Q324" s="849">
        <v>11086</v>
      </c>
      <c r="R324" s="837"/>
      <c r="S324" s="850">
        <v>11086</v>
      </c>
    </row>
    <row r="325" spans="1:19" ht="14.4" customHeight="1" x14ac:dyDescent="0.3">
      <c r="A325" s="831" t="s">
        <v>4551</v>
      </c>
      <c r="B325" s="832" t="s">
        <v>4552</v>
      </c>
      <c r="C325" s="832" t="s">
        <v>606</v>
      </c>
      <c r="D325" s="832" t="s">
        <v>2481</v>
      </c>
      <c r="E325" s="832" t="s">
        <v>4788</v>
      </c>
      <c r="F325" s="832" t="s">
        <v>4789</v>
      </c>
      <c r="G325" s="832" t="s">
        <v>4790</v>
      </c>
      <c r="H325" s="849"/>
      <c r="I325" s="849"/>
      <c r="J325" s="832"/>
      <c r="K325" s="832"/>
      <c r="L325" s="849"/>
      <c r="M325" s="849"/>
      <c r="N325" s="832"/>
      <c r="O325" s="832"/>
      <c r="P325" s="849">
        <v>5</v>
      </c>
      <c r="Q325" s="849">
        <v>10889</v>
      </c>
      <c r="R325" s="837"/>
      <c r="S325" s="850">
        <v>2177.8000000000002</v>
      </c>
    </row>
    <row r="326" spans="1:19" ht="14.4" customHeight="1" x14ac:dyDescent="0.3">
      <c r="A326" s="831" t="s">
        <v>4551</v>
      </c>
      <c r="B326" s="832" t="s">
        <v>4552</v>
      </c>
      <c r="C326" s="832" t="s">
        <v>606</v>
      </c>
      <c r="D326" s="832" t="s">
        <v>2481</v>
      </c>
      <c r="E326" s="832" t="s">
        <v>4788</v>
      </c>
      <c r="F326" s="832" t="s">
        <v>4791</v>
      </c>
      <c r="G326" s="832" t="s">
        <v>4792</v>
      </c>
      <c r="H326" s="849"/>
      <c r="I326" s="849"/>
      <c r="J326" s="832"/>
      <c r="K326" s="832"/>
      <c r="L326" s="849">
        <v>2</v>
      </c>
      <c r="M326" s="849">
        <v>5180.3</v>
      </c>
      <c r="N326" s="832">
        <v>1</v>
      </c>
      <c r="O326" s="832">
        <v>2590.15</v>
      </c>
      <c r="P326" s="849">
        <v>2</v>
      </c>
      <c r="Q326" s="849">
        <v>5324.4</v>
      </c>
      <c r="R326" s="837">
        <v>1.0278169217998956</v>
      </c>
      <c r="S326" s="850">
        <v>2662.2</v>
      </c>
    </row>
    <row r="327" spans="1:19" ht="14.4" customHeight="1" x14ac:dyDescent="0.3">
      <c r="A327" s="831" t="s">
        <v>4551</v>
      </c>
      <c r="B327" s="832" t="s">
        <v>4552</v>
      </c>
      <c r="C327" s="832" t="s">
        <v>606</v>
      </c>
      <c r="D327" s="832" t="s">
        <v>2481</v>
      </c>
      <c r="E327" s="832" t="s">
        <v>4793</v>
      </c>
      <c r="F327" s="832" t="s">
        <v>4794</v>
      </c>
      <c r="G327" s="832" t="s">
        <v>4795</v>
      </c>
      <c r="H327" s="849"/>
      <c r="I327" s="849"/>
      <c r="J327" s="832"/>
      <c r="K327" s="832"/>
      <c r="L327" s="849">
        <v>4</v>
      </c>
      <c r="M327" s="849">
        <v>3468</v>
      </c>
      <c r="N327" s="832">
        <v>1</v>
      </c>
      <c r="O327" s="832">
        <v>867</v>
      </c>
      <c r="P327" s="849">
        <v>3</v>
      </c>
      <c r="Q327" s="849">
        <v>2601</v>
      </c>
      <c r="R327" s="837">
        <v>0.75</v>
      </c>
      <c r="S327" s="850">
        <v>867</v>
      </c>
    </row>
    <row r="328" spans="1:19" ht="14.4" customHeight="1" x14ac:dyDescent="0.3">
      <c r="A328" s="831" t="s">
        <v>4551</v>
      </c>
      <c r="B328" s="832" t="s">
        <v>4552</v>
      </c>
      <c r="C328" s="832" t="s">
        <v>606</v>
      </c>
      <c r="D328" s="832" t="s">
        <v>2481</v>
      </c>
      <c r="E328" s="832" t="s">
        <v>4793</v>
      </c>
      <c r="F328" s="832" t="s">
        <v>4796</v>
      </c>
      <c r="G328" s="832" t="s">
        <v>4797</v>
      </c>
      <c r="H328" s="849">
        <v>2</v>
      </c>
      <c r="I328" s="849">
        <v>1734</v>
      </c>
      <c r="J328" s="832">
        <v>9.0909090909090912E-2</v>
      </c>
      <c r="K328" s="832">
        <v>867</v>
      </c>
      <c r="L328" s="849">
        <v>22</v>
      </c>
      <c r="M328" s="849">
        <v>19074</v>
      </c>
      <c r="N328" s="832">
        <v>1</v>
      </c>
      <c r="O328" s="832">
        <v>867</v>
      </c>
      <c r="P328" s="849">
        <v>36</v>
      </c>
      <c r="Q328" s="849">
        <v>20255.399999999998</v>
      </c>
      <c r="R328" s="837">
        <v>1.0619377162629757</v>
      </c>
      <c r="S328" s="850">
        <v>562.65</v>
      </c>
    </row>
    <row r="329" spans="1:19" ht="14.4" customHeight="1" x14ac:dyDescent="0.3">
      <c r="A329" s="831" t="s">
        <v>4551</v>
      </c>
      <c r="B329" s="832" t="s">
        <v>4552</v>
      </c>
      <c r="C329" s="832" t="s">
        <v>606</v>
      </c>
      <c r="D329" s="832" t="s">
        <v>2481</v>
      </c>
      <c r="E329" s="832" t="s">
        <v>4793</v>
      </c>
      <c r="F329" s="832" t="s">
        <v>4798</v>
      </c>
      <c r="G329" s="832" t="s">
        <v>4799</v>
      </c>
      <c r="H329" s="849"/>
      <c r="I329" s="849"/>
      <c r="J329" s="832"/>
      <c r="K329" s="832"/>
      <c r="L329" s="849"/>
      <c r="M329" s="849"/>
      <c r="N329" s="832"/>
      <c r="O329" s="832"/>
      <c r="P329" s="849">
        <v>1</v>
      </c>
      <c r="Q329" s="849">
        <v>964</v>
      </c>
      <c r="R329" s="837"/>
      <c r="S329" s="850">
        <v>964</v>
      </c>
    </row>
    <row r="330" spans="1:19" ht="14.4" customHeight="1" x14ac:dyDescent="0.3">
      <c r="A330" s="831" t="s">
        <v>4551</v>
      </c>
      <c r="B330" s="832" t="s">
        <v>4552</v>
      </c>
      <c r="C330" s="832" t="s">
        <v>606</v>
      </c>
      <c r="D330" s="832" t="s">
        <v>2481</v>
      </c>
      <c r="E330" s="832" t="s">
        <v>4804</v>
      </c>
      <c r="F330" s="832" t="s">
        <v>4805</v>
      </c>
      <c r="G330" s="832" t="s">
        <v>4806</v>
      </c>
      <c r="H330" s="849"/>
      <c r="I330" s="849"/>
      <c r="J330" s="832"/>
      <c r="K330" s="832"/>
      <c r="L330" s="849">
        <v>1</v>
      </c>
      <c r="M330" s="849">
        <v>300</v>
      </c>
      <c r="N330" s="832">
        <v>1</v>
      </c>
      <c r="O330" s="832">
        <v>300</v>
      </c>
      <c r="P330" s="849"/>
      <c r="Q330" s="849"/>
      <c r="R330" s="837"/>
      <c r="S330" s="850"/>
    </row>
    <row r="331" spans="1:19" ht="14.4" customHeight="1" x14ac:dyDescent="0.3">
      <c r="A331" s="831" t="s">
        <v>4551</v>
      </c>
      <c r="B331" s="832" t="s">
        <v>4552</v>
      </c>
      <c r="C331" s="832" t="s">
        <v>606</v>
      </c>
      <c r="D331" s="832" t="s">
        <v>2481</v>
      </c>
      <c r="E331" s="832" t="s">
        <v>4804</v>
      </c>
      <c r="F331" s="832" t="s">
        <v>4807</v>
      </c>
      <c r="G331" s="832" t="s">
        <v>4808</v>
      </c>
      <c r="H331" s="849">
        <v>1</v>
      </c>
      <c r="I331" s="849">
        <v>122</v>
      </c>
      <c r="J331" s="832">
        <v>0.33333333333333331</v>
      </c>
      <c r="K331" s="832">
        <v>122</v>
      </c>
      <c r="L331" s="849">
        <v>3</v>
      </c>
      <c r="M331" s="849">
        <v>366</v>
      </c>
      <c r="N331" s="832">
        <v>1</v>
      </c>
      <c r="O331" s="832">
        <v>122</v>
      </c>
      <c r="P331" s="849">
        <v>4</v>
      </c>
      <c r="Q331" s="849">
        <v>488</v>
      </c>
      <c r="R331" s="837">
        <v>1.3333333333333333</v>
      </c>
      <c r="S331" s="850">
        <v>122</v>
      </c>
    </row>
    <row r="332" spans="1:19" ht="14.4" customHeight="1" x14ac:dyDescent="0.3">
      <c r="A332" s="831" t="s">
        <v>4551</v>
      </c>
      <c r="B332" s="832" t="s">
        <v>4552</v>
      </c>
      <c r="C332" s="832" t="s">
        <v>606</v>
      </c>
      <c r="D332" s="832" t="s">
        <v>2481</v>
      </c>
      <c r="E332" s="832" t="s">
        <v>4804</v>
      </c>
      <c r="F332" s="832" t="s">
        <v>4809</v>
      </c>
      <c r="G332" s="832" t="s">
        <v>4810</v>
      </c>
      <c r="H332" s="849">
        <v>37</v>
      </c>
      <c r="I332" s="849">
        <v>5439</v>
      </c>
      <c r="J332" s="832">
        <v>0.19576719576719576</v>
      </c>
      <c r="K332" s="832">
        <v>147</v>
      </c>
      <c r="L332" s="849">
        <v>189</v>
      </c>
      <c r="M332" s="849">
        <v>27783</v>
      </c>
      <c r="N332" s="832">
        <v>1</v>
      </c>
      <c r="O332" s="832">
        <v>147</v>
      </c>
      <c r="P332" s="849">
        <v>314</v>
      </c>
      <c r="Q332" s="849">
        <v>47414</v>
      </c>
      <c r="R332" s="837">
        <v>1.7065831623654752</v>
      </c>
      <c r="S332" s="850">
        <v>151</v>
      </c>
    </row>
    <row r="333" spans="1:19" ht="14.4" customHeight="1" x14ac:dyDescent="0.3">
      <c r="A333" s="831" t="s">
        <v>4551</v>
      </c>
      <c r="B333" s="832" t="s">
        <v>4552</v>
      </c>
      <c r="C333" s="832" t="s">
        <v>606</v>
      </c>
      <c r="D333" s="832" t="s">
        <v>2481</v>
      </c>
      <c r="E333" s="832" t="s">
        <v>4804</v>
      </c>
      <c r="F333" s="832" t="s">
        <v>4811</v>
      </c>
      <c r="G333" s="832" t="s">
        <v>4812</v>
      </c>
      <c r="H333" s="849"/>
      <c r="I333" s="849"/>
      <c r="J333" s="832"/>
      <c r="K333" s="832"/>
      <c r="L333" s="849">
        <v>2</v>
      </c>
      <c r="M333" s="849">
        <v>392</v>
      </c>
      <c r="N333" s="832">
        <v>1</v>
      </c>
      <c r="O333" s="832">
        <v>196</v>
      </c>
      <c r="P333" s="849">
        <v>6</v>
      </c>
      <c r="Q333" s="849">
        <v>1194</v>
      </c>
      <c r="R333" s="837">
        <v>3.045918367346939</v>
      </c>
      <c r="S333" s="850">
        <v>199</v>
      </c>
    </row>
    <row r="334" spans="1:19" ht="14.4" customHeight="1" x14ac:dyDescent="0.3">
      <c r="A334" s="831" t="s">
        <v>4551</v>
      </c>
      <c r="B334" s="832" t="s">
        <v>4552</v>
      </c>
      <c r="C334" s="832" t="s">
        <v>606</v>
      </c>
      <c r="D334" s="832" t="s">
        <v>2481</v>
      </c>
      <c r="E334" s="832" t="s">
        <v>4804</v>
      </c>
      <c r="F334" s="832" t="s">
        <v>4813</v>
      </c>
      <c r="G334" s="832" t="s">
        <v>4814</v>
      </c>
      <c r="H334" s="849">
        <v>24</v>
      </c>
      <c r="I334" s="849">
        <v>888</v>
      </c>
      <c r="J334" s="832">
        <v>0.15483870967741936</v>
      </c>
      <c r="K334" s="832">
        <v>37</v>
      </c>
      <c r="L334" s="849">
        <v>155</v>
      </c>
      <c r="M334" s="849">
        <v>5735</v>
      </c>
      <c r="N334" s="832">
        <v>1</v>
      </c>
      <c r="O334" s="832">
        <v>37</v>
      </c>
      <c r="P334" s="849">
        <v>277</v>
      </c>
      <c r="Q334" s="849">
        <v>10526</v>
      </c>
      <c r="R334" s="837">
        <v>1.8353966870095901</v>
      </c>
      <c r="S334" s="850">
        <v>38</v>
      </c>
    </row>
    <row r="335" spans="1:19" ht="14.4" customHeight="1" x14ac:dyDescent="0.3">
      <c r="A335" s="831" t="s">
        <v>4551</v>
      </c>
      <c r="B335" s="832" t="s">
        <v>4552</v>
      </c>
      <c r="C335" s="832" t="s">
        <v>606</v>
      </c>
      <c r="D335" s="832" t="s">
        <v>2481</v>
      </c>
      <c r="E335" s="832" t="s">
        <v>4804</v>
      </c>
      <c r="F335" s="832" t="s">
        <v>4817</v>
      </c>
      <c r="G335" s="832" t="s">
        <v>4818</v>
      </c>
      <c r="H335" s="849">
        <v>201</v>
      </c>
      <c r="I335" s="849">
        <v>35577</v>
      </c>
      <c r="J335" s="832">
        <v>0.47362745620107566</v>
      </c>
      <c r="K335" s="832">
        <v>177</v>
      </c>
      <c r="L335" s="849">
        <v>422</v>
      </c>
      <c r="M335" s="849">
        <v>75116</v>
      </c>
      <c r="N335" s="832">
        <v>1</v>
      </c>
      <c r="O335" s="832">
        <v>178</v>
      </c>
      <c r="P335" s="849">
        <v>932</v>
      </c>
      <c r="Q335" s="849">
        <v>166828</v>
      </c>
      <c r="R335" s="837">
        <v>2.2209382821236487</v>
      </c>
      <c r="S335" s="850">
        <v>179</v>
      </c>
    </row>
    <row r="336" spans="1:19" ht="14.4" customHeight="1" x14ac:dyDescent="0.3">
      <c r="A336" s="831" t="s">
        <v>4551</v>
      </c>
      <c r="B336" s="832" t="s">
        <v>4552</v>
      </c>
      <c r="C336" s="832" t="s">
        <v>606</v>
      </c>
      <c r="D336" s="832" t="s">
        <v>2481</v>
      </c>
      <c r="E336" s="832" t="s">
        <v>4804</v>
      </c>
      <c r="F336" s="832" t="s">
        <v>4819</v>
      </c>
      <c r="G336" s="832" t="s">
        <v>4820</v>
      </c>
      <c r="H336" s="849">
        <v>37</v>
      </c>
      <c r="I336" s="849">
        <v>0</v>
      </c>
      <c r="J336" s="832"/>
      <c r="K336" s="832">
        <v>0</v>
      </c>
      <c r="L336" s="849">
        <v>129</v>
      </c>
      <c r="M336" s="849">
        <v>0</v>
      </c>
      <c r="N336" s="832"/>
      <c r="O336" s="832">
        <v>0</v>
      </c>
      <c r="P336" s="849">
        <v>219</v>
      </c>
      <c r="Q336" s="849">
        <v>0</v>
      </c>
      <c r="R336" s="837"/>
      <c r="S336" s="850">
        <v>0</v>
      </c>
    </row>
    <row r="337" spans="1:19" ht="14.4" customHeight="1" x14ac:dyDescent="0.3">
      <c r="A337" s="831" t="s">
        <v>4551</v>
      </c>
      <c r="B337" s="832" t="s">
        <v>4552</v>
      </c>
      <c r="C337" s="832" t="s">
        <v>606</v>
      </c>
      <c r="D337" s="832" t="s">
        <v>2481</v>
      </c>
      <c r="E337" s="832" t="s">
        <v>4804</v>
      </c>
      <c r="F337" s="832" t="s">
        <v>4821</v>
      </c>
      <c r="G337" s="832" t="s">
        <v>4822</v>
      </c>
      <c r="H337" s="849"/>
      <c r="I337" s="849"/>
      <c r="J337" s="832"/>
      <c r="K337" s="832"/>
      <c r="L337" s="849">
        <v>4</v>
      </c>
      <c r="M337" s="849">
        <v>0</v>
      </c>
      <c r="N337" s="832"/>
      <c r="O337" s="832">
        <v>0</v>
      </c>
      <c r="P337" s="849">
        <v>4</v>
      </c>
      <c r="Q337" s="849">
        <v>0</v>
      </c>
      <c r="R337" s="837"/>
      <c r="S337" s="850">
        <v>0</v>
      </c>
    </row>
    <row r="338" spans="1:19" ht="14.4" customHeight="1" x14ac:dyDescent="0.3">
      <c r="A338" s="831" t="s">
        <v>4551</v>
      </c>
      <c r="B338" s="832" t="s">
        <v>4552</v>
      </c>
      <c r="C338" s="832" t="s">
        <v>606</v>
      </c>
      <c r="D338" s="832" t="s">
        <v>2481</v>
      </c>
      <c r="E338" s="832" t="s">
        <v>4804</v>
      </c>
      <c r="F338" s="832" t="s">
        <v>4823</v>
      </c>
      <c r="G338" s="832" t="s">
        <v>4824</v>
      </c>
      <c r="H338" s="849">
        <v>89</v>
      </c>
      <c r="I338" s="849">
        <v>21627</v>
      </c>
      <c r="J338" s="832">
        <v>0.27441252601126731</v>
      </c>
      <c r="K338" s="832">
        <v>243</v>
      </c>
      <c r="L338" s="849">
        <v>323</v>
      </c>
      <c r="M338" s="849">
        <v>78812</v>
      </c>
      <c r="N338" s="832">
        <v>1</v>
      </c>
      <c r="O338" s="832">
        <v>244</v>
      </c>
      <c r="P338" s="849">
        <v>554</v>
      </c>
      <c r="Q338" s="849">
        <v>135730</v>
      </c>
      <c r="R338" s="837">
        <v>1.7221996650256306</v>
      </c>
      <c r="S338" s="850">
        <v>245</v>
      </c>
    </row>
    <row r="339" spans="1:19" ht="14.4" customHeight="1" x14ac:dyDescent="0.3">
      <c r="A339" s="831" t="s">
        <v>4551</v>
      </c>
      <c r="B339" s="832" t="s">
        <v>4552</v>
      </c>
      <c r="C339" s="832" t="s">
        <v>606</v>
      </c>
      <c r="D339" s="832" t="s">
        <v>2481</v>
      </c>
      <c r="E339" s="832" t="s">
        <v>4804</v>
      </c>
      <c r="F339" s="832" t="s">
        <v>4825</v>
      </c>
      <c r="G339" s="832" t="s">
        <v>4826</v>
      </c>
      <c r="H339" s="849">
        <v>216</v>
      </c>
      <c r="I339" s="849">
        <v>7199.99</v>
      </c>
      <c r="J339" s="832">
        <v>0.51063867511774852</v>
      </c>
      <c r="K339" s="832">
        <v>33.333287037037039</v>
      </c>
      <c r="L339" s="849">
        <v>423</v>
      </c>
      <c r="M339" s="849">
        <v>14099.97</v>
      </c>
      <c r="N339" s="832">
        <v>1</v>
      </c>
      <c r="O339" s="832">
        <v>33.333262411347519</v>
      </c>
      <c r="P339" s="849">
        <v>934</v>
      </c>
      <c r="Q339" s="849">
        <v>31133.310000000005</v>
      </c>
      <c r="R339" s="837">
        <v>2.2080408681720605</v>
      </c>
      <c r="S339" s="850">
        <v>33.333308351177735</v>
      </c>
    </row>
    <row r="340" spans="1:19" ht="14.4" customHeight="1" x14ac:dyDescent="0.3">
      <c r="A340" s="831" t="s">
        <v>4551</v>
      </c>
      <c r="B340" s="832" t="s">
        <v>4552</v>
      </c>
      <c r="C340" s="832" t="s">
        <v>606</v>
      </c>
      <c r="D340" s="832" t="s">
        <v>2481</v>
      </c>
      <c r="E340" s="832" t="s">
        <v>4804</v>
      </c>
      <c r="F340" s="832" t="s">
        <v>4827</v>
      </c>
      <c r="G340" s="832" t="s">
        <v>4828</v>
      </c>
      <c r="H340" s="849">
        <v>146</v>
      </c>
      <c r="I340" s="849">
        <v>5402</v>
      </c>
      <c r="J340" s="832">
        <v>0.35436893203883496</v>
      </c>
      <c r="K340" s="832">
        <v>37</v>
      </c>
      <c r="L340" s="849">
        <v>412</v>
      </c>
      <c r="M340" s="849">
        <v>15244</v>
      </c>
      <c r="N340" s="832">
        <v>1</v>
      </c>
      <c r="O340" s="832">
        <v>37</v>
      </c>
      <c r="P340" s="849">
        <v>926</v>
      </c>
      <c r="Q340" s="849">
        <v>35188</v>
      </c>
      <c r="R340" s="837">
        <v>2.3083180267646286</v>
      </c>
      <c r="S340" s="850">
        <v>38</v>
      </c>
    </row>
    <row r="341" spans="1:19" ht="14.4" customHeight="1" x14ac:dyDescent="0.3">
      <c r="A341" s="831" t="s">
        <v>4551</v>
      </c>
      <c r="B341" s="832" t="s">
        <v>4552</v>
      </c>
      <c r="C341" s="832" t="s">
        <v>606</v>
      </c>
      <c r="D341" s="832" t="s">
        <v>2481</v>
      </c>
      <c r="E341" s="832" t="s">
        <v>4804</v>
      </c>
      <c r="F341" s="832" t="s">
        <v>4829</v>
      </c>
      <c r="G341" s="832" t="s">
        <v>4830</v>
      </c>
      <c r="H341" s="849"/>
      <c r="I341" s="849"/>
      <c r="J341" s="832"/>
      <c r="K341" s="832"/>
      <c r="L341" s="849">
        <v>1</v>
      </c>
      <c r="M341" s="849">
        <v>86</v>
      </c>
      <c r="N341" s="832">
        <v>1</v>
      </c>
      <c r="O341" s="832">
        <v>86</v>
      </c>
      <c r="P341" s="849"/>
      <c r="Q341" s="849"/>
      <c r="R341" s="837"/>
      <c r="S341" s="850"/>
    </row>
    <row r="342" spans="1:19" ht="14.4" customHeight="1" x14ac:dyDescent="0.3">
      <c r="A342" s="831" t="s">
        <v>4551</v>
      </c>
      <c r="B342" s="832" t="s">
        <v>4552</v>
      </c>
      <c r="C342" s="832" t="s">
        <v>606</v>
      </c>
      <c r="D342" s="832" t="s">
        <v>2481</v>
      </c>
      <c r="E342" s="832" t="s">
        <v>4804</v>
      </c>
      <c r="F342" s="832" t="s">
        <v>4831</v>
      </c>
      <c r="G342" s="832" t="s">
        <v>4832</v>
      </c>
      <c r="H342" s="849">
        <v>11</v>
      </c>
      <c r="I342" s="849">
        <v>352</v>
      </c>
      <c r="J342" s="832">
        <v>0.22448979591836735</v>
      </c>
      <c r="K342" s="832">
        <v>32</v>
      </c>
      <c r="L342" s="849">
        <v>49</v>
      </c>
      <c r="M342" s="849">
        <v>1568</v>
      </c>
      <c r="N342" s="832">
        <v>1</v>
      </c>
      <c r="O342" s="832">
        <v>32</v>
      </c>
      <c r="P342" s="849">
        <v>124</v>
      </c>
      <c r="Q342" s="849">
        <v>4092</v>
      </c>
      <c r="R342" s="837">
        <v>2.6096938775510203</v>
      </c>
      <c r="S342" s="850">
        <v>33</v>
      </c>
    </row>
    <row r="343" spans="1:19" ht="14.4" customHeight="1" x14ac:dyDescent="0.3">
      <c r="A343" s="831" t="s">
        <v>4551</v>
      </c>
      <c r="B343" s="832" t="s">
        <v>4552</v>
      </c>
      <c r="C343" s="832" t="s">
        <v>606</v>
      </c>
      <c r="D343" s="832" t="s">
        <v>2481</v>
      </c>
      <c r="E343" s="832" t="s">
        <v>4804</v>
      </c>
      <c r="F343" s="832" t="s">
        <v>4835</v>
      </c>
      <c r="G343" s="832" t="s">
        <v>4836</v>
      </c>
      <c r="H343" s="849">
        <v>24</v>
      </c>
      <c r="I343" s="849">
        <v>3168</v>
      </c>
      <c r="J343" s="832">
        <v>1.3333333333333333</v>
      </c>
      <c r="K343" s="832">
        <v>132</v>
      </c>
      <c r="L343" s="849">
        <v>18</v>
      </c>
      <c r="M343" s="849">
        <v>2376</v>
      </c>
      <c r="N343" s="832">
        <v>1</v>
      </c>
      <c r="O343" s="832">
        <v>132</v>
      </c>
      <c r="P343" s="849">
        <v>14</v>
      </c>
      <c r="Q343" s="849">
        <v>1890</v>
      </c>
      <c r="R343" s="837">
        <v>0.79545454545454541</v>
      </c>
      <c r="S343" s="850">
        <v>135</v>
      </c>
    </row>
    <row r="344" spans="1:19" ht="14.4" customHeight="1" x14ac:dyDescent="0.3">
      <c r="A344" s="831" t="s">
        <v>4551</v>
      </c>
      <c r="B344" s="832" t="s">
        <v>4552</v>
      </c>
      <c r="C344" s="832" t="s">
        <v>606</v>
      </c>
      <c r="D344" s="832" t="s">
        <v>2481</v>
      </c>
      <c r="E344" s="832" t="s">
        <v>4804</v>
      </c>
      <c r="F344" s="832" t="s">
        <v>4837</v>
      </c>
      <c r="G344" s="832" t="s">
        <v>4838</v>
      </c>
      <c r="H344" s="849"/>
      <c r="I344" s="849"/>
      <c r="J344" s="832"/>
      <c r="K344" s="832"/>
      <c r="L344" s="849"/>
      <c r="M344" s="849"/>
      <c r="N344" s="832"/>
      <c r="O344" s="832"/>
      <c r="P344" s="849">
        <v>1</v>
      </c>
      <c r="Q344" s="849">
        <v>0</v>
      </c>
      <c r="R344" s="837"/>
      <c r="S344" s="850">
        <v>0</v>
      </c>
    </row>
    <row r="345" spans="1:19" ht="14.4" customHeight="1" x14ac:dyDescent="0.3">
      <c r="A345" s="831" t="s">
        <v>4551</v>
      </c>
      <c r="B345" s="832" t="s">
        <v>4552</v>
      </c>
      <c r="C345" s="832" t="s">
        <v>606</v>
      </c>
      <c r="D345" s="832" t="s">
        <v>2481</v>
      </c>
      <c r="E345" s="832" t="s">
        <v>4804</v>
      </c>
      <c r="F345" s="832" t="s">
        <v>4839</v>
      </c>
      <c r="G345" s="832" t="s">
        <v>4840</v>
      </c>
      <c r="H345" s="849">
        <v>15</v>
      </c>
      <c r="I345" s="849">
        <v>5325</v>
      </c>
      <c r="J345" s="832">
        <v>7.5</v>
      </c>
      <c r="K345" s="832">
        <v>355</v>
      </c>
      <c r="L345" s="849">
        <v>2</v>
      </c>
      <c r="M345" s="849">
        <v>710</v>
      </c>
      <c r="N345" s="832">
        <v>1</v>
      </c>
      <c r="O345" s="832">
        <v>355</v>
      </c>
      <c r="P345" s="849">
        <v>2</v>
      </c>
      <c r="Q345" s="849">
        <v>716</v>
      </c>
      <c r="R345" s="837">
        <v>1.0084507042253521</v>
      </c>
      <c r="S345" s="850">
        <v>358</v>
      </c>
    </row>
    <row r="346" spans="1:19" ht="14.4" customHeight="1" x14ac:dyDescent="0.3">
      <c r="A346" s="831" t="s">
        <v>4551</v>
      </c>
      <c r="B346" s="832" t="s">
        <v>4552</v>
      </c>
      <c r="C346" s="832" t="s">
        <v>606</v>
      </c>
      <c r="D346" s="832" t="s">
        <v>2481</v>
      </c>
      <c r="E346" s="832" t="s">
        <v>4804</v>
      </c>
      <c r="F346" s="832" t="s">
        <v>4841</v>
      </c>
      <c r="G346" s="832" t="s">
        <v>4842</v>
      </c>
      <c r="H346" s="849">
        <v>23</v>
      </c>
      <c r="I346" s="849">
        <v>1357</v>
      </c>
      <c r="J346" s="832">
        <v>1.0952380952380953</v>
      </c>
      <c r="K346" s="832">
        <v>59</v>
      </c>
      <c r="L346" s="849">
        <v>21</v>
      </c>
      <c r="M346" s="849">
        <v>1239</v>
      </c>
      <c r="N346" s="832">
        <v>1</v>
      </c>
      <c r="O346" s="832">
        <v>59</v>
      </c>
      <c r="P346" s="849">
        <v>39</v>
      </c>
      <c r="Q346" s="849">
        <v>2379</v>
      </c>
      <c r="R346" s="837">
        <v>1.9200968523002422</v>
      </c>
      <c r="S346" s="850">
        <v>61</v>
      </c>
    </row>
    <row r="347" spans="1:19" ht="14.4" customHeight="1" x14ac:dyDescent="0.3">
      <c r="A347" s="831" t="s">
        <v>4551</v>
      </c>
      <c r="B347" s="832" t="s">
        <v>4552</v>
      </c>
      <c r="C347" s="832" t="s">
        <v>606</v>
      </c>
      <c r="D347" s="832" t="s">
        <v>2481</v>
      </c>
      <c r="E347" s="832" t="s">
        <v>4804</v>
      </c>
      <c r="F347" s="832" t="s">
        <v>4845</v>
      </c>
      <c r="G347" s="832" t="s">
        <v>4846</v>
      </c>
      <c r="H347" s="849">
        <v>1</v>
      </c>
      <c r="I347" s="849">
        <v>59</v>
      </c>
      <c r="J347" s="832"/>
      <c r="K347" s="832">
        <v>59</v>
      </c>
      <c r="L347" s="849"/>
      <c r="M347" s="849"/>
      <c r="N347" s="832"/>
      <c r="O347" s="832"/>
      <c r="P347" s="849">
        <v>1</v>
      </c>
      <c r="Q347" s="849">
        <v>61</v>
      </c>
      <c r="R347" s="837"/>
      <c r="S347" s="850">
        <v>61</v>
      </c>
    </row>
    <row r="348" spans="1:19" ht="14.4" customHeight="1" x14ac:dyDescent="0.3">
      <c r="A348" s="831" t="s">
        <v>4551</v>
      </c>
      <c r="B348" s="832" t="s">
        <v>4552</v>
      </c>
      <c r="C348" s="832" t="s">
        <v>606</v>
      </c>
      <c r="D348" s="832" t="s">
        <v>2481</v>
      </c>
      <c r="E348" s="832" t="s">
        <v>4804</v>
      </c>
      <c r="F348" s="832" t="s">
        <v>4847</v>
      </c>
      <c r="G348" s="832" t="s">
        <v>4848</v>
      </c>
      <c r="H348" s="849"/>
      <c r="I348" s="849"/>
      <c r="J348" s="832"/>
      <c r="K348" s="832"/>
      <c r="L348" s="849"/>
      <c r="M348" s="849"/>
      <c r="N348" s="832"/>
      <c r="O348" s="832"/>
      <c r="P348" s="849">
        <v>71</v>
      </c>
      <c r="Q348" s="849">
        <v>8236</v>
      </c>
      <c r="R348" s="837"/>
      <c r="S348" s="850">
        <v>116</v>
      </c>
    </row>
    <row r="349" spans="1:19" ht="14.4" customHeight="1" x14ac:dyDescent="0.3">
      <c r="A349" s="831" t="s">
        <v>4551</v>
      </c>
      <c r="B349" s="832" t="s">
        <v>4552</v>
      </c>
      <c r="C349" s="832" t="s">
        <v>606</v>
      </c>
      <c r="D349" s="832" t="s">
        <v>2481</v>
      </c>
      <c r="E349" s="832" t="s">
        <v>4804</v>
      </c>
      <c r="F349" s="832" t="s">
        <v>4849</v>
      </c>
      <c r="G349" s="832" t="s">
        <v>4850</v>
      </c>
      <c r="H349" s="849"/>
      <c r="I349" s="849"/>
      <c r="J349" s="832"/>
      <c r="K349" s="832"/>
      <c r="L349" s="849"/>
      <c r="M349" s="849"/>
      <c r="N349" s="832"/>
      <c r="O349" s="832"/>
      <c r="P349" s="849">
        <v>13</v>
      </c>
      <c r="Q349" s="849">
        <v>0</v>
      </c>
      <c r="R349" s="837"/>
      <c r="S349" s="850">
        <v>0</v>
      </c>
    </row>
    <row r="350" spans="1:19" ht="14.4" customHeight="1" x14ac:dyDescent="0.3">
      <c r="A350" s="831" t="s">
        <v>4551</v>
      </c>
      <c r="B350" s="832" t="s">
        <v>4552</v>
      </c>
      <c r="C350" s="832" t="s">
        <v>606</v>
      </c>
      <c r="D350" s="832" t="s">
        <v>2482</v>
      </c>
      <c r="E350" s="832" t="s">
        <v>4553</v>
      </c>
      <c r="F350" s="832" t="s">
        <v>4554</v>
      </c>
      <c r="G350" s="832" t="s">
        <v>1025</v>
      </c>
      <c r="H350" s="849"/>
      <c r="I350" s="849"/>
      <c r="J350" s="832"/>
      <c r="K350" s="832"/>
      <c r="L350" s="849">
        <v>1</v>
      </c>
      <c r="M350" s="849">
        <v>54.1</v>
      </c>
      <c r="N350" s="832">
        <v>1</v>
      </c>
      <c r="O350" s="832">
        <v>54.1</v>
      </c>
      <c r="P350" s="849"/>
      <c r="Q350" s="849"/>
      <c r="R350" s="837"/>
      <c r="S350" s="850"/>
    </row>
    <row r="351" spans="1:19" ht="14.4" customHeight="1" x14ac:dyDescent="0.3">
      <c r="A351" s="831" t="s">
        <v>4551</v>
      </c>
      <c r="B351" s="832" t="s">
        <v>4552</v>
      </c>
      <c r="C351" s="832" t="s">
        <v>606</v>
      </c>
      <c r="D351" s="832" t="s">
        <v>2482</v>
      </c>
      <c r="E351" s="832" t="s">
        <v>4553</v>
      </c>
      <c r="F351" s="832" t="s">
        <v>4561</v>
      </c>
      <c r="G351" s="832" t="s">
        <v>4562</v>
      </c>
      <c r="H351" s="849"/>
      <c r="I351" s="849"/>
      <c r="J351" s="832"/>
      <c r="K351" s="832"/>
      <c r="L351" s="849">
        <v>0.2</v>
      </c>
      <c r="M351" s="849">
        <v>41.08</v>
      </c>
      <c r="N351" s="832">
        <v>1</v>
      </c>
      <c r="O351" s="832">
        <v>205.39999999999998</v>
      </c>
      <c r="P351" s="849">
        <v>1.2000000000000002</v>
      </c>
      <c r="Q351" s="849">
        <v>214.95999999999998</v>
      </c>
      <c r="R351" s="837">
        <v>5.232716650438169</v>
      </c>
      <c r="S351" s="850">
        <v>179.1333333333333</v>
      </c>
    </row>
    <row r="352" spans="1:19" ht="14.4" customHeight="1" x14ac:dyDescent="0.3">
      <c r="A352" s="831" t="s">
        <v>4551</v>
      </c>
      <c r="B352" s="832" t="s">
        <v>4552</v>
      </c>
      <c r="C352" s="832" t="s">
        <v>606</v>
      </c>
      <c r="D352" s="832" t="s">
        <v>2482</v>
      </c>
      <c r="E352" s="832" t="s">
        <v>4553</v>
      </c>
      <c r="F352" s="832" t="s">
        <v>4566</v>
      </c>
      <c r="G352" s="832" t="s">
        <v>1172</v>
      </c>
      <c r="H352" s="849"/>
      <c r="I352" s="849"/>
      <c r="J352" s="832"/>
      <c r="K352" s="832"/>
      <c r="L352" s="849">
        <v>10</v>
      </c>
      <c r="M352" s="849">
        <v>137.4</v>
      </c>
      <c r="N352" s="832">
        <v>1</v>
      </c>
      <c r="O352" s="832">
        <v>13.74</v>
      </c>
      <c r="P352" s="849">
        <v>1</v>
      </c>
      <c r="Q352" s="849">
        <v>13.37</v>
      </c>
      <c r="R352" s="837">
        <v>9.7307132459970871E-2</v>
      </c>
      <c r="S352" s="850">
        <v>13.37</v>
      </c>
    </row>
    <row r="353" spans="1:19" ht="14.4" customHeight="1" x14ac:dyDescent="0.3">
      <c r="A353" s="831" t="s">
        <v>4551</v>
      </c>
      <c r="B353" s="832" t="s">
        <v>4552</v>
      </c>
      <c r="C353" s="832" t="s">
        <v>606</v>
      </c>
      <c r="D353" s="832" t="s">
        <v>2482</v>
      </c>
      <c r="E353" s="832" t="s">
        <v>4553</v>
      </c>
      <c r="F353" s="832" t="s">
        <v>4587</v>
      </c>
      <c r="G353" s="832" t="s">
        <v>4588</v>
      </c>
      <c r="H353" s="849"/>
      <c r="I353" s="849"/>
      <c r="J353" s="832"/>
      <c r="K353" s="832"/>
      <c r="L353" s="849">
        <v>6</v>
      </c>
      <c r="M353" s="849">
        <v>49767.42</v>
      </c>
      <c r="N353" s="832">
        <v>1</v>
      </c>
      <c r="O353" s="832">
        <v>8294.57</v>
      </c>
      <c r="P353" s="849"/>
      <c r="Q353" s="849"/>
      <c r="R353" s="837"/>
      <c r="S353" s="850"/>
    </row>
    <row r="354" spans="1:19" ht="14.4" customHeight="1" x14ac:dyDescent="0.3">
      <c r="A354" s="831" t="s">
        <v>4551</v>
      </c>
      <c r="B354" s="832" t="s">
        <v>4552</v>
      </c>
      <c r="C354" s="832" t="s">
        <v>606</v>
      </c>
      <c r="D354" s="832" t="s">
        <v>2482</v>
      </c>
      <c r="E354" s="832" t="s">
        <v>4553</v>
      </c>
      <c r="F354" s="832" t="s">
        <v>4600</v>
      </c>
      <c r="G354" s="832" t="s">
        <v>2044</v>
      </c>
      <c r="H354" s="849"/>
      <c r="I354" s="849"/>
      <c r="J354" s="832"/>
      <c r="K354" s="832"/>
      <c r="L354" s="849">
        <v>1</v>
      </c>
      <c r="M354" s="849">
        <v>48.74</v>
      </c>
      <c r="N354" s="832">
        <v>1</v>
      </c>
      <c r="O354" s="832">
        <v>48.74</v>
      </c>
      <c r="P354" s="849"/>
      <c r="Q354" s="849"/>
      <c r="R354" s="837"/>
      <c r="S354" s="850"/>
    </row>
    <row r="355" spans="1:19" ht="14.4" customHeight="1" x14ac:dyDescent="0.3">
      <c r="A355" s="831" t="s">
        <v>4551</v>
      </c>
      <c r="B355" s="832" t="s">
        <v>4552</v>
      </c>
      <c r="C355" s="832" t="s">
        <v>606</v>
      </c>
      <c r="D355" s="832" t="s">
        <v>2482</v>
      </c>
      <c r="E355" s="832" t="s">
        <v>4553</v>
      </c>
      <c r="F355" s="832" t="s">
        <v>4601</v>
      </c>
      <c r="G355" s="832" t="s">
        <v>4602</v>
      </c>
      <c r="H355" s="849">
        <v>4.2699999999999996</v>
      </c>
      <c r="I355" s="849">
        <v>587.29</v>
      </c>
      <c r="J355" s="832"/>
      <c r="K355" s="832">
        <v>137.53864168618267</v>
      </c>
      <c r="L355" s="849"/>
      <c r="M355" s="849"/>
      <c r="N355" s="832"/>
      <c r="O355" s="832"/>
      <c r="P355" s="849"/>
      <c r="Q355" s="849"/>
      <c r="R355" s="837"/>
      <c r="S355" s="850"/>
    </row>
    <row r="356" spans="1:19" ht="14.4" customHeight="1" x14ac:dyDescent="0.3">
      <c r="A356" s="831" t="s">
        <v>4551</v>
      </c>
      <c r="B356" s="832" t="s">
        <v>4552</v>
      </c>
      <c r="C356" s="832" t="s">
        <v>606</v>
      </c>
      <c r="D356" s="832" t="s">
        <v>2482</v>
      </c>
      <c r="E356" s="832" t="s">
        <v>4553</v>
      </c>
      <c r="F356" s="832" t="s">
        <v>4603</v>
      </c>
      <c r="G356" s="832" t="s">
        <v>4602</v>
      </c>
      <c r="H356" s="849">
        <v>6.29</v>
      </c>
      <c r="I356" s="849">
        <v>4325.37</v>
      </c>
      <c r="J356" s="832"/>
      <c r="K356" s="832">
        <v>687.65818759936406</v>
      </c>
      <c r="L356" s="849"/>
      <c r="M356" s="849"/>
      <c r="N356" s="832"/>
      <c r="O356" s="832"/>
      <c r="P356" s="849"/>
      <c r="Q356" s="849"/>
      <c r="R356" s="837"/>
      <c r="S356" s="850"/>
    </row>
    <row r="357" spans="1:19" ht="14.4" customHeight="1" x14ac:dyDescent="0.3">
      <c r="A357" s="831" t="s">
        <v>4551</v>
      </c>
      <c r="B357" s="832" t="s">
        <v>4552</v>
      </c>
      <c r="C357" s="832" t="s">
        <v>606</v>
      </c>
      <c r="D357" s="832" t="s">
        <v>2482</v>
      </c>
      <c r="E357" s="832" t="s">
        <v>4553</v>
      </c>
      <c r="F357" s="832" t="s">
        <v>4606</v>
      </c>
      <c r="G357" s="832" t="s">
        <v>1144</v>
      </c>
      <c r="H357" s="849"/>
      <c r="I357" s="849"/>
      <c r="J357" s="832"/>
      <c r="K357" s="832"/>
      <c r="L357" s="849">
        <v>1.2</v>
      </c>
      <c r="M357" s="849">
        <v>218.58</v>
      </c>
      <c r="N357" s="832">
        <v>1</v>
      </c>
      <c r="O357" s="832">
        <v>182.15</v>
      </c>
      <c r="P357" s="849">
        <v>2.2000000000000002</v>
      </c>
      <c r="Q357" s="849">
        <v>385.88</v>
      </c>
      <c r="R357" s="837">
        <v>1.7653948211181261</v>
      </c>
      <c r="S357" s="850">
        <v>175.39999999999998</v>
      </c>
    </row>
    <row r="358" spans="1:19" ht="14.4" customHeight="1" x14ac:dyDescent="0.3">
      <c r="A358" s="831" t="s">
        <v>4551</v>
      </c>
      <c r="B358" s="832" t="s">
        <v>4552</v>
      </c>
      <c r="C358" s="832" t="s">
        <v>606</v>
      </c>
      <c r="D358" s="832" t="s">
        <v>2482</v>
      </c>
      <c r="E358" s="832" t="s">
        <v>4553</v>
      </c>
      <c r="F358" s="832" t="s">
        <v>4607</v>
      </c>
      <c r="G358" s="832" t="s">
        <v>779</v>
      </c>
      <c r="H358" s="849">
        <v>0.6</v>
      </c>
      <c r="I358" s="849">
        <v>42.45</v>
      </c>
      <c r="J358" s="832">
        <v>2.4926600117439812</v>
      </c>
      <c r="K358" s="832">
        <v>70.750000000000014</v>
      </c>
      <c r="L358" s="849">
        <v>0.2</v>
      </c>
      <c r="M358" s="849">
        <v>17.03</v>
      </c>
      <c r="N358" s="832">
        <v>1</v>
      </c>
      <c r="O358" s="832">
        <v>85.15</v>
      </c>
      <c r="P358" s="849">
        <v>0.7</v>
      </c>
      <c r="Q358" s="849">
        <v>42.15</v>
      </c>
      <c r="R358" s="837">
        <v>2.4750440399295357</v>
      </c>
      <c r="S358" s="850">
        <v>60.214285714285715</v>
      </c>
    </row>
    <row r="359" spans="1:19" ht="14.4" customHeight="1" x14ac:dyDescent="0.3">
      <c r="A359" s="831" t="s">
        <v>4551</v>
      </c>
      <c r="B359" s="832" t="s">
        <v>4552</v>
      </c>
      <c r="C359" s="832" t="s">
        <v>606</v>
      </c>
      <c r="D359" s="832" t="s">
        <v>2482</v>
      </c>
      <c r="E359" s="832" t="s">
        <v>4553</v>
      </c>
      <c r="F359" s="832" t="s">
        <v>4608</v>
      </c>
      <c r="G359" s="832" t="s">
        <v>2564</v>
      </c>
      <c r="H359" s="849">
        <v>0.38</v>
      </c>
      <c r="I359" s="849">
        <v>184.85</v>
      </c>
      <c r="J359" s="832"/>
      <c r="K359" s="832">
        <v>486.4473684210526</v>
      </c>
      <c r="L359" s="849"/>
      <c r="M359" s="849"/>
      <c r="N359" s="832"/>
      <c r="O359" s="832"/>
      <c r="P359" s="849">
        <v>0.51</v>
      </c>
      <c r="Q359" s="849">
        <v>349.94000000000005</v>
      </c>
      <c r="R359" s="837"/>
      <c r="S359" s="850">
        <v>686.15686274509812</v>
      </c>
    </row>
    <row r="360" spans="1:19" ht="14.4" customHeight="1" x14ac:dyDescent="0.3">
      <c r="A360" s="831" t="s">
        <v>4551</v>
      </c>
      <c r="B360" s="832" t="s">
        <v>4552</v>
      </c>
      <c r="C360" s="832" t="s">
        <v>606</v>
      </c>
      <c r="D360" s="832" t="s">
        <v>2482</v>
      </c>
      <c r="E360" s="832" t="s">
        <v>4553</v>
      </c>
      <c r="F360" s="832" t="s">
        <v>4609</v>
      </c>
      <c r="G360" s="832" t="s">
        <v>2564</v>
      </c>
      <c r="H360" s="849">
        <v>1.5</v>
      </c>
      <c r="I360" s="849">
        <v>182.41</v>
      </c>
      <c r="J360" s="832"/>
      <c r="K360" s="832">
        <v>121.60666666666667</v>
      </c>
      <c r="L360" s="849"/>
      <c r="M360" s="849"/>
      <c r="N360" s="832"/>
      <c r="O360" s="832"/>
      <c r="P360" s="849">
        <v>2.52</v>
      </c>
      <c r="Q360" s="849">
        <v>432.3</v>
      </c>
      <c r="R360" s="837"/>
      <c r="S360" s="850">
        <v>171.54761904761904</v>
      </c>
    </row>
    <row r="361" spans="1:19" ht="14.4" customHeight="1" x14ac:dyDescent="0.3">
      <c r="A361" s="831" t="s">
        <v>4551</v>
      </c>
      <c r="B361" s="832" t="s">
        <v>4552</v>
      </c>
      <c r="C361" s="832" t="s">
        <v>606</v>
      </c>
      <c r="D361" s="832" t="s">
        <v>2482</v>
      </c>
      <c r="E361" s="832" t="s">
        <v>4553</v>
      </c>
      <c r="F361" s="832" t="s">
        <v>4610</v>
      </c>
      <c r="G361" s="832" t="s">
        <v>2564</v>
      </c>
      <c r="H361" s="849">
        <v>2</v>
      </c>
      <c r="I361" s="849">
        <v>486.48</v>
      </c>
      <c r="J361" s="832"/>
      <c r="K361" s="832">
        <v>243.24</v>
      </c>
      <c r="L361" s="849"/>
      <c r="M361" s="849"/>
      <c r="N361" s="832"/>
      <c r="O361" s="832"/>
      <c r="P361" s="849">
        <v>1.85</v>
      </c>
      <c r="Q361" s="849">
        <v>634.71</v>
      </c>
      <c r="R361" s="837"/>
      <c r="S361" s="850">
        <v>343.08648648648648</v>
      </c>
    </row>
    <row r="362" spans="1:19" ht="14.4" customHeight="1" x14ac:dyDescent="0.3">
      <c r="A362" s="831" t="s">
        <v>4551</v>
      </c>
      <c r="B362" s="832" t="s">
        <v>4552</v>
      </c>
      <c r="C362" s="832" t="s">
        <v>606</v>
      </c>
      <c r="D362" s="832" t="s">
        <v>2482</v>
      </c>
      <c r="E362" s="832" t="s">
        <v>4553</v>
      </c>
      <c r="F362" s="832" t="s">
        <v>4614</v>
      </c>
      <c r="G362" s="832" t="s">
        <v>4615</v>
      </c>
      <c r="H362" s="849"/>
      <c r="I362" s="849"/>
      <c r="J362" s="832"/>
      <c r="K362" s="832"/>
      <c r="L362" s="849">
        <v>0.5</v>
      </c>
      <c r="M362" s="849">
        <v>58.65</v>
      </c>
      <c r="N362" s="832">
        <v>1</v>
      </c>
      <c r="O362" s="832">
        <v>117.3</v>
      </c>
      <c r="P362" s="849">
        <v>0.4</v>
      </c>
      <c r="Q362" s="849">
        <v>46.92</v>
      </c>
      <c r="R362" s="837">
        <v>0.8</v>
      </c>
      <c r="S362" s="850">
        <v>117.3</v>
      </c>
    </row>
    <row r="363" spans="1:19" ht="14.4" customHeight="1" x14ac:dyDescent="0.3">
      <c r="A363" s="831" t="s">
        <v>4551</v>
      </c>
      <c r="B363" s="832" t="s">
        <v>4552</v>
      </c>
      <c r="C363" s="832" t="s">
        <v>606</v>
      </c>
      <c r="D363" s="832" t="s">
        <v>2482</v>
      </c>
      <c r="E363" s="832" t="s">
        <v>4553</v>
      </c>
      <c r="F363" s="832" t="s">
        <v>4616</v>
      </c>
      <c r="G363" s="832" t="s">
        <v>1146</v>
      </c>
      <c r="H363" s="849"/>
      <c r="I363" s="849"/>
      <c r="J363" s="832"/>
      <c r="K363" s="832"/>
      <c r="L363" s="849">
        <v>0.2</v>
      </c>
      <c r="M363" s="849">
        <v>17.899999999999999</v>
      </c>
      <c r="N363" s="832">
        <v>1</v>
      </c>
      <c r="O363" s="832">
        <v>89.499999999999986</v>
      </c>
      <c r="P363" s="849"/>
      <c r="Q363" s="849"/>
      <c r="R363" s="837"/>
      <c r="S363" s="850"/>
    </row>
    <row r="364" spans="1:19" ht="14.4" customHeight="1" x14ac:dyDescent="0.3">
      <c r="A364" s="831" t="s">
        <v>4551</v>
      </c>
      <c r="B364" s="832" t="s">
        <v>4552</v>
      </c>
      <c r="C364" s="832" t="s">
        <v>606</v>
      </c>
      <c r="D364" s="832" t="s">
        <v>2482</v>
      </c>
      <c r="E364" s="832" t="s">
        <v>4553</v>
      </c>
      <c r="F364" s="832" t="s">
        <v>4620</v>
      </c>
      <c r="G364" s="832" t="s">
        <v>2087</v>
      </c>
      <c r="H364" s="849"/>
      <c r="I364" s="849"/>
      <c r="J364" s="832"/>
      <c r="K364" s="832"/>
      <c r="L364" s="849">
        <v>0.89</v>
      </c>
      <c r="M364" s="849">
        <v>2094.0699999999997</v>
      </c>
      <c r="N364" s="832">
        <v>1</v>
      </c>
      <c r="O364" s="832">
        <v>2352.8876404494376</v>
      </c>
      <c r="P364" s="849"/>
      <c r="Q364" s="849"/>
      <c r="R364" s="837"/>
      <c r="S364" s="850"/>
    </row>
    <row r="365" spans="1:19" ht="14.4" customHeight="1" x14ac:dyDescent="0.3">
      <c r="A365" s="831" t="s">
        <v>4551</v>
      </c>
      <c r="B365" s="832" t="s">
        <v>4552</v>
      </c>
      <c r="C365" s="832" t="s">
        <v>606</v>
      </c>
      <c r="D365" s="832" t="s">
        <v>2482</v>
      </c>
      <c r="E365" s="832" t="s">
        <v>4553</v>
      </c>
      <c r="F365" s="832" t="s">
        <v>4638</v>
      </c>
      <c r="G365" s="832" t="s">
        <v>4639</v>
      </c>
      <c r="H365" s="849"/>
      <c r="I365" s="849"/>
      <c r="J365" s="832"/>
      <c r="K365" s="832"/>
      <c r="L365" s="849">
        <v>1.43</v>
      </c>
      <c r="M365" s="849">
        <v>377.2</v>
      </c>
      <c r="N365" s="832">
        <v>1</v>
      </c>
      <c r="O365" s="832">
        <v>263.77622377622379</v>
      </c>
      <c r="P365" s="849">
        <v>8.91</v>
      </c>
      <c r="Q365" s="849">
        <v>701.75</v>
      </c>
      <c r="R365" s="837">
        <v>1.8604188759278897</v>
      </c>
      <c r="S365" s="850">
        <v>78.759820426487096</v>
      </c>
    </row>
    <row r="366" spans="1:19" ht="14.4" customHeight="1" x14ac:dyDescent="0.3">
      <c r="A366" s="831" t="s">
        <v>4551</v>
      </c>
      <c r="B366" s="832" t="s">
        <v>4552</v>
      </c>
      <c r="C366" s="832" t="s">
        <v>606</v>
      </c>
      <c r="D366" s="832" t="s">
        <v>2482</v>
      </c>
      <c r="E366" s="832" t="s">
        <v>4553</v>
      </c>
      <c r="F366" s="832" t="s">
        <v>4646</v>
      </c>
      <c r="G366" s="832" t="s">
        <v>2437</v>
      </c>
      <c r="H366" s="849"/>
      <c r="I366" s="849"/>
      <c r="J366" s="832"/>
      <c r="K366" s="832"/>
      <c r="L366" s="849"/>
      <c r="M366" s="849"/>
      <c r="N366" s="832"/>
      <c r="O366" s="832"/>
      <c r="P366" s="849">
        <v>2</v>
      </c>
      <c r="Q366" s="849">
        <v>135108.6</v>
      </c>
      <c r="R366" s="837"/>
      <c r="S366" s="850">
        <v>67554.3</v>
      </c>
    </row>
    <row r="367" spans="1:19" ht="14.4" customHeight="1" x14ac:dyDescent="0.3">
      <c r="A367" s="831" t="s">
        <v>4551</v>
      </c>
      <c r="B367" s="832" t="s">
        <v>4552</v>
      </c>
      <c r="C367" s="832" t="s">
        <v>606</v>
      </c>
      <c r="D367" s="832" t="s">
        <v>2482</v>
      </c>
      <c r="E367" s="832" t="s">
        <v>4553</v>
      </c>
      <c r="F367" s="832" t="s">
        <v>4647</v>
      </c>
      <c r="G367" s="832" t="s">
        <v>4648</v>
      </c>
      <c r="H367" s="849"/>
      <c r="I367" s="849"/>
      <c r="J367" s="832"/>
      <c r="K367" s="832"/>
      <c r="L367" s="849">
        <v>2</v>
      </c>
      <c r="M367" s="849">
        <v>13423.24</v>
      </c>
      <c r="N367" s="832">
        <v>1</v>
      </c>
      <c r="O367" s="832">
        <v>6711.62</v>
      </c>
      <c r="P367" s="849">
        <v>4</v>
      </c>
      <c r="Q367" s="849">
        <v>26826.400000000001</v>
      </c>
      <c r="R367" s="837">
        <v>1.9985040869417519</v>
      </c>
      <c r="S367" s="850">
        <v>6706.6</v>
      </c>
    </row>
    <row r="368" spans="1:19" ht="14.4" customHeight="1" x14ac:dyDescent="0.3">
      <c r="A368" s="831" t="s">
        <v>4551</v>
      </c>
      <c r="B368" s="832" t="s">
        <v>4552</v>
      </c>
      <c r="C368" s="832" t="s">
        <v>606</v>
      </c>
      <c r="D368" s="832" t="s">
        <v>2482</v>
      </c>
      <c r="E368" s="832" t="s">
        <v>4553</v>
      </c>
      <c r="F368" s="832" t="s">
        <v>4649</v>
      </c>
      <c r="G368" s="832" t="s">
        <v>4639</v>
      </c>
      <c r="H368" s="849"/>
      <c r="I368" s="849"/>
      <c r="J368" s="832"/>
      <c r="K368" s="832"/>
      <c r="L368" s="849"/>
      <c r="M368" s="849"/>
      <c r="N368" s="832"/>
      <c r="O368" s="832"/>
      <c r="P368" s="849">
        <v>0.84</v>
      </c>
      <c r="Q368" s="849">
        <v>400.29</v>
      </c>
      <c r="R368" s="837"/>
      <c r="S368" s="850">
        <v>476.53571428571433</v>
      </c>
    </row>
    <row r="369" spans="1:19" ht="14.4" customHeight="1" x14ac:dyDescent="0.3">
      <c r="A369" s="831" t="s">
        <v>4551</v>
      </c>
      <c r="B369" s="832" t="s">
        <v>4552</v>
      </c>
      <c r="C369" s="832" t="s">
        <v>606</v>
      </c>
      <c r="D369" s="832" t="s">
        <v>2482</v>
      </c>
      <c r="E369" s="832" t="s">
        <v>4553</v>
      </c>
      <c r="F369" s="832" t="s">
        <v>4650</v>
      </c>
      <c r="G369" s="832" t="s">
        <v>4639</v>
      </c>
      <c r="H369" s="849"/>
      <c r="I369" s="849"/>
      <c r="J369" s="832"/>
      <c r="K369" s="832"/>
      <c r="L369" s="849">
        <v>1</v>
      </c>
      <c r="M369" s="849">
        <v>1318.91</v>
      </c>
      <c r="N369" s="832">
        <v>1</v>
      </c>
      <c r="O369" s="832">
        <v>1318.91</v>
      </c>
      <c r="P369" s="849">
        <v>3</v>
      </c>
      <c r="Q369" s="849">
        <v>673.95</v>
      </c>
      <c r="R369" s="837">
        <v>0.51099013579395103</v>
      </c>
      <c r="S369" s="850">
        <v>224.65</v>
      </c>
    </row>
    <row r="370" spans="1:19" ht="14.4" customHeight="1" x14ac:dyDescent="0.3">
      <c r="A370" s="831" t="s">
        <v>4551</v>
      </c>
      <c r="B370" s="832" t="s">
        <v>4552</v>
      </c>
      <c r="C370" s="832" t="s">
        <v>606</v>
      </c>
      <c r="D370" s="832" t="s">
        <v>2482</v>
      </c>
      <c r="E370" s="832" t="s">
        <v>4553</v>
      </c>
      <c r="F370" s="832" t="s">
        <v>4652</v>
      </c>
      <c r="G370" s="832" t="s">
        <v>2101</v>
      </c>
      <c r="H370" s="849">
        <v>0.4</v>
      </c>
      <c r="I370" s="849">
        <v>1814</v>
      </c>
      <c r="J370" s="832">
        <v>1.0922775854282705</v>
      </c>
      <c r="K370" s="832">
        <v>4535</v>
      </c>
      <c r="L370" s="849">
        <v>0.6</v>
      </c>
      <c r="M370" s="849">
        <v>1660.75</v>
      </c>
      <c r="N370" s="832">
        <v>1</v>
      </c>
      <c r="O370" s="832">
        <v>2767.916666666667</v>
      </c>
      <c r="P370" s="849">
        <v>2</v>
      </c>
      <c r="Q370" s="849">
        <v>1153.4099999999999</v>
      </c>
      <c r="R370" s="837">
        <v>0.69451151588137883</v>
      </c>
      <c r="S370" s="850">
        <v>576.70499999999993</v>
      </c>
    </row>
    <row r="371" spans="1:19" ht="14.4" customHeight="1" x14ac:dyDescent="0.3">
      <c r="A371" s="831" t="s">
        <v>4551</v>
      </c>
      <c r="B371" s="832" t="s">
        <v>4552</v>
      </c>
      <c r="C371" s="832" t="s">
        <v>606</v>
      </c>
      <c r="D371" s="832" t="s">
        <v>2482</v>
      </c>
      <c r="E371" s="832" t="s">
        <v>4553</v>
      </c>
      <c r="F371" s="832" t="s">
        <v>4653</v>
      </c>
      <c r="G371" s="832" t="s">
        <v>2101</v>
      </c>
      <c r="H371" s="849">
        <v>0.4</v>
      </c>
      <c r="I371" s="849">
        <v>2692.58</v>
      </c>
      <c r="J371" s="832">
        <v>0.13718300458791549</v>
      </c>
      <c r="K371" s="832">
        <v>6731.45</v>
      </c>
      <c r="L371" s="849">
        <v>3.6</v>
      </c>
      <c r="M371" s="849">
        <v>19627.650000000001</v>
      </c>
      <c r="N371" s="832">
        <v>1</v>
      </c>
      <c r="O371" s="832">
        <v>5452.125</v>
      </c>
      <c r="P371" s="849">
        <v>0.6</v>
      </c>
      <c r="Q371" s="849">
        <v>320.14999999999998</v>
      </c>
      <c r="R371" s="837">
        <v>1.6311173268323001E-2</v>
      </c>
      <c r="S371" s="850">
        <v>533.58333333333337</v>
      </c>
    </row>
    <row r="372" spans="1:19" ht="14.4" customHeight="1" x14ac:dyDescent="0.3">
      <c r="A372" s="831" t="s">
        <v>4551</v>
      </c>
      <c r="B372" s="832" t="s">
        <v>4552</v>
      </c>
      <c r="C372" s="832" t="s">
        <v>606</v>
      </c>
      <c r="D372" s="832" t="s">
        <v>2482</v>
      </c>
      <c r="E372" s="832" t="s">
        <v>4553</v>
      </c>
      <c r="F372" s="832" t="s">
        <v>4657</v>
      </c>
      <c r="G372" s="832" t="s">
        <v>4658</v>
      </c>
      <c r="H372" s="849"/>
      <c r="I372" s="849"/>
      <c r="J372" s="832"/>
      <c r="K372" s="832"/>
      <c r="L372" s="849">
        <v>3</v>
      </c>
      <c r="M372" s="849">
        <v>11399.64</v>
      </c>
      <c r="N372" s="832">
        <v>1</v>
      </c>
      <c r="O372" s="832">
        <v>3799.8799999999997</v>
      </c>
      <c r="P372" s="849"/>
      <c r="Q372" s="849"/>
      <c r="R372" s="837"/>
      <c r="S372" s="850"/>
    </row>
    <row r="373" spans="1:19" ht="14.4" customHeight="1" x14ac:dyDescent="0.3">
      <c r="A373" s="831" t="s">
        <v>4551</v>
      </c>
      <c r="B373" s="832" t="s">
        <v>4552</v>
      </c>
      <c r="C373" s="832" t="s">
        <v>606</v>
      </c>
      <c r="D373" s="832" t="s">
        <v>2482</v>
      </c>
      <c r="E373" s="832" t="s">
        <v>4553</v>
      </c>
      <c r="F373" s="832" t="s">
        <v>4668</v>
      </c>
      <c r="G373" s="832" t="s">
        <v>4669</v>
      </c>
      <c r="H373" s="849"/>
      <c r="I373" s="849"/>
      <c r="J373" s="832"/>
      <c r="K373" s="832"/>
      <c r="L373" s="849"/>
      <c r="M373" s="849"/>
      <c r="N373" s="832"/>
      <c r="O373" s="832"/>
      <c r="P373" s="849">
        <v>0.05</v>
      </c>
      <c r="Q373" s="849">
        <v>26.29</v>
      </c>
      <c r="R373" s="837"/>
      <c r="S373" s="850">
        <v>525.79999999999995</v>
      </c>
    </row>
    <row r="374" spans="1:19" ht="14.4" customHeight="1" x14ac:dyDescent="0.3">
      <c r="A374" s="831" t="s">
        <v>4551</v>
      </c>
      <c r="B374" s="832" t="s">
        <v>4552</v>
      </c>
      <c r="C374" s="832" t="s">
        <v>606</v>
      </c>
      <c r="D374" s="832" t="s">
        <v>2482</v>
      </c>
      <c r="E374" s="832" t="s">
        <v>4553</v>
      </c>
      <c r="F374" s="832" t="s">
        <v>4670</v>
      </c>
      <c r="G374" s="832" t="s">
        <v>4669</v>
      </c>
      <c r="H374" s="849"/>
      <c r="I374" s="849"/>
      <c r="J374" s="832"/>
      <c r="K374" s="832"/>
      <c r="L374" s="849">
        <v>0.75</v>
      </c>
      <c r="M374" s="849">
        <v>271.02</v>
      </c>
      <c r="N374" s="832">
        <v>1</v>
      </c>
      <c r="O374" s="832">
        <v>361.35999999999996</v>
      </c>
      <c r="P374" s="849">
        <v>4.38</v>
      </c>
      <c r="Q374" s="849">
        <v>958.78</v>
      </c>
      <c r="R374" s="837">
        <v>3.5376724964947237</v>
      </c>
      <c r="S374" s="850">
        <v>218.89954337899545</v>
      </c>
    </row>
    <row r="375" spans="1:19" ht="14.4" customHeight="1" x14ac:dyDescent="0.3">
      <c r="A375" s="831" t="s">
        <v>4551</v>
      </c>
      <c r="B375" s="832" t="s">
        <v>4552</v>
      </c>
      <c r="C375" s="832" t="s">
        <v>606</v>
      </c>
      <c r="D375" s="832" t="s">
        <v>2482</v>
      </c>
      <c r="E375" s="832" t="s">
        <v>4553</v>
      </c>
      <c r="F375" s="832" t="s">
        <v>4671</v>
      </c>
      <c r="G375" s="832" t="s">
        <v>4669</v>
      </c>
      <c r="H375" s="849"/>
      <c r="I375" s="849"/>
      <c r="J375" s="832"/>
      <c r="K375" s="832"/>
      <c r="L375" s="849">
        <v>0.82</v>
      </c>
      <c r="M375" s="849">
        <v>98.76</v>
      </c>
      <c r="N375" s="832">
        <v>1</v>
      </c>
      <c r="O375" s="832">
        <v>120.43902439024392</v>
      </c>
      <c r="P375" s="849">
        <v>4.32</v>
      </c>
      <c r="Q375" s="849">
        <v>342.15</v>
      </c>
      <c r="R375" s="837">
        <v>3.4644592952612387</v>
      </c>
      <c r="S375" s="850">
        <v>79.201388888888872</v>
      </c>
    </row>
    <row r="376" spans="1:19" ht="14.4" customHeight="1" x14ac:dyDescent="0.3">
      <c r="A376" s="831" t="s">
        <v>4551</v>
      </c>
      <c r="B376" s="832" t="s">
        <v>4552</v>
      </c>
      <c r="C376" s="832" t="s">
        <v>606</v>
      </c>
      <c r="D376" s="832" t="s">
        <v>2482</v>
      </c>
      <c r="E376" s="832" t="s">
        <v>4553</v>
      </c>
      <c r="F376" s="832" t="s">
        <v>4673</v>
      </c>
      <c r="G376" s="832" t="s">
        <v>4674</v>
      </c>
      <c r="H376" s="849"/>
      <c r="I376" s="849"/>
      <c r="J376" s="832"/>
      <c r="K376" s="832"/>
      <c r="L376" s="849">
        <v>1.49</v>
      </c>
      <c r="M376" s="849">
        <v>1066.3599999999999</v>
      </c>
      <c r="N376" s="832">
        <v>1</v>
      </c>
      <c r="O376" s="832">
        <v>715.67785234899327</v>
      </c>
      <c r="P376" s="849"/>
      <c r="Q376" s="849"/>
      <c r="R376" s="837"/>
      <c r="S376" s="850"/>
    </row>
    <row r="377" spans="1:19" ht="14.4" customHeight="1" x14ac:dyDescent="0.3">
      <c r="A377" s="831" t="s">
        <v>4551</v>
      </c>
      <c r="B377" s="832" t="s">
        <v>4552</v>
      </c>
      <c r="C377" s="832" t="s">
        <v>606</v>
      </c>
      <c r="D377" s="832" t="s">
        <v>2482</v>
      </c>
      <c r="E377" s="832" t="s">
        <v>4553</v>
      </c>
      <c r="F377" s="832" t="s">
        <v>4675</v>
      </c>
      <c r="G377" s="832" t="s">
        <v>4674</v>
      </c>
      <c r="H377" s="849"/>
      <c r="I377" s="849"/>
      <c r="J377" s="832"/>
      <c r="K377" s="832"/>
      <c r="L377" s="849">
        <v>7.84</v>
      </c>
      <c r="M377" s="849">
        <v>11221.83</v>
      </c>
      <c r="N377" s="832">
        <v>1</v>
      </c>
      <c r="O377" s="832">
        <v>1431.3558673469388</v>
      </c>
      <c r="P377" s="849"/>
      <c r="Q377" s="849"/>
      <c r="R377" s="837"/>
      <c r="S377" s="850"/>
    </row>
    <row r="378" spans="1:19" ht="14.4" customHeight="1" x14ac:dyDescent="0.3">
      <c r="A378" s="831" t="s">
        <v>4551</v>
      </c>
      <c r="B378" s="832" t="s">
        <v>4552</v>
      </c>
      <c r="C378" s="832" t="s">
        <v>606</v>
      </c>
      <c r="D378" s="832" t="s">
        <v>2482</v>
      </c>
      <c r="E378" s="832" t="s">
        <v>4553</v>
      </c>
      <c r="F378" s="832" t="s">
        <v>4683</v>
      </c>
      <c r="G378" s="832" t="s">
        <v>4684</v>
      </c>
      <c r="H378" s="849"/>
      <c r="I378" s="849"/>
      <c r="J378" s="832"/>
      <c r="K378" s="832"/>
      <c r="L378" s="849">
        <v>3.96</v>
      </c>
      <c r="M378" s="849">
        <v>1448.51</v>
      </c>
      <c r="N378" s="832">
        <v>1</v>
      </c>
      <c r="O378" s="832">
        <v>365.78535353535352</v>
      </c>
      <c r="P378" s="849"/>
      <c r="Q378" s="849"/>
      <c r="R378" s="837"/>
      <c r="S378" s="850"/>
    </row>
    <row r="379" spans="1:19" ht="14.4" customHeight="1" x14ac:dyDescent="0.3">
      <c r="A379" s="831" t="s">
        <v>4551</v>
      </c>
      <c r="B379" s="832" t="s">
        <v>4552</v>
      </c>
      <c r="C379" s="832" t="s">
        <v>606</v>
      </c>
      <c r="D379" s="832" t="s">
        <v>2482</v>
      </c>
      <c r="E379" s="832" t="s">
        <v>4553</v>
      </c>
      <c r="F379" s="832" t="s">
        <v>4686</v>
      </c>
      <c r="G379" s="832" t="s">
        <v>2087</v>
      </c>
      <c r="H379" s="849"/>
      <c r="I379" s="849"/>
      <c r="J379" s="832"/>
      <c r="K379" s="832"/>
      <c r="L379" s="849"/>
      <c r="M379" s="849"/>
      <c r="N379" s="832"/>
      <c r="O379" s="832"/>
      <c r="P379" s="849">
        <v>3.42</v>
      </c>
      <c r="Q379" s="849">
        <v>310.02999999999997</v>
      </c>
      <c r="R379" s="837"/>
      <c r="S379" s="850">
        <v>90.652046783625721</v>
      </c>
    </row>
    <row r="380" spans="1:19" ht="14.4" customHeight="1" x14ac:dyDescent="0.3">
      <c r="A380" s="831" t="s">
        <v>4551</v>
      </c>
      <c r="B380" s="832" t="s">
        <v>4552</v>
      </c>
      <c r="C380" s="832" t="s">
        <v>606</v>
      </c>
      <c r="D380" s="832" t="s">
        <v>2482</v>
      </c>
      <c r="E380" s="832" t="s">
        <v>4553</v>
      </c>
      <c r="F380" s="832" t="s">
        <v>4692</v>
      </c>
      <c r="G380" s="832" t="s">
        <v>4693</v>
      </c>
      <c r="H380" s="849"/>
      <c r="I380" s="849"/>
      <c r="J380" s="832"/>
      <c r="K380" s="832"/>
      <c r="L380" s="849"/>
      <c r="M380" s="849"/>
      <c r="N380" s="832"/>
      <c r="O380" s="832"/>
      <c r="P380" s="849">
        <v>2</v>
      </c>
      <c r="Q380" s="849">
        <v>168.3</v>
      </c>
      <c r="R380" s="837"/>
      <c r="S380" s="850">
        <v>84.15</v>
      </c>
    </row>
    <row r="381" spans="1:19" ht="14.4" customHeight="1" x14ac:dyDescent="0.3">
      <c r="A381" s="831" t="s">
        <v>4551</v>
      </c>
      <c r="B381" s="832" t="s">
        <v>4552</v>
      </c>
      <c r="C381" s="832" t="s">
        <v>606</v>
      </c>
      <c r="D381" s="832" t="s">
        <v>2482</v>
      </c>
      <c r="E381" s="832" t="s">
        <v>4553</v>
      </c>
      <c r="F381" s="832" t="s">
        <v>4694</v>
      </c>
      <c r="G381" s="832" t="s">
        <v>4695</v>
      </c>
      <c r="H381" s="849"/>
      <c r="I381" s="849"/>
      <c r="J381" s="832"/>
      <c r="K381" s="832"/>
      <c r="L381" s="849">
        <v>2.54</v>
      </c>
      <c r="M381" s="849">
        <v>18675.93</v>
      </c>
      <c r="N381" s="832">
        <v>1</v>
      </c>
      <c r="O381" s="832">
        <v>7352.7283464566926</v>
      </c>
      <c r="P381" s="849"/>
      <c r="Q381" s="849"/>
      <c r="R381" s="837"/>
      <c r="S381" s="850"/>
    </row>
    <row r="382" spans="1:19" ht="14.4" customHeight="1" x14ac:dyDescent="0.3">
      <c r="A382" s="831" t="s">
        <v>4551</v>
      </c>
      <c r="B382" s="832" t="s">
        <v>4552</v>
      </c>
      <c r="C382" s="832" t="s">
        <v>606</v>
      </c>
      <c r="D382" s="832" t="s">
        <v>2482</v>
      </c>
      <c r="E382" s="832" t="s">
        <v>4553</v>
      </c>
      <c r="F382" s="832" t="s">
        <v>4696</v>
      </c>
      <c r="G382" s="832" t="s">
        <v>4693</v>
      </c>
      <c r="H382" s="849"/>
      <c r="I382" s="849"/>
      <c r="J382" s="832"/>
      <c r="K382" s="832"/>
      <c r="L382" s="849">
        <v>7</v>
      </c>
      <c r="M382" s="849">
        <v>10248.14</v>
      </c>
      <c r="N382" s="832">
        <v>1</v>
      </c>
      <c r="O382" s="832">
        <v>1464.02</v>
      </c>
      <c r="P382" s="849">
        <v>2</v>
      </c>
      <c r="Q382" s="849">
        <v>628.32000000000005</v>
      </c>
      <c r="R382" s="837">
        <v>6.1310637832816497E-2</v>
      </c>
      <c r="S382" s="850">
        <v>314.16000000000003</v>
      </c>
    </row>
    <row r="383" spans="1:19" ht="14.4" customHeight="1" x14ac:dyDescent="0.3">
      <c r="A383" s="831" t="s">
        <v>4551</v>
      </c>
      <c r="B383" s="832" t="s">
        <v>4552</v>
      </c>
      <c r="C383" s="832" t="s">
        <v>606</v>
      </c>
      <c r="D383" s="832" t="s">
        <v>2482</v>
      </c>
      <c r="E383" s="832" t="s">
        <v>4553</v>
      </c>
      <c r="F383" s="832" t="s">
        <v>4697</v>
      </c>
      <c r="G383" s="832" t="s">
        <v>1760</v>
      </c>
      <c r="H383" s="849"/>
      <c r="I383" s="849"/>
      <c r="J383" s="832"/>
      <c r="K383" s="832"/>
      <c r="L383" s="849"/>
      <c r="M383" s="849"/>
      <c r="N383" s="832"/>
      <c r="O383" s="832"/>
      <c r="P383" s="849">
        <v>5</v>
      </c>
      <c r="Q383" s="849">
        <v>214624.68</v>
      </c>
      <c r="R383" s="837"/>
      <c r="S383" s="850">
        <v>42924.936000000002</v>
      </c>
    </row>
    <row r="384" spans="1:19" ht="14.4" customHeight="1" x14ac:dyDescent="0.3">
      <c r="A384" s="831" t="s">
        <v>4551</v>
      </c>
      <c r="B384" s="832" t="s">
        <v>4552</v>
      </c>
      <c r="C384" s="832" t="s">
        <v>606</v>
      </c>
      <c r="D384" s="832" t="s">
        <v>2482</v>
      </c>
      <c r="E384" s="832" t="s">
        <v>4553</v>
      </c>
      <c r="F384" s="832" t="s">
        <v>4701</v>
      </c>
      <c r="G384" s="832" t="s">
        <v>4702</v>
      </c>
      <c r="H384" s="849">
        <v>1.21</v>
      </c>
      <c r="I384" s="849">
        <v>651.64</v>
      </c>
      <c r="J384" s="832"/>
      <c r="K384" s="832">
        <v>538.5454545454545</v>
      </c>
      <c r="L384" s="849"/>
      <c r="M384" s="849"/>
      <c r="N384" s="832"/>
      <c r="O384" s="832"/>
      <c r="P384" s="849"/>
      <c r="Q384" s="849"/>
      <c r="R384" s="837"/>
      <c r="S384" s="850"/>
    </row>
    <row r="385" spans="1:19" ht="14.4" customHeight="1" x14ac:dyDescent="0.3">
      <c r="A385" s="831" t="s">
        <v>4551</v>
      </c>
      <c r="B385" s="832" t="s">
        <v>4552</v>
      </c>
      <c r="C385" s="832" t="s">
        <v>606</v>
      </c>
      <c r="D385" s="832" t="s">
        <v>2482</v>
      </c>
      <c r="E385" s="832" t="s">
        <v>4553</v>
      </c>
      <c r="F385" s="832" t="s">
        <v>4708</v>
      </c>
      <c r="G385" s="832" t="s">
        <v>4693</v>
      </c>
      <c r="H385" s="849"/>
      <c r="I385" s="849"/>
      <c r="J385" s="832"/>
      <c r="K385" s="832"/>
      <c r="L385" s="849">
        <v>1</v>
      </c>
      <c r="M385" s="849">
        <v>2928.05</v>
      </c>
      <c r="N385" s="832">
        <v>1</v>
      </c>
      <c r="O385" s="832">
        <v>2928.05</v>
      </c>
      <c r="P385" s="849"/>
      <c r="Q385" s="849"/>
      <c r="R385" s="837"/>
      <c r="S385" s="850"/>
    </row>
    <row r="386" spans="1:19" ht="14.4" customHeight="1" x14ac:dyDescent="0.3">
      <c r="A386" s="831" t="s">
        <v>4551</v>
      </c>
      <c r="B386" s="832" t="s">
        <v>4552</v>
      </c>
      <c r="C386" s="832" t="s">
        <v>606</v>
      </c>
      <c r="D386" s="832" t="s">
        <v>2482</v>
      </c>
      <c r="E386" s="832" t="s">
        <v>4553</v>
      </c>
      <c r="F386" s="832" t="s">
        <v>4713</v>
      </c>
      <c r="G386" s="832" t="s">
        <v>2400</v>
      </c>
      <c r="H386" s="849">
        <v>9</v>
      </c>
      <c r="I386" s="849">
        <v>15741.72</v>
      </c>
      <c r="J386" s="832">
        <v>9</v>
      </c>
      <c r="K386" s="832">
        <v>1749.08</v>
      </c>
      <c r="L386" s="849">
        <v>1</v>
      </c>
      <c r="M386" s="849">
        <v>1749.08</v>
      </c>
      <c r="N386" s="832">
        <v>1</v>
      </c>
      <c r="O386" s="832">
        <v>1749.08</v>
      </c>
      <c r="P386" s="849"/>
      <c r="Q386" s="849"/>
      <c r="R386" s="837"/>
      <c r="S386" s="850"/>
    </row>
    <row r="387" spans="1:19" ht="14.4" customHeight="1" x14ac:dyDescent="0.3">
      <c r="A387" s="831" t="s">
        <v>4551</v>
      </c>
      <c r="B387" s="832" t="s">
        <v>4552</v>
      </c>
      <c r="C387" s="832" t="s">
        <v>606</v>
      </c>
      <c r="D387" s="832" t="s">
        <v>2482</v>
      </c>
      <c r="E387" s="832" t="s">
        <v>4553</v>
      </c>
      <c r="F387" s="832" t="s">
        <v>4714</v>
      </c>
      <c r="G387" s="832" t="s">
        <v>2239</v>
      </c>
      <c r="H387" s="849">
        <v>0.2</v>
      </c>
      <c r="I387" s="849">
        <v>56.56</v>
      </c>
      <c r="J387" s="832">
        <v>0.36363636363636359</v>
      </c>
      <c r="K387" s="832">
        <v>282.8</v>
      </c>
      <c r="L387" s="849">
        <v>0.55000000000000004</v>
      </c>
      <c r="M387" s="849">
        <v>155.54000000000002</v>
      </c>
      <c r="N387" s="832">
        <v>1</v>
      </c>
      <c r="O387" s="832">
        <v>282.8</v>
      </c>
      <c r="P387" s="849">
        <v>1</v>
      </c>
      <c r="Q387" s="849">
        <v>278.86</v>
      </c>
      <c r="R387" s="837">
        <v>1.7928507136427927</v>
      </c>
      <c r="S387" s="850">
        <v>278.86</v>
      </c>
    </row>
    <row r="388" spans="1:19" ht="14.4" customHeight="1" x14ac:dyDescent="0.3">
      <c r="A388" s="831" t="s">
        <v>4551</v>
      </c>
      <c r="B388" s="832" t="s">
        <v>4552</v>
      </c>
      <c r="C388" s="832" t="s">
        <v>606</v>
      </c>
      <c r="D388" s="832" t="s">
        <v>2482</v>
      </c>
      <c r="E388" s="832" t="s">
        <v>4553</v>
      </c>
      <c r="F388" s="832" t="s">
        <v>4716</v>
      </c>
      <c r="G388" s="832" t="s">
        <v>2377</v>
      </c>
      <c r="H388" s="849"/>
      <c r="I388" s="849"/>
      <c r="J388" s="832"/>
      <c r="K388" s="832"/>
      <c r="L388" s="849">
        <v>9</v>
      </c>
      <c r="M388" s="849">
        <v>1517534.19</v>
      </c>
      <c r="N388" s="832">
        <v>1</v>
      </c>
      <c r="O388" s="832">
        <v>168614.91</v>
      </c>
      <c r="P388" s="849">
        <v>4</v>
      </c>
      <c r="Q388" s="849">
        <v>480000</v>
      </c>
      <c r="R388" s="837">
        <v>0.31630259348555434</v>
      </c>
      <c r="S388" s="850">
        <v>120000</v>
      </c>
    </row>
    <row r="389" spans="1:19" ht="14.4" customHeight="1" x14ac:dyDescent="0.3">
      <c r="A389" s="831" t="s">
        <v>4551</v>
      </c>
      <c r="B389" s="832" t="s">
        <v>4552</v>
      </c>
      <c r="C389" s="832" t="s">
        <v>606</v>
      </c>
      <c r="D389" s="832" t="s">
        <v>2482</v>
      </c>
      <c r="E389" s="832" t="s">
        <v>4553</v>
      </c>
      <c r="F389" s="832" t="s">
        <v>4723</v>
      </c>
      <c r="G389" s="832" t="s">
        <v>2044</v>
      </c>
      <c r="H389" s="849"/>
      <c r="I389" s="849"/>
      <c r="J389" s="832"/>
      <c r="K389" s="832"/>
      <c r="L389" s="849"/>
      <c r="M389" s="849"/>
      <c r="N389" s="832"/>
      <c r="O389" s="832"/>
      <c r="P389" s="849">
        <v>0.1</v>
      </c>
      <c r="Q389" s="849">
        <v>31.43</v>
      </c>
      <c r="R389" s="837"/>
      <c r="S389" s="850">
        <v>314.29999999999995</v>
      </c>
    </row>
    <row r="390" spans="1:19" ht="14.4" customHeight="1" x14ac:dyDescent="0.3">
      <c r="A390" s="831" t="s">
        <v>4551</v>
      </c>
      <c r="B390" s="832" t="s">
        <v>4552</v>
      </c>
      <c r="C390" s="832" t="s">
        <v>606</v>
      </c>
      <c r="D390" s="832" t="s">
        <v>2482</v>
      </c>
      <c r="E390" s="832" t="s">
        <v>4553</v>
      </c>
      <c r="F390" s="832" t="s">
        <v>4725</v>
      </c>
      <c r="G390" s="832" t="s">
        <v>4564</v>
      </c>
      <c r="H390" s="849"/>
      <c r="I390" s="849"/>
      <c r="J390" s="832"/>
      <c r="K390" s="832"/>
      <c r="L390" s="849"/>
      <c r="M390" s="849"/>
      <c r="N390" s="832"/>
      <c r="O390" s="832"/>
      <c r="P390" s="849">
        <v>1</v>
      </c>
      <c r="Q390" s="849">
        <v>4087.41</v>
      </c>
      <c r="R390" s="837"/>
      <c r="S390" s="850">
        <v>4087.41</v>
      </c>
    </row>
    <row r="391" spans="1:19" ht="14.4" customHeight="1" x14ac:dyDescent="0.3">
      <c r="A391" s="831" t="s">
        <v>4551</v>
      </c>
      <c r="B391" s="832" t="s">
        <v>4552</v>
      </c>
      <c r="C391" s="832" t="s">
        <v>606</v>
      </c>
      <c r="D391" s="832" t="s">
        <v>2482</v>
      </c>
      <c r="E391" s="832" t="s">
        <v>4553</v>
      </c>
      <c r="F391" s="832" t="s">
        <v>4726</v>
      </c>
      <c r="G391" s="832" t="s">
        <v>3365</v>
      </c>
      <c r="H391" s="849"/>
      <c r="I391" s="849"/>
      <c r="J391" s="832"/>
      <c r="K391" s="832"/>
      <c r="L391" s="849">
        <v>1.58</v>
      </c>
      <c r="M391" s="849">
        <v>18057.84</v>
      </c>
      <c r="N391" s="832">
        <v>1</v>
      </c>
      <c r="O391" s="832">
        <v>11429.012658227848</v>
      </c>
      <c r="P391" s="849"/>
      <c r="Q391" s="849"/>
      <c r="R391" s="837"/>
      <c r="S391" s="850"/>
    </row>
    <row r="392" spans="1:19" ht="14.4" customHeight="1" x14ac:dyDescent="0.3">
      <c r="A392" s="831" t="s">
        <v>4551</v>
      </c>
      <c r="B392" s="832" t="s">
        <v>4552</v>
      </c>
      <c r="C392" s="832" t="s">
        <v>606</v>
      </c>
      <c r="D392" s="832" t="s">
        <v>2482</v>
      </c>
      <c r="E392" s="832" t="s">
        <v>4553</v>
      </c>
      <c r="F392" s="832" t="s">
        <v>4742</v>
      </c>
      <c r="G392" s="832" t="s">
        <v>3365</v>
      </c>
      <c r="H392" s="849"/>
      <c r="I392" s="849"/>
      <c r="J392" s="832"/>
      <c r="K392" s="832"/>
      <c r="L392" s="849">
        <v>7.38</v>
      </c>
      <c r="M392" s="849">
        <v>183945.48</v>
      </c>
      <c r="N392" s="832">
        <v>1</v>
      </c>
      <c r="O392" s="832">
        <v>24924.861788617887</v>
      </c>
      <c r="P392" s="849"/>
      <c r="Q392" s="849"/>
      <c r="R392" s="837"/>
      <c r="S392" s="850"/>
    </row>
    <row r="393" spans="1:19" ht="14.4" customHeight="1" x14ac:dyDescent="0.3">
      <c r="A393" s="831" t="s">
        <v>4551</v>
      </c>
      <c r="B393" s="832" t="s">
        <v>4552</v>
      </c>
      <c r="C393" s="832" t="s">
        <v>606</v>
      </c>
      <c r="D393" s="832" t="s">
        <v>2482</v>
      </c>
      <c r="E393" s="832" t="s">
        <v>4553</v>
      </c>
      <c r="F393" s="832" t="s">
        <v>4748</v>
      </c>
      <c r="G393" s="832" t="s">
        <v>2387</v>
      </c>
      <c r="H393" s="849"/>
      <c r="I393" s="849"/>
      <c r="J393" s="832"/>
      <c r="K393" s="832"/>
      <c r="L393" s="849"/>
      <c r="M393" s="849"/>
      <c r="N393" s="832"/>
      <c r="O393" s="832"/>
      <c r="P393" s="849">
        <v>1</v>
      </c>
      <c r="Q393" s="849">
        <v>1186.57</v>
      </c>
      <c r="R393" s="837"/>
      <c r="S393" s="850">
        <v>1186.57</v>
      </c>
    </row>
    <row r="394" spans="1:19" ht="14.4" customHeight="1" x14ac:dyDescent="0.3">
      <c r="A394" s="831" t="s">
        <v>4551</v>
      </c>
      <c r="B394" s="832" t="s">
        <v>4552</v>
      </c>
      <c r="C394" s="832" t="s">
        <v>606</v>
      </c>
      <c r="D394" s="832" t="s">
        <v>2482</v>
      </c>
      <c r="E394" s="832" t="s">
        <v>4553</v>
      </c>
      <c r="F394" s="832" t="s">
        <v>4756</v>
      </c>
      <c r="G394" s="832" t="s">
        <v>818</v>
      </c>
      <c r="H394" s="849"/>
      <c r="I394" s="849"/>
      <c r="J394" s="832"/>
      <c r="K394" s="832"/>
      <c r="L394" s="849"/>
      <c r="M394" s="849"/>
      <c r="N394" s="832"/>
      <c r="O394" s="832"/>
      <c r="P394" s="849">
        <v>6.46</v>
      </c>
      <c r="Q394" s="849">
        <v>1377.15</v>
      </c>
      <c r="R394" s="837"/>
      <c r="S394" s="850">
        <v>213.1811145510836</v>
      </c>
    </row>
    <row r="395" spans="1:19" ht="14.4" customHeight="1" x14ac:dyDescent="0.3">
      <c r="A395" s="831" t="s">
        <v>4551</v>
      </c>
      <c r="B395" s="832" t="s">
        <v>4552</v>
      </c>
      <c r="C395" s="832" t="s">
        <v>606</v>
      </c>
      <c r="D395" s="832" t="s">
        <v>2482</v>
      </c>
      <c r="E395" s="832" t="s">
        <v>4553</v>
      </c>
      <c r="F395" s="832" t="s">
        <v>4757</v>
      </c>
      <c r="G395" s="832" t="s">
        <v>818</v>
      </c>
      <c r="H395" s="849"/>
      <c r="I395" s="849"/>
      <c r="J395" s="832"/>
      <c r="K395" s="832"/>
      <c r="L395" s="849"/>
      <c r="M395" s="849"/>
      <c r="N395" s="832"/>
      <c r="O395" s="832"/>
      <c r="P395" s="849">
        <v>2.68</v>
      </c>
      <c r="Q395" s="849">
        <v>195.45</v>
      </c>
      <c r="R395" s="837"/>
      <c r="S395" s="850">
        <v>72.929104477611929</v>
      </c>
    </row>
    <row r="396" spans="1:19" ht="14.4" customHeight="1" x14ac:dyDescent="0.3">
      <c r="A396" s="831" t="s">
        <v>4551</v>
      </c>
      <c r="B396" s="832" t="s">
        <v>4552</v>
      </c>
      <c r="C396" s="832" t="s">
        <v>606</v>
      </c>
      <c r="D396" s="832" t="s">
        <v>2482</v>
      </c>
      <c r="E396" s="832" t="s">
        <v>4553</v>
      </c>
      <c r="F396" s="832" t="s">
        <v>4763</v>
      </c>
      <c r="G396" s="832" t="s">
        <v>728</v>
      </c>
      <c r="H396" s="849"/>
      <c r="I396" s="849"/>
      <c r="J396" s="832"/>
      <c r="K396" s="832"/>
      <c r="L396" s="849">
        <v>4.5600000000000005</v>
      </c>
      <c r="M396" s="849">
        <v>941.54</v>
      </c>
      <c r="N396" s="832">
        <v>1</v>
      </c>
      <c r="O396" s="832">
        <v>206.47807017543857</v>
      </c>
      <c r="P396" s="849"/>
      <c r="Q396" s="849"/>
      <c r="R396" s="837"/>
      <c r="S396" s="850"/>
    </row>
    <row r="397" spans="1:19" ht="14.4" customHeight="1" x14ac:dyDescent="0.3">
      <c r="A397" s="831" t="s">
        <v>4551</v>
      </c>
      <c r="B397" s="832" t="s">
        <v>4552</v>
      </c>
      <c r="C397" s="832" t="s">
        <v>606</v>
      </c>
      <c r="D397" s="832" t="s">
        <v>2482</v>
      </c>
      <c r="E397" s="832" t="s">
        <v>4553</v>
      </c>
      <c r="F397" s="832" t="s">
        <v>4770</v>
      </c>
      <c r="G397" s="832" t="s">
        <v>4767</v>
      </c>
      <c r="H397" s="849"/>
      <c r="I397" s="849"/>
      <c r="J397" s="832"/>
      <c r="K397" s="832"/>
      <c r="L397" s="849"/>
      <c r="M397" s="849"/>
      <c r="N397" s="832"/>
      <c r="O397" s="832"/>
      <c r="P397" s="849">
        <v>9</v>
      </c>
      <c r="Q397" s="849">
        <v>149456.70000000001</v>
      </c>
      <c r="R397" s="837"/>
      <c r="S397" s="850">
        <v>16606.300000000003</v>
      </c>
    </row>
    <row r="398" spans="1:19" ht="14.4" customHeight="1" x14ac:dyDescent="0.3">
      <c r="A398" s="831" t="s">
        <v>4551</v>
      </c>
      <c r="B398" s="832" t="s">
        <v>4552</v>
      </c>
      <c r="C398" s="832" t="s">
        <v>606</v>
      </c>
      <c r="D398" s="832" t="s">
        <v>2482</v>
      </c>
      <c r="E398" s="832" t="s">
        <v>4553</v>
      </c>
      <c r="F398" s="832" t="s">
        <v>4773</v>
      </c>
      <c r="G398" s="832" t="s">
        <v>2087</v>
      </c>
      <c r="H398" s="849"/>
      <c r="I398" s="849"/>
      <c r="J398" s="832"/>
      <c r="K398" s="832"/>
      <c r="L398" s="849"/>
      <c r="M398" s="849"/>
      <c r="N398" s="832"/>
      <c r="O398" s="832"/>
      <c r="P398" s="849">
        <v>3.69</v>
      </c>
      <c r="Q398" s="849">
        <v>1750.05</v>
      </c>
      <c r="R398" s="837"/>
      <c r="S398" s="850">
        <v>474.26829268292681</v>
      </c>
    </row>
    <row r="399" spans="1:19" ht="14.4" customHeight="1" x14ac:dyDescent="0.3">
      <c r="A399" s="831" t="s">
        <v>4551</v>
      </c>
      <c r="B399" s="832" t="s">
        <v>4552</v>
      </c>
      <c r="C399" s="832" t="s">
        <v>606</v>
      </c>
      <c r="D399" s="832" t="s">
        <v>2482</v>
      </c>
      <c r="E399" s="832" t="s">
        <v>4553</v>
      </c>
      <c r="F399" s="832" t="s">
        <v>4774</v>
      </c>
      <c r="G399" s="832" t="s">
        <v>2087</v>
      </c>
      <c r="H399" s="849"/>
      <c r="I399" s="849"/>
      <c r="J399" s="832"/>
      <c r="K399" s="832"/>
      <c r="L399" s="849"/>
      <c r="M399" s="849"/>
      <c r="N399" s="832"/>
      <c r="O399" s="832"/>
      <c r="P399" s="849">
        <v>6.59</v>
      </c>
      <c r="Q399" s="849">
        <v>1347.7800000000002</v>
      </c>
      <c r="R399" s="837"/>
      <c r="S399" s="850">
        <v>204.51896813353571</v>
      </c>
    </row>
    <row r="400" spans="1:19" ht="14.4" customHeight="1" x14ac:dyDescent="0.3">
      <c r="A400" s="831" t="s">
        <v>4551</v>
      </c>
      <c r="B400" s="832" t="s">
        <v>4552</v>
      </c>
      <c r="C400" s="832" t="s">
        <v>606</v>
      </c>
      <c r="D400" s="832" t="s">
        <v>2482</v>
      </c>
      <c r="E400" s="832" t="s">
        <v>4793</v>
      </c>
      <c r="F400" s="832" t="s">
        <v>4796</v>
      </c>
      <c r="G400" s="832" t="s">
        <v>4797</v>
      </c>
      <c r="H400" s="849"/>
      <c r="I400" s="849"/>
      <c r="J400" s="832"/>
      <c r="K400" s="832"/>
      <c r="L400" s="849">
        <v>5</v>
      </c>
      <c r="M400" s="849">
        <v>4335</v>
      </c>
      <c r="N400" s="832">
        <v>1</v>
      </c>
      <c r="O400" s="832">
        <v>867</v>
      </c>
      <c r="P400" s="849"/>
      <c r="Q400" s="849"/>
      <c r="R400" s="837"/>
      <c r="S400" s="850"/>
    </row>
    <row r="401" spans="1:19" ht="14.4" customHeight="1" x14ac:dyDescent="0.3">
      <c r="A401" s="831" t="s">
        <v>4551</v>
      </c>
      <c r="B401" s="832" t="s">
        <v>4552</v>
      </c>
      <c r="C401" s="832" t="s">
        <v>606</v>
      </c>
      <c r="D401" s="832" t="s">
        <v>2482</v>
      </c>
      <c r="E401" s="832" t="s">
        <v>4804</v>
      </c>
      <c r="F401" s="832" t="s">
        <v>4807</v>
      </c>
      <c r="G401" s="832" t="s">
        <v>4808</v>
      </c>
      <c r="H401" s="849">
        <v>6</v>
      </c>
      <c r="I401" s="849">
        <v>732</v>
      </c>
      <c r="J401" s="832"/>
      <c r="K401" s="832">
        <v>122</v>
      </c>
      <c r="L401" s="849"/>
      <c r="M401" s="849"/>
      <c r="N401" s="832"/>
      <c r="O401" s="832"/>
      <c r="P401" s="849"/>
      <c r="Q401" s="849"/>
      <c r="R401" s="837"/>
      <c r="S401" s="850"/>
    </row>
    <row r="402" spans="1:19" ht="14.4" customHeight="1" x14ac:dyDescent="0.3">
      <c r="A402" s="831" t="s">
        <v>4551</v>
      </c>
      <c r="B402" s="832" t="s">
        <v>4552</v>
      </c>
      <c r="C402" s="832" t="s">
        <v>606</v>
      </c>
      <c r="D402" s="832" t="s">
        <v>2482</v>
      </c>
      <c r="E402" s="832" t="s">
        <v>4804</v>
      </c>
      <c r="F402" s="832" t="s">
        <v>4809</v>
      </c>
      <c r="G402" s="832" t="s">
        <v>4810</v>
      </c>
      <c r="H402" s="849">
        <v>1</v>
      </c>
      <c r="I402" s="849">
        <v>147</v>
      </c>
      <c r="J402" s="832">
        <v>0.05</v>
      </c>
      <c r="K402" s="832">
        <v>147</v>
      </c>
      <c r="L402" s="849">
        <v>20</v>
      </c>
      <c r="M402" s="849">
        <v>2940</v>
      </c>
      <c r="N402" s="832">
        <v>1</v>
      </c>
      <c r="O402" s="832">
        <v>147</v>
      </c>
      <c r="P402" s="849">
        <v>12</v>
      </c>
      <c r="Q402" s="849">
        <v>1812</v>
      </c>
      <c r="R402" s="837">
        <v>0.61632653061224485</v>
      </c>
      <c r="S402" s="850">
        <v>151</v>
      </c>
    </row>
    <row r="403" spans="1:19" ht="14.4" customHeight="1" x14ac:dyDescent="0.3">
      <c r="A403" s="831" t="s">
        <v>4551</v>
      </c>
      <c r="B403" s="832" t="s">
        <v>4552</v>
      </c>
      <c r="C403" s="832" t="s">
        <v>606</v>
      </c>
      <c r="D403" s="832" t="s">
        <v>2482</v>
      </c>
      <c r="E403" s="832" t="s">
        <v>4804</v>
      </c>
      <c r="F403" s="832" t="s">
        <v>4813</v>
      </c>
      <c r="G403" s="832" t="s">
        <v>4814</v>
      </c>
      <c r="H403" s="849">
        <v>4</v>
      </c>
      <c r="I403" s="849">
        <v>148</v>
      </c>
      <c r="J403" s="832">
        <v>0.23529411764705882</v>
      </c>
      <c r="K403" s="832">
        <v>37</v>
      </c>
      <c r="L403" s="849">
        <v>17</v>
      </c>
      <c r="M403" s="849">
        <v>629</v>
      </c>
      <c r="N403" s="832">
        <v>1</v>
      </c>
      <c r="O403" s="832">
        <v>37</v>
      </c>
      <c r="P403" s="849">
        <v>4</v>
      </c>
      <c r="Q403" s="849">
        <v>152</v>
      </c>
      <c r="R403" s="837">
        <v>0.24165341812400637</v>
      </c>
      <c r="S403" s="850">
        <v>38</v>
      </c>
    </row>
    <row r="404" spans="1:19" ht="14.4" customHeight="1" x14ac:dyDescent="0.3">
      <c r="A404" s="831" t="s">
        <v>4551</v>
      </c>
      <c r="B404" s="832" t="s">
        <v>4552</v>
      </c>
      <c r="C404" s="832" t="s">
        <v>606</v>
      </c>
      <c r="D404" s="832" t="s">
        <v>2482</v>
      </c>
      <c r="E404" s="832" t="s">
        <v>4804</v>
      </c>
      <c r="F404" s="832" t="s">
        <v>4817</v>
      </c>
      <c r="G404" s="832" t="s">
        <v>4818</v>
      </c>
      <c r="H404" s="849">
        <v>64</v>
      </c>
      <c r="I404" s="849">
        <v>11328</v>
      </c>
      <c r="J404" s="832">
        <v>0.46794448116325182</v>
      </c>
      <c r="K404" s="832">
        <v>177</v>
      </c>
      <c r="L404" s="849">
        <v>136</v>
      </c>
      <c r="M404" s="849">
        <v>24208</v>
      </c>
      <c r="N404" s="832">
        <v>1</v>
      </c>
      <c r="O404" s="832">
        <v>178</v>
      </c>
      <c r="P404" s="849">
        <v>199</v>
      </c>
      <c r="Q404" s="849">
        <v>35621</v>
      </c>
      <c r="R404" s="837">
        <v>1.471455717118308</v>
      </c>
      <c r="S404" s="850">
        <v>179</v>
      </c>
    </row>
    <row r="405" spans="1:19" ht="14.4" customHeight="1" x14ac:dyDescent="0.3">
      <c r="A405" s="831" t="s">
        <v>4551</v>
      </c>
      <c r="B405" s="832" t="s">
        <v>4552</v>
      </c>
      <c r="C405" s="832" t="s">
        <v>606</v>
      </c>
      <c r="D405" s="832" t="s">
        <v>2482</v>
      </c>
      <c r="E405" s="832" t="s">
        <v>4804</v>
      </c>
      <c r="F405" s="832" t="s">
        <v>4819</v>
      </c>
      <c r="G405" s="832" t="s">
        <v>4820</v>
      </c>
      <c r="H405" s="849"/>
      <c r="I405" s="849"/>
      <c r="J405" s="832"/>
      <c r="K405" s="832"/>
      <c r="L405" s="849">
        <v>14</v>
      </c>
      <c r="M405" s="849">
        <v>0</v>
      </c>
      <c r="N405" s="832"/>
      <c r="O405" s="832">
        <v>0</v>
      </c>
      <c r="P405" s="849">
        <v>14</v>
      </c>
      <c r="Q405" s="849">
        <v>0</v>
      </c>
      <c r="R405" s="837"/>
      <c r="S405" s="850">
        <v>0</v>
      </c>
    </row>
    <row r="406" spans="1:19" ht="14.4" customHeight="1" x14ac:dyDescent="0.3">
      <c r="A406" s="831" t="s">
        <v>4551</v>
      </c>
      <c r="B406" s="832" t="s">
        <v>4552</v>
      </c>
      <c r="C406" s="832" t="s">
        <v>606</v>
      </c>
      <c r="D406" s="832" t="s">
        <v>2482</v>
      </c>
      <c r="E406" s="832" t="s">
        <v>4804</v>
      </c>
      <c r="F406" s="832" t="s">
        <v>4821</v>
      </c>
      <c r="G406" s="832" t="s">
        <v>4822</v>
      </c>
      <c r="H406" s="849"/>
      <c r="I406" s="849"/>
      <c r="J406" s="832"/>
      <c r="K406" s="832"/>
      <c r="L406" s="849">
        <v>6</v>
      </c>
      <c r="M406" s="849">
        <v>0</v>
      </c>
      <c r="N406" s="832"/>
      <c r="O406" s="832">
        <v>0</v>
      </c>
      <c r="P406" s="849">
        <v>2</v>
      </c>
      <c r="Q406" s="849">
        <v>0</v>
      </c>
      <c r="R406" s="837"/>
      <c r="S406" s="850">
        <v>0</v>
      </c>
    </row>
    <row r="407" spans="1:19" ht="14.4" customHeight="1" x14ac:dyDescent="0.3">
      <c r="A407" s="831" t="s">
        <v>4551</v>
      </c>
      <c r="B407" s="832" t="s">
        <v>4552</v>
      </c>
      <c r="C407" s="832" t="s">
        <v>606</v>
      </c>
      <c r="D407" s="832" t="s">
        <v>2482</v>
      </c>
      <c r="E407" s="832" t="s">
        <v>4804</v>
      </c>
      <c r="F407" s="832" t="s">
        <v>4823</v>
      </c>
      <c r="G407" s="832" t="s">
        <v>4824</v>
      </c>
      <c r="H407" s="849">
        <v>5</v>
      </c>
      <c r="I407" s="849">
        <v>1215</v>
      </c>
      <c r="J407" s="832">
        <v>0.29291224686595951</v>
      </c>
      <c r="K407" s="832">
        <v>243</v>
      </c>
      <c r="L407" s="849">
        <v>17</v>
      </c>
      <c r="M407" s="849">
        <v>4148</v>
      </c>
      <c r="N407" s="832">
        <v>1</v>
      </c>
      <c r="O407" s="832">
        <v>244</v>
      </c>
      <c r="P407" s="849">
        <v>28</v>
      </c>
      <c r="Q407" s="849">
        <v>6860</v>
      </c>
      <c r="R407" s="837">
        <v>1.6538090646094503</v>
      </c>
      <c r="S407" s="850">
        <v>245</v>
      </c>
    </row>
    <row r="408" spans="1:19" ht="14.4" customHeight="1" x14ac:dyDescent="0.3">
      <c r="A408" s="831" t="s">
        <v>4551</v>
      </c>
      <c r="B408" s="832" t="s">
        <v>4552</v>
      </c>
      <c r="C408" s="832" t="s">
        <v>606</v>
      </c>
      <c r="D408" s="832" t="s">
        <v>2482</v>
      </c>
      <c r="E408" s="832" t="s">
        <v>4804</v>
      </c>
      <c r="F408" s="832" t="s">
        <v>4825</v>
      </c>
      <c r="G408" s="832" t="s">
        <v>4826</v>
      </c>
      <c r="H408" s="849">
        <v>67</v>
      </c>
      <c r="I408" s="849">
        <v>2233.33</v>
      </c>
      <c r="J408" s="832">
        <v>0.46206955053669113</v>
      </c>
      <c r="K408" s="832">
        <v>33.33328358208955</v>
      </c>
      <c r="L408" s="849">
        <v>145</v>
      </c>
      <c r="M408" s="849">
        <v>4833.32</v>
      </c>
      <c r="N408" s="832">
        <v>1</v>
      </c>
      <c r="O408" s="832">
        <v>33.333241379310344</v>
      </c>
      <c r="P408" s="849">
        <v>200</v>
      </c>
      <c r="Q408" s="849">
        <v>6666.65</v>
      </c>
      <c r="R408" s="837">
        <v>1.3793107015467629</v>
      </c>
      <c r="S408" s="850">
        <v>33.33325</v>
      </c>
    </row>
    <row r="409" spans="1:19" ht="14.4" customHeight="1" x14ac:dyDescent="0.3">
      <c r="A409" s="831" t="s">
        <v>4551</v>
      </c>
      <c r="B409" s="832" t="s">
        <v>4552</v>
      </c>
      <c r="C409" s="832" t="s">
        <v>606</v>
      </c>
      <c r="D409" s="832" t="s">
        <v>2482</v>
      </c>
      <c r="E409" s="832" t="s">
        <v>4804</v>
      </c>
      <c r="F409" s="832" t="s">
        <v>4827</v>
      </c>
      <c r="G409" s="832" t="s">
        <v>4828</v>
      </c>
      <c r="H409" s="849">
        <v>40</v>
      </c>
      <c r="I409" s="849">
        <v>1480</v>
      </c>
      <c r="J409" s="832">
        <v>0.34482758620689657</v>
      </c>
      <c r="K409" s="832">
        <v>37</v>
      </c>
      <c r="L409" s="849">
        <v>116</v>
      </c>
      <c r="M409" s="849">
        <v>4292</v>
      </c>
      <c r="N409" s="832">
        <v>1</v>
      </c>
      <c r="O409" s="832">
        <v>37</v>
      </c>
      <c r="P409" s="849">
        <v>159</v>
      </c>
      <c r="Q409" s="849">
        <v>6042</v>
      </c>
      <c r="R409" s="837">
        <v>1.407735321528425</v>
      </c>
      <c r="S409" s="850">
        <v>38</v>
      </c>
    </row>
    <row r="410" spans="1:19" ht="14.4" customHeight="1" x14ac:dyDescent="0.3">
      <c r="A410" s="831" t="s">
        <v>4551</v>
      </c>
      <c r="B410" s="832" t="s">
        <v>4552</v>
      </c>
      <c r="C410" s="832" t="s">
        <v>606</v>
      </c>
      <c r="D410" s="832" t="s">
        <v>2482</v>
      </c>
      <c r="E410" s="832" t="s">
        <v>4804</v>
      </c>
      <c r="F410" s="832" t="s">
        <v>4831</v>
      </c>
      <c r="G410" s="832" t="s">
        <v>4832</v>
      </c>
      <c r="H410" s="849">
        <v>4</v>
      </c>
      <c r="I410" s="849">
        <v>128</v>
      </c>
      <c r="J410" s="832">
        <v>0.26666666666666666</v>
      </c>
      <c r="K410" s="832">
        <v>32</v>
      </c>
      <c r="L410" s="849">
        <v>15</v>
      </c>
      <c r="M410" s="849">
        <v>480</v>
      </c>
      <c r="N410" s="832">
        <v>1</v>
      </c>
      <c r="O410" s="832">
        <v>32</v>
      </c>
      <c r="P410" s="849">
        <v>13</v>
      </c>
      <c r="Q410" s="849">
        <v>429</v>
      </c>
      <c r="R410" s="837">
        <v>0.89375000000000004</v>
      </c>
      <c r="S410" s="850">
        <v>33</v>
      </c>
    </row>
    <row r="411" spans="1:19" ht="14.4" customHeight="1" x14ac:dyDescent="0.3">
      <c r="A411" s="831" t="s">
        <v>4551</v>
      </c>
      <c r="B411" s="832" t="s">
        <v>4552</v>
      </c>
      <c r="C411" s="832" t="s">
        <v>606</v>
      </c>
      <c r="D411" s="832" t="s">
        <v>2482</v>
      </c>
      <c r="E411" s="832" t="s">
        <v>4804</v>
      </c>
      <c r="F411" s="832" t="s">
        <v>4835</v>
      </c>
      <c r="G411" s="832" t="s">
        <v>4836</v>
      </c>
      <c r="H411" s="849">
        <v>13</v>
      </c>
      <c r="I411" s="849">
        <v>1716</v>
      </c>
      <c r="J411" s="832">
        <v>4.333333333333333</v>
      </c>
      <c r="K411" s="832">
        <v>132</v>
      </c>
      <c r="L411" s="849">
        <v>3</v>
      </c>
      <c r="M411" s="849">
        <v>396</v>
      </c>
      <c r="N411" s="832">
        <v>1</v>
      </c>
      <c r="O411" s="832">
        <v>132</v>
      </c>
      <c r="P411" s="849">
        <v>8</v>
      </c>
      <c r="Q411" s="849">
        <v>1080</v>
      </c>
      <c r="R411" s="837">
        <v>2.7272727272727271</v>
      </c>
      <c r="S411" s="850">
        <v>135</v>
      </c>
    </row>
    <row r="412" spans="1:19" ht="14.4" customHeight="1" x14ac:dyDescent="0.3">
      <c r="A412" s="831" t="s">
        <v>4551</v>
      </c>
      <c r="B412" s="832" t="s">
        <v>4552</v>
      </c>
      <c r="C412" s="832" t="s">
        <v>606</v>
      </c>
      <c r="D412" s="832" t="s">
        <v>2482</v>
      </c>
      <c r="E412" s="832" t="s">
        <v>4804</v>
      </c>
      <c r="F412" s="832" t="s">
        <v>4839</v>
      </c>
      <c r="G412" s="832" t="s">
        <v>4840</v>
      </c>
      <c r="H412" s="849">
        <v>2</v>
      </c>
      <c r="I412" s="849">
        <v>710</v>
      </c>
      <c r="J412" s="832">
        <v>0.25</v>
      </c>
      <c r="K412" s="832">
        <v>355</v>
      </c>
      <c r="L412" s="849">
        <v>8</v>
      </c>
      <c r="M412" s="849">
        <v>2840</v>
      </c>
      <c r="N412" s="832">
        <v>1</v>
      </c>
      <c r="O412" s="832">
        <v>355</v>
      </c>
      <c r="P412" s="849">
        <v>1</v>
      </c>
      <c r="Q412" s="849">
        <v>358</v>
      </c>
      <c r="R412" s="837">
        <v>0.12605633802816901</v>
      </c>
      <c r="S412" s="850">
        <v>358</v>
      </c>
    </row>
    <row r="413" spans="1:19" ht="14.4" customHeight="1" x14ac:dyDescent="0.3">
      <c r="A413" s="831" t="s">
        <v>4551</v>
      </c>
      <c r="B413" s="832" t="s">
        <v>4552</v>
      </c>
      <c r="C413" s="832" t="s">
        <v>606</v>
      </c>
      <c r="D413" s="832" t="s">
        <v>2482</v>
      </c>
      <c r="E413" s="832" t="s">
        <v>4804</v>
      </c>
      <c r="F413" s="832" t="s">
        <v>4841</v>
      </c>
      <c r="G413" s="832" t="s">
        <v>4842</v>
      </c>
      <c r="H413" s="849">
        <v>4</v>
      </c>
      <c r="I413" s="849">
        <v>236</v>
      </c>
      <c r="J413" s="832">
        <v>0.44444444444444442</v>
      </c>
      <c r="K413" s="832">
        <v>59</v>
      </c>
      <c r="L413" s="849">
        <v>9</v>
      </c>
      <c r="M413" s="849">
        <v>531</v>
      </c>
      <c r="N413" s="832">
        <v>1</v>
      </c>
      <c r="O413" s="832">
        <v>59</v>
      </c>
      <c r="P413" s="849">
        <v>10</v>
      </c>
      <c r="Q413" s="849">
        <v>610</v>
      </c>
      <c r="R413" s="837">
        <v>1.1487758945386064</v>
      </c>
      <c r="S413" s="850">
        <v>61</v>
      </c>
    </row>
    <row r="414" spans="1:19" ht="14.4" customHeight="1" x14ac:dyDescent="0.3">
      <c r="A414" s="831" t="s">
        <v>4551</v>
      </c>
      <c r="B414" s="832" t="s">
        <v>4552</v>
      </c>
      <c r="C414" s="832" t="s">
        <v>606</v>
      </c>
      <c r="D414" s="832" t="s">
        <v>2482</v>
      </c>
      <c r="E414" s="832" t="s">
        <v>4804</v>
      </c>
      <c r="F414" s="832" t="s">
        <v>4843</v>
      </c>
      <c r="G414" s="832" t="s">
        <v>4844</v>
      </c>
      <c r="H414" s="849">
        <v>1</v>
      </c>
      <c r="I414" s="849">
        <v>701</v>
      </c>
      <c r="J414" s="832">
        <v>0.99857549857549854</v>
      </c>
      <c r="K414" s="832">
        <v>701</v>
      </c>
      <c r="L414" s="849">
        <v>1</v>
      </c>
      <c r="M414" s="849">
        <v>702</v>
      </c>
      <c r="N414" s="832">
        <v>1</v>
      </c>
      <c r="O414" s="832">
        <v>702</v>
      </c>
      <c r="P414" s="849"/>
      <c r="Q414" s="849"/>
      <c r="R414" s="837"/>
      <c r="S414" s="850"/>
    </row>
    <row r="415" spans="1:19" ht="14.4" customHeight="1" x14ac:dyDescent="0.3">
      <c r="A415" s="831" t="s">
        <v>4551</v>
      </c>
      <c r="B415" s="832" t="s">
        <v>4552</v>
      </c>
      <c r="C415" s="832" t="s">
        <v>606</v>
      </c>
      <c r="D415" s="832" t="s">
        <v>2482</v>
      </c>
      <c r="E415" s="832" t="s">
        <v>4804</v>
      </c>
      <c r="F415" s="832" t="s">
        <v>4847</v>
      </c>
      <c r="G415" s="832" t="s">
        <v>4848</v>
      </c>
      <c r="H415" s="849"/>
      <c r="I415" s="849"/>
      <c r="J415" s="832"/>
      <c r="K415" s="832"/>
      <c r="L415" s="849"/>
      <c r="M415" s="849"/>
      <c r="N415" s="832"/>
      <c r="O415" s="832"/>
      <c r="P415" s="849">
        <v>1</v>
      </c>
      <c r="Q415" s="849">
        <v>116</v>
      </c>
      <c r="R415" s="837"/>
      <c r="S415" s="850">
        <v>116</v>
      </c>
    </row>
    <row r="416" spans="1:19" ht="14.4" customHeight="1" x14ac:dyDescent="0.3">
      <c r="A416" s="831" t="s">
        <v>4551</v>
      </c>
      <c r="B416" s="832" t="s">
        <v>4552</v>
      </c>
      <c r="C416" s="832" t="s">
        <v>606</v>
      </c>
      <c r="D416" s="832" t="s">
        <v>4544</v>
      </c>
      <c r="E416" s="832" t="s">
        <v>4804</v>
      </c>
      <c r="F416" s="832" t="s">
        <v>4813</v>
      </c>
      <c r="G416" s="832" t="s">
        <v>4814</v>
      </c>
      <c r="H416" s="849">
        <v>4</v>
      </c>
      <c r="I416" s="849">
        <v>148</v>
      </c>
      <c r="J416" s="832">
        <v>4</v>
      </c>
      <c r="K416" s="832">
        <v>37</v>
      </c>
      <c r="L416" s="849">
        <v>1</v>
      </c>
      <c r="M416" s="849">
        <v>37</v>
      </c>
      <c r="N416" s="832">
        <v>1</v>
      </c>
      <c r="O416" s="832">
        <v>37</v>
      </c>
      <c r="P416" s="849"/>
      <c r="Q416" s="849"/>
      <c r="R416" s="837"/>
      <c r="S416" s="850"/>
    </row>
    <row r="417" spans="1:19" ht="14.4" customHeight="1" x14ac:dyDescent="0.3">
      <c r="A417" s="831" t="s">
        <v>4551</v>
      </c>
      <c r="B417" s="832" t="s">
        <v>4552</v>
      </c>
      <c r="C417" s="832" t="s">
        <v>606</v>
      </c>
      <c r="D417" s="832" t="s">
        <v>2484</v>
      </c>
      <c r="E417" s="832" t="s">
        <v>4553</v>
      </c>
      <c r="F417" s="832" t="s">
        <v>4578</v>
      </c>
      <c r="G417" s="832" t="s">
        <v>2406</v>
      </c>
      <c r="H417" s="849"/>
      <c r="I417" s="849"/>
      <c r="J417" s="832"/>
      <c r="K417" s="832"/>
      <c r="L417" s="849">
        <v>95.41</v>
      </c>
      <c r="M417" s="849">
        <v>1356551.7899999998</v>
      </c>
      <c r="N417" s="832">
        <v>1</v>
      </c>
      <c r="O417" s="832">
        <v>14218.130070223246</v>
      </c>
      <c r="P417" s="849">
        <v>74.36</v>
      </c>
      <c r="Q417" s="849">
        <v>977315.15000000014</v>
      </c>
      <c r="R417" s="837">
        <v>0.7204407212495737</v>
      </c>
      <c r="S417" s="850">
        <v>13143.022458310921</v>
      </c>
    </row>
    <row r="418" spans="1:19" ht="14.4" customHeight="1" x14ac:dyDescent="0.3">
      <c r="A418" s="831" t="s">
        <v>4551</v>
      </c>
      <c r="B418" s="832" t="s">
        <v>4552</v>
      </c>
      <c r="C418" s="832" t="s">
        <v>606</v>
      </c>
      <c r="D418" s="832" t="s">
        <v>2484</v>
      </c>
      <c r="E418" s="832" t="s">
        <v>4553</v>
      </c>
      <c r="F418" s="832" t="s">
        <v>4587</v>
      </c>
      <c r="G418" s="832" t="s">
        <v>4588</v>
      </c>
      <c r="H418" s="849"/>
      <c r="I418" s="849"/>
      <c r="J418" s="832"/>
      <c r="K418" s="832"/>
      <c r="L418" s="849">
        <v>8</v>
      </c>
      <c r="M418" s="849">
        <v>66356.56</v>
      </c>
      <c r="N418" s="832">
        <v>1</v>
      </c>
      <c r="O418" s="832">
        <v>8294.57</v>
      </c>
      <c r="P418" s="849"/>
      <c r="Q418" s="849"/>
      <c r="R418" s="837"/>
      <c r="S418" s="850"/>
    </row>
    <row r="419" spans="1:19" ht="14.4" customHeight="1" x14ac:dyDescent="0.3">
      <c r="A419" s="831" t="s">
        <v>4551</v>
      </c>
      <c r="B419" s="832" t="s">
        <v>4552</v>
      </c>
      <c r="C419" s="832" t="s">
        <v>606</v>
      </c>
      <c r="D419" s="832" t="s">
        <v>2484</v>
      </c>
      <c r="E419" s="832" t="s">
        <v>4553</v>
      </c>
      <c r="F419" s="832" t="s">
        <v>4596</v>
      </c>
      <c r="G419" s="832" t="s">
        <v>1701</v>
      </c>
      <c r="H419" s="849"/>
      <c r="I419" s="849"/>
      <c r="J419" s="832"/>
      <c r="K419" s="832"/>
      <c r="L419" s="849">
        <v>2.44</v>
      </c>
      <c r="M419" s="849">
        <v>11933.04</v>
      </c>
      <c r="N419" s="832">
        <v>1</v>
      </c>
      <c r="O419" s="832">
        <v>4890.5901639344265</v>
      </c>
      <c r="P419" s="849"/>
      <c r="Q419" s="849"/>
      <c r="R419" s="837"/>
      <c r="S419" s="850"/>
    </row>
    <row r="420" spans="1:19" ht="14.4" customHeight="1" x14ac:dyDescent="0.3">
      <c r="A420" s="831" t="s">
        <v>4551</v>
      </c>
      <c r="B420" s="832" t="s">
        <v>4552</v>
      </c>
      <c r="C420" s="832" t="s">
        <v>606</v>
      </c>
      <c r="D420" s="832" t="s">
        <v>2484</v>
      </c>
      <c r="E420" s="832" t="s">
        <v>4553</v>
      </c>
      <c r="F420" s="832" t="s">
        <v>4634</v>
      </c>
      <c r="G420" s="832" t="s">
        <v>2434</v>
      </c>
      <c r="H420" s="849"/>
      <c r="I420" s="849"/>
      <c r="J420" s="832"/>
      <c r="K420" s="832"/>
      <c r="L420" s="849"/>
      <c r="M420" s="849"/>
      <c r="N420" s="832"/>
      <c r="O420" s="832"/>
      <c r="P420" s="849">
        <v>3</v>
      </c>
      <c r="Q420" s="849">
        <v>236432.4</v>
      </c>
      <c r="R420" s="837"/>
      <c r="S420" s="850">
        <v>78810.8</v>
      </c>
    </row>
    <row r="421" spans="1:19" ht="14.4" customHeight="1" x14ac:dyDescent="0.3">
      <c r="A421" s="831" t="s">
        <v>4551</v>
      </c>
      <c r="B421" s="832" t="s">
        <v>4552</v>
      </c>
      <c r="C421" s="832" t="s">
        <v>606</v>
      </c>
      <c r="D421" s="832" t="s">
        <v>2484</v>
      </c>
      <c r="E421" s="832" t="s">
        <v>4553</v>
      </c>
      <c r="F421" s="832" t="s">
        <v>4647</v>
      </c>
      <c r="G421" s="832" t="s">
        <v>4648</v>
      </c>
      <c r="H421" s="849"/>
      <c r="I421" s="849"/>
      <c r="J421" s="832"/>
      <c r="K421" s="832"/>
      <c r="L421" s="849">
        <v>4</v>
      </c>
      <c r="M421" s="849">
        <v>26846.48</v>
      </c>
      <c r="N421" s="832">
        <v>1</v>
      </c>
      <c r="O421" s="832">
        <v>6711.62</v>
      </c>
      <c r="P421" s="849"/>
      <c r="Q421" s="849"/>
      <c r="R421" s="837"/>
      <c r="S421" s="850"/>
    </row>
    <row r="422" spans="1:19" ht="14.4" customHeight="1" x14ac:dyDescent="0.3">
      <c r="A422" s="831" t="s">
        <v>4551</v>
      </c>
      <c r="B422" s="832" t="s">
        <v>4552</v>
      </c>
      <c r="C422" s="832" t="s">
        <v>606</v>
      </c>
      <c r="D422" s="832" t="s">
        <v>2484</v>
      </c>
      <c r="E422" s="832" t="s">
        <v>4553</v>
      </c>
      <c r="F422" s="832" t="s">
        <v>4653</v>
      </c>
      <c r="G422" s="832" t="s">
        <v>2101</v>
      </c>
      <c r="H422" s="849"/>
      <c r="I422" s="849"/>
      <c r="J422" s="832"/>
      <c r="K422" s="832"/>
      <c r="L422" s="849">
        <v>8</v>
      </c>
      <c r="M422" s="849">
        <v>38653.26</v>
      </c>
      <c r="N422" s="832">
        <v>1</v>
      </c>
      <c r="O422" s="832">
        <v>4831.6575000000003</v>
      </c>
      <c r="P422" s="849"/>
      <c r="Q422" s="849"/>
      <c r="R422" s="837"/>
      <c r="S422" s="850"/>
    </row>
    <row r="423" spans="1:19" ht="14.4" customHeight="1" x14ac:dyDescent="0.3">
      <c r="A423" s="831" t="s">
        <v>4551</v>
      </c>
      <c r="B423" s="832" t="s">
        <v>4552</v>
      </c>
      <c r="C423" s="832" t="s">
        <v>606</v>
      </c>
      <c r="D423" s="832" t="s">
        <v>2484</v>
      </c>
      <c r="E423" s="832" t="s">
        <v>4553</v>
      </c>
      <c r="F423" s="832" t="s">
        <v>4676</v>
      </c>
      <c r="G423" s="832" t="s">
        <v>1712</v>
      </c>
      <c r="H423" s="849"/>
      <c r="I423" s="849"/>
      <c r="J423" s="832"/>
      <c r="K423" s="832"/>
      <c r="L423" s="849">
        <v>73.91</v>
      </c>
      <c r="M423" s="849">
        <v>669305.27</v>
      </c>
      <c r="N423" s="832">
        <v>1</v>
      </c>
      <c r="O423" s="832">
        <v>9055.6794750372082</v>
      </c>
      <c r="P423" s="849">
        <v>53.51</v>
      </c>
      <c r="Q423" s="849">
        <v>474661.80999999994</v>
      </c>
      <c r="R423" s="837">
        <v>0.70918582487778692</v>
      </c>
      <c r="S423" s="850">
        <v>8870.5253223696491</v>
      </c>
    </row>
    <row r="424" spans="1:19" ht="14.4" customHeight="1" x14ac:dyDescent="0.3">
      <c r="A424" s="831" t="s">
        <v>4551</v>
      </c>
      <c r="B424" s="832" t="s">
        <v>4552</v>
      </c>
      <c r="C424" s="832" t="s">
        <v>606</v>
      </c>
      <c r="D424" s="832" t="s">
        <v>2484</v>
      </c>
      <c r="E424" s="832" t="s">
        <v>4553</v>
      </c>
      <c r="F424" s="832" t="s">
        <v>4681</v>
      </c>
      <c r="G424" s="832" t="s">
        <v>4682</v>
      </c>
      <c r="H424" s="849"/>
      <c r="I424" s="849"/>
      <c r="J424" s="832"/>
      <c r="K424" s="832"/>
      <c r="L424" s="849">
        <v>23</v>
      </c>
      <c r="M424" s="849">
        <v>1771000</v>
      </c>
      <c r="N424" s="832">
        <v>1</v>
      </c>
      <c r="O424" s="832">
        <v>77000</v>
      </c>
      <c r="P424" s="849">
        <v>24.990000000000002</v>
      </c>
      <c r="Q424" s="849">
        <v>1898276.52</v>
      </c>
      <c r="R424" s="837">
        <v>1.0718670355731226</v>
      </c>
      <c r="S424" s="850">
        <v>75961.445378151257</v>
      </c>
    </row>
    <row r="425" spans="1:19" ht="14.4" customHeight="1" x14ac:dyDescent="0.3">
      <c r="A425" s="831" t="s">
        <v>4551</v>
      </c>
      <c r="B425" s="832" t="s">
        <v>4552</v>
      </c>
      <c r="C425" s="832" t="s">
        <v>606</v>
      </c>
      <c r="D425" s="832" t="s">
        <v>2484</v>
      </c>
      <c r="E425" s="832" t="s">
        <v>4553</v>
      </c>
      <c r="F425" s="832" t="s">
        <v>4685</v>
      </c>
      <c r="G425" s="832" t="s">
        <v>2406</v>
      </c>
      <c r="H425" s="849"/>
      <c r="I425" s="849"/>
      <c r="J425" s="832"/>
      <c r="K425" s="832"/>
      <c r="L425" s="849">
        <v>49</v>
      </c>
      <c r="M425" s="849">
        <v>2069608.5899999999</v>
      </c>
      <c r="N425" s="832">
        <v>1</v>
      </c>
      <c r="O425" s="832">
        <v>42236.909999999996</v>
      </c>
      <c r="P425" s="849">
        <v>41</v>
      </c>
      <c r="Q425" s="849">
        <v>1616246.21</v>
      </c>
      <c r="R425" s="837">
        <v>0.7809429366545102</v>
      </c>
      <c r="S425" s="850">
        <v>39420.639268292682</v>
      </c>
    </row>
    <row r="426" spans="1:19" ht="14.4" customHeight="1" x14ac:dyDescent="0.3">
      <c r="A426" s="831" t="s">
        <v>4551</v>
      </c>
      <c r="B426" s="832" t="s">
        <v>4552</v>
      </c>
      <c r="C426" s="832" t="s">
        <v>606</v>
      </c>
      <c r="D426" s="832" t="s">
        <v>2484</v>
      </c>
      <c r="E426" s="832" t="s">
        <v>4553</v>
      </c>
      <c r="F426" s="832" t="s">
        <v>4700</v>
      </c>
      <c r="G426" s="832" t="s">
        <v>2424</v>
      </c>
      <c r="H426" s="849"/>
      <c r="I426" s="849"/>
      <c r="J426" s="832"/>
      <c r="K426" s="832"/>
      <c r="L426" s="849">
        <v>4</v>
      </c>
      <c r="M426" s="849">
        <v>308162.13</v>
      </c>
      <c r="N426" s="832">
        <v>1</v>
      </c>
      <c r="O426" s="832">
        <v>77040.532500000001</v>
      </c>
      <c r="P426" s="849">
        <v>4.9800000000000004</v>
      </c>
      <c r="Q426" s="849">
        <v>338233.63</v>
      </c>
      <c r="R426" s="837">
        <v>1.0975833727525184</v>
      </c>
      <c r="S426" s="850">
        <v>67918.399598393575</v>
      </c>
    </row>
    <row r="427" spans="1:19" ht="14.4" customHeight="1" x14ac:dyDescent="0.3">
      <c r="A427" s="831" t="s">
        <v>4551</v>
      </c>
      <c r="B427" s="832" t="s">
        <v>4552</v>
      </c>
      <c r="C427" s="832" t="s">
        <v>606</v>
      </c>
      <c r="D427" s="832" t="s">
        <v>2484</v>
      </c>
      <c r="E427" s="832" t="s">
        <v>4553</v>
      </c>
      <c r="F427" s="832" t="s">
        <v>4703</v>
      </c>
      <c r="G427" s="832" t="s">
        <v>2424</v>
      </c>
      <c r="H427" s="849"/>
      <c r="I427" s="849"/>
      <c r="J427" s="832"/>
      <c r="K427" s="832"/>
      <c r="L427" s="849">
        <v>22.29</v>
      </c>
      <c r="M427" s="849">
        <v>1073272.21</v>
      </c>
      <c r="N427" s="832">
        <v>1</v>
      </c>
      <c r="O427" s="832">
        <v>48150.390758187525</v>
      </c>
      <c r="P427" s="849">
        <v>7.68</v>
      </c>
      <c r="Q427" s="849">
        <v>326008.32000000001</v>
      </c>
      <c r="R427" s="837">
        <v>0.30375175744091987</v>
      </c>
      <c r="S427" s="850">
        <v>42449</v>
      </c>
    </row>
    <row r="428" spans="1:19" ht="14.4" customHeight="1" x14ac:dyDescent="0.3">
      <c r="A428" s="831" t="s">
        <v>4551</v>
      </c>
      <c r="B428" s="832" t="s">
        <v>4552</v>
      </c>
      <c r="C428" s="832" t="s">
        <v>606</v>
      </c>
      <c r="D428" s="832" t="s">
        <v>2484</v>
      </c>
      <c r="E428" s="832" t="s">
        <v>4553</v>
      </c>
      <c r="F428" s="832" t="s">
        <v>4714</v>
      </c>
      <c r="G428" s="832" t="s">
        <v>2239</v>
      </c>
      <c r="H428" s="849"/>
      <c r="I428" s="849"/>
      <c r="J428" s="832"/>
      <c r="K428" s="832"/>
      <c r="L428" s="849">
        <v>0.05</v>
      </c>
      <c r="M428" s="849">
        <v>14.14</v>
      </c>
      <c r="N428" s="832">
        <v>1</v>
      </c>
      <c r="O428" s="832">
        <v>282.8</v>
      </c>
      <c r="P428" s="849"/>
      <c r="Q428" s="849"/>
      <c r="R428" s="837"/>
      <c r="S428" s="850"/>
    </row>
    <row r="429" spans="1:19" ht="14.4" customHeight="1" x14ac:dyDescent="0.3">
      <c r="A429" s="831" t="s">
        <v>4551</v>
      </c>
      <c r="B429" s="832" t="s">
        <v>4552</v>
      </c>
      <c r="C429" s="832" t="s">
        <v>606</v>
      </c>
      <c r="D429" s="832" t="s">
        <v>2484</v>
      </c>
      <c r="E429" s="832" t="s">
        <v>4553</v>
      </c>
      <c r="F429" s="832" t="s">
        <v>4716</v>
      </c>
      <c r="G429" s="832" t="s">
        <v>2377</v>
      </c>
      <c r="H429" s="849"/>
      <c r="I429" s="849"/>
      <c r="J429" s="832"/>
      <c r="K429" s="832"/>
      <c r="L429" s="849">
        <v>1</v>
      </c>
      <c r="M429" s="849">
        <v>168614.91</v>
      </c>
      <c r="N429" s="832">
        <v>1</v>
      </c>
      <c r="O429" s="832">
        <v>168614.91</v>
      </c>
      <c r="P429" s="849"/>
      <c r="Q429" s="849"/>
      <c r="R429" s="837"/>
      <c r="S429" s="850"/>
    </row>
    <row r="430" spans="1:19" ht="14.4" customHeight="1" x14ac:dyDescent="0.3">
      <c r="A430" s="831" t="s">
        <v>4551</v>
      </c>
      <c r="B430" s="832" t="s">
        <v>4552</v>
      </c>
      <c r="C430" s="832" t="s">
        <v>606</v>
      </c>
      <c r="D430" s="832" t="s">
        <v>2484</v>
      </c>
      <c r="E430" s="832" t="s">
        <v>4553</v>
      </c>
      <c r="F430" s="832" t="s">
        <v>4737</v>
      </c>
      <c r="G430" s="832" t="s">
        <v>4738</v>
      </c>
      <c r="H430" s="849"/>
      <c r="I430" s="849"/>
      <c r="J430" s="832"/>
      <c r="K430" s="832"/>
      <c r="L430" s="849">
        <v>3</v>
      </c>
      <c r="M430" s="849">
        <v>17681.16</v>
      </c>
      <c r="N430" s="832">
        <v>1</v>
      </c>
      <c r="O430" s="832">
        <v>5893.72</v>
      </c>
      <c r="P430" s="849"/>
      <c r="Q430" s="849"/>
      <c r="R430" s="837"/>
      <c r="S430" s="850"/>
    </row>
    <row r="431" spans="1:19" ht="14.4" customHeight="1" x14ac:dyDescent="0.3">
      <c r="A431" s="831" t="s">
        <v>4551</v>
      </c>
      <c r="B431" s="832" t="s">
        <v>4552</v>
      </c>
      <c r="C431" s="832" t="s">
        <v>606</v>
      </c>
      <c r="D431" s="832" t="s">
        <v>2484</v>
      </c>
      <c r="E431" s="832" t="s">
        <v>4553</v>
      </c>
      <c r="F431" s="832" t="s">
        <v>4777</v>
      </c>
      <c r="G431" s="832" t="s">
        <v>1676</v>
      </c>
      <c r="H431" s="849"/>
      <c r="I431" s="849"/>
      <c r="J431" s="832"/>
      <c r="K431" s="832"/>
      <c r="L431" s="849"/>
      <c r="M431" s="849"/>
      <c r="N431" s="832"/>
      <c r="O431" s="832"/>
      <c r="P431" s="849">
        <v>2</v>
      </c>
      <c r="Q431" s="849">
        <v>37415.5</v>
      </c>
      <c r="R431" s="837"/>
      <c r="S431" s="850">
        <v>18707.75</v>
      </c>
    </row>
    <row r="432" spans="1:19" ht="14.4" customHeight="1" x14ac:dyDescent="0.3">
      <c r="A432" s="831" t="s">
        <v>4551</v>
      </c>
      <c r="B432" s="832" t="s">
        <v>4552</v>
      </c>
      <c r="C432" s="832" t="s">
        <v>606</v>
      </c>
      <c r="D432" s="832" t="s">
        <v>2484</v>
      </c>
      <c r="E432" s="832" t="s">
        <v>4788</v>
      </c>
      <c r="F432" s="832" t="s">
        <v>4789</v>
      </c>
      <c r="G432" s="832" t="s">
        <v>4790</v>
      </c>
      <c r="H432" s="849"/>
      <c r="I432" s="849"/>
      <c r="J432" s="832"/>
      <c r="K432" s="832"/>
      <c r="L432" s="849">
        <v>2</v>
      </c>
      <c r="M432" s="849">
        <v>4200</v>
      </c>
      <c r="N432" s="832">
        <v>1</v>
      </c>
      <c r="O432" s="832">
        <v>2100</v>
      </c>
      <c r="P432" s="849"/>
      <c r="Q432" s="849"/>
      <c r="R432" s="837"/>
      <c r="S432" s="850"/>
    </row>
    <row r="433" spans="1:19" ht="14.4" customHeight="1" x14ac:dyDescent="0.3">
      <c r="A433" s="831" t="s">
        <v>4551</v>
      </c>
      <c r="B433" s="832" t="s">
        <v>4552</v>
      </c>
      <c r="C433" s="832" t="s">
        <v>606</v>
      </c>
      <c r="D433" s="832" t="s">
        <v>2484</v>
      </c>
      <c r="E433" s="832" t="s">
        <v>4804</v>
      </c>
      <c r="F433" s="832" t="s">
        <v>4811</v>
      </c>
      <c r="G433" s="832" t="s">
        <v>4812</v>
      </c>
      <c r="H433" s="849"/>
      <c r="I433" s="849"/>
      <c r="J433" s="832"/>
      <c r="K433" s="832"/>
      <c r="L433" s="849">
        <v>1</v>
      </c>
      <c r="M433" s="849">
        <v>196</v>
      </c>
      <c r="N433" s="832">
        <v>1</v>
      </c>
      <c r="O433" s="832">
        <v>196</v>
      </c>
      <c r="P433" s="849"/>
      <c r="Q433" s="849"/>
      <c r="R433" s="837"/>
      <c r="S433" s="850"/>
    </row>
    <row r="434" spans="1:19" ht="14.4" customHeight="1" x14ac:dyDescent="0.3">
      <c r="A434" s="831" t="s">
        <v>4551</v>
      </c>
      <c r="B434" s="832" t="s">
        <v>4552</v>
      </c>
      <c r="C434" s="832" t="s">
        <v>606</v>
      </c>
      <c r="D434" s="832" t="s">
        <v>2484</v>
      </c>
      <c r="E434" s="832" t="s">
        <v>4804</v>
      </c>
      <c r="F434" s="832" t="s">
        <v>4813</v>
      </c>
      <c r="G434" s="832" t="s">
        <v>4814</v>
      </c>
      <c r="H434" s="849"/>
      <c r="I434" s="849"/>
      <c r="J434" s="832"/>
      <c r="K434" s="832"/>
      <c r="L434" s="849">
        <v>1</v>
      </c>
      <c r="M434" s="849">
        <v>37</v>
      </c>
      <c r="N434" s="832">
        <v>1</v>
      </c>
      <c r="O434" s="832">
        <v>37</v>
      </c>
      <c r="P434" s="849"/>
      <c r="Q434" s="849"/>
      <c r="R434" s="837"/>
      <c r="S434" s="850"/>
    </row>
    <row r="435" spans="1:19" ht="14.4" customHeight="1" x14ac:dyDescent="0.3">
      <c r="A435" s="831" t="s">
        <v>4551</v>
      </c>
      <c r="B435" s="832" t="s">
        <v>4552</v>
      </c>
      <c r="C435" s="832" t="s">
        <v>606</v>
      </c>
      <c r="D435" s="832" t="s">
        <v>2484</v>
      </c>
      <c r="E435" s="832" t="s">
        <v>4804</v>
      </c>
      <c r="F435" s="832" t="s">
        <v>4819</v>
      </c>
      <c r="G435" s="832" t="s">
        <v>4820</v>
      </c>
      <c r="H435" s="849"/>
      <c r="I435" s="849"/>
      <c r="J435" s="832"/>
      <c r="K435" s="832"/>
      <c r="L435" s="849">
        <v>138</v>
      </c>
      <c r="M435" s="849">
        <v>0</v>
      </c>
      <c r="N435" s="832"/>
      <c r="O435" s="832">
        <v>0</v>
      </c>
      <c r="P435" s="849">
        <v>109</v>
      </c>
      <c r="Q435" s="849">
        <v>0</v>
      </c>
      <c r="R435" s="837"/>
      <c r="S435" s="850">
        <v>0</v>
      </c>
    </row>
    <row r="436" spans="1:19" ht="14.4" customHeight="1" x14ac:dyDescent="0.3">
      <c r="A436" s="831" t="s">
        <v>4551</v>
      </c>
      <c r="B436" s="832" t="s">
        <v>4552</v>
      </c>
      <c r="C436" s="832" t="s">
        <v>606</v>
      </c>
      <c r="D436" s="832" t="s">
        <v>2484</v>
      </c>
      <c r="E436" s="832" t="s">
        <v>4804</v>
      </c>
      <c r="F436" s="832" t="s">
        <v>4821</v>
      </c>
      <c r="G436" s="832" t="s">
        <v>4822</v>
      </c>
      <c r="H436" s="849"/>
      <c r="I436" s="849"/>
      <c r="J436" s="832"/>
      <c r="K436" s="832"/>
      <c r="L436" s="849">
        <v>20</v>
      </c>
      <c r="M436" s="849">
        <v>0</v>
      </c>
      <c r="N436" s="832"/>
      <c r="O436" s="832">
        <v>0</v>
      </c>
      <c r="P436" s="849"/>
      <c r="Q436" s="849"/>
      <c r="R436" s="837"/>
      <c r="S436" s="850"/>
    </row>
    <row r="437" spans="1:19" ht="14.4" customHeight="1" x14ac:dyDescent="0.3">
      <c r="A437" s="831" t="s">
        <v>4551</v>
      </c>
      <c r="B437" s="832" t="s">
        <v>4552</v>
      </c>
      <c r="C437" s="832" t="s">
        <v>606</v>
      </c>
      <c r="D437" s="832" t="s">
        <v>4545</v>
      </c>
      <c r="E437" s="832" t="s">
        <v>4553</v>
      </c>
      <c r="F437" s="832" t="s">
        <v>4614</v>
      </c>
      <c r="G437" s="832" t="s">
        <v>4615</v>
      </c>
      <c r="H437" s="849">
        <v>0.1</v>
      </c>
      <c r="I437" s="849">
        <v>11.73</v>
      </c>
      <c r="J437" s="832"/>
      <c r="K437" s="832">
        <v>117.3</v>
      </c>
      <c r="L437" s="849"/>
      <c r="M437" s="849"/>
      <c r="N437" s="832"/>
      <c r="O437" s="832"/>
      <c r="P437" s="849"/>
      <c r="Q437" s="849"/>
      <c r="R437" s="837"/>
      <c r="S437" s="850"/>
    </row>
    <row r="438" spans="1:19" ht="14.4" customHeight="1" x14ac:dyDescent="0.3">
      <c r="A438" s="831" t="s">
        <v>4551</v>
      </c>
      <c r="B438" s="832" t="s">
        <v>4552</v>
      </c>
      <c r="C438" s="832" t="s">
        <v>606</v>
      </c>
      <c r="D438" s="832" t="s">
        <v>4545</v>
      </c>
      <c r="E438" s="832" t="s">
        <v>4553</v>
      </c>
      <c r="F438" s="832" t="s">
        <v>4652</v>
      </c>
      <c r="G438" s="832" t="s">
        <v>2101</v>
      </c>
      <c r="H438" s="849">
        <v>0.6</v>
      </c>
      <c r="I438" s="849">
        <v>2721</v>
      </c>
      <c r="J438" s="832"/>
      <c r="K438" s="832">
        <v>4535</v>
      </c>
      <c r="L438" s="849"/>
      <c r="M438" s="849"/>
      <c r="N438" s="832"/>
      <c r="O438" s="832"/>
      <c r="P438" s="849"/>
      <c r="Q438" s="849"/>
      <c r="R438" s="837"/>
      <c r="S438" s="850"/>
    </row>
    <row r="439" spans="1:19" ht="14.4" customHeight="1" x14ac:dyDescent="0.3">
      <c r="A439" s="831" t="s">
        <v>4551</v>
      </c>
      <c r="B439" s="832" t="s">
        <v>4552</v>
      </c>
      <c r="C439" s="832" t="s">
        <v>606</v>
      </c>
      <c r="D439" s="832" t="s">
        <v>4545</v>
      </c>
      <c r="E439" s="832" t="s">
        <v>4553</v>
      </c>
      <c r="F439" s="832" t="s">
        <v>4653</v>
      </c>
      <c r="G439" s="832" t="s">
        <v>2101</v>
      </c>
      <c r="H439" s="849">
        <v>0.2</v>
      </c>
      <c r="I439" s="849">
        <v>1346.29</v>
      </c>
      <c r="J439" s="832"/>
      <c r="K439" s="832">
        <v>6731.45</v>
      </c>
      <c r="L439" s="849"/>
      <c r="M439" s="849"/>
      <c r="N439" s="832"/>
      <c r="O439" s="832"/>
      <c r="P439" s="849"/>
      <c r="Q439" s="849"/>
      <c r="R439" s="837"/>
      <c r="S439" s="850"/>
    </row>
    <row r="440" spans="1:19" ht="14.4" customHeight="1" x14ac:dyDescent="0.3">
      <c r="A440" s="831" t="s">
        <v>4551</v>
      </c>
      <c r="B440" s="832" t="s">
        <v>4552</v>
      </c>
      <c r="C440" s="832" t="s">
        <v>606</v>
      </c>
      <c r="D440" s="832" t="s">
        <v>4545</v>
      </c>
      <c r="E440" s="832" t="s">
        <v>4804</v>
      </c>
      <c r="F440" s="832" t="s">
        <v>4813</v>
      </c>
      <c r="G440" s="832" t="s">
        <v>4814</v>
      </c>
      <c r="H440" s="849">
        <v>5</v>
      </c>
      <c r="I440" s="849">
        <v>185</v>
      </c>
      <c r="J440" s="832"/>
      <c r="K440" s="832">
        <v>37</v>
      </c>
      <c r="L440" s="849"/>
      <c r="M440" s="849"/>
      <c r="N440" s="832"/>
      <c r="O440" s="832"/>
      <c r="P440" s="849"/>
      <c r="Q440" s="849"/>
      <c r="R440" s="837"/>
      <c r="S440" s="850"/>
    </row>
    <row r="441" spans="1:19" ht="14.4" customHeight="1" x14ac:dyDescent="0.3">
      <c r="A441" s="831" t="s">
        <v>4551</v>
      </c>
      <c r="B441" s="832" t="s">
        <v>4552</v>
      </c>
      <c r="C441" s="832" t="s">
        <v>606</v>
      </c>
      <c r="D441" s="832" t="s">
        <v>4545</v>
      </c>
      <c r="E441" s="832" t="s">
        <v>4804</v>
      </c>
      <c r="F441" s="832" t="s">
        <v>4831</v>
      </c>
      <c r="G441" s="832" t="s">
        <v>4832</v>
      </c>
      <c r="H441" s="849">
        <v>6</v>
      </c>
      <c r="I441" s="849">
        <v>192</v>
      </c>
      <c r="J441" s="832"/>
      <c r="K441" s="832">
        <v>32</v>
      </c>
      <c r="L441" s="849"/>
      <c r="M441" s="849"/>
      <c r="N441" s="832"/>
      <c r="O441" s="832"/>
      <c r="P441" s="849"/>
      <c r="Q441" s="849"/>
      <c r="R441" s="837"/>
      <c r="S441" s="850"/>
    </row>
    <row r="442" spans="1:19" ht="14.4" customHeight="1" x14ac:dyDescent="0.3">
      <c r="A442" s="831" t="s">
        <v>4551</v>
      </c>
      <c r="B442" s="832" t="s">
        <v>4552</v>
      </c>
      <c r="C442" s="832" t="s">
        <v>606</v>
      </c>
      <c r="D442" s="832" t="s">
        <v>4545</v>
      </c>
      <c r="E442" s="832" t="s">
        <v>4804</v>
      </c>
      <c r="F442" s="832" t="s">
        <v>4841</v>
      </c>
      <c r="G442" s="832" t="s">
        <v>4842</v>
      </c>
      <c r="H442" s="849">
        <v>1</v>
      </c>
      <c r="I442" s="849">
        <v>59</v>
      </c>
      <c r="J442" s="832"/>
      <c r="K442" s="832">
        <v>59</v>
      </c>
      <c r="L442" s="849"/>
      <c r="M442" s="849"/>
      <c r="N442" s="832"/>
      <c r="O442" s="832"/>
      <c r="P442" s="849"/>
      <c r="Q442" s="849"/>
      <c r="R442" s="837"/>
      <c r="S442" s="850"/>
    </row>
    <row r="443" spans="1:19" ht="14.4" customHeight="1" x14ac:dyDescent="0.3">
      <c r="A443" s="831" t="s">
        <v>4551</v>
      </c>
      <c r="B443" s="832" t="s">
        <v>4552</v>
      </c>
      <c r="C443" s="832" t="s">
        <v>606</v>
      </c>
      <c r="D443" s="832" t="s">
        <v>2485</v>
      </c>
      <c r="E443" s="832" t="s">
        <v>4553</v>
      </c>
      <c r="F443" s="832" t="s">
        <v>4554</v>
      </c>
      <c r="G443" s="832" t="s">
        <v>1025</v>
      </c>
      <c r="H443" s="849">
        <v>4.2</v>
      </c>
      <c r="I443" s="849">
        <v>227.22</v>
      </c>
      <c r="J443" s="832">
        <v>0.42857142857142849</v>
      </c>
      <c r="K443" s="832">
        <v>54.099999999999994</v>
      </c>
      <c r="L443" s="849">
        <v>9.8000000000000007</v>
      </c>
      <c r="M443" s="849">
        <v>530.18000000000006</v>
      </c>
      <c r="N443" s="832">
        <v>1</v>
      </c>
      <c r="O443" s="832">
        <v>54.1</v>
      </c>
      <c r="P443" s="849">
        <v>8.4</v>
      </c>
      <c r="Q443" s="849">
        <v>456</v>
      </c>
      <c r="R443" s="837">
        <v>0.86008525406465719</v>
      </c>
      <c r="S443" s="850">
        <v>54.285714285714285</v>
      </c>
    </row>
    <row r="444" spans="1:19" ht="14.4" customHeight="1" x14ac:dyDescent="0.3">
      <c r="A444" s="831" t="s">
        <v>4551</v>
      </c>
      <c r="B444" s="832" t="s">
        <v>4552</v>
      </c>
      <c r="C444" s="832" t="s">
        <v>606</v>
      </c>
      <c r="D444" s="832" t="s">
        <v>2485</v>
      </c>
      <c r="E444" s="832" t="s">
        <v>4553</v>
      </c>
      <c r="F444" s="832" t="s">
        <v>4555</v>
      </c>
      <c r="G444" s="832" t="s">
        <v>1025</v>
      </c>
      <c r="H444" s="849">
        <v>3.4000000000000004</v>
      </c>
      <c r="I444" s="849">
        <v>368.07999999999993</v>
      </c>
      <c r="J444" s="832">
        <v>0.44734507358928538</v>
      </c>
      <c r="K444" s="832">
        <v>108.25882352941173</v>
      </c>
      <c r="L444" s="849">
        <v>7.6</v>
      </c>
      <c r="M444" s="849">
        <v>822.81000000000006</v>
      </c>
      <c r="N444" s="832">
        <v>1</v>
      </c>
      <c r="O444" s="832">
        <v>108.26447368421054</v>
      </c>
      <c r="P444" s="849">
        <v>9.1999999999999993</v>
      </c>
      <c r="Q444" s="849">
        <v>998.44</v>
      </c>
      <c r="R444" s="837">
        <v>1.2134514651012991</v>
      </c>
      <c r="S444" s="850">
        <v>108.52608695652175</v>
      </c>
    </row>
    <row r="445" spans="1:19" ht="14.4" customHeight="1" x14ac:dyDescent="0.3">
      <c r="A445" s="831" t="s">
        <v>4551</v>
      </c>
      <c r="B445" s="832" t="s">
        <v>4552</v>
      </c>
      <c r="C445" s="832" t="s">
        <v>606</v>
      </c>
      <c r="D445" s="832" t="s">
        <v>2485</v>
      </c>
      <c r="E445" s="832" t="s">
        <v>4553</v>
      </c>
      <c r="F445" s="832" t="s">
        <v>4556</v>
      </c>
      <c r="G445" s="832" t="s">
        <v>4557</v>
      </c>
      <c r="H445" s="849">
        <v>0.30000000000000004</v>
      </c>
      <c r="I445" s="849">
        <v>45.3</v>
      </c>
      <c r="J445" s="832"/>
      <c r="K445" s="832">
        <v>150.99999999999997</v>
      </c>
      <c r="L445" s="849"/>
      <c r="M445" s="849"/>
      <c r="N445" s="832"/>
      <c r="O445" s="832"/>
      <c r="P445" s="849"/>
      <c r="Q445" s="849"/>
      <c r="R445" s="837"/>
      <c r="S445" s="850"/>
    </row>
    <row r="446" spans="1:19" ht="14.4" customHeight="1" x14ac:dyDescent="0.3">
      <c r="A446" s="831" t="s">
        <v>4551</v>
      </c>
      <c r="B446" s="832" t="s">
        <v>4552</v>
      </c>
      <c r="C446" s="832" t="s">
        <v>606</v>
      </c>
      <c r="D446" s="832" t="s">
        <v>2485</v>
      </c>
      <c r="E446" s="832" t="s">
        <v>4553</v>
      </c>
      <c r="F446" s="832" t="s">
        <v>4559</v>
      </c>
      <c r="G446" s="832" t="s">
        <v>4560</v>
      </c>
      <c r="H446" s="849">
        <v>2</v>
      </c>
      <c r="I446" s="849">
        <v>25.72</v>
      </c>
      <c r="J446" s="832">
        <v>0.55538760526884035</v>
      </c>
      <c r="K446" s="832">
        <v>12.86</v>
      </c>
      <c r="L446" s="849">
        <v>3.5999999999999996</v>
      </c>
      <c r="M446" s="849">
        <v>46.31</v>
      </c>
      <c r="N446" s="832">
        <v>1</v>
      </c>
      <c r="O446" s="832">
        <v>12.863888888888891</v>
      </c>
      <c r="P446" s="849">
        <v>0.2</v>
      </c>
      <c r="Q446" s="849">
        <v>2.57</v>
      </c>
      <c r="R446" s="837">
        <v>5.5495573310300146E-2</v>
      </c>
      <c r="S446" s="850">
        <v>12.849999999999998</v>
      </c>
    </row>
    <row r="447" spans="1:19" ht="14.4" customHeight="1" x14ac:dyDescent="0.3">
      <c r="A447" s="831" t="s">
        <v>4551</v>
      </c>
      <c r="B447" s="832" t="s">
        <v>4552</v>
      </c>
      <c r="C447" s="832" t="s">
        <v>606</v>
      </c>
      <c r="D447" s="832" t="s">
        <v>2485</v>
      </c>
      <c r="E447" s="832" t="s">
        <v>4553</v>
      </c>
      <c r="F447" s="832" t="s">
        <v>4561</v>
      </c>
      <c r="G447" s="832" t="s">
        <v>4562</v>
      </c>
      <c r="H447" s="849">
        <v>15.5</v>
      </c>
      <c r="I447" s="849">
        <v>3183.72</v>
      </c>
      <c r="J447" s="832">
        <v>1.1151149187757876</v>
      </c>
      <c r="K447" s="832">
        <v>205.40129032258062</v>
      </c>
      <c r="L447" s="849">
        <v>13.899999999999999</v>
      </c>
      <c r="M447" s="849">
        <v>2855.06</v>
      </c>
      <c r="N447" s="832">
        <v>1</v>
      </c>
      <c r="O447" s="832">
        <v>205.4</v>
      </c>
      <c r="P447" s="849">
        <v>8.1</v>
      </c>
      <c r="Q447" s="849">
        <v>1339.56</v>
      </c>
      <c r="R447" s="837">
        <v>0.46918803807976012</v>
      </c>
      <c r="S447" s="850">
        <v>165.37777777777777</v>
      </c>
    </row>
    <row r="448" spans="1:19" ht="14.4" customHeight="1" x14ac:dyDescent="0.3">
      <c r="A448" s="831" t="s">
        <v>4551</v>
      </c>
      <c r="B448" s="832" t="s">
        <v>4552</v>
      </c>
      <c r="C448" s="832" t="s">
        <v>606</v>
      </c>
      <c r="D448" s="832" t="s">
        <v>2485</v>
      </c>
      <c r="E448" s="832" t="s">
        <v>4553</v>
      </c>
      <c r="F448" s="832" t="s">
        <v>4566</v>
      </c>
      <c r="G448" s="832" t="s">
        <v>1172</v>
      </c>
      <c r="H448" s="849"/>
      <c r="I448" s="849"/>
      <c r="J448" s="832"/>
      <c r="K448" s="832"/>
      <c r="L448" s="849">
        <v>383</v>
      </c>
      <c r="M448" s="849">
        <v>5262.42</v>
      </c>
      <c r="N448" s="832">
        <v>1</v>
      </c>
      <c r="O448" s="832">
        <v>13.74</v>
      </c>
      <c r="P448" s="849">
        <v>41</v>
      </c>
      <c r="Q448" s="849">
        <v>548.16999999999996</v>
      </c>
      <c r="R448" s="837">
        <v>0.10416690419996882</v>
      </c>
      <c r="S448" s="850">
        <v>13.37</v>
      </c>
    </row>
    <row r="449" spans="1:19" ht="14.4" customHeight="1" x14ac:dyDescent="0.3">
      <c r="A449" s="831" t="s">
        <v>4551</v>
      </c>
      <c r="B449" s="832" t="s">
        <v>4552</v>
      </c>
      <c r="C449" s="832" t="s">
        <v>606</v>
      </c>
      <c r="D449" s="832" t="s">
        <v>2485</v>
      </c>
      <c r="E449" s="832" t="s">
        <v>4553</v>
      </c>
      <c r="F449" s="832" t="s">
        <v>4568</v>
      </c>
      <c r="G449" s="832" t="s">
        <v>4569</v>
      </c>
      <c r="H449" s="849">
        <v>38.379999999999995</v>
      </c>
      <c r="I449" s="849">
        <v>14039.25</v>
      </c>
      <c r="J449" s="832"/>
      <c r="K449" s="832">
        <v>365.79598749348622</v>
      </c>
      <c r="L449" s="849"/>
      <c r="M449" s="849"/>
      <c r="N449" s="832"/>
      <c r="O449" s="832"/>
      <c r="P449" s="849"/>
      <c r="Q449" s="849"/>
      <c r="R449" s="837"/>
      <c r="S449" s="850"/>
    </row>
    <row r="450" spans="1:19" ht="14.4" customHeight="1" x14ac:dyDescent="0.3">
      <c r="A450" s="831" t="s">
        <v>4551</v>
      </c>
      <c r="B450" s="832" t="s">
        <v>4552</v>
      </c>
      <c r="C450" s="832" t="s">
        <v>606</v>
      </c>
      <c r="D450" s="832" t="s">
        <v>2485</v>
      </c>
      <c r="E450" s="832" t="s">
        <v>4553</v>
      </c>
      <c r="F450" s="832" t="s">
        <v>4573</v>
      </c>
      <c r="G450" s="832" t="s">
        <v>4574</v>
      </c>
      <c r="H450" s="849">
        <v>1</v>
      </c>
      <c r="I450" s="849">
        <v>28623.43</v>
      </c>
      <c r="J450" s="832">
        <v>0.22456739670568823</v>
      </c>
      <c r="K450" s="832">
        <v>28623.43</v>
      </c>
      <c r="L450" s="849">
        <v>5</v>
      </c>
      <c r="M450" s="849">
        <v>127460.31</v>
      </c>
      <c r="N450" s="832">
        <v>1</v>
      </c>
      <c r="O450" s="832">
        <v>25492.061999999998</v>
      </c>
      <c r="P450" s="849">
        <v>9</v>
      </c>
      <c r="Q450" s="849">
        <v>184690.26</v>
      </c>
      <c r="R450" s="837">
        <v>1.4490021246613947</v>
      </c>
      <c r="S450" s="850">
        <v>20521.14</v>
      </c>
    </row>
    <row r="451" spans="1:19" ht="14.4" customHeight="1" x14ac:dyDescent="0.3">
      <c r="A451" s="831" t="s">
        <v>4551</v>
      </c>
      <c r="B451" s="832" t="s">
        <v>4552</v>
      </c>
      <c r="C451" s="832" t="s">
        <v>606</v>
      </c>
      <c r="D451" s="832" t="s">
        <v>2485</v>
      </c>
      <c r="E451" s="832" t="s">
        <v>4553</v>
      </c>
      <c r="F451" s="832" t="s">
        <v>4575</v>
      </c>
      <c r="G451" s="832" t="s">
        <v>2367</v>
      </c>
      <c r="H451" s="849">
        <v>7</v>
      </c>
      <c r="I451" s="849">
        <v>200368.7</v>
      </c>
      <c r="J451" s="832"/>
      <c r="K451" s="832">
        <v>28624.100000000002</v>
      </c>
      <c r="L451" s="849"/>
      <c r="M451" s="849"/>
      <c r="N451" s="832"/>
      <c r="O451" s="832"/>
      <c r="P451" s="849"/>
      <c r="Q451" s="849"/>
      <c r="R451" s="837"/>
      <c r="S451" s="850"/>
    </row>
    <row r="452" spans="1:19" ht="14.4" customHeight="1" x14ac:dyDescent="0.3">
      <c r="A452" s="831" t="s">
        <v>4551</v>
      </c>
      <c r="B452" s="832" t="s">
        <v>4552</v>
      </c>
      <c r="C452" s="832" t="s">
        <v>606</v>
      </c>
      <c r="D452" s="832" t="s">
        <v>2485</v>
      </c>
      <c r="E452" s="832" t="s">
        <v>4553</v>
      </c>
      <c r="F452" s="832" t="s">
        <v>4578</v>
      </c>
      <c r="G452" s="832" t="s">
        <v>2406</v>
      </c>
      <c r="H452" s="849">
        <v>36.82</v>
      </c>
      <c r="I452" s="849">
        <v>520233.71</v>
      </c>
      <c r="J452" s="832">
        <v>9.2397636109398675</v>
      </c>
      <c r="K452" s="832">
        <v>14129.106735469853</v>
      </c>
      <c r="L452" s="849">
        <v>3.96</v>
      </c>
      <c r="M452" s="849">
        <v>56303.79</v>
      </c>
      <c r="N452" s="832">
        <v>1</v>
      </c>
      <c r="O452" s="832">
        <v>14218.128787878788</v>
      </c>
      <c r="P452" s="849">
        <v>18.330000000000002</v>
      </c>
      <c r="Q452" s="849">
        <v>240814.64</v>
      </c>
      <c r="R452" s="837">
        <v>4.2770591464624319</v>
      </c>
      <c r="S452" s="850">
        <v>13137.732678668848</v>
      </c>
    </row>
    <row r="453" spans="1:19" ht="14.4" customHeight="1" x14ac:dyDescent="0.3">
      <c r="A453" s="831" t="s">
        <v>4551</v>
      </c>
      <c r="B453" s="832" t="s">
        <v>4552</v>
      </c>
      <c r="C453" s="832" t="s">
        <v>606</v>
      </c>
      <c r="D453" s="832" t="s">
        <v>2485</v>
      </c>
      <c r="E453" s="832" t="s">
        <v>4553</v>
      </c>
      <c r="F453" s="832" t="s">
        <v>4582</v>
      </c>
      <c r="G453" s="832" t="s">
        <v>4580</v>
      </c>
      <c r="H453" s="849">
        <v>2</v>
      </c>
      <c r="I453" s="849">
        <v>222893.06</v>
      </c>
      <c r="J453" s="832"/>
      <c r="K453" s="832">
        <v>111446.53</v>
      </c>
      <c r="L453" s="849"/>
      <c r="M453" s="849"/>
      <c r="N453" s="832"/>
      <c r="O453" s="832"/>
      <c r="P453" s="849"/>
      <c r="Q453" s="849"/>
      <c r="R453" s="837"/>
      <c r="S453" s="850"/>
    </row>
    <row r="454" spans="1:19" ht="14.4" customHeight="1" x14ac:dyDescent="0.3">
      <c r="A454" s="831" t="s">
        <v>4551</v>
      </c>
      <c r="B454" s="832" t="s">
        <v>4552</v>
      </c>
      <c r="C454" s="832" t="s">
        <v>606</v>
      </c>
      <c r="D454" s="832" t="s">
        <v>2485</v>
      </c>
      <c r="E454" s="832" t="s">
        <v>4553</v>
      </c>
      <c r="F454" s="832" t="s">
        <v>4585</v>
      </c>
      <c r="G454" s="832" t="s">
        <v>4586</v>
      </c>
      <c r="H454" s="849">
        <v>2</v>
      </c>
      <c r="I454" s="849">
        <v>111248.62</v>
      </c>
      <c r="J454" s="832">
        <v>0.79564619860204833</v>
      </c>
      <c r="K454" s="832">
        <v>55624.31</v>
      </c>
      <c r="L454" s="849">
        <v>4</v>
      </c>
      <c r="M454" s="849">
        <v>139821.72</v>
      </c>
      <c r="N454" s="832">
        <v>1</v>
      </c>
      <c r="O454" s="832">
        <v>34955.43</v>
      </c>
      <c r="P454" s="849">
        <v>4</v>
      </c>
      <c r="Q454" s="849">
        <v>96088.8</v>
      </c>
      <c r="R454" s="837">
        <v>0.68722370172531133</v>
      </c>
      <c r="S454" s="850">
        <v>24022.2</v>
      </c>
    </row>
    <row r="455" spans="1:19" ht="14.4" customHeight="1" x14ac:dyDescent="0.3">
      <c r="A455" s="831" t="s">
        <v>4551</v>
      </c>
      <c r="B455" s="832" t="s">
        <v>4552</v>
      </c>
      <c r="C455" s="832" t="s">
        <v>606</v>
      </c>
      <c r="D455" s="832" t="s">
        <v>2485</v>
      </c>
      <c r="E455" s="832" t="s">
        <v>4553</v>
      </c>
      <c r="F455" s="832" t="s">
        <v>4587</v>
      </c>
      <c r="G455" s="832" t="s">
        <v>4588</v>
      </c>
      <c r="H455" s="849">
        <v>2</v>
      </c>
      <c r="I455" s="849">
        <v>16589.14</v>
      </c>
      <c r="J455" s="832"/>
      <c r="K455" s="832">
        <v>8294.57</v>
      </c>
      <c r="L455" s="849"/>
      <c r="M455" s="849"/>
      <c r="N455" s="832"/>
      <c r="O455" s="832"/>
      <c r="P455" s="849">
        <v>6</v>
      </c>
      <c r="Q455" s="849">
        <v>49557.9</v>
      </c>
      <c r="R455" s="837"/>
      <c r="S455" s="850">
        <v>8259.65</v>
      </c>
    </row>
    <row r="456" spans="1:19" ht="14.4" customHeight="1" x14ac:dyDescent="0.3">
      <c r="A456" s="831" t="s">
        <v>4551</v>
      </c>
      <c r="B456" s="832" t="s">
        <v>4552</v>
      </c>
      <c r="C456" s="832" t="s">
        <v>606</v>
      </c>
      <c r="D456" s="832" t="s">
        <v>2485</v>
      </c>
      <c r="E456" s="832" t="s">
        <v>4553</v>
      </c>
      <c r="F456" s="832" t="s">
        <v>4589</v>
      </c>
      <c r="G456" s="832" t="s">
        <v>4590</v>
      </c>
      <c r="H456" s="849">
        <v>1</v>
      </c>
      <c r="I456" s="849">
        <v>22668.98</v>
      </c>
      <c r="J456" s="832"/>
      <c r="K456" s="832">
        <v>22668.98</v>
      </c>
      <c r="L456" s="849"/>
      <c r="M456" s="849"/>
      <c r="N456" s="832"/>
      <c r="O456" s="832"/>
      <c r="P456" s="849"/>
      <c r="Q456" s="849"/>
      <c r="R456" s="837"/>
      <c r="S456" s="850"/>
    </row>
    <row r="457" spans="1:19" ht="14.4" customHeight="1" x14ac:dyDescent="0.3">
      <c r="A457" s="831" t="s">
        <v>4551</v>
      </c>
      <c r="B457" s="832" t="s">
        <v>4552</v>
      </c>
      <c r="C457" s="832" t="s">
        <v>606</v>
      </c>
      <c r="D457" s="832" t="s">
        <v>2485</v>
      </c>
      <c r="E457" s="832" t="s">
        <v>4553</v>
      </c>
      <c r="F457" s="832" t="s">
        <v>4591</v>
      </c>
      <c r="G457" s="832" t="s">
        <v>4592</v>
      </c>
      <c r="H457" s="849"/>
      <c r="I457" s="849"/>
      <c r="J457" s="832"/>
      <c r="K457" s="832"/>
      <c r="L457" s="849">
        <v>6.73</v>
      </c>
      <c r="M457" s="849">
        <v>102244.38</v>
      </c>
      <c r="N457" s="832">
        <v>1</v>
      </c>
      <c r="O457" s="832">
        <v>15192.329866270431</v>
      </c>
      <c r="P457" s="849"/>
      <c r="Q457" s="849"/>
      <c r="R457" s="837"/>
      <c r="S457" s="850"/>
    </row>
    <row r="458" spans="1:19" ht="14.4" customHeight="1" x14ac:dyDescent="0.3">
      <c r="A458" s="831" t="s">
        <v>4551</v>
      </c>
      <c r="B458" s="832" t="s">
        <v>4552</v>
      </c>
      <c r="C458" s="832" t="s">
        <v>606</v>
      </c>
      <c r="D458" s="832" t="s">
        <v>2485</v>
      </c>
      <c r="E458" s="832" t="s">
        <v>4553</v>
      </c>
      <c r="F458" s="832" t="s">
        <v>4593</v>
      </c>
      <c r="G458" s="832" t="s">
        <v>4586</v>
      </c>
      <c r="H458" s="849"/>
      <c r="I458" s="849"/>
      <c r="J458" s="832"/>
      <c r="K458" s="832"/>
      <c r="L458" s="849"/>
      <c r="M458" s="849"/>
      <c r="N458" s="832"/>
      <c r="O458" s="832"/>
      <c r="P458" s="849">
        <v>1</v>
      </c>
      <c r="Q458" s="849">
        <v>72066.600000000006</v>
      </c>
      <c r="R458" s="837"/>
      <c r="S458" s="850">
        <v>72066.600000000006</v>
      </c>
    </row>
    <row r="459" spans="1:19" ht="14.4" customHeight="1" x14ac:dyDescent="0.3">
      <c r="A459" s="831" t="s">
        <v>4551</v>
      </c>
      <c r="B459" s="832" t="s">
        <v>4552</v>
      </c>
      <c r="C459" s="832" t="s">
        <v>606</v>
      </c>
      <c r="D459" s="832" t="s">
        <v>2485</v>
      </c>
      <c r="E459" s="832" t="s">
        <v>4553</v>
      </c>
      <c r="F459" s="832" t="s">
        <v>4594</v>
      </c>
      <c r="G459" s="832" t="s">
        <v>1691</v>
      </c>
      <c r="H459" s="849"/>
      <c r="I459" s="849"/>
      <c r="J459" s="832"/>
      <c r="K459" s="832"/>
      <c r="L459" s="849">
        <v>21.64</v>
      </c>
      <c r="M459" s="849">
        <v>155178.28</v>
      </c>
      <c r="N459" s="832">
        <v>1</v>
      </c>
      <c r="O459" s="832">
        <v>7170.9001848428834</v>
      </c>
      <c r="P459" s="849">
        <v>35</v>
      </c>
      <c r="Q459" s="849">
        <v>226733.89999999997</v>
      </c>
      <c r="R459" s="837">
        <v>1.4611187854382712</v>
      </c>
      <c r="S459" s="850">
        <v>6478.1114285714275</v>
      </c>
    </row>
    <row r="460" spans="1:19" ht="14.4" customHeight="1" x14ac:dyDescent="0.3">
      <c r="A460" s="831" t="s">
        <v>4551</v>
      </c>
      <c r="B460" s="832" t="s">
        <v>4552</v>
      </c>
      <c r="C460" s="832" t="s">
        <v>606</v>
      </c>
      <c r="D460" s="832" t="s">
        <v>2485</v>
      </c>
      <c r="E460" s="832" t="s">
        <v>4553</v>
      </c>
      <c r="F460" s="832" t="s">
        <v>4595</v>
      </c>
      <c r="G460" s="832" t="s">
        <v>1691</v>
      </c>
      <c r="H460" s="849"/>
      <c r="I460" s="849"/>
      <c r="J460" s="832"/>
      <c r="K460" s="832"/>
      <c r="L460" s="849">
        <v>15.17</v>
      </c>
      <c r="M460" s="849">
        <v>435163.58</v>
      </c>
      <c r="N460" s="832">
        <v>1</v>
      </c>
      <c r="O460" s="832">
        <v>28685.799604482534</v>
      </c>
      <c r="P460" s="849">
        <v>17.010000000000002</v>
      </c>
      <c r="Q460" s="849">
        <v>440778.13</v>
      </c>
      <c r="R460" s="837">
        <v>1.0129021596890071</v>
      </c>
      <c r="S460" s="850">
        <v>25912.882422104642</v>
      </c>
    </row>
    <row r="461" spans="1:19" ht="14.4" customHeight="1" x14ac:dyDescent="0.3">
      <c r="A461" s="831" t="s">
        <v>4551</v>
      </c>
      <c r="B461" s="832" t="s">
        <v>4552</v>
      </c>
      <c r="C461" s="832" t="s">
        <v>606</v>
      </c>
      <c r="D461" s="832" t="s">
        <v>2485</v>
      </c>
      <c r="E461" s="832" t="s">
        <v>4553</v>
      </c>
      <c r="F461" s="832" t="s">
        <v>4596</v>
      </c>
      <c r="G461" s="832" t="s">
        <v>1701</v>
      </c>
      <c r="H461" s="849">
        <v>85.460000000000008</v>
      </c>
      <c r="I461" s="849">
        <v>425847.18</v>
      </c>
      <c r="J461" s="832">
        <v>4.8699556000285895</v>
      </c>
      <c r="K461" s="832">
        <v>4982.9999999999991</v>
      </c>
      <c r="L461" s="849">
        <v>17.88</v>
      </c>
      <c r="M461" s="849">
        <v>87443.75</v>
      </c>
      <c r="N461" s="832">
        <v>1</v>
      </c>
      <c r="O461" s="832">
        <v>4890.5900447427293</v>
      </c>
      <c r="P461" s="849">
        <v>172.51</v>
      </c>
      <c r="Q461" s="849">
        <v>843675.66999999993</v>
      </c>
      <c r="R461" s="837">
        <v>9.6482100779072244</v>
      </c>
      <c r="S461" s="850">
        <v>4890.5899368152568</v>
      </c>
    </row>
    <row r="462" spans="1:19" ht="14.4" customHeight="1" x14ac:dyDescent="0.3">
      <c r="A462" s="831" t="s">
        <v>4551</v>
      </c>
      <c r="B462" s="832" t="s">
        <v>4552</v>
      </c>
      <c r="C462" s="832" t="s">
        <v>606</v>
      </c>
      <c r="D462" s="832" t="s">
        <v>2485</v>
      </c>
      <c r="E462" s="832" t="s">
        <v>4553</v>
      </c>
      <c r="F462" s="832" t="s">
        <v>4599</v>
      </c>
      <c r="G462" s="832" t="s">
        <v>2421</v>
      </c>
      <c r="H462" s="849"/>
      <c r="I462" s="849"/>
      <c r="J462" s="832"/>
      <c r="K462" s="832"/>
      <c r="L462" s="849">
        <v>2.84</v>
      </c>
      <c r="M462" s="849">
        <v>29926.47</v>
      </c>
      <c r="N462" s="832">
        <v>1</v>
      </c>
      <c r="O462" s="832">
        <v>10537.489436619719</v>
      </c>
      <c r="P462" s="849">
        <v>160.51</v>
      </c>
      <c r="Q462" s="849">
        <v>1468719.45</v>
      </c>
      <c r="R462" s="837">
        <v>49.077604207913595</v>
      </c>
      <c r="S462" s="850">
        <v>9150.3298859884126</v>
      </c>
    </row>
    <row r="463" spans="1:19" ht="14.4" customHeight="1" x14ac:dyDescent="0.3">
      <c r="A463" s="831" t="s">
        <v>4551</v>
      </c>
      <c r="B463" s="832" t="s">
        <v>4552</v>
      </c>
      <c r="C463" s="832" t="s">
        <v>606</v>
      </c>
      <c r="D463" s="832" t="s">
        <v>2485</v>
      </c>
      <c r="E463" s="832" t="s">
        <v>4553</v>
      </c>
      <c r="F463" s="832" t="s">
        <v>4600</v>
      </c>
      <c r="G463" s="832" t="s">
        <v>2044</v>
      </c>
      <c r="H463" s="849">
        <v>10</v>
      </c>
      <c r="I463" s="849">
        <v>487.40000000000003</v>
      </c>
      <c r="J463" s="832"/>
      <c r="K463" s="832">
        <v>48.74</v>
      </c>
      <c r="L463" s="849"/>
      <c r="M463" s="849"/>
      <c r="N463" s="832"/>
      <c r="O463" s="832"/>
      <c r="P463" s="849"/>
      <c r="Q463" s="849"/>
      <c r="R463" s="837"/>
      <c r="S463" s="850"/>
    </row>
    <row r="464" spans="1:19" ht="14.4" customHeight="1" x14ac:dyDescent="0.3">
      <c r="A464" s="831" t="s">
        <v>4551</v>
      </c>
      <c r="B464" s="832" t="s">
        <v>4552</v>
      </c>
      <c r="C464" s="832" t="s">
        <v>606</v>
      </c>
      <c r="D464" s="832" t="s">
        <v>2485</v>
      </c>
      <c r="E464" s="832" t="s">
        <v>4553</v>
      </c>
      <c r="F464" s="832" t="s">
        <v>4601</v>
      </c>
      <c r="G464" s="832" t="s">
        <v>4602</v>
      </c>
      <c r="H464" s="849">
        <v>28.75</v>
      </c>
      <c r="I464" s="849">
        <v>3954.2200000000003</v>
      </c>
      <c r="J464" s="832"/>
      <c r="K464" s="832">
        <v>137.53808695652174</v>
      </c>
      <c r="L464" s="849"/>
      <c r="M464" s="849"/>
      <c r="N464" s="832"/>
      <c r="O464" s="832"/>
      <c r="P464" s="849"/>
      <c r="Q464" s="849"/>
      <c r="R464" s="837"/>
      <c r="S464" s="850"/>
    </row>
    <row r="465" spans="1:19" ht="14.4" customHeight="1" x14ac:dyDescent="0.3">
      <c r="A465" s="831" t="s">
        <v>4551</v>
      </c>
      <c r="B465" s="832" t="s">
        <v>4552</v>
      </c>
      <c r="C465" s="832" t="s">
        <v>606</v>
      </c>
      <c r="D465" s="832" t="s">
        <v>2485</v>
      </c>
      <c r="E465" s="832" t="s">
        <v>4553</v>
      </c>
      <c r="F465" s="832" t="s">
        <v>4603</v>
      </c>
      <c r="G465" s="832" t="s">
        <v>4602</v>
      </c>
      <c r="H465" s="849">
        <v>18.54</v>
      </c>
      <c r="I465" s="849">
        <v>12749.2</v>
      </c>
      <c r="J465" s="832"/>
      <c r="K465" s="832">
        <v>687.65911542610581</v>
      </c>
      <c r="L465" s="849"/>
      <c r="M465" s="849"/>
      <c r="N465" s="832"/>
      <c r="O465" s="832"/>
      <c r="P465" s="849"/>
      <c r="Q465" s="849"/>
      <c r="R465" s="837"/>
      <c r="S465" s="850"/>
    </row>
    <row r="466" spans="1:19" ht="14.4" customHeight="1" x14ac:dyDescent="0.3">
      <c r="A466" s="831" t="s">
        <v>4551</v>
      </c>
      <c r="B466" s="832" t="s">
        <v>4552</v>
      </c>
      <c r="C466" s="832" t="s">
        <v>606</v>
      </c>
      <c r="D466" s="832" t="s">
        <v>2485</v>
      </c>
      <c r="E466" s="832" t="s">
        <v>4553</v>
      </c>
      <c r="F466" s="832" t="s">
        <v>4604</v>
      </c>
      <c r="G466" s="832" t="s">
        <v>1660</v>
      </c>
      <c r="H466" s="849">
        <v>12</v>
      </c>
      <c r="I466" s="849">
        <v>24904.32</v>
      </c>
      <c r="J466" s="832"/>
      <c r="K466" s="832">
        <v>2075.36</v>
      </c>
      <c r="L466" s="849"/>
      <c r="M466" s="849"/>
      <c r="N466" s="832"/>
      <c r="O466" s="832"/>
      <c r="P466" s="849">
        <v>6</v>
      </c>
      <c r="Q466" s="849">
        <v>7745.1599999999989</v>
      </c>
      <c r="R466" s="837"/>
      <c r="S466" s="850">
        <v>1290.8599999999999</v>
      </c>
    </row>
    <row r="467" spans="1:19" ht="14.4" customHeight="1" x14ac:dyDescent="0.3">
      <c r="A467" s="831" t="s">
        <v>4551</v>
      </c>
      <c r="B467" s="832" t="s">
        <v>4552</v>
      </c>
      <c r="C467" s="832" t="s">
        <v>606</v>
      </c>
      <c r="D467" s="832" t="s">
        <v>2485</v>
      </c>
      <c r="E467" s="832" t="s">
        <v>4553</v>
      </c>
      <c r="F467" s="832" t="s">
        <v>4606</v>
      </c>
      <c r="G467" s="832" t="s">
        <v>1144</v>
      </c>
      <c r="H467" s="849">
        <v>29.6</v>
      </c>
      <c r="I467" s="849">
        <v>5391.64</v>
      </c>
      <c r="J467" s="832">
        <v>0.83852626012846232</v>
      </c>
      <c r="K467" s="832">
        <v>182.15</v>
      </c>
      <c r="L467" s="849">
        <v>35.300000000000004</v>
      </c>
      <c r="M467" s="849">
        <v>6429.9000000000005</v>
      </c>
      <c r="N467" s="832">
        <v>1</v>
      </c>
      <c r="O467" s="832">
        <v>182.15014164305947</v>
      </c>
      <c r="P467" s="849">
        <v>24.42</v>
      </c>
      <c r="Q467" s="849">
        <v>4283.2700000000004</v>
      </c>
      <c r="R467" s="837">
        <v>0.66614877369788028</v>
      </c>
      <c r="S467" s="850">
        <v>175.40008190008191</v>
      </c>
    </row>
    <row r="468" spans="1:19" ht="14.4" customHeight="1" x14ac:dyDescent="0.3">
      <c r="A468" s="831" t="s">
        <v>4551</v>
      </c>
      <c r="B468" s="832" t="s">
        <v>4552</v>
      </c>
      <c r="C468" s="832" t="s">
        <v>606</v>
      </c>
      <c r="D468" s="832" t="s">
        <v>2485</v>
      </c>
      <c r="E468" s="832" t="s">
        <v>4553</v>
      </c>
      <c r="F468" s="832" t="s">
        <v>4607</v>
      </c>
      <c r="G468" s="832" t="s">
        <v>779</v>
      </c>
      <c r="H468" s="849">
        <v>49</v>
      </c>
      <c r="I468" s="849">
        <v>3466.75</v>
      </c>
      <c r="J468" s="832">
        <v>8.481968095517713</v>
      </c>
      <c r="K468" s="832">
        <v>70.75</v>
      </c>
      <c r="L468" s="849">
        <v>4.8</v>
      </c>
      <c r="M468" s="849">
        <v>408.72</v>
      </c>
      <c r="N468" s="832">
        <v>1</v>
      </c>
      <c r="O468" s="832">
        <v>85.15</v>
      </c>
      <c r="P468" s="849">
        <v>1.4</v>
      </c>
      <c r="Q468" s="849">
        <v>84.38</v>
      </c>
      <c r="R468" s="837">
        <v>0.20644940301428849</v>
      </c>
      <c r="S468" s="850">
        <v>60.271428571428572</v>
      </c>
    </row>
    <row r="469" spans="1:19" ht="14.4" customHeight="1" x14ac:dyDescent="0.3">
      <c r="A469" s="831" t="s">
        <v>4551</v>
      </c>
      <c r="B469" s="832" t="s">
        <v>4552</v>
      </c>
      <c r="C469" s="832" t="s">
        <v>606</v>
      </c>
      <c r="D469" s="832" t="s">
        <v>2485</v>
      </c>
      <c r="E469" s="832" t="s">
        <v>4553</v>
      </c>
      <c r="F469" s="832" t="s">
        <v>4608</v>
      </c>
      <c r="G469" s="832" t="s">
        <v>2564</v>
      </c>
      <c r="H469" s="849">
        <v>1.21</v>
      </c>
      <c r="I469" s="849">
        <v>588.59</v>
      </c>
      <c r="J469" s="832"/>
      <c r="K469" s="832">
        <v>486.43801652892569</v>
      </c>
      <c r="L469" s="849"/>
      <c r="M469" s="849"/>
      <c r="N469" s="832"/>
      <c r="O469" s="832"/>
      <c r="P469" s="849">
        <v>3.7600000000000002</v>
      </c>
      <c r="Q469" s="849">
        <v>2580.02</v>
      </c>
      <c r="R469" s="837"/>
      <c r="S469" s="850">
        <v>686.17553191489355</v>
      </c>
    </row>
    <row r="470" spans="1:19" ht="14.4" customHeight="1" x14ac:dyDescent="0.3">
      <c r="A470" s="831" t="s">
        <v>4551</v>
      </c>
      <c r="B470" s="832" t="s">
        <v>4552</v>
      </c>
      <c r="C470" s="832" t="s">
        <v>606</v>
      </c>
      <c r="D470" s="832" t="s">
        <v>2485</v>
      </c>
      <c r="E470" s="832" t="s">
        <v>4553</v>
      </c>
      <c r="F470" s="832" t="s">
        <v>4609</v>
      </c>
      <c r="G470" s="832" t="s">
        <v>2564</v>
      </c>
      <c r="H470" s="849">
        <v>3</v>
      </c>
      <c r="I470" s="849">
        <v>364.83</v>
      </c>
      <c r="J470" s="832"/>
      <c r="K470" s="832">
        <v>121.61</v>
      </c>
      <c r="L470" s="849"/>
      <c r="M470" s="849"/>
      <c r="N470" s="832"/>
      <c r="O470" s="832"/>
      <c r="P470" s="849">
        <v>1</v>
      </c>
      <c r="Q470" s="849">
        <v>171.55</v>
      </c>
      <c r="R470" s="837"/>
      <c r="S470" s="850">
        <v>171.55</v>
      </c>
    </row>
    <row r="471" spans="1:19" ht="14.4" customHeight="1" x14ac:dyDescent="0.3">
      <c r="A471" s="831" t="s">
        <v>4551</v>
      </c>
      <c r="B471" s="832" t="s">
        <v>4552</v>
      </c>
      <c r="C471" s="832" t="s">
        <v>606</v>
      </c>
      <c r="D471" s="832" t="s">
        <v>2485</v>
      </c>
      <c r="E471" s="832" t="s">
        <v>4553</v>
      </c>
      <c r="F471" s="832" t="s">
        <v>4610</v>
      </c>
      <c r="G471" s="832" t="s">
        <v>2564</v>
      </c>
      <c r="H471" s="849">
        <v>6.1</v>
      </c>
      <c r="I471" s="849">
        <v>1483.76</v>
      </c>
      <c r="J471" s="832"/>
      <c r="K471" s="832">
        <v>243.23934426229511</v>
      </c>
      <c r="L471" s="849"/>
      <c r="M471" s="849"/>
      <c r="N471" s="832"/>
      <c r="O471" s="832"/>
      <c r="P471" s="849">
        <v>3.02</v>
      </c>
      <c r="Q471" s="849">
        <v>1036.1299999999999</v>
      </c>
      <c r="R471" s="837"/>
      <c r="S471" s="850">
        <v>343.08940397350989</v>
      </c>
    </row>
    <row r="472" spans="1:19" ht="14.4" customHeight="1" x14ac:dyDescent="0.3">
      <c r="A472" s="831" t="s">
        <v>4551</v>
      </c>
      <c r="B472" s="832" t="s">
        <v>4552</v>
      </c>
      <c r="C472" s="832" t="s">
        <v>606</v>
      </c>
      <c r="D472" s="832" t="s">
        <v>2485</v>
      </c>
      <c r="E472" s="832" t="s">
        <v>4553</v>
      </c>
      <c r="F472" s="832" t="s">
        <v>4611</v>
      </c>
      <c r="G472" s="832" t="s">
        <v>1208</v>
      </c>
      <c r="H472" s="849">
        <v>0.4</v>
      </c>
      <c r="I472" s="849">
        <v>23.98</v>
      </c>
      <c r="J472" s="832">
        <v>1</v>
      </c>
      <c r="K472" s="832">
        <v>59.949999999999996</v>
      </c>
      <c r="L472" s="849">
        <v>0.4</v>
      </c>
      <c r="M472" s="849">
        <v>23.98</v>
      </c>
      <c r="N472" s="832">
        <v>1</v>
      </c>
      <c r="O472" s="832">
        <v>59.949999999999996</v>
      </c>
      <c r="P472" s="849"/>
      <c r="Q472" s="849"/>
      <c r="R472" s="837"/>
      <c r="S472" s="850"/>
    </row>
    <row r="473" spans="1:19" ht="14.4" customHeight="1" x14ac:dyDescent="0.3">
      <c r="A473" s="831" t="s">
        <v>4551</v>
      </c>
      <c r="B473" s="832" t="s">
        <v>4552</v>
      </c>
      <c r="C473" s="832" t="s">
        <v>606</v>
      </c>
      <c r="D473" s="832" t="s">
        <v>2485</v>
      </c>
      <c r="E473" s="832" t="s">
        <v>4553</v>
      </c>
      <c r="F473" s="832" t="s">
        <v>4612</v>
      </c>
      <c r="G473" s="832" t="s">
        <v>4613</v>
      </c>
      <c r="H473" s="849">
        <v>0.18000000000000002</v>
      </c>
      <c r="I473" s="849">
        <v>46.080000000000005</v>
      </c>
      <c r="J473" s="832">
        <v>0.64035575319622029</v>
      </c>
      <c r="K473" s="832">
        <v>256</v>
      </c>
      <c r="L473" s="849">
        <v>0.26</v>
      </c>
      <c r="M473" s="849">
        <v>71.959999999999994</v>
      </c>
      <c r="N473" s="832">
        <v>1</v>
      </c>
      <c r="O473" s="832">
        <v>276.76923076923072</v>
      </c>
      <c r="P473" s="849">
        <v>1.08</v>
      </c>
      <c r="Q473" s="849">
        <v>224.84</v>
      </c>
      <c r="R473" s="837">
        <v>3.1245136186770432</v>
      </c>
      <c r="S473" s="850">
        <v>208.18518518518516</v>
      </c>
    </row>
    <row r="474" spans="1:19" ht="14.4" customHeight="1" x14ac:dyDescent="0.3">
      <c r="A474" s="831" t="s">
        <v>4551</v>
      </c>
      <c r="B474" s="832" t="s">
        <v>4552</v>
      </c>
      <c r="C474" s="832" t="s">
        <v>606</v>
      </c>
      <c r="D474" s="832" t="s">
        <v>2485</v>
      </c>
      <c r="E474" s="832" t="s">
        <v>4553</v>
      </c>
      <c r="F474" s="832" t="s">
        <v>4614</v>
      </c>
      <c r="G474" s="832" t="s">
        <v>4615</v>
      </c>
      <c r="H474" s="849">
        <v>5.7</v>
      </c>
      <c r="I474" s="849">
        <v>668.62</v>
      </c>
      <c r="J474" s="832">
        <v>0.87693619253721566</v>
      </c>
      <c r="K474" s="832">
        <v>117.30175438596491</v>
      </c>
      <c r="L474" s="849">
        <v>6.5</v>
      </c>
      <c r="M474" s="849">
        <v>762.44999999999993</v>
      </c>
      <c r="N474" s="832">
        <v>1</v>
      </c>
      <c r="O474" s="832">
        <v>117.29999999999998</v>
      </c>
      <c r="P474" s="849">
        <v>11.400000000000002</v>
      </c>
      <c r="Q474" s="849">
        <v>1337.25</v>
      </c>
      <c r="R474" s="837">
        <v>1.7538855006885699</v>
      </c>
      <c r="S474" s="850">
        <v>117.30263157894734</v>
      </c>
    </row>
    <row r="475" spans="1:19" ht="14.4" customHeight="1" x14ac:dyDescent="0.3">
      <c r="A475" s="831" t="s">
        <v>4551</v>
      </c>
      <c r="B475" s="832" t="s">
        <v>4552</v>
      </c>
      <c r="C475" s="832" t="s">
        <v>606</v>
      </c>
      <c r="D475" s="832" t="s">
        <v>2485</v>
      </c>
      <c r="E475" s="832" t="s">
        <v>4553</v>
      </c>
      <c r="F475" s="832" t="s">
        <v>4616</v>
      </c>
      <c r="G475" s="832" t="s">
        <v>1146</v>
      </c>
      <c r="H475" s="849">
        <v>2.8</v>
      </c>
      <c r="I475" s="849">
        <v>250.6</v>
      </c>
      <c r="J475" s="832">
        <v>0.82352941176470584</v>
      </c>
      <c r="K475" s="832">
        <v>89.5</v>
      </c>
      <c r="L475" s="849">
        <v>3.4000000000000004</v>
      </c>
      <c r="M475" s="849">
        <v>304.3</v>
      </c>
      <c r="N475" s="832">
        <v>1</v>
      </c>
      <c r="O475" s="832">
        <v>89.5</v>
      </c>
      <c r="P475" s="849">
        <v>1.9999999999999998</v>
      </c>
      <c r="Q475" s="849">
        <v>132.94</v>
      </c>
      <c r="R475" s="837">
        <v>0.43687150837988825</v>
      </c>
      <c r="S475" s="850">
        <v>66.470000000000013</v>
      </c>
    </row>
    <row r="476" spans="1:19" ht="14.4" customHeight="1" x14ac:dyDescent="0.3">
      <c r="A476" s="831" t="s">
        <v>4551</v>
      </c>
      <c r="B476" s="832" t="s">
        <v>4552</v>
      </c>
      <c r="C476" s="832" t="s">
        <v>606</v>
      </c>
      <c r="D476" s="832" t="s">
        <v>2485</v>
      </c>
      <c r="E476" s="832" t="s">
        <v>4553</v>
      </c>
      <c r="F476" s="832" t="s">
        <v>4619</v>
      </c>
      <c r="G476" s="832" t="s">
        <v>1636</v>
      </c>
      <c r="H476" s="849">
        <v>0.32999999999999996</v>
      </c>
      <c r="I476" s="849">
        <v>66.22</v>
      </c>
      <c r="J476" s="832">
        <v>0.15786211499952324</v>
      </c>
      <c r="K476" s="832">
        <v>200.66666666666669</v>
      </c>
      <c r="L476" s="849">
        <v>2.27</v>
      </c>
      <c r="M476" s="849">
        <v>419.47999999999996</v>
      </c>
      <c r="N476" s="832">
        <v>1</v>
      </c>
      <c r="O476" s="832">
        <v>184.79295154185021</v>
      </c>
      <c r="P476" s="849">
        <v>2.8099999999999996</v>
      </c>
      <c r="Q476" s="849">
        <v>527.83999999999992</v>
      </c>
      <c r="R476" s="837">
        <v>1.2583198245446743</v>
      </c>
      <c r="S476" s="850">
        <v>187.84341637010675</v>
      </c>
    </row>
    <row r="477" spans="1:19" ht="14.4" customHeight="1" x14ac:dyDescent="0.3">
      <c r="A477" s="831" t="s">
        <v>4551</v>
      </c>
      <c r="B477" s="832" t="s">
        <v>4552</v>
      </c>
      <c r="C477" s="832" t="s">
        <v>606</v>
      </c>
      <c r="D477" s="832" t="s">
        <v>2485</v>
      </c>
      <c r="E477" s="832" t="s">
        <v>4553</v>
      </c>
      <c r="F477" s="832" t="s">
        <v>4620</v>
      </c>
      <c r="G477" s="832" t="s">
        <v>2087</v>
      </c>
      <c r="H477" s="849">
        <v>59.3</v>
      </c>
      <c r="I477" s="849">
        <v>139528.79</v>
      </c>
      <c r="J477" s="832">
        <v>1.0727369306095487</v>
      </c>
      <c r="K477" s="832">
        <v>2352.9306913996629</v>
      </c>
      <c r="L477" s="849">
        <v>55.28</v>
      </c>
      <c r="M477" s="849">
        <v>130068.04000000001</v>
      </c>
      <c r="N477" s="832">
        <v>1</v>
      </c>
      <c r="O477" s="832">
        <v>2352.8950795947903</v>
      </c>
      <c r="P477" s="849"/>
      <c r="Q477" s="849"/>
      <c r="R477" s="837"/>
      <c r="S477" s="850"/>
    </row>
    <row r="478" spans="1:19" ht="14.4" customHeight="1" x14ac:dyDescent="0.3">
      <c r="A478" s="831" t="s">
        <v>4551</v>
      </c>
      <c r="B478" s="832" t="s">
        <v>4552</v>
      </c>
      <c r="C478" s="832" t="s">
        <v>606</v>
      </c>
      <c r="D478" s="832" t="s">
        <v>2485</v>
      </c>
      <c r="E478" s="832" t="s">
        <v>4553</v>
      </c>
      <c r="F478" s="832" t="s">
        <v>4623</v>
      </c>
      <c r="G478" s="832" t="s">
        <v>4624</v>
      </c>
      <c r="H478" s="849">
        <v>5.46</v>
      </c>
      <c r="I478" s="849">
        <v>2717.81</v>
      </c>
      <c r="J478" s="832">
        <v>6.0001103850229596</v>
      </c>
      <c r="K478" s="832">
        <v>497.76739926739924</v>
      </c>
      <c r="L478" s="849">
        <v>0.91</v>
      </c>
      <c r="M478" s="849">
        <v>452.96000000000004</v>
      </c>
      <c r="N478" s="832">
        <v>1</v>
      </c>
      <c r="O478" s="832">
        <v>497.75824175824181</v>
      </c>
      <c r="P478" s="849"/>
      <c r="Q478" s="849"/>
      <c r="R478" s="837"/>
      <c r="S478" s="850"/>
    </row>
    <row r="479" spans="1:19" ht="14.4" customHeight="1" x14ac:dyDescent="0.3">
      <c r="A479" s="831" t="s">
        <v>4551</v>
      </c>
      <c r="B479" s="832" t="s">
        <v>4552</v>
      </c>
      <c r="C479" s="832" t="s">
        <v>606</v>
      </c>
      <c r="D479" s="832" t="s">
        <v>2485</v>
      </c>
      <c r="E479" s="832" t="s">
        <v>4553</v>
      </c>
      <c r="F479" s="832" t="s">
        <v>4625</v>
      </c>
      <c r="G479" s="832" t="s">
        <v>4624</v>
      </c>
      <c r="H479" s="849">
        <v>19.75</v>
      </c>
      <c r="I479" s="849">
        <v>3276.92</v>
      </c>
      <c r="J479" s="832">
        <v>38.725124084140866</v>
      </c>
      <c r="K479" s="832">
        <v>165.92000000000002</v>
      </c>
      <c r="L479" s="849">
        <v>0.51</v>
      </c>
      <c r="M479" s="849">
        <v>84.62</v>
      </c>
      <c r="N479" s="832">
        <v>1</v>
      </c>
      <c r="O479" s="832">
        <v>165.92156862745099</v>
      </c>
      <c r="P479" s="849"/>
      <c r="Q479" s="849"/>
      <c r="R479" s="837"/>
      <c r="S479" s="850"/>
    </row>
    <row r="480" spans="1:19" ht="14.4" customHeight="1" x14ac:dyDescent="0.3">
      <c r="A480" s="831" t="s">
        <v>4551</v>
      </c>
      <c r="B480" s="832" t="s">
        <v>4552</v>
      </c>
      <c r="C480" s="832" t="s">
        <v>606</v>
      </c>
      <c r="D480" s="832" t="s">
        <v>2485</v>
      </c>
      <c r="E480" s="832" t="s">
        <v>4553</v>
      </c>
      <c r="F480" s="832" t="s">
        <v>4628</v>
      </c>
      <c r="G480" s="832" t="s">
        <v>4629</v>
      </c>
      <c r="H480" s="849">
        <v>15.740000000000002</v>
      </c>
      <c r="I480" s="849">
        <v>11264.75</v>
      </c>
      <c r="J480" s="832"/>
      <c r="K480" s="832">
        <v>715.67662007623881</v>
      </c>
      <c r="L480" s="849"/>
      <c r="M480" s="849"/>
      <c r="N480" s="832"/>
      <c r="O480" s="832"/>
      <c r="P480" s="849"/>
      <c r="Q480" s="849"/>
      <c r="R480" s="837"/>
      <c r="S480" s="850"/>
    </row>
    <row r="481" spans="1:19" ht="14.4" customHeight="1" x14ac:dyDescent="0.3">
      <c r="A481" s="831" t="s">
        <v>4551</v>
      </c>
      <c r="B481" s="832" t="s">
        <v>4552</v>
      </c>
      <c r="C481" s="832" t="s">
        <v>606</v>
      </c>
      <c r="D481" s="832" t="s">
        <v>2485</v>
      </c>
      <c r="E481" s="832" t="s">
        <v>4553</v>
      </c>
      <c r="F481" s="832" t="s">
        <v>4630</v>
      </c>
      <c r="G481" s="832" t="s">
        <v>4629</v>
      </c>
      <c r="H481" s="849">
        <v>22.11</v>
      </c>
      <c r="I481" s="849">
        <v>31647.270000000004</v>
      </c>
      <c r="J481" s="832"/>
      <c r="K481" s="832">
        <v>1431.3554952510178</v>
      </c>
      <c r="L481" s="849"/>
      <c r="M481" s="849"/>
      <c r="N481" s="832"/>
      <c r="O481" s="832"/>
      <c r="P481" s="849"/>
      <c r="Q481" s="849"/>
      <c r="R481" s="837"/>
      <c r="S481" s="850"/>
    </row>
    <row r="482" spans="1:19" ht="14.4" customHeight="1" x14ac:dyDescent="0.3">
      <c r="A482" s="831" t="s">
        <v>4551</v>
      </c>
      <c r="B482" s="832" t="s">
        <v>4552</v>
      </c>
      <c r="C482" s="832" t="s">
        <v>606</v>
      </c>
      <c r="D482" s="832" t="s">
        <v>2485</v>
      </c>
      <c r="E482" s="832" t="s">
        <v>4553</v>
      </c>
      <c r="F482" s="832" t="s">
        <v>4633</v>
      </c>
      <c r="G482" s="832" t="s">
        <v>2434</v>
      </c>
      <c r="H482" s="849">
        <v>1</v>
      </c>
      <c r="I482" s="849">
        <v>43730</v>
      </c>
      <c r="J482" s="832"/>
      <c r="K482" s="832">
        <v>43730</v>
      </c>
      <c r="L482" s="849"/>
      <c r="M482" s="849"/>
      <c r="N482" s="832"/>
      <c r="O482" s="832"/>
      <c r="P482" s="849"/>
      <c r="Q482" s="849"/>
      <c r="R482" s="837"/>
      <c r="S482" s="850"/>
    </row>
    <row r="483" spans="1:19" ht="14.4" customHeight="1" x14ac:dyDescent="0.3">
      <c r="A483" s="831" t="s">
        <v>4551</v>
      </c>
      <c r="B483" s="832" t="s">
        <v>4552</v>
      </c>
      <c r="C483" s="832" t="s">
        <v>606</v>
      </c>
      <c r="D483" s="832" t="s">
        <v>2485</v>
      </c>
      <c r="E483" s="832" t="s">
        <v>4553</v>
      </c>
      <c r="F483" s="832" t="s">
        <v>4638</v>
      </c>
      <c r="G483" s="832" t="s">
        <v>4639</v>
      </c>
      <c r="H483" s="849">
        <v>123.87</v>
      </c>
      <c r="I483" s="849">
        <v>32674.300000000003</v>
      </c>
      <c r="J483" s="832">
        <v>2.9528029410276249</v>
      </c>
      <c r="K483" s="832">
        <v>263.77896181480588</v>
      </c>
      <c r="L483" s="849">
        <v>41.95</v>
      </c>
      <c r="M483" s="849">
        <v>11065.52</v>
      </c>
      <c r="N483" s="832">
        <v>1</v>
      </c>
      <c r="O483" s="832">
        <v>263.77878426698447</v>
      </c>
      <c r="P483" s="849">
        <v>161.63</v>
      </c>
      <c r="Q483" s="849">
        <v>12729.989999999998</v>
      </c>
      <c r="R483" s="837">
        <v>1.1504195012977245</v>
      </c>
      <c r="S483" s="850">
        <v>78.760069294066682</v>
      </c>
    </row>
    <row r="484" spans="1:19" ht="14.4" customHeight="1" x14ac:dyDescent="0.3">
      <c r="A484" s="831" t="s">
        <v>4551</v>
      </c>
      <c r="B484" s="832" t="s">
        <v>4552</v>
      </c>
      <c r="C484" s="832" t="s">
        <v>606</v>
      </c>
      <c r="D484" s="832" t="s">
        <v>2485</v>
      </c>
      <c r="E484" s="832" t="s">
        <v>4553</v>
      </c>
      <c r="F484" s="832" t="s">
        <v>4647</v>
      </c>
      <c r="G484" s="832" t="s">
        <v>4648</v>
      </c>
      <c r="H484" s="849">
        <v>11</v>
      </c>
      <c r="I484" s="849">
        <v>73827.820000000007</v>
      </c>
      <c r="J484" s="832">
        <v>1.8333333333333335</v>
      </c>
      <c r="K484" s="832">
        <v>6711.6200000000008</v>
      </c>
      <c r="L484" s="849">
        <v>6</v>
      </c>
      <c r="M484" s="849">
        <v>40269.72</v>
      </c>
      <c r="N484" s="832">
        <v>1</v>
      </c>
      <c r="O484" s="832">
        <v>6711.62</v>
      </c>
      <c r="P484" s="849">
        <v>12</v>
      </c>
      <c r="Q484" s="849">
        <v>80479.199999999997</v>
      </c>
      <c r="R484" s="837">
        <v>1.9985040869417516</v>
      </c>
      <c r="S484" s="850">
        <v>6706.5999999999995</v>
      </c>
    </row>
    <row r="485" spans="1:19" ht="14.4" customHeight="1" x14ac:dyDescent="0.3">
      <c r="A485" s="831" t="s">
        <v>4551</v>
      </c>
      <c r="B485" s="832" t="s">
        <v>4552</v>
      </c>
      <c r="C485" s="832" t="s">
        <v>606</v>
      </c>
      <c r="D485" s="832" t="s">
        <v>2485</v>
      </c>
      <c r="E485" s="832" t="s">
        <v>4553</v>
      </c>
      <c r="F485" s="832" t="s">
        <v>4649</v>
      </c>
      <c r="G485" s="832" t="s">
        <v>4639</v>
      </c>
      <c r="H485" s="849">
        <v>20.38</v>
      </c>
      <c r="I485" s="849">
        <v>53759.090000000004</v>
      </c>
      <c r="J485" s="832">
        <v>1.3461034203524469</v>
      </c>
      <c r="K485" s="832">
        <v>2637.835623159961</v>
      </c>
      <c r="L485" s="849">
        <v>15.14</v>
      </c>
      <c r="M485" s="849">
        <v>39936.82</v>
      </c>
      <c r="N485" s="832">
        <v>1</v>
      </c>
      <c r="O485" s="832">
        <v>2637.8348745046233</v>
      </c>
      <c r="P485" s="849">
        <v>28.22</v>
      </c>
      <c r="Q485" s="849">
        <v>13447.7</v>
      </c>
      <c r="R485" s="837">
        <v>0.33672435612049234</v>
      </c>
      <c r="S485" s="850">
        <v>476.53082919914959</v>
      </c>
    </row>
    <row r="486" spans="1:19" ht="14.4" customHeight="1" x14ac:dyDescent="0.3">
      <c r="A486" s="831" t="s">
        <v>4551</v>
      </c>
      <c r="B486" s="832" t="s">
        <v>4552</v>
      </c>
      <c r="C486" s="832" t="s">
        <v>606</v>
      </c>
      <c r="D486" s="832" t="s">
        <v>2485</v>
      </c>
      <c r="E486" s="832" t="s">
        <v>4553</v>
      </c>
      <c r="F486" s="832" t="s">
        <v>4650</v>
      </c>
      <c r="G486" s="832" t="s">
        <v>4639</v>
      </c>
      <c r="H486" s="849">
        <v>53.879999999999995</v>
      </c>
      <c r="I486" s="849">
        <v>71062.87</v>
      </c>
      <c r="J486" s="832">
        <v>3.848571385245608</v>
      </c>
      <c r="K486" s="832">
        <v>1318.9099851521901</v>
      </c>
      <c r="L486" s="849">
        <v>14</v>
      </c>
      <c r="M486" s="849">
        <v>18464.740000000002</v>
      </c>
      <c r="N486" s="832">
        <v>1</v>
      </c>
      <c r="O486" s="832">
        <v>1318.91</v>
      </c>
      <c r="P486" s="849">
        <v>72.13</v>
      </c>
      <c r="Q486" s="849">
        <v>16204</v>
      </c>
      <c r="R486" s="837">
        <v>0.87756448235935081</v>
      </c>
      <c r="S486" s="850">
        <v>224.64993761264384</v>
      </c>
    </row>
    <row r="487" spans="1:19" ht="14.4" customHeight="1" x14ac:dyDescent="0.3">
      <c r="A487" s="831" t="s">
        <v>4551</v>
      </c>
      <c r="B487" s="832" t="s">
        <v>4552</v>
      </c>
      <c r="C487" s="832" t="s">
        <v>606</v>
      </c>
      <c r="D487" s="832" t="s">
        <v>2485</v>
      </c>
      <c r="E487" s="832" t="s">
        <v>4553</v>
      </c>
      <c r="F487" s="832" t="s">
        <v>4653</v>
      </c>
      <c r="G487" s="832" t="s">
        <v>2101</v>
      </c>
      <c r="H487" s="849">
        <v>0.8</v>
      </c>
      <c r="I487" s="849">
        <v>5385.16</v>
      </c>
      <c r="J487" s="832">
        <v>0.43059199242628382</v>
      </c>
      <c r="K487" s="832">
        <v>6731.45</v>
      </c>
      <c r="L487" s="849">
        <v>2.2000000000000002</v>
      </c>
      <c r="M487" s="849">
        <v>12506.41</v>
      </c>
      <c r="N487" s="832">
        <v>1</v>
      </c>
      <c r="O487" s="832">
        <v>5684.7318181818173</v>
      </c>
      <c r="P487" s="849">
        <v>2.2000000000000002</v>
      </c>
      <c r="Q487" s="849">
        <v>1173.8799999999999</v>
      </c>
      <c r="R487" s="837">
        <v>9.3862267429262264E-2</v>
      </c>
      <c r="S487" s="850">
        <v>533.58181818181811</v>
      </c>
    </row>
    <row r="488" spans="1:19" ht="14.4" customHeight="1" x14ac:dyDescent="0.3">
      <c r="A488" s="831" t="s">
        <v>4551</v>
      </c>
      <c r="B488" s="832" t="s">
        <v>4552</v>
      </c>
      <c r="C488" s="832" t="s">
        <v>606</v>
      </c>
      <c r="D488" s="832" t="s">
        <v>2485</v>
      </c>
      <c r="E488" s="832" t="s">
        <v>4553</v>
      </c>
      <c r="F488" s="832" t="s">
        <v>4654</v>
      </c>
      <c r="G488" s="832" t="s">
        <v>4655</v>
      </c>
      <c r="H488" s="849">
        <v>0</v>
      </c>
      <c r="I488" s="849">
        <v>0</v>
      </c>
      <c r="J488" s="832"/>
      <c r="K488" s="832"/>
      <c r="L488" s="849"/>
      <c r="M488" s="849"/>
      <c r="N488" s="832"/>
      <c r="O488" s="832"/>
      <c r="P488" s="849"/>
      <c r="Q488" s="849"/>
      <c r="R488" s="837"/>
      <c r="S488" s="850"/>
    </row>
    <row r="489" spans="1:19" ht="14.4" customHeight="1" x14ac:dyDescent="0.3">
      <c r="A489" s="831" t="s">
        <v>4551</v>
      </c>
      <c r="B489" s="832" t="s">
        <v>4552</v>
      </c>
      <c r="C489" s="832" t="s">
        <v>606</v>
      </c>
      <c r="D489" s="832" t="s">
        <v>2485</v>
      </c>
      <c r="E489" s="832" t="s">
        <v>4553</v>
      </c>
      <c r="F489" s="832" t="s">
        <v>4657</v>
      </c>
      <c r="G489" s="832" t="s">
        <v>4658</v>
      </c>
      <c r="H489" s="849">
        <v>7</v>
      </c>
      <c r="I489" s="849">
        <v>26599.16</v>
      </c>
      <c r="J489" s="832">
        <v>1.1666666666666667</v>
      </c>
      <c r="K489" s="832">
        <v>3799.88</v>
      </c>
      <c r="L489" s="849">
        <v>6</v>
      </c>
      <c r="M489" s="849">
        <v>22799.279999999999</v>
      </c>
      <c r="N489" s="832">
        <v>1</v>
      </c>
      <c r="O489" s="832">
        <v>3799.8799999999997</v>
      </c>
      <c r="P489" s="849">
        <v>5</v>
      </c>
      <c r="Q489" s="849">
        <v>16222.310000000001</v>
      </c>
      <c r="R489" s="837">
        <v>0.71152729384436708</v>
      </c>
      <c r="S489" s="850">
        <v>3244.4620000000004</v>
      </c>
    </row>
    <row r="490" spans="1:19" ht="14.4" customHeight="1" x14ac:dyDescent="0.3">
      <c r="A490" s="831" t="s">
        <v>4551</v>
      </c>
      <c r="B490" s="832" t="s">
        <v>4552</v>
      </c>
      <c r="C490" s="832" t="s">
        <v>606</v>
      </c>
      <c r="D490" s="832" t="s">
        <v>2485</v>
      </c>
      <c r="E490" s="832" t="s">
        <v>4553</v>
      </c>
      <c r="F490" s="832" t="s">
        <v>4659</v>
      </c>
      <c r="G490" s="832" t="s">
        <v>4658</v>
      </c>
      <c r="H490" s="849"/>
      <c r="I490" s="849"/>
      <c r="J490" s="832"/>
      <c r="K490" s="832"/>
      <c r="L490" s="849"/>
      <c r="M490" s="849"/>
      <c r="N490" s="832"/>
      <c r="O490" s="832"/>
      <c r="P490" s="849">
        <v>1</v>
      </c>
      <c r="Q490" s="849">
        <v>3934.55</v>
      </c>
      <c r="R490" s="837"/>
      <c r="S490" s="850">
        <v>3934.55</v>
      </c>
    </row>
    <row r="491" spans="1:19" ht="14.4" customHeight="1" x14ac:dyDescent="0.3">
      <c r="A491" s="831" t="s">
        <v>4551</v>
      </c>
      <c r="B491" s="832" t="s">
        <v>4552</v>
      </c>
      <c r="C491" s="832" t="s">
        <v>606</v>
      </c>
      <c r="D491" s="832" t="s">
        <v>2485</v>
      </c>
      <c r="E491" s="832" t="s">
        <v>4553</v>
      </c>
      <c r="F491" s="832" t="s">
        <v>4662</v>
      </c>
      <c r="G491" s="832" t="s">
        <v>4663</v>
      </c>
      <c r="H491" s="849"/>
      <c r="I491" s="849"/>
      <c r="J491" s="832"/>
      <c r="K491" s="832"/>
      <c r="L491" s="849">
        <v>2.2800000000000002</v>
      </c>
      <c r="M491" s="849">
        <v>665407.24</v>
      </c>
      <c r="N491" s="832">
        <v>1</v>
      </c>
      <c r="O491" s="832">
        <v>291845.28070175432</v>
      </c>
      <c r="P491" s="849"/>
      <c r="Q491" s="849"/>
      <c r="R491" s="837"/>
      <c r="S491" s="850"/>
    </row>
    <row r="492" spans="1:19" ht="14.4" customHeight="1" x14ac:dyDescent="0.3">
      <c r="A492" s="831" t="s">
        <v>4551</v>
      </c>
      <c r="B492" s="832" t="s">
        <v>4552</v>
      </c>
      <c r="C492" s="832" t="s">
        <v>606</v>
      </c>
      <c r="D492" s="832" t="s">
        <v>2485</v>
      </c>
      <c r="E492" s="832" t="s">
        <v>4553</v>
      </c>
      <c r="F492" s="832" t="s">
        <v>4664</v>
      </c>
      <c r="G492" s="832" t="s">
        <v>4663</v>
      </c>
      <c r="H492" s="849">
        <v>15</v>
      </c>
      <c r="I492" s="849">
        <v>1094422.05</v>
      </c>
      <c r="J492" s="832">
        <v>10.000017817655214</v>
      </c>
      <c r="K492" s="832">
        <v>72961.47</v>
      </c>
      <c r="L492" s="849">
        <v>1.5</v>
      </c>
      <c r="M492" s="849">
        <v>109442.01</v>
      </c>
      <c r="N492" s="832">
        <v>1</v>
      </c>
      <c r="O492" s="832">
        <v>72961.34</v>
      </c>
      <c r="P492" s="849">
        <v>15.99</v>
      </c>
      <c r="Q492" s="849">
        <v>1166651.18</v>
      </c>
      <c r="R492" s="837">
        <v>10.659994091848276</v>
      </c>
      <c r="S492" s="850">
        <v>72961.299562226384</v>
      </c>
    </row>
    <row r="493" spans="1:19" ht="14.4" customHeight="1" x14ac:dyDescent="0.3">
      <c r="A493" s="831" t="s">
        <v>4551</v>
      </c>
      <c r="B493" s="832" t="s">
        <v>4552</v>
      </c>
      <c r="C493" s="832" t="s">
        <v>606</v>
      </c>
      <c r="D493" s="832" t="s">
        <v>2485</v>
      </c>
      <c r="E493" s="832" t="s">
        <v>4553</v>
      </c>
      <c r="F493" s="832" t="s">
        <v>4668</v>
      </c>
      <c r="G493" s="832" t="s">
        <v>4669</v>
      </c>
      <c r="H493" s="849">
        <v>27.01</v>
      </c>
      <c r="I493" s="849">
        <v>29281.27</v>
      </c>
      <c r="J493" s="832">
        <v>1.530249067544919</v>
      </c>
      <c r="K493" s="832">
        <v>1084.0899666790078</v>
      </c>
      <c r="L493" s="849">
        <v>17.97</v>
      </c>
      <c r="M493" s="849">
        <v>19134.97</v>
      </c>
      <c r="N493" s="832">
        <v>1</v>
      </c>
      <c r="O493" s="832">
        <v>1064.8286032276017</v>
      </c>
      <c r="P493" s="849">
        <v>4.0200000000000005</v>
      </c>
      <c r="Q493" s="849">
        <v>2113.71</v>
      </c>
      <c r="R493" s="837">
        <v>0.11046319905387883</v>
      </c>
      <c r="S493" s="850">
        <v>525.79850746268653</v>
      </c>
    </row>
    <row r="494" spans="1:19" ht="14.4" customHeight="1" x14ac:dyDescent="0.3">
      <c r="A494" s="831" t="s">
        <v>4551</v>
      </c>
      <c r="B494" s="832" t="s">
        <v>4552</v>
      </c>
      <c r="C494" s="832" t="s">
        <v>606</v>
      </c>
      <c r="D494" s="832" t="s">
        <v>2485</v>
      </c>
      <c r="E494" s="832" t="s">
        <v>4553</v>
      </c>
      <c r="F494" s="832" t="s">
        <v>4670</v>
      </c>
      <c r="G494" s="832" t="s">
        <v>4669</v>
      </c>
      <c r="H494" s="849">
        <v>57.91</v>
      </c>
      <c r="I494" s="849">
        <v>20926.810000000001</v>
      </c>
      <c r="J494" s="832">
        <v>0.98252962240790731</v>
      </c>
      <c r="K494" s="832">
        <v>361.36781212225873</v>
      </c>
      <c r="L494" s="849">
        <v>60.23</v>
      </c>
      <c r="M494" s="849">
        <v>21298.91</v>
      </c>
      <c r="N494" s="832">
        <v>1</v>
      </c>
      <c r="O494" s="832">
        <v>353.62626598040845</v>
      </c>
      <c r="P494" s="849">
        <v>40.19</v>
      </c>
      <c r="Q494" s="849">
        <v>8797.59</v>
      </c>
      <c r="R494" s="837">
        <v>0.4130535318474044</v>
      </c>
      <c r="S494" s="850">
        <v>218.89997511818862</v>
      </c>
    </row>
    <row r="495" spans="1:19" ht="14.4" customHeight="1" x14ac:dyDescent="0.3">
      <c r="A495" s="831" t="s">
        <v>4551</v>
      </c>
      <c r="B495" s="832" t="s">
        <v>4552</v>
      </c>
      <c r="C495" s="832" t="s">
        <v>606</v>
      </c>
      <c r="D495" s="832" t="s">
        <v>2485</v>
      </c>
      <c r="E495" s="832" t="s">
        <v>4553</v>
      </c>
      <c r="F495" s="832" t="s">
        <v>4671</v>
      </c>
      <c r="G495" s="832" t="s">
        <v>4669</v>
      </c>
      <c r="H495" s="849">
        <v>63.160000000000004</v>
      </c>
      <c r="I495" s="849">
        <v>7607.42</v>
      </c>
      <c r="J495" s="832">
        <v>0.87036041251455853</v>
      </c>
      <c r="K495" s="832">
        <v>120.44680177327422</v>
      </c>
      <c r="L495" s="849">
        <v>74</v>
      </c>
      <c r="M495" s="849">
        <v>8740.5400000000009</v>
      </c>
      <c r="N495" s="832">
        <v>1</v>
      </c>
      <c r="O495" s="832">
        <v>118.11540540540541</v>
      </c>
      <c r="P495" s="849">
        <v>33.270000000000003</v>
      </c>
      <c r="Q495" s="849">
        <v>2634.99</v>
      </c>
      <c r="R495" s="837">
        <v>0.30146764387554997</v>
      </c>
      <c r="S495" s="850">
        <v>79.200180342651024</v>
      </c>
    </row>
    <row r="496" spans="1:19" ht="14.4" customHeight="1" x14ac:dyDescent="0.3">
      <c r="A496" s="831" t="s">
        <v>4551</v>
      </c>
      <c r="B496" s="832" t="s">
        <v>4552</v>
      </c>
      <c r="C496" s="832" t="s">
        <v>606</v>
      </c>
      <c r="D496" s="832" t="s">
        <v>2485</v>
      </c>
      <c r="E496" s="832" t="s">
        <v>4553</v>
      </c>
      <c r="F496" s="832" t="s">
        <v>4672</v>
      </c>
      <c r="G496" s="832" t="s">
        <v>4669</v>
      </c>
      <c r="H496" s="849">
        <v>10.84</v>
      </c>
      <c r="I496" s="849">
        <v>15668.86</v>
      </c>
      <c r="J496" s="832">
        <v>0.33424747888242717</v>
      </c>
      <c r="K496" s="832">
        <v>1445.4667896678968</v>
      </c>
      <c r="L496" s="849">
        <v>33.019999999999996</v>
      </c>
      <c r="M496" s="849">
        <v>46878.020000000004</v>
      </c>
      <c r="N496" s="832">
        <v>1</v>
      </c>
      <c r="O496" s="832">
        <v>1419.685645063598</v>
      </c>
      <c r="P496" s="849">
        <v>12.02</v>
      </c>
      <c r="Q496" s="849">
        <v>8832.2999999999993</v>
      </c>
      <c r="R496" s="837">
        <v>0.18841026135489508</v>
      </c>
      <c r="S496" s="850">
        <v>734.80033277870211</v>
      </c>
    </row>
    <row r="497" spans="1:19" ht="14.4" customHeight="1" x14ac:dyDescent="0.3">
      <c r="A497" s="831" t="s">
        <v>4551</v>
      </c>
      <c r="B497" s="832" t="s">
        <v>4552</v>
      </c>
      <c r="C497" s="832" t="s">
        <v>606</v>
      </c>
      <c r="D497" s="832" t="s">
        <v>2485</v>
      </c>
      <c r="E497" s="832" t="s">
        <v>4553</v>
      </c>
      <c r="F497" s="832" t="s">
        <v>4673</v>
      </c>
      <c r="G497" s="832" t="s">
        <v>4674</v>
      </c>
      <c r="H497" s="849"/>
      <c r="I497" s="849"/>
      <c r="J497" s="832"/>
      <c r="K497" s="832"/>
      <c r="L497" s="849">
        <v>28.44</v>
      </c>
      <c r="M497" s="849">
        <v>20353.760000000002</v>
      </c>
      <c r="N497" s="832">
        <v>1</v>
      </c>
      <c r="O497" s="832">
        <v>715.67369901547124</v>
      </c>
      <c r="P497" s="849">
        <v>35.909999999999997</v>
      </c>
      <c r="Q497" s="849">
        <v>3747.2099999999996</v>
      </c>
      <c r="R497" s="837">
        <v>0.18410406725833453</v>
      </c>
      <c r="S497" s="850">
        <v>104.3500417710944</v>
      </c>
    </row>
    <row r="498" spans="1:19" ht="14.4" customHeight="1" x14ac:dyDescent="0.3">
      <c r="A498" s="831" t="s">
        <v>4551</v>
      </c>
      <c r="B498" s="832" t="s">
        <v>4552</v>
      </c>
      <c r="C498" s="832" t="s">
        <v>606</v>
      </c>
      <c r="D498" s="832" t="s">
        <v>2485</v>
      </c>
      <c r="E498" s="832" t="s">
        <v>4553</v>
      </c>
      <c r="F498" s="832" t="s">
        <v>4675</v>
      </c>
      <c r="G498" s="832" t="s">
        <v>4674</v>
      </c>
      <c r="H498" s="849"/>
      <c r="I498" s="849"/>
      <c r="J498" s="832"/>
      <c r="K498" s="832"/>
      <c r="L498" s="849">
        <v>79.599999999999994</v>
      </c>
      <c r="M498" s="849">
        <v>113936.13</v>
      </c>
      <c r="N498" s="832">
        <v>1</v>
      </c>
      <c r="O498" s="832">
        <v>1431.3584170854274</v>
      </c>
      <c r="P498" s="849">
        <v>101.81</v>
      </c>
      <c r="Q498" s="849">
        <v>18276.93</v>
      </c>
      <c r="R498" s="837">
        <v>0.16041382132252516</v>
      </c>
      <c r="S498" s="850">
        <v>179.51998821333856</v>
      </c>
    </row>
    <row r="499" spans="1:19" ht="14.4" customHeight="1" x14ac:dyDescent="0.3">
      <c r="A499" s="831" t="s">
        <v>4551</v>
      </c>
      <c r="B499" s="832" t="s">
        <v>4552</v>
      </c>
      <c r="C499" s="832" t="s">
        <v>606</v>
      </c>
      <c r="D499" s="832" t="s">
        <v>2485</v>
      </c>
      <c r="E499" s="832" t="s">
        <v>4553</v>
      </c>
      <c r="F499" s="832" t="s">
        <v>4676</v>
      </c>
      <c r="G499" s="832" t="s">
        <v>1712</v>
      </c>
      <c r="H499" s="849"/>
      <c r="I499" s="849"/>
      <c r="J499" s="832"/>
      <c r="K499" s="832"/>
      <c r="L499" s="849">
        <v>6.23</v>
      </c>
      <c r="M499" s="849">
        <v>56803.4</v>
      </c>
      <c r="N499" s="832">
        <v>1</v>
      </c>
      <c r="O499" s="832">
        <v>9117.7207062600319</v>
      </c>
      <c r="P499" s="849">
        <v>4.45</v>
      </c>
      <c r="Q499" s="849">
        <v>39473.769999999997</v>
      </c>
      <c r="R499" s="837">
        <v>0.69491914216402528</v>
      </c>
      <c r="S499" s="850">
        <v>8870.5101123595487</v>
      </c>
    </row>
    <row r="500" spans="1:19" ht="14.4" customHeight="1" x14ac:dyDescent="0.3">
      <c r="A500" s="831" t="s">
        <v>4551</v>
      </c>
      <c r="B500" s="832" t="s">
        <v>4552</v>
      </c>
      <c r="C500" s="832" t="s">
        <v>606</v>
      </c>
      <c r="D500" s="832" t="s">
        <v>2485</v>
      </c>
      <c r="E500" s="832" t="s">
        <v>4553</v>
      </c>
      <c r="F500" s="832" t="s">
        <v>4678</v>
      </c>
      <c r="G500" s="832" t="s">
        <v>2087</v>
      </c>
      <c r="H500" s="849">
        <v>49.41</v>
      </c>
      <c r="I500" s="849">
        <v>38752.050000000003</v>
      </c>
      <c r="J500" s="832">
        <v>0.66313055674009591</v>
      </c>
      <c r="K500" s="832">
        <v>784.29568913175478</v>
      </c>
      <c r="L500" s="849">
        <v>74.509999999999991</v>
      </c>
      <c r="M500" s="849">
        <v>58438.040000000008</v>
      </c>
      <c r="N500" s="832">
        <v>1</v>
      </c>
      <c r="O500" s="832">
        <v>784.29794658435128</v>
      </c>
      <c r="P500" s="849"/>
      <c r="Q500" s="849"/>
      <c r="R500" s="837"/>
      <c r="S500" s="850"/>
    </row>
    <row r="501" spans="1:19" ht="14.4" customHeight="1" x14ac:dyDescent="0.3">
      <c r="A501" s="831" t="s">
        <v>4551</v>
      </c>
      <c r="B501" s="832" t="s">
        <v>4552</v>
      </c>
      <c r="C501" s="832" t="s">
        <v>606</v>
      </c>
      <c r="D501" s="832" t="s">
        <v>2485</v>
      </c>
      <c r="E501" s="832" t="s">
        <v>4553</v>
      </c>
      <c r="F501" s="832" t="s">
        <v>4679</v>
      </c>
      <c r="G501" s="832" t="s">
        <v>4622</v>
      </c>
      <c r="H501" s="849">
        <v>0.61</v>
      </c>
      <c r="I501" s="849">
        <v>187.44</v>
      </c>
      <c r="J501" s="832"/>
      <c r="K501" s="832">
        <v>307.27868852459017</v>
      </c>
      <c r="L501" s="849"/>
      <c r="M501" s="849"/>
      <c r="N501" s="832"/>
      <c r="O501" s="832"/>
      <c r="P501" s="849"/>
      <c r="Q501" s="849"/>
      <c r="R501" s="837"/>
      <c r="S501" s="850"/>
    </row>
    <row r="502" spans="1:19" ht="14.4" customHeight="1" x14ac:dyDescent="0.3">
      <c r="A502" s="831" t="s">
        <v>4551</v>
      </c>
      <c r="B502" s="832" t="s">
        <v>4552</v>
      </c>
      <c r="C502" s="832" t="s">
        <v>606</v>
      </c>
      <c r="D502" s="832" t="s">
        <v>2485</v>
      </c>
      <c r="E502" s="832" t="s">
        <v>4553</v>
      </c>
      <c r="F502" s="832" t="s">
        <v>4680</v>
      </c>
      <c r="G502" s="832" t="s">
        <v>4622</v>
      </c>
      <c r="H502" s="849">
        <v>5.0199999999999996</v>
      </c>
      <c r="I502" s="849">
        <v>3856.36</v>
      </c>
      <c r="J502" s="832">
        <v>0.42905938401902993</v>
      </c>
      <c r="K502" s="832">
        <v>768.1992031872511</v>
      </c>
      <c r="L502" s="849">
        <v>11.7</v>
      </c>
      <c r="M502" s="849">
        <v>8987.94</v>
      </c>
      <c r="N502" s="832">
        <v>1</v>
      </c>
      <c r="O502" s="832">
        <v>768.2</v>
      </c>
      <c r="P502" s="849"/>
      <c r="Q502" s="849"/>
      <c r="R502" s="837"/>
      <c r="S502" s="850"/>
    </row>
    <row r="503" spans="1:19" ht="14.4" customHeight="1" x14ac:dyDescent="0.3">
      <c r="A503" s="831" t="s">
        <v>4551</v>
      </c>
      <c r="B503" s="832" t="s">
        <v>4552</v>
      </c>
      <c r="C503" s="832" t="s">
        <v>606</v>
      </c>
      <c r="D503" s="832" t="s">
        <v>2485</v>
      </c>
      <c r="E503" s="832" t="s">
        <v>4553</v>
      </c>
      <c r="F503" s="832" t="s">
        <v>4681</v>
      </c>
      <c r="G503" s="832" t="s">
        <v>4682</v>
      </c>
      <c r="H503" s="849">
        <v>4</v>
      </c>
      <c r="I503" s="849">
        <v>319939.95999999996</v>
      </c>
      <c r="J503" s="832"/>
      <c r="K503" s="832">
        <v>79984.989999999991</v>
      </c>
      <c r="L503" s="849"/>
      <c r="M503" s="849"/>
      <c r="N503" s="832"/>
      <c r="O503" s="832"/>
      <c r="P503" s="849">
        <v>1</v>
      </c>
      <c r="Q503" s="849">
        <v>75961.460000000006</v>
      </c>
      <c r="R503" s="837"/>
      <c r="S503" s="850">
        <v>75961.460000000006</v>
      </c>
    </row>
    <row r="504" spans="1:19" ht="14.4" customHeight="1" x14ac:dyDescent="0.3">
      <c r="A504" s="831" t="s">
        <v>4551</v>
      </c>
      <c r="B504" s="832" t="s">
        <v>4552</v>
      </c>
      <c r="C504" s="832" t="s">
        <v>606</v>
      </c>
      <c r="D504" s="832" t="s">
        <v>2485</v>
      </c>
      <c r="E504" s="832" t="s">
        <v>4553</v>
      </c>
      <c r="F504" s="832" t="s">
        <v>4683</v>
      </c>
      <c r="G504" s="832" t="s">
        <v>4684</v>
      </c>
      <c r="H504" s="849">
        <v>9.82</v>
      </c>
      <c r="I504" s="849">
        <v>3592.1199999999994</v>
      </c>
      <c r="J504" s="832">
        <v>0.15712028091747826</v>
      </c>
      <c r="K504" s="832">
        <v>365.79633401221992</v>
      </c>
      <c r="L504" s="849">
        <v>62.5</v>
      </c>
      <c r="M504" s="849">
        <v>22862.230000000003</v>
      </c>
      <c r="N504" s="832">
        <v>1</v>
      </c>
      <c r="O504" s="832">
        <v>365.79568000000006</v>
      </c>
      <c r="P504" s="849">
        <v>101.1</v>
      </c>
      <c r="Q504" s="849">
        <v>16107.260000000002</v>
      </c>
      <c r="R504" s="837">
        <v>0.70453582174617257</v>
      </c>
      <c r="S504" s="850">
        <v>159.32007912957471</v>
      </c>
    </row>
    <row r="505" spans="1:19" ht="14.4" customHeight="1" x14ac:dyDescent="0.3">
      <c r="A505" s="831" t="s">
        <v>4551</v>
      </c>
      <c r="B505" s="832" t="s">
        <v>4552</v>
      </c>
      <c r="C505" s="832" t="s">
        <v>606</v>
      </c>
      <c r="D505" s="832" t="s">
        <v>2485</v>
      </c>
      <c r="E505" s="832" t="s">
        <v>4553</v>
      </c>
      <c r="F505" s="832" t="s">
        <v>4685</v>
      </c>
      <c r="G505" s="832" t="s">
        <v>2406</v>
      </c>
      <c r="H505" s="849">
        <v>6</v>
      </c>
      <c r="I505" s="849">
        <v>254510.48</v>
      </c>
      <c r="J505" s="832">
        <v>1.506445902410948</v>
      </c>
      <c r="K505" s="832">
        <v>42418.413333333338</v>
      </c>
      <c r="L505" s="849">
        <v>4</v>
      </c>
      <c r="M505" s="849">
        <v>168947.64</v>
      </c>
      <c r="N505" s="832">
        <v>1</v>
      </c>
      <c r="O505" s="832">
        <v>42236.91</v>
      </c>
      <c r="P505" s="849">
        <v>3</v>
      </c>
      <c r="Q505" s="849">
        <v>118213.81</v>
      </c>
      <c r="R505" s="837">
        <v>0.69970678489501237</v>
      </c>
      <c r="S505" s="850">
        <v>39404.603333333333</v>
      </c>
    </row>
    <row r="506" spans="1:19" ht="14.4" customHeight="1" x14ac:dyDescent="0.3">
      <c r="A506" s="831" t="s">
        <v>4551</v>
      </c>
      <c r="B506" s="832" t="s">
        <v>4552</v>
      </c>
      <c r="C506" s="832" t="s">
        <v>606</v>
      </c>
      <c r="D506" s="832" t="s">
        <v>2485</v>
      </c>
      <c r="E506" s="832" t="s">
        <v>4553</v>
      </c>
      <c r="F506" s="832" t="s">
        <v>4686</v>
      </c>
      <c r="G506" s="832" t="s">
        <v>2087</v>
      </c>
      <c r="H506" s="849">
        <v>22.880000000000003</v>
      </c>
      <c r="I506" s="849">
        <v>5383.2999999999993</v>
      </c>
      <c r="J506" s="832">
        <v>0.38324658617726598</v>
      </c>
      <c r="K506" s="832">
        <v>235.28409090909085</v>
      </c>
      <c r="L506" s="849">
        <v>59.7</v>
      </c>
      <c r="M506" s="849">
        <v>14046.57</v>
      </c>
      <c r="N506" s="832">
        <v>1</v>
      </c>
      <c r="O506" s="832">
        <v>235.28592964824119</v>
      </c>
      <c r="P506" s="849">
        <v>8.83</v>
      </c>
      <c r="Q506" s="849">
        <v>800.44</v>
      </c>
      <c r="R506" s="837">
        <v>5.6984730080012418E-2</v>
      </c>
      <c r="S506" s="850">
        <v>90.650056625141573</v>
      </c>
    </row>
    <row r="507" spans="1:19" ht="14.4" customHeight="1" x14ac:dyDescent="0.3">
      <c r="A507" s="831" t="s">
        <v>4551</v>
      </c>
      <c r="B507" s="832" t="s">
        <v>4552</v>
      </c>
      <c r="C507" s="832" t="s">
        <v>606</v>
      </c>
      <c r="D507" s="832" t="s">
        <v>2485</v>
      </c>
      <c r="E507" s="832" t="s">
        <v>4553</v>
      </c>
      <c r="F507" s="832" t="s">
        <v>4687</v>
      </c>
      <c r="G507" s="832" t="s">
        <v>4688</v>
      </c>
      <c r="H507" s="849">
        <v>5.55</v>
      </c>
      <c r="I507" s="849">
        <v>43782.45</v>
      </c>
      <c r="J507" s="832">
        <v>1.9033083891295783</v>
      </c>
      <c r="K507" s="832">
        <v>7888.7297297297291</v>
      </c>
      <c r="L507" s="849">
        <v>2.62</v>
      </c>
      <c r="M507" s="849">
        <v>23003.34</v>
      </c>
      <c r="N507" s="832">
        <v>1</v>
      </c>
      <c r="O507" s="832">
        <v>8779.9007633587789</v>
      </c>
      <c r="P507" s="849"/>
      <c r="Q507" s="849"/>
      <c r="R507" s="837"/>
      <c r="S507" s="850"/>
    </row>
    <row r="508" spans="1:19" ht="14.4" customHeight="1" x14ac:dyDescent="0.3">
      <c r="A508" s="831" t="s">
        <v>4551</v>
      </c>
      <c r="B508" s="832" t="s">
        <v>4552</v>
      </c>
      <c r="C508" s="832" t="s">
        <v>606</v>
      </c>
      <c r="D508" s="832" t="s">
        <v>2485</v>
      </c>
      <c r="E508" s="832" t="s">
        <v>4553</v>
      </c>
      <c r="F508" s="832" t="s">
        <v>4689</v>
      </c>
      <c r="G508" s="832" t="s">
        <v>4690</v>
      </c>
      <c r="H508" s="849"/>
      <c r="I508" s="849"/>
      <c r="J508" s="832"/>
      <c r="K508" s="832"/>
      <c r="L508" s="849"/>
      <c r="M508" s="849"/>
      <c r="N508" s="832"/>
      <c r="O508" s="832"/>
      <c r="P508" s="849">
        <v>0.2</v>
      </c>
      <c r="Q508" s="849">
        <v>8.18</v>
      </c>
      <c r="R508" s="837"/>
      <c r="S508" s="850">
        <v>40.9</v>
      </c>
    </row>
    <row r="509" spans="1:19" ht="14.4" customHeight="1" x14ac:dyDescent="0.3">
      <c r="A509" s="831" t="s">
        <v>4551</v>
      </c>
      <c r="B509" s="832" t="s">
        <v>4552</v>
      </c>
      <c r="C509" s="832" t="s">
        <v>606</v>
      </c>
      <c r="D509" s="832" t="s">
        <v>2485</v>
      </c>
      <c r="E509" s="832" t="s">
        <v>4553</v>
      </c>
      <c r="F509" s="832" t="s">
        <v>4694</v>
      </c>
      <c r="G509" s="832" t="s">
        <v>4695</v>
      </c>
      <c r="H509" s="849">
        <v>6</v>
      </c>
      <c r="I509" s="849">
        <v>44116.38</v>
      </c>
      <c r="J509" s="832">
        <v>0.11150345811666579</v>
      </c>
      <c r="K509" s="832">
        <v>7352.73</v>
      </c>
      <c r="L509" s="849">
        <v>53.81</v>
      </c>
      <c r="M509" s="849">
        <v>395650.33</v>
      </c>
      <c r="N509" s="832">
        <v>1</v>
      </c>
      <c r="O509" s="832">
        <v>7352.7286749674786</v>
      </c>
      <c r="P509" s="849">
        <v>64.31</v>
      </c>
      <c r="Q509" s="849">
        <v>471751.02999999997</v>
      </c>
      <c r="R509" s="837">
        <v>1.1923433249758693</v>
      </c>
      <c r="S509" s="850">
        <v>7335.578137148188</v>
      </c>
    </row>
    <row r="510" spans="1:19" ht="14.4" customHeight="1" x14ac:dyDescent="0.3">
      <c r="A510" s="831" t="s">
        <v>4551</v>
      </c>
      <c r="B510" s="832" t="s">
        <v>4552</v>
      </c>
      <c r="C510" s="832" t="s">
        <v>606</v>
      </c>
      <c r="D510" s="832" t="s">
        <v>2485</v>
      </c>
      <c r="E510" s="832" t="s">
        <v>4553</v>
      </c>
      <c r="F510" s="832" t="s">
        <v>4698</v>
      </c>
      <c r="G510" s="832" t="s">
        <v>4699</v>
      </c>
      <c r="H510" s="849"/>
      <c r="I510" s="849"/>
      <c r="J510" s="832"/>
      <c r="K510" s="832"/>
      <c r="L510" s="849">
        <v>0.2</v>
      </c>
      <c r="M510" s="849">
        <v>11.49</v>
      </c>
      <c r="N510" s="832">
        <v>1</v>
      </c>
      <c r="O510" s="832">
        <v>57.449999999999996</v>
      </c>
      <c r="P510" s="849"/>
      <c r="Q510" s="849"/>
      <c r="R510" s="837"/>
      <c r="S510" s="850"/>
    </row>
    <row r="511" spans="1:19" ht="14.4" customHeight="1" x14ac:dyDescent="0.3">
      <c r="A511" s="831" t="s">
        <v>4551</v>
      </c>
      <c r="B511" s="832" t="s">
        <v>4552</v>
      </c>
      <c r="C511" s="832" t="s">
        <v>606</v>
      </c>
      <c r="D511" s="832" t="s">
        <v>2485</v>
      </c>
      <c r="E511" s="832" t="s">
        <v>4553</v>
      </c>
      <c r="F511" s="832" t="s">
        <v>4701</v>
      </c>
      <c r="G511" s="832" t="s">
        <v>4702</v>
      </c>
      <c r="H511" s="849">
        <v>9.4699999999999989</v>
      </c>
      <c r="I511" s="849">
        <v>5100.0200000000004</v>
      </c>
      <c r="J511" s="832">
        <v>0.47973458552975662</v>
      </c>
      <c r="K511" s="832">
        <v>538.54487856388607</v>
      </c>
      <c r="L511" s="849">
        <v>19.739999999999998</v>
      </c>
      <c r="M511" s="849">
        <v>10630.92</v>
      </c>
      <c r="N511" s="832">
        <v>1</v>
      </c>
      <c r="O511" s="832">
        <v>538.54711246200611</v>
      </c>
      <c r="P511" s="849">
        <v>10.729999999999999</v>
      </c>
      <c r="Q511" s="849">
        <v>4432.9799999999996</v>
      </c>
      <c r="R511" s="837">
        <v>0.41698931042656701</v>
      </c>
      <c r="S511" s="850">
        <v>413.13886300093196</v>
      </c>
    </row>
    <row r="512" spans="1:19" ht="14.4" customHeight="1" x14ac:dyDescent="0.3">
      <c r="A512" s="831" t="s">
        <v>4551</v>
      </c>
      <c r="B512" s="832" t="s">
        <v>4552</v>
      </c>
      <c r="C512" s="832" t="s">
        <v>606</v>
      </c>
      <c r="D512" s="832" t="s">
        <v>2485</v>
      </c>
      <c r="E512" s="832" t="s">
        <v>4553</v>
      </c>
      <c r="F512" s="832" t="s">
        <v>4703</v>
      </c>
      <c r="G512" s="832" t="s">
        <v>2424</v>
      </c>
      <c r="H512" s="849">
        <v>6.3</v>
      </c>
      <c r="I512" s="849">
        <v>315481.32</v>
      </c>
      <c r="J512" s="832"/>
      <c r="K512" s="832">
        <v>50076.4</v>
      </c>
      <c r="L512" s="849"/>
      <c r="M512" s="849"/>
      <c r="N512" s="832"/>
      <c r="O512" s="832"/>
      <c r="P512" s="849"/>
      <c r="Q512" s="849"/>
      <c r="R512" s="837"/>
      <c r="S512" s="850"/>
    </row>
    <row r="513" spans="1:19" ht="14.4" customHeight="1" x14ac:dyDescent="0.3">
      <c r="A513" s="831" t="s">
        <v>4551</v>
      </c>
      <c r="B513" s="832" t="s">
        <v>4552</v>
      </c>
      <c r="C513" s="832" t="s">
        <v>606</v>
      </c>
      <c r="D513" s="832" t="s">
        <v>2485</v>
      </c>
      <c r="E513" s="832" t="s">
        <v>4553</v>
      </c>
      <c r="F513" s="832" t="s">
        <v>4705</v>
      </c>
      <c r="G513" s="832" t="s">
        <v>4688</v>
      </c>
      <c r="H513" s="849">
        <v>4</v>
      </c>
      <c r="I513" s="849">
        <v>65874.8</v>
      </c>
      <c r="J513" s="832">
        <v>0.3222899540093897</v>
      </c>
      <c r="K513" s="832">
        <v>16468.7</v>
      </c>
      <c r="L513" s="849">
        <v>11.64</v>
      </c>
      <c r="M513" s="849">
        <v>204396.07</v>
      </c>
      <c r="N513" s="832">
        <v>1</v>
      </c>
      <c r="O513" s="832">
        <v>17559.799828178693</v>
      </c>
      <c r="P513" s="849"/>
      <c r="Q513" s="849"/>
      <c r="R513" s="837"/>
      <c r="S513" s="850"/>
    </row>
    <row r="514" spans="1:19" ht="14.4" customHeight="1" x14ac:dyDescent="0.3">
      <c r="A514" s="831" t="s">
        <v>4551</v>
      </c>
      <c r="B514" s="832" t="s">
        <v>4552</v>
      </c>
      <c r="C514" s="832" t="s">
        <v>606</v>
      </c>
      <c r="D514" s="832" t="s">
        <v>2485</v>
      </c>
      <c r="E514" s="832" t="s">
        <v>4553</v>
      </c>
      <c r="F514" s="832" t="s">
        <v>4707</v>
      </c>
      <c r="G514" s="832" t="s">
        <v>2988</v>
      </c>
      <c r="H514" s="849">
        <v>13</v>
      </c>
      <c r="I514" s="849">
        <v>1929.98</v>
      </c>
      <c r="J514" s="832"/>
      <c r="K514" s="832">
        <v>148.46</v>
      </c>
      <c r="L514" s="849"/>
      <c r="M514" s="849"/>
      <c r="N514" s="832"/>
      <c r="O514" s="832"/>
      <c r="P514" s="849"/>
      <c r="Q514" s="849"/>
      <c r="R514" s="837"/>
      <c r="S514" s="850"/>
    </row>
    <row r="515" spans="1:19" ht="14.4" customHeight="1" x14ac:dyDescent="0.3">
      <c r="A515" s="831" t="s">
        <v>4551</v>
      </c>
      <c r="B515" s="832" t="s">
        <v>4552</v>
      </c>
      <c r="C515" s="832" t="s">
        <v>606</v>
      </c>
      <c r="D515" s="832" t="s">
        <v>2485</v>
      </c>
      <c r="E515" s="832" t="s">
        <v>4553</v>
      </c>
      <c r="F515" s="832" t="s">
        <v>4709</v>
      </c>
      <c r="G515" s="832" t="s">
        <v>4710</v>
      </c>
      <c r="H515" s="849">
        <v>1</v>
      </c>
      <c r="I515" s="849">
        <v>68731.179999999993</v>
      </c>
      <c r="J515" s="832">
        <v>0.38769196994454513</v>
      </c>
      <c r="K515" s="832">
        <v>68731.179999999993</v>
      </c>
      <c r="L515" s="849">
        <v>3</v>
      </c>
      <c r="M515" s="849">
        <v>177282.96</v>
      </c>
      <c r="N515" s="832">
        <v>1</v>
      </c>
      <c r="O515" s="832">
        <v>59094.32</v>
      </c>
      <c r="P515" s="849"/>
      <c r="Q515" s="849"/>
      <c r="R515" s="837"/>
      <c r="S515" s="850"/>
    </row>
    <row r="516" spans="1:19" ht="14.4" customHeight="1" x14ac:dyDescent="0.3">
      <c r="A516" s="831" t="s">
        <v>4551</v>
      </c>
      <c r="B516" s="832" t="s">
        <v>4552</v>
      </c>
      <c r="C516" s="832" t="s">
        <v>606</v>
      </c>
      <c r="D516" s="832" t="s">
        <v>2485</v>
      </c>
      <c r="E516" s="832" t="s">
        <v>4553</v>
      </c>
      <c r="F516" s="832" t="s">
        <v>4713</v>
      </c>
      <c r="G516" s="832" t="s">
        <v>2400</v>
      </c>
      <c r="H516" s="849">
        <v>9</v>
      </c>
      <c r="I516" s="849">
        <v>15741.72</v>
      </c>
      <c r="J516" s="832">
        <v>3</v>
      </c>
      <c r="K516" s="832">
        <v>1749.08</v>
      </c>
      <c r="L516" s="849">
        <v>3</v>
      </c>
      <c r="M516" s="849">
        <v>5247.24</v>
      </c>
      <c r="N516" s="832">
        <v>1</v>
      </c>
      <c r="O516" s="832">
        <v>1749.08</v>
      </c>
      <c r="P516" s="849"/>
      <c r="Q516" s="849"/>
      <c r="R516" s="837"/>
      <c r="S516" s="850"/>
    </row>
    <row r="517" spans="1:19" ht="14.4" customHeight="1" x14ac:dyDescent="0.3">
      <c r="A517" s="831" t="s">
        <v>4551</v>
      </c>
      <c r="B517" s="832" t="s">
        <v>4552</v>
      </c>
      <c r="C517" s="832" t="s">
        <v>606</v>
      </c>
      <c r="D517" s="832" t="s">
        <v>2485</v>
      </c>
      <c r="E517" s="832" t="s">
        <v>4553</v>
      </c>
      <c r="F517" s="832" t="s">
        <v>4714</v>
      </c>
      <c r="G517" s="832" t="s">
        <v>2239</v>
      </c>
      <c r="H517" s="849">
        <v>12.5</v>
      </c>
      <c r="I517" s="849">
        <v>3535.3999999999996</v>
      </c>
      <c r="J517" s="832">
        <v>1.1627922274407649</v>
      </c>
      <c r="K517" s="832">
        <v>282.83199999999999</v>
      </c>
      <c r="L517" s="849">
        <v>10.75</v>
      </c>
      <c r="M517" s="849">
        <v>3040.44</v>
      </c>
      <c r="N517" s="832">
        <v>1</v>
      </c>
      <c r="O517" s="832">
        <v>282.83162790697673</v>
      </c>
      <c r="P517" s="849">
        <v>8.5499999999999989</v>
      </c>
      <c r="Q517" s="849">
        <v>2384.9299999999998</v>
      </c>
      <c r="R517" s="837">
        <v>0.7844029153675125</v>
      </c>
      <c r="S517" s="850">
        <v>278.93918128654974</v>
      </c>
    </row>
    <row r="518" spans="1:19" ht="14.4" customHeight="1" x14ac:dyDescent="0.3">
      <c r="A518" s="831" t="s">
        <v>4551</v>
      </c>
      <c r="B518" s="832" t="s">
        <v>4552</v>
      </c>
      <c r="C518" s="832" t="s">
        <v>606</v>
      </c>
      <c r="D518" s="832" t="s">
        <v>2485</v>
      </c>
      <c r="E518" s="832" t="s">
        <v>4553</v>
      </c>
      <c r="F518" s="832" t="s">
        <v>4715</v>
      </c>
      <c r="G518" s="832" t="s">
        <v>4624</v>
      </c>
      <c r="H518" s="849">
        <v>1</v>
      </c>
      <c r="I518" s="849">
        <v>639.37</v>
      </c>
      <c r="J518" s="832"/>
      <c r="K518" s="832">
        <v>639.37</v>
      </c>
      <c r="L518" s="849"/>
      <c r="M518" s="849"/>
      <c r="N518" s="832"/>
      <c r="O518" s="832"/>
      <c r="P518" s="849"/>
      <c r="Q518" s="849"/>
      <c r="R518" s="837"/>
      <c r="S518" s="850"/>
    </row>
    <row r="519" spans="1:19" ht="14.4" customHeight="1" x14ac:dyDescent="0.3">
      <c r="A519" s="831" t="s">
        <v>4551</v>
      </c>
      <c r="B519" s="832" t="s">
        <v>4552</v>
      </c>
      <c r="C519" s="832" t="s">
        <v>606</v>
      </c>
      <c r="D519" s="832" t="s">
        <v>2485</v>
      </c>
      <c r="E519" s="832" t="s">
        <v>4553</v>
      </c>
      <c r="F519" s="832" t="s">
        <v>4716</v>
      </c>
      <c r="G519" s="832" t="s">
        <v>2377</v>
      </c>
      <c r="H519" s="849"/>
      <c r="I519" s="849"/>
      <c r="J519" s="832"/>
      <c r="K519" s="832"/>
      <c r="L519" s="849">
        <v>1</v>
      </c>
      <c r="M519" s="849">
        <v>168614.91</v>
      </c>
      <c r="N519" s="832">
        <v>1</v>
      </c>
      <c r="O519" s="832">
        <v>168614.91</v>
      </c>
      <c r="P519" s="849"/>
      <c r="Q519" s="849"/>
      <c r="R519" s="837"/>
      <c r="S519" s="850"/>
    </row>
    <row r="520" spans="1:19" ht="14.4" customHeight="1" x14ac:dyDescent="0.3">
      <c r="A520" s="831" t="s">
        <v>4551</v>
      </c>
      <c r="B520" s="832" t="s">
        <v>4552</v>
      </c>
      <c r="C520" s="832" t="s">
        <v>606</v>
      </c>
      <c r="D520" s="832" t="s">
        <v>2485</v>
      </c>
      <c r="E520" s="832" t="s">
        <v>4553</v>
      </c>
      <c r="F520" s="832" t="s">
        <v>4719</v>
      </c>
      <c r="G520" s="832" t="s">
        <v>4720</v>
      </c>
      <c r="H520" s="849"/>
      <c r="I520" s="849"/>
      <c r="J520" s="832"/>
      <c r="K520" s="832"/>
      <c r="L520" s="849">
        <v>5.17</v>
      </c>
      <c r="M520" s="849">
        <v>190951.18</v>
      </c>
      <c r="N520" s="832">
        <v>1</v>
      </c>
      <c r="O520" s="832">
        <v>36934.464216634427</v>
      </c>
      <c r="P520" s="849">
        <v>2.5</v>
      </c>
      <c r="Q520" s="849">
        <v>47800.5</v>
      </c>
      <c r="R520" s="837">
        <v>0.25032838236453947</v>
      </c>
      <c r="S520" s="850">
        <v>19120.2</v>
      </c>
    </row>
    <row r="521" spans="1:19" ht="14.4" customHeight="1" x14ac:dyDescent="0.3">
      <c r="A521" s="831" t="s">
        <v>4551</v>
      </c>
      <c r="B521" s="832" t="s">
        <v>4552</v>
      </c>
      <c r="C521" s="832" t="s">
        <v>606</v>
      </c>
      <c r="D521" s="832" t="s">
        <v>2485</v>
      </c>
      <c r="E521" s="832" t="s">
        <v>4553</v>
      </c>
      <c r="F521" s="832" t="s">
        <v>4721</v>
      </c>
      <c r="G521" s="832" t="s">
        <v>4722</v>
      </c>
      <c r="H521" s="849"/>
      <c r="I521" s="849"/>
      <c r="J521" s="832"/>
      <c r="K521" s="832"/>
      <c r="L521" s="849">
        <v>4.33</v>
      </c>
      <c r="M521" s="849">
        <v>156746.95000000001</v>
      </c>
      <c r="N521" s="832">
        <v>1</v>
      </c>
      <c r="O521" s="832">
        <v>36200.219399538109</v>
      </c>
      <c r="P521" s="849"/>
      <c r="Q521" s="849"/>
      <c r="R521" s="837"/>
      <c r="S521" s="850"/>
    </row>
    <row r="522" spans="1:19" ht="14.4" customHeight="1" x14ac:dyDescent="0.3">
      <c r="A522" s="831" t="s">
        <v>4551</v>
      </c>
      <c r="B522" s="832" t="s">
        <v>4552</v>
      </c>
      <c r="C522" s="832" t="s">
        <v>606</v>
      </c>
      <c r="D522" s="832" t="s">
        <v>2485</v>
      </c>
      <c r="E522" s="832" t="s">
        <v>4553</v>
      </c>
      <c r="F522" s="832" t="s">
        <v>4723</v>
      </c>
      <c r="G522" s="832" t="s">
        <v>2044</v>
      </c>
      <c r="H522" s="849"/>
      <c r="I522" s="849"/>
      <c r="J522" s="832"/>
      <c r="K522" s="832"/>
      <c r="L522" s="849"/>
      <c r="M522" s="849"/>
      <c r="N522" s="832"/>
      <c r="O522" s="832"/>
      <c r="P522" s="849">
        <v>0.3</v>
      </c>
      <c r="Q522" s="849">
        <v>94.34</v>
      </c>
      <c r="R522" s="837"/>
      <c r="S522" s="850">
        <v>314.4666666666667</v>
      </c>
    </row>
    <row r="523" spans="1:19" ht="14.4" customHeight="1" x14ac:dyDescent="0.3">
      <c r="A523" s="831" t="s">
        <v>4551</v>
      </c>
      <c r="B523" s="832" t="s">
        <v>4552</v>
      </c>
      <c r="C523" s="832" t="s">
        <v>606</v>
      </c>
      <c r="D523" s="832" t="s">
        <v>2485</v>
      </c>
      <c r="E523" s="832" t="s">
        <v>4553</v>
      </c>
      <c r="F523" s="832" t="s">
        <v>4726</v>
      </c>
      <c r="G523" s="832" t="s">
        <v>3365</v>
      </c>
      <c r="H523" s="849"/>
      <c r="I523" s="849"/>
      <c r="J523" s="832"/>
      <c r="K523" s="832"/>
      <c r="L523" s="849">
        <v>12.36</v>
      </c>
      <c r="M523" s="849">
        <v>128672.68</v>
      </c>
      <c r="N523" s="832">
        <v>1</v>
      </c>
      <c r="O523" s="832">
        <v>10410.411003236246</v>
      </c>
      <c r="P523" s="849">
        <v>63.68</v>
      </c>
      <c r="Q523" s="849">
        <v>558573.56000000006</v>
      </c>
      <c r="R523" s="837">
        <v>4.3410424030959804</v>
      </c>
      <c r="S523" s="850">
        <v>8771.5697236180913</v>
      </c>
    </row>
    <row r="524" spans="1:19" ht="14.4" customHeight="1" x14ac:dyDescent="0.3">
      <c r="A524" s="831" t="s">
        <v>4551</v>
      </c>
      <c r="B524" s="832" t="s">
        <v>4552</v>
      </c>
      <c r="C524" s="832" t="s">
        <v>606</v>
      </c>
      <c r="D524" s="832" t="s">
        <v>2485</v>
      </c>
      <c r="E524" s="832" t="s">
        <v>4553</v>
      </c>
      <c r="F524" s="832" t="s">
        <v>4729</v>
      </c>
      <c r="G524" s="832" t="s">
        <v>4730</v>
      </c>
      <c r="H524" s="849"/>
      <c r="I524" s="849"/>
      <c r="J524" s="832"/>
      <c r="K524" s="832"/>
      <c r="L524" s="849"/>
      <c r="M524" s="849"/>
      <c r="N524" s="832"/>
      <c r="O524" s="832"/>
      <c r="P524" s="849">
        <v>1</v>
      </c>
      <c r="Q524" s="849">
        <v>159159</v>
      </c>
      <c r="R524" s="837"/>
      <c r="S524" s="850">
        <v>159159</v>
      </c>
    </row>
    <row r="525" spans="1:19" ht="14.4" customHeight="1" x14ac:dyDescent="0.3">
      <c r="A525" s="831" t="s">
        <v>4551</v>
      </c>
      <c r="B525" s="832" t="s">
        <v>4552</v>
      </c>
      <c r="C525" s="832" t="s">
        <v>606</v>
      </c>
      <c r="D525" s="832" t="s">
        <v>2485</v>
      </c>
      <c r="E525" s="832" t="s">
        <v>4553</v>
      </c>
      <c r="F525" s="832" t="s">
        <v>4739</v>
      </c>
      <c r="G525" s="832" t="s">
        <v>4740</v>
      </c>
      <c r="H525" s="849">
        <v>28.73</v>
      </c>
      <c r="I525" s="849">
        <v>10041.77</v>
      </c>
      <c r="J525" s="832">
        <v>2.347672496627569</v>
      </c>
      <c r="K525" s="832">
        <v>349.5221023320571</v>
      </c>
      <c r="L525" s="849">
        <v>13.92</v>
      </c>
      <c r="M525" s="849">
        <v>4277.33</v>
      </c>
      <c r="N525" s="832">
        <v>1</v>
      </c>
      <c r="O525" s="832">
        <v>307.27945402298849</v>
      </c>
      <c r="P525" s="849"/>
      <c r="Q525" s="849"/>
      <c r="R525" s="837"/>
      <c r="S525" s="850"/>
    </row>
    <row r="526" spans="1:19" ht="14.4" customHeight="1" x14ac:dyDescent="0.3">
      <c r="A526" s="831" t="s">
        <v>4551</v>
      </c>
      <c r="B526" s="832" t="s">
        <v>4552</v>
      </c>
      <c r="C526" s="832" t="s">
        <v>606</v>
      </c>
      <c r="D526" s="832" t="s">
        <v>2485</v>
      </c>
      <c r="E526" s="832" t="s">
        <v>4553</v>
      </c>
      <c r="F526" s="832" t="s">
        <v>4741</v>
      </c>
      <c r="G526" s="832" t="s">
        <v>4740</v>
      </c>
      <c r="H526" s="849">
        <v>64.89</v>
      </c>
      <c r="I526" s="849">
        <v>59193.619999999995</v>
      </c>
      <c r="J526" s="832">
        <v>3.7459906618587935</v>
      </c>
      <c r="K526" s="832">
        <v>912.21482508861141</v>
      </c>
      <c r="L526" s="849">
        <v>20.57</v>
      </c>
      <c r="M526" s="849">
        <v>15801.86</v>
      </c>
      <c r="N526" s="832">
        <v>1</v>
      </c>
      <c r="O526" s="832">
        <v>768.19931939718037</v>
      </c>
      <c r="P526" s="849"/>
      <c r="Q526" s="849"/>
      <c r="R526" s="837"/>
      <c r="S526" s="850"/>
    </row>
    <row r="527" spans="1:19" ht="14.4" customHeight="1" x14ac:dyDescent="0.3">
      <c r="A527" s="831" t="s">
        <v>4551</v>
      </c>
      <c r="B527" s="832" t="s">
        <v>4552</v>
      </c>
      <c r="C527" s="832" t="s">
        <v>606</v>
      </c>
      <c r="D527" s="832" t="s">
        <v>2485</v>
      </c>
      <c r="E527" s="832" t="s">
        <v>4553</v>
      </c>
      <c r="F527" s="832" t="s">
        <v>4742</v>
      </c>
      <c r="G527" s="832" t="s">
        <v>3365</v>
      </c>
      <c r="H527" s="849"/>
      <c r="I527" s="849"/>
      <c r="J527" s="832"/>
      <c r="K527" s="832"/>
      <c r="L527" s="849">
        <v>41.82</v>
      </c>
      <c r="M527" s="849">
        <v>1107903.8700000001</v>
      </c>
      <c r="N527" s="832">
        <v>1</v>
      </c>
      <c r="O527" s="832">
        <v>26492.201578192256</v>
      </c>
      <c r="P527" s="849">
        <v>113.28999999999999</v>
      </c>
      <c r="Q527" s="849">
        <v>2483339.46</v>
      </c>
      <c r="R527" s="837">
        <v>2.2414755713417622</v>
      </c>
      <c r="S527" s="850">
        <v>21920.200017653809</v>
      </c>
    </row>
    <row r="528" spans="1:19" ht="14.4" customHeight="1" x14ac:dyDescent="0.3">
      <c r="A528" s="831" t="s">
        <v>4551</v>
      </c>
      <c r="B528" s="832" t="s">
        <v>4552</v>
      </c>
      <c r="C528" s="832" t="s">
        <v>606</v>
      </c>
      <c r="D528" s="832" t="s">
        <v>2485</v>
      </c>
      <c r="E528" s="832" t="s">
        <v>4553</v>
      </c>
      <c r="F528" s="832" t="s">
        <v>4744</v>
      </c>
      <c r="G528" s="832" t="s">
        <v>720</v>
      </c>
      <c r="H528" s="849"/>
      <c r="I528" s="849"/>
      <c r="J528" s="832"/>
      <c r="K528" s="832"/>
      <c r="L528" s="849"/>
      <c r="M528" s="849"/>
      <c r="N528" s="832"/>
      <c r="O528" s="832"/>
      <c r="P528" s="849">
        <v>1</v>
      </c>
      <c r="Q528" s="849">
        <v>1242.68</v>
      </c>
      <c r="R528" s="837"/>
      <c r="S528" s="850">
        <v>1242.68</v>
      </c>
    </row>
    <row r="529" spans="1:19" ht="14.4" customHeight="1" x14ac:dyDescent="0.3">
      <c r="A529" s="831" t="s">
        <v>4551</v>
      </c>
      <c r="B529" s="832" t="s">
        <v>4552</v>
      </c>
      <c r="C529" s="832" t="s">
        <v>606</v>
      </c>
      <c r="D529" s="832" t="s">
        <v>2485</v>
      </c>
      <c r="E529" s="832" t="s">
        <v>4553</v>
      </c>
      <c r="F529" s="832" t="s">
        <v>4748</v>
      </c>
      <c r="G529" s="832" t="s">
        <v>2387</v>
      </c>
      <c r="H529" s="849"/>
      <c r="I529" s="849"/>
      <c r="J529" s="832"/>
      <c r="K529" s="832"/>
      <c r="L529" s="849">
        <v>14</v>
      </c>
      <c r="M529" s="849">
        <v>20166.439999999999</v>
      </c>
      <c r="N529" s="832">
        <v>1</v>
      </c>
      <c r="O529" s="832">
        <v>1440.4599999999998</v>
      </c>
      <c r="P529" s="849">
        <v>6</v>
      </c>
      <c r="Q529" s="849">
        <v>7119.42</v>
      </c>
      <c r="R529" s="837">
        <v>0.35303305888396763</v>
      </c>
      <c r="S529" s="850">
        <v>1186.57</v>
      </c>
    </row>
    <row r="530" spans="1:19" ht="14.4" customHeight="1" x14ac:dyDescent="0.3">
      <c r="A530" s="831" t="s">
        <v>4551</v>
      </c>
      <c r="B530" s="832" t="s">
        <v>4552</v>
      </c>
      <c r="C530" s="832" t="s">
        <v>606</v>
      </c>
      <c r="D530" s="832" t="s">
        <v>2485</v>
      </c>
      <c r="E530" s="832" t="s">
        <v>4553</v>
      </c>
      <c r="F530" s="832" t="s">
        <v>4750</v>
      </c>
      <c r="G530" s="832" t="s">
        <v>2367</v>
      </c>
      <c r="H530" s="849"/>
      <c r="I530" s="849"/>
      <c r="J530" s="832"/>
      <c r="K530" s="832"/>
      <c r="L530" s="849">
        <v>15</v>
      </c>
      <c r="M530" s="849">
        <v>358904.1</v>
      </c>
      <c r="N530" s="832">
        <v>1</v>
      </c>
      <c r="O530" s="832">
        <v>23926.94</v>
      </c>
      <c r="P530" s="849">
        <v>3</v>
      </c>
      <c r="Q530" s="849">
        <v>61471.9</v>
      </c>
      <c r="R530" s="837">
        <v>0.17127667251502562</v>
      </c>
      <c r="S530" s="850">
        <v>20490.633333333335</v>
      </c>
    </row>
    <row r="531" spans="1:19" ht="14.4" customHeight="1" x14ac:dyDescent="0.3">
      <c r="A531" s="831" t="s">
        <v>4551</v>
      </c>
      <c r="B531" s="832" t="s">
        <v>4552</v>
      </c>
      <c r="C531" s="832" t="s">
        <v>606</v>
      </c>
      <c r="D531" s="832" t="s">
        <v>2485</v>
      </c>
      <c r="E531" s="832" t="s">
        <v>4553</v>
      </c>
      <c r="F531" s="832" t="s">
        <v>4751</v>
      </c>
      <c r="G531" s="832" t="s">
        <v>4752</v>
      </c>
      <c r="H531" s="849"/>
      <c r="I531" s="849"/>
      <c r="J531" s="832"/>
      <c r="K531" s="832"/>
      <c r="L531" s="849">
        <v>4.24</v>
      </c>
      <c r="M531" s="849">
        <v>3325.4199999999996</v>
      </c>
      <c r="N531" s="832">
        <v>1</v>
      </c>
      <c r="O531" s="832">
        <v>784.2971698113206</v>
      </c>
      <c r="P531" s="849"/>
      <c r="Q531" s="849"/>
      <c r="R531" s="837"/>
      <c r="S531" s="850"/>
    </row>
    <row r="532" spans="1:19" ht="14.4" customHeight="1" x14ac:dyDescent="0.3">
      <c r="A532" s="831" t="s">
        <v>4551</v>
      </c>
      <c r="B532" s="832" t="s">
        <v>4552</v>
      </c>
      <c r="C532" s="832" t="s">
        <v>606</v>
      </c>
      <c r="D532" s="832" t="s">
        <v>2485</v>
      </c>
      <c r="E532" s="832" t="s">
        <v>4553</v>
      </c>
      <c r="F532" s="832" t="s">
        <v>4753</v>
      </c>
      <c r="G532" s="832" t="s">
        <v>4752</v>
      </c>
      <c r="H532" s="849"/>
      <c r="I532" s="849"/>
      <c r="J532" s="832"/>
      <c r="K532" s="832"/>
      <c r="L532" s="849">
        <v>4.7700000000000005</v>
      </c>
      <c r="M532" s="849">
        <v>1122.31</v>
      </c>
      <c r="N532" s="832">
        <v>1</v>
      </c>
      <c r="O532" s="832">
        <v>235.28511530398319</v>
      </c>
      <c r="P532" s="849"/>
      <c r="Q532" s="849"/>
      <c r="R532" s="837"/>
      <c r="S532" s="850"/>
    </row>
    <row r="533" spans="1:19" ht="14.4" customHeight="1" x14ac:dyDescent="0.3">
      <c r="A533" s="831" t="s">
        <v>4551</v>
      </c>
      <c r="B533" s="832" t="s">
        <v>4552</v>
      </c>
      <c r="C533" s="832" t="s">
        <v>606</v>
      </c>
      <c r="D533" s="832" t="s">
        <v>2485</v>
      </c>
      <c r="E533" s="832" t="s">
        <v>4553</v>
      </c>
      <c r="F533" s="832" t="s">
        <v>4754</v>
      </c>
      <c r="G533" s="832" t="s">
        <v>4752</v>
      </c>
      <c r="H533" s="849"/>
      <c r="I533" s="849"/>
      <c r="J533" s="832"/>
      <c r="K533" s="832"/>
      <c r="L533" s="849">
        <v>3.5599999999999996</v>
      </c>
      <c r="M533" s="849">
        <v>8376.31</v>
      </c>
      <c r="N533" s="832">
        <v>1</v>
      </c>
      <c r="O533" s="832">
        <v>2352.8960674157306</v>
      </c>
      <c r="P533" s="849"/>
      <c r="Q533" s="849"/>
      <c r="R533" s="837"/>
      <c r="S533" s="850"/>
    </row>
    <row r="534" spans="1:19" ht="14.4" customHeight="1" x14ac:dyDescent="0.3">
      <c r="A534" s="831" t="s">
        <v>4551</v>
      </c>
      <c r="B534" s="832" t="s">
        <v>4552</v>
      </c>
      <c r="C534" s="832" t="s">
        <v>606</v>
      </c>
      <c r="D534" s="832" t="s">
        <v>2485</v>
      </c>
      <c r="E534" s="832" t="s">
        <v>4553</v>
      </c>
      <c r="F534" s="832" t="s">
        <v>4755</v>
      </c>
      <c r="G534" s="832" t="s">
        <v>4661</v>
      </c>
      <c r="H534" s="849"/>
      <c r="I534" s="849"/>
      <c r="J534" s="832"/>
      <c r="K534" s="832"/>
      <c r="L534" s="849">
        <v>2</v>
      </c>
      <c r="M534" s="849">
        <v>93198.88</v>
      </c>
      <c r="N534" s="832">
        <v>1</v>
      </c>
      <c r="O534" s="832">
        <v>46599.44</v>
      </c>
      <c r="P534" s="849">
        <v>3</v>
      </c>
      <c r="Q534" s="849">
        <v>139028.76</v>
      </c>
      <c r="R534" s="837">
        <v>1.4917428192270121</v>
      </c>
      <c r="S534" s="850">
        <v>46342.920000000006</v>
      </c>
    </row>
    <row r="535" spans="1:19" ht="14.4" customHeight="1" x14ac:dyDescent="0.3">
      <c r="A535" s="831" t="s">
        <v>4551</v>
      </c>
      <c r="B535" s="832" t="s">
        <v>4552</v>
      </c>
      <c r="C535" s="832" t="s">
        <v>606</v>
      </c>
      <c r="D535" s="832" t="s">
        <v>2485</v>
      </c>
      <c r="E535" s="832" t="s">
        <v>4553</v>
      </c>
      <c r="F535" s="832" t="s">
        <v>4756</v>
      </c>
      <c r="G535" s="832" t="s">
        <v>818</v>
      </c>
      <c r="H535" s="849"/>
      <c r="I535" s="849"/>
      <c r="J535" s="832"/>
      <c r="K535" s="832"/>
      <c r="L535" s="849"/>
      <c r="M535" s="849"/>
      <c r="N535" s="832"/>
      <c r="O535" s="832"/>
      <c r="P535" s="849">
        <v>10.199999999999999</v>
      </c>
      <c r="Q535" s="849">
        <v>2174.4300000000003</v>
      </c>
      <c r="R535" s="837"/>
      <c r="S535" s="850">
        <v>213.17941176470592</v>
      </c>
    </row>
    <row r="536" spans="1:19" ht="14.4" customHeight="1" x14ac:dyDescent="0.3">
      <c r="A536" s="831" t="s">
        <v>4551</v>
      </c>
      <c r="B536" s="832" t="s">
        <v>4552</v>
      </c>
      <c r="C536" s="832" t="s">
        <v>606</v>
      </c>
      <c r="D536" s="832" t="s">
        <v>2485</v>
      </c>
      <c r="E536" s="832" t="s">
        <v>4553</v>
      </c>
      <c r="F536" s="832" t="s">
        <v>4757</v>
      </c>
      <c r="G536" s="832" t="s">
        <v>818</v>
      </c>
      <c r="H536" s="849"/>
      <c r="I536" s="849"/>
      <c r="J536" s="832"/>
      <c r="K536" s="832"/>
      <c r="L536" s="849">
        <v>9.26</v>
      </c>
      <c r="M536" s="849">
        <v>1273.6099999999999</v>
      </c>
      <c r="N536" s="832">
        <v>1</v>
      </c>
      <c r="O536" s="832">
        <v>137.53887688984881</v>
      </c>
      <c r="P536" s="849">
        <v>14.59</v>
      </c>
      <c r="Q536" s="849">
        <v>1064.05</v>
      </c>
      <c r="R536" s="837">
        <v>0.83545983464325813</v>
      </c>
      <c r="S536" s="850">
        <v>72.930089102124739</v>
      </c>
    </row>
    <row r="537" spans="1:19" ht="14.4" customHeight="1" x14ac:dyDescent="0.3">
      <c r="A537" s="831" t="s">
        <v>4551</v>
      </c>
      <c r="B537" s="832" t="s">
        <v>4552</v>
      </c>
      <c r="C537" s="832" t="s">
        <v>606</v>
      </c>
      <c r="D537" s="832" t="s">
        <v>2485</v>
      </c>
      <c r="E537" s="832" t="s">
        <v>4553</v>
      </c>
      <c r="F537" s="832" t="s">
        <v>4758</v>
      </c>
      <c r="G537" s="832" t="s">
        <v>1625</v>
      </c>
      <c r="H537" s="849"/>
      <c r="I537" s="849"/>
      <c r="J537" s="832"/>
      <c r="K537" s="832"/>
      <c r="L537" s="849">
        <v>0.7</v>
      </c>
      <c r="M537" s="849">
        <v>2262.1</v>
      </c>
      <c r="N537" s="832">
        <v>1</v>
      </c>
      <c r="O537" s="832">
        <v>3231.5714285714284</v>
      </c>
      <c r="P537" s="849"/>
      <c r="Q537" s="849"/>
      <c r="R537" s="837"/>
      <c r="S537" s="850"/>
    </row>
    <row r="538" spans="1:19" ht="14.4" customHeight="1" x14ac:dyDescent="0.3">
      <c r="A538" s="831" t="s">
        <v>4551</v>
      </c>
      <c r="B538" s="832" t="s">
        <v>4552</v>
      </c>
      <c r="C538" s="832" t="s">
        <v>606</v>
      </c>
      <c r="D538" s="832" t="s">
        <v>2485</v>
      </c>
      <c r="E538" s="832" t="s">
        <v>4553</v>
      </c>
      <c r="F538" s="832" t="s">
        <v>4759</v>
      </c>
      <c r="G538" s="832" t="s">
        <v>1483</v>
      </c>
      <c r="H538" s="849"/>
      <c r="I538" s="849"/>
      <c r="J538" s="832"/>
      <c r="K538" s="832"/>
      <c r="L538" s="849">
        <v>3</v>
      </c>
      <c r="M538" s="849">
        <v>445.38</v>
      </c>
      <c r="N538" s="832">
        <v>1</v>
      </c>
      <c r="O538" s="832">
        <v>148.46</v>
      </c>
      <c r="P538" s="849"/>
      <c r="Q538" s="849"/>
      <c r="R538" s="837"/>
      <c r="S538" s="850"/>
    </row>
    <row r="539" spans="1:19" ht="14.4" customHeight="1" x14ac:dyDescent="0.3">
      <c r="A539" s="831" t="s">
        <v>4551</v>
      </c>
      <c r="B539" s="832" t="s">
        <v>4552</v>
      </c>
      <c r="C539" s="832" t="s">
        <v>606</v>
      </c>
      <c r="D539" s="832" t="s">
        <v>2485</v>
      </c>
      <c r="E539" s="832" t="s">
        <v>4553</v>
      </c>
      <c r="F539" s="832" t="s">
        <v>4760</v>
      </c>
      <c r="G539" s="832" t="s">
        <v>1734</v>
      </c>
      <c r="H539" s="849"/>
      <c r="I539" s="849"/>
      <c r="J539" s="832"/>
      <c r="K539" s="832"/>
      <c r="L539" s="849">
        <v>7</v>
      </c>
      <c r="M539" s="849">
        <v>898530.34</v>
      </c>
      <c r="N539" s="832">
        <v>1</v>
      </c>
      <c r="O539" s="832">
        <v>128361.47714285714</v>
      </c>
      <c r="P539" s="849">
        <v>13</v>
      </c>
      <c r="Q539" s="849">
        <v>1489774</v>
      </c>
      <c r="R539" s="837">
        <v>1.6580119041945762</v>
      </c>
      <c r="S539" s="850">
        <v>114598</v>
      </c>
    </row>
    <row r="540" spans="1:19" ht="14.4" customHeight="1" x14ac:dyDescent="0.3">
      <c r="A540" s="831" t="s">
        <v>4551</v>
      </c>
      <c r="B540" s="832" t="s">
        <v>4552</v>
      </c>
      <c r="C540" s="832" t="s">
        <v>606</v>
      </c>
      <c r="D540" s="832" t="s">
        <v>2485</v>
      </c>
      <c r="E540" s="832" t="s">
        <v>4553</v>
      </c>
      <c r="F540" s="832" t="s">
        <v>4763</v>
      </c>
      <c r="G540" s="832" t="s">
        <v>728</v>
      </c>
      <c r="H540" s="849"/>
      <c r="I540" s="849"/>
      <c r="J540" s="832"/>
      <c r="K540" s="832"/>
      <c r="L540" s="849">
        <v>42.930000000000007</v>
      </c>
      <c r="M540" s="849">
        <v>8864.2799999999988</v>
      </c>
      <c r="N540" s="832">
        <v>1</v>
      </c>
      <c r="O540" s="832">
        <v>206.48218029350099</v>
      </c>
      <c r="P540" s="849">
        <v>67.45</v>
      </c>
      <c r="Q540" s="849">
        <v>7534.32</v>
      </c>
      <c r="R540" s="837">
        <v>0.84996412568195057</v>
      </c>
      <c r="S540" s="850">
        <v>111.70229799851741</v>
      </c>
    </row>
    <row r="541" spans="1:19" ht="14.4" customHeight="1" x14ac:dyDescent="0.3">
      <c r="A541" s="831" t="s">
        <v>4551</v>
      </c>
      <c r="B541" s="832" t="s">
        <v>4552</v>
      </c>
      <c r="C541" s="832" t="s">
        <v>606</v>
      </c>
      <c r="D541" s="832" t="s">
        <v>2485</v>
      </c>
      <c r="E541" s="832" t="s">
        <v>4553</v>
      </c>
      <c r="F541" s="832" t="s">
        <v>4764</v>
      </c>
      <c r="G541" s="832" t="s">
        <v>728</v>
      </c>
      <c r="H541" s="849"/>
      <c r="I541" s="849"/>
      <c r="J541" s="832"/>
      <c r="K541" s="832"/>
      <c r="L541" s="849">
        <v>14.09</v>
      </c>
      <c r="M541" s="849">
        <v>8714.31</v>
      </c>
      <c r="N541" s="832">
        <v>1</v>
      </c>
      <c r="O541" s="832">
        <v>618.47480482611775</v>
      </c>
      <c r="P541" s="849">
        <v>38.159999999999997</v>
      </c>
      <c r="Q541" s="849">
        <v>10993.91</v>
      </c>
      <c r="R541" s="837">
        <v>1.261592713594077</v>
      </c>
      <c r="S541" s="850">
        <v>288.10036687631032</v>
      </c>
    </row>
    <row r="542" spans="1:19" ht="14.4" customHeight="1" x14ac:dyDescent="0.3">
      <c r="A542" s="831" t="s">
        <v>4551</v>
      </c>
      <c r="B542" s="832" t="s">
        <v>4552</v>
      </c>
      <c r="C542" s="832" t="s">
        <v>606</v>
      </c>
      <c r="D542" s="832" t="s">
        <v>2485</v>
      </c>
      <c r="E542" s="832" t="s">
        <v>4553</v>
      </c>
      <c r="F542" s="832" t="s">
        <v>4765</v>
      </c>
      <c r="G542" s="832" t="s">
        <v>958</v>
      </c>
      <c r="H542" s="849"/>
      <c r="I542" s="849"/>
      <c r="J542" s="832"/>
      <c r="K542" s="832"/>
      <c r="L542" s="849">
        <v>10.51</v>
      </c>
      <c r="M542" s="849">
        <v>8073.78</v>
      </c>
      <c r="N542" s="832">
        <v>1</v>
      </c>
      <c r="O542" s="832">
        <v>768.19980970504275</v>
      </c>
      <c r="P542" s="849">
        <v>54.050000000000004</v>
      </c>
      <c r="Q542" s="849">
        <v>9885.75</v>
      </c>
      <c r="R542" s="837">
        <v>1.2244264768175501</v>
      </c>
      <c r="S542" s="850">
        <v>182.90009250693799</v>
      </c>
    </row>
    <row r="543" spans="1:19" ht="14.4" customHeight="1" x14ac:dyDescent="0.3">
      <c r="A543" s="831" t="s">
        <v>4551</v>
      </c>
      <c r="B543" s="832" t="s">
        <v>4552</v>
      </c>
      <c r="C543" s="832" t="s">
        <v>606</v>
      </c>
      <c r="D543" s="832" t="s">
        <v>2485</v>
      </c>
      <c r="E543" s="832" t="s">
        <v>4553</v>
      </c>
      <c r="F543" s="832" t="s">
        <v>4766</v>
      </c>
      <c r="G543" s="832" t="s">
        <v>4767</v>
      </c>
      <c r="H543" s="849"/>
      <c r="I543" s="849"/>
      <c r="J543" s="832"/>
      <c r="K543" s="832"/>
      <c r="L543" s="849">
        <v>3</v>
      </c>
      <c r="M543" s="849">
        <v>38318.06</v>
      </c>
      <c r="N543" s="832">
        <v>1</v>
      </c>
      <c r="O543" s="832">
        <v>12772.686666666666</v>
      </c>
      <c r="P543" s="849">
        <v>9</v>
      </c>
      <c r="Q543" s="849">
        <v>111722.4</v>
      </c>
      <c r="R543" s="837">
        <v>2.9156590913005513</v>
      </c>
      <c r="S543" s="850">
        <v>12413.599999999999</v>
      </c>
    </row>
    <row r="544" spans="1:19" ht="14.4" customHeight="1" x14ac:dyDescent="0.3">
      <c r="A544" s="831" t="s">
        <v>4551</v>
      </c>
      <c r="B544" s="832" t="s">
        <v>4552</v>
      </c>
      <c r="C544" s="832" t="s">
        <v>606</v>
      </c>
      <c r="D544" s="832" t="s">
        <v>2485</v>
      </c>
      <c r="E544" s="832" t="s">
        <v>4553</v>
      </c>
      <c r="F544" s="832" t="s">
        <v>4768</v>
      </c>
      <c r="G544" s="832" t="s">
        <v>958</v>
      </c>
      <c r="H544" s="849"/>
      <c r="I544" s="849"/>
      <c r="J544" s="832"/>
      <c r="K544" s="832"/>
      <c r="L544" s="849">
        <v>7.38</v>
      </c>
      <c r="M544" s="849">
        <v>2267.71</v>
      </c>
      <c r="N544" s="832">
        <v>1</v>
      </c>
      <c r="O544" s="832">
        <v>307.27777777777777</v>
      </c>
      <c r="P544" s="849">
        <v>21.17</v>
      </c>
      <c r="Q544" s="849">
        <v>2065.12</v>
      </c>
      <c r="R544" s="837">
        <v>0.91066318003624791</v>
      </c>
      <c r="S544" s="850">
        <v>97.549362305148776</v>
      </c>
    </row>
    <row r="545" spans="1:19" ht="14.4" customHeight="1" x14ac:dyDescent="0.3">
      <c r="A545" s="831" t="s">
        <v>4551</v>
      </c>
      <c r="B545" s="832" t="s">
        <v>4552</v>
      </c>
      <c r="C545" s="832" t="s">
        <v>606</v>
      </c>
      <c r="D545" s="832" t="s">
        <v>2485</v>
      </c>
      <c r="E545" s="832" t="s">
        <v>4553</v>
      </c>
      <c r="F545" s="832" t="s">
        <v>4769</v>
      </c>
      <c r="G545" s="832" t="s">
        <v>958</v>
      </c>
      <c r="H545" s="849"/>
      <c r="I545" s="849"/>
      <c r="J545" s="832"/>
      <c r="K545" s="832"/>
      <c r="L545" s="849">
        <v>4.63</v>
      </c>
      <c r="M545" s="849">
        <v>10670.24</v>
      </c>
      <c r="N545" s="832">
        <v>1</v>
      </c>
      <c r="O545" s="832">
        <v>2304.5874730021596</v>
      </c>
      <c r="P545" s="849">
        <v>33.269999999999996</v>
      </c>
      <c r="Q545" s="849">
        <v>14014</v>
      </c>
      <c r="R545" s="837">
        <v>1.3133725202057311</v>
      </c>
      <c r="S545" s="850">
        <v>421.2203186053502</v>
      </c>
    </row>
    <row r="546" spans="1:19" ht="14.4" customHeight="1" x14ac:dyDescent="0.3">
      <c r="A546" s="831" t="s">
        <v>4551</v>
      </c>
      <c r="B546" s="832" t="s">
        <v>4552</v>
      </c>
      <c r="C546" s="832" t="s">
        <v>606</v>
      </c>
      <c r="D546" s="832" t="s">
        <v>2485</v>
      </c>
      <c r="E546" s="832" t="s">
        <v>4553</v>
      </c>
      <c r="F546" s="832" t="s">
        <v>4770</v>
      </c>
      <c r="G546" s="832" t="s">
        <v>4767</v>
      </c>
      <c r="H546" s="849"/>
      <c r="I546" s="849"/>
      <c r="J546" s="832"/>
      <c r="K546" s="832"/>
      <c r="L546" s="849">
        <v>8</v>
      </c>
      <c r="M546" s="849">
        <v>134009.75</v>
      </c>
      <c r="N546" s="832">
        <v>1</v>
      </c>
      <c r="O546" s="832">
        <v>16751.21875</v>
      </c>
      <c r="P546" s="849">
        <v>11</v>
      </c>
      <c r="Q546" s="849">
        <v>182669.3</v>
      </c>
      <c r="R546" s="837">
        <v>1.3631045502286214</v>
      </c>
      <c r="S546" s="850">
        <v>16606.3</v>
      </c>
    </row>
    <row r="547" spans="1:19" ht="14.4" customHeight="1" x14ac:dyDescent="0.3">
      <c r="A547" s="831" t="s">
        <v>4551</v>
      </c>
      <c r="B547" s="832" t="s">
        <v>4552</v>
      </c>
      <c r="C547" s="832" t="s">
        <v>606</v>
      </c>
      <c r="D547" s="832" t="s">
        <v>2485</v>
      </c>
      <c r="E547" s="832" t="s">
        <v>4553</v>
      </c>
      <c r="F547" s="832" t="s">
        <v>4771</v>
      </c>
      <c r="G547" s="832" t="s">
        <v>1902</v>
      </c>
      <c r="H547" s="849"/>
      <c r="I547" s="849"/>
      <c r="J547" s="832"/>
      <c r="K547" s="832"/>
      <c r="L547" s="849"/>
      <c r="M547" s="849"/>
      <c r="N547" s="832"/>
      <c r="O547" s="832"/>
      <c r="P547" s="849">
        <v>1</v>
      </c>
      <c r="Q547" s="849">
        <v>148.46</v>
      </c>
      <c r="R547" s="837"/>
      <c r="S547" s="850">
        <v>148.46</v>
      </c>
    </row>
    <row r="548" spans="1:19" ht="14.4" customHeight="1" x14ac:dyDescent="0.3">
      <c r="A548" s="831" t="s">
        <v>4551</v>
      </c>
      <c r="B548" s="832" t="s">
        <v>4552</v>
      </c>
      <c r="C548" s="832" t="s">
        <v>606</v>
      </c>
      <c r="D548" s="832" t="s">
        <v>2485</v>
      </c>
      <c r="E548" s="832" t="s">
        <v>4553</v>
      </c>
      <c r="F548" s="832" t="s">
        <v>4773</v>
      </c>
      <c r="G548" s="832" t="s">
        <v>2087</v>
      </c>
      <c r="H548" s="849"/>
      <c r="I548" s="849"/>
      <c r="J548" s="832"/>
      <c r="K548" s="832"/>
      <c r="L548" s="849"/>
      <c r="M548" s="849"/>
      <c r="N548" s="832"/>
      <c r="O548" s="832"/>
      <c r="P548" s="849">
        <v>25.630000000000003</v>
      </c>
      <c r="Q548" s="849">
        <v>12155.54</v>
      </c>
      <c r="R548" s="837"/>
      <c r="S548" s="850">
        <v>474.26999609832228</v>
      </c>
    </row>
    <row r="549" spans="1:19" ht="14.4" customHeight="1" x14ac:dyDescent="0.3">
      <c r="A549" s="831" t="s">
        <v>4551</v>
      </c>
      <c r="B549" s="832" t="s">
        <v>4552</v>
      </c>
      <c r="C549" s="832" t="s">
        <v>606</v>
      </c>
      <c r="D549" s="832" t="s">
        <v>2485</v>
      </c>
      <c r="E549" s="832" t="s">
        <v>4553</v>
      </c>
      <c r="F549" s="832" t="s">
        <v>4774</v>
      </c>
      <c r="G549" s="832" t="s">
        <v>2087</v>
      </c>
      <c r="H549" s="849"/>
      <c r="I549" s="849"/>
      <c r="J549" s="832"/>
      <c r="K549" s="832"/>
      <c r="L549" s="849"/>
      <c r="M549" s="849"/>
      <c r="N549" s="832"/>
      <c r="O549" s="832"/>
      <c r="P549" s="849">
        <v>35.760000000000005</v>
      </c>
      <c r="Q549" s="849">
        <v>7313.63</v>
      </c>
      <c r="R549" s="837"/>
      <c r="S549" s="850">
        <v>204.51985458612972</v>
      </c>
    </row>
    <row r="550" spans="1:19" ht="14.4" customHeight="1" x14ac:dyDescent="0.3">
      <c r="A550" s="831" t="s">
        <v>4551</v>
      </c>
      <c r="B550" s="832" t="s">
        <v>4552</v>
      </c>
      <c r="C550" s="832" t="s">
        <v>606</v>
      </c>
      <c r="D550" s="832" t="s">
        <v>2485</v>
      </c>
      <c r="E550" s="832" t="s">
        <v>4553</v>
      </c>
      <c r="F550" s="832" t="s">
        <v>4775</v>
      </c>
      <c r="G550" s="832" t="s">
        <v>2373</v>
      </c>
      <c r="H550" s="849"/>
      <c r="I550" s="849"/>
      <c r="J550" s="832"/>
      <c r="K550" s="832"/>
      <c r="L550" s="849"/>
      <c r="M550" s="849"/>
      <c r="N550" s="832"/>
      <c r="O550" s="832"/>
      <c r="P550" s="849">
        <v>11</v>
      </c>
      <c r="Q550" s="849">
        <v>185229.7</v>
      </c>
      <c r="R550" s="837"/>
      <c r="S550" s="850">
        <v>16839.063636363637</v>
      </c>
    </row>
    <row r="551" spans="1:19" ht="14.4" customHeight="1" x14ac:dyDescent="0.3">
      <c r="A551" s="831" t="s">
        <v>4551</v>
      </c>
      <c r="B551" s="832" t="s">
        <v>4552</v>
      </c>
      <c r="C551" s="832" t="s">
        <v>606</v>
      </c>
      <c r="D551" s="832" t="s">
        <v>2485</v>
      </c>
      <c r="E551" s="832" t="s">
        <v>4553</v>
      </c>
      <c r="F551" s="832" t="s">
        <v>4785</v>
      </c>
      <c r="G551" s="832" t="s">
        <v>1697</v>
      </c>
      <c r="H551" s="849"/>
      <c r="I551" s="849"/>
      <c r="J551" s="832"/>
      <c r="K551" s="832"/>
      <c r="L551" s="849"/>
      <c r="M551" s="849"/>
      <c r="N551" s="832"/>
      <c r="O551" s="832"/>
      <c r="P551" s="849">
        <v>5</v>
      </c>
      <c r="Q551" s="849">
        <v>143522.1</v>
      </c>
      <c r="R551" s="837"/>
      <c r="S551" s="850">
        <v>28704.420000000002</v>
      </c>
    </row>
    <row r="552" spans="1:19" ht="14.4" customHeight="1" x14ac:dyDescent="0.3">
      <c r="A552" s="831" t="s">
        <v>4551</v>
      </c>
      <c r="B552" s="832" t="s">
        <v>4552</v>
      </c>
      <c r="C552" s="832" t="s">
        <v>606</v>
      </c>
      <c r="D552" s="832" t="s">
        <v>2485</v>
      </c>
      <c r="E552" s="832" t="s">
        <v>4553</v>
      </c>
      <c r="F552" s="832" t="s">
        <v>4786</v>
      </c>
      <c r="G552" s="832" t="s">
        <v>1619</v>
      </c>
      <c r="H552" s="849"/>
      <c r="I552" s="849"/>
      <c r="J552" s="832"/>
      <c r="K552" s="832"/>
      <c r="L552" s="849"/>
      <c r="M552" s="849"/>
      <c r="N552" s="832"/>
      <c r="O552" s="832"/>
      <c r="P552" s="849">
        <v>3.42</v>
      </c>
      <c r="Q552" s="849">
        <v>1505.17</v>
      </c>
      <c r="R552" s="837"/>
      <c r="S552" s="850">
        <v>440.10818713450294</v>
      </c>
    </row>
    <row r="553" spans="1:19" ht="14.4" customHeight="1" x14ac:dyDescent="0.3">
      <c r="A553" s="831" t="s">
        <v>4551</v>
      </c>
      <c r="B553" s="832" t="s">
        <v>4552</v>
      </c>
      <c r="C553" s="832" t="s">
        <v>606</v>
      </c>
      <c r="D553" s="832" t="s">
        <v>2485</v>
      </c>
      <c r="E553" s="832" t="s">
        <v>4788</v>
      </c>
      <c r="F553" s="832" t="s">
        <v>4789</v>
      </c>
      <c r="G553" s="832" t="s">
        <v>4790</v>
      </c>
      <c r="H553" s="849">
        <v>2</v>
      </c>
      <c r="I553" s="849">
        <v>4200</v>
      </c>
      <c r="J553" s="832">
        <v>0.14228056779431922</v>
      </c>
      <c r="K553" s="832">
        <v>2100</v>
      </c>
      <c r="L553" s="849">
        <v>14</v>
      </c>
      <c r="M553" s="849">
        <v>29519.14</v>
      </c>
      <c r="N553" s="832">
        <v>1</v>
      </c>
      <c r="O553" s="832">
        <v>2108.5099999999998</v>
      </c>
      <c r="P553" s="849">
        <v>6</v>
      </c>
      <c r="Q553" s="849">
        <v>13066.800000000001</v>
      </c>
      <c r="R553" s="837">
        <v>0.44265517220352629</v>
      </c>
      <c r="S553" s="850">
        <v>2177.8000000000002</v>
      </c>
    </row>
    <row r="554" spans="1:19" ht="14.4" customHeight="1" x14ac:dyDescent="0.3">
      <c r="A554" s="831" t="s">
        <v>4551</v>
      </c>
      <c r="B554" s="832" t="s">
        <v>4552</v>
      </c>
      <c r="C554" s="832" t="s">
        <v>606</v>
      </c>
      <c r="D554" s="832" t="s">
        <v>2485</v>
      </c>
      <c r="E554" s="832" t="s">
        <v>4788</v>
      </c>
      <c r="F554" s="832" t="s">
        <v>4791</v>
      </c>
      <c r="G554" s="832" t="s">
        <v>4792</v>
      </c>
      <c r="H554" s="849"/>
      <c r="I554" s="849"/>
      <c r="J554" s="832"/>
      <c r="K554" s="832"/>
      <c r="L554" s="849">
        <v>14</v>
      </c>
      <c r="M554" s="849">
        <v>35280</v>
      </c>
      <c r="N554" s="832">
        <v>1</v>
      </c>
      <c r="O554" s="832">
        <v>2520</v>
      </c>
      <c r="P554" s="849">
        <v>11</v>
      </c>
      <c r="Q554" s="849">
        <v>29284.2</v>
      </c>
      <c r="R554" s="837">
        <v>0.83005102040816325</v>
      </c>
      <c r="S554" s="850">
        <v>2662.2000000000003</v>
      </c>
    </row>
    <row r="555" spans="1:19" ht="14.4" customHeight="1" x14ac:dyDescent="0.3">
      <c r="A555" s="831" t="s">
        <v>4551</v>
      </c>
      <c r="B555" s="832" t="s">
        <v>4552</v>
      </c>
      <c r="C555" s="832" t="s">
        <v>606</v>
      </c>
      <c r="D555" s="832" t="s">
        <v>2485</v>
      </c>
      <c r="E555" s="832" t="s">
        <v>4793</v>
      </c>
      <c r="F555" s="832" t="s">
        <v>4794</v>
      </c>
      <c r="G555" s="832" t="s">
        <v>4795</v>
      </c>
      <c r="H555" s="849">
        <v>6</v>
      </c>
      <c r="I555" s="849">
        <v>5202</v>
      </c>
      <c r="J555" s="832"/>
      <c r="K555" s="832">
        <v>867</v>
      </c>
      <c r="L555" s="849"/>
      <c r="M555" s="849"/>
      <c r="N555" s="832"/>
      <c r="O555" s="832"/>
      <c r="P555" s="849"/>
      <c r="Q555" s="849"/>
      <c r="R555" s="837"/>
      <c r="S555" s="850"/>
    </row>
    <row r="556" spans="1:19" ht="14.4" customHeight="1" x14ac:dyDescent="0.3">
      <c r="A556" s="831" t="s">
        <v>4551</v>
      </c>
      <c r="B556" s="832" t="s">
        <v>4552</v>
      </c>
      <c r="C556" s="832" t="s">
        <v>606</v>
      </c>
      <c r="D556" s="832" t="s">
        <v>2485</v>
      </c>
      <c r="E556" s="832" t="s">
        <v>4793</v>
      </c>
      <c r="F556" s="832" t="s">
        <v>4796</v>
      </c>
      <c r="G556" s="832" t="s">
        <v>4797</v>
      </c>
      <c r="H556" s="849">
        <v>46</v>
      </c>
      <c r="I556" s="849">
        <v>39882</v>
      </c>
      <c r="J556" s="832">
        <v>0.68656716417910446</v>
      </c>
      <c r="K556" s="832">
        <v>867</v>
      </c>
      <c r="L556" s="849">
        <v>67</v>
      </c>
      <c r="M556" s="849">
        <v>58089</v>
      </c>
      <c r="N556" s="832">
        <v>1</v>
      </c>
      <c r="O556" s="832">
        <v>867</v>
      </c>
      <c r="P556" s="849">
        <v>95</v>
      </c>
      <c r="Q556" s="849">
        <v>53451.749999999993</v>
      </c>
      <c r="R556" s="837">
        <v>0.92016991168723838</v>
      </c>
      <c r="S556" s="850">
        <v>562.65</v>
      </c>
    </row>
    <row r="557" spans="1:19" ht="14.4" customHeight="1" x14ac:dyDescent="0.3">
      <c r="A557" s="831" t="s">
        <v>4551</v>
      </c>
      <c r="B557" s="832" t="s">
        <v>4552</v>
      </c>
      <c r="C557" s="832" t="s">
        <v>606</v>
      </c>
      <c r="D557" s="832" t="s">
        <v>2485</v>
      </c>
      <c r="E557" s="832" t="s">
        <v>4793</v>
      </c>
      <c r="F557" s="832" t="s">
        <v>4798</v>
      </c>
      <c r="G557" s="832" t="s">
        <v>4799</v>
      </c>
      <c r="H557" s="849"/>
      <c r="I557" s="849"/>
      <c r="J557" s="832"/>
      <c r="K557" s="832"/>
      <c r="L557" s="849"/>
      <c r="M557" s="849"/>
      <c r="N557" s="832"/>
      <c r="O557" s="832"/>
      <c r="P557" s="849">
        <v>1</v>
      </c>
      <c r="Q557" s="849">
        <v>964</v>
      </c>
      <c r="R557" s="837"/>
      <c r="S557" s="850">
        <v>964</v>
      </c>
    </row>
    <row r="558" spans="1:19" ht="14.4" customHeight="1" x14ac:dyDescent="0.3">
      <c r="A558" s="831" t="s">
        <v>4551</v>
      </c>
      <c r="B558" s="832" t="s">
        <v>4552</v>
      </c>
      <c r="C558" s="832" t="s">
        <v>606</v>
      </c>
      <c r="D558" s="832" t="s">
        <v>2485</v>
      </c>
      <c r="E558" s="832" t="s">
        <v>4804</v>
      </c>
      <c r="F558" s="832" t="s">
        <v>4805</v>
      </c>
      <c r="G558" s="832" t="s">
        <v>4806</v>
      </c>
      <c r="H558" s="849">
        <v>8</v>
      </c>
      <c r="I558" s="849">
        <v>2400</v>
      </c>
      <c r="J558" s="832">
        <v>0.72727272727272729</v>
      </c>
      <c r="K558" s="832">
        <v>300</v>
      </c>
      <c r="L558" s="849">
        <v>11</v>
      </c>
      <c r="M558" s="849">
        <v>3300</v>
      </c>
      <c r="N558" s="832">
        <v>1</v>
      </c>
      <c r="O558" s="832">
        <v>300</v>
      </c>
      <c r="P558" s="849">
        <v>14</v>
      </c>
      <c r="Q558" s="849">
        <v>4228</v>
      </c>
      <c r="R558" s="837">
        <v>1.2812121212121212</v>
      </c>
      <c r="S558" s="850">
        <v>302</v>
      </c>
    </row>
    <row r="559" spans="1:19" ht="14.4" customHeight="1" x14ac:dyDescent="0.3">
      <c r="A559" s="831" t="s">
        <v>4551</v>
      </c>
      <c r="B559" s="832" t="s">
        <v>4552</v>
      </c>
      <c r="C559" s="832" t="s">
        <v>606</v>
      </c>
      <c r="D559" s="832" t="s">
        <v>2485</v>
      </c>
      <c r="E559" s="832" t="s">
        <v>4804</v>
      </c>
      <c r="F559" s="832" t="s">
        <v>4807</v>
      </c>
      <c r="G559" s="832" t="s">
        <v>4808</v>
      </c>
      <c r="H559" s="849">
        <v>11</v>
      </c>
      <c r="I559" s="849">
        <v>1342</v>
      </c>
      <c r="J559" s="832">
        <v>1.5714285714285714</v>
      </c>
      <c r="K559" s="832">
        <v>122</v>
      </c>
      <c r="L559" s="849">
        <v>7</v>
      </c>
      <c r="M559" s="849">
        <v>854</v>
      </c>
      <c r="N559" s="832">
        <v>1</v>
      </c>
      <c r="O559" s="832">
        <v>122</v>
      </c>
      <c r="P559" s="849">
        <v>3</v>
      </c>
      <c r="Q559" s="849">
        <v>366</v>
      </c>
      <c r="R559" s="837">
        <v>0.42857142857142855</v>
      </c>
      <c r="S559" s="850">
        <v>122</v>
      </c>
    </row>
    <row r="560" spans="1:19" ht="14.4" customHeight="1" x14ac:dyDescent="0.3">
      <c r="A560" s="831" t="s">
        <v>4551</v>
      </c>
      <c r="B560" s="832" t="s">
        <v>4552</v>
      </c>
      <c r="C560" s="832" t="s">
        <v>606</v>
      </c>
      <c r="D560" s="832" t="s">
        <v>2485</v>
      </c>
      <c r="E560" s="832" t="s">
        <v>4804</v>
      </c>
      <c r="F560" s="832" t="s">
        <v>4809</v>
      </c>
      <c r="G560" s="832" t="s">
        <v>4810</v>
      </c>
      <c r="H560" s="849">
        <v>5</v>
      </c>
      <c r="I560" s="849">
        <v>735</v>
      </c>
      <c r="J560" s="832">
        <v>4.4247787610619468E-2</v>
      </c>
      <c r="K560" s="832">
        <v>147</v>
      </c>
      <c r="L560" s="849">
        <v>113</v>
      </c>
      <c r="M560" s="849">
        <v>16611</v>
      </c>
      <c r="N560" s="832">
        <v>1</v>
      </c>
      <c r="O560" s="832">
        <v>147</v>
      </c>
      <c r="P560" s="849">
        <v>14</v>
      </c>
      <c r="Q560" s="849">
        <v>2114</v>
      </c>
      <c r="R560" s="837">
        <v>0.12726506531816267</v>
      </c>
      <c r="S560" s="850">
        <v>151</v>
      </c>
    </row>
    <row r="561" spans="1:19" ht="14.4" customHeight="1" x14ac:dyDescent="0.3">
      <c r="A561" s="831" t="s">
        <v>4551</v>
      </c>
      <c r="B561" s="832" t="s">
        <v>4552</v>
      </c>
      <c r="C561" s="832" t="s">
        <v>606</v>
      </c>
      <c r="D561" s="832" t="s">
        <v>2485</v>
      </c>
      <c r="E561" s="832" t="s">
        <v>4804</v>
      </c>
      <c r="F561" s="832" t="s">
        <v>4811</v>
      </c>
      <c r="G561" s="832" t="s">
        <v>4812</v>
      </c>
      <c r="H561" s="849">
        <v>2</v>
      </c>
      <c r="I561" s="849">
        <v>392</v>
      </c>
      <c r="J561" s="832">
        <v>0.08</v>
      </c>
      <c r="K561" s="832">
        <v>196</v>
      </c>
      <c r="L561" s="849">
        <v>25</v>
      </c>
      <c r="M561" s="849">
        <v>4900</v>
      </c>
      <c r="N561" s="832">
        <v>1</v>
      </c>
      <c r="O561" s="832">
        <v>196</v>
      </c>
      <c r="P561" s="849">
        <v>17</v>
      </c>
      <c r="Q561" s="849">
        <v>3383</v>
      </c>
      <c r="R561" s="837">
        <v>0.69040816326530607</v>
      </c>
      <c r="S561" s="850">
        <v>199</v>
      </c>
    </row>
    <row r="562" spans="1:19" ht="14.4" customHeight="1" x14ac:dyDescent="0.3">
      <c r="A562" s="831" t="s">
        <v>4551</v>
      </c>
      <c r="B562" s="832" t="s">
        <v>4552</v>
      </c>
      <c r="C562" s="832" t="s">
        <v>606</v>
      </c>
      <c r="D562" s="832" t="s">
        <v>2485</v>
      </c>
      <c r="E562" s="832" t="s">
        <v>4804</v>
      </c>
      <c r="F562" s="832" t="s">
        <v>4813</v>
      </c>
      <c r="G562" s="832" t="s">
        <v>4814</v>
      </c>
      <c r="H562" s="849">
        <v>159</v>
      </c>
      <c r="I562" s="849">
        <v>5883</v>
      </c>
      <c r="J562" s="832">
        <v>0.775609756097561</v>
      </c>
      <c r="K562" s="832">
        <v>37</v>
      </c>
      <c r="L562" s="849">
        <v>205</v>
      </c>
      <c r="M562" s="849">
        <v>7585</v>
      </c>
      <c r="N562" s="832">
        <v>1</v>
      </c>
      <c r="O562" s="832">
        <v>37</v>
      </c>
      <c r="P562" s="849">
        <v>247</v>
      </c>
      <c r="Q562" s="849">
        <v>9386</v>
      </c>
      <c r="R562" s="837">
        <v>1.2374423203691496</v>
      </c>
      <c r="S562" s="850">
        <v>38</v>
      </c>
    </row>
    <row r="563" spans="1:19" ht="14.4" customHeight="1" x14ac:dyDescent="0.3">
      <c r="A563" s="831" t="s">
        <v>4551</v>
      </c>
      <c r="B563" s="832" t="s">
        <v>4552</v>
      </c>
      <c r="C563" s="832" t="s">
        <v>606</v>
      </c>
      <c r="D563" s="832" t="s">
        <v>2485</v>
      </c>
      <c r="E563" s="832" t="s">
        <v>4804</v>
      </c>
      <c r="F563" s="832" t="s">
        <v>4817</v>
      </c>
      <c r="G563" s="832" t="s">
        <v>4818</v>
      </c>
      <c r="H563" s="849">
        <v>1</v>
      </c>
      <c r="I563" s="849">
        <v>177</v>
      </c>
      <c r="J563" s="832">
        <v>1.3437594898269055E-2</v>
      </c>
      <c r="K563" s="832">
        <v>177</v>
      </c>
      <c r="L563" s="849">
        <v>74</v>
      </c>
      <c r="M563" s="849">
        <v>13172</v>
      </c>
      <c r="N563" s="832">
        <v>1</v>
      </c>
      <c r="O563" s="832">
        <v>178</v>
      </c>
      <c r="P563" s="849">
        <v>16</v>
      </c>
      <c r="Q563" s="849">
        <v>2864</v>
      </c>
      <c r="R563" s="837">
        <v>0.21743091406012754</v>
      </c>
      <c r="S563" s="850">
        <v>179</v>
      </c>
    </row>
    <row r="564" spans="1:19" ht="14.4" customHeight="1" x14ac:dyDescent="0.3">
      <c r="A564" s="831" t="s">
        <v>4551</v>
      </c>
      <c r="B564" s="832" t="s">
        <v>4552</v>
      </c>
      <c r="C564" s="832" t="s">
        <v>606</v>
      </c>
      <c r="D564" s="832" t="s">
        <v>2485</v>
      </c>
      <c r="E564" s="832" t="s">
        <v>4804</v>
      </c>
      <c r="F564" s="832" t="s">
        <v>4819</v>
      </c>
      <c r="G564" s="832" t="s">
        <v>4820</v>
      </c>
      <c r="H564" s="849">
        <v>54</v>
      </c>
      <c r="I564" s="849">
        <v>0</v>
      </c>
      <c r="J564" s="832"/>
      <c r="K564" s="832">
        <v>0</v>
      </c>
      <c r="L564" s="849">
        <v>90</v>
      </c>
      <c r="M564" s="849">
        <v>0</v>
      </c>
      <c r="N564" s="832"/>
      <c r="O564" s="832">
        <v>0</v>
      </c>
      <c r="P564" s="849">
        <v>185</v>
      </c>
      <c r="Q564" s="849">
        <v>0</v>
      </c>
      <c r="R564" s="837"/>
      <c r="S564" s="850">
        <v>0</v>
      </c>
    </row>
    <row r="565" spans="1:19" ht="14.4" customHeight="1" x14ac:dyDescent="0.3">
      <c r="A565" s="831" t="s">
        <v>4551</v>
      </c>
      <c r="B565" s="832" t="s">
        <v>4552</v>
      </c>
      <c r="C565" s="832" t="s">
        <v>606</v>
      </c>
      <c r="D565" s="832" t="s">
        <v>2485</v>
      </c>
      <c r="E565" s="832" t="s">
        <v>4804</v>
      </c>
      <c r="F565" s="832" t="s">
        <v>4821</v>
      </c>
      <c r="G565" s="832" t="s">
        <v>4822</v>
      </c>
      <c r="H565" s="849"/>
      <c r="I565" s="849"/>
      <c r="J565" s="832"/>
      <c r="K565" s="832"/>
      <c r="L565" s="849">
        <v>4</v>
      </c>
      <c r="M565" s="849">
        <v>0</v>
      </c>
      <c r="N565" s="832"/>
      <c r="O565" s="832">
        <v>0</v>
      </c>
      <c r="P565" s="849">
        <v>5</v>
      </c>
      <c r="Q565" s="849">
        <v>0</v>
      </c>
      <c r="R565" s="837"/>
      <c r="S565" s="850">
        <v>0</v>
      </c>
    </row>
    <row r="566" spans="1:19" ht="14.4" customHeight="1" x14ac:dyDescent="0.3">
      <c r="A566" s="831" t="s">
        <v>4551</v>
      </c>
      <c r="B566" s="832" t="s">
        <v>4552</v>
      </c>
      <c r="C566" s="832" t="s">
        <v>606</v>
      </c>
      <c r="D566" s="832" t="s">
        <v>2485</v>
      </c>
      <c r="E566" s="832" t="s">
        <v>4804</v>
      </c>
      <c r="F566" s="832" t="s">
        <v>4823</v>
      </c>
      <c r="G566" s="832" t="s">
        <v>4824</v>
      </c>
      <c r="H566" s="849">
        <v>571</v>
      </c>
      <c r="I566" s="849">
        <v>138753</v>
      </c>
      <c r="J566" s="832">
        <v>0.88301216780368597</v>
      </c>
      <c r="K566" s="832">
        <v>243</v>
      </c>
      <c r="L566" s="849">
        <v>644</v>
      </c>
      <c r="M566" s="849">
        <v>157136</v>
      </c>
      <c r="N566" s="832">
        <v>1</v>
      </c>
      <c r="O566" s="832">
        <v>244</v>
      </c>
      <c r="P566" s="849">
        <v>793</v>
      </c>
      <c r="Q566" s="849">
        <v>194285</v>
      </c>
      <c r="R566" s="837">
        <v>1.236413043478261</v>
      </c>
      <c r="S566" s="850">
        <v>245</v>
      </c>
    </row>
    <row r="567" spans="1:19" ht="14.4" customHeight="1" x14ac:dyDescent="0.3">
      <c r="A567" s="831" t="s">
        <v>4551</v>
      </c>
      <c r="B567" s="832" t="s">
        <v>4552</v>
      </c>
      <c r="C567" s="832" t="s">
        <v>606</v>
      </c>
      <c r="D567" s="832" t="s">
        <v>2485</v>
      </c>
      <c r="E567" s="832" t="s">
        <v>4804</v>
      </c>
      <c r="F567" s="832" t="s">
        <v>4825</v>
      </c>
      <c r="G567" s="832" t="s">
        <v>4826</v>
      </c>
      <c r="H567" s="849">
        <v>1108</v>
      </c>
      <c r="I567" s="849">
        <v>36933.269999999997</v>
      </c>
      <c r="J567" s="832">
        <v>1.0562436403632949</v>
      </c>
      <c r="K567" s="832">
        <v>33.333276173285199</v>
      </c>
      <c r="L567" s="849">
        <v>1049</v>
      </c>
      <c r="M567" s="849">
        <v>34966.620000000003</v>
      </c>
      <c r="N567" s="832">
        <v>1</v>
      </c>
      <c r="O567" s="832">
        <v>33.333288846520496</v>
      </c>
      <c r="P567" s="849">
        <v>1135</v>
      </c>
      <c r="Q567" s="849">
        <v>37833.30000000001</v>
      </c>
      <c r="R567" s="837">
        <v>1.0819833315316152</v>
      </c>
      <c r="S567" s="850">
        <v>33.333303964757718</v>
      </c>
    </row>
    <row r="568" spans="1:19" ht="14.4" customHeight="1" x14ac:dyDescent="0.3">
      <c r="A568" s="831" t="s">
        <v>4551</v>
      </c>
      <c r="B568" s="832" t="s">
        <v>4552</v>
      </c>
      <c r="C568" s="832" t="s">
        <v>606</v>
      </c>
      <c r="D568" s="832" t="s">
        <v>2485</v>
      </c>
      <c r="E568" s="832" t="s">
        <v>4804</v>
      </c>
      <c r="F568" s="832" t="s">
        <v>4827</v>
      </c>
      <c r="G568" s="832" t="s">
        <v>4828</v>
      </c>
      <c r="H568" s="849">
        <v>82</v>
      </c>
      <c r="I568" s="849">
        <v>3034</v>
      </c>
      <c r="J568" s="832">
        <v>0.9213483146067416</v>
      </c>
      <c r="K568" s="832">
        <v>37</v>
      </c>
      <c r="L568" s="849">
        <v>89</v>
      </c>
      <c r="M568" s="849">
        <v>3293</v>
      </c>
      <c r="N568" s="832">
        <v>1</v>
      </c>
      <c r="O568" s="832">
        <v>37</v>
      </c>
      <c r="P568" s="849">
        <v>85</v>
      </c>
      <c r="Q568" s="849">
        <v>3230</v>
      </c>
      <c r="R568" s="837">
        <v>0.98086850895839661</v>
      </c>
      <c r="S568" s="850">
        <v>38</v>
      </c>
    </row>
    <row r="569" spans="1:19" ht="14.4" customHeight="1" x14ac:dyDescent="0.3">
      <c r="A569" s="831" t="s">
        <v>4551</v>
      </c>
      <c r="B569" s="832" t="s">
        <v>4552</v>
      </c>
      <c r="C569" s="832" t="s">
        <v>606</v>
      </c>
      <c r="D569" s="832" t="s">
        <v>2485</v>
      </c>
      <c r="E569" s="832" t="s">
        <v>4804</v>
      </c>
      <c r="F569" s="832" t="s">
        <v>4829</v>
      </c>
      <c r="G569" s="832" t="s">
        <v>4830</v>
      </c>
      <c r="H569" s="849">
        <v>3</v>
      </c>
      <c r="I569" s="849">
        <v>258</v>
      </c>
      <c r="J569" s="832">
        <v>0.5</v>
      </c>
      <c r="K569" s="832">
        <v>86</v>
      </c>
      <c r="L569" s="849">
        <v>6</v>
      </c>
      <c r="M569" s="849">
        <v>516</v>
      </c>
      <c r="N569" s="832">
        <v>1</v>
      </c>
      <c r="O569" s="832">
        <v>86</v>
      </c>
      <c r="P569" s="849">
        <v>7</v>
      </c>
      <c r="Q569" s="849">
        <v>609</v>
      </c>
      <c r="R569" s="837">
        <v>1.180232558139535</v>
      </c>
      <c r="S569" s="850">
        <v>87</v>
      </c>
    </row>
    <row r="570" spans="1:19" ht="14.4" customHeight="1" x14ac:dyDescent="0.3">
      <c r="A570" s="831" t="s">
        <v>4551</v>
      </c>
      <c r="B570" s="832" t="s">
        <v>4552</v>
      </c>
      <c r="C570" s="832" t="s">
        <v>606</v>
      </c>
      <c r="D570" s="832" t="s">
        <v>2485</v>
      </c>
      <c r="E570" s="832" t="s">
        <v>4804</v>
      </c>
      <c r="F570" s="832" t="s">
        <v>4831</v>
      </c>
      <c r="G570" s="832" t="s">
        <v>4832</v>
      </c>
      <c r="H570" s="849">
        <v>48</v>
      </c>
      <c r="I570" s="849">
        <v>1536</v>
      </c>
      <c r="J570" s="832">
        <v>0.88888888888888884</v>
      </c>
      <c r="K570" s="832">
        <v>32</v>
      </c>
      <c r="L570" s="849">
        <v>54</v>
      </c>
      <c r="M570" s="849">
        <v>1728</v>
      </c>
      <c r="N570" s="832">
        <v>1</v>
      </c>
      <c r="O570" s="832">
        <v>32</v>
      </c>
      <c r="P570" s="849">
        <v>53</v>
      </c>
      <c r="Q570" s="849">
        <v>1749</v>
      </c>
      <c r="R570" s="837">
        <v>1.0121527777777777</v>
      </c>
      <c r="S570" s="850">
        <v>33</v>
      </c>
    </row>
    <row r="571" spans="1:19" ht="14.4" customHeight="1" x14ac:dyDescent="0.3">
      <c r="A571" s="831" t="s">
        <v>4551</v>
      </c>
      <c r="B571" s="832" t="s">
        <v>4552</v>
      </c>
      <c r="C571" s="832" t="s">
        <v>606</v>
      </c>
      <c r="D571" s="832" t="s">
        <v>2485</v>
      </c>
      <c r="E571" s="832" t="s">
        <v>4804</v>
      </c>
      <c r="F571" s="832" t="s">
        <v>4833</v>
      </c>
      <c r="G571" s="832" t="s">
        <v>4834</v>
      </c>
      <c r="H571" s="849">
        <v>1</v>
      </c>
      <c r="I571" s="849">
        <v>0</v>
      </c>
      <c r="J571" s="832"/>
      <c r="K571" s="832">
        <v>0</v>
      </c>
      <c r="L571" s="849"/>
      <c r="M571" s="849"/>
      <c r="N571" s="832"/>
      <c r="O571" s="832"/>
      <c r="P571" s="849"/>
      <c r="Q571" s="849"/>
      <c r="R571" s="837"/>
      <c r="S571" s="850"/>
    </row>
    <row r="572" spans="1:19" ht="14.4" customHeight="1" x14ac:dyDescent="0.3">
      <c r="A572" s="831" t="s">
        <v>4551</v>
      </c>
      <c r="B572" s="832" t="s">
        <v>4552</v>
      </c>
      <c r="C572" s="832" t="s">
        <v>606</v>
      </c>
      <c r="D572" s="832" t="s">
        <v>2485</v>
      </c>
      <c r="E572" s="832" t="s">
        <v>4804</v>
      </c>
      <c r="F572" s="832" t="s">
        <v>4835</v>
      </c>
      <c r="G572" s="832" t="s">
        <v>4836</v>
      </c>
      <c r="H572" s="849">
        <v>337</v>
      </c>
      <c r="I572" s="849">
        <v>44484</v>
      </c>
      <c r="J572" s="832">
        <v>1.693467336683417</v>
      </c>
      <c r="K572" s="832">
        <v>132</v>
      </c>
      <c r="L572" s="849">
        <v>199</v>
      </c>
      <c r="M572" s="849">
        <v>26268</v>
      </c>
      <c r="N572" s="832">
        <v>1</v>
      </c>
      <c r="O572" s="832">
        <v>132</v>
      </c>
      <c r="P572" s="849">
        <v>421</v>
      </c>
      <c r="Q572" s="849">
        <v>56835</v>
      </c>
      <c r="R572" s="837">
        <v>2.1636592051164913</v>
      </c>
      <c r="S572" s="850">
        <v>135</v>
      </c>
    </row>
    <row r="573" spans="1:19" ht="14.4" customHeight="1" x14ac:dyDescent="0.3">
      <c r="A573" s="831" t="s">
        <v>4551</v>
      </c>
      <c r="B573" s="832" t="s">
        <v>4552</v>
      </c>
      <c r="C573" s="832" t="s">
        <v>606</v>
      </c>
      <c r="D573" s="832" t="s">
        <v>2485</v>
      </c>
      <c r="E573" s="832" t="s">
        <v>4804</v>
      </c>
      <c r="F573" s="832" t="s">
        <v>4839</v>
      </c>
      <c r="G573" s="832" t="s">
        <v>4840</v>
      </c>
      <c r="H573" s="849">
        <v>1054</v>
      </c>
      <c r="I573" s="849">
        <v>374170</v>
      </c>
      <c r="J573" s="832">
        <v>1.1106427818756586</v>
      </c>
      <c r="K573" s="832">
        <v>355</v>
      </c>
      <c r="L573" s="849">
        <v>949</v>
      </c>
      <c r="M573" s="849">
        <v>336895</v>
      </c>
      <c r="N573" s="832">
        <v>1</v>
      </c>
      <c r="O573" s="832">
        <v>355</v>
      </c>
      <c r="P573" s="849">
        <v>1081</v>
      </c>
      <c r="Q573" s="849">
        <v>386998</v>
      </c>
      <c r="R573" s="837">
        <v>1.1487199275738731</v>
      </c>
      <c r="S573" s="850">
        <v>358</v>
      </c>
    </row>
    <row r="574" spans="1:19" ht="14.4" customHeight="1" x14ac:dyDescent="0.3">
      <c r="A574" s="831" t="s">
        <v>4551</v>
      </c>
      <c r="B574" s="832" t="s">
        <v>4552</v>
      </c>
      <c r="C574" s="832" t="s">
        <v>606</v>
      </c>
      <c r="D574" s="832" t="s">
        <v>2485</v>
      </c>
      <c r="E574" s="832" t="s">
        <v>4804</v>
      </c>
      <c r="F574" s="832" t="s">
        <v>4841</v>
      </c>
      <c r="G574" s="832" t="s">
        <v>4842</v>
      </c>
      <c r="H574" s="849">
        <v>57</v>
      </c>
      <c r="I574" s="849">
        <v>3363</v>
      </c>
      <c r="J574" s="832">
        <v>0.28217821782178215</v>
      </c>
      <c r="K574" s="832">
        <v>59</v>
      </c>
      <c r="L574" s="849">
        <v>202</v>
      </c>
      <c r="M574" s="849">
        <v>11918</v>
      </c>
      <c r="N574" s="832">
        <v>1</v>
      </c>
      <c r="O574" s="832">
        <v>59</v>
      </c>
      <c r="P574" s="849">
        <v>410</v>
      </c>
      <c r="Q574" s="849">
        <v>25010</v>
      </c>
      <c r="R574" s="837">
        <v>2.0985064608155732</v>
      </c>
      <c r="S574" s="850">
        <v>61</v>
      </c>
    </row>
    <row r="575" spans="1:19" ht="14.4" customHeight="1" x14ac:dyDescent="0.3">
      <c r="A575" s="831" t="s">
        <v>4551</v>
      </c>
      <c r="B575" s="832" t="s">
        <v>4552</v>
      </c>
      <c r="C575" s="832" t="s">
        <v>606</v>
      </c>
      <c r="D575" s="832" t="s">
        <v>2485</v>
      </c>
      <c r="E575" s="832" t="s">
        <v>4804</v>
      </c>
      <c r="F575" s="832" t="s">
        <v>4843</v>
      </c>
      <c r="G575" s="832" t="s">
        <v>4844</v>
      </c>
      <c r="H575" s="849">
        <v>59</v>
      </c>
      <c r="I575" s="849">
        <v>41359</v>
      </c>
      <c r="J575" s="832">
        <v>1.9638651471984805</v>
      </c>
      <c r="K575" s="832">
        <v>701</v>
      </c>
      <c r="L575" s="849">
        <v>30</v>
      </c>
      <c r="M575" s="849">
        <v>21060</v>
      </c>
      <c r="N575" s="832">
        <v>1</v>
      </c>
      <c r="O575" s="832">
        <v>702</v>
      </c>
      <c r="P575" s="849">
        <v>40</v>
      </c>
      <c r="Q575" s="849">
        <v>28280</v>
      </c>
      <c r="R575" s="837">
        <v>1.3428300094966761</v>
      </c>
      <c r="S575" s="850">
        <v>707</v>
      </c>
    </row>
    <row r="576" spans="1:19" ht="14.4" customHeight="1" x14ac:dyDescent="0.3">
      <c r="A576" s="831" t="s">
        <v>4551</v>
      </c>
      <c r="B576" s="832" t="s">
        <v>4552</v>
      </c>
      <c r="C576" s="832" t="s">
        <v>606</v>
      </c>
      <c r="D576" s="832" t="s">
        <v>2485</v>
      </c>
      <c r="E576" s="832" t="s">
        <v>4804</v>
      </c>
      <c r="F576" s="832" t="s">
        <v>4847</v>
      </c>
      <c r="G576" s="832" t="s">
        <v>4848</v>
      </c>
      <c r="H576" s="849"/>
      <c r="I576" s="849"/>
      <c r="J576" s="832"/>
      <c r="K576" s="832"/>
      <c r="L576" s="849"/>
      <c r="M576" s="849"/>
      <c r="N576" s="832"/>
      <c r="O576" s="832"/>
      <c r="P576" s="849">
        <v>18</v>
      </c>
      <c r="Q576" s="849">
        <v>2088</v>
      </c>
      <c r="R576" s="837"/>
      <c r="S576" s="850">
        <v>116</v>
      </c>
    </row>
    <row r="577" spans="1:19" ht="14.4" customHeight="1" x14ac:dyDescent="0.3">
      <c r="A577" s="831" t="s">
        <v>4551</v>
      </c>
      <c r="B577" s="832" t="s">
        <v>4552</v>
      </c>
      <c r="C577" s="832" t="s">
        <v>606</v>
      </c>
      <c r="D577" s="832" t="s">
        <v>2485</v>
      </c>
      <c r="E577" s="832" t="s">
        <v>4804</v>
      </c>
      <c r="F577" s="832" t="s">
        <v>4849</v>
      </c>
      <c r="G577" s="832" t="s">
        <v>4850</v>
      </c>
      <c r="H577" s="849"/>
      <c r="I577" s="849"/>
      <c r="J577" s="832"/>
      <c r="K577" s="832"/>
      <c r="L577" s="849">
        <v>3</v>
      </c>
      <c r="M577" s="849">
        <v>0</v>
      </c>
      <c r="N577" s="832"/>
      <c r="O577" s="832">
        <v>0</v>
      </c>
      <c r="P577" s="849">
        <v>4</v>
      </c>
      <c r="Q577" s="849">
        <v>0</v>
      </c>
      <c r="R577" s="837"/>
      <c r="S577" s="850">
        <v>0</v>
      </c>
    </row>
    <row r="578" spans="1:19" ht="14.4" customHeight="1" x14ac:dyDescent="0.3">
      <c r="A578" s="831" t="s">
        <v>4551</v>
      </c>
      <c r="B578" s="832" t="s">
        <v>4552</v>
      </c>
      <c r="C578" s="832" t="s">
        <v>606</v>
      </c>
      <c r="D578" s="832" t="s">
        <v>2487</v>
      </c>
      <c r="E578" s="832" t="s">
        <v>4553</v>
      </c>
      <c r="F578" s="832" t="s">
        <v>4555</v>
      </c>
      <c r="G578" s="832" t="s">
        <v>1025</v>
      </c>
      <c r="H578" s="849"/>
      <c r="I578" s="849"/>
      <c r="J578" s="832"/>
      <c r="K578" s="832"/>
      <c r="L578" s="849"/>
      <c r="M578" s="849"/>
      <c r="N578" s="832"/>
      <c r="O578" s="832"/>
      <c r="P578" s="849">
        <v>0.2</v>
      </c>
      <c r="Q578" s="849">
        <v>21.65</v>
      </c>
      <c r="R578" s="837"/>
      <c r="S578" s="850">
        <v>108.24999999999999</v>
      </c>
    </row>
    <row r="579" spans="1:19" ht="14.4" customHeight="1" x14ac:dyDescent="0.3">
      <c r="A579" s="831" t="s">
        <v>4551</v>
      </c>
      <c r="B579" s="832" t="s">
        <v>4552</v>
      </c>
      <c r="C579" s="832" t="s">
        <v>606</v>
      </c>
      <c r="D579" s="832" t="s">
        <v>2487</v>
      </c>
      <c r="E579" s="832" t="s">
        <v>4553</v>
      </c>
      <c r="F579" s="832" t="s">
        <v>4599</v>
      </c>
      <c r="G579" s="832" t="s">
        <v>2421</v>
      </c>
      <c r="H579" s="849"/>
      <c r="I579" s="849"/>
      <c r="J579" s="832"/>
      <c r="K579" s="832"/>
      <c r="L579" s="849">
        <v>3.83</v>
      </c>
      <c r="M579" s="849">
        <v>39499.360000000001</v>
      </c>
      <c r="N579" s="832">
        <v>1</v>
      </c>
      <c r="O579" s="832">
        <v>10313.148825065275</v>
      </c>
      <c r="P579" s="849"/>
      <c r="Q579" s="849"/>
      <c r="R579" s="837"/>
      <c r="S579" s="850"/>
    </row>
    <row r="580" spans="1:19" ht="14.4" customHeight="1" x14ac:dyDescent="0.3">
      <c r="A580" s="831" t="s">
        <v>4551</v>
      </c>
      <c r="B580" s="832" t="s">
        <v>4552</v>
      </c>
      <c r="C580" s="832" t="s">
        <v>606</v>
      </c>
      <c r="D580" s="832" t="s">
        <v>2487</v>
      </c>
      <c r="E580" s="832" t="s">
        <v>4553</v>
      </c>
      <c r="F580" s="832" t="s">
        <v>4652</v>
      </c>
      <c r="G580" s="832" t="s">
        <v>2101</v>
      </c>
      <c r="H580" s="849"/>
      <c r="I580" s="849"/>
      <c r="J580" s="832"/>
      <c r="K580" s="832"/>
      <c r="L580" s="849"/>
      <c r="M580" s="849"/>
      <c r="N580" s="832"/>
      <c r="O580" s="832"/>
      <c r="P580" s="849">
        <v>1</v>
      </c>
      <c r="Q580" s="849">
        <v>576.72</v>
      </c>
      <c r="R580" s="837"/>
      <c r="S580" s="850">
        <v>576.72</v>
      </c>
    </row>
    <row r="581" spans="1:19" ht="14.4" customHeight="1" x14ac:dyDescent="0.3">
      <c r="A581" s="831" t="s">
        <v>4551</v>
      </c>
      <c r="B581" s="832" t="s">
        <v>4552</v>
      </c>
      <c r="C581" s="832" t="s">
        <v>606</v>
      </c>
      <c r="D581" s="832" t="s">
        <v>2487</v>
      </c>
      <c r="E581" s="832" t="s">
        <v>4553</v>
      </c>
      <c r="F581" s="832" t="s">
        <v>4653</v>
      </c>
      <c r="G581" s="832" t="s">
        <v>2101</v>
      </c>
      <c r="H581" s="849"/>
      <c r="I581" s="849"/>
      <c r="J581" s="832"/>
      <c r="K581" s="832"/>
      <c r="L581" s="849"/>
      <c r="M581" s="849"/>
      <c r="N581" s="832"/>
      <c r="O581" s="832"/>
      <c r="P581" s="849">
        <v>0.6</v>
      </c>
      <c r="Q581" s="849">
        <v>320.14999999999998</v>
      </c>
      <c r="R581" s="837"/>
      <c r="S581" s="850">
        <v>533.58333333333337</v>
      </c>
    </row>
    <row r="582" spans="1:19" ht="14.4" customHeight="1" x14ac:dyDescent="0.3">
      <c r="A582" s="831" t="s">
        <v>4551</v>
      </c>
      <c r="B582" s="832" t="s">
        <v>4552</v>
      </c>
      <c r="C582" s="832" t="s">
        <v>606</v>
      </c>
      <c r="D582" s="832" t="s">
        <v>2487</v>
      </c>
      <c r="E582" s="832" t="s">
        <v>4553</v>
      </c>
      <c r="F582" s="832" t="s">
        <v>4683</v>
      </c>
      <c r="G582" s="832" t="s">
        <v>4684</v>
      </c>
      <c r="H582" s="849"/>
      <c r="I582" s="849"/>
      <c r="J582" s="832"/>
      <c r="K582" s="832"/>
      <c r="L582" s="849"/>
      <c r="M582" s="849"/>
      <c r="N582" s="832"/>
      <c r="O582" s="832"/>
      <c r="P582" s="849">
        <v>0.94</v>
      </c>
      <c r="Q582" s="849">
        <v>149.76</v>
      </c>
      <c r="R582" s="837"/>
      <c r="S582" s="850">
        <v>159.31914893617022</v>
      </c>
    </row>
    <row r="583" spans="1:19" ht="14.4" customHeight="1" x14ac:dyDescent="0.3">
      <c r="A583" s="831" t="s">
        <v>4551</v>
      </c>
      <c r="B583" s="832" t="s">
        <v>4552</v>
      </c>
      <c r="C583" s="832" t="s">
        <v>606</v>
      </c>
      <c r="D583" s="832" t="s">
        <v>2487</v>
      </c>
      <c r="E583" s="832" t="s">
        <v>4553</v>
      </c>
      <c r="F583" s="832" t="s">
        <v>4726</v>
      </c>
      <c r="G583" s="832" t="s">
        <v>3365</v>
      </c>
      <c r="H583" s="849"/>
      <c r="I583" s="849"/>
      <c r="J583" s="832"/>
      <c r="K583" s="832"/>
      <c r="L583" s="849"/>
      <c r="M583" s="849"/>
      <c r="N583" s="832"/>
      <c r="O583" s="832"/>
      <c r="P583" s="849">
        <v>4.78</v>
      </c>
      <c r="Q583" s="849">
        <v>41928.1</v>
      </c>
      <c r="R583" s="837"/>
      <c r="S583" s="850">
        <v>8771.5690376569037</v>
      </c>
    </row>
    <row r="584" spans="1:19" ht="14.4" customHeight="1" x14ac:dyDescent="0.3">
      <c r="A584" s="831" t="s">
        <v>4551</v>
      </c>
      <c r="B584" s="832" t="s">
        <v>4552</v>
      </c>
      <c r="C584" s="832" t="s">
        <v>606</v>
      </c>
      <c r="D584" s="832" t="s">
        <v>2487</v>
      </c>
      <c r="E584" s="832" t="s">
        <v>4553</v>
      </c>
      <c r="F584" s="832" t="s">
        <v>4742</v>
      </c>
      <c r="G584" s="832" t="s">
        <v>3365</v>
      </c>
      <c r="H584" s="849"/>
      <c r="I584" s="849"/>
      <c r="J584" s="832"/>
      <c r="K584" s="832"/>
      <c r="L584" s="849"/>
      <c r="M584" s="849"/>
      <c r="N584" s="832"/>
      <c r="O584" s="832"/>
      <c r="P584" s="849">
        <v>14</v>
      </c>
      <c r="Q584" s="849">
        <v>306882.8</v>
      </c>
      <c r="R584" s="837"/>
      <c r="S584" s="850">
        <v>21920.2</v>
      </c>
    </row>
    <row r="585" spans="1:19" ht="14.4" customHeight="1" x14ac:dyDescent="0.3">
      <c r="A585" s="831" t="s">
        <v>4551</v>
      </c>
      <c r="B585" s="832" t="s">
        <v>4552</v>
      </c>
      <c r="C585" s="832" t="s">
        <v>606</v>
      </c>
      <c r="D585" s="832" t="s">
        <v>2487</v>
      </c>
      <c r="E585" s="832" t="s">
        <v>4553</v>
      </c>
      <c r="F585" s="832" t="s">
        <v>4763</v>
      </c>
      <c r="G585" s="832" t="s">
        <v>728</v>
      </c>
      <c r="H585" s="849"/>
      <c r="I585" s="849"/>
      <c r="J585" s="832"/>
      <c r="K585" s="832"/>
      <c r="L585" s="849"/>
      <c r="M585" s="849"/>
      <c r="N585" s="832"/>
      <c r="O585" s="832"/>
      <c r="P585" s="849">
        <v>0.5</v>
      </c>
      <c r="Q585" s="849">
        <v>56.37</v>
      </c>
      <c r="R585" s="837"/>
      <c r="S585" s="850">
        <v>112.74</v>
      </c>
    </row>
    <row r="586" spans="1:19" ht="14.4" customHeight="1" x14ac:dyDescent="0.3">
      <c r="A586" s="831" t="s">
        <v>4551</v>
      </c>
      <c r="B586" s="832" t="s">
        <v>4552</v>
      </c>
      <c r="C586" s="832" t="s">
        <v>606</v>
      </c>
      <c r="D586" s="832" t="s">
        <v>2487</v>
      </c>
      <c r="E586" s="832" t="s">
        <v>4553</v>
      </c>
      <c r="F586" s="832" t="s">
        <v>4768</v>
      </c>
      <c r="G586" s="832" t="s">
        <v>958</v>
      </c>
      <c r="H586" s="849"/>
      <c r="I586" s="849"/>
      <c r="J586" s="832"/>
      <c r="K586" s="832"/>
      <c r="L586" s="849"/>
      <c r="M586" s="849"/>
      <c r="N586" s="832"/>
      <c r="O586" s="832"/>
      <c r="P586" s="849">
        <v>0.75</v>
      </c>
      <c r="Q586" s="849">
        <v>73.16</v>
      </c>
      <c r="R586" s="837"/>
      <c r="S586" s="850">
        <v>97.546666666666667</v>
      </c>
    </row>
    <row r="587" spans="1:19" ht="14.4" customHeight="1" x14ac:dyDescent="0.3">
      <c r="A587" s="831" t="s">
        <v>4551</v>
      </c>
      <c r="B587" s="832" t="s">
        <v>4552</v>
      </c>
      <c r="C587" s="832" t="s">
        <v>606</v>
      </c>
      <c r="D587" s="832" t="s">
        <v>2487</v>
      </c>
      <c r="E587" s="832" t="s">
        <v>4553</v>
      </c>
      <c r="F587" s="832" t="s">
        <v>4769</v>
      </c>
      <c r="G587" s="832" t="s">
        <v>958</v>
      </c>
      <c r="H587" s="849"/>
      <c r="I587" s="849"/>
      <c r="J587" s="832"/>
      <c r="K587" s="832"/>
      <c r="L587" s="849"/>
      <c r="M587" s="849"/>
      <c r="N587" s="832"/>
      <c r="O587" s="832"/>
      <c r="P587" s="849">
        <v>0.91</v>
      </c>
      <c r="Q587" s="849">
        <v>383.31</v>
      </c>
      <c r="R587" s="837"/>
      <c r="S587" s="850">
        <v>421.2197802197802</v>
      </c>
    </row>
    <row r="588" spans="1:19" ht="14.4" customHeight="1" x14ac:dyDescent="0.3">
      <c r="A588" s="831" t="s">
        <v>4551</v>
      </c>
      <c r="B588" s="832" t="s">
        <v>4552</v>
      </c>
      <c r="C588" s="832" t="s">
        <v>606</v>
      </c>
      <c r="D588" s="832" t="s">
        <v>2487</v>
      </c>
      <c r="E588" s="832" t="s">
        <v>4793</v>
      </c>
      <c r="F588" s="832" t="s">
        <v>4796</v>
      </c>
      <c r="G588" s="832" t="s">
        <v>4797</v>
      </c>
      <c r="H588" s="849"/>
      <c r="I588" s="849"/>
      <c r="J588" s="832"/>
      <c r="K588" s="832"/>
      <c r="L588" s="849"/>
      <c r="M588" s="849"/>
      <c r="N588" s="832"/>
      <c r="O588" s="832"/>
      <c r="P588" s="849">
        <v>1</v>
      </c>
      <c r="Q588" s="849">
        <v>562.65</v>
      </c>
      <c r="R588" s="837"/>
      <c r="S588" s="850">
        <v>562.65</v>
      </c>
    </row>
    <row r="589" spans="1:19" ht="14.4" customHeight="1" x14ac:dyDescent="0.3">
      <c r="A589" s="831" t="s">
        <v>4551</v>
      </c>
      <c r="B589" s="832" t="s">
        <v>4552</v>
      </c>
      <c r="C589" s="832" t="s">
        <v>606</v>
      </c>
      <c r="D589" s="832" t="s">
        <v>2487</v>
      </c>
      <c r="E589" s="832" t="s">
        <v>4804</v>
      </c>
      <c r="F589" s="832" t="s">
        <v>4809</v>
      </c>
      <c r="G589" s="832" t="s">
        <v>4810</v>
      </c>
      <c r="H589" s="849"/>
      <c r="I589" s="849"/>
      <c r="J589" s="832"/>
      <c r="K589" s="832"/>
      <c r="L589" s="849"/>
      <c r="M589" s="849"/>
      <c r="N589" s="832"/>
      <c r="O589" s="832"/>
      <c r="P589" s="849">
        <v>1</v>
      </c>
      <c r="Q589" s="849">
        <v>151</v>
      </c>
      <c r="R589" s="837"/>
      <c r="S589" s="850">
        <v>151</v>
      </c>
    </row>
    <row r="590" spans="1:19" ht="14.4" customHeight="1" x14ac:dyDescent="0.3">
      <c r="A590" s="831" t="s">
        <v>4551</v>
      </c>
      <c r="B590" s="832" t="s">
        <v>4552</v>
      </c>
      <c r="C590" s="832" t="s">
        <v>606</v>
      </c>
      <c r="D590" s="832" t="s">
        <v>2487</v>
      </c>
      <c r="E590" s="832" t="s">
        <v>4804</v>
      </c>
      <c r="F590" s="832" t="s">
        <v>4819</v>
      </c>
      <c r="G590" s="832" t="s">
        <v>4820</v>
      </c>
      <c r="H590" s="849"/>
      <c r="I590" s="849"/>
      <c r="J590" s="832"/>
      <c r="K590" s="832"/>
      <c r="L590" s="849">
        <v>1</v>
      </c>
      <c r="M590" s="849">
        <v>0</v>
      </c>
      <c r="N590" s="832"/>
      <c r="O590" s="832">
        <v>0</v>
      </c>
      <c r="P590" s="849">
        <v>7</v>
      </c>
      <c r="Q590" s="849">
        <v>0</v>
      </c>
      <c r="R590" s="837"/>
      <c r="S590" s="850">
        <v>0</v>
      </c>
    </row>
    <row r="591" spans="1:19" ht="14.4" customHeight="1" x14ac:dyDescent="0.3">
      <c r="A591" s="831" t="s">
        <v>4551</v>
      </c>
      <c r="B591" s="832" t="s">
        <v>4552</v>
      </c>
      <c r="C591" s="832" t="s">
        <v>606</v>
      </c>
      <c r="D591" s="832" t="s">
        <v>2487</v>
      </c>
      <c r="E591" s="832" t="s">
        <v>4804</v>
      </c>
      <c r="F591" s="832" t="s">
        <v>4821</v>
      </c>
      <c r="G591" s="832" t="s">
        <v>4822</v>
      </c>
      <c r="H591" s="849"/>
      <c r="I591" s="849"/>
      <c r="J591" s="832"/>
      <c r="K591" s="832"/>
      <c r="L591" s="849"/>
      <c r="M591" s="849"/>
      <c r="N591" s="832"/>
      <c r="O591" s="832"/>
      <c r="P591" s="849">
        <v>2</v>
      </c>
      <c r="Q591" s="849">
        <v>0</v>
      </c>
      <c r="R591" s="837"/>
      <c r="S591" s="850">
        <v>0</v>
      </c>
    </row>
    <row r="592" spans="1:19" ht="14.4" customHeight="1" x14ac:dyDescent="0.3">
      <c r="A592" s="831" t="s">
        <v>4551</v>
      </c>
      <c r="B592" s="832" t="s">
        <v>4552</v>
      </c>
      <c r="C592" s="832" t="s">
        <v>606</v>
      </c>
      <c r="D592" s="832" t="s">
        <v>2487</v>
      </c>
      <c r="E592" s="832" t="s">
        <v>4804</v>
      </c>
      <c r="F592" s="832" t="s">
        <v>4823</v>
      </c>
      <c r="G592" s="832" t="s">
        <v>4824</v>
      </c>
      <c r="H592" s="849"/>
      <c r="I592" s="849"/>
      <c r="J592" s="832"/>
      <c r="K592" s="832"/>
      <c r="L592" s="849"/>
      <c r="M592" s="849"/>
      <c r="N592" s="832"/>
      <c r="O592" s="832"/>
      <c r="P592" s="849">
        <v>3</v>
      </c>
      <c r="Q592" s="849">
        <v>735</v>
      </c>
      <c r="R592" s="837"/>
      <c r="S592" s="850">
        <v>245</v>
      </c>
    </row>
    <row r="593" spans="1:19" ht="14.4" customHeight="1" x14ac:dyDescent="0.3">
      <c r="A593" s="831" t="s">
        <v>4551</v>
      </c>
      <c r="B593" s="832" t="s">
        <v>4552</v>
      </c>
      <c r="C593" s="832" t="s">
        <v>606</v>
      </c>
      <c r="D593" s="832" t="s">
        <v>2487</v>
      </c>
      <c r="E593" s="832" t="s">
        <v>4804</v>
      </c>
      <c r="F593" s="832" t="s">
        <v>4851</v>
      </c>
      <c r="G593" s="832" t="s">
        <v>4852</v>
      </c>
      <c r="H593" s="849"/>
      <c r="I593" s="849"/>
      <c r="J593" s="832"/>
      <c r="K593" s="832"/>
      <c r="L593" s="849"/>
      <c r="M593" s="849"/>
      <c r="N593" s="832"/>
      <c r="O593" s="832"/>
      <c r="P593" s="849">
        <v>5</v>
      </c>
      <c r="Q593" s="849">
        <v>0</v>
      </c>
      <c r="R593" s="837"/>
      <c r="S593" s="850">
        <v>0</v>
      </c>
    </row>
    <row r="594" spans="1:19" ht="14.4" customHeight="1" x14ac:dyDescent="0.3">
      <c r="A594" s="831" t="s">
        <v>4551</v>
      </c>
      <c r="B594" s="832" t="s">
        <v>4552</v>
      </c>
      <c r="C594" s="832" t="s">
        <v>606</v>
      </c>
      <c r="D594" s="832" t="s">
        <v>2488</v>
      </c>
      <c r="E594" s="832" t="s">
        <v>4553</v>
      </c>
      <c r="F594" s="832" t="s">
        <v>4554</v>
      </c>
      <c r="G594" s="832" t="s">
        <v>1025</v>
      </c>
      <c r="H594" s="849">
        <v>1.2</v>
      </c>
      <c r="I594" s="849">
        <v>64.95</v>
      </c>
      <c r="J594" s="832">
        <v>0.400184842883549</v>
      </c>
      <c r="K594" s="832">
        <v>54.125000000000007</v>
      </c>
      <c r="L594" s="849">
        <v>3</v>
      </c>
      <c r="M594" s="849">
        <v>162.30000000000001</v>
      </c>
      <c r="N594" s="832">
        <v>1</v>
      </c>
      <c r="O594" s="832">
        <v>54.1</v>
      </c>
      <c r="P594" s="849">
        <v>6.3999999999999995</v>
      </c>
      <c r="Q594" s="849">
        <v>347.17</v>
      </c>
      <c r="R594" s="837">
        <v>2.1390634627233518</v>
      </c>
      <c r="S594" s="850">
        <v>54.245312500000004</v>
      </c>
    </row>
    <row r="595" spans="1:19" ht="14.4" customHeight="1" x14ac:dyDescent="0.3">
      <c r="A595" s="831" t="s">
        <v>4551</v>
      </c>
      <c r="B595" s="832" t="s">
        <v>4552</v>
      </c>
      <c r="C595" s="832" t="s">
        <v>606</v>
      </c>
      <c r="D595" s="832" t="s">
        <v>2488</v>
      </c>
      <c r="E595" s="832" t="s">
        <v>4553</v>
      </c>
      <c r="F595" s="832" t="s">
        <v>4555</v>
      </c>
      <c r="G595" s="832" t="s">
        <v>1025</v>
      </c>
      <c r="H595" s="849">
        <v>18.399999999999999</v>
      </c>
      <c r="I595" s="849">
        <v>1992.26</v>
      </c>
      <c r="J595" s="832">
        <v>2.9677640399225385</v>
      </c>
      <c r="K595" s="832">
        <v>108.27500000000001</v>
      </c>
      <c r="L595" s="849">
        <v>6.2</v>
      </c>
      <c r="M595" s="849">
        <v>671.3</v>
      </c>
      <c r="N595" s="832">
        <v>1</v>
      </c>
      <c r="O595" s="832">
        <v>108.27419354838709</v>
      </c>
      <c r="P595" s="849">
        <v>9</v>
      </c>
      <c r="Q595" s="849">
        <v>976.73</v>
      </c>
      <c r="R595" s="837">
        <v>1.4549828690600328</v>
      </c>
      <c r="S595" s="850">
        <v>108.52555555555556</v>
      </c>
    </row>
    <row r="596" spans="1:19" ht="14.4" customHeight="1" x14ac:dyDescent="0.3">
      <c r="A596" s="831" t="s">
        <v>4551</v>
      </c>
      <c r="B596" s="832" t="s">
        <v>4552</v>
      </c>
      <c r="C596" s="832" t="s">
        <v>606</v>
      </c>
      <c r="D596" s="832" t="s">
        <v>2488</v>
      </c>
      <c r="E596" s="832" t="s">
        <v>4553</v>
      </c>
      <c r="F596" s="832" t="s">
        <v>4556</v>
      </c>
      <c r="G596" s="832" t="s">
        <v>4557</v>
      </c>
      <c r="H596" s="849">
        <v>0.5</v>
      </c>
      <c r="I596" s="849">
        <v>75.5</v>
      </c>
      <c r="J596" s="832"/>
      <c r="K596" s="832">
        <v>151</v>
      </c>
      <c r="L596" s="849"/>
      <c r="M596" s="849"/>
      <c r="N596" s="832"/>
      <c r="O596" s="832"/>
      <c r="P596" s="849"/>
      <c r="Q596" s="849"/>
      <c r="R596" s="837"/>
      <c r="S596" s="850"/>
    </row>
    <row r="597" spans="1:19" ht="14.4" customHeight="1" x14ac:dyDescent="0.3">
      <c r="A597" s="831" t="s">
        <v>4551</v>
      </c>
      <c r="B597" s="832" t="s">
        <v>4552</v>
      </c>
      <c r="C597" s="832" t="s">
        <v>606</v>
      </c>
      <c r="D597" s="832" t="s">
        <v>2488</v>
      </c>
      <c r="E597" s="832" t="s">
        <v>4553</v>
      </c>
      <c r="F597" s="832" t="s">
        <v>4559</v>
      </c>
      <c r="G597" s="832" t="s">
        <v>4560</v>
      </c>
      <c r="H597" s="849">
        <v>17.200000000000003</v>
      </c>
      <c r="I597" s="849">
        <v>221.29999999999998</v>
      </c>
      <c r="J597" s="832">
        <v>2.0986249407302036</v>
      </c>
      <c r="K597" s="832">
        <v>12.866279069767439</v>
      </c>
      <c r="L597" s="849">
        <v>8.1999999999999993</v>
      </c>
      <c r="M597" s="849">
        <v>105.45</v>
      </c>
      <c r="N597" s="832">
        <v>1</v>
      </c>
      <c r="O597" s="832">
        <v>12.859756097560977</v>
      </c>
      <c r="P597" s="849">
        <v>11</v>
      </c>
      <c r="Q597" s="849">
        <v>141.49</v>
      </c>
      <c r="R597" s="837">
        <v>1.3417733522996682</v>
      </c>
      <c r="S597" s="850">
        <v>12.862727272727273</v>
      </c>
    </row>
    <row r="598" spans="1:19" ht="14.4" customHeight="1" x14ac:dyDescent="0.3">
      <c r="A598" s="831" t="s">
        <v>4551</v>
      </c>
      <c r="B598" s="832" t="s">
        <v>4552</v>
      </c>
      <c r="C598" s="832" t="s">
        <v>606</v>
      </c>
      <c r="D598" s="832" t="s">
        <v>2488</v>
      </c>
      <c r="E598" s="832" t="s">
        <v>4553</v>
      </c>
      <c r="F598" s="832" t="s">
        <v>4561</v>
      </c>
      <c r="G598" s="832" t="s">
        <v>4562</v>
      </c>
      <c r="H598" s="849">
        <v>14.2</v>
      </c>
      <c r="I598" s="849">
        <v>2916.68</v>
      </c>
      <c r="J598" s="832">
        <v>1.1832901265370868</v>
      </c>
      <c r="K598" s="832">
        <v>205.4</v>
      </c>
      <c r="L598" s="849">
        <v>12</v>
      </c>
      <c r="M598" s="849">
        <v>2464.89</v>
      </c>
      <c r="N598" s="832">
        <v>1</v>
      </c>
      <c r="O598" s="832">
        <v>205.4075</v>
      </c>
      <c r="P598" s="849">
        <v>10.3</v>
      </c>
      <c r="Q598" s="849">
        <v>1728.26</v>
      </c>
      <c r="R598" s="837">
        <v>0.70115096414038769</v>
      </c>
      <c r="S598" s="850">
        <v>167.79223300970872</v>
      </c>
    </row>
    <row r="599" spans="1:19" ht="14.4" customHeight="1" x14ac:dyDescent="0.3">
      <c r="A599" s="831" t="s">
        <v>4551</v>
      </c>
      <c r="B599" s="832" t="s">
        <v>4552</v>
      </c>
      <c r="C599" s="832" t="s">
        <v>606</v>
      </c>
      <c r="D599" s="832" t="s">
        <v>2488</v>
      </c>
      <c r="E599" s="832" t="s">
        <v>4553</v>
      </c>
      <c r="F599" s="832" t="s">
        <v>4566</v>
      </c>
      <c r="G599" s="832" t="s">
        <v>1172</v>
      </c>
      <c r="H599" s="849"/>
      <c r="I599" s="849"/>
      <c r="J599" s="832"/>
      <c r="K599" s="832"/>
      <c r="L599" s="849">
        <v>322</v>
      </c>
      <c r="M599" s="849">
        <v>4424.28</v>
      </c>
      <c r="N599" s="832">
        <v>1</v>
      </c>
      <c r="O599" s="832">
        <v>13.739999999999998</v>
      </c>
      <c r="P599" s="849">
        <v>61</v>
      </c>
      <c r="Q599" s="849">
        <v>815.57</v>
      </c>
      <c r="R599" s="837">
        <v>0.1843395987595722</v>
      </c>
      <c r="S599" s="850">
        <v>13.370000000000001</v>
      </c>
    </row>
    <row r="600" spans="1:19" ht="14.4" customHeight="1" x14ac:dyDescent="0.3">
      <c r="A600" s="831" t="s">
        <v>4551</v>
      </c>
      <c r="B600" s="832" t="s">
        <v>4552</v>
      </c>
      <c r="C600" s="832" t="s">
        <v>606</v>
      </c>
      <c r="D600" s="832" t="s">
        <v>2488</v>
      </c>
      <c r="E600" s="832" t="s">
        <v>4553</v>
      </c>
      <c r="F600" s="832" t="s">
        <v>4567</v>
      </c>
      <c r="G600" s="832" t="s">
        <v>1660</v>
      </c>
      <c r="H600" s="849">
        <v>4</v>
      </c>
      <c r="I600" s="849">
        <v>26484.6</v>
      </c>
      <c r="J600" s="832"/>
      <c r="K600" s="832">
        <v>6621.15</v>
      </c>
      <c r="L600" s="849"/>
      <c r="M600" s="849"/>
      <c r="N600" s="832"/>
      <c r="O600" s="832"/>
      <c r="P600" s="849">
        <v>1</v>
      </c>
      <c r="Q600" s="849">
        <v>4063.52</v>
      </c>
      <c r="R600" s="837"/>
      <c r="S600" s="850">
        <v>4063.52</v>
      </c>
    </row>
    <row r="601" spans="1:19" ht="14.4" customHeight="1" x14ac:dyDescent="0.3">
      <c r="A601" s="831" t="s">
        <v>4551</v>
      </c>
      <c r="B601" s="832" t="s">
        <v>4552</v>
      </c>
      <c r="C601" s="832" t="s">
        <v>606</v>
      </c>
      <c r="D601" s="832" t="s">
        <v>2488</v>
      </c>
      <c r="E601" s="832" t="s">
        <v>4553</v>
      </c>
      <c r="F601" s="832" t="s">
        <v>4568</v>
      </c>
      <c r="G601" s="832" t="s">
        <v>4569</v>
      </c>
      <c r="H601" s="849">
        <v>16.05</v>
      </c>
      <c r="I601" s="849">
        <v>5871.0300000000007</v>
      </c>
      <c r="J601" s="832"/>
      <c r="K601" s="832">
        <v>365.79626168224303</v>
      </c>
      <c r="L601" s="849"/>
      <c r="M601" s="849"/>
      <c r="N601" s="832"/>
      <c r="O601" s="832"/>
      <c r="P601" s="849"/>
      <c r="Q601" s="849"/>
      <c r="R601" s="837"/>
      <c r="S601" s="850"/>
    </row>
    <row r="602" spans="1:19" ht="14.4" customHeight="1" x14ac:dyDescent="0.3">
      <c r="A602" s="831" t="s">
        <v>4551</v>
      </c>
      <c r="B602" s="832" t="s">
        <v>4552</v>
      </c>
      <c r="C602" s="832" t="s">
        <v>606</v>
      </c>
      <c r="D602" s="832" t="s">
        <v>2488</v>
      </c>
      <c r="E602" s="832" t="s">
        <v>4553</v>
      </c>
      <c r="F602" s="832" t="s">
        <v>4578</v>
      </c>
      <c r="G602" s="832" t="s">
        <v>2406</v>
      </c>
      <c r="H602" s="849">
        <v>93.24</v>
      </c>
      <c r="I602" s="849">
        <v>1317369.72</v>
      </c>
      <c r="J602" s="832">
        <v>0.67355495634566664</v>
      </c>
      <c r="K602" s="832">
        <v>14128.804375804377</v>
      </c>
      <c r="L602" s="849">
        <v>137.56</v>
      </c>
      <c r="M602" s="849">
        <v>1955845.9300000002</v>
      </c>
      <c r="N602" s="832">
        <v>1</v>
      </c>
      <c r="O602" s="832">
        <v>14218.129761558594</v>
      </c>
      <c r="P602" s="849">
        <v>153.38999999999999</v>
      </c>
      <c r="Q602" s="849">
        <v>2015476.27</v>
      </c>
      <c r="R602" s="837">
        <v>1.0304882603917578</v>
      </c>
      <c r="S602" s="850">
        <v>13139.554534193887</v>
      </c>
    </row>
    <row r="603" spans="1:19" ht="14.4" customHeight="1" x14ac:dyDescent="0.3">
      <c r="A603" s="831" t="s">
        <v>4551</v>
      </c>
      <c r="B603" s="832" t="s">
        <v>4552</v>
      </c>
      <c r="C603" s="832" t="s">
        <v>606</v>
      </c>
      <c r="D603" s="832" t="s">
        <v>2488</v>
      </c>
      <c r="E603" s="832" t="s">
        <v>4553</v>
      </c>
      <c r="F603" s="832" t="s">
        <v>4579</v>
      </c>
      <c r="G603" s="832" t="s">
        <v>4580</v>
      </c>
      <c r="H603" s="849"/>
      <c r="I603" s="849"/>
      <c r="J603" s="832"/>
      <c r="K603" s="832"/>
      <c r="L603" s="849">
        <v>1</v>
      </c>
      <c r="M603" s="849">
        <v>28544.97</v>
      </c>
      <c r="N603" s="832">
        <v>1</v>
      </c>
      <c r="O603" s="832">
        <v>28544.97</v>
      </c>
      <c r="P603" s="849"/>
      <c r="Q603" s="849"/>
      <c r="R603" s="837"/>
      <c r="S603" s="850"/>
    </row>
    <row r="604" spans="1:19" ht="14.4" customHeight="1" x14ac:dyDescent="0.3">
      <c r="A604" s="831" t="s">
        <v>4551</v>
      </c>
      <c r="B604" s="832" t="s">
        <v>4552</v>
      </c>
      <c r="C604" s="832" t="s">
        <v>606</v>
      </c>
      <c r="D604" s="832" t="s">
        <v>2488</v>
      </c>
      <c r="E604" s="832" t="s">
        <v>4553</v>
      </c>
      <c r="F604" s="832" t="s">
        <v>4581</v>
      </c>
      <c r="G604" s="832" t="s">
        <v>4580</v>
      </c>
      <c r="H604" s="849"/>
      <c r="I604" s="849"/>
      <c r="J604" s="832"/>
      <c r="K604" s="832"/>
      <c r="L604" s="849">
        <v>1</v>
      </c>
      <c r="M604" s="849">
        <v>57847.6</v>
      </c>
      <c r="N604" s="832">
        <v>1</v>
      </c>
      <c r="O604" s="832">
        <v>57847.6</v>
      </c>
      <c r="P604" s="849"/>
      <c r="Q604" s="849"/>
      <c r="R604" s="837"/>
      <c r="S604" s="850"/>
    </row>
    <row r="605" spans="1:19" ht="14.4" customHeight="1" x14ac:dyDescent="0.3">
      <c r="A605" s="831" t="s">
        <v>4551</v>
      </c>
      <c r="B605" s="832" t="s">
        <v>4552</v>
      </c>
      <c r="C605" s="832" t="s">
        <v>606</v>
      </c>
      <c r="D605" s="832" t="s">
        <v>2488</v>
      </c>
      <c r="E605" s="832" t="s">
        <v>4553</v>
      </c>
      <c r="F605" s="832" t="s">
        <v>4582</v>
      </c>
      <c r="G605" s="832" t="s">
        <v>4580</v>
      </c>
      <c r="H605" s="849">
        <v>16</v>
      </c>
      <c r="I605" s="849">
        <v>1783145.8900000001</v>
      </c>
      <c r="J605" s="832">
        <v>0.66666719382529604</v>
      </c>
      <c r="K605" s="832">
        <v>111446.61812500001</v>
      </c>
      <c r="L605" s="849">
        <v>24</v>
      </c>
      <c r="M605" s="849">
        <v>2674716.7200000002</v>
      </c>
      <c r="N605" s="832">
        <v>1</v>
      </c>
      <c r="O605" s="832">
        <v>111446.53000000001</v>
      </c>
      <c r="P605" s="849">
        <v>18</v>
      </c>
      <c r="Q605" s="849">
        <v>2006046</v>
      </c>
      <c r="R605" s="837">
        <v>0.75000316295177605</v>
      </c>
      <c r="S605" s="850">
        <v>111447</v>
      </c>
    </row>
    <row r="606" spans="1:19" ht="14.4" customHeight="1" x14ac:dyDescent="0.3">
      <c r="A606" s="831" t="s">
        <v>4551</v>
      </c>
      <c r="B606" s="832" t="s">
        <v>4552</v>
      </c>
      <c r="C606" s="832" t="s">
        <v>606</v>
      </c>
      <c r="D606" s="832" t="s">
        <v>2488</v>
      </c>
      <c r="E606" s="832" t="s">
        <v>4553</v>
      </c>
      <c r="F606" s="832" t="s">
        <v>4585</v>
      </c>
      <c r="G606" s="832" t="s">
        <v>4586</v>
      </c>
      <c r="H606" s="849">
        <v>29</v>
      </c>
      <c r="I606" s="849">
        <v>1613103.13</v>
      </c>
      <c r="J606" s="832">
        <v>2.1073758770297153</v>
      </c>
      <c r="K606" s="832">
        <v>55624.245862068965</v>
      </c>
      <c r="L606" s="849">
        <v>22</v>
      </c>
      <c r="M606" s="849">
        <v>765455.82000000007</v>
      </c>
      <c r="N606" s="832">
        <v>1</v>
      </c>
      <c r="O606" s="832">
        <v>34793.446363636365</v>
      </c>
      <c r="P606" s="849">
        <v>22</v>
      </c>
      <c r="Q606" s="849">
        <v>528488.39999999991</v>
      </c>
      <c r="R606" s="837">
        <v>0.69042312592253841</v>
      </c>
      <c r="S606" s="850">
        <v>24022.199999999997</v>
      </c>
    </row>
    <row r="607" spans="1:19" ht="14.4" customHeight="1" x14ac:dyDescent="0.3">
      <c r="A607" s="831" t="s">
        <v>4551</v>
      </c>
      <c r="B607" s="832" t="s">
        <v>4552</v>
      </c>
      <c r="C607" s="832" t="s">
        <v>606</v>
      </c>
      <c r="D607" s="832" t="s">
        <v>2488</v>
      </c>
      <c r="E607" s="832" t="s">
        <v>4553</v>
      </c>
      <c r="F607" s="832" t="s">
        <v>4587</v>
      </c>
      <c r="G607" s="832" t="s">
        <v>4588</v>
      </c>
      <c r="H607" s="849">
        <v>12</v>
      </c>
      <c r="I607" s="849">
        <v>99534.84</v>
      </c>
      <c r="J607" s="832">
        <v>2</v>
      </c>
      <c r="K607" s="832">
        <v>8294.57</v>
      </c>
      <c r="L607" s="849">
        <v>6</v>
      </c>
      <c r="M607" s="849">
        <v>49767.42</v>
      </c>
      <c r="N607" s="832">
        <v>1</v>
      </c>
      <c r="O607" s="832">
        <v>8294.57</v>
      </c>
      <c r="P607" s="849"/>
      <c r="Q607" s="849"/>
      <c r="R607" s="837"/>
      <c r="S607" s="850"/>
    </row>
    <row r="608" spans="1:19" ht="14.4" customHeight="1" x14ac:dyDescent="0.3">
      <c r="A608" s="831" t="s">
        <v>4551</v>
      </c>
      <c r="B608" s="832" t="s">
        <v>4552</v>
      </c>
      <c r="C608" s="832" t="s">
        <v>606</v>
      </c>
      <c r="D608" s="832" t="s">
        <v>2488</v>
      </c>
      <c r="E608" s="832" t="s">
        <v>4553</v>
      </c>
      <c r="F608" s="832" t="s">
        <v>4593</v>
      </c>
      <c r="G608" s="832" t="s">
        <v>4586</v>
      </c>
      <c r="H608" s="849"/>
      <c r="I608" s="849"/>
      <c r="J608" s="832"/>
      <c r="K608" s="832"/>
      <c r="L608" s="849">
        <v>1</v>
      </c>
      <c r="M608" s="849">
        <v>110214.5</v>
      </c>
      <c r="N608" s="832">
        <v>1</v>
      </c>
      <c r="O608" s="832">
        <v>110214.5</v>
      </c>
      <c r="P608" s="849"/>
      <c r="Q608" s="849"/>
      <c r="R608" s="837"/>
      <c r="S608" s="850"/>
    </row>
    <row r="609" spans="1:19" ht="14.4" customHeight="1" x14ac:dyDescent="0.3">
      <c r="A609" s="831" t="s">
        <v>4551</v>
      </c>
      <c r="B609" s="832" t="s">
        <v>4552</v>
      </c>
      <c r="C609" s="832" t="s">
        <v>606</v>
      </c>
      <c r="D609" s="832" t="s">
        <v>2488</v>
      </c>
      <c r="E609" s="832" t="s">
        <v>4553</v>
      </c>
      <c r="F609" s="832" t="s">
        <v>4594</v>
      </c>
      <c r="G609" s="832" t="s">
        <v>1691</v>
      </c>
      <c r="H609" s="849"/>
      <c r="I609" s="849"/>
      <c r="J609" s="832"/>
      <c r="K609" s="832"/>
      <c r="L609" s="849"/>
      <c r="M609" s="849"/>
      <c r="N609" s="832"/>
      <c r="O609" s="832"/>
      <c r="P609" s="849">
        <v>26.03</v>
      </c>
      <c r="Q609" s="849">
        <v>168630.23</v>
      </c>
      <c r="R609" s="837"/>
      <c r="S609" s="850">
        <v>6478.3031117940836</v>
      </c>
    </row>
    <row r="610" spans="1:19" ht="14.4" customHeight="1" x14ac:dyDescent="0.3">
      <c r="A610" s="831" t="s">
        <v>4551</v>
      </c>
      <c r="B610" s="832" t="s">
        <v>4552</v>
      </c>
      <c r="C610" s="832" t="s">
        <v>606</v>
      </c>
      <c r="D610" s="832" t="s">
        <v>2488</v>
      </c>
      <c r="E610" s="832" t="s">
        <v>4553</v>
      </c>
      <c r="F610" s="832" t="s">
        <v>4595</v>
      </c>
      <c r="G610" s="832" t="s">
        <v>1691</v>
      </c>
      <c r="H610" s="849"/>
      <c r="I610" s="849"/>
      <c r="J610" s="832"/>
      <c r="K610" s="832"/>
      <c r="L610" s="849"/>
      <c r="M610" s="849"/>
      <c r="N610" s="832"/>
      <c r="O610" s="832"/>
      <c r="P610" s="849">
        <v>24.34</v>
      </c>
      <c r="Q610" s="849">
        <v>630629.6</v>
      </c>
      <c r="R610" s="837"/>
      <c r="S610" s="850">
        <v>25909.186524239933</v>
      </c>
    </row>
    <row r="611" spans="1:19" ht="14.4" customHeight="1" x14ac:dyDescent="0.3">
      <c r="A611" s="831" t="s">
        <v>4551</v>
      </c>
      <c r="B611" s="832" t="s">
        <v>4552</v>
      </c>
      <c r="C611" s="832" t="s">
        <v>606</v>
      </c>
      <c r="D611" s="832" t="s">
        <v>2488</v>
      </c>
      <c r="E611" s="832" t="s">
        <v>4553</v>
      </c>
      <c r="F611" s="832" t="s">
        <v>4596</v>
      </c>
      <c r="G611" s="832" t="s">
        <v>1701</v>
      </c>
      <c r="H611" s="849">
        <v>166.14</v>
      </c>
      <c r="I611" s="849">
        <v>827875.62</v>
      </c>
      <c r="J611" s="832"/>
      <c r="K611" s="832">
        <v>4983</v>
      </c>
      <c r="L611" s="849"/>
      <c r="M611" s="849"/>
      <c r="N611" s="832"/>
      <c r="O611" s="832"/>
      <c r="P611" s="849"/>
      <c r="Q611" s="849"/>
      <c r="R611" s="837"/>
      <c r="S611" s="850"/>
    </row>
    <row r="612" spans="1:19" ht="14.4" customHeight="1" x14ac:dyDescent="0.3">
      <c r="A612" s="831" t="s">
        <v>4551</v>
      </c>
      <c r="B612" s="832" t="s">
        <v>4552</v>
      </c>
      <c r="C612" s="832" t="s">
        <v>606</v>
      </c>
      <c r="D612" s="832" t="s">
        <v>2488</v>
      </c>
      <c r="E612" s="832" t="s">
        <v>4553</v>
      </c>
      <c r="F612" s="832" t="s">
        <v>4599</v>
      </c>
      <c r="G612" s="832" t="s">
        <v>2421</v>
      </c>
      <c r="H612" s="849"/>
      <c r="I612" s="849"/>
      <c r="J612" s="832"/>
      <c r="K612" s="832"/>
      <c r="L612" s="849">
        <v>6.34</v>
      </c>
      <c r="M612" s="849">
        <v>65385.36</v>
      </c>
      <c r="N612" s="832">
        <v>1</v>
      </c>
      <c r="O612" s="832">
        <v>10313.148264984227</v>
      </c>
      <c r="P612" s="849"/>
      <c r="Q612" s="849"/>
      <c r="R612" s="837"/>
      <c r="S612" s="850"/>
    </row>
    <row r="613" spans="1:19" ht="14.4" customHeight="1" x14ac:dyDescent="0.3">
      <c r="A613" s="831" t="s">
        <v>4551</v>
      </c>
      <c r="B613" s="832" t="s">
        <v>4552</v>
      </c>
      <c r="C613" s="832" t="s">
        <v>606</v>
      </c>
      <c r="D613" s="832" t="s">
        <v>2488</v>
      </c>
      <c r="E613" s="832" t="s">
        <v>4553</v>
      </c>
      <c r="F613" s="832" t="s">
        <v>4600</v>
      </c>
      <c r="G613" s="832" t="s">
        <v>2044</v>
      </c>
      <c r="H613" s="849">
        <v>8</v>
      </c>
      <c r="I613" s="849">
        <v>389.92</v>
      </c>
      <c r="J613" s="832"/>
      <c r="K613" s="832">
        <v>48.74</v>
      </c>
      <c r="L613" s="849"/>
      <c r="M613" s="849"/>
      <c r="N613" s="832"/>
      <c r="O613" s="832"/>
      <c r="P613" s="849"/>
      <c r="Q613" s="849"/>
      <c r="R613" s="837"/>
      <c r="S613" s="850"/>
    </row>
    <row r="614" spans="1:19" ht="14.4" customHeight="1" x14ac:dyDescent="0.3">
      <c r="A614" s="831" t="s">
        <v>4551</v>
      </c>
      <c r="B614" s="832" t="s">
        <v>4552</v>
      </c>
      <c r="C614" s="832" t="s">
        <v>606</v>
      </c>
      <c r="D614" s="832" t="s">
        <v>2488</v>
      </c>
      <c r="E614" s="832" t="s">
        <v>4553</v>
      </c>
      <c r="F614" s="832" t="s">
        <v>4601</v>
      </c>
      <c r="G614" s="832" t="s">
        <v>4602</v>
      </c>
      <c r="H614" s="849">
        <v>35.67</v>
      </c>
      <c r="I614" s="849">
        <v>4905.96</v>
      </c>
      <c r="J614" s="832"/>
      <c r="K614" s="832">
        <v>137.53742640874685</v>
      </c>
      <c r="L614" s="849"/>
      <c r="M614" s="849"/>
      <c r="N614" s="832"/>
      <c r="O614" s="832"/>
      <c r="P614" s="849"/>
      <c r="Q614" s="849"/>
      <c r="R614" s="837"/>
      <c r="S614" s="850"/>
    </row>
    <row r="615" spans="1:19" ht="14.4" customHeight="1" x14ac:dyDescent="0.3">
      <c r="A615" s="831" t="s">
        <v>4551</v>
      </c>
      <c r="B615" s="832" t="s">
        <v>4552</v>
      </c>
      <c r="C615" s="832" t="s">
        <v>606</v>
      </c>
      <c r="D615" s="832" t="s">
        <v>2488</v>
      </c>
      <c r="E615" s="832" t="s">
        <v>4553</v>
      </c>
      <c r="F615" s="832" t="s">
        <v>4603</v>
      </c>
      <c r="G615" s="832" t="s">
        <v>4602</v>
      </c>
      <c r="H615" s="849">
        <v>57.879999999999995</v>
      </c>
      <c r="I615" s="849">
        <v>39801.660000000003</v>
      </c>
      <c r="J615" s="832"/>
      <c r="K615" s="832">
        <v>687.65825846579139</v>
      </c>
      <c r="L615" s="849"/>
      <c r="M615" s="849"/>
      <c r="N615" s="832"/>
      <c r="O615" s="832"/>
      <c r="P615" s="849"/>
      <c r="Q615" s="849"/>
      <c r="R615" s="837"/>
      <c r="S615" s="850"/>
    </row>
    <row r="616" spans="1:19" ht="14.4" customHeight="1" x14ac:dyDescent="0.3">
      <c r="A616" s="831" t="s">
        <v>4551</v>
      </c>
      <c r="B616" s="832" t="s">
        <v>4552</v>
      </c>
      <c r="C616" s="832" t="s">
        <v>606</v>
      </c>
      <c r="D616" s="832" t="s">
        <v>2488</v>
      </c>
      <c r="E616" s="832" t="s">
        <v>4553</v>
      </c>
      <c r="F616" s="832" t="s">
        <v>4604</v>
      </c>
      <c r="G616" s="832" t="s">
        <v>1660</v>
      </c>
      <c r="H616" s="849">
        <v>29</v>
      </c>
      <c r="I616" s="849">
        <v>60185.440000000002</v>
      </c>
      <c r="J616" s="832"/>
      <c r="K616" s="832">
        <v>2075.36</v>
      </c>
      <c r="L616" s="849"/>
      <c r="M616" s="849"/>
      <c r="N616" s="832"/>
      <c r="O616" s="832"/>
      <c r="P616" s="849">
        <v>40</v>
      </c>
      <c r="Q616" s="849">
        <v>51634.399999999994</v>
      </c>
      <c r="R616" s="837"/>
      <c r="S616" s="850">
        <v>1290.8599999999999</v>
      </c>
    </row>
    <row r="617" spans="1:19" ht="14.4" customHeight="1" x14ac:dyDescent="0.3">
      <c r="A617" s="831" t="s">
        <v>4551</v>
      </c>
      <c r="B617" s="832" t="s">
        <v>4552</v>
      </c>
      <c r="C617" s="832" t="s">
        <v>606</v>
      </c>
      <c r="D617" s="832" t="s">
        <v>2488</v>
      </c>
      <c r="E617" s="832" t="s">
        <v>4553</v>
      </c>
      <c r="F617" s="832" t="s">
        <v>4606</v>
      </c>
      <c r="G617" s="832" t="s">
        <v>1144</v>
      </c>
      <c r="H617" s="849">
        <v>19.600000000000001</v>
      </c>
      <c r="I617" s="849">
        <v>3570.1400000000003</v>
      </c>
      <c r="J617" s="832">
        <v>1.0537634408602152</v>
      </c>
      <c r="K617" s="832">
        <v>182.15</v>
      </c>
      <c r="L617" s="849">
        <v>18.600000000000001</v>
      </c>
      <c r="M617" s="849">
        <v>3387.99</v>
      </c>
      <c r="N617" s="832">
        <v>1</v>
      </c>
      <c r="O617" s="832">
        <v>182.14999999999998</v>
      </c>
      <c r="P617" s="849">
        <v>19</v>
      </c>
      <c r="Q617" s="849">
        <v>3332.6</v>
      </c>
      <c r="R617" s="837">
        <v>0.98365107335027557</v>
      </c>
      <c r="S617" s="850">
        <v>175.4</v>
      </c>
    </row>
    <row r="618" spans="1:19" ht="14.4" customHeight="1" x14ac:dyDescent="0.3">
      <c r="A618" s="831" t="s">
        <v>4551</v>
      </c>
      <c r="B618" s="832" t="s">
        <v>4552</v>
      </c>
      <c r="C618" s="832" t="s">
        <v>606</v>
      </c>
      <c r="D618" s="832" t="s">
        <v>2488</v>
      </c>
      <c r="E618" s="832" t="s">
        <v>4553</v>
      </c>
      <c r="F618" s="832" t="s">
        <v>4607</v>
      </c>
      <c r="G618" s="832" t="s">
        <v>779</v>
      </c>
      <c r="H618" s="849">
        <v>41.4</v>
      </c>
      <c r="I618" s="849">
        <v>2929.0499999999997</v>
      </c>
      <c r="J618" s="832">
        <v>3.5831987668819725</v>
      </c>
      <c r="K618" s="832">
        <v>70.75</v>
      </c>
      <c r="L618" s="849">
        <v>9.6</v>
      </c>
      <c r="M618" s="849">
        <v>817.44</v>
      </c>
      <c r="N618" s="832">
        <v>1</v>
      </c>
      <c r="O618" s="832">
        <v>85.15</v>
      </c>
      <c r="P618" s="849">
        <v>0.60000000000000009</v>
      </c>
      <c r="Q618" s="849">
        <v>36.19</v>
      </c>
      <c r="R618" s="837">
        <v>4.4272362497553334E-2</v>
      </c>
      <c r="S618" s="850">
        <v>60.316666666666656</v>
      </c>
    </row>
    <row r="619" spans="1:19" ht="14.4" customHeight="1" x14ac:dyDescent="0.3">
      <c r="A619" s="831" t="s">
        <v>4551</v>
      </c>
      <c r="B619" s="832" t="s">
        <v>4552</v>
      </c>
      <c r="C619" s="832" t="s">
        <v>606</v>
      </c>
      <c r="D619" s="832" t="s">
        <v>2488</v>
      </c>
      <c r="E619" s="832" t="s">
        <v>4553</v>
      </c>
      <c r="F619" s="832" t="s">
        <v>4608</v>
      </c>
      <c r="G619" s="832" t="s">
        <v>2564</v>
      </c>
      <c r="H619" s="849">
        <v>4.96</v>
      </c>
      <c r="I619" s="849">
        <v>2412.83</v>
      </c>
      <c r="J619" s="832">
        <v>0.87474622233823496</v>
      </c>
      <c r="K619" s="832">
        <v>486.45766129032256</v>
      </c>
      <c r="L619" s="849">
        <v>4.0199999999999996</v>
      </c>
      <c r="M619" s="849">
        <v>2758.3199999999997</v>
      </c>
      <c r="N619" s="832">
        <v>1</v>
      </c>
      <c r="O619" s="832">
        <v>686.14925373134326</v>
      </c>
      <c r="P619" s="849">
        <v>1.7000000000000002</v>
      </c>
      <c r="Q619" s="849">
        <v>1166.4499999999998</v>
      </c>
      <c r="R619" s="837">
        <v>0.42288421937991238</v>
      </c>
      <c r="S619" s="850">
        <v>686.14705882352928</v>
      </c>
    </row>
    <row r="620" spans="1:19" ht="14.4" customHeight="1" x14ac:dyDescent="0.3">
      <c r="A620" s="831" t="s">
        <v>4551</v>
      </c>
      <c r="B620" s="832" t="s">
        <v>4552</v>
      </c>
      <c r="C620" s="832" t="s">
        <v>606</v>
      </c>
      <c r="D620" s="832" t="s">
        <v>2488</v>
      </c>
      <c r="E620" s="832" t="s">
        <v>4553</v>
      </c>
      <c r="F620" s="832" t="s">
        <v>4609</v>
      </c>
      <c r="G620" s="832" t="s">
        <v>2564</v>
      </c>
      <c r="H620" s="849">
        <v>9.14</v>
      </c>
      <c r="I620" s="849">
        <v>1111.51</v>
      </c>
      <c r="J620" s="832">
        <v>0.38384316271488467</v>
      </c>
      <c r="K620" s="832">
        <v>121.60940919037198</v>
      </c>
      <c r="L620" s="849">
        <v>16.880000000000003</v>
      </c>
      <c r="M620" s="849">
        <v>2895.74</v>
      </c>
      <c r="N620" s="832">
        <v>1</v>
      </c>
      <c r="O620" s="832">
        <v>171.54857819905209</v>
      </c>
      <c r="P620" s="849">
        <v>5</v>
      </c>
      <c r="Q620" s="849">
        <v>857.75</v>
      </c>
      <c r="R620" s="837">
        <v>0.29621098579292343</v>
      </c>
      <c r="S620" s="850">
        <v>171.55</v>
      </c>
    </row>
    <row r="621" spans="1:19" ht="14.4" customHeight="1" x14ac:dyDescent="0.3">
      <c r="A621" s="831" t="s">
        <v>4551</v>
      </c>
      <c r="B621" s="832" t="s">
        <v>4552</v>
      </c>
      <c r="C621" s="832" t="s">
        <v>606</v>
      </c>
      <c r="D621" s="832" t="s">
        <v>2488</v>
      </c>
      <c r="E621" s="832" t="s">
        <v>4553</v>
      </c>
      <c r="F621" s="832" t="s">
        <v>4610</v>
      </c>
      <c r="G621" s="832" t="s">
        <v>2564</v>
      </c>
      <c r="H621" s="849">
        <v>18.489999999999998</v>
      </c>
      <c r="I621" s="849">
        <v>4497.45</v>
      </c>
      <c r="J621" s="832">
        <v>0.77475185270679503</v>
      </c>
      <c r="K621" s="832">
        <v>243.23688480259599</v>
      </c>
      <c r="L621" s="849">
        <v>16.920000000000002</v>
      </c>
      <c r="M621" s="849">
        <v>5805.02</v>
      </c>
      <c r="N621" s="832">
        <v>1</v>
      </c>
      <c r="O621" s="832">
        <v>343.08628841607566</v>
      </c>
      <c r="P621" s="849">
        <v>14.739999999999998</v>
      </c>
      <c r="Q621" s="849">
        <v>5057.12</v>
      </c>
      <c r="R621" s="837">
        <v>0.87116323457972578</v>
      </c>
      <c r="S621" s="850">
        <v>343.08819538670286</v>
      </c>
    </row>
    <row r="622" spans="1:19" ht="14.4" customHeight="1" x14ac:dyDescent="0.3">
      <c r="A622" s="831" t="s">
        <v>4551</v>
      </c>
      <c r="B622" s="832" t="s">
        <v>4552</v>
      </c>
      <c r="C622" s="832" t="s">
        <v>606</v>
      </c>
      <c r="D622" s="832" t="s">
        <v>2488</v>
      </c>
      <c r="E622" s="832" t="s">
        <v>4553</v>
      </c>
      <c r="F622" s="832" t="s">
        <v>4611</v>
      </c>
      <c r="G622" s="832" t="s">
        <v>1208</v>
      </c>
      <c r="H622" s="849"/>
      <c r="I622" s="849"/>
      <c r="J622" s="832"/>
      <c r="K622" s="832"/>
      <c r="L622" s="849"/>
      <c r="M622" s="849"/>
      <c r="N622" s="832"/>
      <c r="O622" s="832"/>
      <c r="P622" s="849">
        <v>0.2</v>
      </c>
      <c r="Q622" s="849">
        <v>8.91</v>
      </c>
      <c r="R622" s="837"/>
      <c r="S622" s="850">
        <v>44.55</v>
      </c>
    </row>
    <row r="623" spans="1:19" ht="14.4" customHeight="1" x14ac:dyDescent="0.3">
      <c r="A623" s="831" t="s">
        <v>4551</v>
      </c>
      <c r="B623" s="832" t="s">
        <v>4552</v>
      </c>
      <c r="C623" s="832" t="s">
        <v>606</v>
      </c>
      <c r="D623" s="832" t="s">
        <v>2488</v>
      </c>
      <c r="E623" s="832" t="s">
        <v>4553</v>
      </c>
      <c r="F623" s="832" t="s">
        <v>4612</v>
      </c>
      <c r="G623" s="832" t="s">
        <v>4613</v>
      </c>
      <c r="H623" s="849"/>
      <c r="I623" s="849"/>
      <c r="J623" s="832"/>
      <c r="K623" s="832"/>
      <c r="L623" s="849">
        <v>0.48</v>
      </c>
      <c r="M623" s="849">
        <v>132.79</v>
      </c>
      <c r="N623" s="832">
        <v>1</v>
      </c>
      <c r="O623" s="832">
        <v>276.64583333333331</v>
      </c>
      <c r="P623" s="849"/>
      <c r="Q623" s="849"/>
      <c r="R623" s="837"/>
      <c r="S623" s="850"/>
    </row>
    <row r="624" spans="1:19" ht="14.4" customHeight="1" x14ac:dyDescent="0.3">
      <c r="A624" s="831" t="s">
        <v>4551</v>
      </c>
      <c r="B624" s="832" t="s">
        <v>4552</v>
      </c>
      <c r="C624" s="832" t="s">
        <v>606</v>
      </c>
      <c r="D624" s="832" t="s">
        <v>2488</v>
      </c>
      <c r="E624" s="832" t="s">
        <v>4553</v>
      </c>
      <c r="F624" s="832" t="s">
        <v>4614</v>
      </c>
      <c r="G624" s="832" t="s">
        <v>4615</v>
      </c>
      <c r="H624" s="849">
        <v>2.4000000000000004</v>
      </c>
      <c r="I624" s="849">
        <v>281.52</v>
      </c>
      <c r="J624" s="832">
        <v>0.85714285714285698</v>
      </c>
      <c r="K624" s="832">
        <v>117.29999999999997</v>
      </c>
      <c r="L624" s="849">
        <v>2.8</v>
      </c>
      <c r="M624" s="849">
        <v>328.44000000000005</v>
      </c>
      <c r="N624" s="832">
        <v>1</v>
      </c>
      <c r="O624" s="832">
        <v>117.30000000000003</v>
      </c>
      <c r="P624" s="849">
        <v>2.1</v>
      </c>
      <c r="Q624" s="849">
        <v>246.33</v>
      </c>
      <c r="R624" s="837">
        <v>0.74999999999999989</v>
      </c>
      <c r="S624" s="850">
        <v>117.3</v>
      </c>
    </row>
    <row r="625" spans="1:19" ht="14.4" customHeight="1" x14ac:dyDescent="0.3">
      <c r="A625" s="831" t="s">
        <v>4551</v>
      </c>
      <c r="B625" s="832" t="s">
        <v>4552</v>
      </c>
      <c r="C625" s="832" t="s">
        <v>606</v>
      </c>
      <c r="D625" s="832" t="s">
        <v>2488</v>
      </c>
      <c r="E625" s="832" t="s">
        <v>4553</v>
      </c>
      <c r="F625" s="832" t="s">
        <v>4616</v>
      </c>
      <c r="G625" s="832" t="s">
        <v>1146</v>
      </c>
      <c r="H625" s="849">
        <v>6.2</v>
      </c>
      <c r="I625" s="849">
        <v>554.9</v>
      </c>
      <c r="J625" s="832">
        <v>2.3846153846153846</v>
      </c>
      <c r="K625" s="832">
        <v>89.5</v>
      </c>
      <c r="L625" s="849">
        <v>2.6</v>
      </c>
      <c r="M625" s="849">
        <v>232.7</v>
      </c>
      <c r="N625" s="832">
        <v>1</v>
      </c>
      <c r="O625" s="832">
        <v>89.499999999999986</v>
      </c>
      <c r="P625" s="849">
        <v>1</v>
      </c>
      <c r="Q625" s="849">
        <v>66.460000000000008</v>
      </c>
      <c r="R625" s="837">
        <v>0.28560378169316719</v>
      </c>
      <c r="S625" s="850">
        <v>66.460000000000008</v>
      </c>
    </row>
    <row r="626" spans="1:19" ht="14.4" customHeight="1" x14ac:dyDescent="0.3">
      <c r="A626" s="831" t="s">
        <v>4551</v>
      </c>
      <c r="B626" s="832" t="s">
        <v>4552</v>
      </c>
      <c r="C626" s="832" t="s">
        <v>606</v>
      </c>
      <c r="D626" s="832" t="s">
        <v>2488</v>
      </c>
      <c r="E626" s="832" t="s">
        <v>4553</v>
      </c>
      <c r="F626" s="832" t="s">
        <v>4619</v>
      </c>
      <c r="G626" s="832" t="s">
        <v>1636</v>
      </c>
      <c r="H626" s="849">
        <v>1.02</v>
      </c>
      <c r="I626" s="849">
        <v>197.07</v>
      </c>
      <c r="J626" s="832">
        <v>1.5588514475557664</v>
      </c>
      <c r="K626" s="832">
        <v>193.20588235294116</v>
      </c>
      <c r="L626" s="849">
        <v>0.63</v>
      </c>
      <c r="M626" s="849">
        <v>126.42</v>
      </c>
      <c r="N626" s="832">
        <v>1</v>
      </c>
      <c r="O626" s="832">
        <v>200.66666666666666</v>
      </c>
      <c r="P626" s="849">
        <v>1.4800000000000002</v>
      </c>
      <c r="Q626" s="849">
        <v>278.96999999999997</v>
      </c>
      <c r="R626" s="837">
        <v>2.2066919791172279</v>
      </c>
      <c r="S626" s="850">
        <v>188.4932432432432</v>
      </c>
    </row>
    <row r="627" spans="1:19" ht="14.4" customHeight="1" x14ac:dyDescent="0.3">
      <c r="A627" s="831" t="s">
        <v>4551</v>
      </c>
      <c r="B627" s="832" t="s">
        <v>4552</v>
      </c>
      <c r="C627" s="832" t="s">
        <v>606</v>
      </c>
      <c r="D627" s="832" t="s">
        <v>2488</v>
      </c>
      <c r="E627" s="832" t="s">
        <v>4553</v>
      </c>
      <c r="F627" s="832" t="s">
        <v>4620</v>
      </c>
      <c r="G627" s="832" t="s">
        <v>2087</v>
      </c>
      <c r="H627" s="849">
        <v>55.46</v>
      </c>
      <c r="I627" s="849">
        <v>130491.3</v>
      </c>
      <c r="J627" s="832">
        <v>1.8592018747703449</v>
      </c>
      <c r="K627" s="832">
        <v>2352.8903714388748</v>
      </c>
      <c r="L627" s="849">
        <v>29.83</v>
      </c>
      <c r="M627" s="849">
        <v>70186.73</v>
      </c>
      <c r="N627" s="832">
        <v>1</v>
      </c>
      <c r="O627" s="832">
        <v>2352.890714046262</v>
      </c>
      <c r="P627" s="849"/>
      <c r="Q627" s="849"/>
      <c r="R627" s="837"/>
      <c r="S627" s="850"/>
    </row>
    <row r="628" spans="1:19" ht="14.4" customHeight="1" x14ac:dyDescent="0.3">
      <c r="A628" s="831" t="s">
        <v>4551</v>
      </c>
      <c r="B628" s="832" t="s">
        <v>4552</v>
      </c>
      <c r="C628" s="832" t="s">
        <v>606</v>
      </c>
      <c r="D628" s="832" t="s">
        <v>2488</v>
      </c>
      <c r="E628" s="832" t="s">
        <v>4553</v>
      </c>
      <c r="F628" s="832" t="s">
        <v>4623</v>
      </c>
      <c r="G628" s="832" t="s">
        <v>4624</v>
      </c>
      <c r="H628" s="849">
        <v>0.85000000000000009</v>
      </c>
      <c r="I628" s="849">
        <v>423.1</v>
      </c>
      <c r="J628" s="832">
        <v>5</v>
      </c>
      <c r="K628" s="832">
        <v>497.76470588235293</v>
      </c>
      <c r="L628" s="849">
        <v>0.17</v>
      </c>
      <c r="M628" s="849">
        <v>84.62</v>
      </c>
      <c r="N628" s="832">
        <v>1</v>
      </c>
      <c r="O628" s="832">
        <v>497.76470588235293</v>
      </c>
      <c r="P628" s="849"/>
      <c r="Q628" s="849"/>
      <c r="R628" s="837"/>
      <c r="S628" s="850"/>
    </row>
    <row r="629" spans="1:19" ht="14.4" customHeight="1" x14ac:dyDescent="0.3">
      <c r="A629" s="831" t="s">
        <v>4551</v>
      </c>
      <c r="B629" s="832" t="s">
        <v>4552</v>
      </c>
      <c r="C629" s="832" t="s">
        <v>606</v>
      </c>
      <c r="D629" s="832" t="s">
        <v>2488</v>
      </c>
      <c r="E629" s="832" t="s">
        <v>4553</v>
      </c>
      <c r="F629" s="832" t="s">
        <v>4625</v>
      </c>
      <c r="G629" s="832" t="s">
        <v>4624</v>
      </c>
      <c r="H629" s="849">
        <v>6.6899999999999995</v>
      </c>
      <c r="I629" s="849">
        <v>1110</v>
      </c>
      <c r="J629" s="832"/>
      <c r="K629" s="832">
        <v>165.91928251121078</v>
      </c>
      <c r="L629" s="849"/>
      <c r="M629" s="849"/>
      <c r="N629" s="832"/>
      <c r="O629" s="832"/>
      <c r="P629" s="849"/>
      <c r="Q629" s="849"/>
      <c r="R629" s="837"/>
      <c r="S629" s="850"/>
    </row>
    <row r="630" spans="1:19" ht="14.4" customHeight="1" x14ac:dyDescent="0.3">
      <c r="A630" s="831" t="s">
        <v>4551</v>
      </c>
      <c r="B630" s="832" t="s">
        <v>4552</v>
      </c>
      <c r="C630" s="832" t="s">
        <v>606</v>
      </c>
      <c r="D630" s="832" t="s">
        <v>2488</v>
      </c>
      <c r="E630" s="832" t="s">
        <v>4553</v>
      </c>
      <c r="F630" s="832" t="s">
        <v>4628</v>
      </c>
      <c r="G630" s="832" t="s">
        <v>4629</v>
      </c>
      <c r="H630" s="849">
        <v>4.07</v>
      </c>
      <c r="I630" s="849">
        <v>2912.78</v>
      </c>
      <c r="J630" s="832"/>
      <c r="K630" s="832">
        <v>715.67076167076164</v>
      </c>
      <c r="L630" s="849"/>
      <c r="M630" s="849"/>
      <c r="N630" s="832"/>
      <c r="O630" s="832"/>
      <c r="P630" s="849"/>
      <c r="Q630" s="849"/>
      <c r="R630" s="837"/>
      <c r="S630" s="850"/>
    </row>
    <row r="631" spans="1:19" ht="14.4" customHeight="1" x14ac:dyDescent="0.3">
      <c r="A631" s="831" t="s">
        <v>4551</v>
      </c>
      <c r="B631" s="832" t="s">
        <v>4552</v>
      </c>
      <c r="C631" s="832" t="s">
        <v>606</v>
      </c>
      <c r="D631" s="832" t="s">
        <v>2488</v>
      </c>
      <c r="E631" s="832" t="s">
        <v>4553</v>
      </c>
      <c r="F631" s="832" t="s">
        <v>4630</v>
      </c>
      <c r="G631" s="832" t="s">
        <v>4629</v>
      </c>
      <c r="H631" s="849">
        <v>15.67</v>
      </c>
      <c r="I631" s="849">
        <v>22429.360000000001</v>
      </c>
      <c r="J631" s="832"/>
      <c r="K631" s="832">
        <v>1431.3567326100831</v>
      </c>
      <c r="L631" s="849"/>
      <c r="M631" s="849"/>
      <c r="N631" s="832"/>
      <c r="O631" s="832"/>
      <c r="P631" s="849"/>
      <c r="Q631" s="849"/>
      <c r="R631" s="837"/>
      <c r="S631" s="850"/>
    </row>
    <row r="632" spans="1:19" ht="14.4" customHeight="1" x14ac:dyDescent="0.3">
      <c r="A632" s="831" t="s">
        <v>4551</v>
      </c>
      <c r="B632" s="832" t="s">
        <v>4552</v>
      </c>
      <c r="C632" s="832" t="s">
        <v>606</v>
      </c>
      <c r="D632" s="832" t="s">
        <v>2488</v>
      </c>
      <c r="E632" s="832" t="s">
        <v>4553</v>
      </c>
      <c r="F632" s="832" t="s">
        <v>4634</v>
      </c>
      <c r="G632" s="832" t="s">
        <v>2434</v>
      </c>
      <c r="H632" s="849">
        <v>1</v>
      </c>
      <c r="I632" s="849">
        <v>87462.03</v>
      </c>
      <c r="J632" s="832"/>
      <c r="K632" s="832">
        <v>87462.03</v>
      </c>
      <c r="L632" s="849"/>
      <c r="M632" s="849"/>
      <c r="N632" s="832"/>
      <c r="O632" s="832"/>
      <c r="P632" s="849"/>
      <c r="Q632" s="849"/>
      <c r="R632" s="837"/>
      <c r="S632" s="850"/>
    </row>
    <row r="633" spans="1:19" ht="14.4" customHeight="1" x14ac:dyDescent="0.3">
      <c r="A633" s="831" t="s">
        <v>4551</v>
      </c>
      <c r="B633" s="832" t="s">
        <v>4552</v>
      </c>
      <c r="C633" s="832" t="s">
        <v>606</v>
      </c>
      <c r="D633" s="832" t="s">
        <v>2488</v>
      </c>
      <c r="E633" s="832" t="s">
        <v>4553</v>
      </c>
      <c r="F633" s="832" t="s">
        <v>4638</v>
      </c>
      <c r="G633" s="832" t="s">
        <v>4639</v>
      </c>
      <c r="H633" s="849">
        <v>36.1</v>
      </c>
      <c r="I633" s="849">
        <v>9522.42</v>
      </c>
      <c r="J633" s="832">
        <v>0.36855549801564724</v>
      </c>
      <c r="K633" s="832">
        <v>263.77894736842103</v>
      </c>
      <c r="L633" s="849">
        <v>97.949999999999989</v>
      </c>
      <c r="M633" s="849">
        <v>25837.14</v>
      </c>
      <c r="N633" s="832">
        <v>1</v>
      </c>
      <c r="O633" s="832">
        <v>263.7788667687596</v>
      </c>
      <c r="P633" s="849">
        <v>90.73</v>
      </c>
      <c r="Q633" s="849">
        <v>7145.9</v>
      </c>
      <c r="R633" s="837">
        <v>0.27657472924634846</v>
      </c>
      <c r="S633" s="850">
        <v>78.760057312906412</v>
      </c>
    </row>
    <row r="634" spans="1:19" ht="14.4" customHeight="1" x14ac:dyDescent="0.3">
      <c r="A634" s="831" t="s">
        <v>4551</v>
      </c>
      <c r="B634" s="832" t="s">
        <v>4552</v>
      </c>
      <c r="C634" s="832" t="s">
        <v>606</v>
      </c>
      <c r="D634" s="832" t="s">
        <v>2488</v>
      </c>
      <c r="E634" s="832" t="s">
        <v>4553</v>
      </c>
      <c r="F634" s="832" t="s">
        <v>4647</v>
      </c>
      <c r="G634" s="832" t="s">
        <v>4648</v>
      </c>
      <c r="H634" s="849">
        <v>11</v>
      </c>
      <c r="I634" s="849">
        <v>73827.820000000007</v>
      </c>
      <c r="J634" s="832">
        <v>0.42307692307692313</v>
      </c>
      <c r="K634" s="832">
        <v>6711.6200000000008</v>
      </c>
      <c r="L634" s="849">
        <v>26</v>
      </c>
      <c r="M634" s="849">
        <v>174502.12</v>
      </c>
      <c r="N634" s="832">
        <v>1</v>
      </c>
      <c r="O634" s="832">
        <v>6711.62</v>
      </c>
      <c r="P634" s="849">
        <v>15</v>
      </c>
      <c r="Q634" s="849">
        <v>100599</v>
      </c>
      <c r="R634" s="837">
        <v>0.57649156354088993</v>
      </c>
      <c r="S634" s="850">
        <v>6706.6</v>
      </c>
    </row>
    <row r="635" spans="1:19" ht="14.4" customHeight="1" x14ac:dyDescent="0.3">
      <c r="A635" s="831" t="s">
        <v>4551</v>
      </c>
      <c r="B635" s="832" t="s">
        <v>4552</v>
      </c>
      <c r="C635" s="832" t="s">
        <v>606</v>
      </c>
      <c r="D635" s="832" t="s">
        <v>2488</v>
      </c>
      <c r="E635" s="832" t="s">
        <v>4553</v>
      </c>
      <c r="F635" s="832" t="s">
        <v>4649</v>
      </c>
      <c r="G635" s="832" t="s">
        <v>4639</v>
      </c>
      <c r="H635" s="849">
        <v>8.4500000000000011</v>
      </c>
      <c r="I635" s="849">
        <v>22289.73</v>
      </c>
      <c r="J635" s="832">
        <v>0.3243766551923159</v>
      </c>
      <c r="K635" s="832">
        <v>2637.8378698224847</v>
      </c>
      <c r="L635" s="849">
        <v>26.049999999999997</v>
      </c>
      <c r="M635" s="849">
        <v>68715.58</v>
      </c>
      <c r="N635" s="832">
        <v>1</v>
      </c>
      <c r="O635" s="832">
        <v>2637.8341650671787</v>
      </c>
      <c r="P635" s="849">
        <v>4.33</v>
      </c>
      <c r="Q635" s="849">
        <v>2063.38</v>
      </c>
      <c r="R635" s="837">
        <v>3.0027833571367658E-2</v>
      </c>
      <c r="S635" s="850">
        <v>476.53117782909931</v>
      </c>
    </row>
    <row r="636" spans="1:19" ht="14.4" customHeight="1" x14ac:dyDescent="0.3">
      <c r="A636" s="831" t="s">
        <v>4551</v>
      </c>
      <c r="B636" s="832" t="s">
        <v>4552</v>
      </c>
      <c r="C636" s="832" t="s">
        <v>606</v>
      </c>
      <c r="D636" s="832" t="s">
        <v>2488</v>
      </c>
      <c r="E636" s="832" t="s">
        <v>4553</v>
      </c>
      <c r="F636" s="832" t="s">
        <v>4650</v>
      </c>
      <c r="G636" s="832" t="s">
        <v>4639</v>
      </c>
      <c r="H636" s="849">
        <v>12.61</v>
      </c>
      <c r="I636" s="849">
        <v>16631.45</v>
      </c>
      <c r="J636" s="832">
        <v>0.35611431150669259</v>
      </c>
      <c r="K636" s="832">
        <v>1318.9095955590801</v>
      </c>
      <c r="L636" s="849">
        <v>35.409999999999997</v>
      </c>
      <c r="M636" s="849">
        <v>46702.559999999998</v>
      </c>
      <c r="N636" s="832">
        <v>1</v>
      </c>
      <c r="O636" s="832">
        <v>1318.9087828297093</v>
      </c>
      <c r="P636" s="849">
        <v>30.240000000000002</v>
      </c>
      <c r="Q636" s="849">
        <v>6793.42</v>
      </c>
      <c r="R636" s="837">
        <v>0.14546140511355268</v>
      </c>
      <c r="S636" s="850">
        <v>224.65013227513225</v>
      </c>
    </row>
    <row r="637" spans="1:19" ht="14.4" customHeight="1" x14ac:dyDescent="0.3">
      <c r="A637" s="831" t="s">
        <v>4551</v>
      </c>
      <c r="B637" s="832" t="s">
        <v>4552</v>
      </c>
      <c r="C637" s="832" t="s">
        <v>606</v>
      </c>
      <c r="D637" s="832" t="s">
        <v>2488</v>
      </c>
      <c r="E637" s="832" t="s">
        <v>4553</v>
      </c>
      <c r="F637" s="832" t="s">
        <v>4653</v>
      </c>
      <c r="G637" s="832" t="s">
        <v>2101</v>
      </c>
      <c r="H637" s="849">
        <v>3.1999999999999997</v>
      </c>
      <c r="I637" s="849">
        <v>21540.639999999999</v>
      </c>
      <c r="J637" s="832">
        <v>0.18695958329908591</v>
      </c>
      <c r="K637" s="832">
        <v>6731.4500000000007</v>
      </c>
      <c r="L637" s="849">
        <v>23</v>
      </c>
      <c r="M637" s="849">
        <v>115215.49</v>
      </c>
      <c r="N637" s="832">
        <v>1</v>
      </c>
      <c r="O637" s="832">
        <v>5009.3691304347831</v>
      </c>
      <c r="P637" s="849">
        <v>18.399999999999999</v>
      </c>
      <c r="Q637" s="849">
        <v>9817.9699999999993</v>
      </c>
      <c r="R637" s="837">
        <v>8.5213976002705874E-2</v>
      </c>
      <c r="S637" s="850">
        <v>533.58532608695657</v>
      </c>
    </row>
    <row r="638" spans="1:19" ht="14.4" customHeight="1" x14ac:dyDescent="0.3">
      <c r="A638" s="831" t="s">
        <v>4551</v>
      </c>
      <c r="B638" s="832" t="s">
        <v>4552</v>
      </c>
      <c r="C638" s="832" t="s">
        <v>606</v>
      </c>
      <c r="D638" s="832" t="s">
        <v>2488</v>
      </c>
      <c r="E638" s="832" t="s">
        <v>4553</v>
      </c>
      <c r="F638" s="832" t="s">
        <v>4654</v>
      </c>
      <c r="G638" s="832" t="s">
        <v>4655</v>
      </c>
      <c r="H638" s="849"/>
      <c r="I638" s="849"/>
      <c r="J638" s="832"/>
      <c r="K638" s="832"/>
      <c r="L638" s="849"/>
      <c r="M638" s="849"/>
      <c r="N638" s="832"/>
      <c r="O638" s="832"/>
      <c r="P638" s="849">
        <v>3</v>
      </c>
      <c r="Q638" s="849">
        <v>268695.90000000002</v>
      </c>
      <c r="R638" s="837"/>
      <c r="S638" s="850">
        <v>89565.3</v>
      </c>
    </row>
    <row r="639" spans="1:19" ht="14.4" customHeight="1" x14ac:dyDescent="0.3">
      <c r="A639" s="831" t="s">
        <v>4551</v>
      </c>
      <c r="B639" s="832" t="s">
        <v>4552</v>
      </c>
      <c r="C639" s="832" t="s">
        <v>606</v>
      </c>
      <c r="D639" s="832" t="s">
        <v>2488</v>
      </c>
      <c r="E639" s="832" t="s">
        <v>4553</v>
      </c>
      <c r="F639" s="832" t="s">
        <v>4656</v>
      </c>
      <c r="G639" s="832" t="s">
        <v>2430</v>
      </c>
      <c r="H639" s="849"/>
      <c r="I639" s="849"/>
      <c r="J639" s="832"/>
      <c r="K639" s="832"/>
      <c r="L639" s="849"/>
      <c r="M639" s="849"/>
      <c r="N639" s="832"/>
      <c r="O639" s="832"/>
      <c r="P639" s="849">
        <v>6</v>
      </c>
      <c r="Q639" s="849">
        <v>150853.79999999999</v>
      </c>
      <c r="R639" s="837"/>
      <c r="S639" s="850">
        <v>25142.3</v>
      </c>
    </row>
    <row r="640" spans="1:19" ht="14.4" customHeight="1" x14ac:dyDescent="0.3">
      <c r="A640" s="831" t="s">
        <v>4551</v>
      </c>
      <c r="B640" s="832" t="s">
        <v>4552</v>
      </c>
      <c r="C640" s="832" t="s">
        <v>606</v>
      </c>
      <c r="D640" s="832" t="s">
        <v>2488</v>
      </c>
      <c r="E640" s="832" t="s">
        <v>4553</v>
      </c>
      <c r="F640" s="832" t="s">
        <v>4657</v>
      </c>
      <c r="G640" s="832" t="s">
        <v>4658</v>
      </c>
      <c r="H640" s="849">
        <v>4</v>
      </c>
      <c r="I640" s="849">
        <v>15199.52</v>
      </c>
      <c r="J640" s="832">
        <v>0.5</v>
      </c>
      <c r="K640" s="832">
        <v>3799.88</v>
      </c>
      <c r="L640" s="849">
        <v>8</v>
      </c>
      <c r="M640" s="849">
        <v>30399.040000000001</v>
      </c>
      <c r="N640" s="832">
        <v>1</v>
      </c>
      <c r="O640" s="832">
        <v>3799.88</v>
      </c>
      <c r="P640" s="849">
        <v>8</v>
      </c>
      <c r="Q640" s="849">
        <v>25938.51</v>
      </c>
      <c r="R640" s="837">
        <v>0.85326740581281502</v>
      </c>
      <c r="S640" s="850">
        <v>3242.3137499999998</v>
      </c>
    </row>
    <row r="641" spans="1:19" ht="14.4" customHeight="1" x14ac:dyDescent="0.3">
      <c r="A641" s="831" t="s">
        <v>4551</v>
      </c>
      <c r="B641" s="832" t="s">
        <v>4552</v>
      </c>
      <c r="C641" s="832" t="s">
        <v>606</v>
      </c>
      <c r="D641" s="832" t="s">
        <v>2488</v>
      </c>
      <c r="E641" s="832" t="s">
        <v>4553</v>
      </c>
      <c r="F641" s="832" t="s">
        <v>4659</v>
      </c>
      <c r="G641" s="832" t="s">
        <v>4658</v>
      </c>
      <c r="H641" s="849"/>
      <c r="I641" s="849"/>
      <c r="J641" s="832"/>
      <c r="K641" s="832"/>
      <c r="L641" s="849"/>
      <c r="M641" s="849"/>
      <c r="N641" s="832"/>
      <c r="O641" s="832"/>
      <c r="P641" s="849">
        <v>1</v>
      </c>
      <c r="Q641" s="849">
        <v>3948.58</v>
      </c>
      <c r="R641" s="837"/>
      <c r="S641" s="850">
        <v>3948.58</v>
      </c>
    </row>
    <row r="642" spans="1:19" ht="14.4" customHeight="1" x14ac:dyDescent="0.3">
      <c r="A642" s="831" t="s">
        <v>4551</v>
      </c>
      <c r="B642" s="832" t="s">
        <v>4552</v>
      </c>
      <c r="C642" s="832" t="s">
        <v>606</v>
      </c>
      <c r="D642" s="832" t="s">
        <v>2488</v>
      </c>
      <c r="E642" s="832" t="s">
        <v>4553</v>
      </c>
      <c r="F642" s="832" t="s">
        <v>4662</v>
      </c>
      <c r="G642" s="832" t="s">
        <v>4663</v>
      </c>
      <c r="H642" s="849"/>
      <c r="I642" s="849"/>
      <c r="J642" s="832"/>
      <c r="K642" s="832"/>
      <c r="L642" s="849">
        <v>1</v>
      </c>
      <c r="M642" s="849">
        <v>291845.28000000003</v>
      </c>
      <c r="N642" s="832">
        <v>1</v>
      </c>
      <c r="O642" s="832">
        <v>291845.28000000003</v>
      </c>
      <c r="P642" s="849"/>
      <c r="Q642" s="849"/>
      <c r="R642" s="837"/>
      <c r="S642" s="850"/>
    </row>
    <row r="643" spans="1:19" ht="14.4" customHeight="1" x14ac:dyDescent="0.3">
      <c r="A643" s="831" t="s">
        <v>4551</v>
      </c>
      <c r="B643" s="832" t="s">
        <v>4552</v>
      </c>
      <c r="C643" s="832" t="s">
        <v>606</v>
      </c>
      <c r="D643" s="832" t="s">
        <v>2488</v>
      </c>
      <c r="E643" s="832" t="s">
        <v>4553</v>
      </c>
      <c r="F643" s="832" t="s">
        <v>4664</v>
      </c>
      <c r="G643" s="832" t="s">
        <v>4663</v>
      </c>
      <c r="H643" s="849"/>
      <c r="I643" s="849"/>
      <c r="J643" s="832"/>
      <c r="K643" s="832"/>
      <c r="L643" s="849">
        <v>10</v>
      </c>
      <c r="M643" s="849">
        <v>729613.39999999991</v>
      </c>
      <c r="N643" s="832">
        <v>1</v>
      </c>
      <c r="O643" s="832">
        <v>72961.34</v>
      </c>
      <c r="P643" s="849">
        <v>4</v>
      </c>
      <c r="Q643" s="849">
        <v>291845.2</v>
      </c>
      <c r="R643" s="837">
        <v>0.39999978070578207</v>
      </c>
      <c r="S643" s="850">
        <v>72961.3</v>
      </c>
    </row>
    <row r="644" spans="1:19" ht="14.4" customHeight="1" x14ac:dyDescent="0.3">
      <c r="A644" s="831" t="s">
        <v>4551</v>
      </c>
      <c r="B644" s="832" t="s">
        <v>4552</v>
      </c>
      <c r="C644" s="832" t="s">
        <v>606</v>
      </c>
      <c r="D644" s="832" t="s">
        <v>2488</v>
      </c>
      <c r="E644" s="832" t="s">
        <v>4553</v>
      </c>
      <c r="F644" s="832" t="s">
        <v>4665</v>
      </c>
      <c r="G644" s="832" t="s">
        <v>2447</v>
      </c>
      <c r="H644" s="849">
        <v>3</v>
      </c>
      <c r="I644" s="849">
        <v>229857.99</v>
      </c>
      <c r="J644" s="832">
        <v>0.75</v>
      </c>
      <c r="K644" s="832">
        <v>76619.33</v>
      </c>
      <c r="L644" s="849">
        <v>4</v>
      </c>
      <c r="M644" s="849">
        <v>306477.32</v>
      </c>
      <c r="N644" s="832">
        <v>1</v>
      </c>
      <c r="O644" s="832">
        <v>76619.33</v>
      </c>
      <c r="P644" s="849"/>
      <c r="Q644" s="849"/>
      <c r="R644" s="837"/>
      <c r="S644" s="850"/>
    </row>
    <row r="645" spans="1:19" ht="14.4" customHeight="1" x14ac:dyDescent="0.3">
      <c r="A645" s="831" t="s">
        <v>4551</v>
      </c>
      <c r="B645" s="832" t="s">
        <v>4552</v>
      </c>
      <c r="C645" s="832" t="s">
        <v>606</v>
      </c>
      <c r="D645" s="832" t="s">
        <v>2488</v>
      </c>
      <c r="E645" s="832" t="s">
        <v>4553</v>
      </c>
      <c r="F645" s="832" t="s">
        <v>4668</v>
      </c>
      <c r="G645" s="832" t="s">
        <v>4669</v>
      </c>
      <c r="H645" s="849">
        <v>10.029999999999999</v>
      </c>
      <c r="I645" s="849">
        <v>10873.410000000002</v>
      </c>
      <c r="J645" s="832">
        <v>1.0840649557038631</v>
      </c>
      <c r="K645" s="832">
        <v>1084.0887337986044</v>
      </c>
      <c r="L645" s="849">
        <v>9.39</v>
      </c>
      <c r="M645" s="849">
        <v>10030.220000000001</v>
      </c>
      <c r="N645" s="832">
        <v>1</v>
      </c>
      <c r="O645" s="832">
        <v>1068.1810436634719</v>
      </c>
      <c r="P645" s="849">
        <v>11.620000000000001</v>
      </c>
      <c r="Q645" s="849">
        <v>6109.7999999999993</v>
      </c>
      <c r="R645" s="837">
        <v>0.60913918139382772</v>
      </c>
      <c r="S645" s="850">
        <v>525.80034423407903</v>
      </c>
    </row>
    <row r="646" spans="1:19" ht="14.4" customHeight="1" x14ac:dyDescent="0.3">
      <c r="A646" s="831" t="s">
        <v>4551</v>
      </c>
      <c r="B646" s="832" t="s">
        <v>4552</v>
      </c>
      <c r="C646" s="832" t="s">
        <v>606</v>
      </c>
      <c r="D646" s="832" t="s">
        <v>2488</v>
      </c>
      <c r="E646" s="832" t="s">
        <v>4553</v>
      </c>
      <c r="F646" s="832" t="s">
        <v>4670</v>
      </c>
      <c r="G646" s="832" t="s">
        <v>4669</v>
      </c>
      <c r="H646" s="849">
        <v>48.269999999999996</v>
      </c>
      <c r="I646" s="849">
        <v>17443.16</v>
      </c>
      <c r="J646" s="832">
        <v>1.0705824226745597</v>
      </c>
      <c r="K646" s="832">
        <v>361.36648021545477</v>
      </c>
      <c r="L646" s="849">
        <v>45.87</v>
      </c>
      <c r="M646" s="849">
        <v>16293.149999999998</v>
      </c>
      <c r="N646" s="832">
        <v>1</v>
      </c>
      <c r="O646" s="832">
        <v>355.20274689339436</v>
      </c>
      <c r="P646" s="849">
        <v>37.92</v>
      </c>
      <c r="Q646" s="849">
        <v>8300.7200000000012</v>
      </c>
      <c r="R646" s="837">
        <v>0.50946072429211064</v>
      </c>
      <c r="S646" s="850">
        <v>218.90084388185656</v>
      </c>
    </row>
    <row r="647" spans="1:19" ht="14.4" customHeight="1" x14ac:dyDescent="0.3">
      <c r="A647" s="831" t="s">
        <v>4551</v>
      </c>
      <c r="B647" s="832" t="s">
        <v>4552</v>
      </c>
      <c r="C647" s="832" t="s">
        <v>606</v>
      </c>
      <c r="D647" s="832" t="s">
        <v>2488</v>
      </c>
      <c r="E647" s="832" t="s">
        <v>4553</v>
      </c>
      <c r="F647" s="832" t="s">
        <v>4671</v>
      </c>
      <c r="G647" s="832" t="s">
        <v>4669</v>
      </c>
      <c r="H647" s="849">
        <v>13.45</v>
      </c>
      <c r="I647" s="849">
        <v>1619.97</v>
      </c>
      <c r="J647" s="832">
        <v>0.51683246023187701</v>
      </c>
      <c r="K647" s="832">
        <v>120.44386617100372</v>
      </c>
      <c r="L647" s="849">
        <v>26.39</v>
      </c>
      <c r="M647" s="849">
        <v>3134.42</v>
      </c>
      <c r="N647" s="832">
        <v>1</v>
      </c>
      <c r="O647" s="832">
        <v>118.77302008336491</v>
      </c>
      <c r="P647" s="849">
        <v>31.169999999999995</v>
      </c>
      <c r="Q647" s="849">
        <v>2468.6800000000003</v>
      </c>
      <c r="R647" s="837">
        <v>0.78760344816584893</v>
      </c>
      <c r="S647" s="850">
        <v>79.200513314084077</v>
      </c>
    </row>
    <row r="648" spans="1:19" ht="14.4" customHeight="1" x14ac:dyDescent="0.3">
      <c r="A648" s="831" t="s">
        <v>4551</v>
      </c>
      <c r="B648" s="832" t="s">
        <v>4552</v>
      </c>
      <c r="C648" s="832" t="s">
        <v>606</v>
      </c>
      <c r="D648" s="832" t="s">
        <v>2488</v>
      </c>
      <c r="E648" s="832" t="s">
        <v>4553</v>
      </c>
      <c r="F648" s="832" t="s">
        <v>4672</v>
      </c>
      <c r="G648" s="832" t="s">
        <v>4669</v>
      </c>
      <c r="H648" s="849">
        <v>11.49</v>
      </c>
      <c r="I648" s="849">
        <v>16608.41</v>
      </c>
      <c r="J648" s="832">
        <v>1.9774388465224817</v>
      </c>
      <c r="K648" s="832">
        <v>1445.4664926022629</v>
      </c>
      <c r="L648" s="849">
        <v>5.91</v>
      </c>
      <c r="M648" s="849">
        <v>8398.9500000000007</v>
      </c>
      <c r="N648" s="832">
        <v>1</v>
      </c>
      <c r="O648" s="832">
        <v>1421.1421319796955</v>
      </c>
      <c r="P648" s="849">
        <v>4.03</v>
      </c>
      <c r="Q648" s="849">
        <v>2961.24</v>
      </c>
      <c r="R648" s="837">
        <v>0.35257264300894747</v>
      </c>
      <c r="S648" s="850">
        <v>734.79900744416864</v>
      </c>
    </row>
    <row r="649" spans="1:19" ht="14.4" customHeight="1" x14ac:dyDescent="0.3">
      <c r="A649" s="831" t="s">
        <v>4551</v>
      </c>
      <c r="B649" s="832" t="s">
        <v>4552</v>
      </c>
      <c r="C649" s="832" t="s">
        <v>606</v>
      </c>
      <c r="D649" s="832" t="s">
        <v>2488</v>
      </c>
      <c r="E649" s="832" t="s">
        <v>4553</v>
      </c>
      <c r="F649" s="832" t="s">
        <v>4673</v>
      </c>
      <c r="G649" s="832" t="s">
        <v>4674</v>
      </c>
      <c r="H649" s="849"/>
      <c r="I649" s="849"/>
      <c r="J649" s="832"/>
      <c r="K649" s="832"/>
      <c r="L649" s="849">
        <v>2.5099999999999998</v>
      </c>
      <c r="M649" s="849">
        <v>1796.34</v>
      </c>
      <c r="N649" s="832">
        <v>1</v>
      </c>
      <c r="O649" s="832">
        <v>715.6733067729084</v>
      </c>
      <c r="P649" s="849">
        <v>7.91</v>
      </c>
      <c r="Q649" s="849">
        <v>825.42</v>
      </c>
      <c r="R649" s="837">
        <v>0.45950098533685158</v>
      </c>
      <c r="S649" s="850">
        <v>104.35145385587863</v>
      </c>
    </row>
    <row r="650" spans="1:19" ht="14.4" customHeight="1" x14ac:dyDescent="0.3">
      <c r="A650" s="831" t="s">
        <v>4551</v>
      </c>
      <c r="B650" s="832" t="s">
        <v>4552</v>
      </c>
      <c r="C650" s="832" t="s">
        <v>606</v>
      </c>
      <c r="D650" s="832" t="s">
        <v>2488</v>
      </c>
      <c r="E650" s="832" t="s">
        <v>4553</v>
      </c>
      <c r="F650" s="832" t="s">
        <v>4675</v>
      </c>
      <c r="G650" s="832" t="s">
        <v>4674</v>
      </c>
      <c r="H650" s="849"/>
      <c r="I650" s="849"/>
      <c r="J650" s="832"/>
      <c r="K650" s="832"/>
      <c r="L650" s="849">
        <v>4.4000000000000004</v>
      </c>
      <c r="M650" s="849">
        <v>6297.98</v>
      </c>
      <c r="N650" s="832">
        <v>1</v>
      </c>
      <c r="O650" s="832">
        <v>1431.3590909090906</v>
      </c>
      <c r="P650" s="849">
        <v>44.769999999999996</v>
      </c>
      <c r="Q650" s="849">
        <v>8037.11</v>
      </c>
      <c r="R650" s="837">
        <v>1.2761409213747901</v>
      </c>
      <c r="S650" s="850">
        <v>179.51999106544562</v>
      </c>
    </row>
    <row r="651" spans="1:19" ht="14.4" customHeight="1" x14ac:dyDescent="0.3">
      <c r="A651" s="831" t="s">
        <v>4551</v>
      </c>
      <c r="B651" s="832" t="s">
        <v>4552</v>
      </c>
      <c r="C651" s="832" t="s">
        <v>606</v>
      </c>
      <c r="D651" s="832" t="s">
        <v>2488</v>
      </c>
      <c r="E651" s="832" t="s">
        <v>4553</v>
      </c>
      <c r="F651" s="832" t="s">
        <v>4676</v>
      </c>
      <c r="G651" s="832" t="s">
        <v>1712</v>
      </c>
      <c r="H651" s="849"/>
      <c r="I651" s="849"/>
      <c r="J651" s="832"/>
      <c r="K651" s="832"/>
      <c r="L651" s="849">
        <v>3</v>
      </c>
      <c r="M651" s="849">
        <v>27113.91</v>
      </c>
      <c r="N651" s="832">
        <v>1</v>
      </c>
      <c r="O651" s="832">
        <v>9037.9699999999993</v>
      </c>
      <c r="P651" s="849"/>
      <c r="Q651" s="849"/>
      <c r="R651" s="837"/>
      <c r="S651" s="850"/>
    </row>
    <row r="652" spans="1:19" ht="14.4" customHeight="1" x14ac:dyDescent="0.3">
      <c r="A652" s="831" t="s">
        <v>4551</v>
      </c>
      <c r="B652" s="832" t="s">
        <v>4552</v>
      </c>
      <c r="C652" s="832" t="s">
        <v>606</v>
      </c>
      <c r="D652" s="832" t="s">
        <v>2488</v>
      </c>
      <c r="E652" s="832" t="s">
        <v>4553</v>
      </c>
      <c r="F652" s="832" t="s">
        <v>4678</v>
      </c>
      <c r="G652" s="832" t="s">
        <v>2087</v>
      </c>
      <c r="H652" s="849">
        <v>20.500000000000004</v>
      </c>
      <c r="I652" s="849">
        <v>16078.019999999999</v>
      </c>
      <c r="J652" s="832">
        <v>0.5181976490654373</v>
      </c>
      <c r="K652" s="832">
        <v>784.29365853658521</v>
      </c>
      <c r="L652" s="849">
        <v>39.56</v>
      </c>
      <c r="M652" s="849">
        <v>31026.809999999998</v>
      </c>
      <c r="N652" s="832">
        <v>1</v>
      </c>
      <c r="O652" s="832">
        <v>784.29752275025271</v>
      </c>
      <c r="P652" s="849"/>
      <c r="Q652" s="849"/>
      <c r="R652" s="837"/>
      <c r="S652" s="850"/>
    </row>
    <row r="653" spans="1:19" ht="14.4" customHeight="1" x14ac:dyDescent="0.3">
      <c r="A653" s="831" t="s">
        <v>4551</v>
      </c>
      <c r="B653" s="832" t="s">
        <v>4552</v>
      </c>
      <c r="C653" s="832" t="s">
        <v>606</v>
      </c>
      <c r="D653" s="832" t="s">
        <v>2488</v>
      </c>
      <c r="E653" s="832" t="s">
        <v>4553</v>
      </c>
      <c r="F653" s="832" t="s">
        <v>4679</v>
      </c>
      <c r="G653" s="832" t="s">
        <v>4622</v>
      </c>
      <c r="H653" s="849">
        <v>0.36</v>
      </c>
      <c r="I653" s="849">
        <v>110.62</v>
      </c>
      <c r="J653" s="832"/>
      <c r="K653" s="832">
        <v>307.27777777777783</v>
      </c>
      <c r="L653" s="849"/>
      <c r="M653" s="849"/>
      <c r="N653" s="832"/>
      <c r="O653" s="832"/>
      <c r="P653" s="849"/>
      <c r="Q653" s="849"/>
      <c r="R653" s="837"/>
      <c r="S653" s="850"/>
    </row>
    <row r="654" spans="1:19" ht="14.4" customHeight="1" x14ac:dyDescent="0.3">
      <c r="A654" s="831" t="s">
        <v>4551</v>
      </c>
      <c r="B654" s="832" t="s">
        <v>4552</v>
      </c>
      <c r="C654" s="832" t="s">
        <v>606</v>
      </c>
      <c r="D654" s="832" t="s">
        <v>2488</v>
      </c>
      <c r="E654" s="832" t="s">
        <v>4553</v>
      </c>
      <c r="F654" s="832" t="s">
        <v>4680</v>
      </c>
      <c r="G654" s="832" t="s">
        <v>4622</v>
      </c>
      <c r="H654" s="849">
        <v>2.2800000000000002</v>
      </c>
      <c r="I654" s="849">
        <v>1751.49</v>
      </c>
      <c r="J654" s="832"/>
      <c r="K654" s="832">
        <v>768.1973684210526</v>
      </c>
      <c r="L654" s="849"/>
      <c r="M654" s="849"/>
      <c r="N654" s="832"/>
      <c r="O654" s="832"/>
      <c r="P654" s="849"/>
      <c r="Q654" s="849"/>
      <c r="R654" s="837"/>
      <c r="S654" s="850"/>
    </row>
    <row r="655" spans="1:19" ht="14.4" customHeight="1" x14ac:dyDescent="0.3">
      <c r="A655" s="831" t="s">
        <v>4551</v>
      </c>
      <c r="B655" s="832" t="s">
        <v>4552</v>
      </c>
      <c r="C655" s="832" t="s">
        <v>606</v>
      </c>
      <c r="D655" s="832" t="s">
        <v>2488</v>
      </c>
      <c r="E655" s="832" t="s">
        <v>4553</v>
      </c>
      <c r="F655" s="832" t="s">
        <v>4681</v>
      </c>
      <c r="G655" s="832" t="s">
        <v>4682</v>
      </c>
      <c r="H655" s="849">
        <v>6</v>
      </c>
      <c r="I655" s="849">
        <v>479910</v>
      </c>
      <c r="J655" s="832">
        <v>0.31162987012987015</v>
      </c>
      <c r="K655" s="832">
        <v>79985</v>
      </c>
      <c r="L655" s="849">
        <v>20</v>
      </c>
      <c r="M655" s="849">
        <v>1540000</v>
      </c>
      <c r="N655" s="832">
        <v>1</v>
      </c>
      <c r="O655" s="832">
        <v>77000</v>
      </c>
      <c r="P655" s="849">
        <v>44.980000000000004</v>
      </c>
      <c r="Q655" s="849">
        <v>3416745.75</v>
      </c>
      <c r="R655" s="837">
        <v>2.2186660714285713</v>
      </c>
      <c r="S655" s="850">
        <v>75961.443975100032</v>
      </c>
    </row>
    <row r="656" spans="1:19" ht="14.4" customHeight="1" x14ac:dyDescent="0.3">
      <c r="A656" s="831" t="s">
        <v>4551</v>
      </c>
      <c r="B656" s="832" t="s">
        <v>4552</v>
      </c>
      <c r="C656" s="832" t="s">
        <v>606</v>
      </c>
      <c r="D656" s="832" t="s">
        <v>2488</v>
      </c>
      <c r="E656" s="832" t="s">
        <v>4553</v>
      </c>
      <c r="F656" s="832" t="s">
        <v>4683</v>
      </c>
      <c r="G656" s="832" t="s">
        <v>4684</v>
      </c>
      <c r="H656" s="849">
        <v>4.4800000000000004</v>
      </c>
      <c r="I656" s="849">
        <v>1638.77</v>
      </c>
      <c r="J656" s="832">
        <v>0.36691481858788494</v>
      </c>
      <c r="K656" s="832">
        <v>365.79687499999994</v>
      </c>
      <c r="L656" s="849">
        <v>12.21</v>
      </c>
      <c r="M656" s="849">
        <v>4466.3500000000004</v>
      </c>
      <c r="N656" s="832">
        <v>1</v>
      </c>
      <c r="O656" s="832">
        <v>365.79443079443081</v>
      </c>
      <c r="P656" s="849">
        <v>24.79</v>
      </c>
      <c r="Q656" s="849">
        <v>3949.53</v>
      </c>
      <c r="R656" s="837">
        <v>0.88428582623394936</v>
      </c>
      <c r="S656" s="850">
        <v>159.31948366276725</v>
      </c>
    </row>
    <row r="657" spans="1:19" ht="14.4" customHeight="1" x14ac:dyDescent="0.3">
      <c r="A657" s="831" t="s">
        <v>4551</v>
      </c>
      <c r="B657" s="832" t="s">
        <v>4552</v>
      </c>
      <c r="C657" s="832" t="s">
        <v>606</v>
      </c>
      <c r="D657" s="832" t="s">
        <v>2488</v>
      </c>
      <c r="E657" s="832" t="s">
        <v>4553</v>
      </c>
      <c r="F657" s="832" t="s">
        <v>4685</v>
      </c>
      <c r="G657" s="832" t="s">
        <v>2406</v>
      </c>
      <c r="H657" s="849">
        <v>20</v>
      </c>
      <c r="I657" s="849">
        <v>848011.68</v>
      </c>
      <c r="J657" s="832">
        <v>0.47803578163540583</v>
      </c>
      <c r="K657" s="832">
        <v>42400.584000000003</v>
      </c>
      <c r="L657" s="849">
        <v>42</v>
      </c>
      <c r="M657" s="849">
        <v>1773950.2199999997</v>
      </c>
      <c r="N657" s="832">
        <v>1</v>
      </c>
      <c r="O657" s="832">
        <v>42236.909999999996</v>
      </c>
      <c r="P657" s="849">
        <v>41</v>
      </c>
      <c r="Q657" s="849">
        <v>1616145.59</v>
      </c>
      <c r="R657" s="837">
        <v>0.91104337189349105</v>
      </c>
      <c r="S657" s="850">
        <v>39418.185121951225</v>
      </c>
    </row>
    <row r="658" spans="1:19" ht="14.4" customHeight="1" x14ac:dyDescent="0.3">
      <c r="A658" s="831" t="s">
        <v>4551</v>
      </c>
      <c r="B658" s="832" t="s">
        <v>4552</v>
      </c>
      <c r="C658" s="832" t="s">
        <v>606</v>
      </c>
      <c r="D658" s="832" t="s">
        <v>2488</v>
      </c>
      <c r="E658" s="832" t="s">
        <v>4553</v>
      </c>
      <c r="F658" s="832" t="s">
        <v>4686</v>
      </c>
      <c r="G658" s="832" t="s">
        <v>2087</v>
      </c>
      <c r="H658" s="849">
        <v>7.08</v>
      </c>
      <c r="I658" s="849">
        <v>1665.8200000000002</v>
      </c>
      <c r="J658" s="832">
        <v>0.18028881796329549</v>
      </c>
      <c r="K658" s="832">
        <v>235.28531073446331</v>
      </c>
      <c r="L658" s="849">
        <v>39.269999999999996</v>
      </c>
      <c r="M658" s="849">
        <v>9239.73</v>
      </c>
      <c r="N658" s="832">
        <v>1</v>
      </c>
      <c r="O658" s="832">
        <v>235.28724216959512</v>
      </c>
      <c r="P658" s="849">
        <v>15.3</v>
      </c>
      <c r="Q658" s="849">
        <v>1386.95</v>
      </c>
      <c r="R658" s="837">
        <v>0.15010720010216749</v>
      </c>
      <c r="S658" s="850">
        <v>90.650326797385617</v>
      </c>
    </row>
    <row r="659" spans="1:19" ht="14.4" customHeight="1" x14ac:dyDescent="0.3">
      <c r="A659" s="831" t="s">
        <v>4551</v>
      </c>
      <c r="B659" s="832" t="s">
        <v>4552</v>
      </c>
      <c r="C659" s="832" t="s">
        <v>606</v>
      </c>
      <c r="D659" s="832" t="s">
        <v>2488</v>
      </c>
      <c r="E659" s="832" t="s">
        <v>4553</v>
      </c>
      <c r="F659" s="832" t="s">
        <v>4691</v>
      </c>
      <c r="G659" s="832" t="s">
        <v>2447</v>
      </c>
      <c r="H659" s="849"/>
      <c r="I659" s="849"/>
      <c r="J659" s="832"/>
      <c r="K659" s="832"/>
      <c r="L659" s="849"/>
      <c r="M659" s="849"/>
      <c r="N659" s="832"/>
      <c r="O659" s="832"/>
      <c r="P659" s="849">
        <v>10</v>
      </c>
      <c r="Q659" s="849">
        <v>196529</v>
      </c>
      <c r="R659" s="837"/>
      <c r="S659" s="850">
        <v>19652.900000000001</v>
      </c>
    </row>
    <row r="660" spans="1:19" ht="14.4" customHeight="1" x14ac:dyDescent="0.3">
      <c r="A660" s="831" t="s">
        <v>4551</v>
      </c>
      <c r="B660" s="832" t="s">
        <v>4552</v>
      </c>
      <c r="C660" s="832" t="s">
        <v>606</v>
      </c>
      <c r="D660" s="832" t="s">
        <v>2488</v>
      </c>
      <c r="E660" s="832" t="s">
        <v>4553</v>
      </c>
      <c r="F660" s="832" t="s">
        <v>4692</v>
      </c>
      <c r="G660" s="832" t="s">
        <v>4693</v>
      </c>
      <c r="H660" s="849"/>
      <c r="I660" s="849"/>
      <c r="J660" s="832"/>
      <c r="K660" s="832"/>
      <c r="L660" s="849">
        <v>5</v>
      </c>
      <c r="M660" s="849">
        <v>1830.05</v>
      </c>
      <c r="N660" s="832">
        <v>1</v>
      </c>
      <c r="O660" s="832">
        <v>366.01</v>
      </c>
      <c r="P660" s="849">
        <v>3</v>
      </c>
      <c r="Q660" s="849">
        <v>252.45</v>
      </c>
      <c r="R660" s="837">
        <v>0.13794705062703205</v>
      </c>
      <c r="S660" s="850">
        <v>84.149999999999991</v>
      </c>
    </row>
    <row r="661" spans="1:19" ht="14.4" customHeight="1" x14ac:dyDescent="0.3">
      <c r="A661" s="831" t="s">
        <v>4551</v>
      </c>
      <c r="B661" s="832" t="s">
        <v>4552</v>
      </c>
      <c r="C661" s="832" t="s">
        <v>606</v>
      </c>
      <c r="D661" s="832" t="s">
        <v>2488</v>
      </c>
      <c r="E661" s="832" t="s">
        <v>4553</v>
      </c>
      <c r="F661" s="832" t="s">
        <v>4694</v>
      </c>
      <c r="G661" s="832" t="s">
        <v>4695</v>
      </c>
      <c r="H661" s="849">
        <v>18</v>
      </c>
      <c r="I661" s="849">
        <v>132349.14000000001</v>
      </c>
      <c r="J661" s="832">
        <v>0.25575452384092107</v>
      </c>
      <c r="K661" s="832">
        <v>7352.7300000000005</v>
      </c>
      <c r="L661" s="849">
        <v>70.38</v>
      </c>
      <c r="M661" s="849">
        <v>517485.04000000004</v>
      </c>
      <c r="N661" s="832">
        <v>1</v>
      </c>
      <c r="O661" s="832">
        <v>7352.7286160841159</v>
      </c>
      <c r="P661" s="849">
        <v>70.63</v>
      </c>
      <c r="Q661" s="849">
        <v>518111.92</v>
      </c>
      <c r="R661" s="837">
        <v>1.0012113973381722</v>
      </c>
      <c r="S661" s="850">
        <v>7335.5786492991647</v>
      </c>
    </row>
    <row r="662" spans="1:19" ht="14.4" customHeight="1" x14ac:dyDescent="0.3">
      <c r="A662" s="831" t="s">
        <v>4551</v>
      </c>
      <c r="B662" s="832" t="s">
        <v>4552</v>
      </c>
      <c r="C662" s="832" t="s">
        <v>606</v>
      </c>
      <c r="D662" s="832" t="s">
        <v>2488</v>
      </c>
      <c r="E662" s="832" t="s">
        <v>4553</v>
      </c>
      <c r="F662" s="832" t="s">
        <v>4696</v>
      </c>
      <c r="G662" s="832" t="s">
        <v>4693</v>
      </c>
      <c r="H662" s="849"/>
      <c r="I662" s="849"/>
      <c r="J662" s="832"/>
      <c r="K662" s="832"/>
      <c r="L662" s="849">
        <v>2</v>
      </c>
      <c r="M662" s="849">
        <v>2928.04</v>
      </c>
      <c r="N662" s="832">
        <v>1</v>
      </c>
      <c r="O662" s="832">
        <v>1464.02</v>
      </c>
      <c r="P662" s="849">
        <v>8.86</v>
      </c>
      <c r="Q662" s="849">
        <v>2783.46</v>
      </c>
      <c r="R662" s="837">
        <v>0.95062225925875332</v>
      </c>
      <c r="S662" s="850">
        <v>314.16027088036122</v>
      </c>
    </row>
    <row r="663" spans="1:19" ht="14.4" customHeight="1" x14ac:dyDescent="0.3">
      <c r="A663" s="831" t="s">
        <v>4551</v>
      </c>
      <c r="B663" s="832" t="s">
        <v>4552</v>
      </c>
      <c r="C663" s="832" t="s">
        <v>606</v>
      </c>
      <c r="D663" s="832" t="s">
        <v>2488</v>
      </c>
      <c r="E663" s="832" t="s">
        <v>4553</v>
      </c>
      <c r="F663" s="832" t="s">
        <v>4697</v>
      </c>
      <c r="G663" s="832" t="s">
        <v>1760</v>
      </c>
      <c r="H663" s="849">
        <v>3</v>
      </c>
      <c r="I663" s="849">
        <v>130479.72</v>
      </c>
      <c r="J663" s="832">
        <v>0.75</v>
      </c>
      <c r="K663" s="832">
        <v>43493.24</v>
      </c>
      <c r="L663" s="849">
        <v>4</v>
      </c>
      <c r="M663" s="849">
        <v>173972.96</v>
      </c>
      <c r="N663" s="832">
        <v>1</v>
      </c>
      <c r="O663" s="832">
        <v>43493.24</v>
      </c>
      <c r="P663" s="849">
        <v>1</v>
      </c>
      <c r="Q663" s="849">
        <v>43493.24</v>
      </c>
      <c r="R663" s="837">
        <v>0.25</v>
      </c>
      <c r="S663" s="850">
        <v>43493.24</v>
      </c>
    </row>
    <row r="664" spans="1:19" ht="14.4" customHeight="1" x14ac:dyDescent="0.3">
      <c r="A664" s="831" t="s">
        <v>4551</v>
      </c>
      <c r="B664" s="832" t="s">
        <v>4552</v>
      </c>
      <c r="C664" s="832" t="s">
        <v>606</v>
      </c>
      <c r="D664" s="832" t="s">
        <v>2488</v>
      </c>
      <c r="E664" s="832" t="s">
        <v>4553</v>
      </c>
      <c r="F664" s="832" t="s">
        <v>4698</v>
      </c>
      <c r="G664" s="832" t="s">
        <v>4699</v>
      </c>
      <c r="H664" s="849"/>
      <c r="I664" s="849"/>
      <c r="J664" s="832"/>
      <c r="K664" s="832"/>
      <c r="L664" s="849">
        <v>0.4</v>
      </c>
      <c r="M664" s="849">
        <v>22.98</v>
      </c>
      <c r="N664" s="832">
        <v>1</v>
      </c>
      <c r="O664" s="832">
        <v>57.449999999999996</v>
      </c>
      <c r="P664" s="849"/>
      <c r="Q664" s="849"/>
      <c r="R664" s="837"/>
      <c r="S664" s="850"/>
    </row>
    <row r="665" spans="1:19" ht="14.4" customHeight="1" x14ac:dyDescent="0.3">
      <c r="A665" s="831" t="s">
        <v>4551</v>
      </c>
      <c r="B665" s="832" t="s">
        <v>4552</v>
      </c>
      <c r="C665" s="832" t="s">
        <v>606</v>
      </c>
      <c r="D665" s="832" t="s">
        <v>2488</v>
      </c>
      <c r="E665" s="832" t="s">
        <v>4553</v>
      </c>
      <c r="F665" s="832" t="s">
        <v>4700</v>
      </c>
      <c r="G665" s="832" t="s">
        <v>2424</v>
      </c>
      <c r="H665" s="849">
        <v>2.5</v>
      </c>
      <c r="I665" s="849">
        <v>198765</v>
      </c>
      <c r="J665" s="832">
        <v>0.12356348397017042</v>
      </c>
      <c r="K665" s="832">
        <v>79506</v>
      </c>
      <c r="L665" s="849">
        <v>20.88</v>
      </c>
      <c r="M665" s="849">
        <v>1608606.31</v>
      </c>
      <c r="N665" s="832">
        <v>1</v>
      </c>
      <c r="O665" s="832">
        <v>77040.532088122607</v>
      </c>
      <c r="P665" s="849"/>
      <c r="Q665" s="849"/>
      <c r="R665" s="837"/>
      <c r="S665" s="850"/>
    </row>
    <row r="666" spans="1:19" ht="14.4" customHeight="1" x14ac:dyDescent="0.3">
      <c r="A666" s="831" t="s">
        <v>4551</v>
      </c>
      <c r="B666" s="832" t="s">
        <v>4552</v>
      </c>
      <c r="C666" s="832" t="s">
        <v>606</v>
      </c>
      <c r="D666" s="832" t="s">
        <v>2488</v>
      </c>
      <c r="E666" s="832" t="s">
        <v>4553</v>
      </c>
      <c r="F666" s="832" t="s">
        <v>4701</v>
      </c>
      <c r="G666" s="832" t="s">
        <v>4702</v>
      </c>
      <c r="H666" s="849">
        <v>20.2</v>
      </c>
      <c r="I666" s="849">
        <v>10878.529999999999</v>
      </c>
      <c r="J666" s="832">
        <v>0.96282105747614732</v>
      </c>
      <c r="K666" s="832">
        <v>538.5410891089108</v>
      </c>
      <c r="L666" s="849">
        <v>20.98</v>
      </c>
      <c r="M666" s="849">
        <v>11298.6</v>
      </c>
      <c r="N666" s="832">
        <v>1</v>
      </c>
      <c r="O666" s="832">
        <v>538.54146806482368</v>
      </c>
      <c r="P666" s="849">
        <v>21.94</v>
      </c>
      <c r="Q666" s="849">
        <v>9064.23</v>
      </c>
      <c r="R666" s="837">
        <v>0.80224364080505539</v>
      </c>
      <c r="S666" s="850">
        <v>413.13719234275294</v>
      </c>
    </row>
    <row r="667" spans="1:19" ht="14.4" customHeight="1" x14ac:dyDescent="0.3">
      <c r="A667" s="831" t="s">
        <v>4551</v>
      </c>
      <c r="B667" s="832" t="s">
        <v>4552</v>
      </c>
      <c r="C667" s="832" t="s">
        <v>606</v>
      </c>
      <c r="D667" s="832" t="s">
        <v>2488</v>
      </c>
      <c r="E667" s="832" t="s">
        <v>4553</v>
      </c>
      <c r="F667" s="832" t="s">
        <v>4703</v>
      </c>
      <c r="G667" s="832" t="s">
        <v>2424</v>
      </c>
      <c r="H667" s="849">
        <v>9.57</v>
      </c>
      <c r="I667" s="849">
        <v>479229.80999999994</v>
      </c>
      <c r="J667" s="832">
        <v>1.1962465108006826</v>
      </c>
      <c r="K667" s="832">
        <v>50076.26018808777</v>
      </c>
      <c r="L667" s="849">
        <v>8.32</v>
      </c>
      <c r="M667" s="849">
        <v>400611.25</v>
      </c>
      <c r="N667" s="832">
        <v>1</v>
      </c>
      <c r="O667" s="832">
        <v>48150.390625</v>
      </c>
      <c r="P667" s="849"/>
      <c r="Q667" s="849"/>
      <c r="R667" s="837"/>
      <c r="S667" s="850"/>
    </row>
    <row r="668" spans="1:19" ht="14.4" customHeight="1" x14ac:dyDescent="0.3">
      <c r="A668" s="831" t="s">
        <v>4551</v>
      </c>
      <c r="B668" s="832" t="s">
        <v>4552</v>
      </c>
      <c r="C668" s="832" t="s">
        <v>606</v>
      </c>
      <c r="D668" s="832" t="s">
        <v>2488</v>
      </c>
      <c r="E668" s="832" t="s">
        <v>4553</v>
      </c>
      <c r="F668" s="832" t="s">
        <v>4707</v>
      </c>
      <c r="G668" s="832" t="s">
        <v>2988</v>
      </c>
      <c r="H668" s="849">
        <v>21</v>
      </c>
      <c r="I668" s="849">
        <v>3117.66</v>
      </c>
      <c r="J668" s="832"/>
      <c r="K668" s="832">
        <v>148.45999999999998</v>
      </c>
      <c r="L668" s="849"/>
      <c r="M668" s="849"/>
      <c r="N668" s="832"/>
      <c r="O668" s="832"/>
      <c r="P668" s="849"/>
      <c r="Q668" s="849"/>
      <c r="R668" s="837"/>
      <c r="S668" s="850"/>
    </row>
    <row r="669" spans="1:19" ht="14.4" customHeight="1" x14ac:dyDescent="0.3">
      <c r="A669" s="831" t="s">
        <v>4551</v>
      </c>
      <c r="B669" s="832" t="s">
        <v>4552</v>
      </c>
      <c r="C669" s="832" t="s">
        <v>606</v>
      </c>
      <c r="D669" s="832" t="s">
        <v>2488</v>
      </c>
      <c r="E669" s="832" t="s">
        <v>4553</v>
      </c>
      <c r="F669" s="832" t="s">
        <v>4709</v>
      </c>
      <c r="G669" s="832" t="s">
        <v>4710</v>
      </c>
      <c r="H669" s="849"/>
      <c r="I669" s="849"/>
      <c r="J669" s="832"/>
      <c r="K669" s="832"/>
      <c r="L669" s="849"/>
      <c r="M669" s="849"/>
      <c r="N669" s="832"/>
      <c r="O669" s="832"/>
      <c r="P669" s="849">
        <v>3</v>
      </c>
      <c r="Q669" s="849">
        <v>159556.5</v>
      </c>
      <c r="R669" s="837"/>
      <c r="S669" s="850">
        <v>53185.5</v>
      </c>
    </row>
    <row r="670" spans="1:19" ht="14.4" customHeight="1" x14ac:dyDescent="0.3">
      <c r="A670" s="831" t="s">
        <v>4551</v>
      </c>
      <c r="B670" s="832" t="s">
        <v>4552</v>
      </c>
      <c r="C670" s="832" t="s">
        <v>606</v>
      </c>
      <c r="D670" s="832" t="s">
        <v>2488</v>
      </c>
      <c r="E670" s="832" t="s">
        <v>4553</v>
      </c>
      <c r="F670" s="832" t="s">
        <v>4713</v>
      </c>
      <c r="G670" s="832" t="s">
        <v>2400</v>
      </c>
      <c r="H670" s="849">
        <v>9</v>
      </c>
      <c r="I670" s="849">
        <v>15741.72</v>
      </c>
      <c r="J670" s="832">
        <v>4.5</v>
      </c>
      <c r="K670" s="832">
        <v>1749.08</v>
      </c>
      <c r="L670" s="849">
        <v>2</v>
      </c>
      <c r="M670" s="849">
        <v>3498.16</v>
      </c>
      <c r="N670" s="832">
        <v>1</v>
      </c>
      <c r="O670" s="832">
        <v>1749.08</v>
      </c>
      <c r="P670" s="849">
        <v>5</v>
      </c>
      <c r="Q670" s="849">
        <v>409.5</v>
      </c>
      <c r="R670" s="837">
        <v>0.11706154092437167</v>
      </c>
      <c r="S670" s="850">
        <v>81.900000000000006</v>
      </c>
    </row>
    <row r="671" spans="1:19" ht="14.4" customHeight="1" x14ac:dyDescent="0.3">
      <c r="A671" s="831" t="s">
        <v>4551</v>
      </c>
      <c r="B671" s="832" t="s">
        <v>4552</v>
      </c>
      <c r="C671" s="832" t="s">
        <v>606</v>
      </c>
      <c r="D671" s="832" t="s">
        <v>2488</v>
      </c>
      <c r="E671" s="832" t="s">
        <v>4553</v>
      </c>
      <c r="F671" s="832" t="s">
        <v>4714</v>
      </c>
      <c r="G671" s="832" t="s">
        <v>2239</v>
      </c>
      <c r="H671" s="849">
        <v>10.25</v>
      </c>
      <c r="I671" s="849">
        <v>2898.8700000000003</v>
      </c>
      <c r="J671" s="832">
        <v>1.0622384592271219</v>
      </c>
      <c r="K671" s="832">
        <v>282.81658536585371</v>
      </c>
      <c r="L671" s="849">
        <v>9.65</v>
      </c>
      <c r="M671" s="849">
        <v>2729.02</v>
      </c>
      <c r="N671" s="832">
        <v>1</v>
      </c>
      <c r="O671" s="832">
        <v>282.8</v>
      </c>
      <c r="P671" s="849">
        <v>8.8999999999999986</v>
      </c>
      <c r="Q671" s="849">
        <v>2489.04</v>
      </c>
      <c r="R671" s="837">
        <v>0.91206367120797938</v>
      </c>
      <c r="S671" s="850">
        <v>279.6674157303371</v>
      </c>
    </row>
    <row r="672" spans="1:19" ht="14.4" customHeight="1" x14ac:dyDescent="0.3">
      <c r="A672" s="831" t="s">
        <v>4551</v>
      </c>
      <c r="B672" s="832" t="s">
        <v>4552</v>
      </c>
      <c r="C672" s="832" t="s">
        <v>606</v>
      </c>
      <c r="D672" s="832" t="s">
        <v>2488</v>
      </c>
      <c r="E672" s="832" t="s">
        <v>4553</v>
      </c>
      <c r="F672" s="832" t="s">
        <v>4715</v>
      </c>
      <c r="G672" s="832" t="s">
        <v>4624</v>
      </c>
      <c r="H672" s="849">
        <v>0.1</v>
      </c>
      <c r="I672" s="849">
        <v>63.92</v>
      </c>
      <c r="J672" s="832"/>
      <c r="K672" s="832">
        <v>639.19999999999993</v>
      </c>
      <c r="L672" s="849"/>
      <c r="M672" s="849"/>
      <c r="N672" s="832"/>
      <c r="O672" s="832"/>
      <c r="P672" s="849"/>
      <c r="Q672" s="849"/>
      <c r="R672" s="837"/>
      <c r="S672" s="850"/>
    </row>
    <row r="673" spans="1:19" ht="14.4" customHeight="1" x14ac:dyDescent="0.3">
      <c r="A673" s="831" t="s">
        <v>4551</v>
      </c>
      <c r="B673" s="832" t="s">
        <v>4552</v>
      </c>
      <c r="C673" s="832" t="s">
        <v>606</v>
      </c>
      <c r="D673" s="832" t="s">
        <v>2488</v>
      </c>
      <c r="E673" s="832" t="s">
        <v>4553</v>
      </c>
      <c r="F673" s="832" t="s">
        <v>4716</v>
      </c>
      <c r="G673" s="832" t="s">
        <v>2377</v>
      </c>
      <c r="H673" s="849"/>
      <c r="I673" s="849"/>
      <c r="J673" s="832"/>
      <c r="K673" s="832"/>
      <c r="L673" s="849">
        <v>3</v>
      </c>
      <c r="M673" s="849">
        <v>505844.73</v>
      </c>
      <c r="N673" s="832">
        <v>1</v>
      </c>
      <c r="O673" s="832">
        <v>168614.91</v>
      </c>
      <c r="P673" s="849"/>
      <c r="Q673" s="849"/>
      <c r="R673" s="837"/>
      <c r="S673" s="850"/>
    </row>
    <row r="674" spans="1:19" ht="14.4" customHeight="1" x14ac:dyDescent="0.3">
      <c r="A674" s="831" t="s">
        <v>4551</v>
      </c>
      <c r="B674" s="832" t="s">
        <v>4552</v>
      </c>
      <c r="C674" s="832" t="s">
        <v>606</v>
      </c>
      <c r="D674" s="832" t="s">
        <v>2488</v>
      </c>
      <c r="E674" s="832" t="s">
        <v>4553</v>
      </c>
      <c r="F674" s="832" t="s">
        <v>4717</v>
      </c>
      <c r="G674" s="832" t="s">
        <v>4718</v>
      </c>
      <c r="H674" s="849">
        <v>7</v>
      </c>
      <c r="I674" s="849">
        <v>940702.06</v>
      </c>
      <c r="J674" s="832">
        <v>1.0472920051682473</v>
      </c>
      <c r="K674" s="832">
        <v>134386.00857142857</v>
      </c>
      <c r="L674" s="849">
        <v>7</v>
      </c>
      <c r="M674" s="849">
        <v>898223.28</v>
      </c>
      <c r="N674" s="832">
        <v>1</v>
      </c>
      <c r="O674" s="832">
        <v>128317.61142857143</v>
      </c>
      <c r="P674" s="849"/>
      <c r="Q674" s="849"/>
      <c r="R674" s="837"/>
      <c r="S674" s="850"/>
    </row>
    <row r="675" spans="1:19" ht="14.4" customHeight="1" x14ac:dyDescent="0.3">
      <c r="A675" s="831" t="s">
        <v>4551</v>
      </c>
      <c r="B675" s="832" t="s">
        <v>4552</v>
      </c>
      <c r="C675" s="832" t="s">
        <v>606</v>
      </c>
      <c r="D675" s="832" t="s">
        <v>2488</v>
      </c>
      <c r="E675" s="832" t="s">
        <v>4553</v>
      </c>
      <c r="F675" s="832" t="s">
        <v>4723</v>
      </c>
      <c r="G675" s="832" t="s">
        <v>2044</v>
      </c>
      <c r="H675" s="849"/>
      <c r="I675" s="849"/>
      <c r="J675" s="832"/>
      <c r="K675" s="832"/>
      <c r="L675" s="849"/>
      <c r="M675" s="849"/>
      <c r="N675" s="832"/>
      <c r="O675" s="832"/>
      <c r="P675" s="849">
        <v>0.2</v>
      </c>
      <c r="Q675" s="849">
        <v>62.88</v>
      </c>
      <c r="R675" s="837"/>
      <c r="S675" s="850">
        <v>314.39999999999998</v>
      </c>
    </row>
    <row r="676" spans="1:19" ht="14.4" customHeight="1" x14ac:dyDescent="0.3">
      <c r="A676" s="831" t="s">
        <v>4551</v>
      </c>
      <c r="B676" s="832" t="s">
        <v>4552</v>
      </c>
      <c r="C676" s="832" t="s">
        <v>606</v>
      </c>
      <c r="D676" s="832" t="s">
        <v>2488</v>
      </c>
      <c r="E676" s="832" t="s">
        <v>4553</v>
      </c>
      <c r="F676" s="832" t="s">
        <v>4726</v>
      </c>
      <c r="G676" s="832" t="s">
        <v>3365</v>
      </c>
      <c r="H676" s="849">
        <v>3.85</v>
      </c>
      <c r="I676" s="849">
        <v>49032.06</v>
      </c>
      <c r="J676" s="832">
        <v>8.2548672671259288E-2</v>
      </c>
      <c r="K676" s="832">
        <v>12735.599999999999</v>
      </c>
      <c r="L676" s="849">
        <v>57.42</v>
      </c>
      <c r="M676" s="849">
        <v>593977.56999999995</v>
      </c>
      <c r="N676" s="832">
        <v>1</v>
      </c>
      <c r="O676" s="832">
        <v>10344.43695576454</v>
      </c>
      <c r="P676" s="849">
        <v>41.830000000000005</v>
      </c>
      <c r="Q676" s="849">
        <v>366914.76999999996</v>
      </c>
      <c r="R676" s="837">
        <v>0.61772495887344703</v>
      </c>
      <c r="S676" s="850">
        <v>8771.5699258905079</v>
      </c>
    </row>
    <row r="677" spans="1:19" ht="14.4" customHeight="1" x14ac:dyDescent="0.3">
      <c r="A677" s="831" t="s">
        <v>4551</v>
      </c>
      <c r="B677" s="832" t="s">
        <v>4552</v>
      </c>
      <c r="C677" s="832" t="s">
        <v>606</v>
      </c>
      <c r="D677" s="832" t="s">
        <v>2488</v>
      </c>
      <c r="E677" s="832" t="s">
        <v>4553</v>
      </c>
      <c r="F677" s="832" t="s">
        <v>4732</v>
      </c>
      <c r="G677" s="832" t="s">
        <v>4733</v>
      </c>
      <c r="H677" s="849"/>
      <c r="I677" s="849"/>
      <c r="J677" s="832"/>
      <c r="K677" s="832"/>
      <c r="L677" s="849"/>
      <c r="M677" s="849"/>
      <c r="N677" s="832"/>
      <c r="O677" s="832"/>
      <c r="P677" s="849">
        <v>15.4</v>
      </c>
      <c r="Q677" s="849">
        <v>332101</v>
      </c>
      <c r="R677" s="837"/>
      <c r="S677" s="850">
        <v>21565</v>
      </c>
    </row>
    <row r="678" spans="1:19" ht="14.4" customHeight="1" x14ac:dyDescent="0.3">
      <c r="A678" s="831" t="s">
        <v>4551</v>
      </c>
      <c r="B678" s="832" t="s">
        <v>4552</v>
      </c>
      <c r="C678" s="832" t="s">
        <v>606</v>
      </c>
      <c r="D678" s="832" t="s">
        <v>2488</v>
      </c>
      <c r="E678" s="832" t="s">
        <v>4553</v>
      </c>
      <c r="F678" s="832" t="s">
        <v>4734</v>
      </c>
      <c r="G678" s="832" t="s">
        <v>4735</v>
      </c>
      <c r="H678" s="849">
        <v>0.12</v>
      </c>
      <c r="I678" s="849">
        <v>458.28</v>
      </c>
      <c r="J678" s="832"/>
      <c r="K678" s="832">
        <v>3819</v>
      </c>
      <c r="L678" s="849"/>
      <c r="M678" s="849"/>
      <c r="N678" s="832"/>
      <c r="O678" s="832"/>
      <c r="P678" s="849"/>
      <c r="Q678" s="849"/>
      <c r="R678" s="837"/>
      <c r="S678" s="850"/>
    </row>
    <row r="679" spans="1:19" ht="14.4" customHeight="1" x14ac:dyDescent="0.3">
      <c r="A679" s="831" t="s">
        <v>4551</v>
      </c>
      <c r="B679" s="832" t="s">
        <v>4552</v>
      </c>
      <c r="C679" s="832" t="s">
        <v>606</v>
      </c>
      <c r="D679" s="832" t="s">
        <v>2488</v>
      </c>
      <c r="E679" s="832" t="s">
        <v>4553</v>
      </c>
      <c r="F679" s="832" t="s">
        <v>4736</v>
      </c>
      <c r="G679" s="832" t="s">
        <v>4735</v>
      </c>
      <c r="H679" s="849">
        <v>1.98</v>
      </c>
      <c r="I679" s="849">
        <v>71134.92</v>
      </c>
      <c r="J679" s="832"/>
      <c r="K679" s="832">
        <v>35926.727272727272</v>
      </c>
      <c r="L679" s="849"/>
      <c r="M679" s="849"/>
      <c r="N679" s="832"/>
      <c r="O679" s="832"/>
      <c r="P679" s="849"/>
      <c r="Q679" s="849"/>
      <c r="R679" s="837"/>
      <c r="S679" s="850"/>
    </row>
    <row r="680" spans="1:19" ht="14.4" customHeight="1" x14ac:dyDescent="0.3">
      <c r="A680" s="831" t="s">
        <v>4551</v>
      </c>
      <c r="B680" s="832" t="s">
        <v>4552</v>
      </c>
      <c r="C680" s="832" t="s">
        <v>606</v>
      </c>
      <c r="D680" s="832" t="s">
        <v>2488</v>
      </c>
      <c r="E680" s="832" t="s">
        <v>4553</v>
      </c>
      <c r="F680" s="832" t="s">
        <v>4739</v>
      </c>
      <c r="G680" s="832" t="s">
        <v>4740</v>
      </c>
      <c r="H680" s="849">
        <v>4.3099999999999996</v>
      </c>
      <c r="I680" s="849">
        <v>2258.87</v>
      </c>
      <c r="J680" s="832">
        <v>1.6482567896910525</v>
      </c>
      <c r="K680" s="832">
        <v>524.0997679814385</v>
      </c>
      <c r="L680" s="849">
        <v>4.46</v>
      </c>
      <c r="M680" s="849">
        <v>1370.46</v>
      </c>
      <c r="N680" s="832">
        <v>1</v>
      </c>
      <c r="O680" s="832">
        <v>307.27802690582962</v>
      </c>
      <c r="P680" s="849"/>
      <c r="Q680" s="849"/>
      <c r="R680" s="837"/>
      <c r="S680" s="850"/>
    </row>
    <row r="681" spans="1:19" ht="14.4" customHeight="1" x14ac:dyDescent="0.3">
      <c r="A681" s="831" t="s">
        <v>4551</v>
      </c>
      <c r="B681" s="832" t="s">
        <v>4552</v>
      </c>
      <c r="C681" s="832" t="s">
        <v>606</v>
      </c>
      <c r="D681" s="832" t="s">
        <v>2488</v>
      </c>
      <c r="E681" s="832" t="s">
        <v>4553</v>
      </c>
      <c r="F681" s="832" t="s">
        <v>4741</v>
      </c>
      <c r="G681" s="832" t="s">
        <v>4740</v>
      </c>
      <c r="H681" s="849">
        <v>56.04</v>
      </c>
      <c r="I681" s="849">
        <v>62771.83</v>
      </c>
      <c r="J681" s="832">
        <v>4.4578782907585346</v>
      </c>
      <c r="K681" s="832">
        <v>1120.1254461099215</v>
      </c>
      <c r="L681" s="849">
        <v>18.329999999999998</v>
      </c>
      <c r="M681" s="849">
        <v>14081.1</v>
      </c>
      <c r="N681" s="832">
        <v>1</v>
      </c>
      <c r="O681" s="832">
        <v>768.19967266775791</v>
      </c>
      <c r="P681" s="849"/>
      <c r="Q681" s="849"/>
      <c r="R681" s="837"/>
      <c r="S681" s="850"/>
    </row>
    <row r="682" spans="1:19" ht="14.4" customHeight="1" x14ac:dyDescent="0.3">
      <c r="A682" s="831" t="s">
        <v>4551</v>
      </c>
      <c r="B682" s="832" t="s">
        <v>4552</v>
      </c>
      <c r="C682" s="832" t="s">
        <v>606</v>
      </c>
      <c r="D682" s="832" t="s">
        <v>2488</v>
      </c>
      <c r="E682" s="832" t="s">
        <v>4553</v>
      </c>
      <c r="F682" s="832" t="s">
        <v>4742</v>
      </c>
      <c r="G682" s="832" t="s">
        <v>3365</v>
      </c>
      <c r="H682" s="849">
        <v>11</v>
      </c>
      <c r="I682" s="849">
        <v>394862.12</v>
      </c>
      <c r="J682" s="832">
        <v>0.64283788005819209</v>
      </c>
      <c r="K682" s="832">
        <v>35896.556363636366</v>
      </c>
      <c r="L682" s="849">
        <v>23.15</v>
      </c>
      <c r="M682" s="849">
        <v>614248.37</v>
      </c>
      <c r="N682" s="832">
        <v>1</v>
      </c>
      <c r="O682" s="832">
        <v>26533.406911447084</v>
      </c>
      <c r="P682" s="849">
        <v>73.83</v>
      </c>
      <c r="Q682" s="849">
        <v>1618368.37</v>
      </c>
      <c r="R682" s="837">
        <v>2.6347133326540209</v>
      </c>
      <c r="S682" s="850">
        <v>21920.20005417852</v>
      </c>
    </row>
    <row r="683" spans="1:19" ht="14.4" customHeight="1" x14ac:dyDescent="0.3">
      <c r="A683" s="831" t="s">
        <v>4551</v>
      </c>
      <c r="B683" s="832" t="s">
        <v>4552</v>
      </c>
      <c r="C683" s="832" t="s">
        <v>606</v>
      </c>
      <c r="D683" s="832" t="s">
        <v>2488</v>
      </c>
      <c r="E683" s="832" t="s">
        <v>4553</v>
      </c>
      <c r="F683" s="832" t="s">
        <v>4748</v>
      </c>
      <c r="G683" s="832" t="s">
        <v>2387</v>
      </c>
      <c r="H683" s="849"/>
      <c r="I683" s="849"/>
      <c r="J683" s="832"/>
      <c r="K683" s="832"/>
      <c r="L683" s="849">
        <v>36</v>
      </c>
      <c r="M683" s="849">
        <v>51856.56</v>
      </c>
      <c r="N683" s="832">
        <v>1</v>
      </c>
      <c r="O683" s="832">
        <v>1440.46</v>
      </c>
      <c r="P683" s="849"/>
      <c r="Q683" s="849"/>
      <c r="R683" s="837"/>
      <c r="S683" s="850"/>
    </row>
    <row r="684" spans="1:19" ht="14.4" customHeight="1" x14ac:dyDescent="0.3">
      <c r="A684" s="831" t="s">
        <v>4551</v>
      </c>
      <c r="B684" s="832" t="s">
        <v>4552</v>
      </c>
      <c r="C684" s="832" t="s">
        <v>606</v>
      </c>
      <c r="D684" s="832" t="s">
        <v>2488</v>
      </c>
      <c r="E684" s="832" t="s">
        <v>4553</v>
      </c>
      <c r="F684" s="832" t="s">
        <v>4749</v>
      </c>
      <c r="G684" s="832" t="s">
        <v>2387</v>
      </c>
      <c r="H684" s="849"/>
      <c r="I684" s="849"/>
      <c r="J684" s="832"/>
      <c r="K684" s="832"/>
      <c r="L684" s="849">
        <v>3</v>
      </c>
      <c r="M684" s="849">
        <v>13701.300000000001</v>
      </c>
      <c r="N684" s="832">
        <v>1</v>
      </c>
      <c r="O684" s="832">
        <v>4567.1000000000004</v>
      </c>
      <c r="P684" s="849">
        <v>2</v>
      </c>
      <c r="Q684" s="849">
        <v>7930.1</v>
      </c>
      <c r="R684" s="837">
        <v>0.57878449490194361</v>
      </c>
      <c r="S684" s="850">
        <v>3965.05</v>
      </c>
    </row>
    <row r="685" spans="1:19" ht="14.4" customHeight="1" x14ac:dyDescent="0.3">
      <c r="A685" s="831" t="s">
        <v>4551</v>
      </c>
      <c r="B685" s="832" t="s">
        <v>4552</v>
      </c>
      <c r="C685" s="832" t="s">
        <v>606</v>
      </c>
      <c r="D685" s="832" t="s">
        <v>2488</v>
      </c>
      <c r="E685" s="832" t="s">
        <v>4553</v>
      </c>
      <c r="F685" s="832" t="s">
        <v>4751</v>
      </c>
      <c r="G685" s="832" t="s">
        <v>4752</v>
      </c>
      <c r="H685" s="849"/>
      <c r="I685" s="849"/>
      <c r="J685" s="832"/>
      <c r="K685" s="832"/>
      <c r="L685" s="849">
        <v>9.07</v>
      </c>
      <c r="M685" s="849">
        <v>7113.58</v>
      </c>
      <c r="N685" s="832">
        <v>1</v>
      </c>
      <c r="O685" s="832">
        <v>784.29768467475185</v>
      </c>
      <c r="P685" s="849"/>
      <c r="Q685" s="849"/>
      <c r="R685" s="837"/>
      <c r="S685" s="850"/>
    </row>
    <row r="686" spans="1:19" ht="14.4" customHeight="1" x14ac:dyDescent="0.3">
      <c r="A686" s="831" t="s">
        <v>4551</v>
      </c>
      <c r="B686" s="832" t="s">
        <v>4552</v>
      </c>
      <c r="C686" s="832" t="s">
        <v>606</v>
      </c>
      <c r="D686" s="832" t="s">
        <v>2488</v>
      </c>
      <c r="E686" s="832" t="s">
        <v>4553</v>
      </c>
      <c r="F686" s="832" t="s">
        <v>4753</v>
      </c>
      <c r="G686" s="832" t="s">
        <v>4752</v>
      </c>
      <c r="H686" s="849"/>
      <c r="I686" s="849"/>
      <c r="J686" s="832"/>
      <c r="K686" s="832"/>
      <c r="L686" s="849">
        <v>11.24</v>
      </c>
      <c r="M686" s="849">
        <v>2644.62</v>
      </c>
      <c r="N686" s="832">
        <v>1</v>
      </c>
      <c r="O686" s="832">
        <v>235.28647686832738</v>
      </c>
      <c r="P686" s="849"/>
      <c r="Q686" s="849"/>
      <c r="R686" s="837"/>
      <c r="S686" s="850"/>
    </row>
    <row r="687" spans="1:19" ht="14.4" customHeight="1" x14ac:dyDescent="0.3">
      <c r="A687" s="831" t="s">
        <v>4551</v>
      </c>
      <c r="B687" s="832" t="s">
        <v>4552</v>
      </c>
      <c r="C687" s="832" t="s">
        <v>606</v>
      </c>
      <c r="D687" s="832" t="s">
        <v>2488</v>
      </c>
      <c r="E687" s="832" t="s">
        <v>4553</v>
      </c>
      <c r="F687" s="832" t="s">
        <v>4754</v>
      </c>
      <c r="G687" s="832" t="s">
        <v>4752</v>
      </c>
      <c r="H687" s="849"/>
      <c r="I687" s="849"/>
      <c r="J687" s="832"/>
      <c r="K687" s="832"/>
      <c r="L687" s="849">
        <v>5.49</v>
      </c>
      <c r="M687" s="849">
        <v>12917.369999999999</v>
      </c>
      <c r="N687" s="832">
        <v>1</v>
      </c>
      <c r="O687" s="832">
        <v>2352.8907103825136</v>
      </c>
      <c r="P687" s="849"/>
      <c r="Q687" s="849"/>
      <c r="R687" s="837"/>
      <c r="S687" s="850"/>
    </row>
    <row r="688" spans="1:19" ht="14.4" customHeight="1" x14ac:dyDescent="0.3">
      <c r="A688" s="831" t="s">
        <v>4551</v>
      </c>
      <c r="B688" s="832" t="s">
        <v>4552</v>
      </c>
      <c r="C688" s="832" t="s">
        <v>606</v>
      </c>
      <c r="D688" s="832" t="s">
        <v>2488</v>
      </c>
      <c r="E688" s="832" t="s">
        <v>4553</v>
      </c>
      <c r="F688" s="832" t="s">
        <v>4756</v>
      </c>
      <c r="G688" s="832" t="s">
        <v>818</v>
      </c>
      <c r="H688" s="849"/>
      <c r="I688" s="849"/>
      <c r="J688" s="832"/>
      <c r="K688" s="832"/>
      <c r="L688" s="849">
        <v>65.180000000000007</v>
      </c>
      <c r="M688" s="849">
        <v>44821.59</v>
      </c>
      <c r="N688" s="832">
        <v>1</v>
      </c>
      <c r="O688" s="832">
        <v>687.65863761890137</v>
      </c>
      <c r="P688" s="849">
        <v>34.549999999999997</v>
      </c>
      <c r="Q688" s="849">
        <v>7365.38</v>
      </c>
      <c r="R688" s="837">
        <v>0.16432661134957507</v>
      </c>
      <c r="S688" s="850">
        <v>213.18031837916067</v>
      </c>
    </row>
    <row r="689" spans="1:19" ht="14.4" customHeight="1" x14ac:dyDescent="0.3">
      <c r="A689" s="831" t="s">
        <v>4551</v>
      </c>
      <c r="B689" s="832" t="s">
        <v>4552</v>
      </c>
      <c r="C689" s="832" t="s">
        <v>606</v>
      </c>
      <c r="D689" s="832" t="s">
        <v>2488</v>
      </c>
      <c r="E689" s="832" t="s">
        <v>4553</v>
      </c>
      <c r="F689" s="832" t="s">
        <v>4757</v>
      </c>
      <c r="G689" s="832" t="s">
        <v>818</v>
      </c>
      <c r="H689" s="849"/>
      <c r="I689" s="849"/>
      <c r="J689" s="832"/>
      <c r="K689" s="832"/>
      <c r="L689" s="849">
        <v>14.83</v>
      </c>
      <c r="M689" s="849">
        <v>2039.67</v>
      </c>
      <c r="N689" s="832">
        <v>1</v>
      </c>
      <c r="O689" s="832">
        <v>137.53674983142281</v>
      </c>
      <c r="P689" s="849">
        <v>39.18</v>
      </c>
      <c r="Q689" s="849">
        <v>2857.38</v>
      </c>
      <c r="R689" s="837">
        <v>1.4009030872641162</v>
      </c>
      <c r="S689" s="850">
        <v>72.929555895865235</v>
      </c>
    </row>
    <row r="690" spans="1:19" ht="14.4" customHeight="1" x14ac:dyDescent="0.3">
      <c r="A690" s="831" t="s">
        <v>4551</v>
      </c>
      <c r="B690" s="832" t="s">
        <v>4552</v>
      </c>
      <c r="C690" s="832" t="s">
        <v>606</v>
      </c>
      <c r="D690" s="832" t="s">
        <v>2488</v>
      </c>
      <c r="E690" s="832" t="s">
        <v>4553</v>
      </c>
      <c r="F690" s="832" t="s">
        <v>4759</v>
      </c>
      <c r="G690" s="832" t="s">
        <v>1483</v>
      </c>
      <c r="H690" s="849"/>
      <c r="I690" s="849"/>
      <c r="J690" s="832"/>
      <c r="K690" s="832"/>
      <c r="L690" s="849">
        <v>17</v>
      </c>
      <c r="M690" s="849">
        <v>2523.8199999999997</v>
      </c>
      <c r="N690" s="832">
        <v>1</v>
      </c>
      <c r="O690" s="832">
        <v>148.45999999999998</v>
      </c>
      <c r="P690" s="849"/>
      <c r="Q690" s="849"/>
      <c r="R690" s="837"/>
      <c r="S690" s="850"/>
    </row>
    <row r="691" spans="1:19" ht="14.4" customHeight="1" x14ac:dyDescent="0.3">
      <c r="A691" s="831" t="s">
        <v>4551</v>
      </c>
      <c r="B691" s="832" t="s">
        <v>4552</v>
      </c>
      <c r="C691" s="832" t="s">
        <v>606</v>
      </c>
      <c r="D691" s="832" t="s">
        <v>2488</v>
      </c>
      <c r="E691" s="832" t="s">
        <v>4553</v>
      </c>
      <c r="F691" s="832" t="s">
        <v>4760</v>
      </c>
      <c r="G691" s="832" t="s">
        <v>1734</v>
      </c>
      <c r="H691" s="849"/>
      <c r="I691" s="849"/>
      <c r="J691" s="832"/>
      <c r="K691" s="832"/>
      <c r="L691" s="849">
        <v>4</v>
      </c>
      <c r="M691" s="849">
        <v>505151.32</v>
      </c>
      <c r="N691" s="832">
        <v>1</v>
      </c>
      <c r="O691" s="832">
        <v>126287.83</v>
      </c>
      <c r="P691" s="849">
        <v>8</v>
      </c>
      <c r="Q691" s="849">
        <v>916784</v>
      </c>
      <c r="R691" s="837">
        <v>1.8148700472563351</v>
      </c>
      <c r="S691" s="850">
        <v>114598</v>
      </c>
    </row>
    <row r="692" spans="1:19" ht="14.4" customHeight="1" x14ac:dyDescent="0.3">
      <c r="A692" s="831" t="s">
        <v>4551</v>
      </c>
      <c r="B692" s="832" t="s">
        <v>4552</v>
      </c>
      <c r="C692" s="832" t="s">
        <v>606</v>
      </c>
      <c r="D692" s="832" t="s">
        <v>2488</v>
      </c>
      <c r="E692" s="832" t="s">
        <v>4553</v>
      </c>
      <c r="F692" s="832" t="s">
        <v>4762</v>
      </c>
      <c r="G692" s="832" t="s">
        <v>1640</v>
      </c>
      <c r="H692" s="849"/>
      <c r="I692" s="849"/>
      <c r="J692" s="832"/>
      <c r="K692" s="832"/>
      <c r="L692" s="849">
        <v>1</v>
      </c>
      <c r="M692" s="849">
        <v>21594.16</v>
      </c>
      <c r="N692" s="832">
        <v>1</v>
      </c>
      <c r="O692" s="832">
        <v>21594.16</v>
      </c>
      <c r="P692" s="849">
        <v>2</v>
      </c>
      <c r="Q692" s="849">
        <v>30247.8</v>
      </c>
      <c r="R692" s="837">
        <v>1.4007398296576481</v>
      </c>
      <c r="S692" s="850">
        <v>15123.9</v>
      </c>
    </row>
    <row r="693" spans="1:19" ht="14.4" customHeight="1" x14ac:dyDescent="0.3">
      <c r="A693" s="831" t="s">
        <v>4551</v>
      </c>
      <c r="B693" s="832" t="s">
        <v>4552</v>
      </c>
      <c r="C693" s="832" t="s">
        <v>606</v>
      </c>
      <c r="D693" s="832" t="s">
        <v>2488</v>
      </c>
      <c r="E693" s="832" t="s">
        <v>4553</v>
      </c>
      <c r="F693" s="832" t="s">
        <v>4763</v>
      </c>
      <c r="G693" s="832" t="s">
        <v>728</v>
      </c>
      <c r="H693" s="849"/>
      <c r="I693" s="849"/>
      <c r="J693" s="832"/>
      <c r="K693" s="832"/>
      <c r="L693" s="849">
        <v>5.58</v>
      </c>
      <c r="M693" s="849">
        <v>1152.1500000000001</v>
      </c>
      <c r="N693" s="832">
        <v>1</v>
      </c>
      <c r="O693" s="832">
        <v>206.47849462365593</v>
      </c>
      <c r="P693" s="849">
        <v>12.98</v>
      </c>
      <c r="Q693" s="849">
        <v>1451.39</v>
      </c>
      <c r="R693" s="837">
        <v>1.2597231263290369</v>
      </c>
      <c r="S693" s="850">
        <v>111.81741140215716</v>
      </c>
    </row>
    <row r="694" spans="1:19" ht="14.4" customHeight="1" x14ac:dyDescent="0.3">
      <c r="A694" s="831" t="s">
        <v>4551</v>
      </c>
      <c r="B694" s="832" t="s">
        <v>4552</v>
      </c>
      <c r="C694" s="832" t="s">
        <v>606</v>
      </c>
      <c r="D694" s="832" t="s">
        <v>2488</v>
      </c>
      <c r="E694" s="832" t="s">
        <v>4553</v>
      </c>
      <c r="F694" s="832" t="s">
        <v>4764</v>
      </c>
      <c r="G694" s="832" t="s">
        <v>728</v>
      </c>
      <c r="H694" s="849"/>
      <c r="I694" s="849"/>
      <c r="J694" s="832"/>
      <c r="K694" s="832"/>
      <c r="L694" s="849"/>
      <c r="M694" s="849"/>
      <c r="N694" s="832"/>
      <c r="O694" s="832"/>
      <c r="P694" s="849">
        <v>16.21</v>
      </c>
      <c r="Q694" s="849">
        <v>4670.1000000000004</v>
      </c>
      <c r="R694" s="837"/>
      <c r="S694" s="850">
        <v>288.0999383096854</v>
      </c>
    </row>
    <row r="695" spans="1:19" ht="14.4" customHeight="1" x14ac:dyDescent="0.3">
      <c r="A695" s="831" t="s">
        <v>4551</v>
      </c>
      <c r="B695" s="832" t="s">
        <v>4552</v>
      </c>
      <c r="C695" s="832" t="s">
        <v>606</v>
      </c>
      <c r="D695" s="832" t="s">
        <v>2488</v>
      </c>
      <c r="E695" s="832" t="s">
        <v>4553</v>
      </c>
      <c r="F695" s="832" t="s">
        <v>4765</v>
      </c>
      <c r="G695" s="832" t="s">
        <v>958</v>
      </c>
      <c r="H695" s="849"/>
      <c r="I695" s="849"/>
      <c r="J695" s="832"/>
      <c r="K695" s="832"/>
      <c r="L695" s="849">
        <v>6.75</v>
      </c>
      <c r="M695" s="849">
        <v>5185.34</v>
      </c>
      <c r="N695" s="832">
        <v>1</v>
      </c>
      <c r="O695" s="832">
        <v>768.19851851851854</v>
      </c>
      <c r="P695" s="849"/>
      <c r="Q695" s="849"/>
      <c r="R695" s="837"/>
      <c r="S695" s="850"/>
    </row>
    <row r="696" spans="1:19" ht="14.4" customHeight="1" x14ac:dyDescent="0.3">
      <c r="A696" s="831" t="s">
        <v>4551</v>
      </c>
      <c r="B696" s="832" t="s">
        <v>4552</v>
      </c>
      <c r="C696" s="832" t="s">
        <v>606</v>
      </c>
      <c r="D696" s="832" t="s">
        <v>2488</v>
      </c>
      <c r="E696" s="832" t="s">
        <v>4553</v>
      </c>
      <c r="F696" s="832" t="s">
        <v>4768</v>
      </c>
      <c r="G696" s="832" t="s">
        <v>958</v>
      </c>
      <c r="H696" s="849"/>
      <c r="I696" s="849"/>
      <c r="J696" s="832"/>
      <c r="K696" s="832"/>
      <c r="L696" s="849">
        <v>0.66</v>
      </c>
      <c r="M696" s="849">
        <v>202.8</v>
      </c>
      <c r="N696" s="832">
        <v>1</v>
      </c>
      <c r="O696" s="832">
        <v>307.27272727272725</v>
      </c>
      <c r="P696" s="849">
        <v>1.8399999999999999</v>
      </c>
      <c r="Q696" s="849">
        <v>179.49</v>
      </c>
      <c r="R696" s="837">
        <v>0.88505917159763314</v>
      </c>
      <c r="S696" s="850">
        <v>97.548913043478279</v>
      </c>
    </row>
    <row r="697" spans="1:19" ht="14.4" customHeight="1" x14ac:dyDescent="0.3">
      <c r="A697" s="831" t="s">
        <v>4551</v>
      </c>
      <c r="B697" s="832" t="s">
        <v>4552</v>
      </c>
      <c r="C697" s="832" t="s">
        <v>606</v>
      </c>
      <c r="D697" s="832" t="s">
        <v>2488</v>
      </c>
      <c r="E697" s="832" t="s">
        <v>4553</v>
      </c>
      <c r="F697" s="832" t="s">
        <v>4769</v>
      </c>
      <c r="G697" s="832" t="s">
        <v>958</v>
      </c>
      <c r="H697" s="849"/>
      <c r="I697" s="849"/>
      <c r="J697" s="832"/>
      <c r="K697" s="832"/>
      <c r="L697" s="849">
        <v>3.92</v>
      </c>
      <c r="M697" s="849">
        <v>9033.99</v>
      </c>
      <c r="N697" s="832">
        <v>1</v>
      </c>
      <c r="O697" s="832">
        <v>2304.5892857142858</v>
      </c>
      <c r="P697" s="849">
        <v>8.35</v>
      </c>
      <c r="Q697" s="849">
        <v>3517.19</v>
      </c>
      <c r="R697" s="837">
        <v>0.38932852482679303</v>
      </c>
      <c r="S697" s="850">
        <v>421.22035928143714</v>
      </c>
    </row>
    <row r="698" spans="1:19" ht="14.4" customHeight="1" x14ac:dyDescent="0.3">
      <c r="A698" s="831" t="s">
        <v>4551</v>
      </c>
      <c r="B698" s="832" t="s">
        <v>4552</v>
      </c>
      <c r="C698" s="832" t="s">
        <v>606</v>
      </c>
      <c r="D698" s="832" t="s">
        <v>2488</v>
      </c>
      <c r="E698" s="832" t="s">
        <v>4553</v>
      </c>
      <c r="F698" s="832" t="s">
        <v>4771</v>
      </c>
      <c r="G698" s="832" t="s">
        <v>1902</v>
      </c>
      <c r="H698" s="849"/>
      <c r="I698" s="849"/>
      <c r="J698" s="832"/>
      <c r="K698" s="832"/>
      <c r="L698" s="849">
        <v>3</v>
      </c>
      <c r="M698" s="849">
        <v>445.38</v>
      </c>
      <c r="N698" s="832">
        <v>1</v>
      </c>
      <c r="O698" s="832">
        <v>148.46</v>
      </c>
      <c r="P698" s="849">
        <v>18</v>
      </c>
      <c r="Q698" s="849">
        <v>2669.76</v>
      </c>
      <c r="R698" s="837">
        <v>5.9943419102788633</v>
      </c>
      <c r="S698" s="850">
        <v>148.32000000000002</v>
      </c>
    </row>
    <row r="699" spans="1:19" ht="14.4" customHeight="1" x14ac:dyDescent="0.3">
      <c r="A699" s="831" t="s">
        <v>4551</v>
      </c>
      <c r="B699" s="832" t="s">
        <v>4552</v>
      </c>
      <c r="C699" s="832" t="s">
        <v>606</v>
      </c>
      <c r="D699" s="832" t="s">
        <v>2488</v>
      </c>
      <c r="E699" s="832" t="s">
        <v>4553</v>
      </c>
      <c r="F699" s="832" t="s">
        <v>4773</v>
      </c>
      <c r="G699" s="832" t="s">
        <v>2087</v>
      </c>
      <c r="H699" s="849"/>
      <c r="I699" s="849"/>
      <c r="J699" s="832"/>
      <c r="K699" s="832"/>
      <c r="L699" s="849"/>
      <c r="M699" s="849"/>
      <c r="N699" s="832"/>
      <c r="O699" s="832"/>
      <c r="P699" s="849">
        <v>47.56</v>
      </c>
      <c r="Q699" s="849">
        <v>22556.36</v>
      </c>
      <c r="R699" s="837"/>
      <c r="S699" s="850">
        <v>474.27165685449955</v>
      </c>
    </row>
    <row r="700" spans="1:19" ht="14.4" customHeight="1" x14ac:dyDescent="0.3">
      <c r="A700" s="831" t="s">
        <v>4551</v>
      </c>
      <c r="B700" s="832" t="s">
        <v>4552</v>
      </c>
      <c r="C700" s="832" t="s">
        <v>606</v>
      </c>
      <c r="D700" s="832" t="s">
        <v>2488</v>
      </c>
      <c r="E700" s="832" t="s">
        <v>4553</v>
      </c>
      <c r="F700" s="832" t="s">
        <v>4774</v>
      </c>
      <c r="G700" s="832" t="s">
        <v>2087</v>
      </c>
      <c r="H700" s="849"/>
      <c r="I700" s="849"/>
      <c r="J700" s="832"/>
      <c r="K700" s="832"/>
      <c r="L700" s="849"/>
      <c r="M700" s="849"/>
      <c r="N700" s="832"/>
      <c r="O700" s="832"/>
      <c r="P700" s="849">
        <v>19.22</v>
      </c>
      <c r="Q700" s="849">
        <v>3930.87</v>
      </c>
      <c r="R700" s="837"/>
      <c r="S700" s="850">
        <v>204.51977107180022</v>
      </c>
    </row>
    <row r="701" spans="1:19" ht="14.4" customHeight="1" x14ac:dyDescent="0.3">
      <c r="A701" s="831" t="s">
        <v>4551</v>
      </c>
      <c r="B701" s="832" t="s">
        <v>4552</v>
      </c>
      <c r="C701" s="832" t="s">
        <v>606</v>
      </c>
      <c r="D701" s="832" t="s">
        <v>2488</v>
      </c>
      <c r="E701" s="832" t="s">
        <v>4553</v>
      </c>
      <c r="F701" s="832" t="s">
        <v>4783</v>
      </c>
      <c r="G701" s="832" t="s">
        <v>4784</v>
      </c>
      <c r="H701" s="849"/>
      <c r="I701" s="849"/>
      <c r="J701" s="832"/>
      <c r="K701" s="832"/>
      <c r="L701" s="849"/>
      <c r="M701" s="849"/>
      <c r="N701" s="832"/>
      <c r="O701" s="832"/>
      <c r="P701" s="849">
        <v>2</v>
      </c>
      <c r="Q701" s="849">
        <v>1727.76</v>
      </c>
      <c r="R701" s="837"/>
      <c r="S701" s="850">
        <v>863.88</v>
      </c>
    </row>
    <row r="702" spans="1:19" ht="14.4" customHeight="1" x14ac:dyDescent="0.3">
      <c r="A702" s="831" t="s">
        <v>4551</v>
      </c>
      <c r="B702" s="832" t="s">
        <v>4552</v>
      </c>
      <c r="C702" s="832" t="s">
        <v>606</v>
      </c>
      <c r="D702" s="832" t="s">
        <v>2488</v>
      </c>
      <c r="E702" s="832" t="s">
        <v>4788</v>
      </c>
      <c r="F702" s="832" t="s">
        <v>4791</v>
      </c>
      <c r="G702" s="832" t="s">
        <v>4792</v>
      </c>
      <c r="H702" s="849"/>
      <c r="I702" s="849"/>
      <c r="J702" s="832"/>
      <c r="K702" s="832"/>
      <c r="L702" s="849">
        <v>4</v>
      </c>
      <c r="M702" s="849">
        <v>10360</v>
      </c>
      <c r="N702" s="832">
        <v>1</v>
      </c>
      <c r="O702" s="832">
        <v>2590</v>
      </c>
      <c r="P702" s="849"/>
      <c r="Q702" s="849"/>
      <c r="R702" s="837"/>
      <c r="S702" s="850"/>
    </row>
    <row r="703" spans="1:19" ht="14.4" customHeight="1" x14ac:dyDescent="0.3">
      <c r="A703" s="831" t="s">
        <v>4551</v>
      </c>
      <c r="B703" s="832" t="s">
        <v>4552</v>
      </c>
      <c r="C703" s="832" t="s">
        <v>606</v>
      </c>
      <c r="D703" s="832" t="s">
        <v>2488</v>
      </c>
      <c r="E703" s="832" t="s">
        <v>4793</v>
      </c>
      <c r="F703" s="832" t="s">
        <v>4794</v>
      </c>
      <c r="G703" s="832" t="s">
        <v>4795</v>
      </c>
      <c r="H703" s="849">
        <v>6</v>
      </c>
      <c r="I703" s="849">
        <v>5202</v>
      </c>
      <c r="J703" s="832"/>
      <c r="K703" s="832">
        <v>867</v>
      </c>
      <c r="L703" s="849"/>
      <c r="M703" s="849"/>
      <c r="N703" s="832"/>
      <c r="O703" s="832"/>
      <c r="P703" s="849">
        <v>2</v>
      </c>
      <c r="Q703" s="849">
        <v>1734</v>
      </c>
      <c r="R703" s="837"/>
      <c r="S703" s="850">
        <v>867</v>
      </c>
    </row>
    <row r="704" spans="1:19" ht="14.4" customHeight="1" x14ac:dyDescent="0.3">
      <c r="A704" s="831" t="s">
        <v>4551</v>
      </c>
      <c r="B704" s="832" t="s">
        <v>4552</v>
      </c>
      <c r="C704" s="832" t="s">
        <v>606</v>
      </c>
      <c r="D704" s="832" t="s">
        <v>2488</v>
      </c>
      <c r="E704" s="832" t="s">
        <v>4793</v>
      </c>
      <c r="F704" s="832" t="s">
        <v>4796</v>
      </c>
      <c r="G704" s="832" t="s">
        <v>4797</v>
      </c>
      <c r="H704" s="849">
        <v>22</v>
      </c>
      <c r="I704" s="849">
        <v>19074</v>
      </c>
      <c r="J704" s="832">
        <v>1.6923076923076923</v>
      </c>
      <c r="K704" s="832">
        <v>867</v>
      </c>
      <c r="L704" s="849">
        <v>13</v>
      </c>
      <c r="M704" s="849">
        <v>11271</v>
      </c>
      <c r="N704" s="832">
        <v>1</v>
      </c>
      <c r="O704" s="832">
        <v>867</v>
      </c>
      <c r="P704" s="849">
        <v>23</v>
      </c>
      <c r="Q704" s="849">
        <v>12940.95</v>
      </c>
      <c r="R704" s="837">
        <v>1.1481634282672346</v>
      </c>
      <c r="S704" s="850">
        <v>562.65</v>
      </c>
    </row>
    <row r="705" spans="1:19" ht="14.4" customHeight="1" x14ac:dyDescent="0.3">
      <c r="A705" s="831" t="s">
        <v>4551</v>
      </c>
      <c r="B705" s="832" t="s">
        <v>4552</v>
      </c>
      <c r="C705" s="832" t="s">
        <v>606</v>
      </c>
      <c r="D705" s="832" t="s">
        <v>2488</v>
      </c>
      <c r="E705" s="832" t="s">
        <v>4793</v>
      </c>
      <c r="F705" s="832" t="s">
        <v>4798</v>
      </c>
      <c r="G705" s="832" t="s">
        <v>4799</v>
      </c>
      <c r="H705" s="849"/>
      <c r="I705" s="849"/>
      <c r="J705" s="832"/>
      <c r="K705" s="832"/>
      <c r="L705" s="849"/>
      <c r="M705" s="849"/>
      <c r="N705" s="832"/>
      <c r="O705" s="832"/>
      <c r="P705" s="849">
        <v>2</v>
      </c>
      <c r="Q705" s="849">
        <v>1928</v>
      </c>
      <c r="R705" s="837"/>
      <c r="S705" s="850">
        <v>964</v>
      </c>
    </row>
    <row r="706" spans="1:19" ht="14.4" customHeight="1" x14ac:dyDescent="0.3">
      <c r="A706" s="831" t="s">
        <v>4551</v>
      </c>
      <c r="B706" s="832" t="s">
        <v>4552</v>
      </c>
      <c r="C706" s="832" t="s">
        <v>606</v>
      </c>
      <c r="D706" s="832" t="s">
        <v>2488</v>
      </c>
      <c r="E706" s="832" t="s">
        <v>4804</v>
      </c>
      <c r="F706" s="832" t="s">
        <v>4805</v>
      </c>
      <c r="G706" s="832" t="s">
        <v>4806</v>
      </c>
      <c r="H706" s="849">
        <v>13</v>
      </c>
      <c r="I706" s="849">
        <v>3900</v>
      </c>
      <c r="J706" s="832">
        <v>0.76470588235294112</v>
      </c>
      <c r="K706" s="832">
        <v>300</v>
      </c>
      <c r="L706" s="849">
        <v>17</v>
      </c>
      <c r="M706" s="849">
        <v>5100</v>
      </c>
      <c r="N706" s="832">
        <v>1</v>
      </c>
      <c r="O706" s="832">
        <v>300</v>
      </c>
      <c r="P706" s="849">
        <v>11</v>
      </c>
      <c r="Q706" s="849">
        <v>3322</v>
      </c>
      <c r="R706" s="837">
        <v>0.65137254901960784</v>
      </c>
      <c r="S706" s="850">
        <v>302</v>
      </c>
    </row>
    <row r="707" spans="1:19" ht="14.4" customHeight="1" x14ac:dyDescent="0.3">
      <c r="A707" s="831" t="s">
        <v>4551</v>
      </c>
      <c r="B707" s="832" t="s">
        <v>4552</v>
      </c>
      <c r="C707" s="832" t="s">
        <v>606</v>
      </c>
      <c r="D707" s="832" t="s">
        <v>2488</v>
      </c>
      <c r="E707" s="832" t="s">
        <v>4804</v>
      </c>
      <c r="F707" s="832" t="s">
        <v>4807</v>
      </c>
      <c r="G707" s="832" t="s">
        <v>4808</v>
      </c>
      <c r="H707" s="849">
        <v>2</v>
      </c>
      <c r="I707" s="849">
        <v>244</v>
      </c>
      <c r="J707" s="832">
        <v>9.0909090909090912E-2</v>
      </c>
      <c r="K707" s="832">
        <v>122</v>
      </c>
      <c r="L707" s="849">
        <v>22</v>
      </c>
      <c r="M707" s="849">
        <v>2684</v>
      </c>
      <c r="N707" s="832">
        <v>1</v>
      </c>
      <c r="O707" s="832">
        <v>122</v>
      </c>
      <c r="P707" s="849">
        <v>6</v>
      </c>
      <c r="Q707" s="849">
        <v>732</v>
      </c>
      <c r="R707" s="837">
        <v>0.27272727272727271</v>
      </c>
      <c r="S707" s="850">
        <v>122</v>
      </c>
    </row>
    <row r="708" spans="1:19" ht="14.4" customHeight="1" x14ac:dyDescent="0.3">
      <c r="A708" s="831" t="s">
        <v>4551</v>
      </c>
      <c r="B708" s="832" t="s">
        <v>4552</v>
      </c>
      <c r="C708" s="832" t="s">
        <v>606</v>
      </c>
      <c r="D708" s="832" t="s">
        <v>2488</v>
      </c>
      <c r="E708" s="832" t="s">
        <v>4804</v>
      </c>
      <c r="F708" s="832" t="s">
        <v>4809</v>
      </c>
      <c r="G708" s="832" t="s">
        <v>4810</v>
      </c>
      <c r="H708" s="849">
        <v>4</v>
      </c>
      <c r="I708" s="849">
        <v>588</v>
      </c>
      <c r="J708" s="832">
        <v>0.10256410256410256</v>
      </c>
      <c r="K708" s="832">
        <v>147</v>
      </c>
      <c r="L708" s="849">
        <v>39</v>
      </c>
      <c r="M708" s="849">
        <v>5733</v>
      </c>
      <c r="N708" s="832">
        <v>1</v>
      </c>
      <c r="O708" s="832">
        <v>147</v>
      </c>
      <c r="P708" s="849"/>
      <c r="Q708" s="849"/>
      <c r="R708" s="837"/>
      <c r="S708" s="850"/>
    </row>
    <row r="709" spans="1:19" ht="14.4" customHeight="1" x14ac:dyDescent="0.3">
      <c r="A709" s="831" t="s">
        <v>4551</v>
      </c>
      <c r="B709" s="832" t="s">
        <v>4552</v>
      </c>
      <c r="C709" s="832" t="s">
        <v>606</v>
      </c>
      <c r="D709" s="832" t="s">
        <v>2488</v>
      </c>
      <c r="E709" s="832" t="s">
        <v>4804</v>
      </c>
      <c r="F709" s="832" t="s">
        <v>4811</v>
      </c>
      <c r="G709" s="832" t="s">
        <v>4812</v>
      </c>
      <c r="H709" s="849"/>
      <c r="I709" s="849"/>
      <c r="J709" s="832"/>
      <c r="K709" s="832"/>
      <c r="L709" s="849">
        <v>2</v>
      </c>
      <c r="M709" s="849">
        <v>392</v>
      </c>
      <c r="N709" s="832">
        <v>1</v>
      </c>
      <c r="O709" s="832">
        <v>196</v>
      </c>
      <c r="P709" s="849"/>
      <c r="Q709" s="849"/>
      <c r="R709" s="837"/>
      <c r="S709" s="850"/>
    </row>
    <row r="710" spans="1:19" ht="14.4" customHeight="1" x14ac:dyDescent="0.3">
      <c r="A710" s="831" t="s">
        <v>4551</v>
      </c>
      <c r="B710" s="832" t="s">
        <v>4552</v>
      </c>
      <c r="C710" s="832" t="s">
        <v>606</v>
      </c>
      <c r="D710" s="832" t="s">
        <v>2488</v>
      </c>
      <c r="E710" s="832" t="s">
        <v>4804</v>
      </c>
      <c r="F710" s="832" t="s">
        <v>4813</v>
      </c>
      <c r="G710" s="832" t="s">
        <v>4814</v>
      </c>
      <c r="H710" s="849">
        <v>17</v>
      </c>
      <c r="I710" s="849">
        <v>629</v>
      </c>
      <c r="J710" s="832">
        <v>0.45945945945945948</v>
      </c>
      <c r="K710" s="832">
        <v>37</v>
      </c>
      <c r="L710" s="849">
        <v>37</v>
      </c>
      <c r="M710" s="849">
        <v>1369</v>
      </c>
      <c r="N710" s="832">
        <v>1</v>
      </c>
      <c r="O710" s="832">
        <v>37</v>
      </c>
      <c r="P710" s="849">
        <v>44</v>
      </c>
      <c r="Q710" s="849">
        <v>1672</v>
      </c>
      <c r="R710" s="837">
        <v>1.2213294375456538</v>
      </c>
      <c r="S710" s="850">
        <v>38</v>
      </c>
    </row>
    <row r="711" spans="1:19" ht="14.4" customHeight="1" x14ac:dyDescent="0.3">
      <c r="A711" s="831" t="s">
        <v>4551</v>
      </c>
      <c r="B711" s="832" t="s">
        <v>4552</v>
      </c>
      <c r="C711" s="832" t="s">
        <v>606</v>
      </c>
      <c r="D711" s="832" t="s">
        <v>2488</v>
      </c>
      <c r="E711" s="832" t="s">
        <v>4804</v>
      </c>
      <c r="F711" s="832" t="s">
        <v>4815</v>
      </c>
      <c r="G711" s="832" t="s">
        <v>4816</v>
      </c>
      <c r="H711" s="849"/>
      <c r="I711" s="849"/>
      <c r="J711" s="832"/>
      <c r="K711" s="832"/>
      <c r="L711" s="849">
        <v>1</v>
      </c>
      <c r="M711" s="849">
        <v>5</v>
      </c>
      <c r="N711" s="832">
        <v>1</v>
      </c>
      <c r="O711" s="832">
        <v>5</v>
      </c>
      <c r="P711" s="849"/>
      <c r="Q711" s="849"/>
      <c r="R711" s="837"/>
      <c r="S711" s="850"/>
    </row>
    <row r="712" spans="1:19" ht="14.4" customHeight="1" x14ac:dyDescent="0.3">
      <c r="A712" s="831" t="s">
        <v>4551</v>
      </c>
      <c r="B712" s="832" t="s">
        <v>4552</v>
      </c>
      <c r="C712" s="832" t="s">
        <v>606</v>
      </c>
      <c r="D712" s="832" t="s">
        <v>2488</v>
      </c>
      <c r="E712" s="832" t="s">
        <v>4804</v>
      </c>
      <c r="F712" s="832" t="s">
        <v>4817</v>
      </c>
      <c r="G712" s="832" t="s">
        <v>4818</v>
      </c>
      <c r="H712" s="849">
        <v>793</v>
      </c>
      <c r="I712" s="849">
        <v>140361</v>
      </c>
      <c r="J712" s="832">
        <v>0.90533288613114205</v>
      </c>
      <c r="K712" s="832">
        <v>177</v>
      </c>
      <c r="L712" s="849">
        <v>871</v>
      </c>
      <c r="M712" s="849">
        <v>155038</v>
      </c>
      <c r="N712" s="832">
        <v>1</v>
      </c>
      <c r="O712" s="832">
        <v>178</v>
      </c>
      <c r="P712" s="849">
        <v>910</v>
      </c>
      <c r="Q712" s="849">
        <v>162890</v>
      </c>
      <c r="R712" s="837">
        <v>1.0506456481636759</v>
      </c>
      <c r="S712" s="850">
        <v>179</v>
      </c>
    </row>
    <row r="713" spans="1:19" ht="14.4" customHeight="1" x14ac:dyDescent="0.3">
      <c r="A713" s="831" t="s">
        <v>4551</v>
      </c>
      <c r="B713" s="832" t="s">
        <v>4552</v>
      </c>
      <c r="C713" s="832" t="s">
        <v>606</v>
      </c>
      <c r="D713" s="832" t="s">
        <v>2488</v>
      </c>
      <c r="E713" s="832" t="s">
        <v>4804</v>
      </c>
      <c r="F713" s="832" t="s">
        <v>4819</v>
      </c>
      <c r="G713" s="832" t="s">
        <v>4820</v>
      </c>
      <c r="H713" s="849">
        <v>149</v>
      </c>
      <c r="I713" s="849">
        <v>0</v>
      </c>
      <c r="J713" s="832"/>
      <c r="K713" s="832">
        <v>0</v>
      </c>
      <c r="L713" s="849">
        <v>226</v>
      </c>
      <c r="M713" s="849">
        <v>0</v>
      </c>
      <c r="N713" s="832"/>
      <c r="O713" s="832">
        <v>0</v>
      </c>
      <c r="P713" s="849">
        <v>225</v>
      </c>
      <c r="Q713" s="849">
        <v>0</v>
      </c>
      <c r="R713" s="837"/>
      <c r="S713" s="850">
        <v>0</v>
      </c>
    </row>
    <row r="714" spans="1:19" ht="14.4" customHeight="1" x14ac:dyDescent="0.3">
      <c r="A714" s="831" t="s">
        <v>4551</v>
      </c>
      <c r="B714" s="832" t="s">
        <v>4552</v>
      </c>
      <c r="C714" s="832" t="s">
        <v>606</v>
      </c>
      <c r="D714" s="832" t="s">
        <v>2488</v>
      </c>
      <c r="E714" s="832" t="s">
        <v>4804</v>
      </c>
      <c r="F714" s="832" t="s">
        <v>4821</v>
      </c>
      <c r="G714" s="832" t="s">
        <v>4822</v>
      </c>
      <c r="H714" s="849"/>
      <c r="I714" s="849"/>
      <c r="J714" s="832"/>
      <c r="K714" s="832"/>
      <c r="L714" s="849">
        <v>40</v>
      </c>
      <c r="M714" s="849">
        <v>0</v>
      </c>
      <c r="N714" s="832"/>
      <c r="O714" s="832">
        <v>0</v>
      </c>
      <c r="P714" s="849">
        <v>24</v>
      </c>
      <c r="Q714" s="849">
        <v>0</v>
      </c>
      <c r="R714" s="837"/>
      <c r="S714" s="850">
        <v>0</v>
      </c>
    </row>
    <row r="715" spans="1:19" ht="14.4" customHeight="1" x14ac:dyDescent="0.3">
      <c r="A715" s="831" t="s">
        <v>4551</v>
      </c>
      <c r="B715" s="832" t="s">
        <v>4552</v>
      </c>
      <c r="C715" s="832" t="s">
        <v>606</v>
      </c>
      <c r="D715" s="832" t="s">
        <v>2488</v>
      </c>
      <c r="E715" s="832" t="s">
        <v>4804</v>
      </c>
      <c r="F715" s="832" t="s">
        <v>4823</v>
      </c>
      <c r="G715" s="832" t="s">
        <v>4824</v>
      </c>
      <c r="H715" s="849">
        <v>486</v>
      </c>
      <c r="I715" s="849">
        <v>118098</v>
      </c>
      <c r="J715" s="832">
        <v>0.83306057955475299</v>
      </c>
      <c r="K715" s="832">
        <v>243</v>
      </c>
      <c r="L715" s="849">
        <v>581</v>
      </c>
      <c r="M715" s="849">
        <v>141764</v>
      </c>
      <c r="N715" s="832">
        <v>1</v>
      </c>
      <c r="O715" s="832">
        <v>244</v>
      </c>
      <c r="P715" s="849">
        <v>646</v>
      </c>
      <c r="Q715" s="849">
        <v>158270</v>
      </c>
      <c r="R715" s="837">
        <v>1.1164329448943313</v>
      </c>
      <c r="S715" s="850">
        <v>245</v>
      </c>
    </row>
    <row r="716" spans="1:19" ht="14.4" customHeight="1" x14ac:dyDescent="0.3">
      <c r="A716" s="831" t="s">
        <v>4551</v>
      </c>
      <c r="B716" s="832" t="s">
        <v>4552</v>
      </c>
      <c r="C716" s="832" t="s">
        <v>606</v>
      </c>
      <c r="D716" s="832" t="s">
        <v>2488</v>
      </c>
      <c r="E716" s="832" t="s">
        <v>4804</v>
      </c>
      <c r="F716" s="832" t="s">
        <v>4825</v>
      </c>
      <c r="G716" s="832" t="s">
        <v>4826</v>
      </c>
      <c r="H716" s="849">
        <v>912</v>
      </c>
      <c r="I716" s="849">
        <v>30400</v>
      </c>
      <c r="J716" s="832">
        <v>0.88888914879799674</v>
      </c>
      <c r="K716" s="832">
        <v>33.333333333333336</v>
      </c>
      <c r="L716" s="849">
        <v>1026</v>
      </c>
      <c r="M716" s="849">
        <v>34199.99</v>
      </c>
      <c r="N716" s="832">
        <v>1</v>
      </c>
      <c r="O716" s="832">
        <v>33.33332358674464</v>
      </c>
      <c r="P716" s="849">
        <v>1031</v>
      </c>
      <c r="Q716" s="849">
        <v>34366.660000000003</v>
      </c>
      <c r="R716" s="837">
        <v>1.0048733932378344</v>
      </c>
      <c r="S716" s="850">
        <v>33.333326867119304</v>
      </c>
    </row>
    <row r="717" spans="1:19" ht="14.4" customHeight="1" x14ac:dyDescent="0.3">
      <c r="A717" s="831" t="s">
        <v>4551</v>
      </c>
      <c r="B717" s="832" t="s">
        <v>4552</v>
      </c>
      <c r="C717" s="832" t="s">
        <v>606</v>
      </c>
      <c r="D717" s="832" t="s">
        <v>2488</v>
      </c>
      <c r="E717" s="832" t="s">
        <v>4804</v>
      </c>
      <c r="F717" s="832" t="s">
        <v>4827</v>
      </c>
      <c r="G717" s="832" t="s">
        <v>4828</v>
      </c>
      <c r="H717" s="849">
        <v>748</v>
      </c>
      <c r="I717" s="849">
        <v>27676</v>
      </c>
      <c r="J717" s="832">
        <v>0.86175115207373276</v>
      </c>
      <c r="K717" s="832">
        <v>37</v>
      </c>
      <c r="L717" s="849">
        <v>868</v>
      </c>
      <c r="M717" s="849">
        <v>32116</v>
      </c>
      <c r="N717" s="832">
        <v>1</v>
      </c>
      <c r="O717" s="832">
        <v>37</v>
      </c>
      <c r="P717" s="849">
        <v>887</v>
      </c>
      <c r="Q717" s="849">
        <v>33706</v>
      </c>
      <c r="R717" s="837">
        <v>1.0495080333790012</v>
      </c>
      <c r="S717" s="850">
        <v>38</v>
      </c>
    </row>
    <row r="718" spans="1:19" ht="14.4" customHeight="1" x14ac:dyDescent="0.3">
      <c r="A718" s="831" t="s">
        <v>4551</v>
      </c>
      <c r="B718" s="832" t="s">
        <v>4552</v>
      </c>
      <c r="C718" s="832" t="s">
        <v>606</v>
      </c>
      <c r="D718" s="832" t="s">
        <v>2488</v>
      </c>
      <c r="E718" s="832" t="s">
        <v>4804</v>
      </c>
      <c r="F718" s="832" t="s">
        <v>4829</v>
      </c>
      <c r="G718" s="832" t="s">
        <v>4830</v>
      </c>
      <c r="H718" s="849">
        <v>12</v>
      </c>
      <c r="I718" s="849">
        <v>1032</v>
      </c>
      <c r="J718" s="832">
        <v>0.75</v>
      </c>
      <c r="K718" s="832">
        <v>86</v>
      </c>
      <c r="L718" s="849">
        <v>16</v>
      </c>
      <c r="M718" s="849">
        <v>1376</v>
      </c>
      <c r="N718" s="832">
        <v>1</v>
      </c>
      <c r="O718" s="832">
        <v>86</v>
      </c>
      <c r="P718" s="849">
        <v>11</v>
      </c>
      <c r="Q718" s="849">
        <v>957</v>
      </c>
      <c r="R718" s="837">
        <v>0.69549418604651159</v>
      </c>
      <c r="S718" s="850">
        <v>87</v>
      </c>
    </row>
    <row r="719" spans="1:19" ht="14.4" customHeight="1" x14ac:dyDescent="0.3">
      <c r="A719" s="831" t="s">
        <v>4551</v>
      </c>
      <c r="B719" s="832" t="s">
        <v>4552</v>
      </c>
      <c r="C719" s="832" t="s">
        <v>606</v>
      </c>
      <c r="D719" s="832" t="s">
        <v>2488</v>
      </c>
      <c r="E719" s="832" t="s">
        <v>4804</v>
      </c>
      <c r="F719" s="832" t="s">
        <v>4831</v>
      </c>
      <c r="G719" s="832" t="s">
        <v>4832</v>
      </c>
      <c r="H719" s="849">
        <v>101</v>
      </c>
      <c r="I719" s="849">
        <v>3232</v>
      </c>
      <c r="J719" s="832">
        <v>0.75939849624060152</v>
      </c>
      <c r="K719" s="832">
        <v>32</v>
      </c>
      <c r="L719" s="849">
        <v>133</v>
      </c>
      <c r="M719" s="849">
        <v>4256</v>
      </c>
      <c r="N719" s="832">
        <v>1</v>
      </c>
      <c r="O719" s="832">
        <v>32</v>
      </c>
      <c r="P719" s="849">
        <v>144</v>
      </c>
      <c r="Q719" s="849">
        <v>4752</v>
      </c>
      <c r="R719" s="837">
        <v>1.1165413533834587</v>
      </c>
      <c r="S719" s="850">
        <v>33</v>
      </c>
    </row>
    <row r="720" spans="1:19" ht="14.4" customHeight="1" x14ac:dyDescent="0.3">
      <c r="A720" s="831" t="s">
        <v>4551</v>
      </c>
      <c r="B720" s="832" t="s">
        <v>4552</v>
      </c>
      <c r="C720" s="832" t="s">
        <v>606</v>
      </c>
      <c r="D720" s="832" t="s">
        <v>2488</v>
      </c>
      <c r="E720" s="832" t="s">
        <v>4804</v>
      </c>
      <c r="F720" s="832" t="s">
        <v>4835</v>
      </c>
      <c r="G720" s="832" t="s">
        <v>4836</v>
      </c>
      <c r="H720" s="849">
        <v>342</v>
      </c>
      <c r="I720" s="849">
        <v>45144</v>
      </c>
      <c r="J720" s="832">
        <v>1.0118343195266273</v>
      </c>
      <c r="K720" s="832">
        <v>132</v>
      </c>
      <c r="L720" s="849">
        <v>338</v>
      </c>
      <c r="M720" s="849">
        <v>44616</v>
      </c>
      <c r="N720" s="832">
        <v>1</v>
      </c>
      <c r="O720" s="832">
        <v>132</v>
      </c>
      <c r="P720" s="849">
        <v>439</v>
      </c>
      <c r="Q720" s="849">
        <v>59265</v>
      </c>
      <c r="R720" s="837">
        <v>1.3283351264120495</v>
      </c>
      <c r="S720" s="850">
        <v>135</v>
      </c>
    </row>
    <row r="721" spans="1:19" ht="14.4" customHeight="1" x14ac:dyDescent="0.3">
      <c r="A721" s="831" t="s">
        <v>4551</v>
      </c>
      <c r="B721" s="832" t="s">
        <v>4552</v>
      </c>
      <c r="C721" s="832" t="s">
        <v>606</v>
      </c>
      <c r="D721" s="832" t="s">
        <v>2488</v>
      </c>
      <c r="E721" s="832" t="s">
        <v>4804</v>
      </c>
      <c r="F721" s="832" t="s">
        <v>4839</v>
      </c>
      <c r="G721" s="832" t="s">
        <v>4840</v>
      </c>
      <c r="H721" s="849">
        <v>88</v>
      </c>
      <c r="I721" s="849">
        <v>31240</v>
      </c>
      <c r="J721" s="832">
        <v>0.70967741935483875</v>
      </c>
      <c r="K721" s="832">
        <v>355</v>
      </c>
      <c r="L721" s="849">
        <v>124</v>
      </c>
      <c r="M721" s="849">
        <v>44020</v>
      </c>
      <c r="N721" s="832">
        <v>1</v>
      </c>
      <c r="O721" s="832">
        <v>355</v>
      </c>
      <c r="P721" s="849">
        <v>88</v>
      </c>
      <c r="Q721" s="849">
        <v>31504</v>
      </c>
      <c r="R721" s="837">
        <v>0.71567469332121758</v>
      </c>
      <c r="S721" s="850">
        <v>358</v>
      </c>
    </row>
    <row r="722" spans="1:19" ht="14.4" customHeight="1" x14ac:dyDescent="0.3">
      <c r="A722" s="831" t="s">
        <v>4551</v>
      </c>
      <c r="B722" s="832" t="s">
        <v>4552</v>
      </c>
      <c r="C722" s="832" t="s">
        <v>606</v>
      </c>
      <c r="D722" s="832" t="s">
        <v>2488</v>
      </c>
      <c r="E722" s="832" t="s">
        <v>4804</v>
      </c>
      <c r="F722" s="832" t="s">
        <v>4841</v>
      </c>
      <c r="G722" s="832" t="s">
        <v>4842</v>
      </c>
      <c r="H722" s="849">
        <v>307</v>
      </c>
      <c r="I722" s="849">
        <v>18113</v>
      </c>
      <c r="J722" s="832">
        <v>0.95341614906832295</v>
      </c>
      <c r="K722" s="832">
        <v>59</v>
      </c>
      <c r="L722" s="849">
        <v>322</v>
      </c>
      <c r="M722" s="849">
        <v>18998</v>
      </c>
      <c r="N722" s="832">
        <v>1</v>
      </c>
      <c r="O722" s="832">
        <v>59</v>
      </c>
      <c r="P722" s="849">
        <v>300</v>
      </c>
      <c r="Q722" s="849">
        <v>18300</v>
      </c>
      <c r="R722" s="837">
        <v>0.9632592904516265</v>
      </c>
      <c r="S722" s="850">
        <v>61</v>
      </c>
    </row>
    <row r="723" spans="1:19" ht="14.4" customHeight="1" x14ac:dyDescent="0.3">
      <c r="A723" s="831" t="s">
        <v>4551</v>
      </c>
      <c r="B723" s="832" t="s">
        <v>4552</v>
      </c>
      <c r="C723" s="832" t="s">
        <v>606</v>
      </c>
      <c r="D723" s="832" t="s">
        <v>2488</v>
      </c>
      <c r="E723" s="832" t="s">
        <v>4804</v>
      </c>
      <c r="F723" s="832" t="s">
        <v>4843</v>
      </c>
      <c r="G723" s="832" t="s">
        <v>4844</v>
      </c>
      <c r="H723" s="849">
        <v>33</v>
      </c>
      <c r="I723" s="849">
        <v>23133</v>
      </c>
      <c r="J723" s="832">
        <v>0.71636937941285772</v>
      </c>
      <c r="K723" s="832">
        <v>701</v>
      </c>
      <c r="L723" s="849">
        <v>46</v>
      </c>
      <c r="M723" s="849">
        <v>32292</v>
      </c>
      <c r="N723" s="832">
        <v>1</v>
      </c>
      <c r="O723" s="832">
        <v>702</v>
      </c>
      <c r="P723" s="849">
        <v>33</v>
      </c>
      <c r="Q723" s="849">
        <v>23331</v>
      </c>
      <c r="R723" s="837">
        <v>0.72250092902266816</v>
      </c>
      <c r="S723" s="850">
        <v>707</v>
      </c>
    </row>
    <row r="724" spans="1:19" ht="14.4" customHeight="1" x14ac:dyDescent="0.3">
      <c r="A724" s="831" t="s">
        <v>4551</v>
      </c>
      <c r="B724" s="832" t="s">
        <v>4552</v>
      </c>
      <c r="C724" s="832" t="s">
        <v>606</v>
      </c>
      <c r="D724" s="832" t="s">
        <v>2488</v>
      </c>
      <c r="E724" s="832" t="s">
        <v>4804</v>
      </c>
      <c r="F724" s="832" t="s">
        <v>4845</v>
      </c>
      <c r="G724" s="832" t="s">
        <v>4846</v>
      </c>
      <c r="H724" s="849">
        <v>1</v>
      </c>
      <c r="I724" s="849">
        <v>59</v>
      </c>
      <c r="J724" s="832"/>
      <c r="K724" s="832">
        <v>59</v>
      </c>
      <c r="L724" s="849"/>
      <c r="M724" s="849"/>
      <c r="N724" s="832"/>
      <c r="O724" s="832"/>
      <c r="P724" s="849"/>
      <c r="Q724" s="849"/>
      <c r="R724" s="837"/>
      <c r="S724" s="850"/>
    </row>
    <row r="725" spans="1:19" ht="14.4" customHeight="1" x14ac:dyDescent="0.3">
      <c r="A725" s="831" t="s">
        <v>4551</v>
      </c>
      <c r="B725" s="832" t="s">
        <v>4552</v>
      </c>
      <c r="C725" s="832" t="s">
        <v>606</v>
      </c>
      <c r="D725" s="832" t="s">
        <v>2488</v>
      </c>
      <c r="E725" s="832" t="s">
        <v>4804</v>
      </c>
      <c r="F725" s="832" t="s">
        <v>4847</v>
      </c>
      <c r="G725" s="832" t="s">
        <v>4848</v>
      </c>
      <c r="H725" s="849"/>
      <c r="I725" s="849"/>
      <c r="J725" s="832"/>
      <c r="K725" s="832"/>
      <c r="L725" s="849">
        <v>1</v>
      </c>
      <c r="M725" s="849">
        <v>116</v>
      </c>
      <c r="N725" s="832">
        <v>1</v>
      </c>
      <c r="O725" s="832">
        <v>116</v>
      </c>
      <c r="P725" s="849">
        <v>1</v>
      </c>
      <c r="Q725" s="849">
        <v>116</v>
      </c>
      <c r="R725" s="837">
        <v>1</v>
      </c>
      <c r="S725" s="850">
        <v>116</v>
      </c>
    </row>
    <row r="726" spans="1:19" ht="14.4" customHeight="1" x14ac:dyDescent="0.3">
      <c r="A726" s="831" t="s">
        <v>4551</v>
      </c>
      <c r="B726" s="832" t="s">
        <v>4552</v>
      </c>
      <c r="C726" s="832" t="s">
        <v>606</v>
      </c>
      <c r="D726" s="832" t="s">
        <v>2488</v>
      </c>
      <c r="E726" s="832" t="s">
        <v>4804</v>
      </c>
      <c r="F726" s="832" t="s">
        <v>4849</v>
      </c>
      <c r="G726" s="832" t="s">
        <v>4850</v>
      </c>
      <c r="H726" s="849"/>
      <c r="I726" s="849"/>
      <c r="J726" s="832"/>
      <c r="K726" s="832"/>
      <c r="L726" s="849">
        <v>13</v>
      </c>
      <c r="M726" s="849">
        <v>0</v>
      </c>
      <c r="N726" s="832"/>
      <c r="O726" s="832">
        <v>0</v>
      </c>
      <c r="P726" s="849">
        <v>15</v>
      </c>
      <c r="Q726" s="849">
        <v>0</v>
      </c>
      <c r="R726" s="837"/>
      <c r="S726" s="850">
        <v>0</v>
      </c>
    </row>
    <row r="727" spans="1:19" ht="14.4" customHeight="1" x14ac:dyDescent="0.3">
      <c r="A727" s="831" t="s">
        <v>4551</v>
      </c>
      <c r="B727" s="832" t="s">
        <v>4552</v>
      </c>
      <c r="C727" s="832" t="s">
        <v>606</v>
      </c>
      <c r="D727" s="832" t="s">
        <v>2489</v>
      </c>
      <c r="E727" s="832" t="s">
        <v>4553</v>
      </c>
      <c r="F727" s="832" t="s">
        <v>4721</v>
      </c>
      <c r="G727" s="832" t="s">
        <v>4722</v>
      </c>
      <c r="H727" s="849"/>
      <c r="I727" s="849"/>
      <c r="J727" s="832"/>
      <c r="K727" s="832"/>
      <c r="L727" s="849">
        <v>2.5</v>
      </c>
      <c r="M727" s="849">
        <v>90500.55</v>
      </c>
      <c r="N727" s="832">
        <v>1</v>
      </c>
      <c r="O727" s="832">
        <v>36200.22</v>
      </c>
      <c r="P727" s="849"/>
      <c r="Q727" s="849"/>
      <c r="R727" s="837"/>
      <c r="S727" s="850"/>
    </row>
    <row r="728" spans="1:19" ht="14.4" customHeight="1" x14ac:dyDescent="0.3">
      <c r="A728" s="831" t="s">
        <v>4551</v>
      </c>
      <c r="B728" s="832" t="s">
        <v>4552</v>
      </c>
      <c r="C728" s="832" t="s">
        <v>606</v>
      </c>
      <c r="D728" s="832" t="s">
        <v>2489</v>
      </c>
      <c r="E728" s="832" t="s">
        <v>4804</v>
      </c>
      <c r="F728" s="832" t="s">
        <v>4813</v>
      </c>
      <c r="G728" s="832" t="s">
        <v>4814</v>
      </c>
      <c r="H728" s="849">
        <v>60</v>
      </c>
      <c r="I728" s="849">
        <v>2220</v>
      </c>
      <c r="J728" s="832">
        <v>0.77922077922077926</v>
      </c>
      <c r="K728" s="832">
        <v>37</v>
      </c>
      <c r="L728" s="849">
        <v>77</v>
      </c>
      <c r="M728" s="849">
        <v>2849</v>
      </c>
      <c r="N728" s="832">
        <v>1</v>
      </c>
      <c r="O728" s="832">
        <v>37</v>
      </c>
      <c r="P728" s="849">
        <v>56</v>
      </c>
      <c r="Q728" s="849">
        <v>2128</v>
      </c>
      <c r="R728" s="837">
        <v>0.74692874692874689</v>
      </c>
      <c r="S728" s="850">
        <v>38</v>
      </c>
    </row>
    <row r="729" spans="1:19" ht="14.4" customHeight="1" x14ac:dyDescent="0.3">
      <c r="A729" s="831" t="s">
        <v>4551</v>
      </c>
      <c r="B729" s="832" t="s">
        <v>4552</v>
      </c>
      <c r="C729" s="832" t="s">
        <v>606</v>
      </c>
      <c r="D729" s="832" t="s">
        <v>2489</v>
      </c>
      <c r="E729" s="832" t="s">
        <v>4804</v>
      </c>
      <c r="F729" s="832" t="s">
        <v>4817</v>
      </c>
      <c r="G729" s="832" t="s">
        <v>4818</v>
      </c>
      <c r="H729" s="849">
        <v>1</v>
      </c>
      <c r="I729" s="849">
        <v>177</v>
      </c>
      <c r="J729" s="832"/>
      <c r="K729" s="832">
        <v>177</v>
      </c>
      <c r="L729" s="849"/>
      <c r="M729" s="849"/>
      <c r="N729" s="832"/>
      <c r="O729" s="832"/>
      <c r="P729" s="849">
        <v>1</v>
      </c>
      <c r="Q729" s="849">
        <v>179</v>
      </c>
      <c r="R729" s="837"/>
      <c r="S729" s="850">
        <v>179</v>
      </c>
    </row>
    <row r="730" spans="1:19" ht="14.4" customHeight="1" x14ac:dyDescent="0.3">
      <c r="A730" s="831" t="s">
        <v>4551</v>
      </c>
      <c r="B730" s="832" t="s">
        <v>4552</v>
      </c>
      <c r="C730" s="832" t="s">
        <v>606</v>
      </c>
      <c r="D730" s="832" t="s">
        <v>2489</v>
      </c>
      <c r="E730" s="832" t="s">
        <v>4804</v>
      </c>
      <c r="F730" s="832" t="s">
        <v>4819</v>
      </c>
      <c r="G730" s="832" t="s">
        <v>4820</v>
      </c>
      <c r="H730" s="849"/>
      <c r="I730" s="849"/>
      <c r="J730" s="832"/>
      <c r="K730" s="832"/>
      <c r="L730" s="849">
        <v>1</v>
      </c>
      <c r="M730" s="849">
        <v>0</v>
      </c>
      <c r="N730" s="832"/>
      <c r="O730" s="832">
        <v>0</v>
      </c>
      <c r="P730" s="849"/>
      <c r="Q730" s="849"/>
      <c r="R730" s="837"/>
      <c r="S730" s="850"/>
    </row>
    <row r="731" spans="1:19" ht="14.4" customHeight="1" x14ac:dyDescent="0.3">
      <c r="A731" s="831" t="s">
        <v>4551</v>
      </c>
      <c r="B731" s="832" t="s">
        <v>4552</v>
      </c>
      <c r="C731" s="832" t="s">
        <v>606</v>
      </c>
      <c r="D731" s="832" t="s">
        <v>2489</v>
      </c>
      <c r="E731" s="832" t="s">
        <v>4804</v>
      </c>
      <c r="F731" s="832" t="s">
        <v>4825</v>
      </c>
      <c r="G731" s="832" t="s">
        <v>4826</v>
      </c>
      <c r="H731" s="849">
        <v>61</v>
      </c>
      <c r="I731" s="849">
        <v>2033.33</v>
      </c>
      <c r="J731" s="832">
        <v>0.96825699169996049</v>
      </c>
      <c r="K731" s="832">
        <v>33.333278688524587</v>
      </c>
      <c r="L731" s="849">
        <v>63</v>
      </c>
      <c r="M731" s="849">
        <v>2099.9899999999998</v>
      </c>
      <c r="N731" s="832">
        <v>1</v>
      </c>
      <c r="O731" s="832">
        <v>33.333174603174598</v>
      </c>
      <c r="P731" s="849">
        <v>56</v>
      </c>
      <c r="Q731" s="849">
        <v>1866.6599999999999</v>
      </c>
      <c r="R731" s="837">
        <v>0.88888994709498614</v>
      </c>
      <c r="S731" s="850">
        <v>33.333214285714284</v>
      </c>
    </row>
    <row r="732" spans="1:19" ht="14.4" customHeight="1" x14ac:dyDescent="0.3">
      <c r="A732" s="831" t="s">
        <v>4551</v>
      </c>
      <c r="B732" s="832" t="s">
        <v>4552</v>
      </c>
      <c r="C732" s="832" t="s">
        <v>606</v>
      </c>
      <c r="D732" s="832" t="s">
        <v>2489</v>
      </c>
      <c r="E732" s="832" t="s">
        <v>4804</v>
      </c>
      <c r="F732" s="832" t="s">
        <v>4839</v>
      </c>
      <c r="G732" s="832" t="s">
        <v>4840</v>
      </c>
      <c r="H732" s="849">
        <v>59</v>
      </c>
      <c r="I732" s="849">
        <v>20945</v>
      </c>
      <c r="J732" s="832">
        <v>0.93650793650793651</v>
      </c>
      <c r="K732" s="832">
        <v>355</v>
      </c>
      <c r="L732" s="849">
        <v>63</v>
      </c>
      <c r="M732" s="849">
        <v>22365</v>
      </c>
      <c r="N732" s="832">
        <v>1</v>
      </c>
      <c r="O732" s="832">
        <v>355</v>
      </c>
      <c r="P732" s="849">
        <v>55</v>
      </c>
      <c r="Q732" s="849">
        <v>19690</v>
      </c>
      <c r="R732" s="837">
        <v>0.88039347194276774</v>
      </c>
      <c r="S732" s="850">
        <v>358</v>
      </c>
    </row>
    <row r="733" spans="1:19" ht="14.4" customHeight="1" x14ac:dyDescent="0.3">
      <c r="A733" s="831" t="s">
        <v>4551</v>
      </c>
      <c r="B733" s="832" t="s">
        <v>4552</v>
      </c>
      <c r="C733" s="832" t="s">
        <v>606</v>
      </c>
      <c r="D733" s="832" t="s">
        <v>2490</v>
      </c>
      <c r="E733" s="832" t="s">
        <v>4804</v>
      </c>
      <c r="F733" s="832" t="s">
        <v>4847</v>
      </c>
      <c r="G733" s="832" t="s">
        <v>4848</v>
      </c>
      <c r="H733" s="849"/>
      <c r="I733" s="849"/>
      <c r="J733" s="832"/>
      <c r="K733" s="832"/>
      <c r="L733" s="849"/>
      <c r="M733" s="849"/>
      <c r="N733" s="832"/>
      <c r="O733" s="832"/>
      <c r="P733" s="849">
        <v>1</v>
      </c>
      <c r="Q733" s="849">
        <v>116</v>
      </c>
      <c r="R733" s="837"/>
      <c r="S733" s="850">
        <v>116</v>
      </c>
    </row>
    <row r="734" spans="1:19" ht="14.4" customHeight="1" x14ac:dyDescent="0.3">
      <c r="A734" s="831" t="s">
        <v>4551</v>
      </c>
      <c r="B734" s="832" t="s">
        <v>4552</v>
      </c>
      <c r="C734" s="832" t="s">
        <v>606</v>
      </c>
      <c r="D734" s="832" t="s">
        <v>2493</v>
      </c>
      <c r="E734" s="832" t="s">
        <v>4553</v>
      </c>
      <c r="F734" s="832" t="s">
        <v>4589</v>
      </c>
      <c r="G734" s="832" t="s">
        <v>4590</v>
      </c>
      <c r="H734" s="849">
        <v>4</v>
      </c>
      <c r="I734" s="849">
        <v>90675.92</v>
      </c>
      <c r="J734" s="832"/>
      <c r="K734" s="832">
        <v>22668.98</v>
      </c>
      <c r="L734" s="849"/>
      <c r="M734" s="849"/>
      <c r="N734" s="832"/>
      <c r="O734" s="832"/>
      <c r="P734" s="849"/>
      <c r="Q734" s="849"/>
      <c r="R734" s="837"/>
      <c r="S734" s="850"/>
    </row>
    <row r="735" spans="1:19" ht="14.4" customHeight="1" x14ac:dyDescent="0.3">
      <c r="A735" s="831" t="s">
        <v>4551</v>
      </c>
      <c r="B735" s="832" t="s">
        <v>4552</v>
      </c>
      <c r="C735" s="832" t="s">
        <v>606</v>
      </c>
      <c r="D735" s="832" t="s">
        <v>2493</v>
      </c>
      <c r="E735" s="832" t="s">
        <v>4553</v>
      </c>
      <c r="F735" s="832" t="s">
        <v>4614</v>
      </c>
      <c r="G735" s="832" t="s">
        <v>4615</v>
      </c>
      <c r="H735" s="849"/>
      <c r="I735" s="849"/>
      <c r="J735" s="832"/>
      <c r="K735" s="832"/>
      <c r="L735" s="849"/>
      <c r="M735" s="849"/>
      <c r="N735" s="832"/>
      <c r="O735" s="832"/>
      <c r="P735" s="849">
        <v>1.8</v>
      </c>
      <c r="Q735" s="849">
        <v>211.15</v>
      </c>
      <c r="R735" s="837"/>
      <c r="S735" s="850">
        <v>117.30555555555556</v>
      </c>
    </row>
    <row r="736" spans="1:19" ht="14.4" customHeight="1" x14ac:dyDescent="0.3">
      <c r="A736" s="831" t="s">
        <v>4551</v>
      </c>
      <c r="B736" s="832" t="s">
        <v>4552</v>
      </c>
      <c r="C736" s="832" t="s">
        <v>606</v>
      </c>
      <c r="D736" s="832" t="s">
        <v>2493</v>
      </c>
      <c r="E736" s="832" t="s">
        <v>4553</v>
      </c>
      <c r="F736" s="832" t="s">
        <v>4653</v>
      </c>
      <c r="G736" s="832" t="s">
        <v>2101</v>
      </c>
      <c r="H736" s="849">
        <v>4</v>
      </c>
      <c r="I736" s="849">
        <v>26925.8</v>
      </c>
      <c r="J736" s="832">
        <v>7.5247253591779355</v>
      </c>
      <c r="K736" s="832">
        <v>6731.45</v>
      </c>
      <c r="L736" s="849">
        <v>0.60000000000000009</v>
      </c>
      <c r="M736" s="849">
        <v>3578.31</v>
      </c>
      <c r="N736" s="832">
        <v>1</v>
      </c>
      <c r="O736" s="832">
        <v>5963.8499999999995</v>
      </c>
      <c r="P736" s="849"/>
      <c r="Q736" s="849"/>
      <c r="R736" s="837"/>
      <c r="S736" s="850"/>
    </row>
    <row r="737" spans="1:19" ht="14.4" customHeight="1" x14ac:dyDescent="0.3">
      <c r="A737" s="831" t="s">
        <v>4551</v>
      </c>
      <c r="B737" s="832" t="s">
        <v>4552</v>
      </c>
      <c r="C737" s="832" t="s">
        <v>606</v>
      </c>
      <c r="D737" s="832" t="s">
        <v>2493</v>
      </c>
      <c r="E737" s="832" t="s">
        <v>4553</v>
      </c>
      <c r="F737" s="832" t="s">
        <v>4745</v>
      </c>
      <c r="G737" s="832" t="s">
        <v>4746</v>
      </c>
      <c r="H737" s="849">
        <v>0.2</v>
      </c>
      <c r="I737" s="849">
        <v>14017.11</v>
      </c>
      <c r="J737" s="832"/>
      <c r="K737" s="832">
        <v>70085.55</v>
      </c>
      <c r="L737" s="849"/>
      <c r="M737" s="849"/>
      <c r="N737" s="832"/>
      <c r="O737" s="832"/>
      <c r="P737" s="849"/>
      <c r="Q737" s="849"/>
      <c r="R737" s="837"/>
      <c r="S737" s="850"/>
    </row>
    <row r="738" spans="1:19" ht="14.4" customHeight="1" x14ac:dyDescent="0.3">
      <c r="A738" s="831" t="s">
        <v>4551</v>
      </c>
      <c r="B738" s="832" t="s">
        <v>4552</v>
      </c>
      <c r="C738" s="832" t="s">
        <v>606</v>
      </c>
      <c r="D738" s="832" t="s">
        <v>2493</v>
      </c>
      <c r="E738" s="832" t="s">
        <v>4553</v>
      </c>
      <c r="F738" s="832" t="s">
        <v>4762</v>
      </c>
      <c r="G738" s="832" t="s">
        <v>1640</v>
      </c>
      <c r="H738" s="849"/>
      <c r="I738" s="849"/>
      <c r="J738" s="832"/>
      <c r="K738" s="832"/>
      <c r="L738" s="849">
        <v>4</v>
      </c>
      <c r="M738" s="849">
        <v>88154.78</v>
      </c>
      <c r="N738" s="832">
        <v>1</v>
      </c>
      <c r="O738" s="832">
        <v>22038.695</v>
      </c>
      <c r="P738" s="849"/>
      <c r="Q738" s="849"/>
      <c r="R738" s="837"/>
      <c r="S738" s="850"/>
    </row>
    <row r="739" spans="1:19" ht="14.4" customHeight="1" x14ac:dyDescent="0.3">
      <c r="A739" s="831" t="s">
        <v>4551</v>
      </c>
      <c r="B739" s="832" t="s">
        <v>4552</v>
      </c>
      <c r="C739" s="832" t="s">
        <v>606</v>
      </c>
      <c r="D739" s="832" t="s">
        <v>2493</v>
      </c>
      <c r="E739" s="832" t="s">
        <v>4804</v>
      </c>
      <c r="F739" s="832" t="s">
        <v>4813</v>
      </c>
      <c r="G739" s="832" t="s">
        <v>4814</v>
      </c>
      <c r="H739" s="849">
        <v>51</v>
      </c>
      <c r="I739" s="849">
        <v>1887</v>
      </c>
      <c r="J739" s="832">
        <v>5.0999999999999996</v>
      </c>
      <c r="K739" s="832">
        <v>37</v>
      </c>
      <c r="L739" s="849">
        <v>10</v>
      </c>
      <c r="M739" s="849">
        <v>370</v>
      </c>
      <c r="N739" s="832">
        <v>1</v>
      </c>
      <c r="O739" s="832">
        <v>37</v>
      </c>
      <c r="P739" s="849">
        <v>9</v>
      </c>
      <c r="Q739" s="849">
        <v>342</v>
      </c>
      <c r="R739" s="837">
        <v>0.92432432432432432</v>
      </c>
      <c r="S739" s="850">
        <v>38</v>
      </c>
    </row>
    <row r="740" spans="1:19" ht="14.4" customHeight="1" x14ac:dyDescent="0.3">
      <c r="A740" s="831" t="s">
        <v>4551</v>
      </c>
      <c r="B740" s="832" t="s">
        <v>4552</v>
      </c>
      <c r="C740" s="832" t="s">
        <v>606</v>
      </c>
      <c r="D740" s="832" t="s">
        <v>2493</v>
      </c>
      <c r="E740" s="832" t="s">
        <v>4804</v>
      </c>
      <c r="F740" s="832" t="s">
        <v>4817</v>
      </c>
      <c r="G740" s="832" t="s">
        <v>4818</v>
      </c>
      <c r="H740" s="849">
        <v>2</v>
      </c>
      <c r="I740" s="849">
        <v>354</v>
      </c>
      <c r="J740" s="832">
        <v>0.49719101123595505</v>
      </c>
      <c r="K740" s="832">
        <v>177</v>
      </c>
      <c r="L740" s="849">
        <v>4</v>
      </c>
      <c r="M740" s="849">
        <v>712</v>
      </c>
      <c r="N740" s="832">
        <v>1</v>
      </c>
      <c r="O740" s="832">
        <v>178</v>
      </c>
      <c r="P740" s="849"/>
      <c r="Q740" s="849"/>
      <c r="R740" s="837"/>
      <c r="S740" s="850"/>
    </row>
    <row r="741" spans="1:19" ht="14.4" customHeight="1" x14ac:dyDescent="0.3">
      <c r="A741" s="831" t="s">
        <v>4551</v>
      </c>
      <c r="B741" s="832" t="s">
        <v>4552</v>
      </c>
      <c r="C741" s="832" t="s">
        <v>606</v>
      </c>
      <c r="D741" s="832" t="s">
        <v>2493</v>
      </c>
      <c r="E741" s="832" t="s">
        <v>4804</v>
      </c>
      <c r="F741" s="832" t="s">
        <v>4825</v>
      </c>
      <c r="G741" s="832" t="s">
        <v>4826</v>
      </c>
      <c r="H741" s="849">
        <v>4</v>
      </c>
      <c r="I741" s="849">
        <v>133.34</v>
      </c>
      <c r="J741" s="832">
        <v>1.0000750018750471</v>
      </c>
      <c r="K741" s="832">
        <v>33.335000000000001</v>
      </c>
      <c r="L741" s="849">
        <v>4</v>
      </c>
      <c r="M741" s="849">
        <v>133.32999999999998</v>
      </c>
      <c r="N741" s="832">
        <v>1</v>
      </c>
      <c r="O741" s="832">
        <v>33.332499999999996</v>
      </c>
      <c r="P741" s="849">
        <v>19</v>
      </c>
      <c r="Q741" s="849">
        <v>633.31999999999994</v>
      </c>
      <c r="R741" s="837">
        <v>4.7500187504687617</v>
      </c>
      <c r="S741" s="850">
        <v>33.332631578947364</v>
      </c>
    </row>
    <row r="742" spans="1:19" ht="14.4" customHeight="1" x14ac:dyDescent="0.3">
      <c r="A742" s="831" t="s">
        <v>4551</v>
      </c>
      <c r="B742" s="832" t="s">
        <v>4552</v>
      </c>
      <c r="C742" s="832" t="s">
        <v>606</v>
      </c>
      <c r="D742" s="832" t="s">
        <v>2493</v>
      </c>
      <c r="E742" s="832" t="s">
        <v>4804</v>
      </c>
      <c r="F742" s="832" t="s">
        <v>4827</v>
      </c>
      <c r="G742" s="832" t="s">
        <v>4828</v>
      </c>
      <c r="H742" s="849">
        <v>6</v>
      </c>
      <c r="I742" s="849">
        <v>222</v>
      </c>
      <c r="J742" s="832">
        <v>1.5</v>
      </c>
      <c r="K742" s="832">
        <v>37</v>
      </c>
      <c r="L742" s="849">
        <v>4</v>
      </c>
      <c r="M742" s="849">
        <v>148</v>
      </c>
      <c r="N742" s="832">
        <v>1</v>
      </c>
      <c r="O742" s="832">
        <v>37</v>
      </c>
      <c r="P742" s="849">
        <v>19</v>
      </c>
      <c r="Q742" s="849">
        <v>722</v>
      </c>
      <c r="R742" s="837">
        <v>4.8783783783783781</v>
      </c>
      <c r="S742" s="850">
        <v>38</v>
      </c>
    </row>
    <row r="743" spans="1:19" ht="14.4" customHeight="1" x14ac:dyDescent="0.3">
      <c r="A743" s="831" t="s">
        <v>4551</v>
      </c>
      <c r="B743" s="832" t="s">
        <v>4552</v>
      </c>
      <c r="C743" s="832" t="s">
        <v>606</v>
      </c>
      <c r="D743" s="832" t="s">
        <v>2493</v>
      </c>
      <c r="E743" s="832" t="s">
        <v>4804</v>
      </c>
      <c r="F743" s="832" t="s">
        <v>4831</v>
      </c>
      <c r="G743" s="832" t="s">
        <v>4832</v>
      </c>
      <c r="H743" s="849">
        <v>23</v>
      </c>
      <c r="I743" s="849">
        <v>736</v>
      </c>
      <c r="J743" s="832">
        <v>3.2857142857142856</v>
      </c>
      <c r="K743" s="832">
        <v>32</v>
      </c>
      <c r="L743" s="849">
        <v>7</v>
      </c>
      <c r="M743" s="849">
        <v>224</v>
      </c>
      <c r="N743" s="832">
        <v>1</v>
      </c>
      <c r="O743" s="832">
        <v>32</v>
      </c>
      <c r="P743" s="849"/>
      <c r="Q743" s="849"/>
      <c r="R743" s="837"/>
      <c r="S743" s="850"/>
    </row>
    <row r="744" spans="1:19" ht="14.4" customHeight="1" x14ac:dyDescent="0.3">
      <c r="A744" s="831" t="s">
        <v>4551</v>
      </c>
      <c r="B744" s="832" t="s">
        <v>4552</v>
      </c>
      <c r="C744" s="832" t="s">
        <v>606</v>
      </c>
      <c r="D744" s="832" t="s">
        <v>2493</v>
      </c>
      <c r="E744" s="832" t="s">
        <v>4804</v>
      </c>
      <c r="F744" s="832" t="s">
        <v>4835</v>
      </c>
      <c r="G744" s="832" t="s">
        <v>4836</v>
      </c>
      <c r="H744" s="849"/>
      <c r="I744" s="849"/>
      <c r="J744" s="832"/>
      <c r="K744" s="832"/>
      <c r="L744" s="849"/>
      <c r="M744" s="849"/>
      <c r="N744" s="832"/>
      <c r="O744" s="832"/>
      <c r="P744" s="849">
        <v>1</v>
      </c>
      <c r="Q744" s="849">
        <v>135</v>
      </c>
      <c r="R744" s="837"/>
      <c r="S744" s="850">
        <v>135</v>
      </c>
    </row>
    <row r="745" spans="1:19" ht="14.4" customHeight="1" x14ac:dyDescent="0.3">
      <c r="A745" s="831" t="s">
        <v>4551</v>
      </c>
      <c r="B745" s="832" t="s">
        <v>4552</v>
      </c>
      <c r="C745" s="832" t="s">
        <v>606</v>
      </c>
      <c r="D745" s="832" t="s">
        <v>2493</v>
      </c>
      <c r="E745" s="832" t="s">
        <v>4804</v>
      </c>
      <c r="F745" s="832" t="s">
        <v>4839</v>
      </c>
      <c r="G745" s="832" t="s">
        <v>4840</v>
      </c>
      <c r="H745" s="849"/>
      <c r="I745" s="849"/>
      <c r="J745" s="832"/>
      <c r="K745" s="832"/>
      <c r="L745" s="849"/>
      <c r="M745" s="849"/>
      <c r="N745" s="832"/>
      <c r="O745" s="832"/>
      <c r="P745" s="849">
        <v>19</v>
      </c>
      <c r="Q745" s="849">
        <v>6802</v>
      </c>
      <c r="R745" s="837"/>
      <c r="S745" s="850">
        <v>358</v>
      </c>
    </row>
    <row r="746" spans="1:19" ht="14.4" customHeight="1" x14ac:dyDescent="0.3">
      <c r="A746" s="831" t="s">
        <v>4551</v>
      </c>
      <c r="B746" s="832" t="s">
        <v>4552</v>
      </c>
      <c r="C746" s="832" t="s">
        <v>606</v>
      </c>
      <c r="D746" s="832" t="s">
        <v>2493</v>
      </c>
      <c r="E746" s="832" t="s">
        <v>4804</v>
      </c>
      <c r="F746" s="832" t="s">
        <v>4841</v>
      </c>
      <c r="G746" s="832" t="s">
        <v>4842</v>
      </c>
      <c r="H746" s="849"/>
      <c r="I746" s="849"/>
      <c r="J746" s="832"/>
      <c r="K746" s="832"/>
      <c r="L746" s="849"/>
      <c r="M746" s="849"/>
      <c r="N746" s="832"/>
      <c r="O746" s="832"/>
      <c r="P746" s="849">
        <v>9</v>
      </c>
      <c r="Q746" s="849">
        <v>549</v>
      </c>
      <c r="R746" s="837"/>
      <c r="S746" s="850">
        <v>61</v>
      </c>
    </row>
    <row r="747" spans="1:19" ht="14.4" customHeight="1" x14ac:dyDescent="0.3">
      <c r="A747" s="831" t="s">
        <v>4551</v>
      </c>
      <c r="B747" s="832" t="s">
        <v>4552</v>
      </c>
      <c r="C747" s="832" t="s">
        <v>606</v>
      </c>
      <c r="D747" s="832" t="s">
        <v>2493</v>
      </c>
      <c r="E747" s="832" t="s">
        <v>4804</v>
      </c>
      <c r="F747" s="832" t="s">
        <v>4843</v>
      </c>
      <c r="G747" s="832" t="s">
        <v>4844</v>
      </c>
      <c r="H747" s="849">
        <v>2</v>
      </c>
      <c r="I747" s="849">
        <v>1402</v>
      </c>
      <c r="J747" s="832"/>
      <c r="K747" s="832">
        <v>701</v>
      </c>
      <c r="L747" s="849"/>
      <c r="M747" s="849"/>
      <c r="N747" s="832"/>
      <c r="O747" s="832"/>
      <c r="P747" s="849"/>
      <c r="Q747" s="849"/>
      <c r="R747" s="837"/>
      <c r="S747" s="850"/>
    </row>
    <row r="748" spans="1:19" ht="14.4" customHeight="1" x14ac:dyDescent="0.3">
      <c r="A748" s="831" t="s">
        <v>4551</v>
      </c>
      <c r="B748" s="832" t="s">
        <v>4552</v>
      </c>
      <c r="C748" s="832" t="s">
        <v>606</v>
      </c>
      <c r="D748" s="832" t="s">
        <v>2493</v>
      </c>
      <c r="E748" s="832" t="s">
        <v>4804</v>
      </c>
      <c r="F748" s="832" t="s">
        <v>4845</v>
      </c>
      <c r="G748" s="832" t="s">
        <v>4846</v>
      </c>
      <c r="H748" s="849"/>
      <c r="I748" s="849"/>
      <c r="J748" s="832"/>
      <c r="K748" s="832"/>
      <c r="L748" s="849"/>
      <c r="M748" s="849"/>
      <c r="N748" s="832"/>
      <c r="O748" s="832"/>
      <c r="P748" s="849">
        <v>1</v>
      </c>
      <c r="Q748" s="849">
        <v>61</v>
      </c>
      <c r="R748" s="837"/>
      <c r="S748" s="850">
        <v>61</v>
      </c>
    </row>
    <row r="749" spans="1:19" ht="14.4" customHeight="1" x14ac:dyDescent="0.3">
      <c r="A749" s="831" t="s">
        <v>4551</v>
      </c>
      <c r="B749" s="832" t="s">
        <v>4552</v>
      </c>
      <c r="C749" s="832" t="s">
        <v>606</v>
      </c>
      <c r="D749" s="832" t="s">
        <v>2494</v>
      </c>
      <c r="E749" s="832" t="s">
        <v>4553</v>
      </c>
      <c r="F749" s="832" t="s">
        <v>4559</v>
      </c>
      <c r="G749" s="832" t="s">
        <v>4560</v>
      </c>
      <c r="H749" s="849"/>
      <c r="I749" s="849"/>
      <c r="J749" s="832"/>
      <c r="K749" s="832"/>
      <c r="L749" s="849"/>
      <c r="M749" s="849"/>
      <c r="N749" s="832"/>
      <c r="O749" s="832"/>
      <c r="P749" s="849">
        <v>0.4</v>
      </c>
      <c r="Q749" s="849">
        <v>5.15</v>
      </c>
      <c r="R749" s="837"/>
      <c r="S749" s="850">
        <v>12.875</v>
      </c>
    </row>
    <row r="750" spans="1:19" ht="14.4" customHeight="1" x14ac:dyDescent="0.3">
      <c r="A750" s="831" t="s">
        <v>4551</v>
      </c>
      <c r="B750" s="832" t="s">
        <v>4552</v>
      </c>
      <c r="C750" s="832" t="s">
        <v>606</v>
      </c>
      <c r="D750" s="832" t="s">
        <v>2494</v>
      </c>
      <c r="E750" s="832" t="s">
        <v>4553</v>
      </c>
      <c r="F750" s="832" t="s">
        <v>4561</v>
      </c>
      <c r="G750" s="832" t="s">
        <v>4562</v>
      </c>
      <c r="H750" s="849"/>
      <c r="I750" s="849"/>
      <c r="J750" s="832"/>
      <c r="K750" s="832"/>
      <c r="L750" s="849">
        <v>0.1</v>
      </c>
      <c r="M750" s="849">
        <v>20.54</v>
      </c>
      <c r="N750" s="832">
        <v>1</v>
      </c>
      <c r="O750" s="832">
        <v>205.39999999999998</v>
      </c>
      <c r="P750" s="849">
        <v>0.1</v>
      </c>
      <c r="Q750" s="849">
        <v>17.36</v>
      </c>
      <c r="R750" s="837">
        <v>0.84518013631937683</v>
      </c>
      <c r="S750" s="850">
        <v>173.6</v>
      </c>
    </row>
    <row r="751" spans="1:19" ht="14.4" customHeight="1" x14ac:dyDescent="0.3">
      <c r="A751" s="831" t="s">
        <v>4551</v>
      </c>
      <c r="B751" s="832" t="s">
        <v>4552</v>
      </c>
      <c r="C751" s="832" t="s">
        <v>606</v>
      </c>
      <c r="D751" s="832" t="s">
        <v>2494</v>
      </c>
      <c r="E751" s="832" t="s">
        <v>4553</v>
      </c>
      <c r="F751" s="832" t="s">
        <v>4566</v>
      </c>
      <c r="G751" s="832" t="s">
        <v>1172</v>
      </c>
      <c r="H751" s="849"/>
      <c r="I751" s="849"/>
      <c r="J751" s="832"/>
      <c r="K751" s="832"/>
      <c r="L751" s="849">
        <v>2</v>
      </c>
      <c r="M751" s="849">
        <v>27.48</v>
      </c>
      <c r="N751" s="832">
        <v>1</v>
      </c>
      <c r="O751" s="832">
        <v>13.74</v>
      </c>
      <c r="P751" s="849"/>
      <c r="Q751" s="849"/>
      <c r="R751" s="837"/>
      <c r="S751" s="850"/>
    </row>
    <row r="752" spans="1:19" ht="14.4" customHeight="1" x14ac:dyDescent="0.3">
      <c r="A752" s="831" t="s">
        <v>4551</v>
      </c>
      <c r="B752" s="832" t="s">
        <v>4552</v>
      </c>
      <c r="C752" s="832" t="s">
        <v>606</v>
      </c>
      <c r="D752" s="832" t="s">
        <v>2494</v>
      </c>
      <c r="E752" s="832" t="s">
        <v>4553</v>
      </c>
      <c r="F752" s="832" t="s">
        <v>4578</v>
      </c>
      <c r="G752" s="832" t="s">
        <v>2406</v>
      </c>
      <c r="H752" s="849"/>
      <c r="I752" s="849"/>
      <c r="J752" s="832"/>
      <c r="K752" s="832"/>
      <c r="L752" s="849">
        <v>14.37</v>
      </c>
      <c r="M752" s="849">
        <v>204314.54</v>
      </c>
      <c r="N752" s="832">
        <v>1</v>
      </c>
      <c r="O752" s="832">
        <v>14218.130828114128</v>
      </c>
      <c r="P752" s="849">
        <v>17.840000000000003</v>
      </c>
      <c r="Q752" s="849">
        <v>234466.1</v>
      </c>
      <c r="R752" s="837">
        <v>1.1475742255054389</v>
      </c>
      <c r="S752" s="850">
        <v>13142.718609865469</v>
      </c>
    </row>
    <row r="753" spans="1:19" ht="14.4" customHeight="1" x14ac:dyDescent="0.3">
      <c r="A753" s="831" t="s">
        <v>4551</v>
      </c>
      <c r="B753" s="832" t="s">
        <v>4552</v>
      </c>
      <c r="C753" s="832" t="s">
        <v>606</v>
      </c>
      <c r="D753" s="832" t="s">
        <v>2494</v>
      </c>
      <c r="E753" s="832" t="s">
        <v>4553</v>
      </c>
      <c r="F753" s="832" t="s">
        <v>4579</v>
      </c>
      <c r="G753" s="832" t="s">
        <v>4580</v>
      </c>
      <c r="H753" s="849"/>
      <c r="I753" s="849"/>
      <c r="J753" s="832"/>
      <c r="K753" s="832"/>
      <c r="L753" s="849">
        <v>2</v>
      </c>
      <c r="M753" s="849">
        <v>57089.94</v>
      </c>
      <c r="N753" s="832">
        <v>1</v>
      </c>
      <c r="O753" s="832">
        <v>28544.97</v>
      </c>
      <c r="P753" s="849"/>
      <c r="Q753" s="849"/>
      <c r="R753" s="837"/>
      <c r="S753" s="850"/>
    </row>
    <row r="754" spans="1:19" ht="14.4" customHeight="1" x14ac:dyDescent="0.3">
      <c r="A754" s="831" t="s">
        <v>4551</v>
      </c>
      <c r="B754" s="832" t="s">
        <v>4552</v>
      </c>
      <c r="C754" s="832" t="s">
        <v>606</v>
      </c>
      <c r="D754" s="832" t="s">
        <v>2494</v>
      </c>
      <c r="E754" s="832" t="s">
        <v>4553</v>
      </c>
      <c r="F754" s="832" t="s">
        <v>4581</v>
      </c>
      <c r="G754" s="832" t="s">
        <v>4580</v>
      </c>
      <c r="H754" s="849"/>
      <c r="I754" s="849"/>
      <c r="J754" s="832"/>
      <c r="K754" s="832"/>
      <c r="L754" s="849">
        <v>2</v>
      </c>
      <c r="M754" s="849">
        <v>115695.2</v>
      </c>
      <c r="N754" s="832">
        <v>1</v>
      </c>
      <c r="O754" s="832">
        <v>57847.6</v>
      </c>
      <c r="P754" s="849"/>
      <c r="Q754" s="849"/>
      <c r="R754" s="837"/>
      <c r="S754" s="850"/>
    </row>
    <row r="755" spans="1:19" ht="14.4" customHeight="1" x14ac:dyDescent="0.3">
      <c r="A755" s="831" t="s">
        <v>4551</v>
      </c>
      <c r="B755" s="832" t="s">
        <v>4552</v>
      </c>
      <c r="C755" s="832" t="s">
        <v>606</v>
      </c>
      <c r="D755" s="832" t="s">
        <v>2494</v>
      </c>
      <c r="E755" s="832" t="s">
        <v>4553</v>
      </c>
      <c r="F755" s="832" t="s">
        <v>4582</v>
      </c>
      <c r="G755" s="832" t="s">
        <v>4580</v>
      </c>
      <c r="H755" s="849"/>
      <c r="I755" s="849"/>
      <c r="J755" s="832"/>
      <c r="K755" s="832"/>
      <c r="L755" s="849"/>
      <c r="M755" s="849"/>
      <c r="N755" s="832"/>
      <c r="O755" s="832"/>
      <c r="P755" s="849">
        <v>3</v>
      </c>
      <c r="Q755" s="849">
        <v>334341</v>
      </c>
      <c r="R755" s="837"/>
      <c r="S755" s="850">
        <v>111447</v>
      </c>
    </row>
    <row r="756" spans="1:19" ht="14.4" customHeight="1" x14ac:dyDescent="0.3">
      <c r="A756" s="831" t="s">
        <v>4551</v>
      </c>
      <c r="B756" s="832" t="s">
        <v>4552</v>
      </c>
      <c r="C756" s="832" t="s">
        <v>606</v>
      </c>
      <c r="D756" s="832" t="s">
        <v>2494</v>
      </c>
      <c r="E756" s="832" t="s">
        <v>4553</v>
      </c>
      <c r="F756" s="832" t="s">
        <v>4583</v>
      </c>
      <c r="G756" s="832" t="s">
        <v>4584</v>
      </c>
      <c r="H756" s="849"/>
      <c r="I756" s="849"/>
      <c r="J756" s="832"/>
      <c r="K756" s="832"/>
      <c r="L756" s="849">
        <v>2</v>
      </c>
      <c r="M756" s="849">
        <v>157653.96</v>
      </c>
      <c r="N756" s="832">
        <v>1</v>
      </c>
      <c r="O756" s="832">
        <v>78826.98</v>
      </c>
      <c r="P756" s="849">
        <v>5</v>
      </c>
      <c r="Q756" s="849">
        <v>394135</v>
      </c>
      <c r="R756" s="837">
        <v>2.5000006343005912</v>
      </c>
      <c r="S756" s="850">
        <v>78827</v>
      </c>
    </row>
    <row r="757" spans="1:19" ht="14.4" customHeight="1" x14ac:dyDescent="0.3">
      <c r="A757" s="831" t="s">
        <v>4551</v>
      </c>
      <c r="B757" s="832" t="s">
        <v>4552</v>
      </c>
      <c r="C757" s="832" t="s">
        <v>606</v>
      </c>
      <c r="D757" s="832" t="s">
        <v>2494</v>
      </c>
      <c r="E757" s="832" t="s">
        <v>4553</v>
      </c>
      <c r="F757" s="832" t="s">
        <v>4585</v>
      </c>
      <c r="G757" s="832" t="s">
        <v>4586</v>
      </c>
      <c r="H757" s="849"/>
      <c r="I757" s="849"/>
      <c r="J757" s="832"/>
      <c r="K757" s="832"/>
      <c r="L757" s="849">
        <v>1</v>
      </c>
      <c r="M757" s="849">
        <v>29607.22</v>
      </c>
      <c r="N757" s="832">
        <v>1</v>
      </c>
      <c r="O757" s="832">
        <v>29607.22</v>
      </c>
      <c r="P757" s="849">
        <v>2</v>
      </c>
      <c r="Q757" s="849">
        <v>48044.4</v>
      </c>
      <c r="R757" s="837">
        <v>1.6227258080968088</v>
      </c>
      <c r="S757" s="850">
        <v>24022.2</v>
      </c>
    </row>
    <row r="758" spans="1:19" ht="14.4" customHeight="1" x14ac:dyDescent="0.3">
      <c r="A758" s="831" t="s">
        <v>4551</v>
      </c>
      <c r="B758" s="832" t="s">
        <v>4552</v>
      </c>
      <c r="C758" s="832" t="s">
        <v>606</v>
      </c>
      <c r="D758" s="832" t="s">
        <v>2494</v>
      </c>
      <c r="E758" s="832" t="s">
        <v>4553</v>
      </c>
      <c r="F758" s="832" t="s">
        <v>4593</v>
      </c>
      <c r="G758" s="832" t="s">
        <v>4586</v>
      </c>
      <c r="H758" s="849"/>
      <c r="I758" s="849"/>
      <c r="J758" s="832"/>
      <c r="K758" s="832"/>
      <c r="L758" s="849"/>
      <c r="M758" s="849"/>
      <c r="N758" s="832"/>
      <c r="O758" s="832"/>
      <c r="P758" s="849">
        <v>1</v>
      </c>
      <c r="Q758" s="849">
        <v>72066.600000000006</v>
      </c>
      <c r="R758" s="837"/>
      <c r="S758" s="850">
        <v>72066.600000000006</v>
      </c>
    </row>
    <row r="759" spans="1:19" ht="14.4" customHeight="1" x14ac:dyDescent="0.3">
      <c r="A759" s="831" t="s">
        <v>4551</v>
      </c>
      <c r="B759" s="832" t="s">
        <v>4552</v>
      </c>
      <c r="C759" s="832" t="s">
        <v>606</v>
      </c>
      <c r="D759" s="832" t="s">
        <v>2494</v>
      </c>
      <c r="E759" s="832" t="s">
        <v>4553</v>
      </c>
      <c r="F759" s="832" t="s">
        <v>4594</v>
      </c>
      <c r="G759" s="832" t="s">
        <v>1691</v>
      </c>
      <c r="H759" s="849"/>
      <c r="I759" s="849"/>
      <c r="J759" s="832"/>
      <c r="K759" s="832"/>
      <c r="L759" s="849"/>
      <c r="M759" s="849"/>
      <c r="N759" s="832"/>
      <c r="O759" s="832"/>
      <c r="P759" s="849">
        <v>17.61</v>
      </c>
      <c r="Q759" s="849">
        <v>114088.57</v>
      </c>
      <c r="R759" s="837"/>
      <c r="S759" s="850">
        <v>6478.6240772288475</v>
      </c>
    </row>
    <row r="760" spans="1:19" ht="14.4" customHeight="1" x14ac:dyDescent="0.3">
      <c r="A760" s="831" t="s">
        <v>4551</v>
      </c>
      <c r="B760" s="832" t="s">
        <v>4552</v>
      </c>
      <c r="C760" s="832" t="s">
        <v>606</v>
      </c>
      <c r="D760" s="832" t="s">
        <v>2494</v>
      </c>
      <c r="E760" s="832" t="s">
        <v>4553</v>
      </c>
      <c r="F760" s="832" t="s">
        <v>4595</v>
      </c>
      <c r="G760" s="832" t="s">
        <v>1691</v>
      </c>
      <c r="H760" s="849"/>
      <c r="I760" s="849"/>
      <c r="J760" s="832"/>
      <c r="K760" s="832"/>
      <c r="L760" s="849"/>
      <c r="M760" s="849"/>
      <c r="N760" s="832"/>
      <c r="O760" s="832"/>
      <c r="P760" s="849">
        <v>24.01</v>
      </c>
      <c r="Q760" s="849">
        <v>622121.65999999992</v>
      </c>
      <c r="R760" s="837"/>
      <c r="S760" s="850">
        <v>25910.939608496454</v>
      </c>
    </row>
    <row r="761" spans="1:19" ht="14.4" customHeight="1" x14ac:dyDescent="0.3">
      <c r="A761" s="831" t="s">
        <v>4551</v>
      </c>
      <c r="B761" s="832" t="s">
        <v>4552</v>
      </c>
      <c r="C761" s="832" t="s">
        <v>606</v>
      </c>
      <c r="D761" s="832" t="s">
        <v>2494</v>
      </c>
      <c r="E761" s="832" t="s">
        <v>4553</v>
      </c>
      <c r="F761" s="832" t="s">
        <v>4596</v>
      </c>
      <c r="G761" s="832" t="s">
        <v>1701</v>
      </c>
      <c r="H761" s="849"/>
      <c r="I761" s="849"/>
      <c r="J761" s="832"/>
      <c r="K761" s="832"/>
      <c r="L761" s="849">
        <v>49.44</v>
      </c>
      <c r="M761" s="849">
        <v>241790.76</v>
      </c>
      <c r="N761" s="832">
        <v>1</v>
      </c>
      <c r="O761" s="832">
        <v>4890.5898058252433</v>
      </c>
      <c r="P761" s="849">
        <v>273.36</v>
      </c>
      <c r="Q761" s="849">
        <v>1336891.69</v>
      </c>
      <c r="R761" s="837">
        <v>5.5291264645514158</v>
      </c>
      <c r="S761" s="850">
        <v>4890.5900278021654</v>
      </c>
    </row>
    <row r="762" spans="1:19" ht="14.4" customHeight="1" x14ac:dyDescent="0.3">
      <c r="A762" s="831" t="s">
        <v>4551</v>
      </c>
      <c r="B762" s="832" t="s">
        <v>4552</v>
      </c>
      <c r="C762" s="832" t="s">
        <v>606</v>
      </c>
      <c r="D762" s="832" t="s">
        <v>2494</v>
      </c>
      <c r="E762" s="832" t="s">
        <v>4553</v>
      </c>
      <c r="F762" s="832" t="s">
        <v>4599</v>
      </c>
      <c r="G762" s="832" t="s">
        <v>2421</v>
      </c>
      <c r="H762" s="849"/>
      <c r="I762" s="849"/>
      <c r="J762" s="832"/>
      <c r="K762" s="832"/>
      <c r="L762" s="849">
        <v>27.41</v>
      </c>
      <c r="M762" s="849">
        <v>286302.03999999998</v>
      </c>
      <c r="N762" s="832">
        <v>1</v>
      </c>
      <c r="O762" s="832">
        <v>10445.167457132433</v>
      </c>
      <c r="P762" s="849">
        <v>12.48</v>
      </c>
      <c r="Q762" s="849">
        <v>114196.12</v>
      </c>
      <c r="R762" s="837">
        <v>0.39886589700862768</v>
      </c>
      <c r="S762" s="850">
        <v>9150.330128205127</v>
      </c>
    </row>
    <row r="763" spans="1:19" ht="14.4" customHeight="1" x14ac:dyDescent="0.3">
      <c r="A763" s="831" t="s">
        <v>4551</v>
      </c>
      <c r="B763" s="832" t="s">
        <v>4552</v>
      </c>
      <c r="C763" s="832" t="s">
        <v>606</v>
      </c>
      <c r="D763" s="832" t="s">
        <v>2494</v>
      </c>
      <c r="E763" s="832" t="s">
        <v>4553</v>
      </c>
      <c r="F763" s="832" t="s">
        <v>4605</v>
      </c>
      <c r="G763" s="832" t="s">
        <v>651</v>
      </c>
      <c r="H763" s="849"/>
      <c r="I763" s="849"/>
      <c r="J763" s="832"/>
      <c r="K763" s="832"/>
      <c r="L763" s="849"/>
      <c r="M763" s="849"/>
      <c r="N763" s="832"/>
      <c r="O763" s="832"/>
      <c r="P763" s="849">
        <v>0.1</v>
      </c>
      <c r="Q763" s="849">
        <v>4.71</v>
      </c>
      <c r="R763" s="837"/>
      <c r="S763" s="850">
        <v>47.099999999999994</v>
      </c>
    </row>
    <row r="764" spans="1:19" ht="14.4" customHeight="1" x14ac:dyDescent="0.3">
      <c r="A764" s="831" t="s">
        <v>4551</v>
      </c>
      <c r="B764" s="832" t="s">
        <v>4552</v>
      </c>
      <c r="C764" s="832" t="s">
        <v>606</v>
      </c>
      <c r="D764" s="832" t="s">
        <v>2494</v>
      </c>
      <c r="E764" s="832" t="s">
        <v>4553</v>
      </c>
      <c r="F764" s="832" t="s">
        <v>4606</v>
      </c>
      <c r="G764" s="832" t="s">
        <v>1144</v>
      </c>
      <c r="H764" s="849"/>
      <c r="I764" s="849"/>
      <c r="J764" s="832"/>
      <c r="K764" s="832"/>
      <c r="L764" s="849">
        <v>0.2</v>
      </c>
      <c r="M764" s="849">
        <v>36.43</v>
      </c>
      <c r="N764" s="832">
        <v>1</v>
      </c>
      <c r="O764" s="832">
        <v>182.14999999999998</v>
      </c>
      <c r="P764" s="849">
        <v>0.2</v>
      </c>
      <c r="Q764" s="849">
        <v>35.08</v>
      </c>
      <c r="R764" s="837">
        <v>0.96294262970079603</v>
      </c>
      <c r="S764" s="850">
        <v>175.39999999999998</v>
      </c>
    </row>
    <row r="765" spans="1:19" ht="14.4" customHeight="1" x14ac:dyDescent="0.3">
      <c r="A765" s="831" t="s">
        <v>4551</v>
      </c>
      <c r="B765" s="832" t="s">
        <v>4552</v>
      </c>
      <c r="C765" s="832" t="s">
        <v>606</v>
      </c>
      <c r="D765" s="832" t="s">
        <v>2494</v>
      </c>
      <c r="E765" s="832" t="s">
        <v>4553</v>
      </c>
      <c r="F765" s="832" t="s">
        <v>4614</v>
      </c>
      <c r="G765" s="832" t="s">
        <v>4615</v>
      </c>
      <c r="H765" s="849"/>
      <c r="I765" s="849"/>
      <c r="J765" s="832"/>
      <c r="K765" s="832"/>
      <c r="L765" s="849">
        <v>0.4</v>
      </c>
      <c r="M765" s="849">
        <v>46.92</v>
      </c>
      <c r="N765" s="832">
        <v>1</v>
      </c>
      <c r="O765" s="832">
        <v>117.3</v>
      </c>
      <c r="P765" s="849">
        <v>0.1</v>
      </c>
      <c r="Q765" s="849">
        <v>11.73</v>
      </c>
      <c r="R765" s="837">
        <v>0.25</v>
      </c>
      <c r="S765" s="850">
        <v>117.3</v>
      </c>
    </row>
    <row r="766" spans="1:19" ht="14.4" customHeight="1" x14ac:dyDescent="0.3">
      <c r="A766" s="831" t="s">
        <v>4551</v>
      </c>
      <c r="B766" s="832" t="s">
        <v>4552</v>
      </c>
      <c r="C766" s="832" t="s">
        <v>606</v>
      </c>
      <c r="D766" s="832" t="s">
        <v>2494</v>
      </c>
      <c r="E766" s="832" t="s">
        <v>4553</v>
      </c>
      <c r="F766" s="832" t="s">
        <v>4620</v>
      </c>
      <c r="G766" s="832" t="s">
        <v>2087</v>
      </c>
      <c r="H766" s="849"/>
      <c r="I766" s="849"/>
      <c r="J766" s="832"/>
      <c r="K766" s="832"/>
      <c r="L766" s="849">
        <v>0.56999999999999995</v>
      </c>
      <c r="M766" s="849">
        <v>1341.15</v>
      </c>
      <c r="N766" s="832">
        <v>1</v>
      </c>
      <c r="O766" s="832">
        <v>2352.8947368421054</v>
      </c>
      <c r="P766" s="849"/>
      <c r="Q766" s="849"/>
      <c r="R766" s="837"/>
      <c r="S766" s="850"/>
    </row>
    <row r="767" spans="1:19" ht="14.4" customHeight="1" x14ac:dyDescent="0.3">
      <c r="A767" s="831" t="s">
        <v>4551</v>
      </c>
      <c r="B767" s="832" t="s">
        <v>4552</v>
      </c>
      <c r="C767" s="832" t="s">
        <v>606</v>
      </c>
      <c r="D767" s="832" t="s">
        <v>2494</v>
      </c>
      <c r="E767" s="832" t="s">
        <v>4553</v>
      </c>
      <c r="F767" s="832" t="s">
        <v>4647</v>
      </c>
      <c r="G767" s="832" t="s">
        <v>4648</v>
      </c>
      <c r="H767" s="849"/>
      <c r="I767" s="849"/>
      <c r="J767" s="832"/>
      <c r="K767" s="832"/>
      <c r="L767" s="849"/>
      <c r="M767" s="849"/>
      <c r="N767" s="832"/>
      <c r="O767" s="832"/>
      <c r="P767" s="849">
        <v>1</v>
      </c>
      <c r="Q767" s="849">
        <v>6706.6</v>
      </c>
      <c r="R767" s="837"/>
      <c r="S767" s="850">
        <v>6706.6</v>
      </c>
    </row>
    <row r="768" spans="1:19" ht="14.4" customHeight="1" x14ac:dyDescent="0.3">
      <c r="A768" s="831" t="s">
        <v>4551</v>
      </c>
      <c r="B768" s="832" t="s">
        <v>4552</v>
      </c>
      <c r="C768" s="832" t="s">
        <v>606</v>
      </c>
      <c r="D768" s="832" t="s">
        <v>2494</v>
      </c>
      <c r="E768" s="832" t="s">
        <v>4553</v>
      </c>
      <c r="F768" s="832" t="s">
        <v>4649</v>
      </c>
      <c r="G768" s="832" t="s">
        <v>4639</v>
      </c>
      <c r="H768" s="849"/>
      <c r="I768" s="849"/>
      <c r="J768" s="832"/>
      <c r="K768" s="832"/>
      <c r="L768" s="849"/>
      <c r="M768" s="849"/>
      <c r="N768" s="832"/>
      <c r="O768" s="832"/>
      <c r="P768" s="849">
        <v>1.06</v>
      </c>
      <c r="Q768" s="849">
        <v>505.12</v>
      </c>
      <c r="R768" s="837"/>
      <c r="S768" s="850">
        <v>476.52830188679241</v>
      </c>
    </row>
    <row r="769" spans="1:19" ht="14.4" customHeight="1" x14ac:dyDescent="0.3">
      <c r="A769" s="831" t="s">
        <v>4551</v>
      </c>
      <c r="B769" s="832" t="s">
        <v>4552</v>
      </c>
      <c r="C769" s="832" t="s">
        <v>606</v>
      </c>
      <c r="D769" s="832" t="s">
        <v>2494</v>
      </c>
      <c r="E769" s="832" t="s">
        <v>4553</v>
      </c>
      <c r="F769" s="832" t="s">
        <v>4653</v>
      </c>
      <c r="G769" s="832" t="s">
        <v>2101</v>
      </c>
      <c r="H769" s="849"/>
      <c r="I769" s="849"/>
      <c r="J769" s="832"/>
      <c r="K769" s="832"/>
      <c r="L769" s="849">
        <v>3.8</v>
      </c>
      <c r="M769" s="849">
        <v>16828.95</v>
      </c>
      <c r="N769" s="832">
        <v>1</v>
      </c>
      <c r="O769" s="832">
        <v>4428.6710526315792</v>
      </c>
      <c r="P769" s="849">
        <v>6.7999999999999989</v>
      </c>
      <c r="Q769" s="849">
        <v>3628.36</v>
      </c>
      <c r="R769" s="837">
        <v>0.21560228059385761</v>
      </c>
      <c r="S769" s="850">
        <v>533.58235294117662</v>
      </c>
    </row>
    <row r="770" spans="1:19" ht="14.4" customHeight="1" x14ac:dyDescent="0.3">
      <c r="A770" s="831" t="s">
        <v>4551</v>
      </c>
      <c r="B770" s="832" t="s">
        <v>4552</v>
      </c>
      <c r="C770" s="832" t="s">
        <v>606</v>
      </c>
      <c r="D770" s="832" t="s">
        <v>2494</v>
      </c>
      <c r="E770" s="832" t="s">
        <v>4553</v>
      </c>
      <c r="F770" s="832" t="s">
        <v>4664</v>
      </c>
      <c r="G770" s="832" t="s">
        <v>4663</v>
      </c>
      <c r="H770" s="849"/>
      <c r="I770" s="849"/>
      <c r="J770" s="832"/>
      <c r="K770" s="832"/>
      <c r="L770" s="849"/>
      <c r="M770" s="849"/>
      <c r="N770" s="832"/>
      <c r="O770" s="832"/>
      <c r="P770" s="849">
        <v>2</v>
      </c>
      <c r="Q770" s="849">
        <v>145922.6</v>
      </c>
      <c r="R770" s="837"/>
      <c r="S770" s="850">
        <v>72961.3</v>
      </c>
    </row>
    <row r="771" spans="1:19" ht="14.4" customHeight="1" x14ac:dyDescent="0.3">
      <c r="A771" s="831" t="s">
        <v>4551</v>
      </c>
      <c r="B771" s="832" t="s">
        <v>4552</v>
      </c>
      <c r="C771" s="832" t="s">
        <v>606</v>
      </c>
      <c r="D771" s="832" t="s">
        <v>2494</v>
      </c>
      <c r="E771" s="832" t="s">
        <v>4553</v>
      </c>
      <c r="F771" s="832" t="s">
        <v>4670</v>
      </c>
      <c r="G771" s="832" t="s">
        <v>4669</v>
      </c>
      <c r="H771" s="849"/>
      <c r="I771" s="849"/>
      <c r="J771" s="832"/>
      <c r="K771" s="832"/>
      <c r="L771" s="849">
        <v>1.05</v>
      </c>
      <c r="M771" s="849">
        <v>370.55</v>
      </c>
      <c r="N771" s="832">
        <v>1</v>
      </c>
      <c r="O771" s="832">
        <v>352.90476190476193</v>
      </c>
      <c r="P771" s="849">
        <v>1</v>
      </c>
      <c r="Q771" s="849">
        <v>218.9</v>
      </c>
      <c r="R771" s="837">
        <v>0.59074348940763732</v>
      </c>
      <c r="S771" s="850">
        <v>218.9</v>
      </c>
    </row>
    <row r="772" spans="1:19" ht="14.4" customHeight="1" x14ac:dyDescent="0.3">
      <c r="A772" s="831" t="s">
        <v>4551</v>
      </c>
      <c r="B772" s="832" t="s">
        <v>4552</v>
      </c>
      <c r="C772" s="832" t="s">
        <v>606</v>
      </c>
      <c r="D772" s="832" t="s">
        <v>2494</v>
      </c>
      <c r="E772" s="832" t="s">
        <v>4553</v>
      </c>
      <c r="F772" s="832" t="s">
        <v>4671</v>
      </c>
      <c r="G772" s="832" t="s">
        <v>4669</v>
      </c>
      <c r="H772" s="849"/>
      <c r="I772" s="849"/>
      <c r="J772" s="832"/>
      <c r="K772" s="832"/>
      <c r="L772" s="849"/>
      <c r="M772" s="849"/>
      <c r="N772" s="832"/>
      <c r="O772" s="832"/>
      <c r="P772" s="849">
        <v>1.53</v>
      </c>
      <c r="Q772" s="849">
        <v>121.18</v>
      </c>
      <c r="R772" s="837"/>
      <c r="S772" s="850">
        <v>79.202614379084977</v>
      </c>
    </row>
    <row r="773" spans="1:19" ht="14.4" customHeight="1" x14ac:dyDescent="0.3">
      <c r="A773" s="831" t="s">
        <v>4551</v>
      </c>
      <c r="B773" s="832" t="s">
        <v>4552</v>
      </c>
      <c r="C773" s="832" t="s">
        <v>606</v>
      </c>
      <c r="D773" s="832" t="s">
        <v>2494</v>
      </c>
      <c r="E773" s="832" t="s">
        <v>4553</v>
      </c>
      <c r="F773" s="832" t="s">
        <v>4676</v>
      </c>
      <c r="G773" s="832" t="s">
        <v>1712</v>
      </c>
      <c r="H773" s="849"/>
      <c r="I773" s="849"/>
      <c r="J773" s="832"/>
      <c r="K773" s="832"/>
      <c r="L773" s="849">
        <v>5.43</v>
      </c>
      <c r="M773" s="849">
        <v>49509.22</v>
      </c>
      <c r="N773" s="832">
        <v>1</v>
      </c>
      <c r="O773" s="832">
        <v>9117.7200736648265</v>
      </c>
      <c r="P773" s="849">
        <v>32.71</v>
      </c>
      <c r="Q773" s="849">
        <v>290154.96000000002</v>
      </c>
      <c r="R773" s="837">
        <v>5.8606247482792098</v>
      </c>
      <c r="S773" s="850">
        <v>8870.5276673800072</v>
      </c>
    </row>
    <row r="774" spans="1:19" ht="14.4" customHeight="1" x14ac:dyDescent="0.3">
      <c r="A774" s="831" t="s">
        <v>4551</v>
      </c>
      <c r="B774" s="832" t="s">
        <v>4552</v>
      </c>
      <c r="C774" s="832" t="s">
        <v>606</v>
      </c>
      <c r="D774" s="832" t="s">
        <v>2494</v>
      </c>
      <c r="E774" s="832" t="s">
        <v>4553</v>
      </c>
      <c r="F774" s="832" t="s">
        <v>4681</v>
      </c>
      <c r="G774" s="832" t="s">
        <v>4682</v>
      </c>
      <c r="H774" s="849"/>
      <c r="I774" s="849"/>
      <c r="J774" s="832"/>
      <c r="K774" s="832"/>
      <c r="L774" s="849">
        <v>1</v>
      </c>
      <c r="M774" s="849">
        <v>77000</v>
      </c>
      <c r="N774" s="832">
        <v>1</v>
      </c>
      <c r="O774" s="832">
        <v>77000</v>
      </c>
      <c r="P774" s="849">
        <v>4</v>
      </c>
      <c r="Q774" s="849">
        <v>303845.84000000003</v>
      </c>
      <c r="R774" s="837">
        <v>3.9460498701298703</v>
      </c>
      <c r="S774" s="850">
        <v>75961.460000000006</v>
      </c>
    </row>
    <row r="775" spans="1:19" ht="14.4" customHeight="1" x14ac:dyDescent="0.3">
      <c r="A775" s="831" t="s">
        <v>4551</v>
      </c>
      <c r="B775" s="832" t="s">
        <v>4552</v>
      </c>
      <c r="C775" s="832" t="s">
        <v>606</v>
      </c>
      <c r="D775" s="832" t="s">
        <v>2494</v>
      </c>
      <c r="E775" s="832" t="s">
        <v>4553</v>
      </c>
      <c r="F775" s="832" t="s">
        <v>4685</v>
      </c>
      <c r="G775" s="832" t="s">
        <v>2406</v>
      </c>
      <c r="H775" s="849"/>
      <c r="I775" s="849"/>
      <c r="J775" s="832"/>
      <c r="K775" s="832"/>
      <c r="L775" s="849">
        <v>4</v>
      </c>
      <c r="M775" s="849">
        <v>168947.64</v>
      </c>
      <c r="N775" s="832">
        <v>1</v>
      </c>
      <c r="O775" s="832">
        <v>42236.91</v>
      </c>
      <c r="P775" s="849">
        <v>34.94</v>
      </c>
      <c r="Q775" s="849">
        <v>1377035.51</v>
      </c>
      <c r="R775" s="837">
        <v>8.1506643715177081</v>
      </c>
      <c r="S775" s="850">
        <v>39411.434172867775</v>
      </c>
    </row>
    <row r="776" spans="1:19" ht="14.4" customHeight="1" x14ac:dyDescent="0.3">
      <c r="A776" s="831" t="s">
        <v>4551</v>
      </c>
      <c r="B776" s="832" t="s">
        <v>4552</v>
      </c>
      <c r="C776" s="832" t="s">
        <v>606</v>
      </c>
      <c r="D776" s="832" t="s">
        <v>2494</v>
      </c>
      <c r="E776" s="832" t="s">
        <v>4553</v>
      </c>
      <c r="F776" s="832" t="s">
        <v>4687</v>
      </c>
      <c r="G776" s="832" t="s">
        <v>4688</v>
      </c>
      <c r="H776" s="849"/>
      <c r="I776" s="849"/>
      <c r="J776" s="832"/>
      <c r="K776" s="832"/>
      <c r="L776" s="849"/>
      <c r="M776" s="849"/>
      <c r="N776" s="832"/>
      <c r="O776" s="832"/>
      <c r="P776" s="849">
        <v>22.52</v>
      </c>
      <c r="Q776" s="849">
        <v>189949</v>
      </c>
      <c r="R776" s="837"/>
      <c r="S776" s="850">
        <v>8434.6802841918288</v>
      </c>
    </row>
    <row r="777" spans="1:19" ht="14.4" customHeight="1" x14ac:dyDescent="0.3">
      <c r="A777" s="831" t="s">
        <v>4551</v>
      </c>
      <c r="B777" s="832" t="s">
        <v>4552</v>
      </c>
      <c r="C777" s="832" t="s">
        <v>606</v>
      </c>
      <c r="D777" s="832" t="s">
        <v>2494</v>
      </c>
      <c r="E777" s="832" t="s">
        <v>4553</v>
      </c>
      <c r="F777" s="832" t="s">
        <v>4697</v>
      </c>
      <c r="G777" s="832" t="s">
        <v>1760</v>
      </c>
      <c r="H777" s="849"/>
      <c r="I777" s="849"/>
      <c r="J777" s="832"/>
      <c r="K777" s="832"/>
      <c r="L777" s="849"/>
      <c r="M777" s="849"/>
      <c r="N777" s="832"/>
      <c r="O777" s="832"/>
      <c r="P777" s="849">
        <v>1</v>
      </c>
      <c r="Q777" s="849">
        <v>42782.86</v>
      </c>
      <c r="R777" s="837"/>
      <c r="S777" s="850">
        <v>42782.86</v>
      </c>
    </row>
    <row r="778" spans="1:19" ht="14.4" customHeight="1" x14ac:dyDescent="0.3">
      <c r="A778" s="831" t="s">
        <v>4551</v>
      </c>
      <c r="B778" s="832" t="s">
        <v>4552</v>
      </c>
      <c r="C778" s="832" t="s">
        <v>606</v>
      </c>
      <c r="D778" s="832" t="s">
        <v>2494</v>
      </c>
      <c r="E778" s="832" t="s">
        <v>4553</v>
      </c>
      <c r="F778" s="832" t="s">
        <v>4700</v>
      </c>
      <c r="G778" s="832" t="s">
        <v>2424</v>
      </c>
      <c r="H778" s="849"/>
      <c r="I778" s="849"/>
      <c r="J778" s="832"/>
      <c r="K778" s="832"/>
      <c r="L778" s="849"/>
      <c r="M778" s="849"/>
      <c r="N778" s="832"/>
      <c r="O778" s="832"/>
      <c r="P778" s="849">
        <v>2</v>
      </c>
      <c r="Q778" s="849">
        <v>135836.79999999999</v>
      </c>
      <c r="R778" s="837"/>
      <c r="S778" s="850">
        <v>67918.399999999994</v>
      </c>
    </row>
    <row r="779" spans="1:19" ht="14.4" customHeight="1" x14ac:dyDescent="0.3">
      <c r="A779" s="831" t="s">
        <v>4551</v>
      </c>
      <c r="B779" s="832" t="s">
        <v>4552</v>
      </c>
      <c r="C779" s="832" t="s">
        <v>606</v>
      </c>
      <c r="D779" s="832" t="s">
        <v>2494</v>
      </c>
      <c r="E779" s="832" t="s">
        <v>4553</v>
      </c>
      <c r="F779" s="832" t="s">
        <v>4703</v>
      </c>
      <c r="G779" s="832" t="s">
        <v>2424</v>
      </c>
      <c r="H779" s="849"/>
      <c r="I779" s="849"/>
      <c r="J779" s="832"/>
      <c r="K779" s="832"/>
      <c r="L779" s="849">
        <v>3</v>
      </c>
      <c r="M779" s="849">
        <v>144451.17000000001</v>
      </c>
      <c r="N779" s="832">
        <v>1</v>
      </c>
      <c r="O779" s="832">
        <v>48150.390000000007</v>
      </c>
      <c r="P779" s="849">
        <v>7.52</v>
      </c>
      <c r="Q779" s="849">
        <v>319216.48</v>
      </c>
      <c r="R779" s="837">
        <v>2.2098573517957658</v>
      </c>
      <c r="S779" s="850">
        <v>42449</v>
      </c>
    </row>
    <row r="780" spans="1:19" ht="14.4" customHeight="1" x14ac:dyDescent="0.3">
      <c r="A780" s="831" t="s">
        <v>4551</v>
      </c>
      <c r="B780" s="832" t="s">
        <v>4552</v>
      </c>
      <c r="C780" s="832" t="s">
        <v>606</v>
      </c>
      <c r="D780" s="832" t="s">
        <v>2494</v>
      </c>
      <c r="E780" s="832" t="s">
        <v>4553</v>
      </c>
      <c r="F780" s="832" t="s">
        <v>4705</v>
      </c>
      <c r="G780" s="832" t="s">
        <v>4688</v>
      </c>
      <c r="H780" s="849"/>
      <c r="I780" s="849"/>
      <c r="J780" s="832"/>
      <c r="K780" s="832"/>
      <c r="L780" s="849"/>
      <c r="M780" s="849"/>
      <c r="N780" s="832"/>
      <c r="O780" s="832"/>
      <c r="P780" s="849">
        <v>29.919999999999998</v>
      </c>
      <c r="Q780" s="849">
        <v>504726.57</v>
      </c>
      <c r="R780" s="837"/>
      <c r="S780" s="850">
        <v>16869.20354278075</v>
      </c>
    </row>
    <row r="781" spans="1:19" ht="14.4" customHeight="1" x14ac:dyDescent="0.3">
      <c r="A781" s="831" t="s">
        <v>4551</v>
      </c>
      <c r="B781" s="832" t="s">
        <v>4552</v>
      </c>
      <c r="C781" s="832" t="s">
        <v>606</v>
      </c>
      <c r="D781" s="832" t="s">
        <v>2494</v>
      </c>
      <c r="E781" s="832" t="s">
        <v>4553</v>
      </c>
      <c r="F781" s="832" t="s">
        <v>4714</v>
      </c>
      <c r="G781" s="832" t="s">
        <v>2239</v>
      </c>
      <c r="H781" s="849"/>
      <c r="I781" s="849"/>
      <c r="J781" s="832"/>
      <c r="K781" s="832"/>
      <c r="L781" s="849">
        <v>0.05</v>
      </c>
      <c r="M781" s="849">
        <v>14.14</v>
      </c>
      <c r="N781" s="832">
        <v>1</v>
      </c>
      <c r="O781" s="832">
        <v>282.8</v>
      </c>
      <c r="P781" s="849">
        <v>0.1</v>
      </c>
      <c r="Q781" s="849">
        <v>27.7</v>
      </c>
      <c r="R781" s="837">
        <v>1.9589816124469588</v>
      </c>
      <c r="S781" s="850">
        <v>277</v>
      </c>
    </row>
    <row r="782" spans="1:19" ht="14.4" customHeight="1" x14ac:dyDescent="0.3">
      <c r="A782" s="831" t="s">
        <v>4551</v>
      </c>
      <c r="B782" s="832" t="s">
        <v>4552</v>
      </c>
      <c r="C782" s="832" t="s">
        <v>606</v>
      </c>
      <c r="D782" s="832" t="s">
        <v>2494</v>
      </c>
      <c r="E782" s="832" t="s">
        <v>4553</v>
      </c>
      <c r="F782" s="832" t="s">
        <v>4717</v>
      </c>
      <c r="G782" s="832" t="s">
        <v>4718</v>
      </c>
      <c r="H782" s="849"/>
      <c r="I782" s="849"/>
      <c r="J782" s="832"/>
      <c r="K782" s="832"/>
      <c r="L782" s="849">
        <v>1</v>
      </c>
      <c r="M782" s="849">
        <v>124491.36</v>
      </c>
      <c r="N782" s="832">
        <v>1</v>
      </c>
      <c r="O782" s="832">
        <v>124491.36</v>
      </c>
      <c r="P782" s="849"/>
      <c r="Q782" s="849"/>
      <c r="R782" s="837"/>
      <c r="S782" s="850"/>
    </row>
    <row r="783" spans="1:19" ht="14.4" customHeight="1" x14ac:dyDescent="0.3">
      <c r="A783" s="831" t="s">
        <v>4551</v>
      </c>
      <c r="B783" s="832" t="s">
        <v>4552</v>
      </c>
      <c r="C783" s="832" t="s">
        <v>606</v>
      </c>
      <c r="D783" s="832" t="s">
        <v>2494</v>
      </c>
      <c r="E783" s="832" t="s">
        <v>4553</v>
      </c>
      <c r="F783" s="832" t="s">
        <v>4724</v>
      </c>
      <c r="G783" s="832" t="s">
        <v>2381</v>
      </c>
      <c r="H783" s="849"/>
      <c r="I783" s="849"/>
      <c r="J783" s="832"/>
      <c r="K783" s="832"/>
      <c r="L783" s="849"/>
      <c r="M783" s="849"/>
      <c r="N783" s="832"/>
      <c r="O783" s="832"/>
      <c r="P783" s="849">
        <v>1</v>
      </c>
      <c r="Q783" s="849">
        <v>1726.96</v>
      </c>
      <c r="R783" s="837"/>
      <c r="S783" s="850">
        <v>1726.96</v>
      </c>
    </row>
    <row r="784" spans="1:19" ht="14.4" customHeight="1" x14ac:dyDescent="0.3">
      <c r="A784" s="831" t="s">
        <v>4551</v>
      </c>
      <c r="B784" s="832" t="s">
        <v>4552</v>
      </c>
      <c r="C784" s="832" t="s">
        <v>606</v>
      </c>
      <c r="D784" s="832" t="s">
        <v>2494</v>
      </c>
      <c r="E784" s="832" t="s">
        <v>4553</v>
      </c>
      <c r="F784" s="832" t="s">
        <v>4726</v>
      </c>
      <c r="G784" s="832" t="s">
        <v>3365</v>
      </c>
      <c r="H784" s="849"/>
      <c r="I784" s="849"/>
      <c r="J784" s="832"/>
      <c r="K784" s="832"/>
      <c r="L784" s="849">
        <v>11.52</v>
      </c>
      <c r="M784" s="849">
        <v>112272.42</v>
      </c>
      <c r="N784" s="832">
        <v>1</v>
      </c>
      <c r="O784" s="832">
        <v>9745.8697916666661</v>
      </c>
      <c r="P784" s="849">
        <v>49.82</v>
      </c>
      <c r="Q784" s="849">
        <v>436999.61</v>
      </c>
      <c r="R784" s="837">
        <v>3.8923148712747082</v>
      </c>
      <c r="S784" s="850">
        <v>8771.569851465274</v>
      </c>
    </row>
    <row r="785" spans="1:19" ht="14.4" customHeight="1" x14ac:dyDescent="0.3">
      <c r="A785" s="831" t="s">
        <v>4551</v>
      </c>
      <c r="B785" s="832" t="s">
        <v>4552</v>
      </c>
      <c r="C785" s="832" t="s">
        <v>606</v>
      </c>
      <c r="D785" s="832" t="s">
        <v>2494</v>
      </c>
      <c r="E785" s="832" t="s">
        <v>4553</v>
      </c>
      <c r="F785" s="832" t="s">
        <v>4742</v>
      </c>
      <c r="G785" s="832" t="s">
        <v>3365</v>
      </c>
      <c r="H785" s="849"/>
      <c r="I785" s="849"/>
      <c r="J785" s="832"/>
      <c r="K785" s="832"/>
      <c r="L785" s="849">
        <v>5</v>
      </c>
      <c r="M785" s="849">
        <v>121774.59999999999</v>
      </c>
      <c r="N785" s="832">
        <v>1</v>
      </c>
      <c r="O785" s="832">
        <v>24354.92</v>
      </c>
      <c r="P785" s="849">
        <v>83.84</v>
      </c>
      <c r="Q785" s="849">
        <v>1837789.56</v>
      </c>
      <c r="R785" s="837">
        <v>15.091731444816901</v>
      </c>
      <c r="S785" s="850">
        <v>21920.199904580153</v>
      </c>
    </row>
    <row r="786" spans="1:19" ht="14.4" customHeight="1" x14ac:dyDescent="0.3">
      <c r="A786" s="831" t="s">
        <v>4551</v>
      </c>
      <c r="B786" s="832" t="s">
        <v>4552</v>
      </c>
      <c r="C786" s="832" t="s">
        <v>606</v>
      </c>
      <c r="D786" s="832" t="s">
        <v>2494</v>
      </c>
      <c r="E786" s="832" t="s">
        <v>4553</v>
      </c>
      <c r="F786" s="832" t="s">
        <v>4755</v>
      </c>
      <c r="G786" s="832" t="s">
        <v>4661</v>
      </c>
      <c r="H786" s="849"/>
      <c r="I786" s="849"/>
      <c r="J786" s="832"/>
      <c r="K786" s="832"/>
      <c r="L786" s="849">
        <v>1</v>
      </c>
      <c r="M786" s="849">
        <v>46599.44</v>
      </c>
      <c r="N786" s="832">
        <v>1</v>
      </c>
      <c r="O786" s="832">
        <v>46599.44</v>
      </c>
      <c r="P786" s="849">
        <v>5</v>
      </c>
      <c r="Q786" s="849">
        <v>229149.40000000002</v>
      </c>
      <c r="R786" s="837">
        <v>4.9174281922701217</v>
      </c>
      <c r="S786" s="850">
        <v>45829.880000000005</v>
      </c>
    </row>
    <row r="787" spans="1:19" ht="14.4" customHeight="1" x14ac:dyDescent="0.3">
      <c r="A787" s="831" t="s">
        <v>4551</v>
      </c>
      <c r="B787" s="832" t="s">
        <v>4552</v>
      </c>
      <c r="C787" s="832" t="s">
        <v>606</v>
      </c>
      <c r="D787" s="832" t="s">
        <v>2494</v>
      </c>
      <c r="E787" s="832" t="s">
        <v>4553</v>
      </c>
      <c r="F787" s="832" t="s">
        <v>4766</v>
      </c>
      <c r="G787" s="832" t="s">
        <v>4767</v>
      </c>
      <c r="H787" s="849"/>
      <c r="I787" s="849"/>
      <c r="J787" s="832"/>
      <c r="K787" s="832"/>
      <c r="L787" s="849"/>
      <c r="M787" s="849"/>
      <c r="N787" s="832"/>
      <c r="O787" s="832"/>
      <c r="P787" s="849">
        <v>3</v>
      </c>
      <c r="Q787" s="849">
        <v>37240.800000000003</v>
      </c>
      <c r="R787" s="837"/>
      <c r="S787" s="850">
        <v>12413.6</v>
      </c>
    </row>
    <row r="788" spans="1:19" ht="14.4" customHeight="1" x14ac:dyDescent="0.3">
      <c r="A788" s="831" t="s">
        <v>4551</v>
      </c>
      <c r="B788" s="832" t="s">
        <v>4552</v>
      </c>
      <c r="C788" s="832" t="s">
        <v>606</v>
      </c>
      <c r="D788" s="832" t="s">
        <v>2494</v>
      </c>
      <c r="E788" s="832" t="s">
        <v>4553</v>
      </c>
      <c r="F788" s="832" t="s">
        <v>4770</v>
      </c>
      <c r="G788" s="832" t="s">
        <v>4767</v>
      </c>
      <c r="H788" s="849"/>
      <c r="I788" s="849"/>
      <c r="J788" s="832"/>
      <c r="K788" s="832"/>
      <c r="L788" s="849"/>
      <c r="M788" s="849"/>
      <c r="N788" s="832"/>
      <c r="O788" s="832"/>
      <c r="P788" s="849">
        <v>1</v>
      </c>
      <c r="Q788" s="849">
        <v>16606.3</v>
      </c>
      <c r="R788" s="837"/>
      <c r="S788" s="850">
        <v>16606.3</v>
      </c>
    </row>
    <row r="789" spans="1:19" ht="14.4" customHeight="1" x14ac:dyDescent="0.3">
      <c r="A789" s="831" t="s">
        <v>4551</v>
      </c>
      <c r="B789" s="832" t="s">
        <v>4552</v>
      </c>
      <c r="C789" s="832" t="s">
        <v>606</v>
      </c>
      <c r="D789" s="832" t="s">
        <v>2494</v>
      </c>
      <c r="E789" s="832" t="s">
        <v>4553</v>
      </c>
      <c r="F789" s="832" t="s">
        <v>4773</v>
      </c>
      <c r="G789" s="832" t="s">
        <v>2087</v>
      </c>
      <c r="H789" s="849"/>
      <c r="I789" s="849"/>
      <c r="J789" s="832"/>
      <c r="K789" s="832"/>
      <c r="L789" s="849"/>
      <c r="M789" s="849"/>
      <c r="N789" s="832"/>
      <c r="O789" s="832"/>
      <c r="P789" s="849">
        <v>0.48</v>
      </c>
      <c r="Q789" s="849">
        <v>227.65</v>
      </c>
      <c r="R789" s="837"/>
      <c r="S789" s="850">
        <v>474.27083333333337</v>
      </c>
    </row>
    <row r="790" spans="1:19" ht="14.4" customHeight="1" x14ac:dyDescent="0.3">
      <c r="A790" s="831" t="s">
        <v>4551</v>
      </c>
      <c r="B790" s="832" t="s">
        <v>4552</v>
      </c>
      <c r="C790" s="832" t="s">
        <v>606</v>
      </c>
      <c r="D790" s="832" t="s">
        <v>2494</v>
      </c>
      <c r="E790" s="832" t="s">
        <v>4553</v>
      </c>
      <c r="F790" s="832" t="s">
        <v>4777</v>
      </c>
      <c r="G790" s="832" t="s">
        <v>1676</v>
      </c>
      <c r="H790" s="849"/>
      <c r="I790" s="849"/>
      <c r="J790" s="832"/>
      <c r="K790" s="832"/>
      <c r="L790" s="849"/>
      <c r="M790" s="849"/>
      <c r="N790" s="832"/>
      <c r="O790" s="832"/>
      <c r="P790" s="849">
        <v>1</v>
      </c>
      <c r="Q790" s="849">
        <v>50292</v>
      </c>
      <c r="R790" s="837"/>
      <c r="S790" s="850">
        <v>50292</v>
      </c>
    </row>
    <row r="791" spans="1:19" ht="14.4" customHeight="1" x14ac:dyDescent="0.3">
      <c r="A791" s="831" t="s">
        <v>4551</v>
      </c>
      <c r="B791" s="832" t="s">
        <v>4552</v>
      </c>
      <c r="C791" s="832" t="s">
        <v>606</v>
      </c>
      <c r="D791" s="832" t="s">
        <v>2494</v>
      </c>
      <c r="E791" s="832" t="s">
        <v>4788</v>
      </c>
      <c r="F791" s="832" t="s">
        <v>4789</v>
      </c>
      <c r="G791" s="832" t="s">
        <v>4790</v>
      </c>
      <c r="H791" s="849"/>
      <c r="I791" s="849"/>
      <c r="J791" s="832"/>
      <c r="K791" s="832"/>
      <c r="L791" s="849"/>
      <c r="M791" s="849"/>
      <c r="N791" s="832"/>
      <c r="O791" s="832"/>
      <c r="P791" s="849">
        <v>2</v>
      </c>
      <c r="Q791" s="849">
        <v>4355.6000000000004</v>
      </c>
      <c r="R791" s="837"/>
      <c r="S791" s="850">
        <v>2177.8000000000002</v>
      </c>
    </row>
    <row r="792" spans="1:19" ht="14.4" customHeight="1" x14ac:dyDescent="0.3">
      <c r="A792" s="831" t="s">
        <v>4551</v>
      </c>
      <c r="B792" s="832" t="s">
        <v>4552</v>
      </c>
      <c r="C792" s="832" t="s">
        <v>606</v>
      </c>
      <c r="D792" s="832" t="s">
        <v>2494</v>
      </c>
      <c r="E792" s="832" t="s">
        <v>4788</v>
      </c>
      <c r="F792" s="832" t="s">
        <v>4791</v>
      </c>
      <c r="G792" s="832" t="s">
        <v>4792</v>
      </c>
      <c r="H792" s="849"/>
      <c r="I792" s="849"/>
      <c r="J792" s="832"/>
      <c r="K792" s="832"/>
      <c r="L792" s="849">
        <v>6</v>
      </c>
      <c r="M792" s="849">
        <v>15540</v>
      </c>
      <c r="N792" s="832">
        <v>1</v>
      </c>
      <c r="O792" s="832">
        <v>2590</v>
      </c>
      <c r="P792" s="849">
        <v>4</v>
      </c>
      <c r="Q792" s="849">
        <v>10648.8</v>
      </c>
      <c r="R792" s="837">
        <v>0.68525096525096518</v>
      </c>
      <c r="S792" s="850">
        <v>2662.2</v>
      </c>
    </row>
    <row r="793" spans="1:19" ht="14.4" customHeight="1" x14ac:dyDescent="0.3">
      <c r="A793" s="831" t="s">
        <v>4551</v>
      </c>
      <c r="B793" s="832" t="s">
        <v>4552</v>
      </c>
      <c r="C793" s="832" t="s">
        <v>606</v>
      </c>
      <c r="D793" s="832" t="s">
        <v>2494</v>
      </c>
      <c r="E793" s="832" t="s">
        <v>4804</v>
      </c>
      <c r="F793" s="832" t="s">
        <v>4807</v>
      </c>
      <c r="G793" s="832" t="s">
        <v>4808</v>
      </c>
      <c r="H793" s="849"/>
      <c r="I793" s="849"/>
      <c r="J793" s="832"/>
      <c r="K793" s="832"/>
      <c r="L793" s="849">
        <v>1</v>
      </c>
      <c r="M793" s="849">
        <v>122</v>
      </c>
      <c r="N793" s="832">
        <v>1</v>
      </c>
      <c r="O793" s="832">
        <v>122</v>
      </c>
      <c r="P793" s="849">
        <v>1</v>
      </c>
      <c r="Q793" s="849">
        <v>122</v>
      </c>
      <c r="R793" s="837">
        <v>1</v>
      </c>
      <c r="S793" s="850">
        <v>122</v>
      </c>
    </row>
    <row r="794" spans="1:19" ht="14.4" customHeight="1" x14ac:dyDescent="0.3">
      <c r="A794" s="831" t="s">
        <v>4551</v>
      </c>
      <c r="B794" s="832" t="s">
        <v>4552</v>
      </c>
      <c r="C794" s="832" t="s">
        <v>606</v>
      </c>
      <c r="D794" s="832" t="s">
        <v>2494</v>
      </c>
      <c r="E794" s="832" t="s">
        <v>4804</v>
      </c>
      <c r="F794" s="832" t="s">
        <v>4809</v>
      </c>
      <c r="G794" s="832" t="s">
        <v>4810</v>
      </c>
      <c r="H794" s="849"/>
      <c r="I794" s="849"/>
      <c r="J794" s="832"/>
      <c r="K794" s="832"/>
      <c r="L794" s="849">
        <v>1</v>
      </c>
      <c r="M794" s="849">
        <v>147</v>
      </c>
      <c r="N794" s="832">
        <v>1</v>
      </c>
      <c r="O794" s="832">
        <v>147</v>
      </c>
      <c r="P794" s="849">
        <v>6</v>
      </c>
      <c r="Q794" s="849">
        <v>906</v>
      </c>
      <c r="R794" s="837">
        <v>6.1632653061224492</v>
      </c>
      <c r="S794" s="850">
        <v>151</v>
      </c>
    </row>
    <row r="795" spans="1:19" ht="14.4" customHeight="1" x14ac:dyDescent="0.3">
      <c r="A795" s="831" t="s">
        <v>4551</v>
      </c>
      <c r="B795" s="832" t="s">
        <v>4552</v>
      </c>
      <c r="C795" s="832" t="s">
        <v>606</v>
      </c>
      <c r="D795" s="832" t="s">
        <v>2494</v>
      </c>
      <c r="E795" s="832" t="s">
        <v>4804</v>
      </c>
      <c r="F795" s="832" t="s">
        <v>4811</v>
      </c>
      <c r="G795" s="832" t="s">
        <v>4812</v>
      </c>
      <c r="H795" s="849"/>
      <c r="I795" s="849"/>
      <c r="J795" s="832"/>
      <c r="K795" s="832"/>
      <c r="L795" s="849">
        <v>5</v>
      </c>
      <c r="M795" s="849">
        <v>980</v>
      </c>
      <c r="N795" s="832">
        <v>1</v>
      </c>
      <c r="O795" s="832">
        <v>196</v>
      </c>
      <c r="P795" s="849">
        <v>6</v>
      </c>
      <c r="Q795" s="849">
        <v>1194</v>
      </c>
      <c r="R795" s="837">
        <v>1.2183673469387755</v>
      </c>
      <c r="S795" s="850">
        <v>199</v>
      </c>
    </row>
    <row r="796" spans="1:19" ht="14.4" customHeight="1" x14ac:dyDescent="0.3">
      <c r="A796" s="831" t="s">
        <v>4551</v>
      </c>
      <c r="B796" s="832" t="s">
        <v>4552</v>
      </c>
      <c r="C796" s="832" t="s">
        <v>606</v>
      </c>
      <c r="D796" s="832" t="s">
        <v>2494</v>
      </c>
      <c r="E796" s="832" t="s">
        <v>4804</v>
      </c>
      <c r="F796" s="832" t="s">
        <v>4813</v>
      </c>
      <c r="G796" s="832" t="s">
        <v>4814</v>
      </c>
      <c r="H796" s="849"/>
      <c r="I796" s="849"/>
      <c r="J796" s="832"/>
      <c r="K796" s="832"/>
      <c r="L796" s="849">
        <v>6</v>
      </c>
      <c r="M796" s="849">
        <v>222</v>
      </c>
      <c r="N796" s="832">
        <v>1</v>
      </c>
      <c r="O796" s="832">
        <v>37</v>
      </c>
      <c r="P796" s="849">
        <v>7</v>
      </c>
      <c r="Q796" s="849">
        <v>266</v>
      </c>
      <c r="R796" s="837">
        <v>1.1981981981981982</v>
      </c>
      <c r="S796" s="850">
        <v>38</v>
      </c>
    </row>
    <row r="797" spans="1:19" ht="14.4" customHeight="1" x14ac:dyDescent="0.3">
      <c r="A797" s="831" t="s">
        <v>4551</v>
      </c>
      <c r="B797" s="832" t="s">
        <v>4552</v>
      </c>
      <c r="C797" s="832" t="s">
        <v>606</v>
      </c>
      <c r="D797" s="832" t="s">
        <v>2494</v>
      </c>
      <c r="E797" s="832" t="s">
        <v>4804</v>
      </c>
      <c r="F797" s="832" t="s">
        <v>4817</v>
      </c>
      <c r="G797" s="832" t="s">
        <v>4818</v>
      </c>
      <c r="H797" s="849"/>
      <c r="I797" s="849"/>
      <c r="J797" s="832"/>
      <c r="K797" s="832"/>
      <c r="L797" s="849">
        <v>1</v>
      </c>
      <c r="M797" s="849">
        <v>178</v>
      </c>
      <c r="N797" s="832">
        <v>1</v>
      </c>
      <c r="O797" s="832">
        <v>178</v>
      </c>
      <c r="P797" s="849">
        <v>16</v>
      </c>
      <c r="Q797" s="849">
        <v>2864</v>
      </c>
      <c r="R797" s="837">
        <v>16.089887640449437</v>
      </c>
      <c r="S797" s="850">
        <v>179</v>
      </c>
    </row>
    <row r="798" spans="1:19" ht="14.4" customHeight="1" x14ac:dyDescent="0.3">
      <c r="A798" s="831" t="s">
        <v>4551</v>
      </c>
      <c r="B798" s="832" t="s">
        <v>4552</v>
      </c>
      <c r="C798" s="832" t="s">
        <v>606</v>
      </c>
      <c r="D798" s="832" t="s">
        <v>2494</v>
      </c>
      <c r="E798" s="832" t="s">
        <v>4804</v>
      </c>
      <c r="F798" s="832" t="s">
        <v>4819</v>
      </c>
      <c r="G798" s="832" t="s">
        <v>4820</v>
      </c>
      <c r="H798" s="849"/>
      <c r="I798" s="849"/>
      <c r="J798" s="832"/>
      <c r="K798" s="832"/>
      <c r="L798" s="849">
        <v>43</v>
      </c>
      <c r="M798" s="849">
        <v>0</v>
      </c>
      <c r="N798" s="832"/>
      <c r="O798" s="832">
        <v>0</v>
      </c>
      <c r="P798" s="849">
        <v>217</v>
      </c>
      <c r="Q798" s="849">
        <v>0</v>
      </c>
      <c r="R798" s="837"/>
      <c r="S798" s="850">
        <v>0</v>
      </c>
    </row>
    <row r="799" spans="1:19" ht="14.4" customHeight="1" x14ac:dyDescent="0.3">
      <c r="A799" s="831" t="s">
        <v>4551</v>
      </c>
      <c r="B799" s="832" t="s">
        <v>4552</v>
      </c>
      <c r="C799" s="832" t="s">
        <v>606</v>
      </c>
      <c r="D799" s="832" t="s">
        <v>2494</v>
      </c>
      <c r="E799" s="832" t="s">
        <v>4804</v>
      </c>
      <c r="F799" s="832" t="s">
        <v>4821</v>
      </c>
      <c r="G799" s="832" t="s">
        <v>4822</v>
      </c>
      <c r="H799" s="849"/>
      <c r="I799" s="849"/>
      <c r="J799" s="832"/>
      <c r="K799" s="832"/>
      <c r="L799" s="849">
        <v>7</v>
      </c>
      <c r="M799" s="849">
        <v>0</v>
      </c>
      <c r="N799" s="832"/>
      <c r="O799" s="832">
        <v>0</v>
      </c>
      <c r="P799" s="849">
        <v>11</v>
      </c>
      <c r="Q799" s="849">
        <v>0</v>
      </c>
      <c r="R799" s="837"/>
      <c r="S799" s="850">
        <v>0</v>
      </c>
    </row>
    <row r="800" spans="1:19" ht="14.4" customHeight="1" x14ac:dyDescent="0.3">
      <c r="A800" s="831" t="s">
        <v>4551</v>
      </c>
      <c r="B800" s="832" t="s">
        <v>4552</v>
      </c>
      <c r="C800" s="832" t="s">
        <v>606</v>
      </c>
      <c r="D800" s="832" t="s">
        <v>2494</v>
      </c>
      <c r="E800" s="832" t="s">
        <v>4804</v>
      </c>
      <c r="F800" s="832" t="s">
        <v>4823</v>
      </c>
      <c r="G800" s="832" t="s">
        <v>4824</v>
      </c>
      <c r="H800" s="849"/>
      <c r="I800" s="849"/>
      <c r="J800" s="832"/>
      <c r="K800" s="832"/>
      <c r="L800" s="849">
        <v>2</v>
      </c>
      <c r="M800" s="849">
        <v>488</v>
      </c>
      <c r="N800" s="832">
        <v>1</v>
      </c>
      <c r="O800" s="832">
        <v>244</v>
      </c>
      <c r="P800" s="849">
        <v>12</v>
      </c>
      <c r="Q800" s="849">
        <v>2940</v>
      </c>
      <c r="R800" s="837">
        <v>6.0245901639344259</v>
      </c>
      <c r="S800" s="850">
        <v>245</v>
      </c>
    </row>
    <row r="801" spans="1:19" ht="14.4" customHeight="1" x14ac:dyDescent="0.3">
      <c r="A801" s="831" t="s">
        <v>4551</v>
      </c>
      <c r="B801" s="832" t="s">
        <v>4552</v>
      </c>
      <c r="C801" s="832" t="s">
        <v>606</v>
      </c>
      <c r="D801" s="832" t="s">
        <v>2494</v>
      </c>
      <c r="E801" s="832" t="s">
        <v>4804</v>
      </c>
      <c r="F801" s="832" t="s">
        <v>4825</v>
      </c>
      <c r="G801" s="832" t="s">
        <v>4826</v>
      </c>
      <c r="H801" s="849"/>
      <c r="I801" s="849"/>
      <c r="J801" s="832"/>
      <c r="K801" s="832"/>
      <c r="L801" s="849">
        <v>1</v>
      </c>
      <c r="M801" s="849">
        <v>33.33</v>
      </c>
      <c r="N801" s="832">
        <v>1</v>
      </c>
      <c r="O801" s="832">
        <v>33.33</v>
      </c>
      <c r="P801" s="849">
        <v>16</v>
      </c>
      <c r="Q801" s="849">
        <v>533.33000000000004</v>
      </c>
      <c r="R801" s="837">
        <v>16.001500150015005</v>
      </c>
      <c r="S801" s="850">
        <v>33.333125000000003</v>
      </c>
    </row>
    <row r="802" spans="1:19" ht="14.4" customHeight="1" x14ac:dyDescent="0.3">
      <c r="A802" s="831" t="s">
        <v>4551</v>
      </c>
      <c r="B802" s="832" t="s">
        <v>4552</v>
      </c>
      <c r="C802" s="832" t="s">
        <v>606</v>
      </c>
      <c r="D802" s="832" t="s">
        <v>2494</v>
      </c>
      <c r="E802" s="832" t="s">
        <v>4804</v>
      </c>
      <c r="F802" s="832" t="s">
        <v>4827</v>
      </c>
      <c r="G802" s="832" t="s">
        <v>4828</v>
      </c>
      <c r="H802" s="849"/>
      <c r="I802" s="849"/>
      <c r="J802" s="832"/>
      <c r="K802" s="832"/>
      <c r="L802" s="849">
        <v>1</v>
      </c>
      <c r="M802" s="849">
        <v>37</v>
      </c>
      <c r="N802" s="832">
        <v>1</v>
      </c>
      <c r="O802" s="832">
        <v>37</v>
      </c>
      <c r="P802" s="849">
        <v>16</v>
      </c>
      <c r="Q802" s="849">
        <v>608</v>
      </c>
      <c r="R802" s="837">
        <v>16.432432432432432</v>
      </c>
      <c r="S802" s="850">
        <v>38</v>
      </c>
    </row>
    <row r="803" spans="1:19" ht="14.4" customHeight="1" x14ac:dyDescent="0.3">
      <c r="A803" s="831" t="s">
        <v>4551</v>
      </c>
      <c r="B803" s="832" t="s">
        <v>4552</v>
      </c>
      <c r="C803" s="832" t="s">
        <v>606</v>
      </c>
      <c r="D803" s="832" t="s">
        <v>2494</v>
      </c>
      <c r="E803" s="832" t="s">
        <v>4804</v>
      </c>
      <c r="F803" s="832" t="s">
        <v>4831</v>
      </c>
      <c r="G803" s="832" t="s">
        <v>4832</v>
      </c>
      <c r="H803" s="849"/>
      <c r="I803" s="849"/>
      <c r="J803" s="832"/>
      <c r="K803" s="832"/>
      <c r="L803" s="849"/>
      <c r="M803" s="849"/>
      <c r="N803" s="832"/>
      <c r="O803" s="832"/>
      <c r="P803" s="849">
        <v>4</v>
      </c>
      <c r="Q803" s="849">
        <v>132</v>
      </c>
      <c r="R803" s="837"/>
      <c r="S803" s="850">
        <v>33</v>
      </c>
    </row>
    <row r="804" spans="1:19" ht="14.4" customHeight="1" x14ac:dyDescent="0.3">
      <c r="A804" s="831" t="s">
        <v>4551</v>
      </c>
      <c r="B804" s="832" t="s">
        <v>4552</v>
      </c>
      <c r="C804" s="832" t="s">
        <v>606</v>
      </c>
      <c r="D804" s="832" t="s">
        <v>2494</v>
      </c>
      <c r="E804" s="832" t="s">
        <v>4804</v>
      </c>
      <c r="F804" s="832" t="s">
        <v>4835</v>
      </c>
      <c r="G804" s="832" t="s">
        <v>4836</v>
      </c>
      <c r="H804" s="849"/>
      <c r="I804" s="849"/>
      <c r="J804" s="832"/>
      <c r="K804" s="832"/>
      <c r="L804" s="849"/>
      <c r="M804" s="849"/>
      <c r="N804" s="832"/>
      <c r="O804" s="832"/>
      <c r="P804" s="849">
        <v>2</v>
      </c>
      <c r="Q804" s="849">
        <v>270</v>
      </c>
      <c r="R804" s="837"/>
      <c r="S804" s="850">
        <v>135</v>
      </c>
    </row>
    <row r="805" spans="1:19" ht="14.4" customHeight="1" x14ac:dyDescent="0.3">
      <c r="A805" s="831" t="s">
        <v>4551</v>
      </c>
      <c r="B805" s="832" t="s">
        <v>4552</v>
      </c>
      <c r="C805" s="832" t="s">
        <v>606</v>
      </c>
      <c r="D805" s="832" t="s">
        <v>2494</v>
      </c>
      <c r="E805" s="832" t="s">
        <v>4804</v>
      </c>
      <c r="F805" s="832" t="s">
        <v>4841</v>
      </c>
      <c r="G805" s="832" t="s">
        <v>4842</v>
      </c>
      <c r="H805" s="849"/>
      <c r="I805" s="849"/>
      <c r="J805" s="832"/>
      <c r="K805" s="832"/>
      <c r="L805" s="849">
        <v>4</v>
      </c>
      <c r="M805" s="849">
        <v>236</v>
      </c>
      <c r="N805" s="832">
        <v>1</v>
      </c>
      <c r="O805" s="832">
        <v>59</v>
      </c>
      <c r="P805" s="849">
        <v>2</v>
      </c>
      <c r="Q805" s="849">
        <v>122</v>
      </c>
      <c r="R805" s="837">
        <v>0.51694915254237284</v>
      </c>
      <c r="S805" s="850">
        <v>61</v>
      </c>
    </row>
    <row r="806" spans="1:19" ht="14.4" customHeight="1" x14ac:dyDescent="0.3">
      <c r="A806" s="831" t="s">
        <v>4551</v>
      </c>
      <c r="B806" s="832" t="s">
        <v>4552</v>
      </c>
      <c r="C806" s="832" t="s">
        <v>606</v>
      </c>
      <c r="D806" s="832" t="s">
        <v>2494</v>
      </c>
      <c r="E806" s="832" t="s">
        <v>4804</v>
      </c>
      <c r="F806" s="832" t="s">
        <v>4849</v>
      </c>
      <c r="G806" s="832" t="s">
        <v>4850</v>
      </c>
      <c r="H806" s="849"/>
      <c r="I806" s="849"/>
      <c r="J806" s="832"/>
      <c r="K806" s="832"/>
      <c r="L806" s="849"/>
      <c r="M806" s="849"/>
      <c r="N806" s="832"/>
      <c r="O806" s="832"/>
      <c r="P806" s="849">
        <v>2</v>
      </c>
      <c r="Q806" s="849">
        <v>0</v>
      </c>
      <c r="R806" s="837"/>
      <c r="S806" s="850">
        <v>0</v>
      </c>
    </row>
    <row r="807" spans="1:19" ht="14.4" customHeight="1" x14ac:dyDescent="0.3">
      <c r="A807" s="831" t="s">
        <v>4551</v>
      </c>
      <c r="B807" s="832" t="s">
        <v>4552</v>
      </c>
      <c r="C807" s="832" t="s">
        <v>606</v>
      </c>
      <c r="D807" s="832" t="s">
        <v>4547</v>
      </c>
      <c r="E807" s="832" t="s">
        <v>4553</v>
      </c>
      <c r="F807" s="832" t="s">
        <v>4578</v>
      </c>
      <c r="G807" s="832" t="s">
        <v>2406</v>
      </c>
      <c r="H807" s="849"/>
      <c r="I807" s="849"/>
      <c r="J807" s="832"/>
      <c r="K807" s="832"/>
      <c r="L807" s="849">
        <v>7.4399999999999995</v>
      </c>
      <c r="M807" s="849">
        <v>105782.9</v>
      </c>
      <c r="N807" s="832">
        <v>1</v>
      </c>
      <c r="O807" s="832">
        <v>14218.131720430109</v>
      </c>
      <c r="P807" s="849"/>
      <c r="Q807" s="849"/>
      <c r="R807" s="837"/>
      <c r="S807" s="850"/>
    </row>
    <row r="808" spans="1:19" ht="14.4" customHeight="1" x14ac:dyDescent="0.3">
      <c r="A808" s="831" t="s">
        <v>4551</v>
      </c>
      <c r="B808" s="832" t="s">
        <v>4552</v>
      </c>
      <c r="C808" s="832" t="s">
        <v>606</v>
      </c>
      <c r="D808" s="832" t="s">
        <v>4547</v>
      </c>
      <c r="E808" s="832" t="s">
        <v>4553</v>
      </c>
      <c r="F808" s="832" t="s">
        <v>4582</v>
      </c>
      <c r="G808" s="832" t="s">
        <v>4580</v>
      </c>
      <c r="H808" s="849"/>
      <c r="I808" s="849"/>
      <c r="J808" s="832"/>
      <c r="K808" s="832"/>
      <c r="L808" s="849">
        <v>6</v>
      </c>
      <c r="M808" s="849">
        <v>668679.18000000005</v>
      </c>
      <c r="N808" s="832">
        <v>1</v>
      </c>
      <c r="O808" s="832">
        <v>111446.53000000001</v>
      </c>
      <c r="P808" s="849"/>
      <c r="Q808" s="849"/>
      <c r="R808" s="837"/>
      <c r="S808" s="850"/>
    </row>
    <row r="809" spans="1:19" ht="14.4" customHeight="1" x14ac:dyDescent="0.3">
      <c r="A809" s="831" t="s">
        <v>4551</v>
      </c>
      <c r="B809" s="832" t="s">
        <v>4552</v>
      </c>
      <c r="C809" s="832" t="s">
        <v>606</v>
      </c>
      <c r="D809" s="832" t="s">
        <v>4547</v>
      </c>
      <c r="E809" s="832" t="s">
        <v>4553</v>
      </c>
      <c r="F809" s="832" t="s">
        <v>4583</v>
      </c>
      <c r="G809" s="832" t="s">
        <v>4584</v>
      </c>
      <c r="H809" s="849"/>
      <c r="I809" s="849"/>
      <c r="J809" s="832"/>
      <c r="K809" s="832"/>
      <c r="L809" s="849">
        <v>0</v>
      </c>
      <c r="M809" s="849">
        <v>0</v>
      </c>
      <c r="N809" s="832"/>
      <c r="O809" s="832"/>
      <c r="P809" s="849"/>
      <c r="Q809" s="849"/>
      <c r="R809" s="837"/>
      <c r="S809" s="850"/>
    </row>
    <row r="810" spans="1:19" ht="14.4" customHeight="1" x14ac:dyDescent="0.3">
      <c r="A810" s="831" t="s">
        <v>4551</v>
      </c>
      <c r="B810" s="832" t="s">
        <v>4552</v>
      </c>
      <c r="C810" s="832" t="s">
        <v>606</v>
      </c>
      <c r="D810" s="832" t="s">
        <v>4547</v>
      </c>
      <c r="E810" s="832" t="s">
        <v>4553</v>
      </c>
      <c r="F810" s="832" t="s">
        <v>4594</v>
      </c>
      <c r="G810" s="832" t="s">
        <v>1691</v>
      </c>
      <c r="H810" s="849"/>
      <c r="I810" s="849"/>
      <c r="J810" s="832"/>
      <c r="K810" s="832"/>
      <c r="L810" s="849">
        <v>9.0399999999999991</v>
      </c>
      <c r="M810" s="849">
        <v>64824.939999999995</v>
      </c>
      <c r="N810" s="832">
        <v>1</v>
      </c>
      <c r="O810" s="832">
        <v>7170.9004424778759</v>
      </c>
      <c r="P810" s="849"/>
      <c r="Q810" s="849"/>
      <c r="R810" s="837"/>
      <c r="S810" s="850"/>
    </row>
    <row r="811" spans="1:19" ht="14.4" customHeight="1" x14ac:dyDescent="0.3">
      <c r="A811" s="831" t="s">
        <v>4551</v>
      </c>
      <c r="B811" s="832" t="s">
        <v>4552</v>
      </c>
      <c r="C811" s="832" t="s">
        <v>606</v>
      </c>
      <c r="D811" s="832" t="s">
        <v>4547</v>
      </c>
      <c r="E811" s="832" t="s">
        <v>4553</v>
      </c>
      <c r="F811" s="832" t="s">
        <v>4595</v>
      </c>
      <c r="G811" s="832" t="s">
        <v>1691</v>
      </c>
      <c r="H811" s="849"/>
      <c r="I811" s="849"/>
      <c r="J811" s="832"/>
      <c r="K811" s="832"/>
      <c r="L811" s="849">
        <v>8.8800000000000008</v>
      </c>
      <c r="M811" s="849">
        <v>254729.91</v>
      </c>
      <c r="N811" s="832">
        <v>1</v>
      </c>
      <c r="O811" s="832">
        <v>28685.800675675673</v>
      </c>
      <c r="P811" s="849"/>
      <c r="Q811" s="849"/>
      <c r="R811" s="837"/>
      <c r="S811" s="850"/>
    </row>
    <row r="812" spans="1:19" ht="14.4" customHeight="1" x14ac:dyDescent="0.3">
      <c r="A812" s="831" t="s">
        <v>4551</v>
      </c>
      <c r="B812" s="832" t="s">
        <v>4552</v>
      </c>
      <c r="C812" s="832" t="s">
        <v>606</v>
      </c>
      <c r="D812" s="832" t="s">
        <v>4547</v>
      </c>
      <c r="E812" s="832" t="s">
        <v>4553</v>
      </c>
      <c r="F812" s="832" t="s">
        <v>4596</v>
      </c>
      <c r="G812" s="832" t="s">
        <v>1701</v>
      </c>
      <c r="H812" s="849"/>
      <c r="I812" s="849"/>
      <c r="J812" s="832"/>
      <c r="K812" s="832"/>
      <c r="L812" s="849">
        <v>232.47000000000003</v>
      </c>
      <c r="M812" s="849">
        <v>1136915.47</v>
      </c>
      <c r="N812" s="832">
        <v>1</v>
      </c>
      <c r="O812" s="832">
        <v>4890.5900546307039</v>
      </c>
      <c r="P812" s="849"/>
      <c r="Q812" s="849"/>
      <c r="R812" s="837"/>
      <c r="S812" s="850"/>
    </row>
    <row r="813" spans="1:19" ht="14.4" customHeight="1" x14ac:dyDescent="0.3">
      <c r="A813" s="831" t="s">
        <v>4551</v>
      </c>
      <c r="B813" s="832" t="s">
        <v>4552</v>
      </c>
      <c r="C813" s="832" t="s">
        <v>606</v>
      </c>
      <c r="D813" s="832" t="s">
        <v>4547</v>
      </c>
      <c r="E813" s="832" t="s">
        <v>4553</v>
      </c>
      <c r="F813" s="832" t="s">
        <v>4599</v>
      </c>
      <c r="G813" s="832" t="s">
        <v>2421</v>
      </c>
      <c r="H813" s="849"/>
      <c r="I813" s="849"/>
      <c r="J813" s="832"/>
      <c r="K813" s="832"/>
      <c r="L813" s="849">
        <v>25.33</v>
      </c>
      <c r="M813" s="849">
        <v>266914.63</v>
      </c>
      <c r="N813" s="832">
        <v>1</v>
      </c>
      <c r="O813" s="832">
        <v>10537.490327674695</v>
      </c>
      <c r="P813" s="849"/>
      <c r="Q813" s="849"/>
      <c r="R813" s="837"/>
      <c r="S813" s="850"/>
    </row>
    <row r="814" spans="1:19" ht="14.4" customHeight="1" x14ac:dyDescent="0.3">
      <c r="A814" s="831" t="s">
        <v>4551</v>
      </c>
      <c r="B814" s="832" t="s">
        <v>4552</v>
      </c>
      <c r="C814" s="832" t="s">
        <v>606</v>
      </c>
      <c r="D814" s="832" t="s">
        <v>4547</v>
      </c>
      <c r="E814" s="832" t="s">
        <v>4553</v>
      </c>
      <c r="F814" s="832" t="s">
        <v>4614</v>
      </c>
      <c r="G814" s="832" t="s">
        <v>4615</v>
      </c>
      <c r="H814" s="849"/>
      <c r="I814" s="849"/>
      <c r="J814" s="832"/>
      <c r="K814" s="832"/>
      <c r="L814" s="849">
        <v>0.1</v>
      </c>
      <c r="M814" s="849">
        <v>11.73</v>
      </c>
      <c r="N814" s="832">
        <v>1</v>
      </c>
      <c r="O814" s="832">
        <v>117.3</v>
      </c>
      <c r="P814" s="849"/>
      <c r="Q814" s="849"/>
      <c r="R814" s="837"/>
      <c r="S814" s="850"/>
    </row>
    <row r="815" spans="1:19" ht="14.4" customHeight="1" x14ac:dyDescent="0.3">
      <c r="A815" s="831" t="s">
        <v>4551</v>
      </c>
      <c r="B815" s="832" t="s">
        <v>4552</v>
      </c>
      <c r="C815" s="832" t="s">
        <v>606</v>
      </c>
      <c r="D815" s="832" t="s">
        <v>4547</v>
      </c>
      <c r="E815" s="832" t="s">
        <v>4553</v>
      </c>
      <c r="F815" s="832" t="s">
        <v>4634</v>
      </c>
      <c r="G815" s="832" t="s">
        <v>2434</v>
      </c>
      <c r="H815" s="849"/>
      <c r="I815" s="849"/>
      <c r="J815" s="832"/>
      <c r="K815" s="832"/>
      <c r="L815" s="849">
        <v>1</v>
      </c>
      <c r="M815" s="849">
        <v>87462.03</v>
      </c>
      <c r="N815" s="832">
        <v>1</v>
      </c>
      <c r="O815" s="832">
        <v>87462.03</v>
      </c>
      <c r="P815" s="849"/>
      <c r="Q815" s="849"/>
      <c r="R815" s="837"/>
      <c r="S815" s="850"/>
    </row>
    <row r="816" spans="1:19" ht="14.4" customHeight="1" x14ac:dyDescent="0.3">
      <c r="A816" s="831" t="s">
        <v>4551</v>
      </c>
      <c r="B816" s="832" t="s">
        <v>4552</v>
      </c>
      <c r="C816" s="832" t="s">
        <v>606</v>
      </c>
      <c r="D816" s="832" t="s">
        <v>4547</v>
      </c>
      <c r="E816" s="832" t="s">
        <v>4553</v>
      </c>
      <c r="F816" s="832" t="s">
        <v>4681</v>
      </c>
      <c r="G816" s="832" t="s">
        <v>4682</v>
      </c>
      <c r="H816" s="849"/>
      <c r="I816" s="849"/>
      <c r="J816" s="832"/>
      <c r="K816" s="832"/>
      <c r="L816" s="849">
        <v>2</v>
      </c>
      <c r="M816" s="849">
        <v>154000</v>
      </c>
      <c r="N816" s="832">
        <v>1</v>
      </c>
      <c r="O816" s="832">
        <v>77000</v>
      </c>
      <c r="P816" s="849"/>
      <c r="Q816" s="849"/>
      <c r="R816" s="837"/>
      <c r="S816" s="850"/>
    </row>
    <row r="817" spans="1:19" ht="14.4" customHeight="1" x14ac:dyDescent="0.3">
      <c r="A817" s="831" t="s">
        <v>4551</v>
      </c>
      <c r="B817" s="832" t="s">
        <v>4552</v>
      </c>
      <c r="C817" s="832" t="s">
        <v>606</v>
      </c>
      <c r="D817" s="832" t="s">
        <v>4547</v>
      </c>
      <c r="E817" s="832" t="s">
        <v>4553</v>
      </c>
      <c r="F817" s="832" t="s">
        <v>4685</v>
      </c>
      <c r="G817" s="832" t="s">
        <v>2406</v>
      </c>
      <c r="H817" s="849"/>
      <c r="I817" s="849"/>
      <c r="J817" s="832"/>
      <c r="K817" s="832"/>
      <c r="L817" s="849">
        <v>25</v>
      </c>
      <c r="M817" s="849">
        <v>1055922.75</v>
      </c>
      <c r="N817" s="832">
        <v>1</v>
      </c>
      <c r="O817" s="832">
        <v>42236.91</v>
      </c>
      <c r="P817" s="849"/>
      <c r="Q817" s="849"/>
      <c r="R817" s="837"/>
      <c r="S817" s="850"/>
    </row>
    <row r="818" spans="1:19" ht="14.4" customHeight="1" x14ac:dyDescent="0.3">
      <c r="A818" s="831" t="s">
        <v>4551</v>
      </c>
      <c r="B818" s="832" t="s">
        <v>4552</v>
      </c>
      <c r="C818" s="832" t="s">
        <v>606</v>
      </c>
      <c r="D818" s="832" t="s">
        <v>4547</v>
      </c>
      <c r="E818" s="832" t="s">
        <v>4553</v>
      </c>
      <c r="F818" s="832" t="s">
        <v>4687</v>
      </c>
      <c r="G818" s="832" t="s">
        <v>4688</v>
      </c>
      <c r="H818" s="849"/>
      <c r="I818" s="849"/>
      <c r="J818" s="832"/>
      <c r="K818" s="832"/>
      <c r="L818" s="849">
        <v>7.82</v>
      </c>
      <c r="M818" s="849">
        <v>68658.81</v>
      </c>
      <c r="N818" s="832">
        <v>1</v>
      </c>
      <c r="O818" s="832">
        <v>8779.8989769820964</v>
      </c>
      <c r="P818" s="849"/>
      <c r="Q818" s="849"/>
      <c r="R818" s="837"/>
      <c r="S818" s="850"/>
    </row>
    <row r="819" spans="1:19" ht="14.4" customHeight="1" x14ac:dyDescent="0.3">
      <c r="A819" s="831" t="s">
        <v>4551</v>
      </c>
      <c r="B819" s="832" t="s">
        <v>4552</v>
      </c>
      <c r="C819" s="832" t="s">
        <v>606</v>
      </c>
      <c r="D819" s="832" t="s">
        <v>4547</v>
      </c>
      <c r="E819" s="832" t="s">
        <v>4553</v>
      </c>
      <c r="F819" s="832" t="s">
        <v>4705</v>
      </c>
      <c r="G819" s="832" t="s">
        <v>4688</v>
      </c>
      <c r="H819" s="849"/>
      <c r="I819" s="849"/>
      <c r="J819" s="832"/>
      <c r="K819" s="832"/>
      <c r="L819" s="849">
        <v>9</v>
      </c>
      <c r="M819" s="849">
        <v>158038.20000000001</v>
      </c>
      <c r="N819" s="832">
        <v>1</v>
      </c>
      <c r="O819" s="832">
        <v>17559.800000000003</v>
      </c>
      <c r="P819" s="849"/>
      <c r="Q819" s="849"/>
      <c r="R819" s="837"/>
      <c r="S819" s="850"/>
    </row>
    <row r="820" spans="1:19" ht="14.4" customHeight="1" x14ac:dyDescent="0.3">
      <c r="A820" s="831" t="s">
        <v>4551</v>
      </c>
      <c r="B820" s="832" t="s">
        <v>4552</v>
      </c>
      <c r="C820" s="832" t="s">
        <v>606</v>
      </c>
      <c r="D820" s="832" t="s">
        <v>4547</v>
      </c>
      <c r="E820" s="832" t="s">
        <v>4553</v>
      </c>
      <c r="F820" s="832" t="s">
        <v>4716</v>
      </c>
      <c r="G820" s="832" t="s">
        <v>2377</v>
      </c>
      <c r="H820" s="849"/>
      <c r="I820" s="849"/>
      <c r="J820" s="832"/>
      <c r="K820" s="832"/>
      <c r="L820" s="849">
        <v>1</v>
      </c>
      <c r="M820" s="849">
        <v>168614.91</v>
      </c>
      <c r="N820" s="832">
        <v>1</v>
      </c>
      <c r="O820" s="832">
        <v>168614.91</v>
      </c>
      <c r="P820" s="849"/>
      <c r="Q820" s="849"/>
      <c r="R820" s="837"/>
      <c r="S820" s="850"/>
    </row>
    <row r="821" spans="1:19" ht="14.4" customHeight="1" x14ac:dyDescent="0.3">
      <c r="A821" s="831" t="s">
        <v>4551</v>
      </c>
      <c r="B821" s="832" t="s">
        <v>4552</v>
      </c>
      <c r="C821" s="832" t="s">
        <v>606</v>
      </c>
      <c r="D821" s="832" t="s">
        <v>4547</v>
      </c>
      <c r="E821" s="832" t="s">
        <v>4553</v>
      </c>
      <c r="F821" s="832" t="s">
        <v>4719</v>
      </c>
      <c r="G821" s="832" t="s">
        <v>4720</v>
      </c>
      <c r="H821" s="849"/>
      <c r="I821" s="849"/>
      <c r="J821" s="832"/>
      <c r="K821" s="832"/>
      <c r="L821" s="849">
        <v>14.49</v>
      </c>
      <c r="M821" s="849">
        <v>280622.03000000003</v>
      </c>
      <c r="N821" s="832">
        <v>1</v>
      </c>
      <c r="O821" s="832">
        <v>19366.599723947551</v>
      </c>
      <c r="P821" s="849"/>
      <c r="Q821" s="849"/>
      <c r="R821" s="837"/>
      <c r="S821" s="850"/>
    </row>
    <row r="822" spans="1:19" ht="14.4" customHeight="1" x14ac:dyDescent="0.3">
      <c r="A822" s="831" t="s">
        <v>4551</v>
      </c>
      <c r="B822" s="832" t="s">
        <v>4552</v>
      </c>
      <c r="C822" s="832" t="s">
        <v>606</v>
      </c>
      <c r="D822" s="832" t="s">
        <v>4547</v>
      </c>
      <c r="E822" s="832" t="s">
        <v>4553</v>
      </c>
      <c r="F822" s="832" t="s">
        <v>4721</v>
      </c>
      <c r="G822" s="832" t="s">
        <v>4722</v>
      </c>
      <c r="H822" s="849"/>
      <c r="I822" s="849"/>
      <c r="J822" s="832"/>
      <c r="K822" s="832"/>
      <c r="L822" s="849">
        <v>1</v>
      </c>
      <c r="M822" s="849">
        <v>36200.22</v>
      </c>
      <c r="N822" s="832">
        <v>1</v>
      </c>
      <c r="O822" s="832">
        <v>36200.22</v>
      </c>
      <c r="P822" s="849"/>
      <c r="Q822" s="849"/>
      <c r="R822" s="837"/>
      <c r="S822" s="850"/>
    </row>
    <row r="823" spans="1:19" ht="14.4" customHeight="1" x14ac:dyDescent="0.3">
      <c r="A823" s="831" t="s">
        <v>4551</v>
      </c>
      <c r="B823" s="832" t="s">
        <v>4552</v>
      </c>
      <c r="C823" s="832" t="s">
        <v>606</v>
      </c>
      <c r="D823" s="832" t="s">
        <v>4547</v>
      </c>
      <c r="E823" s="832" t="s">
        <v>4553</v>
      </c>
      <c r="F823" s="832" t="s">
        <v>4726</v>
      </c>
      <c r="G823" s="832" t="s">
        <v>3365</v>
      </c>
      <c r="H823" s="849"/>
      <c r="I823" s="849"/>
      <c r="J823" s="832"/>
      <c r="K823" s="832"/>
      <c r="L823" s="849">
        <v>8.9499999999999993</v>
      </c>
      <c r="M823" s="849">
        <v>102289.63</v>
      </c>
      <c r="N823" s="832">
        <v>1</v>
      </c>
      <c r="O823" s="832">
        <v>11429.008938547488</v>
      </c>
      <c r="P823" s="849"/>
      <c r="Q823" s="849"/>
      <c r="R823" s="837"/>
      <c r="S823" s="850"/>
    </row>
    <row r="824" spans="1:19" ht="14.4" customHeight="1" x14ac:dyDescent="0.3">
      <c r="A824" s="831" t="s">
        <v>4551</v>
      </c>
      <c r="B824" s="832" t="s">
        <v>4552</v>
      </c>
      <c r="C824" s="832" t="s">
        <v>606</v>
      </c>
      <c r="D824" s="832" t="s">
        <v>4547</v>
      </c>
      <c r="E824" s="832" t="s">
        <v>4553</v>
      </c>
      <c r="F824" s="832" t="s">
        <v>4742</v>
      </c>
      <c r="G824" s="832" t="s">
        <v>3365</v>
      </c>
      <c r="H824" s="849"/>
      <c r="I824" s="849"/>
      <c r="J824" s="832"/>
      <c r="K824" s="832"/>
      <c r="L824" s="849">
        <v>14.850000000000001</v>
      </c>
      <c r="M824" s="849">
        <v>424132.18</v>
      </c>
      <c r="N824" s="832">
        <v>1</v>
      </c>
      <c r="O824" s="832">
        <v>28561.089562289559</v>
      </c>
      <c r="P824" s="849"/>
      <c r="Q824" s="849"/>
      <c r="R824" s="837"/>
      <c r="S824" s="850"/>
    </row>
    <row r="825" spans="1:19" ht="14.4" customHeight="1" x14ac:dyDescent="0.3">
      <c r="A825" s="831" t="s">
        <v>4551</v>
      </c>
      <c r="B825" s="832" t="s">
        <v>4552</v>
      </c>
      <c r="C825" s="832" t="s">
        <v>606</v>
      </c>
      <c r="D825" s="832" t="s">
        <v>4547</v>
      </c>
      <c r="E825" s="832" t="s">
        <v>4553</v>
      </c>
      <c r="F825" s="832" t="s">
        <v>4755</v>
      </c>
      <c r="G825" s="832" t="s">
        <v>4661</v>
      </c>
      <c r="H825" s="849"/>
      <c r="I825" s="849"/>
      <c r="J825" s="832"/>
      <c r="K825" s="832"/>
      <c r="L825" s="849">
        <v>4</v>
      </c>
      <c r="M825" s="849">
        <v>186397.76</v>
      </c>
      <c r="N825" s="832">
        <v>1</v>
      </c>
      <c r="O825" s="832">
        <v>46599.44</v>
      </c>
      <c r="P825" s="849"/>
      <c r="Q825" s="849"/>
      <c r="R825" s="837"/>
      <c r="S825" s="850"/>
    </row>
    <row r="826" spans="1:19" ht="14.4" customHeight="1" x14ac:dyDescent="0.3">
      <c r="A826" s="831" t="s">
        <v>4551</v>
      </c>
      <c r="B826" s="832" t="s">
        <v>4552</v>
      </c>
      <c r="C826" s="832" t="s">
        <v>606</v>
      </c>
      <c r="D826" s="832" t="s">
        <v>4547</v>
      </c>
      <c r="E826" s="832" t="s">
        <v>4553</v>
      </c>
      <c r="F826" s="832" t="s">
        <v>4763</v>
      </c>
      <c r="G826" s="832" t="s">
        <v>728</v>
      </c>
      <c r="H826" s="849"/>
      <c r="I826" s="849"/>
      <c r="J826" s="832"/>
      <c r="K826" s="832"/>
      <c r="L826" s="849">
        <v>0.51</v>
      </c>
      <c r="M826" s="849">
        <v>105.3</v>
      </c>
      <c r="N826" s="832">
        <v>1</v>
      </c>
      <c r="O826" s="832">
        <v>206.47058823529412</v>
      </c>
      <c r="P826" s="849"/>
      <c r="Q826" s="849"/>
      <c r="R826" s="837"/>
      <c r="S826" s="850"/>
    </row>
    <row r="827" spans="1:19" ht="14.4" customHeight="1" x14ac:dyDescent="0.3">
      <c r="A827" s="831" t="s">
        <v>4551</v>
      </c>
      <c r="B827" s="832" t="s">
        <v>4552</v>
      </c>
      <c r="C827" s="832" t="s">
        <v>606</v>
      </c>
      <c r="D827" s="832" t="s">
        <v>4547</v>
      </c>
      <c r="E827" s="832" t="s">
        <v>4788</v>
      </c>
      <c r="F827" s="832" t="s">
        <v>4789</v>
      </c>
      <c r="G827" s="832" t="s">
        <v>4790</v>
      </c>
      <c r="H827" s="849"/>
      <c r="I827" s="849"/>
      <c r="J827" s="832"/>
      <c r="K827" s="832"/>
      <c r="L827" s="849">
        <v>6</v>
      </c>
      <c r="M827" s="849">
        <v>12719.14</v>
      </c>
      <c r="N827" s="832">
        <v>1</v>
      </c>
      <c r="O827" s="832">
        <v>2119.8566666666666</v>
      </c>
      <c r="P827" s="849"/>
      <c r="Q827" s="849"/>
      <c r="R827" s="837"/>
      <c r="S827" s="850"/>
    </row>
    <row r="828" spans="1:19" ht="14.4" customHeight="1" x14ac:dyDescent="0.3">
      <c r="A828" s="831" t="s">
        <v>4551</v>
      </c>
      <c r="B828" s="832" t="s">
        <v>4552</v>
      </c>
      <c r="C828" s="832" t="s">
        <v>606</v>
      </c>
      <c r="D828" s="832" t="s">
        <v>4547</v>
      </c>
      <c r="E828" s="832" t="s">
        <v>4788</v>
      </c>
      <c r="F828" s="832" t="s">
        <v>4791</v>
      </c>
      <c r="G828" s="832" t="s">
        <v>4792</v>
      </c>
      <c r="H828" s="849"/>
      <c r="I828" s="849"/>
      <c r="J828" s="832"/>
      <c r="K828" s="832"/>
      <c r="L828" s="849">
        <v>2</v>
      </c>
      <c r="M828" s="849">
        <v>5282.3</v>
      </c>
      <c r="N828" s="832">
        <v>1</v>
      </c>
      <c r="O828" s="832">
        <v>2641.15</v>
      </c>
      <c r="P828" s="849"/>
      <c r="Q828" s="849"/>
      <c r="R828" s="837"/>
      <c r="S828" s="850"/>
    </row>
    <row r="829" spans="1:19" ht="14.4" customHeight="1" x14ac:dyDescent="0.3">
      <c r="A829" s="831" t="s">
        <v>4551</v>
      </c>
      <c r="B829" s="832" t="s">
        <v>4552</v>
      </c>
      <c r="C829" s="832" t="s">
        <v>606</v>
      </c>
      <c r="D829" s="832" t="s">
        <v>4547</v>
      </c>
      <c r="E829" s="832" t="s">
        <v>4804</v>
      </c>
      <c r="F829" s="832" t="s">
        <v>4811</v>
      </c>
      <c r="G829" s="832" t="s">
        <v>4812</v>
      </c>
      <c r="H829" s="849"/>
      <c r="I829" s="849"/>
      <c r="J829" s="832"/>
      <c r="K829" s="832"/>
      <c r="L829" s="849">
        <v>7</v>
      </c>
      <c r="M829" s="849">
        <v>1372</v>
      </c>
      <c r="N829" s="832">
        <v>1</v>
      </c>
      <c r="O829" s="832">
        <v>196</v>
      </c>
      <c r="P829" s="849"/>
      <c r="Q829" s="849"/>
      <c r="R829" s="837"/>
      <c r="S829" s="850"/>
    </row>
    <row r="830" spans="1:19" ht="14.4" customHeight="1" x14ac:dyDescent="0.3">
      <c r="A830" s="831" t="s">
        <v>4551</v>
      </c>
      <c r="B830" s="832" t="s">
        <v>4552</v>
      </c>
      <c r="C830" s="832" t="s">
        <v>606</v>
      </c>
      <c r="D830" s="832" t="s">
        <v>4547</v>
      </c>
      <c r="E830" s="832" t="s">
        <v>4804</v>
      </c>
      <c r="F830" s="832" t="s">
        <v>4813</v>
      </c>
      <c r="G830" s="832" t="s">
        <v>4814</v>
      </c>
      <c r="H830" s="849"/>
      <c r="I830" s="849"/>
      <c r="J830" s="832"/>
      <c r="K830" s="832"/>
      <c r="L830" s="849">
        <v>1</v>
      </c>
      <c r="M830" s="849">
        <v>37</v>
      </c>
      <c r="N830" s="832">
        <v>1</v>
      </c>
      <c r="O830" s="832">
        <v>37</v>
      </c>
      <c r="P830" s="849"/>
      <c r="Q830" s="849"/>
      <c r="R830" s="837"/>
      <c r="S830" s="850"/>
    </row>
    <row r="831" spans="1:19" ht="14.4" customHeight="1" x14ac:dyDescent="0.3">
      <c r="A831" s="831" t="s">
        <v>4551</v>
      </c>
      <c r="B831" s="832" t="s">
        <v>4552</v>
      </c>
      <c r="C831" s="832" t="s">
        <v>606</v>
      </c>
      <c r="D831" s="832" t="s">
        <v>4547</v>
      </c>
      <c r="E831" s="832" t="s">
        <v>4804</v>
      </c>
      <c r="F831" s="832" t="s">
        <v>4819</v>
      </c>
      <c r="G831" s="832" t="s">
        <v>4820</v>
      </c>
      <c r="H831" s="849"/>
      <c r="I831" s="849"/>
      <c r="J831" s="832"/>
      <c r="K831" s="832"/>
      <c r="L831" s="849">
        <v>112</v>
      </c>
      <c r="M831" s="849">
        <v>0</v>
      </c>
      <c r="N831" s="832"/>
      <c r="O831" s="832">
        <v>0</v>
      </c>
      <c r="P831" s="849"/>
      <c r="Q831" s="849"/>
      <c r="R831" s="837"/>
      <c r="S831" s="850"/>
    </row>
    <row r="832" spans="1:19" ht="14.4" customHeight="1" x14ac:dyDescent="0.3">
      <c r="A832" s="831" t="s">
        <v>4551</v>
      </c>
      <c r="B832" s="832" t="s">
        <v>4552</v>
      </c>
      <c r="C832" s="832" t="s">
        <v>606</v>
      </c>
      <c r="D832" s="832" t="s">
        <v>4547</v>
      </c>
      <c r="E832" s="832" t="s">
        <v>4804</v>
      </c>
      <c r="F832" s="832" t="s">
        <v>4841</v>
      </c>
      <c r="G832" s="832" t="s">
        <v>4842</v>
      </c>
      <c r="H832" s="849"/>
      <c r="I832" s="849"/>
      <c r="J832" s="832"/>
      <c r="K832" s="832"/>
      <c r="L832" s="849">
        <v>1</v>
      </c>
      <c r="M832" s="849">
        <v>59</v>
      </c>
      <c r="N832" s="832">
        <v>1</v>
      </c>
      <c r="O832" s="832">
        <v>59</v>
      </c>
      <c r="P832" s="849"/>
      <c r="Q832" s="849"/>
      <c r="R832" s="837"/>
      <c r="S832" s="850"/>
    </row>
    <row r="833" spans="1:19" ht="14.4" customHeight="1" x14ac:dyDescent="0.3">
      <c r="A833" s="831" t="s">
        <v>4551</v>
      </c>
      <c r="B833" s="832" t="s">
        <v>4552</v>
      </c>
      <c r="C833" s="832" t="s">
        <v>606</v>
      </c>
      <c r="D833" s="832" t="s">
        <v>4547</v>
      </c>
      <c r="E833" s="832" t="s">
        <v>4804</v>
      </c>
      <c r="F833" s="832" t="s">
        <v>4849</v>
      </c>
      <c r="G833" s="832" t="s">
        <v>4850</v>
      </c>
      <c r="H833" s="849"/>
      <c r="I833" s="849"/>
      <c r="J833" s="832"/>
      <c r="K833" s="832"/>
      <c r="L833" s="849">
        <v>2</v>
      </c>
      <c r="M833" s="849">
        <v>0</v>
      </c>
      <c r="N833" s="832"/>
      <c r="O833" s="832">
        <v>0</v>
      </c>
      <c r="P833" s="849"/>
      <c r="Q833" s="849"/>
      <c r="R833" s="837"/>
      <c r="S833" s="850"/>
    </row>
    <row r="834" spans="1:19" ht="14.4" customHeight="1" x14ac:dyDescent="0.3">
      <c r="A834" s="831" t="s">
        <v>4551</v>
      </c>
      <c r="B834" s="832" t="s">
        <v>4552</v>
      </c>
      <c r="C834" s="832" t="s">
        <v>606</v>
      </c>
      <c r="D834" s="832" t="s">
        <v>4548</v>
      </c>
      <c r="E834" s="832" t="s">
        <v>4804</v>
      </c>
      <c r="F834" s="832" t="s">
        <v>4813</v>
      </c>
      <c r="G834" s="832" t="s">
        <v>4814</v>
      </c>
      <c r="H834" s="849">
        <v>1</v>
      </c>
      <c r="I834" s="849">
        <v>37</v>
      </c>
      <c r="J834" s="832"/>
      <c r="K834" s="832">
        <v>37</v>
      </c>
      <c r="L834" s="849"/>
      <c r="M834" s="849"/>
      <c r="N834" s="832"/>
      <c r="O834" s="832"/>
      <c r="P834" s="849"/>
      <c r="Q834" s="849"/>
      <c r="R834" s="837"/>
      <c r="S834" s="850"/>
    </row>
    <row r="835" spans="1:19" ht="14.4" customHeight="1" x14ac:dyDescent="0.3">
      <c r="A835" s="831" t="s">
        <v>4551</v>
      </c>
      <c r="B835" s="832" t="s">
        <v>4552</v>
      </c>
      <c r="C835" s="832" t="s">
        <v>606</v>
      </c>
      <c r="D835" s="832" t="s">
        <v>2496</v>
      </c>
      <c r="E835" s="832" t="s">
        <v>4553</v>
      </c>
      <c r="F835" s="832" t="s">
        <v>4554</v>
      </c>
      <c r="G835" s="832" t="s">
        <v>1025</v>
      </c>
      <c r="H835" s="849"/>
      <c r="I835" s="849"/>
      <c r="J835" s="832"/>
      <c r="K835" s="832"/>
      <c r="L835" s="849"/>
      <c r="M835" s="849"/>
      <c r="N835" s="832"/>
      <c r="O835" s="832"/>
      <c r="P835" s="849">
        <v>0.2</v>
      </c>
      <c r="Q835" s="849">
        <v>10.82</v>
      </c>
      <c r="R835" s="837"/>
      <c r="S835" s="850">
        <v>54.1</v>
      </c>
    </row>
    <row r="836" spans="1:19" ht="14.4" customHeight="1" x14ac:dyDescent="0.3">
      <c r="A836" s="831" t="s">
        <v>4551</v>
      </c>
      <c r="B836" s="832" t="s">
        <v>4552</v>
      </c>
      <c r="C836" s="832" t="s">
        <v>606</v>
      </c>
      <c r="D836" s="832" t="s">
        <v>2496</v>
      </c>
      <c r="E836" s="832" t="s">
        <v>4553</v>
      </c>
      <c r="F836" s="832" t="s">
        <v>4555</v>
      </c>
      <c r="G836" s="832" t="s">
        <v>1025</v>
      </c>
      <c r="H836" s="849">
        <v>2.6</v>
      </c>
      <c r="I836" s="849">
        <v>281.5</v>
      </c>
      <c r="J836" s="832"/>
      <c r="K836" s="832">
        <v>108.26923076923076</v>
      </c>
      <c r="L836" s="849"/>
      <c r="M836" s="849"/>
      <c r="N836" s="832"/>
      <c r="O836" s="832"/>
      <c r="P836" s="849">
        <v>1.6</v>
      </c>
      <c r="Q836" s="849">
        <v>173.81</v>
      </c>
      <c r="R836" s="837"/>
      <c r="S836" s="850">
        <v>108.63124999999999</v>
      </c>
    </row>
    <row r="837" spans="1:19" ht="14.4" customHeight="1" x14ac:dyDescent="0.3">
      <c r="A837" s="831" t="s">
        <v>4551</v>
      </c>
      <c r="B837" s="832" t="s">
        <v>4552</v>
      </c>
      <c r="C837" s="832" t="s">
        <v>606</v>
      </c>
      <c r="D837" s="832" t="s">
        <v>2496</v>
      </c>
      <c r="E837" s="832" t="s">
        <v>4553</v>
      </c>
      <c r="F837" s="832" t="s">
        <v>4558</v>
      </c>
      <c r="G837" s="832" t="s">
        <v>1055</v>
      </c>
      <c r="H837" s="849">
        <v>0.1</v>
      </c>
      <c r="I837" s="849">
        <v>5.31</v>
      </c>
      <c r="J837" s="832"/>
      <c r="K837" s="832">
        <v>53.099999999999994</v>
      </c>
      <c r="L837" s="849"/>
      <c r="M837" s="849"/>
      <c r="N837" s="832"/>
      <c r="O837" s="832"/>
      <c r="P837" s="849"/>
      <c r="Q837" s="849"/>
      <c r="R837" s="837"/>
      <c r="S837" s="850"/>
    </row>
    <row r="838" spans="1:19" ht="14.4" customHeight="1" x14ac:dyDescent="0.3">
      <c r="A838" s="831" t="s">
        <v>4551</v>
      </c>
      <c r="B838" s="832" t="s">
        <v>4552</v>
      </c>
      <c r="C838" s="832" t="s">
        <v>606</v>
      </c>
      <c r="D838" s="832" t="s">
        <v>2496</v>
      </c>
      <c r="E838" s="832" t="s">
        <v>4553</v>
      </c>
      <c r="F838" s="832" t="s">
        <v>4559</v>
      </c>
      <c r="G838" s="832" t="s">
        <v>4560</v>
      </c>
      <c r="H838" s="849">
        <v>1.8</v>
      </c>
      <c r="I838" s="849">
        <v>23.16</v>
      </c>
      <c r="J838" s="832"/>
      <c r="K838" s="832">
        <v>12.866666666666667</v>
      </c>
      <c r="L838" s="849"/>
      <c r="M838" s="849"/>
      <c r="N838" s="832"/>
      <c r="O838" s="832"/>
      <c r="P838" s="849">
        <v>0.2</v>
      </c>
      <c r="Q838" s="849">
        <v>2.57</v>
      </c>
      <c r="R838" s="837"/>
      <c r="S838" s="850">
        <v>12.849999999999998</v>
      </c>
    </row>
    <row r="839" spans="1:19" ht="14.4" customHeight="1" x14ac:dyDescent="0.3">
      <c r="A839" s="831" t="s">
        <v>4551</v>
      </c>
      <c r="B839" s="832" t="s">
        <v>4552</v>
      </c>
      <c r="C839" s="832" t="s">
        <v>606</v>
      </c>
      <c r="D839" s="832" t="s">
        <v>2496</v>
      </c>
      <c r="E839" s="832" t="s">
        <v>4553</v>
      </c>
      <c r="F839" s="832" t="s">
        <v>4561</v>
      </c>
      <c r="G839" s="832" t="s">
        <v>4562</v>
      </c>
      <c r="H839" s="849">
        <v>1.7</v>
      </c>
      <c r="I839" s="849">
        <v>349.18</v>
      </c>
      <c r="J839" s="832"/>
      <c r="K839" s="832">
        <v>205.4</v>
      </c>
      <c r="L839" s="849"/>
      <c r="M839" s="849"/>
      <c r="N839" s="832"/>
      <c r="O839" s="832"/>
      <c r="P839" s="849">
        <v>2</v>
      </c>
      <c r="Q839" s="849">
        <v>344.96000000000004</v>
      </c>
      <c r="R839" s="837"/>
      <c r="S839" s="850">
        <v>172.48000000000002</v>
      </c>
    </row>
    <row r="840" spans="1:19" ht="14.4" customHeight="1" x14ac:dyDescent="0.3">
      <c r="A840" s="831" t="s">
        <v>4551</v>
      </c>
      <c r="B840" s="832" t="s">
        <v>4552</v>
      </c>
      <c r="C840" s="832" t="s">
        <v>606</v>
      </c>
      <c r="D840" s="832" t="s">
        <v>2496</v>
      </c>
      <c r="E840" s="832" t="s">
        <v>4553</v>
      </c>
      <c r="F840" s="832" t="s">
        <v>4563</v>
      </c>
      <c r="G840" s="832" t="s">
        <v>4564</v>
      </c>
      <c r="H840" s="849">
        <v>2</v>
      </c>
      <c r="I840" s="849">
        <v>12745.08</v>
      </c>
      <c r="J840" s="832">
        <v>2.6874746963562757</v>
      </c>
      <c r="K840" s="832">
        <v>6372.54</v>
      </c>
      <c r="L840" s="849">
        <v>1</v>
      </c>
      <c r="M840" s="849">
        <v>4742.3999999999996</v>
      </c>
      <c r="N840" s="832">
        <v>1</v>
      </c>
      <c r="O840" s="832">
        <v>4742.3999999999996</v>
      </c>
      <c r="P840" s="849"/>
      <c r="Q840" s="849"/>
      <c r="R840" s="837"/>
      <c r="S840" s="850"/>
    </row>
    <row r="841" spans="1:19" ht="14.4" customHeight="1" x14ac:dyDescent="0.3">
      <c r="A841" s="831" t="s">
        <v>4551</v>
      </c>
      <c r="B841" s="832" t="s">
        <v>4552</v>
      </c>
      <c r="C841" s="832" t="s">
        <v>606</v>
      </c>
      <c r="D841" s="832" t="s">
        <v>2496</v>
      </c>
      <c r="E841" s="832" t="s">
        <v>4553</v>
      </c>
      <c r="F841" s="832" t="s">
        <v>4566</v>
      </c>
      <c r="G841" s="832" t="s">
        <v>1172</v>
      </c>
      <c r="H841" s="849"/>
      <c r="I841" s="849"/>
      <c r="J841" s="832"/>
      <c r="K841" s="832"/>
      <c r="L841" s="849">
        <v>18</v>
      </c>
      <c r="M841" s="849">
        <v>247.32</v>
      </c>
      <c r="N841" s="832">
        <v>1</v>
      </c>
      <c r="O841" s="832">
        <v>13.74</v>
      </c>
      <c r="P841" s="849">
        <v>4</v>
      </c>
      <c r="Q841" s="849">
        <v>53.48</v>
      </c>
      <c r="R841" s="837">
        <v>0.21623807213326862</v>
      </c>
      <c r="S841" s="850">
        <v>13.37</v>
      </c>
    </row>
    <row r="842" spans="1:19" ht="14.4" customHeight="1" x14ac:dyDescent="0.3">
      <c r="A842" s="831" t="s">
        <v>4551</v>
      </c>
      <c r="B842" s="832" t="s">
        <v>4552</v>
      </c>
      <c r="C842" s="832" t="s">
        <v>606</v>
      </c>
      <c r="D842" s="832" t="s">
        <v>2496</v>
      </c>
      <c r="E842" s="832" t="s">
        <v>4553</v>
      </c>
      <c r="F842" s="832" t="s">
        <v>4567</v>
      </c>
      <c r="G842" s="832" t="s">
        <v>1660</v>
      </c>
      <c r="H842" s="849">
        <v>3</v>
      </c>
      <c r="I842" s="849">
        <v>19863.449999999997</v>
      </c>
      <c r="J842" s="832"/>
      <c r="K842" s="832">
        <v>6621.1499999999987</v>
      </c>
      <c r="L842" s="849"/>
      <c r="M842" s="849"/>
      <c r="N842" s="832"/>
      <c r="O842" s="832"/>
      <c r="P842" s="849"/>
      <c r="Q842" s="849"/>
      <c r="R842" s="837"/>
      <c r="S842" s="850"/>
    </row>
    <row r="843" spans="1:19" ht="14.4" customHeight="1" x14ac:dyDescent="0.3">
      <c r="A843" s="831" t="s">
        <v>4551</v>
      </c>
      <c r="B843" s="832" t="s">
        <v>4552</v>
      </c>
      <c r="C843" s="832" t="s">
        <v>606</v>
      </c>
      <c r="D843" s="832" t="s">
        <v>2496</v>
      </c>
      <c r="E843" s="832" t="s">
        <v>4553</v>
      </c>
      <c r="F843" s="832" t="s">
        <v>4568</v>
      </c>
      <c r="G843" s="832" t="s">
        <v>4569</v>
      </c>
      <c r="H843" s="849">
        <v>9.9</v>
      </c>
      <c r="I843" s="849">
        <v>3621.37</v>
      </c>
      <c r="J843" s="832"/>
      <c r="K843" s="832">
        <v>365.79494949494949</v>
      </c>
      <c r="L843" s="849"/>
      <c r="M843" s="849"/>
      <c r="N843" s="832"/>
      <c r="O843" s="832"/>
      <c r="P843" s="849"/>
      <c r="Q843" s="849"/>
      <c r="R843" s="837"/>
      <c r="S843" s="850"/>
    </row>
    <row r="844" spans="1:19" ht="14.4" customHeight="1" x14ac:dyDescent="0.3">
      <c r="A844" s="831" t="s">
        <v>4551</v>
      </c>
      <c r="B844" s="832" t="s">
        <v>4552</v>
      </c>
      <c r="C844" s="832" t="s">
        <v>606</v>
      </c>
      <c r="D844" s="832" t="s">
        <v>2496</v>
      </c>
      <c r="E844" s="832" t="s">
        <v>4553</v>
      </c>
      <c r="F844" s="832" t="s">
        <v>4570</v>
      </c>
      <c r="G844" s="832" t="s">
        <v>839</v>
      </c>
      <c r="H844" s="849"/>
      <c r="I844" s="849"/>
      <c r="J844" s="832"/>
      <c r="K844" s="832"/>
      <c r="L844" s="849">
        <v>1.1599999999999999</v>
      </c>
      <c r="M844" s="849">
        <v>233.86</v>
      </c>
      <c r="N844" s="832">
        <v>1</v>
      </c>
      <c r="O844" s="832">
        <v>201.60344827586209</v>
      </c>
      <c r="P844" s="849"/>
      <c r="Q844" s="849"/>
      <c r="R844" s="837"/>
      <c r="S844" s="850"/>
    </row>
    <row r="845" spans="1:19" ht="14.4" customHeight="1" x14ac:dyDescent="0.3">
      <c r="A845" s="831" t="s">
        <v>4551</v>
      </c>
      <c r="B845" s="832" t="s">
        <v>4552</v>
      </c>
      <c r="C845" s="832" t="s">
        <v>606</v>
      </c>
      <c r="D845" s="832" t="s">
        <v>2496</v>
      </c>
      <c r="E845" s="832" t="s">
        <v>4553</v>
      </c>
      <c r="F845" s="832" t="s">
        <v>4571</v>
      </c>
      <c r="G845" s="832" t="s">
        <v>839</v>
      </c>
      <c r="H845" s="849"/>
      <c r="I845" s="849"/>
      <c r="J845" s="832"/>
      <c r="K845" s="832"/>
      <c r="L845" s="849">
        <v>1.96</v>
      </c>
      <c r="M845" s="849">
        <v>790.28</v>
      </c>
      <c r="N845" s="832">
        <v>1</v>
      </c>
      <c r="O845" s="832">
        <v>403.20408163265307</v>
      </c>
      <c r="P845" s="849"/>
      <c r="Q845" s="849"/>
      <c r="R845" s="837"/>
      <c r="S845" s="850"/>
    </row>
    <row r="846" spans="1:19" ht="14.4" customHeight="1" x14ac:dyDescent="0.3">
      <c r="A846" s="831" t="s">
        <v>4551</v>
      </c>
      <c r="B846" s="832" t="s">
        <v>4552</v>
      </c>
      <c r="C846" s="832" t="s">
        <v>606</v>
      </c>
      <c r="D846" s="832" t="s">
        <v>2496</v>
      </c>
      <c r="E846" s="832" t="s">
        <v>4553</v>
      </c>
      <c r="F846" s="832" t="s">
        <v>4572</v>
      </c>
      <c r="G846" s="832" t="s">
        <v>839</v>
      </c>
      <c r="H846" s="849"/>
      <c r="I846" s="849"/>
      <c r="J846" s="832"/>
      <c r="K846" s="832"/>
      <c r="L846" s="849">
        <v>0.48</v>
      </c>
      <c r="M846" s="849">
        <v>387.08</v>
      </c>
      <c r="N846" s="832">
        <v>1</v>
      </c>
      <c r="O846" s="832">
        <v>806.41666666666663</v>
      </c>
      <c r="P846" s="849"/>
      <c r="Q846" s="849"/>
      <c r="R846" s="837"/>
      <c r="S846" s="850"/>
    </row>
    <row r="847" spans="1:19" ht="14.4" customHeight="1" x14ac:dyDescent="0.3">
      <c r="A847" s="831" t="s">
        <v>4551</v>
      </c>
      <c r="B847" s="832" t="s">
        <v>4552</v>
      </c>
      <c r="C847" s="832" t="s">
        <v>606</v>
      </c>
      <c r="D847" s="832" t="s">
        <v>2496</v>
      </c>
      <c r="E847" s="832" t="s">
        <v>4553</v>
      </c>
      <c r="F847" s="832" t="s">
        <v>4573</v>
      </c>
      <c r="G847" s="832" t="s">
        <v>4574</v>
      </c>
      <c r="H847" s="849"/>
      <c r="I847" s="849"/>
      <c r="J847" s="832"/>
      <c r="K847" s="832"/>
      <c r="L847" s="849">
        <v>1</v>
      </c>
      <c r="M847" s="849">
        <v>20795.009999999998</v>
      </c>
      <c r="N847" s="832">
        <v>1</v>
      </c>
      <c r="O847" s="832">
        <v>20795.009999999998</v>
      </c>
      <c r="P847" s="849"/>
      <c r="Q847" s="849"/>
      <c r="R847" s="837"/>
      <c r="S847" s="850"/>
    </row>
    <row r="848" spans="1:19" ht="14.4" customHeight="1" x14ac:dyDescent="0.3">
      <c r="A848" s="831" t="s">
        <v>4551</v>
      </c>
      <c r="B848" s="832" t="s">
        <v>4552</v>
      </c>
      <c r="C848" s="832" t="s">
        <v>606</v>
      </c>
      <c r="D848" s="832" t="s">
        <v>2496</v>
      </c>
      <c r="E848" s="832" t="s">
        <v>4553</v>
      </c>
      <c r="F848" s="832" t="s">
        <v>4578</v>
      </c>
      <c r="G848" s="832" t="s">
        <v>2406</v>
      </c>
      <c r="H848" s="849">
        <v>2.79</v>
      </c>
      <c r="I848" s="849">
        <v>39274.379999999997</v>
      </c>
      <c r="J848" s="832"/>
      <c r="K848" s="832">
        <v>14076.838709677419</v>
      </c>
      <c r="L848" s="849"/>
      <c r="M848" s="849"/>
      <c r="N848" s="832"/>
      <c r="O848" s="832"/>
      <c r="P848" s="849">
        <v>4.7799999999999994</v>
      </c>
      <c r="Q848" s="849">
        <v>62841.58</v>
      </c>
      <c r="R848" s="837"/>
      <c r="S848" s="850">
        <v>13146.774058577408</v>
      </c>
    </row>
    <row r="849" spans="1:19" ht="14.4" customHeight="1" x14ac:dyDescent="0.3">
      <c r="A849" s="831" t="s">
        <v>4551</v>
      </c>
      <c r="B849" s="832" t="s">
        <v>4552</v>
      </c>
      <c r="C849" s="832" t="s">
        <v>606</v>
      </c>
      <c r="D849" s="832" t="s">
        <v>2496</v>
      </c>
      <c r="E849" s="832" t="s">
        <v>4553</v>
      </c>
      <c r="F849" s="832" t="s">
        <v>4579</v>
      </c>
      <c r="G849" s="832" t="s">
        <v>4580</v>
      </c>
      <c r="H849" s="849">
        <v>4</v>
      </c>
      <c r="I849" s="849">
        <v>114179.91</v>
      </c>
      <c r="J849" s="832">
        <v>1.3333336836577512</v>
      </c>
      <c r="K849" s="832">
        <v>28544.977500000001</v>
      </c>
      <c r="L849" s="849">
        <v>3</v>
      </c>
      <c r="M849" s="849">
        <v>85634.91</v>
      </c>
      <c r="N849" s="832">
        <v>1</v>
      </c>
      <c r="O849" s="832">
        <v>28544.97</v>
      </c>
      <c r="P849" s="849">
        <v>2</v>
      </c>
      <c r="Q849" s="849">
        <v>57090</v>
      </c>
      <c r="R849" s="837">
        <v>0.66666736731550247</v>
      </c>
      <c r="S849" s="850">
        <v>28545</v>
      </c>
    </row>
    <row r="850" spans="1:19" ht="14.4" customHeight="1" x14ac:dyDescent="0.3">
      <c r="A850" s="831" t="s">
        <v>4551</v>
      </c>
      <c r="B850" s="832" t="s">
        <v>4552</v>
      </c>
      <c r="C850" s="832" t="s">
        <v>606</v>
      </c>
      <c r="D850" s="832" t="s">
        <v>2496</v>
      </c>
      <c r="E850" s="832" t="s">
        <v>4553</v>
      </c>
      <c r="F850" s="832" t="s">
        <v>4581</v>
      </c>
      <c r="G850" s="832" t="s">
        <v>4580</v>
      </c>
      <c r="H850" s="849">
        <v>4</v>
      </c>
      <c r="I850" s="849">
        <v>231390.8</v>
      </c>
      <c r="J850" s="832">
        <v>2.0000034573603744</v>
      </c>
      <c r="K850" s="832">
        <v>57847.7</v>
      </c>
      <c r="L850" s="849">
        <v>2</v>
      </c>
      <c r="M850" s="849">
        <v>115695.2</v>
      </c>
      <c r="N850" s="832">
        <v>1</v>
      </c>
      <c r="O850" s="832">
        <v>57847.6</v>
      </c>
      <c r="P850" s="849">
        <v>2</v>
      </c>
      <c r="Q850" s="849">
        <v>115695.2</v>
      </c>
      <c r="R850" s="837">
        <v>1</v>
      </c>
      <c r="S850" s="850">
        <v>57847.6</v>
      </c>
    </row>
    <row r="851" spans="1:19" ht="14.4" customHeight="1" x14ac:dyDescent="0.3">
      <c r="A851" s="831" t="s">
        <v>4551</v>
      </c>
      <c r="B851" s="832" t="s">
        <v>4552</v>
      </c>
      <c r="C851" s="832" t="s">
        <v>606</v>
      </c>
      <c r="D851" s="832" t="s">
        <v>2496</v>
      </c>
      <c r="E851" s="832" t="s">
        <v>4553</v>
      </c>
      <c r="F851" s="832" t="s">
        <v>4582</v>
      </c>
      <c r="G851" s="832" t="s">
        <v>4580</v>
      </c>
      <c r="H851" s="849">
        <v>12</v>
      </c>
      <c r="I851" s="849">
        <v>1337360.24</v>
      </c>
      <c r="J851" s="832">
        <v>1.3333352076751266</v>
      </c>
      <c r="K851" s="832">
        <v>111446.68666666666</v>
      </c>
      <c r="L851" s="849">
        <v>9</v>
      </c>
      <c r="M851" s="849">
        <v>1003018.77</v>
      </c>
      <c r="N851" s="832">
        <v>1</v>
      </c>
      <c r="O851" s="832">
        <v>111446.53</v>
      </c>
      <c r="P851" s="849">
        <v>12</v>
      </c>
      <c r="Q851" s="849">
        <v>1337364</v>
      </c>
      <c r="R851" s="837">
        <v>1.333338956358713</v>
      </c>
      <c r="S851" s="850">
        <v>111447</v>
      </c>
    </row>
    <row r="852" spans="1:19" ht="14.4" customHeight="1" x14ac:dyDescent="0.3">
      <c r="A852" s="831" t="s">
        <v>4551</v>
      </c>
      <c r="B852" s="832" t="s">
        <v>4552</v>
      </c>
      <c r="C852" s="832" t="s">
        <v>606</v>
      </c>
      <c r="D852" s="832" t="s">
        <v>2496</v>
      </c>
      <c r="E852" s="832" t="s">
        <v>4553</v>
      </c>
      <c r="F852" s="832" t="s">
        <v>4585</v>
      </c>
      <c r="G852" s="832" t="s">
        <v>4586</v>
      </c>
      <c r="H852" s="849"/>
      <c r="I852" s="849"/>
      <c r="J852" s="832"/>
      <c r="K852" s="832"/>
      <c r="L852" s="849"/>
      <c r="M852" s="849"/>
      <c r="N852" s="832"/>
      <c r="O852" s="832"/>
      <c r="P852" s="849">
        <v>8</v>
      </c>
      <c r="Q852" s="849">
        <v>192177.6</v>
      </c>
      <c r="R852" s="837"/>
      <c r="S852" s="850">
        <v>24022.2</v>
      </c>
    </row>
    <row r="853" spans="1:19" ht="14.4" customHeight="1" x14ac:dyDescent="0.3">
      <c r="A853" s="831" t="s">
        <v>4551</v>
      </c>
      <c r="B853" s="832" t="s">
        <v>4552</v>
      </c>
      <c r="C853" s="832" t="s">
        <v>606</v>
      </c>
      <c r="D853" s="832" t="s">
        <v>2496</v>
      </c>
      <c r="E853" s="832" t="s">
        <v>4553</v>
      </c>
      <c r="F853" s="832" t="s">
        <v>4587</v>
      </c>
      <c r="G853" s="832" t="s">
        <v>4588</v>
      </c>
      <c r="H853" s="849"/>
      <c r="I853" s="849"/>
      <c r="J853" s="832"/>
      <c r="K853" s="832"/>
      <c r="L853" s="849">
        <v>2</v>
      </c>
      <c r="M853" s="849">
        <v>16589.14</v>
      </c>
      <c r="N853" s="832">
        <v>1</v>
      </c>
      <c r="O853" s="832">
        <v>8294.57</v>
      </c>
      <c r="P853" s="849">
        <v>6</v>
      </c>
      <c r="Q853" s="849">
        <v>49557.9</v>
      </c>
      <c r="R853" s="837">
        <v>2.9873700505270318</v>
      </c>
      <c r="S853" s="850">
        <v>8259.65</v>
      </c>
    </row>
    <row r="854" spans="1:19" ht="14.4" customHeight="1" x14ac:dyDescent="0.3">
      <c r="A854" s="831" t="s">
        <v>4551</v>
      </c>
      <c r="B854" s="832" t="s">
        <v>4552</v>
      </c>
      <c r="C854" s="832" t="s">
        <v>606</v>
      </c>
      <c r="D854" s="832" t="s">
        <v>2496</v>
      </c>
      <c r="E854" s="832" t="s">
        <v>4553</v>
      </c>
      <c r="F854" s="832" t="s">
        <v>4589</v>
      </c>
      <c r="G854" s="832" t="s">
        <v>4590</v>
      </c>
      <c r="H854" s="849">
        <v>1</v>
      </c>
      <c r="I854" s="849">
        <v>22668.98</v>
      </c>
      <c r="J854" s="832"/>
      <c r="K854" s="832">
        <v>22668.98</v>
      </c>
      <c r="L854" s="849"/>
      <c r="M854" s="849"/>
      <c r="N854" s="832"/>
      <c r="O854" s="832"/>
      <c r="P854" s="849"/>
      <c r="Q854" s="849"/>
      <c r="R854" s="837"/>
      <c r="S854" s="850"/>
    </row>
    <row r="855" spans="1:19" ht="14.4" customHeight="1" x14ac:dyDescent="0.3">
      <c r="A855" s="831" t="s">
        <v>4551</v>
      </c>
      <c r="B855" s="832" t="s">
        <v>4552</v>
      </c>
      <c r="C855" s="832" t="s">
        <v>606</v>
      </c>
      <c r="D855" s="832" t="s">
        <v>2496</v>
      </c>
      <c r="E855" s="832" t="s">
        <v>4553</v>
      </c>
      <c r="F855" s="832" t="s">
        <v>4595</v>
      </c>
      <c r="G855" s="832" t="s">
        <v>1691</v>
      </c>
      <c r="H855" s="849">
        <v>12.19</v>
      </c>
      <c r="I855" s="849">
        <v>349691.32</v>
      </c>
      <c r="J855" s="832">
        <v>1.1835337899669178</v>
      </c>
      <c r="K855" s="832">
        <v>28686.736669401151</v>
      </c>
      <c r="L855" s="849">
        <v>10.3</v>
      </c>
      <c r="M855" s="849">
        <v>295463.74</v>
      </c>
      <c r="N855" s="832">
        <v>1</v>
      </c>
      <c r="O855" s="832">
        <v>28685.799999999996</v>
      </c>
      <c r="P855" s="849">
        <v>11.4</v>
      </c>
      <c r="Q855" s="849">
        <v>295318.44</v>
      </c>
      <c r="R855" s="837">
        <v>0.99950823068847638</v>
      </c>
      <c r="S855" s="850">
        <v>25905.126315789472</v>
      </c>
    </row>
    <row r="856" spans="1:19" ht="14.4" customHeight="1" x14ac:dyDescent="0.3">
      <c r="A856" s="831" t="s">
        <v>4551</v>
      </c>
      <c r="B856" s="832" t="s">
        <v>4552</v>
      </c>
      <c r="C856" s="832" t="s">
        <v>606</v>
      </c>
      <c r="D856" s="832" t="s">
        <v>2496</v>
      </c>
      <c r="E856" s="832" t="s">
        <v>4553</v>
      </c>
      <c r="F856" s="832" t="s">
        <v>4600</v>
      </c>
      <c r="G856" s="832" t="s">
        <v>2044</v>
      </c>
      <c r="H856" s="849">
        <v>7</v>
      </c>
      <c r="I856" s="849">
        <v>341.18</v>
      </c>
      <c r="J856" s="832"/>
      <c r="K856" s="832">
        <v>48.74</v>
      </c>
      <c r="L856" s="849"/>
      <c r="M856" s="849"/>
      <c r="N856" s="832"/>
      <c r="O856" s="832"/>
      <c r="P856" s="849"/>
      <c r="Q856" s="849"/>
      <c r="R856" s="837"/>
      <c r="S856" s="850"/>
    </row>
    <row r="857" spans="1:19" ht="14.4" customHeight="1" x14ac:dyDescent="0.3">
      <c r="A857" s="831" t="s">
        <v>4551</v>
      </c>
      <c r="B857" s="832" t="s">
        <v>4552</v>
      </c>
      <c r="C857" s="832" t="s">
        <v>606</v>
      </c>
      <c r="D857" s="832" t="s">
        <v>2496</v>
      </c>
      <c r="E857" s="832" t="s">
        <v>4553</v>
      </c>
      <c r="F857" s="832" t="s">
        <v>4604</v>
      </c>
      <c r="G857" s="832" t="s">
        <v>1660</v>
      </c>
      <c r="H857" s="849">
        <v>4</v>
      </c>
      <c r="I857" s="849">
        <v>8301.44</v>
      </c>
      <c r="J857" s="832"/>
      <c r="K857" s="832">
        <v>2075.36</v>
      </c>
      <c r="L857" s="849"/>
      <c r="M857" s="849"/>
      <c r="N857" s="832"/>
      <c r="O857" s="832"/>
      <c r="P857" s="849">
        <v>3</v>
      </c>
      <c r="Q857" s="849">
        <v>3872.58</v>
      </c>
      <c r="R857" s="837"/>
      <c r="S857" s="850">
        <v>1290.8599999999999</v>
      </c>
    </row>
    <row r="858" spans="1:19" ht="14.4" customHeight="1" x14ac:dyDescent="0.3">
      <c r="A858" s="831" t="s">
        <v>4551</v>
      </c>
      <c r="B858" s="832" t="s">
        <v>4552</v>
      </c>
      <c r="C858" s="832" t="s">
        <v>606</v>
      </c>
      <c r="D858" s="832" t="s">
        <v>2496</v>
      </c>
      <c r="E858" s="832" t="s">
        <v>4553</v>
      </c>
      <c r="F858" s="832" t="s">
        <v>4605</v>
      </c>
      <c r="G858" s="832" t="s">
        <v>651</v>
      </c>
      <c r="H858" s="849">
        <v>0.1</v>
      </c>
      <c r="I858" s="849">
        <v>7.8</v>
      </c>
      <c r="J858" s="832"/>
      <c r="K858" s="832">
        <v>78</v>
      </c>
      <c r="L858" s="849"/>
      <c r="M858" s="849"/>
      <c r="N858" s="832"/>
      <c r="O858" s="832"/>
      <c r="P858" s="849"/>
      <c r="Q858" s="849"/>
      <c r="R858" s="837"/>
      <c r="S858" s="850"/>
    </row>
    <row r="859" spans="1:19" ht="14.4" customHeight="1" x14ac:dyDescent="0.3">
      <c r="A859" s="831" t="s">
        <v>4551</v>
      </c>
      <c r="B859" s="832" t="s">
        <v>4552</v>
      </c>
      <c r="C859" s="832" t="s">
        <v>606</v>
      </c>
      <c r="D859" s="832" t="s">
        <v>2496</v>
      </c>
      <c r="E859" s="832" t="s">
        <v>4553</v>
      </c>
      <c r="F859" s="832" t="s">
        <v>4606</v>
      </c>
      <c r="G859" s="832" t="s">
        <v>1144</v>
      </c>
      <c r="H859" s="849">
        <v>3.2</v>
      </c>
      <c r="I859" s="849">
        <v>582.88</v>
      </c>
      <c r="J859" s="832"/>
      <c r="K859" s="832">
        <v>182.14999999999998</v>
      </c>
      <c r="L859" s="849"/>
      <c r="M859" s="849"/>
      <c r="N859" s="832"/>
      <c r="O859" s="832"/>
      <c r="P859" s="849">
        <v>3.8</v>
      </c>
      <c r="Q859" s="849">
        <v>666.52</v>
      </c>
      <c r="R859" s="837"/>
      <c r="S859" s="850">
        <v>175.4</v>
      </c>
    </row>
    <row r="860" spans="1:19" ht="14.4" customHeight="1" x14ac:dyDescent="0.3">
      <c r="A860" s="831" t="s">
        <v>4551</v>
      </c>
      <c r="B860" s="832" t="s">
        <v>4552</v>
      </c>
      <c r="C860" s="832" t="s">
        <v>606</v>
      </c>
      <c r="D860" s="832" t="s">
        <v>2496</v>
      </c>
      <c r="E860" s="832" t="s">
        <v>4553</v>
      </c>
      <c r="F860" s="832" t="s">
        <v>4607</v>
      </c>
      <c r="G860" s="832" t="s">
        <v>779</v>
      </c>
      <c r="H860" s="849">
        <v>10.81</v>
      </c>
      <c r="I860" s="849">
        <v>764.80000000000007</v>
      </c>
      <c r="J860" s="832">
        <v>22.454492072812684</v>
      </c>
      <c r="K860" s="832">
        <v>70.749306197964856</v>
      </c>
      <c r="L860" s="849">
        <v>0.4</v>
      </c>
      <c r="M860" s="849">
        <v>34.06</v>
      </c>
      <c r="N860" s="832">
        <v>1</v>
      </c>
      <c r="O860" s="832">
        <v>85.15</v>
      </c>
      <c r="P860" s="849">
        <v>0.4</v>
      </c>
      <c r="Q860" s="849">
        <v>24.06</v>
      </c>
      <c r="R860" s="837">
        <v>0.70640046975924831</v>
      </c>
      <c r="S860" s="850">
        <v>60.149999999999991</v>
      </c>
    </row>
    <row r="861" spans="1:19" ht="14.4" customHeight="1" x14ac:dyDescent="0.3">
      <c r="A861" s="831" t="s">
        <v>4551</v>
      </c>
      <c r="B861" s="832" t="s">
        <v>4552</v>
      </c>
      <c r="C861" s="832" t="s">
        <v>606</v>
      </c>
      <c r="D861" s="832" t="s">
        <v>2496</v>
      </c>
      <c r="E861" s="832" t="s">
        <v>4553</v>
      </c>
      <c r="F861" s="832" t="s">
        <v>4612</v>
      </c>
      <c r="G861" s="832" t="s">
        <v>4613</v>
      </c>
      <c r="H861" s="849"/>
      <c r="I861" s="849"/>
      <c r="J861" s="832"/>
      <c r="K861" s="832"/>
      <c r="L861" s="849"/>
      <c r="M861" s="849"/>
      <c r="N861" s="832"/>
      <c r="O861" s="832"/>
      <c r="P861" s="849">
        <v>0.1</v>
      </c>
      <c r="Q861" s="849">
        <v>20.86</v>
      </c>
      <c r="R861" s="837"/>
      <c r="S861" s="850">
        <v>208.6</v>
      </c>
    </row>
    <row r="862" spans="1:19" ht="14.4" customHeight="1" x14ac:dyDescent="0.3">
      <c r="A862" s="831" t="s">
        <v>4551</v>
      </c>
      <c r="B862" s="832" t="s">
        <v>4552</v>
      </c>
      <c r="C862" s="832" t="s">
        <v>606</v>
      </c>
      <c r="D862" s="832" t="s">
        <v>2496</v>
      </c>
      <c r="E862" s="832" t="s">
        <v>4553</v>
      </c>
      <c r="F862" s="832" t="s">
        <v>4614</v>
      </c>
      <c r="G862" s="832" t="s">
        <v>4615</v>
      </c>
      <c r="H862" s="849"/>
      <c r="I862" s="849"/>
      <c r="J862" s="832"/>
      <c r="K862" s="832"/>
      <c r="L862" s="849">
        <v>0.1</v>
      </c>
      <c r="M862" s="849">
        <v>11.73</v>
      </c>
      <c r="N862" s="832">
        <v>1</v>
      </c>
      <c r="O862" s="832">
        <v>117.3</v>
      </c>
      <c r="P862" s="849">
        <v>0.30000000000000004</v>
      </c>
      <c r="Q862" s="849">
        <v>35.19</v>
      </c>
      <c r="R862" s="837">
        <v>2.9999999999999996</v>
      </c>
      <c r="S862" s="850">
        <v>117.29999999999997</v>
      </c>
    </row>
    <row r="863" spans="1:19" ht="14.4" customHeight="1" x14ac:dyDescent="0.3">
      <c r="A863" s="831" t="s">
        <v>4551</v>
      </c>
      <c r="B863" s="832" t="s">
        <v>4552</v>
      </c>
      <c r="C863" s="832" t="s">
        <v>606</v>
      </c>
      <c r="D863" s="832" t="s">
        <v>2496</v>
      </c>
      <c r="E863" s="832" t="s">
        <v>4553</v>
      </c>
      <c r="F863" s="832" t="s">
        <v>4616</v>
      </c>
      <c r="G863" s="832" t="s">
        <v>1146</v>
      </c>
      <c r="H863" s="849">
        <v>0.8</v>
      </c>
      <c r="I863" s="849">
        <v>71.599999999999994</v>
      </c>
      <c r="J863" s="832"/>
      <c r="K863" s="832">
        <v>89.499999999999986</v>
      </c>
      <c r="L863" s="849"/>
      <c r="M863" s="849"/>
      <c r="N863" s="832"/>
      <c r="O863" s="832"/>
      <c r="P863" s="849"/>
      <c r="Q863" s="849"/>
      <c r="R863" s="837"/>
      <c r="S863" s="850"/>
    </row>
    <row r="864" spans="1:19" ht="14.4" customHeight="1" x14ac:dyDescent="0.3">
      <c r="A864" s="831" t="s">
        <v>4551</v>
      </c>
      <c r="B864" s="832" t="s">
        <v>4552</v>
      </c>
      <c r="C864" s="832" t="s">
        <v>606</v>
      </c>
      <c r="D864" s="832" t="s">
        <v>2496</v>
      </c>
      <c r="E864" s="832" t="s">
        <v>4553</v>
      </c>
      <c r="F864" s="832" t="s">
        <v>4619</v>
      </c>
      <c r="G864" s="832" t="s">
        <v>1636</v>
      </c>
      <c r="H864" s="849">
        <v>0.12</v>
      </c>
      <c r="I864" s="849">
        <v>23.529999999999998</v>
      </c>
      <c r="J864" s="832">
        <v>0.78172757475083043</v>
      </c>
      <c r="K864" s="832">
        <v>196.08333333333331</v>
      </c>
      <c r="L864" s="849">
        <v>0.15</v>
      </c>
      <c r="M864" s="849">
        <v>30.1</v>
      </c>
      <c r="N864" s="832">
        <v>1</v>
      </c>
      <c r="O864" s="832">
        <v>200.66666666666669</v>
      </c>
      <c r="P864" s="849">
        <v>0.03</v>
      </c>
      <c r="Q864" s="849">
        <v>6.02</v>
      </c>
      <c r="R864" s="837">
        <v>0.19999999999999998</v>
      </c>
      <c r="S864" s="850">
        <v>200.66666666666666</v>
      </c>
    </row>
    <row r="865" spans="1:19" ht="14.4" customHeight="1" x14ac:dyDescent="0.3">
      <c r="A865" s="831" t="s">
        <v>4551</v>
      </c>
      <c r="B865" s="832" t="s">
        <v>4552</v>
      </c>
      <c r="C865" s="832" t="s">
        <v>606</v>
      </c>
      <c r="D865" s="832" t="s">
        <v>2496</v>
      </c>
      <c r="E865" s="832" t="s">
        <v>4553</v>
      </c>
      <c r="F865" s="832" t="s">
        <v>4620</v>
      </c>
      <c r="G865" s="832" t="s">
        <v>2087</v>
      </c>
      <c r="H865" s="849">
        <v>10.01</v>
      </c>
      <c r="I865" s="849">
        <v>23552.45</v>
      </c>
      <c r="J865" s="832"/>
      <c r="K865" s="832">
        <v>2352.892107892108</v>
      </c>
      <c r="L865" s="849"/>
      <c r="M865" s="849"/>
      <c r="N865" s="832"/>
      <c r="O865" s="832"/>
      <c r="P865" s="849"/>
      <c r="Q865" s="849"/>
      <c r="R865" s="837"/>
      <c r="S865" s="850"/>
    </row>
    <row r="866" spans="1:19" ht="14.4" customHeight="1" x14ac:dyDescent="0.3">
      <c r="A866" s="831" t="s">
        <v>4551</v>
      </c>
      <c r="B866" s="832" t="s">
        <v>4552</v>
      </c>
      <c r="C866" s="832" t="s">
        <v>606</v>
      </c>
      <c r="D866" s="832" t="s">
        <v>2496</v>
      </c>
      <c r="E866" s="832" t="s">
        <v>4553</v>
      </c>
      <c r="F866" s="832" t="s">
        <v>4623</v>
      </c>
      <c r="G866" s="832" t="s">
        <v>4624</v>
      </c>
      <c r="H866" s="849">
        <v>1.02</v>
      </c>
      <c r="I866" s="849">
        <v>507.72</v>
      </c>
      <c r="J866" s="832">
        <v>6.8004286096972955</v>
      </c>
      <c r="K866" s="832">
        <v>497.76470588235298</v>
      </c>
      <c r="L866" s="849">
        <v>0.15</v>
      </c>
      <c r="M866" s="849">
        <v>74.66</v>
      </c>
      <c r="N866" s="832">
        <v>1</v>
      </c>
      <c r="O866" s="832">
        <v>497.73333333333335</v>
      </c>
      <c r="P866" s="849"/>
      <c r="Q866" s="849"/>
      <c r="R866" s="837"/>
      <c r="S866" s="850"/>
    </row>
    <row r="867" spans="1:19" ht="14.4" customHeight="1" x14ac:dyDescent="0.3">
      <c r="A867" s="831" t="s">
        <v>4551</v>
      </c>
      <c r="B867" s="832" t="s">
        <v>4552</v>
      </c>
      <c r="C867" s="832" t="s">
        <v>606</v>
      </c>
      <c r="D867" s="832" t="s">
        <v>2496</v>
      </c>
      <c r="E867" s="832" t="s">
        <v>4553</v>
      </c>
      <c r="F867" s="832" t="s">
        <v>4625</v>
      </c>
      <c r="G867" s="832" t="s">
        <v>4624</v>
      </c>
      <c r="H867" s="849">
        <v>3.8</v>
      </c>
      <c r="I867" s="849">
        <v>630.48</v>
      </c>
      <c r="J867" s="832"/>
      <c r="K867" s="832">
        <v>165.91578947368421</v>
      </c>
      <c r="L867" s="849"/>
      <c r="M867" s="849"/>
      <c r="N867" s="832"/>
      <c r="O867" s="832"/>
      <c r="P867" s="849"/>
      <c r="Q867" s="849"/>
      <c r="R867" s="837"/>
      <c r="S867" s="850"/>
    </row>
    <row r="868" spans="1:19" ht="14.4" customHeight="1" x14ac:dyDescent="0.3">
      <c r="A868" s="831" t="s">
        <v>4551</v>
      </c>
      <c r="B868" s="832" t="s">
        <v>4552</v>
      </c>
      <c r="C868" s="832" t="s">
        <v>606</v>
      </c>
      <c r="D868" s="832" t="s">
        <v>2496</v>
      </c>
      <c r="E868" s="832" t="s">
        <v>4553</v>
      </c>
      <c r="F868" s="832" t="s">
        <v>4626</v>
      </c>
      <c r="G868" s="832" t="s">
        <v>4627</v>
      </c>
      <c r="H868" s="849">
        <v>1</v>
      </c>
      <c r="I868" s="849">
        <v>6187.91</v>
      </c>
      <c r="J868" s="832">
        <v>0.65240279183535765</v>
      </c>
      <c r="K868" s="832">
        <v>6187.91</v>
      </c>
      <c r="L868" s="849">
        <v>2</v>
      </c>
      <c r="M868" s="849">
        <v>9484.7999999999993</v>
      </c>
      <c r="N868" s="832">
        <v>1</v>
      </c>
      <c r="O868" s="832">
        <v>4742.3999999999996</v>
      </c>
      <c r="P868" s="849"/>
      <c r="Q868" s="849"/>
      <c r="R868" s="837"/>
      <c r="S868" s="850"/>
    </row>
    <row r="869" spans="1:19" ht="14.4" customHeight="1" x14ac:dyDescent="0.3">
      <c r="A869" s="831" t="s">
        <v>4551</v>
      </c>
      <c r="B869" s="832" t="s">
        <v>4552</v>
      </c>
      <c r="C869" s="832" t="s">
        <v>606</v>
      </c>
      <c r="D869" s="832" t="s">
        <v>2496</v>
      </c>
      <c r="E869" s="832" t="s">
        <v>4553</v>
      </c>
      <c r="F869" s="832" t="s">
        <v>4628</v>
      </c>
      <c r="G869" s="832" t="s">
        <v>4629</v>
      </c>
      <c r="H869" s="849">
        <v>4.3499999999999996</v>
      </c>
      <c r="I869" s="849">
        <v>3113.17</v>
      </c>
      <c r="J869" s="832"/>
      <c r="K869" s="832">
        <v>715.67126436781621</v>
      </c>
      <c r="L869" s="849"/>
      <c r="M869" s="849"/>
      <c r="N869" s="832"/>
      <c r="O869" s="832"/>
      <c r="P869" s="849"/>
      <c r="Q869" s="849"/>
      <c r="R869" s="837"/>
      <c r="S869" s="850"/>
    </row>
    <row r="870" spans="1:19" ht="14.4" customHeight="1" x14ac:dyDescent="0.3">
      <c r="A870" s="831" t="s">
        <v>4551</v>
      </c>
      <c r="B870" s="832" t="s">
        <v>4552</v>
      </c>
      <c r="C870" s="832" t="s">
        <v>606</v>
      </c>
      <c r="D870" s="832" t="s">
        <v>2496</v>
      </c>
      <c r="E870" s="832" t="s">
        <v>4553</v>
      </c>
      <c r="F870" s="832" t="s">
        <v>4630</v>
      </c>
      <c r="G870" s="832" t="s">
        <v>4629</v>
      </c>
      <c r="H870" s="849">
        <v>28.700000000000003</v>
      </c>
      <c r="I870" s="849">
        <v>41079.86</v>
      </c>
      <c r="J870" s="832"/>
      <c r="K870" s="832">
        <v>1431.354006968641</v>
      </c>
      <c r="L870" s="849"/>
      <c r="M870" s="849"/>
      <c r="N870" s="832"/>
      <c r="O870" s="832"/>
      <c r="P870" s="849"/>
      <c r="Q870" s="849"/>
      <c r="R870" s="837"/>
      <c r="S870" s="850"/>
    </row>
    <row r="871" spans="1:19" ht="14.4" customHeight="1" x14ac:dyDescent="0.3">
      <c r="A871" s="831" t="s">
        <v>4551</v>
      </c>
      <c r="B871" s="832" t="s">
        <v>4552</v>
      </c>
      <c r="C871" s="832" t="s">
        <v>606</v>
      </c>
      <c r="D871" s="832" t="s">
        <v>2496</v>
      </c>
      <c r="E871" s="832" t="s">
        <v>4553</v>
      </c>
      <c r="F871" s="832" t="s">
        <v>4634</v>
      </c>
      <c r="G871" s="832" t="s">
        <v>2434</v>
      </c>
      <c r="H871" s="849"/>
      <c r="I871" s="849"/>
      <c r="J871" s="832"/>
      <c r="K871" s="832"/>
      <c r="L871" s="849">
        <v>2</v>
      </c>
      <c r="M871" s="849">
        <v>174924.06</v>
      </c>
      <c r="N871" s="832">
        <v>1</v>
      </c>
      <c r="O871" s="832">
        <v>87462.03</v>
      </c>
      <c r="P871" s="849">
        <v>1</v>
      </c>
      <c r="Q871" s="849">
        <v>78810.8</v>
      </c>
      <c r="R871" s="837">
        <v>0.45054293846141008</v>
      </c>
      <c r="S871" s="850">
        <v>78810.8</v>
      </c>
    </row>
    <row r="872" spans="1:19" ht="14.4" customHeight="1" x14ac:dyDescent="0.3">
      <c r="A872" s="831" t="s">
        <v>4551</v>
      </c>
      <c r="B872" s="832" t="s">
        <v>4552</v>
      </c>
      <c r="C872" s="832" t="s">
        <v>606</v>
      </c>
      <c r="D872" s="832" t="s">
        <v>2496</v>
      </c>
      <c r="E872" s="832" t="s">
        <v>4553</v>
      </c>
      <c r="F872" s="832" t="s">
        <v>4635</v>
      </c>
      <c r="G872" s="832" t="s">
        <v>4636</v>
      </c>
      <c r="H872" s="849"/>
      <c r="I872" s="849"/>
      <c r="J872" s="832"/>
      <c r="K872" s="832"/>
      <c r="L872" s="849">
        <v>3.68</v>
      </c>
      <c r="M872" s="849">
        <v>14267.36</v>
      </c>
      <c r="N872" s="832">
        <v>1</v>
      </c>
      <c r="O872" s="832">
        <v>3877</v>
      </c>
      <c r="P872" s="849"/>
      <c r="Q872" s="849"/>
      <c r="R872" s="837"/>
      <c r="S872" s="850"/>
    </row>
    <row r="873" spans="1:19" ht="14.4" customHeight="1" x14ac:dyDescent="0.3">
      <c r="A873" s="831" t="s">
        <v>4551</v>
      </c>
      <c r="B873" s="832" t="s">
        <v>4552</v>
      </c>
      <c r="C873" s="832" t="s">
        <v>606</v>
      </c>
      <c r="D873" s="832" t="s">
        <v>2496</v>
      </c>
      <c r="E873" s="832" t="s">
        <v>4553</v>
      </c>
      <c r="F873" s="832" t="s">
        <v>4637</v>
      </c>
      <c r="G873" s="832" t="s">
        <v>4636</v>
      </c>
      <c r="H873" s="849"/>
      <c r="I873" s="849"/>
      <c r="J873" s="832"/>
      <c r="K873" s="832"/>
      <c r="L873" s="849">
        <v>6</v>
      </c>
      <c r="M873" s="849">
        <v>106284</v>
      </c>
      <c r="N873" s="832">
        <v>1</v>
      </c>
      <c r="O873" s="832">
        <v>17714</v>
      </c>
      <c r="P873" s="849"/>
      <c r="Q873" s="849"/>
      <c r="R873" s="837"/>
      <c r="S873" s="850"/>
    </row>
    <row r="874" spans="1:19" ht="14.4" customHeight="1" x14ac:dyDescent="0.3">
      <c r="A874" s="831" t="s">
        <v>4551</v>
      </c>
      <c r="B874" s="832" t="s">
        <v>4552</v>
      </c>
      <c r="C874" s="832" t="s">
        <v>606</v>
      </c>
      <c r="D874" s="832" t="s">
        <v>2496</v>
      </c>
      <c r="E874" s="832" t="s">
        <v>4553</v>
      </c>
      <c r="F874" s="832" t="s">
        <v>4638</v>
      </c>
      <c r="G874" s="832" t="s">
        <v>4639</v>
      </c>
      <c r="H874" s="849">
        <v>12.59</v>
      </c>
      <c r="I874" s="849">
        <v>3320.96</v>
      </c>
      <c r="J874" s="832"/>
      <c r="K874" s="832">
        <v>263.77760127084991</v>
      </c>
      <c r="L874" s="849"/>
      <c r="M874" s="849"/>
      <c r="N874" s="832"/>
      <c r="O874" s="832"/>
      <c r="P874" s="849">
        <v>6.89</v>
      </c>
      <c r="Q874" s="849">
        <v>542.66</v>
      </c>
      <c r="R874" s="837"/>
      <c r="S874" s="850">
        <v>78.76052249637155</v>
      </c>
    </row>
    <row r="875" spans="1:19" ht="14.4" customHeight="1" x14ac:dyDescent="0.3">
      <c r="A875" s="831" t="s">
        <v>4551</v>
      </c>
      <c r="B875" s="832" t="s">
        <v>4552</v>
      </c>
      <c r="C875" s="832" t="s">
        <v>606</v>
      </c>
      <c r="D875" s="832" t="s">
        <v>2496</v>
      </c>
      <c r="E875" s="832" t="s">
        <v>4553</v>
      </c>
      <c r="F875" s="832" t="s">
        <v>4646</v>
      </c>
      <c r="G875" s="832" t="s">
        <v>2437</v>
      </c>
      <c r="H875" s="849">
        <v>1</v>
      </c>
      <c r="I875" s="849">
        <v>70021.600000000006</v>
      </c>
      <c r="J875" s="832"/>
      <c r="K875" s="832">
        <v>70021.600000000006</v>
      </c>
      <c r="L875" s="849">
        <v>0</v>
      </c>
      <c r="M875" s="849">
        <v>0</v>
      </c>
      <c r="N875" s="832"/>
      <c r="O875" s="832"/>
      <c r="P875" s="849">
        <v>3</v>
      </c>
      <c r="Q875" s="849">
        <v>202662.9</v>
      </c>
      <c r="R875" s="837"/>
      <c r="S875" s="850">
        <v>67554.3</v>
      </c>
    </row>
    <row r="876" spans="1:19" ht="14.4" customHeight="1" x14ac:dyDescent="0.3">
      <c r="A876" s="831" t="s">
        <v>4551</v>
      </c>
      <c r="B876" s="832" t="s">
        <v>4552</v>
      </c>
      <c r="C876" s="832" t="s">
        <v>606</v>
      </c>
      <c r="D876" s="832" t="s">
        <v>2496</v>
      </c>
      <c r="E876" s="832" t="s">
        <v>4553</v>
      </c>
      <c r="F876" s="832" t="s">
        <v>4647</v>
      </c>
      <c r="G876" s="832" t="s">
        <v>4648</v>
      </c>
      <c r="H876" s="849">
        <v>5</v>
      </c>
      <c r="I876" s="849">
        <v>33558.1</v>
      </c>
      <c r="J876" s="832">
        <v>1</v>
      </c>
      <c r="K876" s="832">
        <v>6711.62</v>
      </c>
      <c r="L876" s="849">
        <v>5</v>
      </c>
      <c r="M876" s="849">
        <v>33558.1</v>
      </c>
      <c r="N876" s="832">
        <v>1</v>
      </c>
      <c r="O876" s="832">
        <v>6711.62</v>
      </c>
      <c r="P876" s="849">
        <v>6</v>
      </c>
      <c r="Q876" s="849">
        <v>40239.599999999999</v>
      </c>
      <c r="R876" s="837">
        <v>1.1991024521650511</v>
      </c>
      <c r="S876" s="850">
        <v>6706.5999999999995</v>
      </c>
    </row>
    <row r="877" spans="1:19" ht="14.4" customHeight="1" x14ac:dyDescent="0.3">
      <c r="A877" s="831" t="s">
        <v>4551</v>
      </c>
      <c r="B877" s="832" t="s">
        <v>4552</v>
      </c>
      <c r="C877" s="832" t="s">
        <v>606</v>
      </c>
      <c r="D877" s="832" t="s">
        <v>2496</v>
      </c>
      <c r="E877" s="832" t="s">
        <v>4553</v>
      </c>
      <c r="F877" s="832" t="s">
        <v>4649</v>
      </c>
      <c r="G877" s="832" t="s">
        <v>4639</v>
      </c>
      <c r="H877" s="849">
        <v>16.91</v>
      </c>
      <c r="I877" s="849">
        <v>44605.83</v>
      </c>
      <c r="J877" s="832"/>
      <c r="K877" s="832">
        <v>2637.8373743347133</v>
      </c>
      <c r="L877" s="849"/>
      <c r="M877" s="849"/>
      <c r="N877" s="832"/>
      <c r="O877" s="832"/>
      <c r="P877" s="849">
        <v>4.04</v>
      </c>
      <c r="Q877" s="849">
        <v>1925.18</v>
      </c>
      <c r="R877" s="837"/>
      <c r="S877" s="850">
        <v>476.52970297029702</v>
      </c>
    </row>
    <row r="878" spans="1:19" ht="14.4" customHeight="1" x14ac:dyDescent="0.3">
      <c r="A878" s="831" t="s">
        <v>4551</v>
      </c>
      <c r="B878" s="832" t="s">
        <v>4552</v>
      </c>
      <c r="C878" s="832" t="s">
        <v>606</v>
      </c>
      <c r="D878" s="832" t="s">
        <v>2496</v>
      </c>
      <c r="E878" s="832" t="s">
        <v>4553</v>
      </c>
      <c r="F878" s="832" t="s">
        <v>4650</v>
      </c>
      <c r="G878" s="832" t="s">
        <v>4639</v>
      </c>
      <c r="H878" s="849">
        <v>5.31</v>
      </c>
      <c r="I878" s="849">
        <v>7003.4</v>
      </c>
      <c r="J878" s="832"/>
      <c r="K878" s="832">
        <v>1318.9077212806026</v>
      </c>
      <c r="L878" s="849"/>
      <c r="M878" s="849"/>
      <c r="N878" s="832"/>
      <c r="O878" s="832"/>
      <c r="P878" s="849">
        <v>2.04</v>
      </c>
      <c r="Q878" s="849">
        <v>458.29</v>
      </c>
      <c r="R878" s="837"/>
      <c r="S878" s="850">
        <v>224.65196078431373</v>
      </c>
    </row>
    <row r="879" spans="1:19" ht="14.4" customHeight="1" x14ac:dyDescent="0.3">
      <c r="A879" s="831" t="s">
        <v>4551</v>
      </c>
      <c r="B879" s="832" t="s">
        <v>4552</v>
      </c>
      <c r="C879" s="832" t="s">
        <v>606</v>
      </c>
      <c r="D879" s="832" t="s">
        <v>2496</v>
      </c>
      <c r="E879" s="832" t="s">
        <v>4553</v>
      </c>
      <c r="F879" s="832" t="s">
        <v>4651</v>
      </c>
      <c r="G879" s="832" t="s">
        <v>720</v>
      </c>
      <c r="H879" s="849">
        <v>8</v>
      </c>
      <c r="I879" s="849">
        <v>6314.32</v>
      </c>
      <c r="J879" s="832"/>
      <c r="K879" s="832">
        <v>789.29</v>
      </c>
      <c r="L879" s="849"/>
      <c r="M879" s="849"/>
      <c r="N879" s="832"/>
      <c r="O879" s="832"/>
      <c r="P879" s="849">
        <v>0.38</v>
      </c>
      <c r="Q879" s="849">
        <v>236.11</v>
      </c>
      <c r="R879" s="837"/>
      <c r="S879" s="850">
        <v>621.34210526315792</v>
      </c>
    </row>
    <row r="880" spans="1:19" ht="14.4" customHeight="1" x14ac:dyDescent="0.3">
      <c r="A880" s="831" t="s">
        <v>4551</v>
      </c>
      <c r="B880" s="832" t="s">
        <v>4552</v>
      </c>
      <c r="C880" s="832" t="s">
        <v>606</v>
      </c>
      <c r="D880" s="832" t="s">
        <v>2496</v>
      </c>
      <c r="E880" s="832" t="s">
        <v>4553</v>
      </c>
      <c r="F880" s="832" t="s">
        <v>4652</v>
      </c>
      <c r="G880" s="832" t="s">
        <v>2101</v>
      </c>
      <c r="H880" s="849"/>
      <c r="I880" s="849"/>
      <c r="J880" s="832"/>
      <c r="K880" s="832"/>
      <c r="L880" s="849"/>
      <c r="M880" s="849"/>
      <c r="N880" s="832"/>
      <c r="O880" s="832"/>
      <c r="P880" s="849">
        <v>3.8000000000000003</v>
      </c>
      <c r="Q880" s="849">
        <v>2191.4899999999998</v>
      </c>
      <c r="R880" s="837"/>
      <c r="S880" s="850">
        <v>576.70789473684204</v>
      </c>
    </row>
    <row r="881" spans="1:19" ht="14.4" customHeight="1" x14ac:dyDescent="0.3">
      <c r="A881" s="831" t="s">
        <v>4551</v>
      </c>
      <c r="B881" s="832" t="s">
        <v>4552</v>
      </c>
      <c r="C881" s="832" t="s">
        <v>606</v>
      </c>
      <c r="D881" s="832" t="s">
        <v>2496</v>
      </c>
      <c r="E881" s="832" t="s">
        <v>4553</v>
      </c>
      <c r="F881" s="832" t="s">
        <v>4653</v>
      </c>
      <c r="G881" s="832" t="s">
        <v>2101</v>
      </c>
      <c r="H881" s="849">
        <v>0.60000000000000009</v>
      </c>
      <c r="I881" s="849">
        <v>4038.87</v>
      </c>
      <c r="J881" s="832"/>
      <c r="K881" s="832">
        <v>6731.4499999999989</v>
      </c>
      <c r="L881" s="849"/>
      <c r="M881" s="849"/>
      <c r="N881" s="832"/>
      <c r="O881" s="832"/>
      <c r="P881" s="849">
        <v>3</v>
      </c>
      <c r="Q881" s="849">
        <v>1600.78</v>
      </c>
      <c r="R881" s="837"/>
      <c r="S881" s="850">
        <v>533.59333333333336</v>
      </c>
    </row>
    <row r="882" spans="1:19" ht="14.4" customHeight="1" x14ac:dyDescent="0.3">
      <c r="A882" s="831" t="s">
        <v>4551</v>
      </c>
      <c r="B882" s="832" t="s">
        <v>4552</v>
      </c>
      <c r="C882" s="832" t="s">
        <v>606</v>
      </c>
      <c r="D882" s="832" t="s">
        <v>2496</v>
      </c>
      <c r="E882" s="832" t="s">
        <v>4553</v>
      </c>
      <c r="F882" s="832" t="s">
        <v>4654</v>
      </c>
      <c r="G882" s="832" t="s">
        <v>4655</v>
      </c>
      <c r="H882" s="849"/>
      <c r="I882" s="849"/>
      <c r="J882" s="832"/>
      <c r="K882" s="832"/>
      <c r="L882" s="849"/>
      <c r="M882" s="849"/>
      <c r="N882" s="832"/>
      <c r="O882" s="832"/>
      <c r="P882" s="849">
        <v>3</v>
      </c>
      <c r="Q882" s="849">
        <v>215469.03</v>
      </c>
      <c r="R882" s="837"/>
      <c r="S882" s="850">
        <v>71823.009999999995</v>
      </c>
    </row>
    <row r="883" spans="1:19" ht="14.4" customHeight="1" x14ac:dyDescent="0.3">
      <c r="A883" s="831" t="s">
        <v>4551</v>
      </c>
      <c r="B883" s="832" t="s">
        <v>4552</v>
      </c>
      <c r="C883" s="832" t="s">
        <v>606</v>
      </c>
      <c r="D883" s="832" t="s">
        <v>2496</v>
      </c>
      <c r="E883" s="832" t="s">
        <v>4553</v>
      </c>
      <c r="F883" s="832" t="s">
        <v>4657</v>
      </c>
      <c r="G883" s="832" t="s">
        <v>4658</v>
      </c>
      <c r="H883" s="849">
        <v>8</v>
      </c>
      <c r="I883" s="849">
        <v>30399.040000000005</v>
      </c>
      <c r="J883" s="832">
        <v>0.66666666666666674</v>
      </c>
      <c r="K883" s="832">
        <v>3799.8800000000006</v>
      </c>
      <c r="L883" s="849">
        <v>12</v>
      </c>
      <c r="M883" s="849">
        <v>45598.560000000005</v>
      </c>
      <c r="N883" s="832">
        <v>1</v>
      </c>
      <c r="O883" s="832">
        <v>3799.8800000000006</v>
      </c>
      <c r="P883" s="849">
        <v>35</v>
      </c>
      <c r="Q883" s="849">
        <v>113308.20000000001</v>
      </c>
      <c r="R883" s="837">
        <v>2.4849074181289934</v>
      </c>
      <c r="S883" s="850">
        <v>3237.3771428571431</v>
      </c>
    </row>
    <row r="884" spans="1:19" ht="14.4" customHeight="1" x14ac:dyDescent="0.3">
      <c r="A884" s="831" t="s">
        <v>4551</v>
      </c>
      <c r="B884" s="832" t="s">
        <v>4552</v>
      </c>
      <c r="C884" s="832" t="s">
        <v>606</v>
      </c>
      <c r="D884" s="832" t="s">
        <v>2496</v>
      </c>
      <c r="E884" s="832" t="s">
        <v>4553</v>
      </c>
      <c r="F884" s="832" t="s">
        <v>4659</v>
      </c>
      <c r="G884" s="832" t="s">
        <v>4658</v>
      </c>
      <c r="H884" s="849"/>
      <c r="I884" s="849"/>
      <c r="J884" s="832"/>
      <c r="K884" s="832"/>
      <c r="L884" s="849">
        <v>6</v>
      </c>
      <c r="M884" s="849">
        <v>43684.32</v>
      </c>
      <c r="N884" s="832">
        <v>1</v>
      </c>
      <c r="O884" s="832">
        <v>7280.72</v>
      </c>
      <c r="P884" s="849">
        <v>1</v>
      </c>
      <c r="Q884" s="849">
        <v>3948.58</v>
      </c>
      <c r="R884" s="837">
        <v>9.0388954205994285E-2</v>
      </c>
      <c r="S884" s="850">
        <v>3948.58</v>
      </c>
    </row>
    <row r="885" spans="1:19" ht="14.4" customHeight="1" x14ac:dyDescent="0.3">
      <c r="A885" s="831" t="s">
        <v>4551</v>
      </c>
      <c r="B885" s="832" t="s">
        <v>4552</v>
      </c>
      <c r="C885" s="832" t="s">
        <v>606</v>
      </c>
      <c r="D885" s="832" t="s">
        <v>2496</v>
      </c>
      <c r="E885" s="832" t="s">
        <v>4553</v>
      </c>
      <c r="F885" s="832" t="s">
        <v>4660</v>
      </c>
      <c r="G885" s="832" t="s">
        <v>4661</v>
      </c>
      <c r="H885" s="849">
        <v>9</v>
      </c>
      <c r="I885" s="849">
        <v>419400</v>
      </c>
      <c r="J885" s="832"/>
      <c r="K885" s="832">
        <v>46600</v>
      </c>
      <c r="L885" s="849"/>
      <c r="M885" s="849"/>
      <c r="N885" s="832"/>
      <c r="O885" s="832"/>
      <c r="P885" s="849"/>
      <c r="Q885" s="849"/>
      <c r="R885" s="837"/>
      <c r="S885" s="850"/>
    </row>
    <row r="886" spans="1:19" ht="14.4" customHeight="1" x14ac:dyDescent="0.3">
      <c r="A886" s="831" t="s">
        <v>4551</v>
      </c>
      <c r="B886" s="832" t="s">
        <v>4552</v>
      </c>
      <c r="C886" s="832" t="s">
        <v>606</v>
      </c>
      <c r="D886" s="832" t="s">
        <v>2496</v>
      </c>
      <c r="E886" s="832" t="s">
        <v>4553</v>
      </c>
      <c r="F886" s="832" t="s">
        <v>4666</v>
      </c>
      <c r="G886" s="832" t="s">
        <v>4667</v>
      </c>
      <c r="H886" s="849">
        <v>1</v>
      </c>
      <c r="I886" s="849">
        <v>89502.83</v>
      </c>
      <c r="J886" s="832"/>
      <c r="K886" s="832">
        <v>89502.83</v>
      </c>
      <c r="L886" s="849"/>
      <c r="M886" s="849"/>
      <c r="N886" s="832"/>
      <c r="O886" s="832"/>
      <c r="P886" s="849"/>
      <c r="Q886" s="849"/>
      <c r="R886" s="837"/>
      <c r="S886" s="850"/>
    </row>
    <row r="887" spans="1:19" ht="14.4" customHeight="1" x14ac:dyDescent="0.3">
      <c r="A887" s="831" t="s">
        <v>4551</v>
      </c>
      <c r="B887" s="832" t="s">
        <v>4552</v>
      </c>
      <c r="C887" s="832" t="s">
        <v>606</v>
      </c>
      <c r="D887" s="832" t="s">
        <v>2496</v>
      </c>
      <c r="E887" s="832" t="s">
        <v>4553</v>
      </c>
      <c r="F887" s="832" t="s">
        <v>4668</v>
      </c>
      <c r="G887" s="832" t="s">
        <v>4669</v>
      </c>
      <c r="H887" s="849">
        <v>3.76</v>
      </c>
      <c r="I887" s="849">
        <v>4076.17</v>
      </c>
      <c r="J887" s="832">
        <v>6.1111994002998502</v>
      </c>
      <c r="K887" s="832">
        <v>1084.0877659574469</v>
      </c>
      <c r="L887" s="849">
        <v>0.63</v>
      </c>
      <c r="M887" s="849">
        <v>667</v>
      </c>
      <c r="N887" s="832">
        <v>1</v>
      </c>
      <c r="O887" s="832">
        <v>1058.7301587301588</v>
      </c>
      <c r="P887" s="849">
        <v>2.0700000000000003</v>
      </c>
      <c r="Q887" s="849">
        <v>1088.4100000000001</v>
      </c>
      <c r="R887" s="837">
        <v>1.6317991004497752</v>
      </c>
      <c r="S887" s="850">
        <v>525.80193236714967</v>
      </c>
    </row>
    <row r="888" spans="1:19" ht="14.4" customHeight="1" x14ac:dyDescent="0.3">
      <c r="A888" s="831" t="s">
        <v>4551</v>
      </c>
      <c r="B888" s="832" t="s">
        <v>4552</v>
      </c>
      <c r="C888" s="832" t="s">
        <v>606</v>
      </c>
      <c r="D888" s="832" t="s">
        <v>2496</v>
      </c>
      <c r="E888" s="832" t="s">
        <v>4553</v>
      </c>
      <c r="F888" s="832" t="s">
        <v>4670</v>
      </c>
      <c r="G888" s="832" t="s">
        <v>4669</v>
      </c>
      <c r="H888" s="849">
        <v>12.01</v>
      </c>
      <c r="I888" s="849">
        <v>4340</v>
      </c>
      <c r="J888" s="832">
        <v>5.1455332266287268</v>
      </c>
      <c r="K888" s="832">
        <v>361.3655287260616</v>
      </c>
      <c r="L888" s="849">
        <v>2.39</v>
      </c>
      <c r="M888" s="849">
        <v>843.45</v>
      </c>
      <c r="N888" s="832">
        <v>1</v>
      </c>
      <c r="O888" s="832">
        <v>352.90794979079499</v>
      </c>
      <c r="P888" s="849">
        <v>14.01</v>
      </c>
      <c r="Q888" s="849">
        <v>3066.8100000000004</v>
      </c>
      <c r="R888" s="837">
        <v>3.6360305886537438</v>
      </c>
      <c r="S888" s="850">
        <v>218.90149892933621</v>
      </c>
    </row>
    <row r="889" spans="1:19" ht="14.4" customHeight="1" x14ac:dyDescent="0.3">
      <c r="A889" s="831" t="s">
        <v>4551</v>
      </c>
      <c r="B889" s="832" t="s">
        <v>4552</v>
      </c>
      <c r="C889" s="832" t="s">
        <v>606</v>
      </c>
      <c r="D889" s="832" t="s">
        <v>2496</v>
      </c>
      <c r="E889" s="832" t="s">
        <v>4553</v>
      </c>
      <c r="F889" s="832" t="s">
        <v>4671</v>
      </c>
      <c r="G889" s="832" t="s">
        <v>4669</v>
      </c>
      <c r="H889" s="849">
        <v>3.99</v>
      </c>
      <c r="I889" s="849">
        <v>480.59</v>
      </c>
      <c r="J889" s="832"/>
      <c r="K889" s="832">
        <v>120.44862155388469</v>
      </c>
      <c r="L889" s="849"/>
      <c r="M889" s="849"/>
      <c r="N889" s="832"/>
      <c r="O889" s="832"/>
      <c r="P889" s="849">
        <v>8.83</v>
      </c>
      <c r="Q889" s="849">
        <v>699.32999999999993</v>
      </c>
      <c r="R889" s="837"/>
      <c r="S889" s="850">
        <v>79.199320498301233</v>
      </c>
    </row>
    <row r="890" spans="1:19" ht="14.4" customHeight="1" x14ac:dyDescent="0.3">
      <c r="A890" s="831" t="s">
        <v>4551</v>
      </c>
      <c r="B890" s="832" t="s">
        <v>4552</v>
      </c>
      <c r="C890" s="832" t="s">
        <v>606</v>
      </c>
      <c r="D890" s="832" t="s">
        <v>2496</v>
      </c>
      <c r="E890" s="832" t="s">
        <v>4553</v>
      </c>
      <c r="F890" s="832" t="s">
        <v>4672</v>
      </c>
      <c r="G890" s="832" t="s">
        <v>4669</v>
      </c>
      <c r="H890" s="849">
        <v>1.37</v>
      </c>
      <c r="I890" s="849">
        <v>1980.29</v>
      </c>
      <c r="J890" s="832"/>
      <c r="K890" s="832">
        <v>1445.4671532846714</v>
      </c>
      <c r="L890" s="849"/>
      <c r="M890" s="849"/>
      <c r="N890" s="832"/>
      <c r="O890" s="832"/>
      <c r="P890" s="849">
        <v>0.5</v>
      </c>
      <c r="Q890" s="849">
        <v>367.4</v>
      </c>
      <c r="R890" s="837"/>
      <c r="S890" s="850">
        <v>734.8</v>
      </c>
    </row>
    <row r="891" spans="1:19" ht="14.4" customHeight="1" x14ac:dyDescent="0.3">
      <c r="A891" s="831" t="s">
        <v>4551</v>
      </c>
      <c r="B891" s="832" t="s">
        <v>4552</v>
      </c>
      <c r="C891" s="832" t="s">
        <v>606</v>
      </c>
      <c r="D891" s="832" t="s">
        <v>2496</v>
      </c>
      <c r="E891" s="832" t="s">
        <v>4553</v>
      </c>
      <c r="F891" s="832" t="s">
        <v>4673</v>
      </c>
      <c r="G891" s="832" t="s">
        <v>4674</v>
      </c>
      <c r="H891" s="849"/>
      <c r="I891" s="849"/>
      <c r="J891" s="832"/>
      <c r="K891" s="832"/>
      <c r="L891" s="849"/>
      <c r="M891" s="849"/>
      <c r="N891" s="832"/>
      <c r="O891" s="832"/>
      <c r="P891" s="849">
        <v>5.07</v>
      </c>
      <c r="Q891" s="849">
        <v>529.05999999999995</v>
      </c>
      <c r="R891" s="837"/>
      <c r="S891" s="850">
        <v>104.35108481262326</v>
      </c>
    </row>
    <row r="892" spans="1:19" ht="14.4" customHeight="1" x14ac:dyDescent="0.3">
      <c r="A892" s="831" t="s">
        <v>4551</v>
      </c>
      <c r="B892" s="832" t="s">
        <v>4552</v>
      </c>
      <c r="C892" s="832" t="s">
        <v>606</v>
      </c>
      <c r="D892" s="832" t="s">
        <v>2496</v>
      </c>
      <c r="E892" s="832" t="s">
        <v>4553</v>
      </c>
      <c r="F892" s="832" t="s">
        <v>4675</v>
      </c>
      <c r="G892" s="832" t="s">
        <v>4674</v>
      </c>
      <c r="H892" s="849"/>
      <c r="I892" s="849"/>
      <c r="J892" s="832"/>
      <c r="K892" s="832"/>
      <c r="L892" s="849"/>
      <c r="M892" s="849"/>
      <c r="N892" s="832"/>
      <c r="O892" s="832"/>
      <c r="P892" s="849">
        <v>8.2799999999999994</v>
      </c>
      <c r="Q892" s="849">
        <v>1486.4299999999998</v>
      </c>
      <c r="R892" s="837"/>
      <c r="S892" s="850">
        <v>179.52053140096618</v>
      </c>
    </row>
    <row r="893" spans="1:19" ht="14.4" customHeight="1" x14ac:dyDescent="0.3">
      <c r="A893" s="831" t="s">
        <v>4551</v>
      </c>
      <c r="B893" s="832" t="s">
        <v>4552</v>
      </c>
      <c r="C893" s="832" t="s">
        <v>606</v>
      </c>
      <c r="D893" s="832" t="s">
        <v>2496</v>
      </c>
      <c r="E893" s="832" t="s">
        <v>4553</v>
      </c>
      <c r="F893" s="832" t="s">
        <v>4676</v>
      </c>
      <c r="G893" s="832" t="s">
        <v>1712</v>
      </c>
      <c r="H893" s="849"/>
      <c r="I893" s="849"/>
      <c r="J893" s="832"/>
      <c r="K893" s="832"/>
      <c r="L893" s="849">
        <v>2.21</v>
      </c>
      <c r="M893" s="849">
        <v>20150.16</v>
      </c>
      <c r="N893" s="832">
        <v>1</v>
      </c>
      <c r="O893" s="832">
        <v>9117.7194570135744</v>
      </c>
      <c r="P893" s="849"/>
      <c r="Q893" s="849"/>
      <c r="R893" s="837"/>
      <c r="S893" s="850"/>
    </row>
    <row r="894" spans="1:19" ht="14.4" customHeight="1" x14ac:dyDescent="0.3">
      <c r="A894" s="831" t="s">
        <v>4551</v>
      </c>
      <c r="B894" s="832" t="s">
        <v>4552</v>
      </c>
      <c r="C894" s="832" t="s">
        <v>606</v>
      </c>
      <c r="D894" s="832" t="s">
        <v>2496</v>
      </c>
      <c r="E894" s="832" t="s">
        <v>4553</v>
      </c>
      <c r="F894" s="832" t="s">
        <v>4678</v>
      </c>
      <c r="G894" s="832" t="s">
        <v>2087</v>
      </c>
      <c r="H894" s="849">
        <v>3.1</v>
      </c>
      <c r="I894" s="849">
        <v>2431.3000000000002</v>
      </c>
      <c r="J894" s="832"/>
      <c r="K894" s="832">
        <v>784.29032258064524</v>
      </c>
      <c r="L894" s="849"/>
      <c r="M894" s="849"/>
      <c r="N894" s="832"/>
      <c r="O894" s="832"/>
      <c r="P894" s="849"/>
      <c r="Q894" s="849"/>
      <c r="R894" s="837"/>
      <c r="S894" s="850"/>
    </row>
    <row r="895" spans="1:19" ht="14.4" customHeight="1" x14ac:dyDescent="0.3">
      <c r="A895" s="831" t="s">
        <v>4551</v>
      </c>
      <c r="B895" s="832" t="s">
        <v>4552</v>
      </c>
      <c r="C895" s="832" t="s">
        <v>606</v>
      </c>
      <c r="D895" s="832" t="s">
        <v>2496</v>
      </c>
      <c r="E895" s="832" t="s">
        <v>4553</v>
      </c>
      <c r="F895" s="832" t="s">
        <v>4679</v>
      </c>
      <c r="G895" s="832" t="s">
        <v>4622</v>
      </c>
      <c r="H895" s="849">
        <v>8.6999999999999993</v>
      </c>
      <c r="I895" s="849">
        <v>2673.33</v>
      </c>
      <c r="J895" s="832"/>
      <c r="K895" s="832">
        <v>307.27931034482759</v>
      </c>
      <c r="L895" s="849"/>
      <c r="M895" s="849"/>
      <c r="N895" s="832"/>
      <c r="O895" s="832"/>
      <c r="P895" s="849"/>
      <c r="Q895" s="849"/>
      <c r="R895" s="837"/>
      <c r="S895" s="850"/>
    </row>
    <row r="896" spans="1:19" ht="14.4" customHeight="1" x14ac:dyDescent="0.3">
      <c r="A896" s="831" t="s">
        <v>4551</v>
      </c>
      <c r="B896" s="832" t="s">
        <v>4552</v>
      </c>
      <c r="C896" s="832" t="s">
        <v>606</v>
      </c>
      <c r="D896" s="832" t="s">
        <v>2496</v>
      </c>
      <c r="E896" s="832" t="s">
        <v>4553</v>
      </c>
      <c r="F896" s="832" t="s">
        <v>4680</v>
      </c>
      <c r="G896" s="832" t="s">
        <v>4622</v>
      </c>
      <c r="H896" s="849">
        <v>0.28999999999999998</v>
      </c>
      <c r="I896" s="849">
        <v>222.77</v>
      </c>
      <c r="J896" s="832"/>
      <c r="K896" s="832">
        <v>768.17241379310349</v>
      </c>
      <c r="L896" s="849"/>
      <c r="M896" s="849"/>
      <c r="N896" s="832"/>
      <c r="O896" s="832"/>
      <c r="P896" s="849"/>
      <c r="Q896" s="849"/>
      <c r="R896" s="837"/>
      <c r="S896" s="850"/>
    </row>
    <row r="897" spans="1:19" ht="14.4" customHeight="1" x14ac:dyDescent="0.3">
      <c r="A897" s="831" t="s">
        <v>4551</v>
      </c>
      <c r="B897" s="832" t="s">
        <v>4552</v>
      </c>
      <c r="C897" s="832" t="s">
        <v>606</v>
      </c>
      <c r="D897" s="832" t="s">
        <v>2496</v>
      </c>
      <c r="E897" s="832" t="s">
        <v>4553</v>
      </c>
      <c r="F897" s="832" t="s">
        <v>4681</v>
      </c>
      <c r="G897" s="832" t="s">
        <v>4682</v>
      </c>
      <c r="H897" s="849"/>
      <c r="I897" s="849"/>
      <c r="J897" s="832"/>
      <c r="K897" s="832"/>
      <c r="L897" s="849"/>
      <c r="M897" s="849"/>
      <c r="N897" s="832"/>
      <c r="O897" s="832"/>
      <c r="P897" s="849">
        <v>2</v>
      </c>
      <c r="Q897" s="849">
        <v>151922.92000000001</v>
      </c>
      <c r="R897" s="837"/>
      <c r="S897" s="850">
        <v>75961.460000000006</v>
      </c>
    </row>
    <row r="898" spans="1:19" ht="14.4" customHeight="1" x14ac:dyDescent="0.3">
      <c r="A898" s="831" t="s">
        <v>4551</v>
      </c>
      <c r="B898" s="832" t="s">
        <v>4552</v>
      </c>
      <c r="C898" s="832" t="s">
        <v>606</v>
      </c>
      <c r="D898" s="832" t="s">
        <v>2496</v>
      </c>
      <c r="E898" s="832" t="s">
        <v>4553</v>
      </c>
      <c r="F898" s="832" t="s">
        <v>4683</v>
      </c>
      <c r="G898" s="832" t="s">
        <v>4684</v>
      </c>
      <c r="H898" s="849">
        <v>2.8</v>
      </c>
      <c r="I898" s="849">
        <v>1024.23</v>
      </c>
      <c r="J898" s="832">
        <v>0.42618360060917249</v>
      </c>
      <c r="K898" s="832">
        <v>365.79642857142858</v>
      </c>
      <c r="L898" s="849">
        <v>6.57</v>
      </c>
      <c r="M898" s="849">
        <v>2403.2600000000002</v>
      </c>
      <c r="N898" s="832">
        <v>1</v>
      </c>
      <c r="O898" s="832">
        <v>365.79299847792998</v>
      </c>
      <c r="P898" s="849">
        <v>12.3</v>
      </c>
      <c r="Q898" s="849">
        <v>1959.6399999999999</v>
      </c>
      <c r="R898" s="837">
        <v>0.8154090693474696</v>
      </c>
      <c r="S898" s="850">
        <v>159.32032520325203</v>
      </c>
    </row>
    <row r="899" spans="1:19" ht="14.4" customHeight="1" x14ac:dyDescent="0.3">
      <c r="A899" s="831" t="s">
        <v>4551</v>
      </c>
      <c r="B899" s="832" t="s">
        <v>4552</v>
      </c>
      <c r="C899" s="832" t="s">
        <v>606</v>
      </c>
      <c r="D899" s="832" t="s">
        <v>2496</v>
      </c>
      <c r="E899" s="832" t="s">
        <v>4553</v>
      </c>
      <c r="F899" s="832" t="s">
        <v>4685</v>
      </c>
      <c r="G899" s="832" t="s">
        <v>2406</v>
      </c>
      <c r="H899" s="849">
        <v>1</v>
      </c>
      <c r="I899" s="849">
        <v>42240.12</v>
      </c>
      <c r="J899" s="832">
        <v>1.0000759998778319</v>
      </c>
      <c r="K899" s="832">
        <v>42240.12</v>
      </c>
      <c r="L899" s="849">
        <v>1</v>
      </c>
      <c r="M899" s="849">
        <v>42236.91</v>
      </c>
      <c r="N899" s="832">
        <v>1</v>
      </c>
      <c r="O899" s="832">
        <v>42236.91</v>
      </c>
      <c r="P899" s="849">
        <v>1</v>
      </c>
      <c r="Q899" s="849">
        <v>39474.21</v>
      </c>
      <c r="R899" s="837">
        <v>0.93459038551825868</v>
      </c>
      <c r="S899" s="850">
        <v>39474.21</v>
      </c>
    </row>
    <row r="900" spans="1:19" ht="14.4" customHeight="1" x14ac:dyDescent="0.3">
      <c r="A900" s="831" t="s">
        <v>4551</v>
      </c>
      <c r="B900" s="832" t="s">
        <v>4552</v>
      </c>
      <c r="C900" s="832" t="s">
        <v>606</v>
      </c>
      <c r="D900" s="832" t="s">
        <v>2496</v>
      </c>
      <c r="E900" s="832" t="s">
        <v>4553</v>
      </c>
      <c r="F900" s="832" t="s">
        <v>4686</v>
      </c>
      <c r="G900" s="832" t="s">
        <v>2087</v>
      </c>
      <c r="H900" s="849">
        <v>1.96</v>
      </c>
      <c r="I900" s="849">
        <v>461.15999999999997</v>
      </c>
      <c r="J900" s="832"/>
      <c r="K900" s="832">
        <v>235.28571428571428</v>
      </c>
      <c r="L900" s="849"/>
      <c r="M900" s="849"/>
      <c r="N900" s="832"/>
      <c r="O900" s="832"/>
      <c r="P900" s="849">
        <v>5.76</v>
      </c>
      <c r="Q900" s="849">
        <v>522.13</v>
      </c>
      <c r="R900" s="837"/>
      <c r="S900" s="850">
        <v>90.647569444444443</v>
      </c>
    </row>
    <row r="901" spans="1:19" ht="14.4" customHeight="1" x14ac:dyDescent="0.3">
      <c r="A901" s="831" t="s">
        <v>4551</v>
      </c>
      <c r="B901" s="832" t="s">
        <v>4552</v>
      </c>
      <c r="C901" s="832" t="s">
        <v>606</v>
      </c>
      <c r="D901" s="832" t="s">
        <v>2496</v>
      </c>
      <c r="E901" s="832" t="s">
        <v>4553</v>
      </c>
      <c r="F901" s="832" t="s">
        <v>4692</v>
      </c>
      <c r="G901" s="832" t="s">
        <v>4693</v>
      </c>
      <c r="H901" s="849">
        <v>20</v>
      </c>
      <c r="I901" s="849">
        <v>7320.2000000000007</v>
      </c>
      <c r="J901" s="832">
        <v>3.1348013395342469</v>
      </c>
      <c r="K901" s="832">
        <v>366.01000000000005</v>
      </c>
      <c r="L901" s="849">
        <v>6.38</v>
      </c>
      <c r="M901" s="849">
        <v>2335.14</v>
      </c>
      <c r="N901" s="832">
        <v>1</v>
      </c>
      <c r="O901" s="832">
        <v>366.0094043887147</v>
      </c>
      <c r="P901" s="849"/>
      <c r="Q901" s="849"/>
      <c r="R901" s="837"/>
      <c r="S901" s="850"/>
    </row>
    <row r="902" spans="1:19" ht="14.4" customHeight="1" x14ac:dyDescent="0.3">
      <c r="A902" s="831" t="s">
        <v>4551</v>
      </c>
      <c r="B902" s="832" t="s">
        <v>4552</v>
      </c>
      <c r="C902" s="832" t="s">
        <v>606</v>
      </c>
      <c r="D902" s="832" t="s">
        <v>2496</v>
      </c>
      <c r="E902" s="832" t="s">
        <v>4553</v>
      </c>
      <c r="F902" s="832" t="s">
        <v>4694</v>
      </c>
      <c r="G902" s="832" t="s">
        <v>4695</v>
      </c>
      <c r="H902" s="849">
        <v>5</v>
      </c>
      <c r="I902" s="849">
        <v>36763.65</v>
      </c>
      <c r="J902" s="832"/>
      <c r="K902" s="832">
        <v>7352.7300000000005</v>
      </c>
      <c r="L902" s="849"/>
      <c r="M902" s="849"/>
      <c r="N902" s="832"/>
      <c r="O902" s="832"/>
      <c r="P902" s="849"/>
      <c r="Q902" s="849"/>
      <c r="R902" s="837"/>
      <c r="S902" s="850"/>
    </row>
    <row r="903" spans="1:19" ht="14.4" customHeight="1" x14ac:dyDescent="0.3">
      <c r="A903" s="831" t="s">
        <v>4551</v>
      </c>
      <c r="B903" s="832" t="s">
        <v>4552</v>
      </c>
      <c r="C903" s="832" t="s">
        <v>606</v>
      </c>
      <c r="D903" s="832" t="s">
        <v>2496</v>
      </c>
      <c r="E903" s="832" t="s">
        <v>4553</v>
      </c>
      <c r="F903" s="832" t="s">
        <v>4696</v>
      </c>
      <c r="G903" s="832" t="s">
        <v>4693</v>
      </c>
      <c r="H903" s="849">
        <v>22.16</v>
      </c>
      <c r="I903" s="849">
        <v>32442.68</v>
      </c>
      <c r="J903" s="832">
        <v>5.5399994535593775</v>
      </c>
      <c r="K903" s="832">
        <v>1464.0198555956679</v>
      </c>
      <c r="L903" s="849">
        <v>4</v>
      </c>
      <c r="M903" s="849">
        <v>5856.08</v>
      </c>
      <c r="N903" s="832">
        <v>1</v>
      </c>
      <c r="O903" s="832">
        <v>1464.02</v>
      </c>
      <c r="P903" s="849">
        <v>1.79</v>
      </c>
      <c r="Q903" s="849">
        <v>562.35</v>
      </c>
      <c r="R903" s="837">
        <v>9.6028401251349024E-2</v>
      </c>
      <c r="S903" s="850">
        <v>314.16201117318434</v>
      </c>
    </row>
    <row r="904" spans="1:19" ht="14.4" customHeight="1" x14ac:dyDescent="0.3">
      <c r="A904" s="831" t="s">
        <v>4551</v>
      </c>
      <c r="B904" s="832" t="s">
        <v>4552</v>
      </c>
      <c r="C904" s="832" t="s">
        <v>606</v>
      </c>
      <c r="D904" s="832" t="s">
        <v>2496</v>
      </c>
      <c r="E904" s="832" t="s">
        <v>4553</v>
      </c>
      <c r="F904" s="832" t="s">
        <v>4697</v>
      </c>
      <c r="G904" s="832" t="s">
        <v>1760</v>
      </c>
      <c r="H904" s="849">
        <v>6</v>
      </c>
      <c r="I904" s="849">
        <v>268823.57</v>
      </c>
      <c r="J904" s="832">
        <v>0.68675696626775928</v>
      </c>
      <c r="K904" s="832">
        <v>44803.928333333337</v>
      </c>
      <c r="L904" s="849">
        <v>9</v>
      </c>
      <c r="M904" s="849">
        <v>391439.16</v>
      </c>
      <c r="N904" s="832">
        <v>1</v>
      </c>
      <c r="O904" s="832">
        <v>43493.24</v>
      </c>
      <c r="P904" s="849">
        <v>21.009999999999998</v>
      </c>
      <c r="Q904" s="849">
        <v>900962.64000000013</v>
      </c>
      <c r="R904" s="837">
        <v>2.3016671096473846</v>
      </c>
      <c r="S904" s="850">
        <v>42882.562589243229</v>
      </c>
    </row>
    <row r="905" spans="1:19" ht="14.4" customHeight="1" x14ac:dyDescent="0.3">
      <c r="A905" s="831" t="s">
        <v>4551</v>
      </c>
      <c r="B905" s="832" t="s">
        <v>4552</v>
      </c>
      <c r="C905" s="832" t="s">
        <v>606</v>
      </c>
      <c r="D905" s="832" t="s">
        <v>2496</v>
      </c>
      <c r="E905" s="832" t="s">
        <v>4553</v>
      </c>
      <c r="F905" s="832" t="s">
        <v>4701</v>
      </c>
      <c r="G905" s="832" t="s">
        <v>4702</v>
      </c>
      <c r="H905" s="849">
        <v>5.68</v>
      </c>
      <c r="I905" s="849">
        <v>3058.95</v>
      </c>
      <c r="J905" s="832">
        <v>3.6645103324348605</v>
      </c>
      <c r="K905" s="832">
        <v>538.54753521126759</v>
      </c>
      <c r="L905" s="849">
        <v>1.55</v>
      </c>
      <c r="M905" s="849">
        <v>834.75</v>
      </c>
      <c r="N905" s="832">
        <v>1</v>
      </c>
      <c r="O905" s="832">
        <v>538.54838709677415</v>
      </c>
      <c r="P905" s="849">
        <v>2.9699999999999998</v>
      </c>
      <c r="Q905" s="849">
        <v>1227.02</v>
      </c>
      <c r="R905" s="837">
        <v>1.4699251272836178</v>
      </c>
      <c r="S905" s="850">
        <v>413.13804713804717</v>
      </c>
    </row>
    <row r="906" spans="1:19" ht="14.4" customHeight="1" x14ac:dyDescent="0.3">
      <c r="A906" s="831" t="s">
        <v>4551</v>
      </c>
      <c r="B906" s="832" t="s">
        <v>4552</v>
      </c>
      <c r="C906" s="832" t="s">
        <v>606</v>
      </c>
      <c r="D906" s="832" t="s">
        <v>2496</v>
      </c>
      <c r="E906" s="832" t="s">
        <v>4553</v>
      </c>
      <c r="F906" s="832" t="s">
        <v>4703</v>
      </c>
      <c r="G906" s="832" t="s">
        <v>2424</v>
      </c>
      <c r="H906" s="849"/>
      <c r="I906" s="849"/>
      <c r="J906" s="832"/>
      <c r="K906" s="832"/>
      <c r="L906" s="849"/>
      <c r="M906" s="849"/>
      <c r="N906" s="832"/>
      <c r="O906" s="832"/>
      <c r="P906" s="849">
        <v>2</v>
      </c>
      <c r="Q906" s="849">
        <v>84898</v>
      </c>
      <c r="R906" s="837"/>
      <c r="S906" s="850">
        <v>42449</v>
      </c>
    </row>
    <row r="907" spans="1:19" ht="14.4" customHeight="1" x14ac:dyDescent="0.3">
      <c r="A907" s="831" t="s">
        <v>4551</v>
      </c>
      <c r="B907" s="832" t="s">
        <v>4552</v>
      </c>
      <c r="C907" s="832" t="s">
        <v>606</v>
      </c>
      <c r="D907" s="832" t="s">
        <v>2496</v>
      </c>
      <c r="E907" s="832" t="s">
        <v>4553</v>
      </c>
      <c r="F907" s="832" t="s">
        <v>4706</v>
      </c>
      <c r="G907" s="832" t="s">
        <v>3387</v>
      </c>
      <c r="H907" s="849">
        <v>10.4</v>
      </c>
      <c r="I907" s="849">
        <v>735.28</v>
      </c>
      <c r="J907" s="832">
        <v>17.333333333333332</v>
      </c>
      <c r="K907" s="832">
        <v>70.699999999999989</v>
      </c>
      <c r="L907" s="849">
        <v>0.6</v>
      </c>
      <c r="M907" s="849">
        <v>42.42</v>
      </c>
      <c r="N907" s="832">
        <v>1</v>
      </c>
      <c r="O907" s="832">
        <v>70.7</v>
      </c>
      <c r="P907" s="849"/>
      <c r="Q907" s="849"/>
      <c r="R907" s="837"/>
      <c r="S907" s="850"/>
    </row>
    <row r="908" spans="1:19" ht="14.4" customHeight="1" x14ac:dyDescent="0.3">
      <c r="A908" s="831" t="s">
        <v>4551</v>
      </c>
      <c r="B908" s="832" t="s">
        <v>4552</v>
      </c>
      <c r="C908" s="832" t="s">
        <v>606</v>
      </c>
      <c r="D908" s="832" t="s">
        <v>2496</v>
      </c>
      <c r="E908" s="832" t="s">
        <v>4553</v>
      </c>
      <c r="F908" s="832" t="s">
        <v>4707</v>
      </c>
      <c r="G908" s="832" t="s">
        <v>2988</v>
      </c>
      <c r="H908" s="849">
        <v>1</v>
      </c>
      <c r="I908" s="849">
        <v>148.46</v>
      </c>
      <c r="J908" s="832"/>
      <c r="K908" s="832">
        <v>148.46</v>
      </c>
      <c r="L908" s="849"/>
      <c r="M908" s="849"/>
      <c r="N908" s="832"/>
      <c r="O908" s="832"/>
      <c r="P908" s="849"/>
      <c r="Q908" s="849"/>
      <c r="R908" s="837"/>
      <c r="S908" s="850"/>
    </row>
    <row r="909" spans="1:19" ht="14.4" customHeight="1" x14ac:dyDescent="0.3">
      <c r="A909" s="831" t="s">
        <v>4551</v>
      </c>
      <c r="B909" s="832" t="s">
        <v>4552</v>
      </c>
      <c r="C909" s="832" t="s">
        <v>606</v>
      </c>
      <c r="D909" s="832" t="s">
        <v>2496</v>
      </c>
      <c r="E909" s="832" t="s">
        <v>4553</v>
      </c>
      <c r="F909" s="832" t="s">
        <v>4709</v>
      </c>
      <c r="G909" s="832" t="s">
        <v>4710</v>
      </c>
      <c r="H909" s="849"/>
      <c r="I909" s="849"/>
      <c r="J909" s="832"/>
      <c r="K909" s="832"/>
      <c r="L909" s="849"/>
      <c r="M909" s="849"/>
      <c r="N909" s="832"/>
      <c r="O909" s="832"/>
      <c r="P909" s="849">
        <v>1</v>
      </c>
      <c r="Q909" s="849">
        <v>53185.5</v>
      </c>
      <c r="R909" s="837"/>
      <c r="S909" s="850">
        <v>53185.5</v>
      </c>
    </row>
    <row r="910" spans="1:19" ht="14.4" customHeight="1" x14ac:dyDescent="0.3">
      <c r="A910" s="831" t="s">
        <v>4551</v>
      </c>
      <c r="B910" s="832" t="s">
        <v>4552</v>
      </c>
      <c r="C910" s="832" t="s">
        <v>606</v>
      </c>
      <c r="D910" s="832" t="s">
        <v>2496</v>
      </c>
      <c r="E910" s="832" t="s">
        <v>4553</v>
      </c>
      <c r="F910" s="832" t="s">
        <v>4713</v>
      </c>
      <c r="G910" s="832" t="s">
        <v>2400</v>
      </c>
      <c r="H910" s="849">
        <v>17</v>
      </c>
      <c r="I910" s="849">
        <v>29734.36</v>
      </c>
      <c r="J910" s="832">
        <v>4.25</v>
      </c>
      <c r="K910" s="832">
        <v>1749.08</v>
      </c>
      <c r="L910" s="849">
        <v>4</v>
      </c>
      <c r="M910" s="849">
        <v>6996.32</v>
      </c>
      <c r="N910" s="832">
        <v>1</v>
      </c>
      <c r="O910" s="832">
        <v>1749.08</v>
      </c>
      <c r="P910" s="849">
        <v>7</v>
      </c>
      <c r="Q910" s="849">
        <v>573.29999999999995</v>
      </c>
      <c r="R910" s="837">
        <v>8.1943078647060172E-2</v>
      </c>
      <c r="S910" s="850">
        <v>81.899999999999991</v>
      </c>
    </row>
    <row r="911" spans="1:19" ht="14.4" customHeight="1" x14ac:dyDescent="0.3">
      <c r="A911" s="831" t="s">
        <v>4551</v>
      </c>
      <c r="B911" s="832" t="s">
        <v>4552</v>
      </c>
      <c r="C911" s="832" t="s">
        <v>606</v>
      </c>
      <c r="D911" s="832" t="s">
        <v>2496</v>
      </c>
      <c r="E911" s="832" t="s">
        <v>4553</v>
      </c>
      <c r="F911" s="832" t="s">
        <v>4714</v>
      </c>
      <c r="G911" s="832" t="s">
        <v>2239</v>
      </c>
      <c r="H911" s="849">
        <v>0.85</v>
      </c>
      <c r="I911" s="849">
        <v>240.38000000000002</v>
      </c>
      <c r="J911" s="832">
        <v>1.7000000000000002</v>
      </c>
      <c r="K911" s="832">
        <v>282.8</v>
      </c>
      <c r="L911" s="849">
        <v>0.5</v>
      </c>
      <c r="M911" s="849">
        <v>141.4</v>
      </c>
      <c r="N911" s="832">
        <v>1</v>
      </c>
      <c r="O911" s="832">
        <v>282.8</v>
      </c>
      <c r="P911" s="849">
        <v>1.8000000000000003</v>
      </c>
      <c r="Q911" s="849">
        <v>502.32</v>
      </c>
      <c r="R911" s="837">
        <v>3.5524752475247521</v>
      </c>
      <c r="S911" s="850">
        <v>279.06666666666661</v>
      </c>
    </row>
    <row r="912" spans="1:19" ht="14.4" customHeight="1" x14ac:dyDescent="0.3">
      <c r="A912" s="831" t="s">
        <v>4551</v>
      </c>
      <c r="B912" s="832" t="s">
        <v>4552</v>
      </c>
      <c r="C912" s="832" t="s">
        <v>606</v>
      </c>
      <c r="D912" s="832" t="s">
        <v>2496</v>
      </c>
      <c r="E912" s="832" t="s">
        <v>4553</v>
      </c>
      <c r="F912" s="832" t="s">
        <v>4723</v>
      </c>
      <c r="G912" s="832" t="s">
        <v>2044</v>
      </c>
      <c r="H912" s="849"/>
      <c r="I912" s="849"/>
      <c r="J912" s="832"/>
      <c r="K912" s="832"/>
      <c r="L912" s="849"/>
      <c r="M912" s="849"/>
      <c r="N912" s="832"/>
      <c r="O912" s="832"/>
      <c r="P912" s="849">
        <v>1.7999999999999998</v>
      </c>
      <c r="Q912" s="849">
        <v>566.21999999999991</v>
      </c>
      <c r="R912" s="837"/>
      <c r="S912" s="850">
        <v>314.56666666666666</v>
      </c>
    </row>
    <row r="913" spans="1:19" ht="14.4" customHeight="1" x14ac:dyDescent="0.3">
      <c r="A913" s="831" t="s">
        <v>4551</v>
      </c>
      <c r="B913" s="832" t="s">
        <v>4552</v>
      </c>
      <c r="C913" s="832" t="s">
        <v>606</v>
      </c>
      <c r="D913" s="832" t="s">
        <v>2496</v>
      </c>
      <c r="E913" s="832" t="s">
        <v>4553</v>
      </c>
      <c r="F913" s="832" t="s">
        <v>4724</v>
      </c>
      <c r="G913" s="832" t="s">
        <v>2381</v>
      </c>
      <c r="H913" s="849">
        <v>3</v>
      </c>
      <c r="I913" s="849">
        <v>15244.14</v>
      </c>
      <c r="J913" s="832">
        <v>1.0714785762483132</v>
      </c>
      <c r="K913" s="832">
        <v>5081.38</v>
      </c>
      <c r="L913" s="849">
        <v>3</v>
      </c>
      <c r="M913" s="849">
        <v>14227.199999999999</v>
      </c>
      <c r="N913" s="832">
        <v>1</v>
      </c>
      <c r="O913" s="832">
        <v>4742.3999999999996</v>
      </c>
      <c r="P913" s="849">
        <v>2</v>
      </c>
      <c r="Q913" s="849">
        <v>3453.92</v>
      </c>
      <c r="R913" s="837">
        <v>0.2427687809266757</v>
      </c>
      <c r="S913" s="850">
        <v>1726.96</v>
      </c>
    </row>
    <row r="914" spans="1:19" ht="14.4" customHeight="1" x14ac:dyDescent="0.3">
      <c r="A914" s="831" t="s">
        <v>4551</v>
      </c>
      <c r="B914" s="832" t="s">
        <v>4552</v>
      </c>
      <c r="C914" s="832" t="s">
        <v>606</v>
      </c>
      <c r="D914" s="832" t="s">
        <v>2496</v>
      </c>
      <c r="E914" s="832" t="s">
        <v>4553</v>
      </c>
      <c r="F914" s="832" t="s">
        <v>4725</v>
      </c>
      <c r="G914" s="832" t="s">
        <v>4564</v>
      </c>
      <c r="H914" s="849"/>
      <c r="I914" s="849"/>
      <c r="J914" s="832"/>
      <c r="K914" s="832"/>
      <c r="L914" s="849"/>
      <c r="M914" s="849"/>
      <c r="N914" s="832"/>
      <c r="O914" s="832"/>
      <c r="P914" s="849">
        <v>3</v>
      </c>
      <c r="Q914" s="849">
        <v>12262.1</v>
      </c>
      <c r="R914" s="837"/>
      <c r="S914" s="850">
        <v>4087.3666666666668</v>
      </c>
    </row>
    <row r="915" spans="1:19" ht="14.4" customHeight="1" x14ac:dyDescent="0.3">
      <c r="A915" s="831" t="s">
        <v>4551</v>
      </c>
      <c r="B915" s="832" t="s">
        <v>4552</v>
      </c>
      <c r="C915" s="832" t="s">
        <v>606</v>
      </c>
      <c r="D915" s="832" t="s">
        <v>2496</v>
      </c>
      <c r="E915" s="832" t="s">
        <v>4553</v>
      </c>
      <c r="F915" s="832" t="s">
        <v>4726</v>
      </c>
      <c r="G915" s="832" t="s">
        <v>3365</v>
      </c>
      <c r="H915" s="849"/>
      <c r="I915" s="849"/>
      <c r="J915" s="832"/>
      <c r="K915" s="832"/>
      <c r="L915" s="849">
        <v>17.93</v>
      </c>
      <c r="M915" s="849">
        <v>197045.05</v>
      </c>
      <c r="N915" s="832">
        <v>1</v>
      </c>
      <c r="O915" s="832">
        <v>10989.68488566648</v>
      </c>
      <c r="P915" s="849">
        <v>28.64</v>
      </c>
      <c r="Q915" s="849">
        <v>251217.75</v>
      </c>
      <c r="R915" s="837">
        <v>1.2749254548642557</v>
      </c>
      <c r="S915" s="850">
        <v>8771.5694832402241</v>
      </c>
    </row>
    <row r="916" spans="1:19" ht="14.4" customHeight="1" x14ac:dyDescent="0.3">
      <c r="A916" s="831" t="s">
        <v>4551</v>
      </c>
      <c r="B916" s="832" t="s">
        <v>4552</v>
      </c>
      <c r="C916" s="832" t="s">
        <v>606</v>
      </c>
      <c r="D916" s="832" t="s">
        <v>2496</v>
      </c>
      <c r="E916" s="832" t="s">
        <v>4553</v>
      </c>
      <c r="F916" s="832" t="s">
        <v>4731</v>
      </c>
      <c r="G916" s="832" t="s">
        <v>880</v>
      </c>
      <c r="H916" s="849"/>
      <c r="I916" s="849"/>
      <c r="J916" s="832"/>
      <c r="K916" s="832"/>
      <c r="L916" s="849"/>
      <c r="M916" s="849"/>
      <c r="N916" s="832"/>
      <c r="O916" s="832"/>
      <c r="P916" s="849">
        <v>0.1</v>
      </c>
      <c r="Q916" s="849">
        <v>4.04</v>
      </c>
      <c r="R916" s="837"/>
      <c r="S916" s="850">
        <v>40.4</v>
      </c>
    </row>
    <row r="917" spans="1:19" ht="14.4" customHeight="1" x14ac:dyDescent="0.3">
      <c r="A917" s="831" t="s">
        <v>4551</v>
      </c>
      <c r="B917" s="832" t="s">
        <v>4552</v>
      </c>
      <c r="C917" s="832" t="s">
        <v>606</v>
      </c>
      <c r="D917" s="832" t="s">
        <v>2496</v>
      </c>
      <c r="E917" s="832" t="s">
        <v>4553</v>
      </c>
      <c r="F917" s="832" t="s">
        <v>4739</v>
      </c>
      <c r="G917" s="832" t="s">
        <v>4740</v>
      </c>
      <c r="H917" s="849">
        <v>11.4</v>
      </c>
      <c r="I917" s="849">
        <v>3958.1</v>
      </c>
      <c r="J917" s="832">
        <v>4.7011663538969515</v>
      </c>
      <c r="K917" s="832">
        <v>347.20175438596488</v>
      </c>
      <c r="L917" s="849">
        <v>2.74</v>
      </c>
      <c r="M917" s="849">
        <v>841.94</v>
      </c>
      <c r="N917" s="832">
        <v>1</v>
      </c>
      <c r="O917" s="832">
        <v>307.27737226277372</v>
      </c>
      <c r="P917" s="849"/>
      <c r="Q917" s="849"/>
      <c r="R917" s="837"/>
      <c r="S917" s="850"/>
    </row>
    <row r="918" spans="1:19" ht="14.4" customHeight="1" x14ac:dyDescent="0.3">
      <c r="A918" s="831" t="s">
        <v>4551</v>
      </c>
      <c r="B918" s="832" t="s">
        <v>4552</v>
      </c>
      <c r="C918" s="832" t="s">
        <v>606</v>
      </c>
      <c r="D918" s="832" t="s">
        <v>2496</v>
      </c>
      <c r="E918" s="832" t="s">
        <v>4553</v>
      </c>
      <c r="F918" s="832" t="s">
        <v>4741</v>
      </c>
      <c r="G918" s="832" t="s">
        <v>4740</v>
      </c>
      <c r="H918" s="849">
        <v>23.29</v>
      </c>
      <c r="I918" s="849">
        <v>23625.89</v>
      </c>
      <c r="J918" s="832">
        <v>6.9424204847316577</v>
      </c>
      <c r="K918" s="832">
        <v>1014.4220695577501</v>
      </c>
      <c r="L918" s="849">
        <v>4.43</v>
      </c>
      <c r="M918" s="849">
        <v>3403.12</v>
      </c>
      <c r="N918" s="832">
        <v>1</v>
      </c>
      <c r="O918" s="832">
        <v>768.19864559819416</v>
      </c>
      <c r="P918" s="849"/>
      <c r="Q918" s="849"/>
      <c r="R918" s="837"/>
      <c r="S918" s="850"/>
    </row>
    <row r="919" spans="1:19" ht="14.4" customHeight="1" x14ac:dyDescent="0.3">
      <c r="A919" s="831" t="s">
        <v>4551</v>
      </c>
      <c r="B919" s="832" t="s">
        <v>4552</v>
      </c>
      <c r="C919" s="832" t="s">
        <v>606</v>
      </c>
      <c r="D919" s="832" t="s">
        <v>2496</v>
      </c>
      <c r="E919" s="832" t="s">
        <v>4553</v>
      </c>
      <c r="F919" s="832" t="s">
        <v>4742</v>
      </c>
      <c r="G919" s="832" t="s">
        <v>3365</v>
      </c>
      <c r="H919" s="849"/>
      <c r="I919" s="849"/>
      <c r="J919" s="832"/>
      <c r="K919" s="832"/>
      <c r="L919" s="849">
        <v>19.600000000000001</v>
      </c>
      <c r="M919" s="849">
        <v>498387.28</v>
      </c>
      <c r="N919" s="832">
        <v>1</v>
      </c>
      <c r="O919" s="832">
        <v>25427.922448979592</v>
      </c>
      <c r="P919" s="849">
        <v>59.21</v>
      </c>
      <c r="Q919" s="849">
        <v>1297895.04</v>
      </c>
      <c r="R919" s="837">
        <v>2.604189737747721</v>
      </c>
      <c r="S919" s="850">
        <v>21920.19996622192</v>
      </c>
    </row>
    <row r="920" spans="1:19" ht="14.4" customHeight="1" x14ac:dyDescent="0.3">
      <c r="A920" s="831" t="s">
        <v>4551</v>
      </c>
      <c r="B920" s="832" t="s">
        <v>4552</v>
      </c>
      <c r="C920" s="832" t="s">
        <v>606</v>
      </c>
      <c r="D920" s="832" t="s">
        <v>2496</v>
      </c>
      <c r="E920" s="832" t="s">
        <v>4553</v>
      </c>
      <c r="F920" s="832" t="s">
        <v>4744</v>
      </c>
      <c r="G920" s="832" t="s">
        <v>720</v>
      </c>
      <c r="H920" s="849">
        <v>3</v>
      </c>
      <c r="I920" s="849">
        <v>4550.1899999999996</v>
      </c>
      <c r="J920" s="832"/>
      <c r="K920" s="832">
        <v>1516.7299999999998</v>
      </c>
      <c r="L920" s="849"/>
      <c r="M920" s="849"/>
      <c r="N920" s="832"/>
      <c r="O920" s="832"/>
      <c r="P920" s="849">
        <v>10.79</v>
      </c>
      <c r="Q920" s="849">
        <v>13408.52</v>
      </c>
      <c r="R920" s="837"/>
      <c r="S920" s="850">
        <v>1242.6802594995368</v>
      </c>
    </row>
    <row r="921" spans="1:19" ht="14.4" customHeight="1" x14ac:dyDescent="0.3">
      <c r="A921" s="831" t="s">
        <v>4551</v>
      </c>
      <c r="B921" s="832" t="s">
        <v>4552</v>
      </c>
      <c r="C921" s="832" t="s">
        <v>606</v>
      </c>
      <c r="D921" s="832" t="s">
        <v>2496</v>
      </c>
      <c r="E921" s="832" t="s">
        <v>4553</v>
      </c>
      <c r="F921" s="832" t="s">
        <v>4748</v>
      </c>
      <c r="G921" s="832" t="s">
        <v>2387</v>
      </c>
      <c r="H921" s="849"/>
      <c r="I921" s="849"/>
      <c r="J921" s="832"/>
      <c r="K921" s="832"/>
      <c r="L921" s="849">
        <v>1</v>
      </c>
      <c r="M921" s="849">
        <v>1440.46</v>
      </c>
      <c r="N921" s="832">
        <v>1</v>
      </c>
      <c r="O921" s="832">
        <v>1440.46</v>
      </c>
      <c r="P921" s="849"/>
      <c r="Q921" s="849"/>
      <c r="R921" s="837"/>
      <c r="S921" s="850"/>
    </row>
    <row r="922" spans="1:19" ht="14.4" customHeight="1" x14ac:dyDescent="0.3">
      <c r="A922" s="831" t="s">
        <v>4551</v>
      </c>
      <c r="B922" s="832" t="s">
        <v>4552</v>
      </c>
      <c r="C922" s="832" t="s">
        <v>606</v>
      </c>
      <c r="D922" s="832" t="s">
        <v>2496</v>
      </c>
      <c r="E922" s="832" t="s">
        <v>4553</v>
      </c>
      <c r="F922" s="832" t="s">
        <v>4749</v>
      </c>
      <c r="G922" s="832" t="s">
        <v>2387</v>
      </c>
      <c r="H922" s="849"/>
      <c r="I922" s="849"/>
      <c r="J922" s="832"/>
      <c r="K922" s="832"/>
      <c r="L922" s="849">
        <v>1</v>
      </c>
      <c r="M922" s="849">
        <v>4567.1000000000004</v>
      </c>
      <c r="N922" s="832">
        <v>1</v>
      </c>
      <c r="O922" s="832">
        <v>4567.1000000000004</v>
      </c>
      <c r="P922" s="849">
        <v>2</v>
      </c>
      <c r="Q922" s="849">
        <v>7930.1</v>
      </c>
      <c r="R922" s="837">
        <v>1.7363534847058308</v>
      </c>
      <c r="S922" s="850">
        <v>3965.05</v>
      </c>
    </row>
    <row r="923" spans="1:19" ht="14.4" customHeight="1" x14ac:dyDescent="0.3">
      <c r="A923" s="831" t="s">
        <v>4551</v>
      </c>
      <c r="B923" s="832" t="s">
        <v>4552</v>
      </c>
      <c r="C923" s="832" t="s">
        <v>606</v>
      </c>
      <c r="D923" s="832" t="s">
        <v>2496</v>
      </c>
      <c r="E923" s="832" t="s">
        <v>4553</v>
      </c>
      <c r="F923" s="832" t="s">
        <v>4755</v>
      </c>
      <c r="G923" s="832" t="s">
        <v>4661</v>
      </c>
      <c r="H923" s="849"/>
      <c r="I923" s="849"/>
      <c r="J923" s="832"/>
      <c r="K923" s="832"/>
      <c r="L923" s="849">
        <v>19.02</v>
      </c>
      <c r="M923" s="849">
        <v>886181.55</v>
      </c>
      <c r="N923" s="832">
        <v>1</v>
      </c>
      <c r="O923" s="832">
        <v>46592.08990536278</v>
      </c>
      <c r="P923" s="849">
        <v>24</v>
      </c>
      <c r="Q923" s="849">
        <v>1108382.28</v>
      </c>
      <c r="R923" s="837">
        <v>1.2507395126878911</v>
      </c>
      <c r="S923" s="850">
        <v>46182.595000000001</v>
      </c>
    </row>
    <row r="924" spans="1:19" ht="14.4" customHeight="1" x14ac:dyDescent="0.3">
      <c r="A924" s="831" t="s">
        <v>4551</v>
      </c>
      <c r="B924" s="832" t="s">
        <v>4552</v>
      </c>
      <c r="C924" s="832" t="s">
        <v>606</v>
      </c>
      <c r="D924" s="832" t="s">
        <v>2496</v>
      </c>
      <c r="E924" s="832" t="s">
        <v>4553</v>
      </c>
      <c r="F924" s="832" t="s">
        <v>4763</v>
      </c>
      <c r="G924" s="832" t="s">
        <v>728</v>
      </c>
      <c r="H924" s="849"/>
      <c r="I924" s="849"/>
      <c r="J924" s="832"/>
      <c r="K924" s="832"/>
      <c r="L924" s="849">
        <v>4.1900000000000004</v>
      </c>
      <c r="M924" s="849">
        <v>865.15</v>
      </c>
      <c r="N924" s="832">
        <v>1</v>
      </c>
      <c r="O924" s="832">
        <v>206.4797136038186</v>
      </c>
      <c r="P924" s="849">
        <v>5.58</v>
      </c>
      <c r="Q924" s="849">
        <v>624.99</v>
      </c>
      <c r="R924" s="837">
        <v>0.72240651910073406</v>
      </c>
      <c r="S924" s="850">
        <v>112.00537634408602</v>
      </c>
    </row>
    <row r="925" spans="1:19" ht="14.4" customHeight="1" x14ac:dyDescent="0.3">
      <c r="A925" s="831" t="s">
        <v>4551</v>
      </c>
      <c r="B925" s="832" t="s">
        <v>4552</v>
      </c>
      <c r="C925" s="832" t="s">
        <v>606</v>
      </c>
      <c r="D925" s="832" t="s">
        <v>2496</v>
      </c>
      <c r="E925" s="832" t="s">
        <v>4553</v>
      </c>
      <c r="F925" s="832" t="s">
        <v>4764</v>
      </c>
      <c r="G925" s="832" t="s">
        <v>728</v>
      </c>
      <c r="H925" s="849"/>
      <c r="I925" s="849"/>
      <c r="J925" s="832"/>
      <c r="K925" s="832"/>
      <c r="L925" s="849">
        <v>0.97</v>
      </c>
      <c r="M925" s="849">
        <v>599.91999999999996</v>
      </c>
      <c r="N925" s="832">
        <v>1</v>
      </c>
      <c r="O925" s="832">
        <v>618.47422680412365</v>
      </c>
      <c r="P925" s="849">
        <v>12</v>
      </c>
      <c r="Q925" s="849">
        <v>3457.2</v>
      </c>
      <c r="R925" s="837">
        <v>5.7627683691158822</v>
      </c>
      <c r="S925" s="850">
        <v>288.09999999999997</v>
      </c>
    </row>
    <row r="926" spans="1:19" ht="14.4" customHeight="1" x14ac:dyDescent="0.3">
      <c r="A926" s="831" t="s">
        <v>4551</v>
      </c>
      <c r="B926" s="832" t="s">
        <v>4552</v>
      </c>
      <c r="C926" s="832" t="s">
        <v>606</v>
      </c>
      <c r="D926" s="832" t="s">
        <v>2496</v>
      </c>
      <c r="E926" s="832" t="s">
        <v>4553</v>
      </c>
      <c r="F926" s="832" t="s">
        <v>4765</v>
      </c>
      <c r="G926" s="832" t="s">
        <v>958</v>
      </c>
      <c r="H926" s="849"/>
      <c r="I926" s="849"/>
      <c r="J926" s="832"/>
      <c r="K926" s="832"/>
      <c r="L926" s="849">
        <v>4.1100000000000003</v>
      </c>
      <c r="M926" s="849">
        <v>3157.3</v>
      </c>
      <c r="N926" s="832">
        <v>1</v>
      </c>
      <c r="O926" s="832">
        <v>768.19951338199508</v>
      </c>
      <c r="P926" s="849">
        <v>4.99</v>
      </c>
      <c r="Q926" s="849">
        <v>912.67000000000007</v>
      </c>
      <c r="R926" s="837">
        <v>0.28906660754442087</v>
      </c>
      <c r="S926" s="850">
        <v>182.89979959919842</v>
      </c>
    </row>
    <row r="927" spans="1:19" ht="14.4" customHeight="1" x14ac:dyDescent="0.3">
      <c r="A927" s="831" t="s">
        <v>4551</v>
      </c>
      <c r="B927" s="832" t="s">
        <v>4552</v>
      </c>
      <c r="C927" s="832" t="s">
        <v>606</v>
      </c>
      <c r="D927" s="832" t="s">
        <v>2496</v>
      </c>
      <c r="E927" s="832" t="s">
        <v>4553</v>
      </c>
      <c r="F927" s="832" t="s">
        <v>4768</v>
      </c>
      <c r="G927" s="832" t="s">
        <v>958</v>
      </c>
      <c r="H927" s="849"/>
      <c r="I927" s="849"/>
      <c r="J927" s="832"/>
      <c r="K927" s="832"/>
      <c r="L927" s="849">
        <v>3.64</v>
      </c>
      <c r="M927" s="849">
        <v>1118.49</v>
      </c>
      <c r="N927" s="832">
        <v>1</v>
      </c>
      <c r="O927" s="832">
        <v>307.27747252747253</v>
      </c>
      <c r="P927" s="849">
        <v>4</v>
      </c>
      <c r="Q927" s="849">
        <v>390.2</v>
      </c>
      <c r="R927" s="837">
        <v>0.34886319949217248</v>
      </c>
      <c r="S927" s="850">
        <v>97.55</v>
      </c>
    </row>
    <row r="928" spans="1:19" ht="14.4" customHeight="1" x14ac:dyDescent="0.3">
      <c r="A928" s="831" t="s">
        <v>4551</v>
      </c>
      <c r="B928" s="832" t="s">
        <v>4552</v>
      </c>
      <c r="C928" s="832" t="s">
        <v>606</v>
      </c>
      <c r="D928" s="832" t="s">
        <v>2496</v>
      </c>
      <c r="E928" s="832" t="s">
        <v>4553</v>
      </c>
      <c r="F928" s="832" t="s">
        <v>4769</v>
      </c>
      <c r="G928" s="832" t="s">
        <v>958</v>
      </c>
      <c r="H928" s="849"/>
      <c r="I928" s="849"/>
      <c r="J928" s="832"/>
      <c r="K928" s="832"/>
      <c r="L928" s="849"/>
      <c r="M928" s="849"/>
      <c r="N928" s="832"/>
      <c r="O928" s="832"/>
      <c r="P928" s="849">
        <v>0.44</v>
      </c>
      <c r="Q928" s="849">
        <v>185.33</v>
      </c>
      <c r="R928" s="837"/>
      <c r="S928" s="850">
        <v>421.2045454545455</v>
      </c>
    </row>
    <row r="929" spans="1:19" ht="14.4" customHeight="1" x14ac:dyDescent="0.3">
      <c r="A929" s="831" t="s">
        <v>4551</v>
      </c>
      <c r="B929" s="832" t="s">
        <v>4552</v>
      </c>
      <c r="C929" s="832" t="s">
        <v>606</v>
      </c>
      <c r="D929" s="832" t="s">
        <v>2496</v>
      </c>
      <c r="E929" s="832" t="s">
        <v>4553</v>
      </c>
      <c r="F929" s="832" t="s">
        <v>4773</v>
      </c>
      <c r="G929" s="832" t="s">
        <v>2087</v>
      </c>
      <c r="H929" s="849"/>
      <c r="I929" s="849"/>
      <c r="J929" s="832"/>
      <c r="K929" s="832"/>
      <c r="L929" s="849"/>
      <c r="M929" s="849"/>
      <c r="N929" s="832"/>
      <c r="O929" s="832"/>
      <c r="P929" s="849">
        <v>9.14</v>
      </c>
      <c r="Q929" s="849">
        <v>4334.83</v>
      </c>
      <c r="R929" s="837"/>
      <c r="S929" s="850">
        <v>474.27024070021878</v>
      </c>
    </row>
    <row r="930" spans="1:19" ht="14.4" customHeight="1" x14ac:dyDescent="0.3">
      <c r="A930" s="831" t="s">
        <v>4551</v>
      </c>
      <c r="B930" s="832" t="s">
        <v>4552</v>
      </c>
      <c r="C930" s="832" t="s">
        <v>606</v>
      </c>
      <c r="D930" s="832" t="s">
        <v>2496</v>
      </c>
      <c r="E930" s="832" t="s">
        <v>4553</v>
      </c>
      <c r="F930" s="832" t="s">
        <v>4774</v>
      </c>
      <c r="G930" s="832" t="s">
        <v>2087</v>
      </c>
      <c r="H930" s="849"/>
      <c r="I930" s="849"/>
      <c r="J930" s="832"/>
      <c r="K930" s="832"/>
      <c r="L930" s="849"/>
      <c r="M930" s="849"/>
      <c r="N930" s="832"/>
      <c r="O930" s="832"/>
      <c r="P930" s="849">
        <v>2.25</v>
      </c>
      <c r="Q930" s="849">
        <v>460.17</v>
      </c>
      <c r="R930" s="837"/>
      <c r="S930" s="850">
        <v>204.52</v>
      </c>
    </row>
    <row r="931" spans="1:19" ht="14.4" customHeight="1" x14ac:dyDescent="0.3">
      <c r="A931" s="831" t="s">
        <v>4551</v>
      </c>
      <c r="B931" s="832" t="s">
        <v>4552</v>
      </c>
      <c r="C931" s="832" t="s">
        <v>606</v>
      </c>
      <c r="D931" s="832" t="s">
        <v>2496</v>
      </c>
      <c r="E931" s="832" t="s">
        <v>4553</v>
      </c>
      <c r="F931" s="832" t="s">
        <v>4776</v>
      </c>
      <c r="G931" s="832" t="s">
        <v>1694</v>
      </c>
      <c r="H931" s="849"/>
      <c r="I931" s="849"/>
      <c r="J931" s="832"/>
      <c r="K931" s="832"/>
      <c r="L931" s="849"/>
      <c r="M931" s="849"/>
      <c r="N931" s="832"/>
      <c r="O931" s="832"/>
      <c r="P931" s="849">
        <v>7</v>
      </c>
      <c r="Q931" s="849">
        <v>746801</v>
      </c>
      <c r="R931" s="837"/>
      <c r="S931" s="850">
        <v>106685.85714285714</v>
      </c>
    </row>
    <row r="932" spans="1:19" ht="14.4" customHeight="1" x14ac:dyDescent="0.3">
      <c r="A932" s="831" t="s">
        <v>4551</v>
      </c>
      <c r="B932" s="832" t="s">
        <v>4552</v>
      </c>
      <c r="C932" s="832" t="s">
        <v>606</v>
      </c>
      <c r="D932" s="832" t="s">
        <v>2496</v>
      </c>
      <c r="E932" s="832" t="s">
        <v>4553</v>
      </c>
      <c r="F932" s="832" t="s">
        <v>4777</v>
      </c>
      <c r="G932" s="832" t="s">
        <v>1676</v>
      </c>
      <c r="H932" s="849"/>
      <c r="I932" s="849"/>
      <c r="J932" s="832"/>
      <c r="K932" s="832"/>
      <c r="L932" s="849"/>
      <c r="M932" s="849"/>
      <c r="N932" s="832"/>
      <c r="O932" s="832"/>
      <c r="P932" s="849">
        <v>3</v>
      </c>
      <c r="Q932" s="849">
        <v>120473.1</v>
      </c>
      <c r="R932" s="837"/>
      <c r="S932" s="850">
        <v>40157.700000000004</v>
      </c>
    </row>
    <row r="933" spans="1:19" ht="14.4" customHeight="1" x14ac:dyDescent="0.3">
      <c r="A933" s="831" t="s">
        <v>4551</v>
      </c>
      <c r="B933" s="832" t="s">
        <v>4552</v>
      </c>
      <c r="C933" s="832" t="s">
        <v>606</v>
      </c>
      <c r="D933" s="832" t="s">
        <v>2496</v>
      </c>
      <c r="E933" s="832" t="s">
        <v>4553</v>
      </c>
      <c r="F933" s="832" t="s">
        <v>4778</v>
      </c>
      <c r="G933" s="832" t="s">
        <v>1694</v>
      </c>
      <c r="H933" s="849"/>
      <c r="I933" s="849"/>
      <c r="J933" s="832"/>
      <c r="K933" s="832"/>
      <c r="L933" s="849"/>
      <c r="M933" s="849"/>
      <c r="N933" s="832"/>
      <c r="O933" s="832"/>
      <c r="P933" s="849">
        <v>6</v>
      </c>
      <c r="Q933" s="849">
        <v>640209</v>
      </c>
      <c r="R933" s="837"/>
      <c r="S933" s="850">
        <v>106701.5</v>
      </c>
    </row>
    <row r="934" spans="1:19" ht="14.4" customHeight="1" x14ac:dyDescent="0.3">
      <c r="A934" s="831" t="s">
        <v>4551</v>
      </c>
      <c r="B934" s="832" t="s">
        <v>4552</v>
      </c>
      <c r="C934" s="832" t="s">
        <v>606</v>
      </c>
      <c r="D934" s="832" t="s">
        <v>2496</v>
      </c>
      <c r="E934" s="832" t="s">
        <v>4553</v>
      </c>
      <c r="F934" s="832" t="s">
        <v>4783</v>
      </c>
      <c r="G934" s="832" t="s">
        <v>4784</v>
      </c>
      <c r="H934" s="849"/>
      <c r="I934" s="849"/>
      <c r="J934" s="832"/>
      <c r="K934" s="832"/>
      <c r="L934" s="849"/>
      <c r="M934" s="849"/>
      <c r="N934" s="832"/>
      <c r="O934" s="832"/>
      <c r="P934" s="849">
        <v>2</v>
      </c>
      <c r="Q934" s="849">
        <v>1727.76</v>
      </c>
      <c r="R934" s="837"/>
      <c r="S934" s="850">
        <v>863.88</v>
      </c>
    </row>
    <row r="935" spans="1:19" ht="14.4" customHeight="1" x14ac:dyDescent="0.3">
      <c r="A935" s="831" t="s">
        <v>4551</v>
      </c>
      <c r="B935" s="832" t="s">
        <v>4552</v>
      </c>
      <c r="C935" s="832" t="s">
        <v>606</v>
      </c>
      <c r="D935" s="832" t="s">
        <v>2496</v>
      </c>
      <c r="E935" s="832" t="s">
        <v>4553</v>
      </c>
      <c r="F935" s="832" t="s">
        <v>4787</v>
      </c>
      <c r="G935" s="832" t="s">
        <v>3365</v>
      </c>
      <c r="H935" s="849"/>
      <c r="I935" s="849"/>
      <c r="J935" s="832"/>
      <c r="K935" s="832"/>
      <c r="L935" s="849"/>
      <c r="M935" s="849"/>
      <c r="N935" s="832"/>
      <c r="O935" s="832"/>
      <c r="P935" s="849">
        <v>1.9</v>
      </c>
      <c r="Q935" s="849">
        <v>100556.21</v>
      </c>
      <c r="R935" s="837"/>
      <c r="S935" s="850">
        <v>52924.321052631582</v>
      </c>
    </row>
    <row r="936" spans="1:19" ht="14.4" customHeight="1" x14ac:dyDescent="0.3">
      <c r="A936" s="831" t="s">
        <v>4551</v>
      </c>
      <c r="B936" s="832" t="s">
        <v>4552</v>
      </c>
      <c r="C936" s="832" t="s">
        <v>606</v>
      </c>
      <c r="D936" s="832" t="s">
        <v>2496</v>
      </c>
      <c r="E936" s="832" t="s">
        <v>4788</v>
      </c>
      <c r="F936" s="832" t="s">
        <v>4789</v>
      </c>
      <c r="G936" s="832" t="s">
        <v>4790</v>
      </c>
      <c r="H936" s="849"/>
      <c r="I936" s="849"/>
      <c r="J936" s="832"/>
      <c r="K936" s="832"/>
      <c r="L936" s="849"/>
      <c r="M936" s="849"/>
      <c r="N936" s="832"/>
      <c r="O936" s="832"/>
      <c r="P936" s="849">
        <v>4</v>
      </c>
      <c r="Q936" s="849">
        <v>8711.2000000000007</v>
      </c>
      <c r="R936" s="837"/>
      <c r="S936" s="850">
        <v>2177.8000000000002</v>
      </c>
    </row>
    <row r="937" spans="1:19" ht="14.4" customHeight="1" x14ac:dyDescent="0.3">
      <c r="A937" s="831" t="s">
        <v>4551</v>
      </c>
      <c r="B937" s="832" t="s">
        <v>4552</v>
      </c>
      <c r="C937" s="832" t="s">
        <v>606</v>
      </c>
      <c r="D937" s="832" t="s">
        <v>2496</v>
      </c>
      <c r="E937" s="832" t="s">
        <v>4788</v>
      </c>
      <c r="F937" s="832" t="s">
        <v>4791</v>
      </c>
      <c r="G937" s="832" t="s">
        <v>4792</v>
      </c>
      <c r="H937" s="849"/>
      <c r="I937" s="849"/>
      <c r="J937" s="832"/>
      <c r="K937" s="832"/>
      <c r="L937" s="849"/>
      <c r="M937" s="849"/>
      <c r="N937" s="832"/>
      <c r="O937" s="832"/>
      <c r="P937" s="849">
        <v>3</v>
      </c>
      <c r="Q937" s="849">
        <v>7986.6</v>
      </c>
      <c r="R937" s="837"/>
      <c r="S937" s="850">
        <v>2662.2000000000003</v>
      </c>
    </row>
    <row r="938" spans="1:19" ht="14.4" customHeight="1" x14ac:dyDescent="0.3">
      <c r="A938" s="831" t="s">
        <v>4551</v>
      </c>
      <c r="B938" s="832" t="s">
        <v>4552</v>
      </c>
      <c r="C938" s="832" t="s">
        <v>606</v>
      </c>
      <c r="D938" s="832" t="s">
        <v>2496</v>
      </c>
      <c r="E938" s="832" t="s">
        <v>4793</v>
      </c>
      <c r="F938" s="832" t="s">
        <v>4796</v>
      </c>
      <c r="G938" s="832" t="s">
        <v>4797</v>
      </c>
      <c r="H938" s="849">
        <v>20</v>
      </c>
      <c r="I938" s="849">
        <v>17340</v>
      </c>
      <c r="J938" s="832">
        <v>2.2222222222222223</v>
      </c>
      <c r="K938" s="832">
        <v>867</v>
      </c>
      <c r="L938" s="849">
        <v>9</v>
      </c>
      <c r="M938" s="849">
        <v>7803</v>
      </c>
      <c r="N938" s="832">
        <v>1</v>
      </c>
      <c r="O938" s="832">
        <v>867</v>
      </c>
      <c r="P938" s="849">
        <v>14</v>
      </c>
      <c r="Q938" s="849">
        <v>7877.1</v>
      </c>
      <c r="R938" s="837">
        <v>1.0094963475586314</v>
      </c>
      <c r="S938" s="850">
        <v>562.65</v>
      </c>
    </row>
    <row r="939" spans="1:19" ht="14.4" customHeight="1" x14ac:dyDescent="0.3">
      <c r="A939" s="831" t="s">
        <v>4551</v>
      </c>
      <c r="B939" s="832" t="s">
        <v>4552</v>
      </c>
      <c r="C939" s="832" t="s">
        <v>606</v>
      </c>
      <c r="D939" s="832" t="s">
        <v>2496</v>
      </c>
      <c r="E939" s="832" t="s">
        <v>4804</v>
      </c>
      <c r="F939" s="832" t="s">
        <v>4805</v>
      </c>
      <c r="G939" s="832" t="s">
        <v>4806</v>
      </c>
      <c r="H939" s="849">
        <v>2</v>
      </c>
      <c r="I939" s="849">
        <v>600</v>
      </c>
      <c r="J939" s="832">
        <v>2</v>
      </c>
      <c r="K939" s="832">
        <v>300</v>
      </c>
      <c r="L939" s="849">
        <v>1</v>
      </c>
      <c r="M939" s="849">
        <v>300</v>
      </c>
      <c r="N939" s="832">
        <v>1</v>
      </c>
      <c r="O939" s="832">
        <v>300</v>
      </c>
      <c r="P939" s="849"/>
      <c r="Q939" s="849"/>
      <c r="R939" s="837"/>
      <c r="S939" s="850"/>
    </row>
    <row r="940" spans="1:19" ht="14.4" customHeight="1" x14ac:dyDescent="0.3">
      <c r="A940" s="831" t="s">
        <v>4551</v>
      </c>
      <c r="B940" s="832" t="s">
        <v>4552</v>
      </c>
      <c r="C940" s="832" t="s">
        <v>606</v>
      </c>
      <c r="D940" s="832" t="s">
        <v>2496</v>
      </c>
      <c r="E940" s="832" t="s">
        <v>4804</v>
      </c>
      <c r="F940" s="832" t="s">
        <v>4807</v>
      </c>
      <c r="G940" s="832" t="s">
        <v>4808</v>
      </c>
      <c r="H940" s="849">
        <v>16</v>
      </c>
      <c r="I940" s="849">
        <v>1952</v>
      </c>
      <c r="J940" s="832">
        <v>0.53333333333333333</v>
      </c>
      <c r="K940" s="832">
        <v>122</v>
      </c>
      <c r="L940" s="849">
        <v>30</v>
      </c>
      <c r="M940" s="849">
        <v>3660</v>
      </c>
      <c r="N940" s="832">
        <v>1</v>
      </c>
      <c r="O940" s="832">
        <v>122</v>
      </c>
      <c r="P940" s="849">
        <v>15</v>
      </c>
      <c r="Q940" s="849">
        <v>1830</v>
      </c>
      <c r="R940" s="837">
        <v>0.5</v>
      </c>
      <c r="S940" s="850">
        <v>122</v>
      </c>
    </row>
    <row r="941" spans="1:19" ht="14.4" customHeight="1" x14ac:dyDescent="0.3">
      <c r="A941" s="831" t="s">
        <v>4551</v>
      </c>
      <c r="B941" s="832" t="s">
        <v>4552</v>
      </c>
      <c r="C941" s="832" t="s">
        <v>606</v>
      </c>
      <c r="D941" s="832" t="s">
        <v>2496</v>
      </c>
      <c r="E941" s="832" t="s">
        <v>4804</v>
      </c>
      <c r="F941" s="832" t="s">
        <v>4809</v>
      </c>
      <c r="G941" s="832" t="s">
        <v>4810</v>
      </c>
      <c r="H941" s="849">
        <v>222</v>
      </c>
      <c r="I941" s="849">
        <v>32634</v>
      </c>
      <c r="J941" s="832">
        <v>2.1980198019801982</v>
      </c>
      <c r="K941" s="832">
        <v>147</v>
      </c>
      <c r="L941" s="849">
        <v>101</v>
      </c>
      <c r="M941" s="849">
        <v>14847</v>
      </c>
      <c r="N941" s="832">
        <v>1</v>
      </c>
      <c r="O941" s="832">
        <v>147</v>
      </c>
      <c r="P941" s="849">
        <v>166</v>
      </c>
      <c r="Q941" s="849">
        <v>25066</v>
      </c>
      <c r="R941" s="837">
        <v>1.6882871960665455</v>
      </c>
      <c r="S941" s="850">
        <v>151</v>
      </c>
    </row>
    <row r="942" spans="1:19" ht="14.4" customHeight="1" x14ac:dyDescent="0.3">
      <c r="A942" s="831" t="s">
        <v>4551</v>
      </c>
      <c r="B942" s="832" t="s">
        <v>4552</v>
      </c>
      <c r="C942" s="832" t="s">
        <v>606</v>
      </c>
      <c r="D942" s="832" t="s">
        <v>2496</v>
      </c>
      <c r="E942" s="832" t="s">
        <v>4804</v>
      </c>
      <c r="F942" s="832" t="s">
        <v>4811</v>
      </c>
      <c r="G942" s="832" t="s">
        <v>4812</v>
      </c>
      <c r="H942" s="849"/>
      <c r="I942" s="849"/>
      <c r="J942" s="832"/>
      <c r="K942" s="832"/>
      <c r="L942" s="849"/>
      <c r="M942" s="849"/>
      <c r="N942" s="832"/>
      <c r="O942" s="832"/>
      <c r="P942" s="849">
        <v>6</v>
      </c>
      <c r="Q942" s="849">
        <v>1194</v>
      </c>
      <c r="R942" s="837"/>
      <c r="S942" s="850">
        <v>199</v>
      </c>
    </row>
    <row r="943" spans="1:19" ht="14.4" customHeight="1" x14ac:dyDescent="0.3">
      <c r="A943" s="831" t="s">
        <v>4551</v>
      </c>
      <c r="B943" s="832" t="s">
        <v>4552</v>
      </c>
      <c r="C943" s="832" t="s">
        <v>606</v>
      </c>
      <c r="D943" s="832" t="s">
        <v>2496</v>
      </c>
      <c r="E943" s="832" t="s">
        <v>4804</v>
      </c>
      <c r="F943" s="832" t="s">
        <v>4813</v>
      </c>
      <c r="G943" s="832" t="s">
        <v>4814</v>
      </c>
      <c r="H943" s="849">
        <v>151</v>
      </c>
      <c r="I943" s="849">
        <v>5587</v>
      </c>
      <c r="J943" s="832">
        <v>1.3482142857142858</v>
      </c>
      <c r="K943" s="832">
        <v>37</v>
      </c>
      <c r="L943" s="849">
        <v>112</v>
      </c>
      <c r="M943" s="849">
        <v>4144</v>
      </c>
      <c r="N943" s="832">
        <v>1</v>
      </c>
      <c r="O943" s="832">
        <v>37</v>
      </c>
      <c r="P943" s="849">
        <v>133</v>
      </c>
      <c r="Q943" s="849">
        <v>5054</v>
      </c>
      <c r="R943" s="837">
        <v>1.2195945945945945</v>
      </c>
      <c r="S943" s="850">
        <v>38</v>
      </c>
    </row>
    <row r="944" spans="1:19" ht="14.4" customHeight="1" x14ac:dyDescent="0.3">
      <c r="A944" s="831" t="s">
        <v>4551</v>
      </c>
      <c r="B944" s="832" t="s">
        <v>4552</v>
      </c>
      <c r="C944" s="832" t="s">
        <v>606</v>
      </c>
      <c r="D944" s="832" t="s">
        <v>2496</v>
      </c>
      <c r="E944" s="832" t="s">
        <v>4804</v>
      </c>
      <c r="F944" s="832" t="s">
        <v>4817</v>
      </c>
      <c r="G944" s="832" t="s">
        <v>4818</v>
      </c>
      <c r="H944" s="849">
        <v>301</v>
      </c>
      <c r="I944" s="849">
        <v>53277</v>
      </c>
      <c r="J944" s="832">
        <v>1.4817276671487374</v>
      </c>
      <c r="K944" s="832">
        <v>177</v>
      </c>
      <c r="L944" s="849">
        <v>202</v>
      </c>
      <c r="M944" s="849">
        <v>35956</v>
      </c>
      <c r="N944" s="832">
        <v>1</v>
      </c>
      <c r="O944" s="832">
        <v>178</v>
      </c>
      <c r="P944" s="849">
        <v>372</v>
      </c>
      <c r="Q944" s="849">
        <v>66588</v>
      </c>
      <c r="R944" s="837">
        <v>1.8519301368339081</v>
      </c>
      <c r="S944" s="850">
        <v>179</v>
      </c>
    </row>
    <row r="945" spans="1:19" ht="14.4" customHeight="1" x14ac:dyDescent="0.3">
      <c r="A945" s="831" t="s">
        <v>4551</v>
      </c>
      <c r="B945" s="832" t="s">
        <v>4552</v>
      </c>
      <c r="C945" s="832" t="s">
        <v>606</v>
      </c>
      <c r="D945" s="832" t="s">
        <v>2496</v>
      </c>
      <c r="E945" s="832" t="s">
        <v>4804</v>
      </c>
      <c r="F945" s="832" t="s">
        <v>4819</v>
      </c>
      <c r="G945" s="832" t="s">
        <v>4820</v>
      </c>
      <c r="H945" s="849">
        <v>41</v>
      </c>
      <c r="I945" s="849">
        <v>0</v>
      </c>
      <c r="J945" s="832"/>
      <c r="K945" s="832">
        <v>0</v>
      </c>
      <c r="L945" s="849">
        <v>62</v>
      </c>
      <c r="M945" s="849">
        <v>0</v>
      </c>
      <c r="N945" s="832"/>
      <c r="O945" s="832">
        <v>0</v>
      </c>
      <c r="P945" s="849">
        <v>128</v>
      </c>
      <c r="Q945" s="849">
        <v>0</v>
      </c>
      <c r="R945" s="837"/>
      <c r="S945" s="850">
        <v>0</v>
      </c>
    </row>
    <row r="946" spans="1:19" ht="14.4" customHeight="1" x14ac:dyDescent="0.3">
      <c r="A946" s="831" t="s">
        <v>4551</v>
      </c>
      <c r="B946" s="832" t="s">
        <v>4552</v>
      </c>
      <c r="C946" s="832" t="s">
        <v>606</v>
      </c>
      <c r="D946" s="832" t="s">
        <v>2496</v>
      </c>
      <c r="E946" s="832" t="s">
        <v>4804</v>
      </c>
      <c r="F946" s="832" t="s">
        <v>4821</v>
      </c>
      <c r="G946" s="832" t="s">
        <v>4822</v>
      </c>
      <c r="H946" s="849"/>
      <c r="I946" s="849"/>
      <c r="J946" s="832"/>
      <c r="K946" s="832"/>
      <c r="L946" s="849"/>
      <c r="M946" s="849"/>
      <c r="N946" s="832"/>
      <c r="O946" s="832"/>
      <c r="P946" s="849">
        <v>5</v>
      </c>
      <c r="Q946" s="849">
        <v>0</v>
      </c>
      <c r="R946" s="837"/>
      <c r="S946" s="850">
        <v>0</v>
      </c>
    </row>
    <row r="947" spans="1:19" ht="14.4" customHeight="1" x14ac:dyDescent="0.3">
      <c r="A947" s="831" t="s">
        <v>4551</v>
      </c>
      <c r="B947" s="832" t="s">
        <v>4552</v>
      </c>
      <c r="C947" s="832" t="s">
        <v>606</v>
      </c>
      <c r="D947" s="832" t="s">
        <v>2496</v>
      </c>
      <c r="E947" s="832" t="s">
        <v>4804</v>
      </c>
      <c r="F947" s="832" t="s">
        <v>4823</v>
      </c>
      <c r="G947" s="832" t="s">
        <v>4824</v>
      </c>
      <c r="H947" s="849">
        <v>305</v>
      </c>
      <c r="I947" s="849">
        <v>74115</v>
      </c>
      <c r="J947" s="832">
        <v>2.7364864864864864</v>
      </c>
      <c r="K947" s="832">
        <v>243</v>
      </c>
      <c r="L947" s="849">
        <v>111</v>
      </c>
      <c r="M947" s="849">
        <v>27084</v>
      </c>
      <c r="N947" s="832">
        <v>1</v>
      </c>
      <c r="O947" s="832">
        <v>244</v>
      </c>
      <c r="P947" s="849">
        <v>140</v>
      </c>
      <c r="Q947" s="849">
        <v>34300</v>
      </c>
      <c r="R947" s="837">
        <v>1.2664303647910204</v>
      </c>
      <c r="S947" s="850">
        <v>245</v>
      </c>
    </row>
    <row r="948" spans="1:19" ht="14.4" customHeight="1" x14ac:dyDescent="0.3">
      <c r="A948" s="831" t="s">
        <v>4551</v>
      </c>
      <c r="B948" s="832" t="s">
        <v>4552</v>
      </c>
      <c r="C948" s="832" t="s">
        <v>606</v>
      </c>
      <c r="D948" s="832" t="s">
        <v>2496</v>
      </c>
      <c r="E948" s="832" t="s">
        <v>4804</v>
      </c>
      <c r="F948" s="832" t="s">
        <v>4825</v>
      </c>
      <c r="G948" s="832" t="s">
        <v>4826</v>
      </c>
      <c r="H948" s="849">
        <v>445</v>
      </c>
      <c r="I948" s="849">
        <v>14833.32</v>
      </c>
      <c r="J948" s="832">
        <v>1.7943503316930134</v>
      </c>
      <c r="K948" s="832">
        <v>33.333303370786517</v>
      </c>
      <c r="L948" s="849">
        <v>248</v>
      </c>
      <c r="M948" s="849">
        <v>8266.68</v>
      </c>
      <c r="N948" s="832">
        <v>1</v>
      </c>
      <c r="O948" s="832">
        <v>33.333387096774196</v>
      </c>
      <c r="P948" s="849">
        <v>446</v>
      </c>
      <c r="Q948" s="849">
        <v>14866.66</v>
      </c>
      <c r="R948" s="837">
        <v>1.7983833897042101</v>
      </c>
      <c r="S948" s="850">
        <v>33.333318385650223</v>
      </c>
    </row>
    <row r="949" spans="1:19" ht="14.4" customHeight="1" x14ac:dyDescent="0.3">
      <c r="A949" s="831" t="s">
        <v>4551</v>
      </c>
      <c r="B949" s="832" t="s">
        <v>4552</v>
      </c>
      <c r="C949" s="832" t="s">
        <v>606</v>
      </c>
      <c r="D949" s="832" t="s">
        <v>2496</v>
      </c>
      <c r="E949" s="832" t="s">
        <v>4804</v>
      </c>
      <c r="F949" s="832" t="s">
        <v>4827</v>
      </c>
      <c r="G949" s="832" t="s">
        <v>4828</v>
      </c>
      <c r="H949" s="849">
        <v>70</v>
      </c>
      <c r="I949" s="849">
        <v>2590</v>
      </c>
      <c r="J949" s="832">
        <v>2.0588235294117645</v>
      </c>
      <c r="K949" s="832">
        <v>37</v>
      </c>
      <c r="L949" s="849">
        <v>34</v>
      </c>
      <c r="M949" s="849">
        <v>1258</v>
      </c>
      <c r="N949" s="832">
        <v>1</v>
      </c>
      <c r="O949" s="832">
        <v>37</v>
      </c>
      <c r="P949" s="849">
        <v>55</v>
      </c>
      <c r="Q949" s="849">
        <v>2090</v>
      </c>
      <c r="R949" s="837">
        <v>1.6613672496025438</v>
      </c>
      <c r="S949" s="850">
        <v>38</v>
      </c>
    </row>
    <row r="950" spans="1:19" ht="14.4" customHeight="1" x14ac:dyDescent="0.3">
      <c r="A950" s="831" t="s">
        <v>4551</v>
      </c>
      <c r="B950" s="832" t="s">
        <v>4552</v>
      </c>
      <c r="C950" s="832" t="s">
        <v>606</v>
      </c>
      <c r="D950" s="832" t="s">
        <v>2496</v>
      </c>
      <c r="E950" s="832" t="s">
        <v>4804</v>
      </c>
      <c r="F950" s="832" t="s">
        <v>4831</v>
      </c>
      <c r="G950" s="832" t="s">
        <v>4832</v>
      </c>
      <c r="H950" s="849">
        <v>55</v>
      </c>
      <c r="I950" s="849">
        <v>1760</v>
      </c>
      <c r="J950" s="832">
        <v>1.1702127659574468</v>
      </c>
      <c r="K950" s="832">
        <v>32</v>
      </c>
      <c r="L950" s="849">
        <v>47</v>
      </c>
      <c r="M950" s="849">
        <v>1504</v>
      </c>
      <c r="N950" s="832">
        <v>1</v>
      </c>
      <c r="O950" s="832">
        <v>32</v>
      </c>
      <c r="P950" s="849">
        <v>88</v>
      </c>
      <c r="Q950" s="849">
        <v>2904</v>
      </c>
      <c r="R950" s="837">
        <v>1.9308510638297873</v>
      </c>
      <c r="S950" s="850">
        <v>33</v>
      </c>
    </row>
    <row r="951" spans="1:19" ht="14.4" customHeight="1" x14ac:dyDescent="0.3">
      <c r="A951" s="831" t="s">
        <v>4551</v>
      </c>
      <c r="B951" s="832" t="s">
        <v>4552</v>
      </c>
      <c r="C951" s="832" t="s">
        <v>606</v>
      </c>
      <c r="D951" s="832" t="s">
        <v>2496</v>
      </c>
      <c r="E951" s="832" t="s">
        <v>4804</v>
      </c>
      <c r="F951" s="832" t="s">
        <v>4835</v>
      </c>
      <c r="G951" s="832" t="s">
        <v>4836</v>
      </c>
      <c r="H951" s="849">
        <v>3</v>
      </c>
      <c r="I951" s="849">
        <v>396</v>
      </c>
      <c r="J951" s="832">
        <v>1.5</v>
      </c>
      <c r="K951" s="832">
        <v>132</v>
      </c>
      <c r="L951" s="849">
        <v>2</v>
      </c>
      <c r="M951" s="849">
        <v>264</v>
      </c>
      <c r="N951" s="832">
        <v>1</v>
      </c>
      <c r="O951" s="832">
        <v>132</v>
      </c>
      <c r="P951" s="849">
        <v>30</v>
      </c>
      <c r="Q951" s="849">
        <v>4050</v>
      </c>
      <c r="R951" s="837">
        <v>15.340909090909092</v>
      </c>
      <c r="S951" s="850">
        <v>135</v>
      </c>
    </row>
    <row r="952" spans="1:19" ht="14.4" customHeight="1" x14ac:dyDescent="0.3">
      <c r="A952" s="831" t="s">
        <v>4551</v>
      </c>
      <c r="B952" s="832" t="s">
        <v>4552</v>
      </c>
      <c r="C952" s="832" t="s">
        <v>606</v>
      </c>
      <c r="D952" s="832" t="s">
        <v>2496</v>
      </c>
      <c r="E952" s="832" t="s">
        <v>4804</v>
      </c>
      <c r="F952" s="832" t="s">
        <v>4837</v>
      </c>
      <c r="G952" s="832" t="s">
        <v>4838</v>
      </c>
      <c r="H952" s="849">
        <v>1</v>
      </c>
      <c r="I952" s="849">
        <v>0</v>
      </c>
      <c r="J952" s="832"/>
      <c r="K952" s="832">
        <v>0</v>
      </c>
      <c r="L952" s="849"/>
      <c r="M952" s="849"/>
      <c r="N952" s="832"/>
      <c r="O952" s="832"/>
      <c r="P952" s="849"/>
      <c r="Q952" s="849"/>
      <c r="R952" s="837"/>
      <c r="S952" s="850"/>
    </row>
    <row r="953" spans="1:19" ht="14.4" customHeight="1" x14ac:dyDescent="0.3">
      <c r="A953" s="831" t="s">
        <v>4551</v>
      </c>
      <c r="B953" s="832" t="s">
        <v>4552</v>
      </c>
      <c r="C953" s="832" t="s">
        <v>606</v>
      </c>
      <c r="D953" s="832" t="s">
        <v>2496</v>
      </c>
      <c r="E953" s="832" t="s">
        <v>4804</v>
      </c>
      <c r="F953" s="832" t="s">
        <v>4839</v>
      </c>
      <c r="G953" s="832" t="s">
        <v>4840</v>
      </c>
      <c r="H953" s="849">
        <v>118</v>
      </c>
      <c r="I953" s="849">
        <v>41890</v>
      </c>
      <c r="J953" s="832">
        <v>2.5652173913043477</v>
      </c>
      <c r="K953" s="832">
        <v>355</v>
      </c>
      <c r="L953" s="849">
        <v>46</v>
      </c>
      <c r="M953" s="849">
        <v>16330</v>
      </c>
      <c r="N953" s="832">
        <v>1</v>
      </c>
      <c r="O953" s="832">
        <v>355</v>
      </c>
      <c r="P953" s="849">
        <v>69</v>
      </c>
      <c r="Q953" s="849">
        <v>24702</v>
      </c>
      <c r="R953" s="837">
        <v>1.5126760563380282</v>
      </c>
      <c r="S953" s="850">
        <v>358</v>
      </c>
    </row>
    <row r="954" spans="1:19" ht="14.4" customHeight="1" x14ac:dyDescent="0.3">
      <c r="A954" s="831" t="s">
        <v>4551</v>
      </c>
      <c r="B954" s="832" t="s">
        <v>4552</v>
      </c>
      <c r="C954" s="832" t="s">
        <v>606</v>
      </c>
      <c r="D954" s="832" t="s">
        <v>2496</v>
      </c>
      <c r="E954" s="832" t="s">
        <v>4804</v>
      </c>
      <c r="F954" s="832" t="s">
        <v>4841</v>
      </c>
      <c r="G954" s="832" t="s">
        <v>4842</v>
      </c>
      <c r="H954" s="849"/>
      <c r="I954" s="849"/>
      <c r="J954" s="832"/>
      <c r="K954" s="832"/>
      <c r="L954" s="849">
        <v>1</v>
      </c>
      <c r="M954" s="849">
        <v>59</v>
      </c>
      <c r="N954" s="832">
        <v>1</v>
      </c>
      <c r="O954" s="832">
        <v>59</v>
      </c>
      <c r="P954" s="849">
        <v>6</v>
      </c>
      <c r="Q954" s="849">
        <v>366</v>
      </c>
      <c r="R954" s="837">
        <v>6.2033898305084749</v>
      </c>
      <c r="S954" s="850">
        <v>61</v>
      </c>
    </row>
    <row r="955" spans="1:19" ht="14.4" customHeight="1" x14ac:dyDescent="0.3">
      <c r="A955" s="831" t="s">
        <v>4551</v>
      </c>
      <c r="B955" s="832" t="s">
        <v>4552</v>
      </c>
      <c r="C955" s="832" t="s">
        <v>606</v>
      </c>
      <c r="D955" s="832" t="s">
        <v>2496</v>
      </c>
      <c r="E955" s="832" t="s">
        <v>4804</v>
      </c>
      <c r="F955" s="832" t="s">
        <v>4843</v>
      </c>
      <c r="G955" s="832" t="s">
        <v>4844</v>
      </c>
      <c r="H955" s="849">
        <v>30</v>
      </c>
      <c r="I955" s="849">
        <v>21030</v>
      </c>
      <c r="J955" s="832"/>
      <c r="K955" s="832">
        <v>701</v>
      </c>
      <c r="L955" s="849"/>
      <c r="M955" s="849"/>
      <c r="N955" s="832"/>
      <c r="O955" s="832"/>
      <c r="P955" s="849">
        <v>5</v>
      </c>
      <c r="Q955" s="849">
        <v>3535</v>
      </c>
      <c r="R955" s="837"/>
      <c r="S955" s="850">
        <v>707</v>
      </c>
    </row>
    <row r="956" spans="1:19" ht="14.4" customHeight="1" x14ac:dyDescent="0.3">
      <c r="A956" s="831" t="s">
        <v>4551</v>
      </c>
      <c r="B956" s="832" t="s">
        <v>4552</v>
      </c>
      <c r="C956" s="832" t="s">
        <v>606</v>
      </c>
      <c r="D956" s="832" t="s">
        <v>2496</v>
      </c>
      <c r="E956" s="832" t="s">
        <v>4804</v>
      </c>
      <c r="F956" s="832" t="s">
        <v>4847</v>
      </c>
      <c r="G956" s="832" t="s">
        <v>4848</v>
      </c>
      <c r="H956" s="849"/>
      <c r="I956" s="849"/>
      <c r="J956" s="832"/>
      <c r="K956" s="832"/>
      <c r="L956" s="849"/>
      <c r="M956" s="849"/>
      <c r="N956" s="832"/>
      <c r="O956" s="832"/>
      <c r="P956" s="849">
        <v>10</v>
      </c>
      <c r="Q956" s="849">
        <v>1160</v>
      </c>
      <c r="R956" s="837"/>
      <c r="S956" s="850">
        <v>116</v>
      </c>
    </row>
    <row r="957" spans="1:19" ht="14.4" customHeight="1" x14ac:dyDescent="0.3">
      <c r="A957" s="831" t="s">
        <v>4551</v>
      </c>
      <c r="B957" s="832" t="s">
        <v>4552</v>
      </c>
      <c r="C957" s="832" t="s">
        <v>606</v>
      </c>
      <c r="D957" s="832" t="s">
        <v>2496</v>
      </c>
      <c r="E957" s="832" t="s">
        <v>4804</v>
      </c>
      <c r="F957" s="832" t="s">
        <v>4849</v>
      </c>
      <c r="G957" s="832" t="s">
        <v>4850</v>
      </c>
      <c r="H957" s="849"/>
      <c r="I957" s="849"/>
      <c r="J957" s="832"/>
      <c r="K957" s="832"/>
      <c r="L957" s="849"/>
      <c r="M957" s="849"/>
      <c r="N957" s="832"/>
      <c r="O957" s="832"/>
      <c r="P957" s="849">
        <v>7</v>
      </c>
      <c r="Q957" s="849">
        <v>0</v>
      </c>
      <c r="R957" s="837"/>
      <c r="S957" s="850">
        <v>0</v>
      </c>
    </row>
    <row r="958" spans="1:19" ht="14.4" customHeight="1" x14ac:dyDescent="0.3">
      <c r="A958" s="831" t="s">
        <v>4551</v>
      </c>
      <c r="B958" s="832" t="s">
        <v>4552</v>
      </c>
      <c r="C958" s="832" t="s">
        <v>606</v>
      </c>
      <c r="D958" s="832" t="s">
        <v>2497</v>
      </c>
      <c r="E958" s="832" t="s">
        <v>4553</v>
      </c>
      <c r="F958" s="832" t="s">
        <v>4554</v>
      </c>
      <c r="G958" s="832" t="s">
        <v>1025</v>
      </c>
      <c r="H958" s="849">
        <v>4.8000000000000007</v>
      </c>
      <c r="I958" s="849">
        <v>259.68</v>
      </c>
      <c r="J958" s="832">
        <v>8</v>
      </c>
      <c r="K958" s="832">
        <v>54.099999999999994</v>
      </c>
      <c r="L958" s="849">
        <v>0.6</v>
      </c>
      <c r="M958" s="849">
        <v>32.46</v>
      </c>
      <c r="N958" s="832">
        <v>1</v>
      </c>
      <c r="O958" s="832">
        <v>54.1</v>
      </c>
      <c r="P958" s="849">
        <v>3.2</v>
      </c>
      <c r="Q958" s="849">
        <v>173.25</v>
      </c>
      <c r="R958" s="837">
        <v>5.3373382624768944</v>
      </c>
      <c r="S958" s="850">
        <v>54.140625</v>
      </c>
    </row>
    <row r="959" spans="1:19" ht="14.4" customHeight="1" x14ac:dyDescent="0.3">
      <c r="A959" s="831" t="s">
        <v>4551</v>
      </c>
      <c r="B959" s="832" t="s">
        <v>4552</v>
      </c>
      <c r="C959" s="832" t="s">
        <v>606</v>
      </c>
      <c r="D959" s="832" t="s">
        <v>2497</v>
      </c>
      <c r="E959" s="832" t="s">
        <v>4553</v>
      </c>
      <c r="F959" s="832" t="s">
        <v>4555</v>
      </c>
      <c r="G959" s="832" t="s">
        <v>1025</v>
      </c>
      <c r="H959" s="849">
        <v>2.6</v>
      </c>
      <c r="I959" s="849">
        <v>281.47999999999996</v>
      </c>
      <c r="J959" s="832">
        <v>0.72228067024197473</v>
      </c>
      <c r="K959" s="832">
        <v>108.26153846153845</v>
      </c>
      <c r="L959" s="849">
        <v>3.6</v>
      </c>
      <c r="M959" s="849">
        <v>389.71</v>
      </c>
      <c r="N959" s="832">
        <v>1</v>
      </c>
      <c r="O959" s="832">
        <v>108.25277777777777</v>
      </c>
      <c r="P959" s="849">
        <v>1</v>
      </c>
      <c r="Q959" s="849">
        <v>108.61</v>
      </c>
      <c r="R959" s="837">
        <v>0.27869441379487314</v>
      </c>
      <c r="S959" s="850">
        <v>108.61</v>
      </c>
    </row>
    <row r="960" spans="1:19" ht="14.4" customHeight="1" x14ac:dyDescent="0.3">
      <c r="A960" s="831" t="s">
        <v>4551</v>
      </c>
      <c r="B960" s="832" t="s">
        <v>4552</v>
      </c>
      <c r="C960" s="832" t="s">
        <v>606</v>
      </c>
      <c r="D960" s="832" t="s">
        <v>2497</v>
      </c>
      <c r="E960" s="832" t="s">
        <v>4553</v>
      </c>
      <c r="F960" s="832" t="s">
        <v>4559</v>
      </c>
      <c r="G960" s="832" t="s">
        <v>4560</v>
      </c>
      <c r="H960" s="849">
        <v>2.6</v>
      </c>
      <c r="I960" s="849">
        <v>33.44</v>
      </c>
      <c r="J960" s="832"/>
      <c r="K960" s="832">
        <v>12.86153846153846</v>
      </c>
      <c r="L960" s="849"/>
      <c r="M960" s="849"/>
      <c r="N960" s="832"/>
      <c r="O960" s="832"/>
      <c r="P960" s="849"/>
      <c r="Q960" s="849"/>
      <c r="R960" s="837"/>
      <c r="S960" s="850"/>
    </row>
    <row r="961" spans="1:19" ht="14.4" customHeight="1" x14ac:dyDescent="0.3">
      <c r="A961" s="831" t="s">
        <v>4551</v>
      </c>
      <c r="B961" s="832" t="s">
        <v>4552</v>
      </c>
      <c r="C961" s="832" t="s">
        <v>606</v>
      </c>
      <c r="D961" s="832" t="s">
        <v>2497</v>
      </c>
      <c r="E961" s="832" t="s">
        <v>4553</v>
      </c>
      <c r="F961" s="832" t="s">
        <v>4561</v>
      </c>
      <c r="G961" s="832" t="s">
        <v>4562</v>
      </c>
      <c r="H961" s="849">
        <v>5.3000000000000007</v>
      </c>
      <c r="I961" s="849">
        <v>1088.6199999999999</v>
      </c>
      <c r="J961" s="832">
        <v>1.4722222222222221</v>
      </c>
      <c r="K961" s="832">
        <v>205.39999999999995</v>
      </c>
      <c r="L961" s="849">
        <v>3.5999999999999996</v>
      </c>
      <c r="M961" s="849">
        <v>739.43999999999994</v>
      </c>
      <c r="N961" s="832">
        <v>1</v>
      </c>
      <c r="O961" s="832">
        <v>205.4</v>
      </c>
      <c r="P961" s="849">
        <v>1.8</v>
      </c>
      <c r="Q961" s="849">
        <v>295.04000000000002</v>
      </c>
      <c r="R961" s="837">
        <v>0.39900465216920922</v>
      </c>
      <c r="S961" s="850">
        <v>163.91111111111113</v>
      </c>
    </row>
    <row r="962" spans="1:19" ht="14.4" customHeight="1" x14ac:dyDescent="0.3">
      <c r="A962" s="831" t="s">
        <v>4551</v>
      </c>
      <c r="B962" s="832" t="s">
        <v>4552</v>
      </c>
      <c r="C962" s="832" t="s">
        <v>606</v>
      </c>
      <c r="D962" s="832" t="s">
        <v>2497</v>
      </c>
      <c r="E962" s="832" t="s">
        <v>4553</v>
      </c>
      <c r="F962" s="832" t="s">
        <v>4566</v>
      </c>
      <c r="G962" s="832" t="s">
        <v>1172</v>
      </c>
      <c r="H962" s="849"/>
      <c r="I962" s="849"/>
      <c r="J962" s="832"/>
      <c r="K962" s="832"/>
      <c r="L962" s="849">
        <v>113</v>
      </c>
      <c r="M962" s="849">
        <v>1552.6200000000001</v>
      </c>
      <c r="N962" s="832">
        <v>1</v>
      </c>
      <c r="O962" s="832">
        <v>13.74</v>
      </c>
      <c r="P962" s="849">
        <v>29</v>
      </c>
      <c r="Q962" s="849">
        <v>387.73</v>
      </c>
      <c r="R962" s="837">
        <v>0.24972626914505802</v>
      </c>
      <c r="S962" s="850">
        <v>13.370000000000001</v>
      </c>
    </row>
    <row r="963" spans="1:19" ht="14.4" customHeight="1" x14ac:dyDescent="0.3">
      <c r="A963" s="831" t="s">
        <v>4551</v>
      </c>
      <c r="B963" s="832" t="s">
        <v>4552</v>
      </c>
      <c r="C963" s="832" t="s">
        <v>606</v>
      </c>
      <c r="D963" s="832" t="s">
        <v>2497</v>
      </c>
      <c r="E963" s="832" t="s">
        <v>4553</v>
      </c>
      <c r="F963" s="832" t="s">
        <v>4568</v>
      </c>
      <c r="G963" s="832" t="s">
        <v>4569</v>
      </c>
      <c r="H963" s="849">
        <v>20.509999999999998</v>
      </c>
      <c r="I963" s="849">
        <v>7502.49</v>
      </c>
      <c r="J963" s="832"/>
      <c r="K963" s="832">
        <v>365.79668454412484</v>
      </c>
      <c r="L963" s="849"/>
      <c r="M963" s="849"/>
      <c r="N963" s="832"/>
      <c r="O963" s="832"/>
      <c r="P963" s="849"/>
      <c r="Q963" s="849"/>
      <c r="R963" s="837"/>
      <c r="S963" s="850"/>
    </row>
    <row r="964" spans="1:19" ht="14.4" customHeight="1" x14ac:dyDescent="0.3">
      <c r="A964" s="831" t="s">
        <v>4551</v>
      </c>
      <c r="B964" s="832" t="s">
        <v>4552</v>
      </c>
      <c r="C964" s="832" t="s">
        <v>606</v>
      </c>
      <c r="D964" s="832" t="s">
        <v>2497</v>
      </c>
      <c r="E964" s="832" t="s">
        <v>4553</v>
      </c>
      <c r="F964" s="832" t="s">
        <v>4573</v>
      </c>
      <c r="G964" s="832" t="s">
        <v>4574</v>
      </c>
      <c r="H964" s="849">
        <v>22</v>
      </c>
      <c r="I964" s="849">
        <v>629715.46</v>
      </c>
      <c r="J964" s="832">
        <v>0.97241655362878421</v>
      </c>
      <c r="K964" s="832">
        <v>28623.429999999997</v>
      </c>
      <c r="L964" s="849">
        <v>27</v>
      </c>
      <c r="M964" s="849">
        <v>647577.89</v>
      </c>
      <c r="N964" s="832">
        <v>1</v>
      </c>
      <c r="O964" s="832">
        <v>23984.366296296295</v>
      </c>
      <c r="P964" s="849">
        <v>41</v>
      </c>
      <c r="Q964" s="849">
        <v>841366.74</v>
      </c>
      <c r="R964" s="837">
        <v>1.2992518012003158</v>
      </c>
      <c r="S964" s="850">
        <v>20521.14</v>
      </c>
    </row>
    <row r="965" spans="1:19" ht="14.4" customHeight="1" x14ac:dyDescent="0.3">
      <c r="A965" s="831" t="s">
        <v>4551</v>
      </c>
      <c r="B965" s="832" t="s">
        <v>4552</v>
      </c>
      <c r="C965" s="832" t="s">
        <v>606</v>
      </c>
      <c r="D965" s="832" t="s">
        <v>2497</v>
      </c>
      <c r="E965" s="832" t="s">
        <v>4553</v>
      </c>
      <c r="F965" s="832" t="s">
        <v>4575</v>
      </c>
      <c r="G965" s="832" t="s">
        <v>2367</v>
      </c>
      <c r="H965" s="849">
        <v>34</v>
      </c>
      <c r="I965" s="849">
        <v>973219.39999999991</v>
      </c>
      <c r="J965" s="832"/>
      <c r="K965" s="832">
        <v>28624.1</v>
      </c>
      <c r="L965" s="849"/>
      <c r="M965" s="849"/>
      <c r="N965" s="832"/>
      <c r="O965" s="832"/>
      <c r="P965" s="849"/>
      <c r="Q965" s="849"/>
      <c r="R965" s="837"/>
      <c r="S965" s="850"/>
    </row>
    <row r="966" spans="1:19" ht="14.4" customHeight="1" x14ac:dyDescent="0.3">
      <c r="A966" s="831" t="s">
        <v>4551</v>
      </c>
      <c r="B966" s="832" t="s">
        <v>4552</v>
      </c>
      <c r="C966" s="832" t="s">
        <v>606</v>
      </c>
      <c r="D966" s="832" t="s">
        <v>2497</v>
      </c>
      <c r="E966" s="832" t="s">
        <v>4553</v>
      </c>
      <c r="F966" s="832" t="s">
        <v>4578</v>
      </c>
      <c r="G966" s="832" t="s">
        <v>2406</v>
      </c>
      <c r="H966" s="849">
        <v>17.760000000000002</v>
      </c>
      <c r="I966" s="849">
        <v>250487.12</v>
      </c>
      <c r="J966" s="832"/>
      <c r="K966" s="832">
        <v>14104.004504504503</v>
      </c>
      <c r="L966" s="849"/>
      <c r="M966" s="849"/>
      <c r="N966" s="832"/>
      <c r="O966" s="832"/>
      <c r="P966" s="849">
        <v>2</v>
      </c>
      <c r="Q966" s="849">
        <v>26316.080000000002</v>
      </c>
      <c r="R966" s="837"/>
      <c r="S966" s="850">
        <v>13158.04</v>
      </c>
    </row>
    <row r="967" spans="1:19" ht="14.4" customHeight="1" x14ac:dyDescent="0.3">
      <c r="A967" s="831" t="s">
        <v>4551</v>
      </c>
      <c r="B967" s="832" t="s">
        <v>4552</v>
      </c>
      <c r="C967" s="832" t="s">
        <v>606</v>
      </c>
      <c r="D967" s="832" t="s">
        <v>2497</v>
      </c>
      <c r="E967" s="832" t="s">
        <v>4553</v>
      </c>
      <c r="F967" s="832" t="s">
        <v>4579</v>
      </c>
      <c r="G967" s="832" t="s">
        <v>4580</v>
      </c>
      <c r="H967" s="849"/>
      <c r="I967" s="849"/>
      <c r="J967" s="832"/>
      <c r="K967" s="832"/>
      <c r="L967" s="849">
        <v>2</v>
      </c>
      <c r="M967" s="849">
        <v>57089.94</v>
      </c>
      <c r="N967" s="832">
        <v>1</v>
      </c>
      <c r="O967" s="832">
        <v>28544.97</v>
      </c>
      <c r="P967" s="849"/>
      <c r="Q967" s="849"/>
      <c r="R967" s="837"/>
      <c r="S967" s="850"/>
    </row>
    <row r="968" spans="1:19" ht="14.4" customHeight="1" x14ac:dyDescent="0.3">
      <c r="A968" s="831" t="s">
        <v>4551</v>
      </c>
      <c r="B968" s="832" t="s">
        <v>4552</v>
      </c>
      <c r="C968" s="832" t="s">
        <v>606</v>
      </c>
      <c r="D968" s="832" t="s">
        <v>2497</v>
      </c>
      <c r="E968" s="832" t="s">
        <v>4553</v>
      </c>
      <c r="F968" s="832" t="s">
        <v>4581</v>
      </c>
      <c r="G968" s="832" t="s">
        <v>4580</v>
      </c>
      <c r="H968" s="849"/>
      <c r="I968" s="849"/>
      <c r="J968" s="832"/>
      <c r="K968" s="832"/>
      <c r="L968" s="849">
        <v>1</v>
      </c>
      <c r="M968" s="849">
        <v>57847.6</v>
      </c>
      <c r="N968" s="832">
        <v>1</v>
      </c>
      <c r="O968" s="832">
        <v>57847.6</v>
      </c>
      <c r="P968" s="849"/>
      <c r="Q968" s="849"/>
      <c r="R968" s="837"/>
      <c r="S968" s="850"/>
    </row>
    <row r="969" spans="1:19" ht="14.4" customHeight="1" x14ac:dyDescent="0.3">
      <c r="A969" s="831" t="s">
        <v>4551</v>
      </c>
      <c r="B969" s="832" t="s">
        <v>4552</v>
      </c>
      <c r="C969" s="832" t="s">
        <v>606</v>
      </c>
      <c r="D969" s="832" t="s">
        <v>2497</v>
      </c>
      <c r="E969" s="832" t="s">
        <v>4553</v>
      </c>
      <c r="F969" s="832" t="s">
        <v>4582</v>
      </c>
      <c r="G969" s="832" t="s">
        <v>4580</v>
      </c>
      <c r="H969" s="849"/>
      <c r="I969" s="849"/>
      <c r="J969" s="832"/>
      <c r="K969" s="832"/>
      <c r="L969" s="849">
        <v>6</v>
      </c>
      <c r="M969" s="849">
        <v>668679.18000000005</v>
      </c>
      <c r="N969" s="832">
        <v>1</v>
      </c>
      <c r="O969" s="832">
        <v>111446.53000000001</v>
      </c>
      <c r="P969" s="849">
        <v>10</v>
      </c>
      <c r="Q969" s="849">
        <v>1114470</v>
      </c>
      <c r="R969" s="837">
        <v>1.6666736954483912</v>
      </c>
      <c r="S969" s="850">
        <v>111447</v>
      </c>
    </row>
    <row r="970" spans="1:19" ht="14.4" customHeight="1" x14ac:dyDescent="0.3">
      <c r="A970" s="831" t="s">
        <v>4551</v>
      </c>
      <c r="B970" s="832" t="s">
        <v>4552</v>
      </c>
      <c r="C970" s="832" t="s">
        <v>606</v>
      </c>
      <c r="D970" s="832" t="s">
        <v>2497</v>
      </c>
      <c r="E970" s="832" t="s">
        <v>4553</v>
      </c>
      <c r="F970" s="832" t="s">
        <v>4583</v>
      </c>
      <c r="G970" s="832" t="s">
        <v>4584</v>
      </c>
      <c r="H970" s="849">
        <v>5</v>
      </c>
      <c r="I970" s="849">
        <v>394134.9</v>
      </c>
      <c r="J970" s="832">
        <v>0.15625000000000003</v>
      </c>
      <c r="K970" s="832">
        <v>78826.98000000001</v>
      </c>
      <c r="L970" s="849">
        <v>32</v>
      </c>
      <c r="M970" s="849">
        <v>2522463.36</v>
      </c>
      <c r="N970" s="832">
        <v>1</v>
      </c>
      <c r="O970" s="832">
        <v>78826.98</v>
      </c>
      <c r="P970" s="849">
        <v>31</v>
      </c>
      <c r="Q970" s="849">
        <v>2443637</v>
      </c>
      <c r="R970" s="837">
        <v>0.96875024579147906</v>
      </c>
      <c r="S970" s="850">
        <v>78827</v>
      </c>
    </row>
    <row r="971" spans="1:19" ht="14.4" customHeight="1" x14ac:dyDescent="0.3">
      <c r="A971" s="831" t="s">
        <v>4551</v>
      </c>
      <c r="B971" s="832" t="s">
        <v>4552</v>
      </c>
      <c r="C971" s="832" t="s">
        <v>606</v>
      </c>
      <c r="D971" s="832" t="s">
        <v>2497</v>
      </c>
      <c r="E971" s="832" t="s">
        <v>4553</v>
      </c>
      <c r="F971" s="832" t="s">
        <v>4585</v>
      </c>
      <c r="G971" s="832" t="s">
        <v>4586</v>
      </c>
      <c r="H971" s="849">
        <v>20</v>
      </c>
      <c r="I971" s="849">
        <v>1112484.96</v>
      </c>
      <c r="J971" s="832">
        <v>0.95701579223861999</v>
      </c>
      <c r="K971" s="832">
        <v>55624.248</v>
      </c>
      <c r="L971" s="849">
        <v>33</v>
      </c>
      <c r="M971" s="849">
        <v>1162452.04</v>
      </c>
      <c r="N971" s="832">
        <v>1</v>
      </c>
      <c r="O971" s="832">
        <v>35225.819393939397</v>
      </c>
      <c r="P971" s="849">
        <v>50</v>
      </c>
      <c r="Q971" s="849">
        <v>1201110</v>
      </c>
      <c r="R971" s="837">
        <v>1.0332555311271163</v>
      </c>
      <c r="S971" s="850">
        <v>24022.2</v>
      </c>
    </row>
    <row r="972" spans="1:19" ht="14.4" customHeight="1" x14ac:dyDescent="0.3">
      <c r="A972" s="831" t="s">
        <v>4551</v>
      </c>
      <c r="B972" s="832" t="s">
        <v>4552</v>
      </c>
      <c r="C972" s="832" t="s">
        <v>606</v>
      </c>
      <c r="D972" s="832" t="s">
        <v>2497</v>
      </c>
      <c r="E972" s="832" t="s">
        <v>4553</v>
      </c>
      <c r="F972" s="832" t="s">
        <v>4587</v>
      </c>
      <c r="G972" s="832" t="s">
        <v>4588</v>
      </c>
      <c r="H972" s="849">
        <v>4</v>
      </c>
      <c r="I972" s="849">
        <v>33178.28</v>
      </c>
      <c r="J972" s="832"/>
      <c r="K972" s="832">
        <v>8294.57</v>
      </c>
      <c r="L972" s="849"/>
      <c r="M972" s="849"/>
      <c r="N972" s="832"/>
      <c r="O972" s="832"/>
      <c r="P972" s="849">
        <v>8</v>
      </c>
      <c r="Q972" s="849">
        <v>66077.2</v>
      </c>
      <c r="R972" s="837"/>
      <c r="S972" s="850">
        <v>8259.65</v>
      </c>
    </row>
    <row r="973" spans="1:19" ht="14.4" customHeight="1" x14ac:dyDescent="0.3">
      <c r="A973" s="831" t="s">
        <v>4551</v>
      </c>
      <c r="B973" s="832" t="s">
        <v>4552</v>
      </c>
      <c r="C973" s="832" t="s">
        <v>606</v>
      </c>
      <c r="D973" s="832" t="s">
        <v>2497</v>
      </c>
      <c r="E973" s="832" t="s">
        <v>4553</v>
      </c>
      <c r="F973" s="832" t="s">
        <v>4593</v>
      </c>
      <c r="G973" s="832" t="s">
        <v>4586</v>
      </c>
      <c r="H973" s="849">
        <v>7</v>
      </c>
      <c r="I973" s="849">
        <v>1181102.6000000001</v>
      </c>
      <c r="J973" s="832">
        <v>2.3389902539316778</v>
      </c>
      <c r="K973" s="832">
        <v>168728.94285714286</v>
      </c>
      <c r="L973" s="849">
        <v>5</v>
      </c>
      <c r="M973" s="849">
        <v>504962.6</v>
      </c>
      <c r="N973" s="832">
        <v>1</v>
      </c>
      <c r="O973" s="832">
        <v>100992.51999999999</v>
      </c>
      <c r="P973" s="849">
        <v>6</v>
      </c>
      <c r="Q973" s="849">
        <v>433441</v>
      </c>
      <c r="R973" s="837">
        <v>0.85836257972372609</v>
      </c>
      <c r="S973" s="850">
        <v>72240.166666666672</v>
      </c>
    </row>
    <row r="974" spans="1:19" ht="14.4" customHeight="1" x14ac:dyDescent="0.3">
      <c r="A974" s="831" t="s">
        <v>4551</v>
      </c>
      <c r="B974" s="832" t="s">
        <v>4552</v>
      </c>
      <c r="C974" s="832" t="s">
        <v>606</v>
      </c>
      <c r="D974" s="832" t="s">
        <v>2497</v>
      </c>
      <c r="E974" s="832" t="s">
        <v>4553</v>
      </c>
      <c r="F974" s="832" t="s">
        <v>4594</v>
      </c>
      <c r="G974" s="832" t="s">
        <v>1691</v>
      </c>
      <c r="H974" s="849"/>
      <c r="I974" s="849"/>
      <c r="J974" s="832"/>
      <c r="K974" s="832"/>
      <c r="L974" s="849"/>
      <c r="M974" s="849"/>
      <c r="N974" s="832"/>
      <c r="O974" s="832"/>
      <c r="P974" s="849">
        <v>1.6</v>
      </c>
      <c r="Q974" s="849">
        <v>10370.76</v>
      </c>
      <c r="R974" s="837"/>
      <c r="S974" s="850">
        <v>6481.7249999999995</v>
      </c>
    </row>
    <row r="975" spans="1:19" ht="14.4" customHeight="1" x14ac:dyDescent="0.3">
      <c r="A975" s="831" t="s">
        <v>4551</v>
      </c>
      <c r="B975" s="832" t="s">
        <v>4552</v>
      </c>
      <c r="C975" s="832" t="s">
        <v>606</v>
      </c>
      <c r="D975" s="832" t="s">
        <v>2497</v>
      </c>
      <c r="E975" s="832" t="s">
        <v>4553</v>
      </c>
      <c r="F975" s="832" t="s">
        <v>4595</v>
      </c>
      <c r="G975" s="832" t="s">
        <v>1691</v>
      </c>
      <c r="H975" s="849"/>
      <c r="I975" s="849"/>
      <c r="J975" s="832"/>
      <c r="K975" s="832"/>
      <c r="L975" s="849"/>
      <c r="M975" s="849"/>
      <c r="N975" s="832"/>
      <c r="O975" s="832"/>
      <c r="P975" s="849">
        <v>3</v>
      </c>
      <c r="Q975" s="849">
        <v>77780.88</v>
      </c>
      <c r="R975" s="837"/>
      <c r="S975" s="850">
        <v>25926.960000000003</v>
      </c>
    </row>
    <row r="976" spans="1:19" ht="14.4" customHeight="1" x14ac:dyDescent="0.3">
      <c r="A976" s="831" t="s">
        <v>4551</v>
      </c>
      <c r="B976" s="832" t="s">
        <v>4552</v>
      </c>
      <c r="C976" s="832" t="s">
        <v>606</v>
      </c>
      <c r="D976" s="832" t="s">
        <v>2497</v>
      </c>
      <c r="E976" s="832" t="s">
        <v>4553</v>
      </c>
      <c r="F976" s="832" t="s">
        <v>4596</v>
      </c>
      <c r="G976" s="832" t="s">
        <v>1701</v>
      </c>
      <c r="H976" s="849">
        <v>21.37</v>
      </c>
      <c r="I976" s="849">
        <v>106486.71</v>
      </c>
      <c r="J976" s="832"/>
      <c r="K976" s="832">
        <v>4983</v>
      </c>
      <c r="L976" s="849"/>
      <c r="M976" s="849"/>
      <c r="N976" s="832"/>
      <c r="O976" s="832"/>
      <c r="P976" s="849"/>
      <c r="Q976" s="849"/>
      <c r="R976" s="837"/>
      <c r="S976" s="850"/>
    </row>
    <row r="977" spans="1:19" ht="14.4" customHeight="1" x14ac:dyDescent="0.3">
      <c r="A977" s="831" t="s">
        <v>4551</v>
      </c>
      <c r="B977" s="832" t="s">
        <v>4552</v>
      </c>
      <c r="C977" s="832" t="s">
        <v>606</v>
      </c>
      <c r="D977" s="832" t="s">
        <v>2497</v>
      </c>
      <c r="E977" s="832" t="s">
        <v>4553</v>
      </c>
      <c r="F977" s="832" t="s">
        <v>4599</v>
      </c>
      <c r="G977" s="832" t="s">
        <v>2421</v>
      </c>
      <c r="H977" s="849">
        <v>30.94</v>
      </c>
      <c r="I977" s="849">
        <v>326027.62</v>
      </c>
      <c r="J977" s="832">
        <v>3.3340282386675653</v>
      </c>
      <c r="K977" s="832">
        <v>10537.414996767937</v>
      </c>
      <c r="L977" s="849">
        <v>9.2799999999999994</v>
      </c>
      <c r="M977" s="849">
        <v>97787.9</v>
      </c>
      <c r="N977" s="832">
        <v>1</v>
      </c>
      <c r="O977" s="832">
        <v>10537.489224137931</v>
      </c>
      <c r="P977" s="849"/>
      <c r="Q977" s="849"/>
      <c r="R977" s="837"/>
      <c r="S977" s="850"/>
    </row>
    <row r="978" spans="1:19" ht="14.4" customHeight="1" x14ac:dyDescent="0.3">
      <c r="A978" s="831" t="s">
        <v>4551</v>
      </c>
      <c r="B978" s="832" t="s">
        <v>4552</v>
      </c>
      <c r="C978" s="832" t="s">
        <v>606</v>
      </c>
      <c r="D978" s="832" t="s">
        <v>2497</v>
      </c>
      <c r="E978" s="832" t="s">
        <v>4553</v>
      </c>
      <c r="F978" s="832" t="s">
        <v>4600</v>
      </c>
      <c r="G978" s="832" t="s">
        <v>2044</v>
      </c>
      <c r="H978" s="849">
        <v>3</v>
      </c>
      <c r="I978" s="849">
        <v>146.22</v>
      </c>
      <c r="J978" s="832">
        <v>1</v>
      </c>
      <c r="K978" s="832">
        <v>48.74</v>
      </c>
      <c r="L978" s="849">
        <v>3</v>
      </c>
      <c r="M978" s="849">
        <v>146.22</v>
      </c>
      <c r="N978" s="832">
        <v>1</v>
      </c>
      <c r="O978" s="832">
        <v>48.74</v>
      </c>
      <c r="P978" s="849"/>
      <c r="Q978" s="849"/>
      <c r="R978" s="837"/>
      <c r="S978" s="850"/>
    </row>
    <row r="979" spans="1:19" ht="14.4" customHeight="1" x14ac:dyDescent="0.3">
      <c r="A979" s="831" t="s">
        <v>4551</v>
      </c>
      <c r="B979" s="832" t="s">
        <v>4552</v>
      </c>
      <c r="C979" s="832" t="s">
        <v>606</v>
      </c>
      <c r="D979" s="832" t="s">
        <v>2497</v>
      </c>
      <c r="E979" s="832" t="s">
        <v>4553</v>
      </c>
      <c r="F979" s="832" t="s">
        <v>4601</v>
      </c>
      <c r="G979" s="832" t="s">
        <v>4602</v>
      </c>
      <c r="H979" s="849">
        <v>36.61</v>
      </c>
      <c r="I979" s="849">
        <v>5035.2700000000004</v>
      </c>
      <c r="J979" s="832"/>
      <c r="K979" s="832">
        <v>137.53810434307567</v>
      </c>
      <c r="L979" s="849"/>
      <c r="M979" s="849"/>
      <c r="N979" s="832"/>
      <c r="O979" s="832"/>
      <c r="P979" s="849"/>
      <c r="Q979" s="849"/>
      <c r="R979" s="837"/>
      <c r="S979" s="850"/>
    </row>
    <row r="980" spans="1:19" ht="14.4" customHeight="1" x14ac:dyDescent="0.3">
      <c r="A980" s="831" t="s">
        <v>4551</v>
      </c>
      <c r="B980" s="832" t="s">
        <v>4552</v>
      </c>
      <c r="C980" s="832" t="s">
        <v>606</v>
      </c>
      <c r="D980" s="832" t="s">
        <v>2497</v>
      </c>
      <c r="E980" s="832" t="s">
        <v>4553</v>
      </c>
      <c r="F980" s="832" t="s">
        <v>4603</v>
      </c>
      <c r="G980" s="832" t="s">
        <v>4602</v>
      </c>
      <c r="H980" s="849">
        <v>9.85</v>
      </c>
      <c r="I980" s="849">
        <v>6773.41</v>
      </c>
      <c r="J980" s="832"/>
      <c r="K980" s="832">
        <v>687.65583756345177</v>
      </c>
      <c r="L980" s="849"/>
      <c r="M980" s="849"/>
      <c r="N980" s="832"/>
      <c r="O980" s="832"/>
      <c r="P980" s="849"/>
      <c r="Q980" s="849"/>
      <c r="R980" s="837"/>
      <c r="S980" s="850"/>
    </row>
    <row r="981" spans="1:19" ht="14.4" customHeight="1" x14ac:dyDescent="0.3">
      <c r="A981" s="831" t="s">
        <v>4551</v>
      </c>
      <c r="B981" s="832" t="s">
        <v>4552</v>
      </c>
      <c r="C981" s="832" t="s">
        <v>606</v>
      </c>
      <c r="D981" s="832" t="s">
        <v>2497</v>
      </c>
      <c r="E981" s="832" t="s">
        <v>4553</v>
      </c>
      <c r="F981" s="832" t="s">
        <v>4604</v>
      </c>
      <c r="G981" s="832" t="s">
        <v>1660</v>
      </c>
      <c r="H981" s="849">
        <v>6</v>
      </c>
      <c r="I981" s="849">
        <v>12452.16</v>
      </c>
      <c r="J981" s="832"/>
      <c r="K981" s="832">
        <v>2075.36</v>
      </c>
      <c r="L981" s="849"/>
      <c r="M981" s="849"/>
      <c r="N981" s="832"/>
      <c r="O981" s="832"/>
      <c r="P981" s="849">
        <v>6</v>
      </c>
      <c r="Q981" s="849">
        <v>7745.16</v>
      </c>
      <c r="R981" s="837"/>
      <c r="S981" s="850">
        <v>1290.8599999999999</v>
      </c>
    </row>
    <row r="982" spans="1:19" ht="14.4" customHeight="1" x14ac:dyDescent="0.3">
      <c r="A982" s="831" t="s">
        <v>4551</v>
      </c>
      <c r="B982" s="832" t="s">
        <v>4552</v>
      </c>
      <c r="C982" s="832" t="s">
        <v>606</v>
      </c>
      <c r="D982" s="832" t="s">
        <v>2497</v>
      </c>
      <c r="E982" s="832" t="s">
        <v>4553</v>
      </c>
      <c r="F982" s="832" t="s">
        <v>4605</v>
      </c>
      <c r="G982" s="832" t="s">
        <v>651</v>
      </c>
      <c r="H982" s="849">
        <v>0.30000000000000004</v>
      </c>
      <c r="I982" s="849">
        <v>23.4</v>
      </c>
      <c r="J982" s="832"/>
      <c r="K982" s="832">
        <v>77.999999999999986</v>
      </c>
      <c r="L982" s="849"/>
      <c r="M982" s="849"/>
      <c r="N982" s="832"/>
      <c r="O982" s="832"/>
      <c r="P982" s="849"/>
      <c r="Q982" s="849"/>
      <c r="R982" s="837"/>
      <c r="S982" s="850"/>
    </row>
    <row r="983" spans="1:19" ht="14.4" customHeight="1" x14ac:dyDescent="0.3">
      <c r="A983" s="831" t="s">
        <v>4551</v>
      </c>
      <c r="B983" s="832" t="s">
        <v>4552</v>
      </c>
      <c r="C983" s="832" t="s">
        <v>606</v>
      </c>
      <c r="D983" s="832" t="s">
        <v>2497</v>
      </c>
      <c r="E983" s="832" t="s">
        <v>4553</v>
      </c>
      <c r="F983" s="832" t="s">
        <v>4606</v>
      </c>
      <c r="G983" s="832" t="s">
        <v>1144</v>
      </c>
      <c r="H983" s="849">
        <v>14.8</v>
      </c>
      <c r="I983" s="849">
        <v>2695.82</v>
      </c>
      <c r="J983" s="832">
        <v>2.5517241379310347</v>
      </c>
      <c r="K983" s="832">
        <v>182.15</v>
      </c>
      <c r="L983" s="849">
        <v>5.8</v>
      </c>
      <c r="M983" s="849">
        <v>1056.47</v>
      </c>
      <c r="N983" s="832">
        <v>1</v>
      </c>
      <c r="O983" s="832">
        <v>182.15</v>
      </c>
      <c r="P983" s="849">
        <v>5.4</v>
      </c>
      <c r="Q983" s="849">
        <v>947.16</v>
      </c>
      <c r="R983" s="837">
        <v>0.89653279316970658</v>
      </c>
      <c r="S983" s="850">
        <v>175.39999999999998</v>
      </c>
    </row>
    <row r="984" spans="1:19" ht="14.4" customHeight="1" x14ac:dyDescent="0.3">
      <c r="A984" s="831" t="s">
        <v>4551</v>
      </c>
      <c r="B984" s="832" t="s">
        <v>4552</v>
      </c>
      <c r="C984" s="832" t="s">
        <v>606</v>
      </c>
      <c r="D984" s="832" t="s">
        <v>2497</v>
      </c>
      <c r="E984" s="832" t="s">
        <v>4553</v>
      </c>
      <c r="F984" s="832" t="s">
        <v>4607</v>
      </c>
      <c r="G984" s="832" t="s">
        <v>779</v>
      </c>
      <c r="H984" s="849">
        <v>32.4</v>
      </c>
      <c r="I984" s="849">
        <v>2292.3000000000002</v>
      </c>
      <c r="J984" s="832">
        <v>5.8523322014858685</v>
      </c>
      <c r="K984" s="832">
        <v>70.750000000000014</v>
      </c>
      <c r="L984" s="849">
        <v>4.6000000000000005</v>
      </c>
      <c r="M984" s="849">
        <v>391.69000000000005</v>
      </c>
      <c r="N984" s="832">
        <v>1</v>
      </c>
      <c r="O984" s="832">
        <v>85.15</v>
      </c>
      <c r="P984" s="849">
        <v>1.7999999999999998</v>
      </c>
      <c r="Q984" s="849">
        <v>108.63</v>
      </c>
      <c r="R984" s="837">
        <v>0.27733666930480733</v>
      </c>
      <c r="S984" s="850">
        <v>60.35</v>
      </c>
    </row>
    <row r="985" spans="1:19" ht="14.4" customHeight="1" x14ac:dyDescent="0.3">
      <c r="A985" s="831" t="s">
        <v>4551</v>
      </c>
      <c r="B985" s="832" t="s">
        <v>4552</v>
      </c>
      <c r="C985" s="832" t="s">
        <v>606</v>
      </c>
      <c r="D985" s="832" t="s">
        <v>2497</v>
      </c>
      <c r="E985" s="832" t="s">
        <v>4553</v>
      </c>
      <c r="F985" s="832" t="s">
        <v>4608</v>
      </c>
      <c r="G985" s="832" t="s">
        <v>2564</v>
      </c>
      <c r="H985" s="849">
        <v>0.3</v>
      </c>
      <c r="I985" s="849">
        <v>145.94</v>
      </c>
      <c r="J985" s="832">
        <v>7.2342429424740382E-2</v>
      </c>
      <c r="K985" s="832">
        <v>486.4666666666667</v>
      </c>
      <c r="L985" s="849">
        <v>2.9400000000000004</v>
      </c>
      <c r="M985" s="849">
        <v>2017.35</v>
      </c>
      <c r="N985" s="832">
        <v>1</v>
      </c>
      <c r="O985" s="832">
        <v>686.17346938775495</v>
      </c>
      <c r="P985" s="849">
        <v>0.09</v>
      </c>
      <c r="Q985" s="849">
        <v>61.75</v>
      </c>
      <c r="R985" s="837">
        <v>3.0609462909262152E-2</v>
      </c>
      <c r="S985" s="850">
        <v>686.11111111111109</v>
      </c>
    </row>
    <row r="986" spans="1:19" ht="14.4" customHeight="1" x14ac:dyDescent="0.3">
      <c r="A986" s="831" t="s">
        <v>4551</v>
      </c>
      <c r="B986" s="832" t="s">
        <v>4552</v>
      </c>
      <c r="C986" s="832" t="s">
        <v>606</v>
      </c>
      <c r="D986" s="832" t="s">
        <v>2497</v>
      </c>
      <c r="E986" s="832" t="s">
        <v>4553</v>
      </c>
      <c r="F986" s="832" t="s">
        <v>4609</v>
      </c>
      <c r="G986" s="832" t="s">
        <v>2564</v>
      </c>
      <c r="H986" s="849">
        <v>1</v>
      </c>
      <c r="I986" s="849">
        <v>121.61</v>
      </c>
      <c r="J986" s="832">
        <v>0.152450796038611</v>
      </c>
      <c r="K986" s="832">
        <v>121.61</v>
      </c>
      <c r="L986" s="849">
        <v>4.6500000000000004</v>
      </c>
      <c r="M986" s="849">
        <v>797.7</v>
      </c>
      <c r="N986" s="832">
        <v>1</v>
      </c>
      <c r="O986" s="832">
        <v>171.54838709677418</v>
      </c>
      <c r="P986" s="849">
        <v>0.28000000000000003</v>
      </c>
      <c r="Q986" s="849">
        <v>48.03</v>
      </c>
      <c r="R986" s="837">
        <v>6.0210605490786009E-2</v>
      </c>
      <c r="S986" s="850">
        <v>171.53571428571428</v>
      </c>
    </row>
    <row r="987" spans="1:19" ht="14.4" customHeight="1" x14ac:dyDescent="0.3">
      <c r="A987" s="831" t="s">
        <v>4551</v>
      </c>
      <c r="B987" s="832" t="s">
        <v>4552</v>
      </c>
      <c r="C987" s="832" t="s">
        <v>606</v>
      </c>
      <c r="D987" s="832" t="s">
        <v>2497</v>
      </c>
      <c r="E987" s="832" t="s">
        <v>4553</v>
      </c>
      <c r="F987" s="832" t="s">
        <v>4610</v>
      </c>
      <c r="G987" s="832" t="s">
        <v>2564</v>
      </c>
      <c r="H987" s="849"/>
      <c r="I987" s="849"/>
      <c r="J987" s="832"/>
      <c r="K987" s="832"/>
      <c r="L987" s="849">
        <v>0.48</v>
      </c>
      <c r="M987" s="849">
        <v>164.68</v>
      </c>
      <c r="N987" s="832">
        <v>1</v>
      </c>
      <c r="O987" s="832">
        <v>343.08333333333337</v>
      </c>
      <c r="P987" s="849">
        <v>3.96</v>
      </c>
      <c r="Q987" s="849">
        <v>1358.63</v>
      </c>
      <c r="R987" s="837">
        <v>8.2501214476560598</v>
      </c>
      <c r="S987" s="850">
        <v>343.08838383838389</v>
      </c>
    </row>
    <row r="988" spans="1:19" ht="14.4" customHeight="1" x14ac:dyDescent="0.3">
      <c r="A988" s="831" t="s">
        <v>4551</v>
      </c>
      <c r="B988" s="832" t="s">
        <v>4552</v>
      </c>
      <c r="C988" s="832" t="s">
        <v>606</v>
      </c>
      <c r="D988" s="832" t="s">
        <v>2497</v>
      </c>
      <c r="E988" s="832" t="s">
        <v>4553</v>
      </c>
      <c r="F988" s="832" t="s">
        <v>4611</v>
      </c>
      <c r="G988" s="832" t="s">
        <v>1208</v>
      </c>
      <c r="H988" s="849">
        <v>0.8</v>
      </c>
      <c r="I988" s="849">
        <v>47.97</v>
      </c>
      <c r="J988" s="832">
        <v>1.3332406892718178</v>
      </c>
      <c r="K988" s="832">
        <v>59.962499999999999</v>
      </c>
      <c r="L988" s="849">
        <v>0.60000000000000009</v>
      </c>
      <c r="M988" s="849">
        <v>35.979999999999997</v>
      </c>
      <c r="N988" s="832">
        <v>1</v>
      </c>
      <c r="O988" s="832">
        <v>59.966666666666654</v>
      </c>
      <c r="P988" s="849">
        <v>3.4</v>
      </c>
      <c r="Q988" s="849">
        <v>151.48000000000002</v>
      </c>
      <c r="R988" s="837">
        <v>4.2101167315175108</v>
      </c>
      <c r="S988" s="850">
        <v>44.552941176470597</v>
      </c>
    </row>
    <row r="989" spans="1:19" ht="14.4" customHeight="1" x14ac:dyDescent="0.3">
      <c r="A989" s="831" t="s">
        <v>4551</v>
      </c>
      <c r="B989" s="832" t="s">
        <v>4552</v>
      </c>
      <c r="C989" s="832" t="s">
        <v>606</v>
      </c>
      <c r="D989" s="832" t="s">
        <v>2497</v>
      </c>
      <c r="E989" s="832" t="s">
        <v>4553</v>
      </c>
      <c r="F989" s="832" t="s">
        <v>4612</v>
      </c>
      <c r="G989" s="832" t="s">
        <v>4613</v>
      </c>
      <c r="H989" s="849">
        <v>0.2</v>
      </c>
      <c r="I989" s="849">
        <v>51.2</v>
      </c>
      <c r="J989" s="832">
        <v>9.2585895117540691</v>
      </c>
      <c r="K989" s="832">
        <v>256</v>
      </c>
      <c r="L989" s="849">
        <v>0.02</v>
      </c>
      <c r="M989" s="849">
        <v>5.53</v>
      </c>
      <c r="N989" s="832">
        <v>1</v>
      </c>
      <c r="O989" s="832">
        <v>276.5</v>
      </c>
      <c r="P989" s="849">
        <v>0.24</v>
      </c>
      <c r="Q989" s="849">
        <v>49.94</v>
      </c>
      <c r="R989" s="837">
        <v>9.0307414104882451</v>
      </c>
      <c r="S989" s="850">
        <v>208.08333333333334</v>
      </c>
    </row>
    <row r="990" spans="1:19" ht="14.4" customHeight="1" x14ac:dyDescent="0.3">
      <c r="A990" s="831" t="s">
        <v>4551</v>
      </c>
      <c r="B990" s="832" t="s">
        <v>4552</v>
      </c>
      <c r="C990" s="832" t="s">
        <v>606</v>
      </c>
      <c r="D990" s="832" t="s">
        <v>2497</v>
      </c>
      <c r="E990" s="832" t="s">
        <v>4553</v>
      </c>
      <c r="F990" s="832" t="s">
        <v>4614</v>
      </c>
      <c r="G990" s="832" t="s">
        <v>4615</v>
      </c>
      <c r="H990" s="849">
        <v>1.6</v>
      </c>
      <c r="I990" s="849">
        <v>187.68</v>
      </c>
      <c r="J990" s="832">
        <v>0.372093023255814</v>
      </c>
      <c r="K990" s="832">
        <v>117.3</v>
      </c>
      <c r="L990" s="849">
        <v>4.3</v>
      </c>
      <c r="M990" s="849">
        <v>504.39</v>
      </c>
      <c r="N990" s="832">
        <v>1</v>
      </c>
      <c r="O990" s="832">
        <v>117.3</v>
      </c>
      <c r="P990" s="849">
        <v>2.2999999999999998</v>
      </c>
      <c r="Q990" s="849">
        <v>269.78999999999996</v>
      </c>
      <c r="R990" s="837">
        <v>0.53488372093023251</v>
      </c>
      <c r="S990" s="850">
        <v>117.3</v>
      </c>
    </row>
    <row r="991" spans="1:19" ht="14.4" customHeight="1" x14ac:dyDescent="0.3">
      <c r="A991" s="831" t="s">
        <v>4551</v>
      </c>
      <c r="B991" s="832" t="s">
        <v>4552</v>
      </c>
      <c r="C991" s="832" t="s">
        <v>606</v>
      </c>
      <c r="D991" s="832" t="s">
        <v>2497</v>
      </c>
      <c r="E991" s="832" t="s">
        <v>4553</v>
      </c>
      <c r="F991" s="832" t="s">
        <v>4616</v>
      </c>
      <c r="G991" s="832" t="s">
        <v>1146</v>
      </c>
      <c r="H991" s="849">
        <v>0.2</v>
      </c>
      <c r="I991" s="849">
        <v>17.899999999999999</v>
      </c>
      <c r="J991" s="832">
        <v>9.0909090909090898E-2</v>
      </c>
      <c r="K991" s="832">
        <v>89.499999999999986</v>
      </c>
      <c r="L991" s="849">
        <v>2.2000000000000002</v>
      </c>
      <c r="M991" s="849">
        <v>196.9</v>
      </c>
      <c r="N991" s="832">
        <v>1</v>
      </c>
      <c r="O991" s="832">
        <v>89.5</v>
      </c>
      <c r="P991" s="849"/>
      <c r="Q991" s="849"/>
      <c r="R991" s="837"/>
      <c r="S991" s="850"/>
    </row>
    <row r="992" spans="1:19" ht="14.4" customHeight="1" x14ac:dyDescent="0.3">
      <c r="A992" s="831" t="s">
        <v>4551</v>
      </c>
      <c r="B992" s="832" t="s">
        <v>4552</v>
      </c>
      <c r="C992" s="832" t="s">
        <v>606</v>
      </c>
      <c r="D992" s="832" t="s">
        <v>2497</v>
      </c>
      <c r="E992" s="832" t="s">
        <v>4553</v>
      </c>
      <c r="F992" s="832" t="s">
        <v>4619</v>
      </c>
      <c r="G992" s="832" t="s">
        <v>1636</v>
      </c>
      <c r="H992" s="849">
        <v>1.4800000000000002</v>
      </c>
      <c r="I992" s="849">
        <v>277.88</v>
      </c>
      <c r="J992" s="832">
        <v>3.2971048884670151</v>
      </c>
      <c r="K992" s="832">
        <v>187.75675675675672</v>
      </c>
      <c r="L992" s="849">
        <v>0.42000000000000004</v>
      </c>
      <c r="M992" s="849">
        <v>84.279999999999987</v>
      </c>
      <c r="N992" s="832">
        <v>1</v>
      </c>
      <c r="O992" s="832">
        <v>200.66666666666663</v>
      </c>
      <c r="P992" s="849">
        <v>1.36</v>
      </c>
      <c r="Q992" s="849">
        <v>254.88999999999996</v>
      </c>
      <c r="R992" s="837">
        <v>3.0243236829615565</v>
      </c>
      <c r="S992" s="850">
        <v>187.41911764705878</v>
      </c>
    </row>
    <row r="993" spans="1:19" ht="14.4" customHeight="1" x14ac:dyDescent="0.3">
      <c r="A993" s="831" t="s">
        <v>4551</v>
      </c>
      <c r="B993" s="832" t="s">
        <v>4552</v>
      </c>
      <c r="C993" s="832" t="s">
        <v>606</v>
      </c>
      <c r="D993" s="832" t="s">
        <v>2497</v>
      </c>
      <c r="E993" s="832" t="s">
        <v>4553</v>
      </c>
      <c r="F993" s="832" t="s">
        <v>4620</v>
      </c>
      <c r="G993" s="832" t="s">
        <v>2087</v>
      </c>
      <c r="H993" s="849">
        <v>22.419999999999998</v>
      </c>
      <c r="I993" s="849">
        <v>52751.840000000004</v>
      </c>
      <c r="J993" s="832">
        <v>2.1454538503554414</v>
      </c>
      <c r="K993" s="832">
        <v>2352.892060660125</v>
      </c>
      <c r="L993" s="849">
        <v>10.45</v>
      </c>
      <c r="M993" s="849">
        <v>24587.730000000003</v>
      </c>
      <c r="N993" s="832">
        <v>1</v>
      </c>
      <c r="O993" s="832">
        <v>2352.8928229665075</v>
      </c>
      <c r="P993" s="849"/>
      <c r="Q993" s="849"/>
      <c r="R993" s="837"/>
      <c r="S993" s="850"/>
    </row>
    <row r="994" spans="1:19" ht="14.4" customHeight="1" x14ac:dyDescent="0.3">
      <c r="A994" s="831" t="s">
        <v>4551</v>
      </c>
      <c r="B994" s="832" t="s">
        <v>4552</v>
      </c>
      <c r="C994" s="832" t="s">
        <v>606</v>
      </c>
      <c r="D994" s="832" t="s">
        <v>2497</v>
      </c>
      <c r="E994" s="832" t="s">
        <v>4553</v>
      </c>
      <c r="F994" s="832" t="s">
        <v>4621</v>
      </c>
      <c r="G994" s="832" t="s">
        <v>4622</v>
      </c>
      <c r="H994" s="849"/>
      <c r="I994" s="849"/>
      <c r="J994" s="832"/>
      <c r="K994" s="832"/>
      <c r="L994" s="849">
        <v>1</v>
      </c>
      <c r="M994" s="849">
        <v>2304.59</v>
      </c>
      <c r="N994" s="832">
        <v>1</v>
      </c>
      <c r="O994" s="832">
        <v>2304.59</v>
      </c>
      <c r="P994" s="849"/>
      <c r="Q994" s="849"/>
      <c r="R994" s="837"/>
      <c r="S994" s="850"/>
    </row>
    <row r="995" spans="1:19" ht="14.4" customHeight="1" x14ac:dyDescent="0.3">
      <c r="A995" s="831" t="s">
        <v>4551</v>
      </c>
      <c r="B995" s="832" t="s">
        <v>4552</v>
      </c>
      <c r="C995" s="832" t="s">
        <v>606</v>
      </c>
      <c r="D995" s="832" t="s">
        <v>2497</v>
      </c>
      <c r="E995" s="832" t="s">
        <v>4553</v>
      </c>
      <c r="F995" s="832" t="s">
        <v>4623</v>
      </c>
      <c r="G995" s="832" t="s">
        <v>4624</v>
      </c>
      <c r="H995" s="849">
        <v>2.54</v>
      </c>
      <c r="I995" s="849">
        <v>1264.31</v>
      </c>
      <c r="J995" s="832">
        <v>4.2332752963235789</v>
      </c>
      <c r="K995" s="832">
        <v>497.75984251968504</v>
      </c>
      <c r="L995" s="849">
        <v>0.60000000000000009</v>
      </c>
      <c r="M995" s="849">
        <v>298.65999999999997</v>
      </c>
      <c r="N995" s="832">
        <v>1</v>
      </c>
      <c r="O995" s="832">
        <v>497.76666666666654</v>
      </c>
      <c r="P995" s="849"/>
      <c r="Q995" s="849"/>
      <c r="R995" s="837"/>
      <c r="S995" s="850"/>
    </row>
    <row r="996" spans="1:19" ht="14.4" customHeight="1" x14ac:dyDescent="0.3">
      <c r="A996" s="831" t="s">
        <v>4551</v>
      </c>
      <c r="B996" s="832" t="s">
        <v>4552</v>
      </c>
      <c r="C996" s="832" t="s">
        <v>606</v>
      </c>
      <c r="D996" s="832" t="s">
        <v>2497</v>
      </c>
      <c r="E996" s="832" t="s">
        <v>4553</v>
      </c>
      <c r="F996" s="832" t="s">
        <v>4625</v>
      </c>
      <c r="G996" s="832" t="s">
        <v>4624</v>
      </c>
      <c r="H996" s="849">
        <v>16.350000000000001</v>
      </c>
      <c r="I996" s="849">
        <v>2712.7700000000004</v>
      </c>
      <c r="J996" s="832"/>
      <c r="K996" s="832">
        <v>165.91865443425078</v>
      </c>
      <c r="L996" s="849"/>
      <c r="M996" s="849"/>
      <c r="N996" s="832"/>
      <c r="O996" s="832"/>
      <c r="P996" s="849"/>
      <c r="Q996" s="849"/>
      <c r="R996" s="837"/>
      <c r="S996" s="850"/>
    </row>
    <row r="997" spans="1:19" ht="14.4" customHeight="1" x14ac:dyDescent="0.3">
      <c r="A997" s="831" t="s">
        <v>4551</v>
      </c>
      <c r="B997" s="832" t="s">
        <v>4552</v>
      </c>
      <c r="C997" s="832" t="s">
        <v>606</v>
      </c>
      <c r="D997" s="832" t="s">
        <v>2497</v>
      </c>
      <c r="E997" s="832" t="s">
        <v>4553</v>
      </c>
      <c r="F997" s="832" t="s">
        <v>4628</v>
      </c>
      <c r="G997" s="832" t="s">
        <v>4629</v>
      </c>
      <c r="H997" s="849">
        <v>17.14</v>
      </c>
      <c r="I997" s="849">
        <v>12266.650000000001</v>
      </c>
      <c r="J997" s="832"/>
      <c r="K997" s="832">
        <v>715.67386231038518</v>
      </c>
      <c r="L997" s="849"/>
      <c r="M997" s="849"/>
      <c r="N997" s="832"/>
      <c r="O997" s="832"/>
      <c r="P997" s="849"/>
      <c r="Q997" s="849"/>
      <c r="R997" s="837"/>
      <c r="S997" s="850"/>
    </row>
    <row r="998" spans="1:19" ht="14.4" customHeight="1" x14ac:dyDescent="0.3">
      <c r="A998" s="831" t="s">
        <v>4551</v>
      </c>
      <c r="B998" s="832" t="s">
        <v>4552</v>
      </c>
      <c r="C998" s="832" t="s">
        <v>606</v>
      </c>
      <c r="D998" s="832" t="s">
        <v>2497</v>
      </c>
      <c r="E998" s="832" t="s">
        <v>4553</v>
      </c>
      <c r="F998" s="832" t="s">
        <v>4630</v>
      </c>
      <c r="G998" s="832" t="s">
        <v>4629</v>
      </c>
      <c r="H998" s="849">
        <v>42.83</v>
      </c>
      <c r="I998" s="849">
        <v>61304.960000000006</v>
      </c>
      <c r="J998" s="832"/>
      <c r="K998" s="832">
        <v>1431.3555918748543</v>
      </c>
      <c r="L998" s="849"/>
      <c r="M998" s="849"/>
      <c r="N998" s="832"/>
      <c r="O998" s="832"/>
      <c r="P998" s="849"/>
      <c r="Q998" s="849"/>
      <c r="R998" s="837"/>
      <c r="S998" s="850"/>
    </row>
    <row r="999" spans="1:19" ht="14.4" customHeight="1" x14ac:dyDescent="0.3">
      <c r="A999" s="831" t="s">
        <v>4551</v>
      </c>
      <c r="B999" s="832" t="s">
        <v>4552</v>
      </c>
      <c r="C999" s="832" t="s">
        <v>606</v>
      </c>
      <c r="D999" s="832" t="s">
        <v>2497</v>
      </c>
      <c r="E999" s="832" t="s">
        <v>4553</v>
      </c>
      <c r="F999" s="832" t="s">
        <v>4633</v>
      </c>
      <c r="G999" s="832" t="s">
        <v>2434</v>
      </c>
      <c r="H999" s="849">
        <v>1</v>
      </c>
      <c r="I999" s="849">
        <v>44386.99</v>
      </c>
      <c r="J999" s="832"/>
      <c r="K999" s="832">
        <v>44386.99</v>
      </c>
      <c r="L999" s="849"/>
      <c r="M999" s="849"/>
      <c r="N999" s="832"/>
      <c r="O999" s="832"/>
      <c r="P999" s="849"/>
      <c r="Q999" s="849"/>
      <c r="R999" s="837"/>
      <c r="S999" s="850"/>
    </row>
    <row r="1000" spans="1:19" ht="14.4" customHeight="1" x14ac:dyDescent="0.3">
      <c r="A1000" s="831" t="s">
        <v>4551</v>
      </c>
      <c r="B1000" s="832" t="s">
        <v>4552</v>
      </c>
      <c r="C1000" s="832" t="s">
        <v>606</v>
      </c>
      <c r="D1000" s="832" t="s">
        <v>2497</v>
      </c>
      <c r="E1000" s="832" t="s">
        <v>4553</v>
      </c>
      <c r="F1000" s="832" t="s">
        <v>4634</v>
      </c>
      <c r="G1000" s="832" t="s">
        <v>2434</v>
      </c>
      <c r="H1000" s="849"/>
      <c r="I1000" s="849"/>
      <c r="J1000" s="832"/>
      <c r="K1000" s="832"/>
      <c r="L1000" s="849">
        <v>4</v>
      </c>
      <c r="M1000" s="849">
        <v>348156.55</v>
      </c>
      <c r="N1000" s="832">
        <v>1</v>
      </c>
      <c r="O1000" s="832">
        <v>87039.137499999997</v>
      </c>
      <c r="P1000" s="849">
        <v>13</v>
      </c>
      <c r="Q1000" s="849">
        <v>1024540.4</v>
      </c>
      <c r="R1000" s="837">
        <v>2.94275779099948</v>
      </c>
      <c r="S1000" s="850">
        <v>78810.8</v>
      </c>
    </row>
    <row r="1001" spans="1:19" ht="14.4" customHeight="1" x14ac:dyDescent="0.3">
      <c r="A1001" s="831" t="s">
        <v>4551</v>
      </c>
      <c r="B1001" s="832" t="s">
        <v>4552</v>
      </c>
      <c r="C1001" s="832" t="s">
        <v>606</v>
      </c>
      <c r="D1001" s="832" t="s">
        <v>2497</v>
      </c>
      <c r="E1001" s="832" t="s">
        <v>4553</v>
      </c>
      <c r="F1001" s="832" t="s">
        <v>4638</v>
      </c>
      <c r="G1001" s="832" t="s">
        <v>4639</v>
      </c>
      <c r="H1001" s="849">
        <v>161.44999999999999</v>
      </c>
      <c r="I1001" s="849">
        <v>42587.060000000005</v>
      </c>
      <c r="J1001" s="832">
        <v>1.3518371207912874</v>
      </c>
      <c r="K1001" s="832">
        <v>263.77863115515646</v>
      </c>
      <c r="L1001" s="849">
        <v>119.43</v>
      </c>
      <c r="M1001" s="849">
        <v>31503.1</v>
      </c>
      <c r="N1001" s="832">
        <v>1</v>
      </c>
      <c r="O1001" s="832">
        <v>263.77878255044794</v>
      </c>
      <c r="P1001" s="849">
        <v>170.87</v>
      </c>
      <c r="Q1001" s="849">
        <v>13457.73</v>
      </c>
      <c r="R1001" s="837">
        <v>0.42718748313658023</v>
      </c>
      <c r="S1001" s="850">
        <v>78.76005150114122</v>
      </c>
    </row>
    <row r="1002" spans="1:19" ht="14.4" customHeight="1" x14ac:dyDescent="0.3">
      <c r="A1002" s="831" t="s">
        <v>4551</v>
      </c>
      <c r="B1002" s="832" t="s">
        <v>4552</v>
      </c>
      <c r="C1002" s="832" t="s">
        <v>606</v>
      </c>
      <c r="D1002" s="832" t="s">
        <v>2497</v>
      </c>
      <c r="E1002" s="832" t="s">
        <v>4553</v>
      </c>
      <c r="F1002" s="832" t="s">
        <v>4640</v>
      </c>
      <c r="G1002" s="832" t="s">
        <v>4574</v>
      </c>
      <c r="H1002" s="849">
        <v>4</v>
      </c>
      <c r="I1002" s="849">
        <v>78069.279999999999</v>
      </c>
      <c r="J1002" s="832">
        <v>1.1116677491062219</v>
      </c>
      <c r="K1002" s="832">
        <v>19517.32</v>
      </c>
      <c r="L1002" s="849">
        <v>5</v>
      </c>
      <c r="M1002" s="849">
        <v>70227.17</v>
      </c>
      <c r="N1002" s="832">
        <v>1</v>
      </c>
      <c r="O1002" s="832">
        <v>14045.433999999999</v>
      </c>
      <c r="P1002" s="849">
        <v>4</v>
      </c>
      <c r="Q1002" s="849">
        <v>40578.879999999997</v>
      </c>
      <c r="R1002" s="837">
        <v>0.5778230847120851</v>
      </c>
      <c r="S1002" s="850">
        <v>10144.719999999999</v>
      </c>
    </row>
    <row r="1003" spans="1:19" ht="14.4" customHeight="1" x14ac:dyDescent="0.3">
      <c r="A1003" s="831" t="s">
        <v>4551</v>
      </c>
      <c r="B1003" s="832" t="s">
        <v>4552</v>
      </c>
      <c r="C1003" s="832" t="s">
        <v>606</v>
      </c>
      <c r="D1003" s="832" t="s">
        <v>2497</v>
      </c>
      <c r="E1003" s="832" t="s">
        <v>4553</v>
      </c>
      <c r="F1003" s="832" t="s">
        <v>4641</v>
      </c>
      <c r="G1003" s="832" t="s">
        <v>4642</v>
      </c>
      <c r="H1003" s="849">
        <v>3.3499999999999996</v>
      </c>
      <c r="I1003" s="849">
        <v>7974.54</v>
      </c>
      <c r="J1003" s="832"/>
      <c r="K1003" s="832">
        <v>2380.4597014925375</v>
      </c>
      <c r="L1003" s="849"/>
      <c r="M1003" s="849"/>
      <c r="N1003" s="832"/>
      <c r="O1003" s="832"/>
      <c r="P1003" s="849"/>
      <c r="Q1003" s="849"/>
      <c r="R1003" s="837"/>
      <c r="S1003" s="850"/>
    </row>
    <row r="1004" spans="1:19" ht="14.4" customHeight="1" x14ac:dyDescent="0.3">
      <c r="A1004" s="831" t="s">
        <v>4551</v>
      </c>
      <c r="B1004" s="832" t="s">
        <v>4552</v>
      </c>
      <c r="C1004" s="832" t="s">
        <v>606</v>
      </c>
      <c r="D1004" s="832" t="s">
        <v>2497</v>
      </c>
      <c r="E1004" s="832" t="s">
        <v>4553</v>
      </c>
      <c r="F1004" s="832" t="s">
        <v>4647</v>
      </c>
      <c r="G1004" s="832" t="s">
        <v>4648</v>
      </c>
      <c r="H1004" s="849">
        <v>8</v>
      </c>
      <c r="I1004" s="849">
        <v>53692.959999999999</v>
      </c>
      <c r="J1004" s="832">
        <v>0.44444444444444442</v>
      </c>
      <c r="K1004" s="832">
        <v>6711.62</v>
      </c>
      <c r="L1004" s="849">
        <v>18</v>
      </c>
      <c r="M1004" s="849">
        <v>120809.16</v>
      </c>
      <c r="N1004" s="832">
        <v>1</v>
      </c>
      <c r="O1004" s="832">
        <v>6711.62</v>
      </c>
      <c r="P1004" s="849">
        <v>25</v>
      </c>
      <c r="Q1004" s="849">
        <v>167665.00000000003</v>
      </c>
      <c r="R1004" s="837">
        <v>1.3878500603762167</v>
      </c>
      <c r="S1004" s="850">
        <v>6706.6000000000013</v>
      </c>
    </row>
    <row r="1005" spans="1:19" ht="14.4" customHeight="1" x14ac:dyDescent="0.3">
      <c r="A1005" s="831" t="s">
        <v>4551</v>
      </c>
      <c r="B1005" s="832" t="s">
        <v>4552</v>
      </c>
      <c r="C1005" s="832" t="s">
        <v>606</v>
      </c>
      <c r="D1005" s="832" t="s">
        <v>2497</v>
      </c>
      <c r="E1005" s="832" t="s">
        <v>4553</v>
      </c>
      <c r="F1005" s="832" t="s">
        <v>4649</v>
      </c>
      <c r="G1005" s="832" t="s">
        <v>4639</v>
      </c>
      <c r="H1005" s="849">
        <v>38.5</v>
      </c>
      <c r="I1005" s="849">
        <v>101556.6</v>
      </c>
      <c r="J1005" s="832">
        <v>1.3363417380761458</v>
      </c>
      <c r="K1005" s="832">
        <v>2637.8337662337663</v>
      </c>
      <c r="L1005" s="849">
        <v>28.81</v>
      </c>
      <c r="M1005" s="849">
        <v>75995.98</v>
      </c>
      <c r="N1005" s="832">
        <v>1</v>
      </c>
      <c r="O1005" s="832">
        <v>2637.8333911836166</v>
      </c>
      <c r="P1005" s="849">
        <v>48.22</v>
      </c>
      <c r="Q1005" s="849">
        <v>22978.260000000002</v>
      </c>
      <c r="R1005" s="837">
        <v>0.30236151964880253</v>
      </c>
      <c r="S1005" s="850">
        <v>476.5296557445044</v>
      </c>
    </row>
    <row r="1006" spans="1:19" ht="14.4" customHeight="1" x14ac:dyDescent="0.3">
      <c r="A1006" s="831" t="s">
        <v>4551</v>
      </c>
      <c r="B1006" s="832" t="s">
        <v>4552</v>
      </c>
      <c r="C1006" s="832" t="s">
        <v>606</v>
      </c>
      <c r="D1006" s="832" t="s">
        <v>2497</v>
      </c>
      <c r="E1006" s="832" t="s">
        <v>4553</v>
      </c>
      <c r="F1006" s="832" t="s">
        <v>4650</v>
      </c>
      <c r="G1006" s="832" t="s">
        <v>4639</v>
      </c>
      <c r="H1006" s="849">
        <v>66.239999999999995</v>
      </c>
      <c r="I1006" s="849">
        <v>87364.530000000013</v>
      </c>
      <c r="J1006" s="832">
        <v>2.0072711557270781</v>
      </c>
      <c r="K1006" s="832">
        <v>1318.9089673913047</v>
      </c>
      <c r="L1006" s="849">
        <v>33</v>
      </c>
      <c r="M1006" s="849">
        <v>43524.03</v>
      </c>
      <c r="N1006" s="832">
        <v>1</v>
      </c>
      <c r="O1006" s="832">
        <v>1318.9099999999999</v>
      </c>
      <c r="P1006" s="849">
        <v>54.22</v>
      </c>
      <c r="Q1006" s="849">
        <v>12180.52</v>
      </c>
      <c r="R1006" s="837">
        <v>0.27985735695890296</v>
      </c>
      <c r="S1006" s="850">
        <v>224.64994466986354</v>
      </c>
    </row>
    <row r="1007" spans="1:19" ht="14.4" customHeight="1" x14ac:dyDescent="0.3">
      <c r="A1007" s="831" t="s">
        <v>4551</v>
      </c>
      <c r="B1007" s="832" t="s">
        <v>4552</v>
      </c>
      <c r="C1007" s="832" t="s">
        <v>606</v>
      </c>
      <c r="D1007" s="832" t="s">
        <v>2497</v>
      </c>
      <c r="E1007" s="832" t="s">
        <v>4553</v>
      </c>
      <c r="F1007" s="832" t="s">
        <v>4653</v>
      </c>
      <c r="G1007" s="832" t="s">
        <v>2101</v>
      </c>
      <c r="H1007" s="849"/>
      <c r="I1007" s="849"/>
      <c r="J1007" s="832"/>
      <c r="K1007" s="832"/>
      <c r="L1007" s="849">
        <v>0.6</v>
      </c>
      <c r="M1007" s="849">
        <v>2657.2</v>
      </c>
      <c r="N1007" s="832">
        <v>1</v>
      </c>
      <c r="O1007" s="832">
        <v>4428.666666666667</v>
      </c>
      <c r="P1007" s="849"/>
      <c r="Q1007" s="849"/>
      <c r="R1007" s="837"/>
      <c r="S1007" s="850"/>
    </row>
    <row r="1008" spans="1:19" ht="14.4" customHeight="1" x14ac:dyDescent="0.3">
      <c r="A1008" s="831" t="s">
        <v>4551</v>
      </c>
      <c r="B1008" s="832" t="s">
        <v>4552</v>
      </c>
      <c r="C1008" s="832" t="s">
        <v>606</v>
      </c>
      <c r="D1008" s="832" t="s">
        <v>2497</v>
      </c>
      <c r="E1008" s="832" t="s">
        <v>4553</v>
      </c>
      <c r="F1008" s="832" t="s">
        <v>4668</v>
      </c>
      <c r="G1008" s="832" t="s">
        <v>4669</v>
      </c>
      <c r="H1008" s="849">
        <v>7.7</v>
      </c>
      <c r="I1008" s="849">
        <v>8347.52</v>
      </c>
      <c r="J1008" s="832">
        <v>8.9596427958097209</v>
      </c>
      <c r="K1008" s="832">
        <v>1084.0935064935065</v>
      </c>
      <c r="L1008" s="849">
        <v>0.88</v>
      </c>
      <c r="M1008" s="849">
        <v>931.68</v>
      </c>
      <c r="N1008" s="832">
        <v>1</v>
      </c>
      <c r="O1008" s="832">
        <v>1058.7272727272727</v>
      </c>
      <c r="P1008" s="849">
        <v>4.25</v>
      </c>
      <c r="Q1008" s="849">
        <v>2234.64</v>
      </c>
      <c r="R1008" s="837">
        <v>2.3985059247810407</v>
      </c>
      <c r="S1008" s="850">
        <v>525.79764705882349</v>
      </c>
    </row>
    <row r="1009" spans="1:19" ht="14.4" customHeight="1" x14ac:dyDescent="0.3">
      <c r="A1009" s="831" t="s">
        <v>4551</v>
      </c>
      <c r="B1009" s="832" t="s">
        <v>4552</v>
      </c>
      <c r="C1009" s="832" t="s">
        <v>606</v>
      </c>
      <c r="D1009" s="832" t="s">
        <v>2497</v>
      </c>
      <c r="E1009" s="832" t="s">
        <v>4553</v>
      </c>
      <c r="F1009" s="832" t="s">
        <v>4670</v>
      </c>
      <c r="G1009" s="832" t="s">
        <v>4669</v>
      </c>
      <c r="H1009" s="849">
        <v>12.27</v>
      </c>
      <c r="I1009" s="849">
        <v>4433.9500000000007</v>
      </c>
      <c r="J1009" s="832">
        <v>0.53624275114742015</v>
      </c>
      <c r="K1009" s="832">
        <v>361.36511817440919</v>
      </c>
      <c r="L1009" s="849">
        <v>23.310000000000002</v>
      </c>
      <c r="M1009" s="849">
        <v>8268.5499999999993</v>
      </c>
      <c r="N1009" s="832">
        <v>1</v>
      </c>
      <c r="O1009" s="832">
        <v>354.72114972114963</v>
      </c>
      <c r="P1009" s="849">
        <v>15.180000000000001</v>
      </c>
      <c r="Q1009" s="849">
        <v>3322.93</v>
      </c>
      <c r="R1009" s="837">
        <v>0.40187578233184779</v>
      </c>
      <c r="S1009" s="850">
        <v>218.90184453227928</v>
      </c>
    </row>
    <row r="1010" spans="1:19" ht="14.4" customHeight="1" x14ac:dyDescent="0.3">
      <c r="A1010" s="831" t="s">
        <v>4551</v>
      </c>
      <c r="B1010" s="832" t="s">
        <v>4552</v>
      </c>
      <c r="C1010" s="832" t="s">
        <v>606</v>
      </c>
      <c r="D1010" s="832" t="s">
        <v>2497</v>
      </c>
      <c r="E1010" s="832" t="s">
        <v>4553</v>
      </c>
      <c r="F1010" s="832" t="s">
        <v>4671</v>
      </c>
      <c r="G1010" s="832" t="s">
        <v>4669</v>
      </c>
      <c r="H1010" s="849">
        <v>12.440000000000001</v>
      </c>
      <c r="I1010" s="849">
        <v>1498.38</v>
      </c>
      <c r="J1010" s="832">
        <v>0.58182284143329766</v>
      </c>
      <c r="K1010" s="832">
        <v>120.44855305466237</v>
      </c>
      <c r="L1010" s="849">
        <v>21.63</v>
      </c>
      <c r="M1010" s="849">
        <v>2575.3200000000002</v>
      </c>
      <c r="N1010" s="832">
        <v>1</v>
      </c>
      <c r="O1010" s="832">
        <v>119.06241331484051</v>
      </c>
      <c r="P1010" s="849">
        <v>9.01</v>
      </c>
      <c r="Q1010" s="849">
        <v>713.57999999999993</v>
      </c>
      <c r="R1010" s="837">
        <v>0.27708401286053769</v>
      </c>
      <c r="S1010" s="850">
        <v>79.198668146503877</v>
      </c>
    </row>
    <row r="1011" spans="1:19" ht="14.4" customHeight="1" x14ac:dyDescent="0.3">
      <c r="A1011" s="831" t="s">
        <v>4551</v>
      </c>
      <c r="B1011" s="832" t="s">
        <v>4552</v>
      </c>
      <c r="C1011" s="832" t="s">
        <v>606</v>
      </c>
      <c r="D1011" s="832" t="s">
        <v>2497</v>
      </c>
      <c r="E1011" s="832" t="s">
        <v>4553</v>
      </c>
      <c r="F1011" s="832" t="s">
        <v>4672</v>
      </c>
      <c r="G1011" s="832" t="s">
        <v>4669</v>
      </c>
      <c r="H1011" s="849">
        <v>1.06</v>
      </c>
      <c r="I1011" s="849">
        <v>1532.19</v>
      </c>
      <c r="J1011" s="832">
        <v>1.5074823640531687</v>
      </c>
      <c r="K1011" s="832">
        <v>1445.4622641509434</v>
      </c>
      <c r="L1011" s="849">
        <v>0.72</v>
      </c>
      <c r="M1011" s="849">
        <v>1016.39</v>
      </c>
      <c r="N1011" s="832">
        <v>1</v>
      </c>
      <c r="O1011" s="832">
        <v>1411.6527777777778</v>
      </c>
      <c r="P1011" s="849">
        <v>1.74</v>
      </c>
      <c r="Q1011" s="849">
        <v>1278.55</v>
      </c>
      <c r="R1011" s="837">
        <v>1.2579324865455188</v>
      </c>
      <c r="S1011" s="850">
        <v>734.79885057471267</v>
      </c>
    </row>
    <row r="1012" spans="1:19" ht="14.4" customHeight="1" x14ac:dyDescent="0.3">
      <c r="A1012" s="831" t="s">
        <v>4551</v>
      </c>
      <c r="B1012" s="832" t="s">
        <v>4552</v>
      </c>
      <c r="C1012" s="832" t="s">
        <v>606</v>
      </c>
      <c r="D1012" s="832" t="s">
        <v>2497</v>
      </c>
      <c r="E1012" s="832" t="s">
        <v>4553</v>
      </c>
      <c r="F1012" s="832" t="s">
        <v>4673</v>
      </c>
      <c r="G1012" s="832" t="s">
        <v>4674</v>
      </c>
      <c r="H1012" s="849"/>
      <c r="I1012" s="849"/>
      <c r="J1012" s="832"/>
      <c r="K1012" s="832"/>
      <c r="L1012" s="849">
        <v>5.22</v>
      </c>
      <c r="M1012" s="849">
        <v>3735.8199999999997</v>
      </c>
      <c r="N1012" s="832">
        <v>1</v>
      </c>
      <c r="O1012" s="832">
        <v>715.67432950191574</v>
      </c>
      <c r="P1012" s="849">
        <v>7.1800000000000006</v>
      </c>
      <c r="Q1012" s="849">
        <v>749.25000000000011</v>
      </c>
      <c r="R1012" s="837">
        <v>0.2005583780803144</v>
      </c>
      <c r="S1012" s="850">
        <v>104.3523676880223</v>
      </c>
    </row>
    <row r="1013" spans="1:19" ht="14.4" customHeight="1" x14ac:dyDescent="0.3">
      <c r="A1013" s="831" t="s">
        <v>4551</v>
      </c>
      <c r="B1013" s="832" t="s">
        <v>4552</v>
      </c>
      <c r="C1013" s="832" t="s">
        <v>606</v>
      </c>
      <c r="D1013" s="832" t="s">
        <v>2497</v>
      </c>
      <c r="E1013" s="832" t="s">
        <v>4553</v>
      </c>
      <c r="F1013" s="832" t="s">
        <v>4675</v>
      </c>
      <c r="G1013" s="832" t="s">
        <v>4674</v>
      </c>
      <c r="H1013" s="849"/>
      <c r="I1013" s="849"/>
      <c r="J1013" s="832"/>
      <c r="K1013" s="832"/>
      <c r="L1013" s="849">
        <v>22.740000000000002</v>
      </c>
      <c r="M1013" s="849">
        <v>32549.060000000005</v>
      </c>
      <c r="N1013" s="832">
        <v>1</v>
      </c>
      <c r="O1013" s="832">
        <v>1431.3570800351804</v>
      </c>
      <c r="P1013" s="849">
        <v>30.57</v>
      </c>
      <c r="Q1013" s="849">
        <v>5487.91</v>
      </c>
      <c r="R1013" s="837">
        <v>0.16860425462363579</v>
      </c>
      <c r="S1013" s="850">
        <v>179.519463526333</v>
      </c>
    </row>
    <row r="1014" spans="1:19" ht="14.4" customHeight="1" x14ac:dyDescent="0.3">
      <c r="A1014" s="831" t="s">
        <v>4551</v>
      </c>
      <c r="B1014" s="832" t="s">
        <v>4552</v>
      </c>
      <c r="C1014" s="832" t="s">
        <v>606</v>
      </c>
      <c r="D1014" s="832" t="s">
        <v>2497</v>
      </c>
      <c r="E1014" s="832" t="s">
        <v>4553</v>
      </c>
      <c r="F1014" s="832" t="s">
        <v>4676</v>
      </c>
      <c r="G1014" s="832" t="s">
        <v>1712</v>
      </c>
      <c r="H1014" s="849">
        <v>1.5699999999999998</v>
      </c>
      <c r="I1014" s="849">
        <v>14257.25</v>
      </c>
      <c r="J1014" s="832"/>
      <c r="K1014" s="832">
        <v>9081.0509554140135</v>
      </c>
      <c r="L1014" s="849"/>
      <c r="M1014" s="849"/>
      <c r="N1014" s="832"/>
      <c r="O1014" s="832"/>
      <c r="P1014" s="849"/>
      <c r="Q1014" s="849"/>
      <c r="R1014" s="837"/>
      <c r="S1014" s="850"/>
    </row>
    <row r="1015" spans="1:19" ht="14.4" customHeight="1" x14ac:dyDescent="0.3">
      <c r="A1015" s="831" t="s">
        <v>4551</v>
      </c>
      <c r="B1015" s="832" t="s">
        <v>4552</v>
      </c>
      <c r="C1015" s="832" t="s">
        <v>606</v>
      </c>
      <c r="D1015" s="832" t="s">
        <v>2497</v>
      </c>
      <c r="E1015" s="832" t="s">
        <v>4553</v>
      </c>
      <c r="F1015" s="832" t="s">
        <v>4678</v>
      </c>
      <c r="G1015" s="832" t="s">
        <v>2087</v>
      </c>
      <c r="H1015" s="849">
        <v>11.74</v>
      </c>
      <c r="I1015" s="849">
        <v>9207.64</v>
      </c>
      <c r="J1015" s="832">
        <v>0.73283213126549007</v>
      </c>
      <c r="K1015" s="832">
        <v>784.29642248722314</v>
      </c>
      <c r="L1015" s="849">
        <v>16.02</v>
      </c>
      <c r="M1015" s="849">
        <v>12564.460000000001</v>
      </c>
      <c r="N1015" s="832">
        <v>1</v>
      </c>
      <c r="O1015" s="832">
        <v>784.29837702871419</v>
      </c>
      <c r="P1015" s="849"/>
      <c r="Q1015" s="849"/>
      <c r="R1015" s="837"/>
      <c r="S1015" s="850"/>
    </row>
    <row r="1016" spans="1:19" ht="14.4" customHeight="1" x14ac:dyDescent="0.3">
      <c r="A1016" s="831" t="s">
        <v>4551</v>
      </c>
      <c r="B1016" s="832" t="s">
        <v>4552</v>
      </c>
      <c r="C1016" s="832" t="s">
        <v>606</v>
      </c>
      <c r="D1016" s="832" t="s">
        <v>2497</v>
      </c>
      <c r="E1016" s="832" t="s">
        <v>4553</v>
      </c>
      <c r="F1016" s="832" t="s">
        <v>4679</v>
      </c>
      <c r="G1016" s="832" t="s">
        <v>4622</v>
      </c>
      <c r="H1016" s="849">
        <v>0.55000000000000004</v>
      </c>
      <c r="I1016" s="849">
        <v>169</v>
      </c>
      <c r="J1016" s="832"/>
      <c r="K1016" s="832">
        <v>307.27272727272725</v>
      </c>
      <c r="L1016" s="849"/>
      <c r="M1016" s="849"/>
      <c r="N1016" s="832"/>
      <c r="O1016" s="832"/>
      <c r="P1016" s="849"/>
      <c r="Q1016" s="849"/>
      <c r="R1016" s="837"/>
      <c r="S1016" s="850"/>
    </row>
    <row r="1017" spans="1:19" ht="14.4" customHeight="1" x14ac:dyDescent="0.3">
      <c r="A1017" s="831" t="s">
        <v>4551</v>
      </c>
      <c r="B1017" s="832" t="s">
        <v>4552</v>
      </c>
      <c r="C1017" s="832" t="s">
        <v>606</v>
      </c>
      <c r="D1017" s="832" t="s">
        <v>2497</v>
      </c>
      <c r="E1017" s="832" t="s">
        <v>4553</v>
      </c>
      <c r="F1017" s="832" t="s">
        <v>4680</v>
      </c>
      <c r="G1017" s="832" t="s">
        <v>4622</v>
      </c>
      <c r="H1017" s="849">
        <v>2</v>
      </c>
      <c r="I1017" s="849">
        <v>1536.4</v>
      </c>
      <c r="J1017" s="832"/>
      <c r="K1017" s="832">
        <v>768.2</v>
      </c>
      <c r="L1017" s="849"/>
      <c r="M1017" s="849"/>
      <c r="N1017" s="832"/>
      <c r="O1017" s="832"/>
      <c r="P1017" s="849"/>
      <c r="Q1017" s="849"/>
      <c r="R1017" s="837"/>
      <c r="S1017" s="850"/>
    </row>
    <row r="1018" spans="1:19" ht="14.4" customHeight="1" x14ac:dyDescent="0.3">
      <c r="A1018" s="831" t="s">
        <v>4551</v>
      </c>
      <c r="B1018" s="832" t="s">
        <v>4552</v>
      </c>
      <c r="C1018" s="832" t="s">
        <v>606</v>
      </c>
      <c r="D1018" s="832" t="s">
        <v>2497</v>
      </c>
      <c r="E1018" s="832" t="s">
        <v>4553</v>
      </c>
      <c r="F1018" s="832" t="s">
        <v>4681</v>
      </c>
      <c r="G1018" s="832" t="s">
        <v>4682</v>
      </c>
      <c r="H1018" s="849">
        <v>3</v>
      </c>
      <c r="I1018" s="849">
        <v>239954.91999999998</v>
      </c>
      <c r="J1018" s="832"/>
      <c r="K1018" s="832">
        <v>79984.973333333328</v>
      </c>
      <c r="L1018" s="849"/>
      <c r="M1018" s="849"/>
      <c r="N1018" s="832"/>
      <c r="O1018" s="832"/>
      <c r="P1018" s="849"/>
      <c r="Q1018" s="849"/>
      <c r="R1018" s="837"/>
      <c r="S1018" s="850"/>
    </row>
    <row r="1019" spans="1:19" ht="14.4" customHeight="1" x14ac:dyDescent="0.3">
      <c r="A1019" s="831" t="s">
        <v>4551</v>
      </c>
      <c r="B1019" s="832" t="s">
        <v>4552</v>
      </c>
      <c r="C1019" s="832" t="s">
        <v>606</v>
      </c>
      <c r="D1019" s="832" t="s">
        <v>2497</v>
      </c>
      <c r="E1019" s="832" t="s">
        <v>4553</v>
      </c>
      <c r="F1019" s="832" t="s">
        <v>4683</v>
      </c>
      <c r="G1019" s="832" t="s">
        <v>4684</v>
      </c>
      <c r="H1019" s="849">
        <v>4.24</v>
      </c>
      <c r="I1019" s="849">
        <v>1550.96</v>
      </c>
      <c r="J1019" s="832">
        <v>0.22807765722470422</v>
      </c>
      <c r="K1019" s="832">
        <v>365.79245283018867</v>
      </c>
      <c r="L1019" s="849">
        <v>18.59</v>
      </c>
      <c r="M1019" s="849">
        <v>6800.1399999999994</v>
      </c>
      <c r="N1019" s="832">
        <v>1</v>
      </c>
      <c r="O1019" s="832">
        <v>365.79558902635824</v>
      </c>
      <c r="P1019" s="849">
        <v>36.769999999999996</v>
      </c>
      <c r="Q1019" s="849">
        <v>5858.1500000000005</v>
      </c>
      <c r="R1019" s="837">
        <v>0.86147491081065997</v>
      </c>
      <c r="S1019" s="850">
        <v>159.31873810171339</v>
      </c>
    </row>
    <row r="1020" spans="1:19" ht="14.4" customHeight="1" x14ac:dyDescent="0.3">
      <c r="A1020" s="831" t="s">
        <v>4551</v>
      </c>
      <c r="B1020" s="832" t="s">
        <v>4552</v>
      </c>
      <c r="C1020" s="832" t="s">
        <v>606</v>
      </c>
      <c r="D1020" s="832" t="s">
        <v>2497</v>
      </c>
      <c r="E1020" s="832" t="s">
        <v>4553</v>
      </c>
      <c r="F1020" s="832" t="s">
        <v>4685</v>
      </c>
      <c r="G1020" s="832" t="s">
        <v>2406</v>
      </c>
      <c r="H1020" s="849">
        <v>5</v>
      </c>
      <c r="I1020" s="849">
        <v>211735.48</v>
      </c>
      <c r="J1020" s="832">
        <v>1.0026087609155121</v>
      </c>
      <c r="K1020" s="832">
        <v>42347.096000000005</v>
      </c>
      <c r="L1020" s="849">
        <v>5</v>
      </c>
      <c r="M1020" s="849">
        <v>211184.55</v>
      </c>
      <c r="N1020" s="832">
        <v>1</v>
      </c>
      <c r="O1020" s="832">
        <v>42236.909999999996</v>
      </c>
      <c r="P1020" s="849"/>
      <c r="Q1020" s="849"/>
      <c r="R1020" s="837"/>
      <c r="S1020" s="850"/>
    </row>
    <row r="1021" spans="1:19" ht="14.4" customHeight="1" x14ac:dyDescent="0.3">
      <c r="A1021" s="831" t="s">
        <v>4551</v>
      </c>
      <c r="B1021" s="832" t="s">
        <v>4552</v>
      </c>
      <c r="C1021" s="832" t="s">
        <v>606</v>
      </c>
      <c r="D1021" s="832" t="s">
        <v>2497</v>
      </c>
      <c r="E1021" s="832" t="s">
        <v>4553</v>
      </c>
      <c r="F1021" s="832" t="s">
        <v>4686</v>
      </c>
      <c r="G1021" s="832" t="s">
        <v>2087</v>
      </c>
      <c r="H1021" s="849">
        <v>7.3</v>
      </c>
      <c r="I1021" s="849">
        <v>1717.5900000000001</v>
      </c>
      <c r="J1021" s="832">
        <v>0.40736612172197151</v>
      </c>
      <c r="K1021" s="832">
        <v>235.28630136986303</v>
      </c>
      <c r="L1021" s="849">
        <v>17.919999999999998</v>
      </c>
      <c r="M1021" s="849">
        <v>4216.33</v>
      </c>
      <c r="N1021" s="832">
        <v>1</v>
      </c>
      <c r="O1021" s="832">
        <v>235.28627232142858</v>
      </c>
      <c r="P1021" s="849">
        <v>6.74</v>
      </c>
      <c r="Q1021" s="849">
        <v>610.98</v>
      </c>
      <c r="R1021" s="837">
        <v>0.14490801241838283</v>
      </c>
      <c r="S1021" s="850">
        <v>90.649851632047472</v>
      </c>
    </row>
    <row r="1022" spans="1:19" ht="14.4" customHeight="1" x14ac:dyDescent="0.3">
      <c r="A1022" s="831" t="s">
        <v>4551</v>
      </c>
      <c r="B1022" s="832" t="s">
        <v>4552</v>
      </c>
      <c r="C1022" s="832" t="s">
        <v>606</v>
      </c>
      <c r="D1022" s="832" t="s">
        <v>2497</v>
      </c>
      <c r="E1022" s="832" t="s">
        <v>4553</v>
      </c>
      <c r="F1022" s="832" t="s">
        <v>4689</v>
      </c>
      <c r="G1022" s="832" t="s">
        <v>4690</v>
      </c>
      <c r="H1022" s="849"/>
      <c r="I1022" s="849"/>
      <c r="J1022" s="832"/>
      <c r="K1022" s="832"/>
      <c r="L1022" s="849"/>
      <c r="M1022" s="849"/>
      <c r="N1022" s="832"/>
      <c r="O1022" s="832"/>
      <c r="P1022" s="849">
        <v>2</v>
      </c>
      <c r="Q1022" s="849">
        <v>81.86</v>
      </c>
      <c r="R1022" s="837"/>
      <c r="S1022" s="850">
        <v>40.93</v>
      </c>
    </row>
    <row r="1023" spans="1:19" ht="14.4" customHeight="1" x14ac:dyDescent="0.3">
      <c r="A1023" s="831" t="s">
        <v>4551</v>
      </c>
      <c r="B1023" s="832" t="s">
        <v>4552</v>
      </c>
      <c r="C1023" s="832" t="s">
        <v>606</v>
      </c>
      <c r="D1023" s="832" t="s">
        <v>2497</v>
      </c>
      <c r="E1023" s="832" t="s">
        <v>4553</v>
      </c>
      <c r="F1023" s="832" t="s">
        <v>4692</v>
      </c>
      <c r="G1023" s="832" t="s">
        <v>4693</v>
      </c>
      <c r="H1023" s="849"/>
      <c r="I1023" s="849"/>
      <c r="J1023" s="832"/>
      <c r="K1023" s="832"/>
      <c r="L1023" s="849">
        <v>7</v>
      </c>
      <c r="M1023" s="849">
        <v>2562.0699999999997</v>
      </c>
      <c r="N1023" s="832">
        <v>1</v>
      </c>
      <c r="O1023" s="832">
        <v>366.00999999999993</v>
      </c>
      <c r="P1023" s="849"/>
      <c r="Q1023" s="849"/>
      <c r="R1023" s="837"/>
      <c r="S1023" s="850"/>
    </row>
    <row r="1024" spans="1:19" ht="14.4" customHeight="1" x14ac:dyDescent="0.3">
      <c r="A1024" s="831" t="s">
        <v>4551</v>
      </c>
      <c r="B1024" s="832" t="s">
        <v>4552</v>
      </c>
      <c r="C1024" s="832" t="s">
        <v>606</v>
      </c>
      <c r="D1024" s="832" t="s">
        <v>2497</v>
      </c>
      <c r="E1024" s="832" t="s">
        <v>4553</v>
      </c>
      <c r="F1024" s="832" t="s">
        <v>4694</v>
      </c>
      <c r="G1024" s="832" t="s">
        <v>4695</v>
      </c>
      <c r="H1024" s="849">
        <v>12</v>
      </c>
      <c r="I1024" s="849">
        <v>88232.76</v>
      </c>
      <c r="J1024" s="832">
        <v>0.28735639184154838</v>
      </c>
      <c r="K1024" s="832">
        <v>7352.73</v>
      </c>
      <c r="L1024" s="849">
        <v>41.76</v>
      </c>
      <c r="M1024" s="849">
        <v>307049.93</v>
      </c>
      <c r="N1024" s="832">
        <v>1</v>
      </c>
      <c r="O1024" s="832">
        <v>7352.7282088122611</v>
      </c>
      <c r="P1024" s="849">
        <v>12.61</v>
      </c>
      <c r="Q1024" s="849">
        <v>92501.65</v>
      </c>
      <c r="R1024" s="837">
        <v>0.30125930984579607</v>
      </c>
      <c r="S1024" s="850">
        <v>7335.578905630452</v>
      </c>
    </row>
    <row r="1025" spans="1:19" ht="14.4" customHeight="1" x14ac:dyDescent="0.3">
      <c r="A1025" s="831" t="s">
        <v>4551</v>
      </c>
      <c r="B1025" s="832" t="s">
        <v>4552</v>
      </c>
      <c r="C1025" s="832" t="s">
        <v>606</v>
      </c>
      <c r="D1025" s="832" t="s">
        <v>2497</v>
      </c>
      <c r="E1025" s="832" t="s">
        <v>4553</v>
      </c>
      <c r="F1025" s="832" t="s">
        <v>4696</v>
      </c>
      <c r="G1025" s="832" t="s">
        <v>4693</v>
      </c>
      <c r="H1025" s="849"/>
      <c r="I1025" s="849"/>
      <c r="J1025" s="832"/>
      <c r="K1025" s="832"/>
      <c r="L1025" s="849">
        <v>4</v>
      </c>
      <c r="M1025" s="849">
        <v>5856.08</v>
      </c>
      <c r="N1025" s="832">
        <v>1</v>
      </c>
      <c r="O1025" s="832">
        <v>1464.02</v>
      </c>
      <c r="P1025" s="849"/>
      <c r="Q1025" s="849"/>
      <c r="R1025" s="837"/>
      <c r="S1025" s="850"/>
    </row>
    <row r="1026" spans="1:19" ht="14.4" customHeight="1" x14ac:dyDescent="0.3">
      <c r="A1026" s="831" t="s">
        <v>4551</v>
      </c>
      <c r="B1026" s="832" t="s">
        <v>4552</v>
      </c>
      <c r="C1026" s="832" t="s">
        <v>606</v>
      </c>
      <c r="D1026" s="832" t="s">
        <v>2497</v>
      </c>
      <c r="E1026" s="832" t="s">
        <v>4553</v>
      </c>
      <c r="F1026" s="832" t="s">
        <v>4701</v>
      </c>
      <c r="G1026" s="832" t="s">
        <v>4702</v>
      </c>
      <c r="H1026" s="849">
        <v>17.34</v>
      </c>
      <c r="I1026" s="849">
        <v>9338.34</v>
      </c>
      <c r="J1026" s="832">
        <v>3.8447736367978127</v>
      </c>
      <c r="K1026" s="832">
        <v>538.54325259515576</v>
      </c>
      <c r="L1026" s="849">
        <v>4.51</v>
      </c>
      <c r="M1026" s="849">
        <v>2428.84</v>
      </c>
      <c r="N1026" s="832">
        <v>1</v>
      </c>
      <c r="O1026" s="832">
        <v>538.54545454545462</v>
      </c>
      <c r="P1026" s="849">
        <v>2.25</v>
      </c>
      <c r="Q1026" s="849">
        <v>929.57</v>
      </c>
      <c r="R1026" s="837">
        <v>0.38272179311934917</v>
      </c>
      <c r="S1026" s="850">
        <v>413.14222222222224</v>
      </c>
    </row>
    <row r="1027" spans="1:19" ht="14.4" customHeight="1" x14ac:dyDescent="0.3">
      <c r="A1027" s="831" t="s">
        <v>4551</v>
      </c>
      <c r="B1027" s="832" t="s">
        <v>4552</v>
      </c>
      <c r="C1027" s="832" t="s">
        <v>606</v>
      </c>
      <c r="D1027" s="832" t="s">
        <v>2497</v>
      </c>
      <c r="E1027" s="832" t="s">
        <v>4553</v>
      </c>
      <c r="F1027" s="832" t="s">
        <v>4706</v>
      </c>
      <c r="G1027" s="832" t="s">
        <v>3387</v>
      </c>
      <c r="H1027" s="849">
        <v>0.2</v>
      </c>
      <c r="I1027" s="849">
        <v>14.14</v>
      </c>
      <c r="J1027" s="832"/>
      <c r="K1027" s="832">
        <v>70.7</v>
      </c>
      <c r="L1027" s="849"/>
      <c r="M1027" s="849"/>
      <c r="N1027" s="832"/>
      <c r="O1027" s="832"/>
      <c r="P1027" s="849"/>
      <c r="Q1027" s="849"/>
      <c r="R1027" s="837"/>
      <c r="S1027" s="850"/>
    </row>
    <row r="1028" spans="1:19" ht="14.4" customHeight="1" x14ac:dyDescent="0.3">
      <c r="A1028" s="831" t="s">
        <v>4551</v>
      </c>
      <c r="B1028" s="832" t="s">
        <v>4552</v>
      </c>
      <c r="C1028" s="832" t="s">
        <v>606</v>
      </c>
      <c r="D1028" s="832" t="s">
        <v>2497</v>
      </c>
      <c r="E1028" s="832" t="s">
        <v>4553</v>
      </c>
      <c r="F1028" s="832" t="s">
        <v>4707</v>
      </c>
      <c r="G1028" s="832" t="s">
        <v>2988</v>
      </c>
      <c r="H1028" s="849">
        <v>23</v>
      </c>
      <c r="I1028" s="849">
        <v>3414.58</v>
      </c>
      <c r="J1028" s="832"/>
      <c r="K1028" s="832">
        <v>148.46</v>
      </c>
      <c r="L1028" s="849"/>
      <c r="M1028" s="849"/>
      <c r="N1028" s="832"/>
      <c r="O1028" s="832"/>
      <c r="P1028" s="849"/>
      <c r="Q1028" s="849"/>
      <c r="R1028" s="837"/>
      <c r="S1028" s="850"/>
    </row>
    <row r="1029" spans="1:19" ht="14.4" customHeight="1" x14ac:dyDescent="0.3">
      <c r="A1029" s="831" t="s">
        <v>4551</v>
      </c>
      <c r="B1029" s="832" t="s">
        <v>4552</v>
      </c>
      <c r="C1029" s="832" t="s">
        <v>606</v>
      </c>
      <c r="D1029" s="832" t="s">
        <v>2497</v>
      </c>
      <c r="E1029" s="832" t="s">
        <v>4553</v>
      </c>
      <c r="F1029" s="832" t="s">
        <v>4709</v>
      </c>
      <c r="G1029" s="832" t="s">
        <v>4710</v>
      </c>
      <c r="H1029" s="849">
        <v>6</v>
      </c>
      <c r="I1029" s="849">
        <v>444932.72</v>
      </c>
      <c r="J1029" s="832"/>
      <c r="K1029" s="832">
        <v>74155.453333333324</v>
      </c>
      <c r="L1029" s="849"/>
      <c r="M1029" s="849"/>
      <c r="N1029" s="832"/>
      <c r="O1029" s="832"/>
      <c r="P1029" s="849">
        <v>9</v>
      </c>
      <c r="Q1029" s="849">
        <v>478669.5</v>
      </c>
      <c r="R1029" s="837"/>
      <c r="S1029" s="850">
        <v>53185.5</v>
      </c>
    </row>
    <row r="1030" spans="1:19" ht="14.4" customHeight="1" x14ac:dyDescent="0.3">
      <c r="A1030" s="831" t="s">
        <v>4551</v>
      </c>
      <c r="B1030" s="832" t="s">
        <v>4552</v>
      </c>
      <c r="C1030" s="832" t="s">
        <v>606</v>
      </c>
      <c r="D1030" s="832" t="s">
        <v>2497</v>
      </c>
      <c r="E1030" s="832" t="s">
        <v>4553</v>
      </c>
      <c r="F1030" s="832" t="s">
        <v>4713</v>
      </c>
      <c r="G1030" s="832" t="s">
        <v>2400</v>
      </c>
      <c r="H1030" s="849">
        <v>25</v>
      </c>
      <c r="I1030" s="849">
        <v>43727</v>
      </c>
      <c r="J1030" s="832">
        <v>1.0869565217391306</v>
      </c>
      <c r="K1030" s="832">
        <v>1749.08</v>
      </c>
      <c r="L1030" s="849">
        <v>23</v>
      </c>
      <c r="M1030" s="849">
        <v>40228.839999999997</v>
      </c>
      <c r="N1030" s="832">
        <v>1</v>
      </c>
      <c r="O1030" s="832">
        <v>1749.08</v>
      </c>
      <c r="P1030" s="849">
        <v>18</v>
      </c>
      <c r="Q1030" s="849">
        <v>1474.2</v>
      </c>
      <c r="R1030" s="837">
        <v>3.6645351941542441E-2</v>
      </c>
      <c r="S1030" s="850">
        <v>81.900000000000006</v>
      </c>
    </row>
    <row r="1031" spans="1:19" ht="14.4" customHeight="1" x14ac:dyDescent="0.3">
      <c r="A1031" s="831" t="s">
        <v>4551</v>
      </c>
      <c r="B1031" s="832" t="s">
        <v>4552</v>
      </c>
      <c r="C1031" s="832" t="s">
        <v>606</v>
      </c>
      <c r="D1031" s="832" t="s">
        <v>2497</v>
      </c>
      <c r="E1031" s="832" t="s">
        <v>4553</v>
      </c>
      <c r="F1031" s="832" t="s">
        <v>4714</v>
      </c>
      <c r="G1031" s="832" t="s">
        <v>2239</v>
      </c>
      <c r="H1031" s="849">
        <v>9.2000000000000011</v>
      </c>
      <c r="I1031" s="849">
        <v>2601.7599999999998</v>
      </c>
      <c r="J1031" s="832">
        <v>1.2957746478873238</v>
      </c>
      <c r="K1031" s="832">
        <v>282.79999999999995</v>
      </c>
      <c r="L1031" s="849">
        <v>7.1</v>
      </c>
      <c r="M1031" s="849">
        <v>2007.88</v>
      </c>
      <c r="N1031" s="832">
        <v>1</v>
      </c>
      <c r="O1031" s="832">
        <v>282.8</v>
      </c>
      <c r="P1031" s="849">
        <v>8.5</v>
      </c>
      <c r="Q1031" s="849">
        <v>2370.0299999999997</v>
      </c>
      <c r="R1031" s="837">
        <v>1.180364364404247</v>
      </c>
      <c r="S1031" s="850">
        <v>278.8270588235294</v>
      </c>
    </row>
    <row r="1032" spans="1:19" ht="14.4" customHeight="1" x14ac:dyDescent="0.3">
      <c r="A1032" s="831" t="s">
        <v>4551</v>
      </c>
      <c r="B1032" s="832" t="s">
        <v>4552</v>
      </c>
      <c r="C1032" s="832" t="s">
        <v>606</v>
      </c>
      <c r="D1032" s="832" t="s">
        <v>2497</v>
      </c>
      <c r="E1032" s="832" t="s">
        <v>4553</v>
      </c>
      <c r="F1032" s="832" t="s">
        <v>4721</v>
      </c>
      <c r="G1032" s="832" t="s">
        <v>4722</v>
      </c>
      <c r="H1032" s="849">
        <v>1</v>
      </c>
      <c r="I1032" s="849">
        <v>154000</v>
      </c>
      <c r="J1032" s="832">
        <v>0.47984644913627639</v>
      </c>
      <c r="K1032" s="832">
        <v>154000</v>
      </c>
      <c r="L1032" s="849">
        <v>2</v>
      </c>
      <c r="M1032" s="849">
        <v>320936</v>
      </c>
      <c r="N1032" s="832">
        <v>1</v>
      </c>
      <c r="O1032" s="832">
        <v>160468</v>
      </c>
      <c r="P1032" s="849"/>
      <c r="Q1032" s="849"/>
      <c r="R1032" s="837"/>
      <c r="S1032" s="850"/>
    </row>
    <row r="1033" spans="1:19" ht="14.4" customHeight="1" x14ac:dyDescent="0.3">
      <c r="A1033" s="831" t="s">
        <v>4551</v>
      </c>
      <c r="B1033" s="832" t="s">
        <v>4552</v>
      </c>
      <c r="C1033" s="832" t="s">
        <v>606</v>
      </c>
      <c r="D1033" s="832" t="s">
        <v>2497</v>
      </c>
      <c r="E1033" s="832" t="s">
        <v>4553</v>
      </c>
      <c r="F1033" s="832" t="s">
        <v>4723</v>
      </c>
      <c r="G1033" s="832" t="s">
        <v>2044</v>
      </c>
      <c r="H1033" s="849"/>
      <c r="I1033" s="849"/>
      <c r="J1033" s="832"/>
      <c r="K1033" s="832"/>
      <c r="L1033" s="849"/>
      <c r="M1033" s="849"/>
      <c r="N1033" s="832"/>
      <c r="O1033" s="832"/>
      <c r="P1033" s="849">
        <v>2.4</v>
      </c>
      <c r="Q1033" s="849">
        <v>754.66</v>
      </c>
      <c r="R1033" s="837"/>
      <c r="S1033" s="850">
        <v>314.44166666666666</v>
      </c>
    </row>
    <row r="1034" spans="1:19" ht="14.4" customHeight="1" x14ac:dyDescent="0.3">
      <c r="A1034" s="831" t="s">
        <v>4551</v>
      </c>
      <c r="B1034" s="832" t="s">
        <v>4552</v>
      </c>
      <c r="C1034" s="832" t="s">
        <v>606</v>
      </c>
      <c r="D1034" s="832" t="s">
        <v>2497</v>
      </c>
      <c r="E1034" s="832" t="s">
        <v>4553</v>
      </c>
      <c r="F1034" s="832" t="s">
        <v>4727</v>
      </c>
      <c r="G1034" s="832" t="s">
        <v>4728</v>
      </c>
      <c r="H1034" s="849"/>
      <c r="I1034" s="849"/>
      <c r="J1034" s="832"/>
      <c r="K1034" s="832"/>
      <c r="L1034" s="849">
        <v>5</v>
      </c>
      <c r="M1034" s="849">
        <v>545484.17000000004</v>
      </c>
      <c r="N1034" s="832">
        <v>1</v>
      </c>
      <c r="O1034" s="832">
        <v>109096.834</v>
      </c>
      <c r="P1034" s="849">
        <v>7</v>
      </c>
      <c r="Q1034" s="849">
        <v>555580.98</v>
      </c>
      <c r="R1034" s="837">
        <v>1.0185098130345376</v>
      </c>
      <c r="S1034" s="850">
        <v>79368.71142857142</v>
      </c>
    </row>
    <row r="1035" spans="1:19" ht="14.4" customHeight="1" x14ac:dyDescent="0.3">
      <c r="A1035" s="831" t="s">
        <v>4551</v>
      </c>
      <c r="B1035" s="832" t="s">
        <v>4552</v>
      </c>
      <c r="C1035" s="832" t="s">
        <v>606</v>
      </c>
      <c r="D1035" s="832" t="s">
        <v>2497</v>
      </c>
      <c r="E1035" s="832" t="s">
        <v>4553</v>
      </c>
      <c r="F1035" s="832" t="s">
        <v>4729</v>
      </c>
      <c r="G1035" s="832" t="s">
        <v>4730</v>
      </c>
      <c r="H1035" s="849">
        <v>3</v>
      </c>
      <c r="I1035" s="849">
        <v>462000</v>
      </c>
      <c r="J1035" s="832">
        <v>0.57581573896353166</v>
      </c>
      <c r="K1035" s="832">
        <v>154000</v>
      </c>
      <c r="L1035" s="849">
        <v>5</v>
      </c>
      <c r="M1035" s="849">
        <v>802340</v>
      </c>
      <c r="N1035" s="832">
        <v>1</v>
      </c>
      <c r="O1035" s="832">
        <v>160468</v>
      </c>
      <c r="P1035" s="849">
        <v>3</v>
      </c>
      <c r="Q1035" s="849">
        <v>474887</v>
      </c>
      <c r="R1035" s="837">
        <v>0.5918775082882568</v>
      </c>
      <c r="S1035" s="850">
        <v>158295.66666666666</v>
      </c>
    </row>
    <row r="1036" spans="1:19" ht="14.4" customHeight="1" x14ac:dyDescent="0.3">
      <c r="A1036" s="831" t="s">
        <v>4551</v>
      </c>
      <c r="B1036" s="832" t="s">
        <v>4552</v>
      </c>
      <c r="C1036" s="832" t="s">
        <v>606</v>
      </c>
      <c r="D1036" s="832" t="s">
        <v>2497</v>
      </c>
      <c r="E1036" s="832" t="s">
        <v>4553</v>
      </c>
      <c r="F1036" s="832" t="s">
        <v>4739</v>
      </c>
      <c r="G1036" s="832" t="s">
        <v>4740</v>
      </c>
      <c r="H1036" s="849">
        <v>4.9300000000000006</v>
      </c>
      <c r="I1036" s="849">
        <v>2710.33</v>
      </c>
      <c r="J1036" s="832">
        <v>0.61380786303107171</v>
      </c>
      <c r="K1036" s="832">
        <v>549.76267748478699</v>
      </c>
      <c r="L1036" s="849">
        <v>14.370000000000001</v>
      </c>
      <c r="M1036" s="849">
        <v>4415.5999999999995</v>
      </c>
      <c r="N1036" s="832">
        <v>1</v>
      </c>
      <c r="O1036" s="832">
        <v>307.27905358385522</v>
      </c>
      <c r="P1036" s="849"/>
      <c r="Q1036" s="849"/>
      <c r="R1036" s="837"/>
      <c r="S1036" s="850"/>
    </row>
    <row r="1037" spans="1:19" ht="14.4" customHeight="1" x14ac:dyDescent="0.3">
      <c r="A1037" s="831" t="s">
        <v>4551</v>
      </c>
      <c r="B1037" s="832" t="s">
        <v>4552</v>
      </c>
      <c r="C1037" s="832" t="s">
        <v>606</v>
      </c>
      <c r="D1037" s="832" t="s">
        <v>2497</v>
      </c>
      <c r="E1037" s="832" t="s">
        <v>4553</v>
      </c>
      <c r="F1037" s="832" t="s">
        <v>4741</v>
      </c>
      <c r="G1037" s="832" t="s">
        <v>4740</v>
      </c>
      <c r="H1037" s="849">
        <v>22.7</v>
      </c>
      <c r="I1037" s="849">
        <v>28694.79</v>
      </c>
      <c r="J1037" s="832">
        <v>2.5103024195135775</v>
      </c>
      <c r="K1037" s="832">
        <v>1264.087665198238</v>
      </c>
      <c r="L1037" s="849">
        <v>14.879999999999999</v>
      </c>
      <c r="M1037" s="849">
        <v>11430.810000000001</v>
      </c>
      <c r="N1037" s="832">
        <v>1</v>
      </c>
      <c r="O1037" s="832">
        <v>768.19959677419365</v>
      </c>
      <c r="P1037" s="849"/>
      <c r="Q1037" s="849"/>
      <c r="R1037" s="837"/>
      <c r="S1037" s="850"/>
    </row>
    <row r="1038" spans="1:19" ht="14.4" customHeight="1" x14ac:dyDescent="0.3">
      <c r="A1038" s="831" t="s">
        <v>4551</v>
      </c>
      <c r="B1038" s="832" t="s">
        <v>4552</v>
      </c>
      <c r="C1038" s="832" t="s">
        <v>606</v>
      </c>
      <c r="D1038" s="832" t="s">
        <v>2497</v>
      </c>
      <c r="E1038" s="832" t="s">
        <v>4553</v>
      </c>
      <c r="F1038" s="832" t="s">
        <v>4742</v>
      </c>
      <c r="G1038" s="832" t="s">
        <v>3365</v>
      </c>
      <c r="H1038" s="849"/>
      <c r="I1038" s="849"/>
      <c r="J1038" s="832"/>
      <c r="K1038" s="832"/>
      <c r="L1038" s="849">
        <v>22.42</v>
      </c>
      <c r="M1038" s="849">
        <v>583135.74</v>
      </c>
      <c r="N1038" s="832">
        <v>1</v>
      </c>
      <c r="O1038" s="832">
        <v>26009.622658340766</v>
      </c>
      <c r="P1038" s="849"/>
      <c r="Q1038" s="849"/>
      <c r="R1038" s="837"/>
      <c r="S1038" s="850"/>
    </row>
    <row r="1039" spans="1:19" ht="14.4" customHeight="1" x14ac:dyDescent="0.3">
      <c r="A1039" s="831" t="s">
        <v>4551</v>
      </c>
      <c r="B1039" s="832" t="s">
        <v>4552</v>
      </c>
      <c r="C1039" s="832" t="s">
        <v>606</v>
      </c>
      <c r="D1039" s="832" t="s">
        <v>2497</v>
      </c>
      <c r="E1039" s="832" t="s">
        <v>4553</v>
      </c>
      <c r="F1039" s="832" t="s">
        <v>4750</v>
      </c>
      <c r="G1039" s="832" t="s">
        <v>2367</v>
      </c>
      <c r="H1039" s="849"/>
      <c r="I1039" s="849"/>
      <c r="J1039" s="832"/>
      <c r="K1039" s="832"/>
      <c r="L1039" s="849">
        <v>48</v>
      </c>
      <c r="M1039" s="849">
        <v>1193899</v>
      </c>
      <c r="N1039" s="832">
        <v>1</v>
      </c>
      <c r="O1039" s="832">
        <v>24872.895833333332</v>
      </c>
      <c r="P1039" s="849">
        <v>61</v>
      </c>
      <c r="Q1039" s="849">
        <v>1247649.5999999999</v>
      </c>
      <c r="R1039" s="837">
        <v>1.0450210612455491</v>
      </c>
      <c r="S1039" s="850">
        <v>20453.27213114754</v>
      </c>
    </row>
    <row r="1040" spans="1:19" ht="14.4" customHeight="1" x14ac:dyDescent="0.3">
      <c r="A1040" s="831" t="s">
        <v>4551</v>
      </c>
      <c r="B1040" s="832" t="s">
        <v>4552</v>
      </c>
      <c r="C1040" s="832" t="s">
        <v>606</v>
      </c>
      <c r="D1040" s="832" t="s">
        <v>2497</v>
      </c>
      <c r="E1040" s="832" t="s">
        <v>4553</v>
      </c>
      <c r="F1040" s="832" t="s">
        <v>4751</v>
      </c>
      <c r="G1040" s="832" t="s">
        <v>4752</v>
      </c>
      <c r="H1040" s="849"/>
      <c r="I1040" s="849"/>
      <c r="J1040" s="832"/>
      <c r="K1040" s="832"/>
      <c r="L1040" s="849">
        <v>1</v>
      </c>
      <c r="M1040" s="849">
        <v>784.3</v>
      </c>
      <c r="N1040" s="832">
        <v>1</v>
      </c>
      <c r="O1040" s="832">
        <v>784.3</v>
      </c>
      <c r="P1040" s="849"/>
      <c r="Q1040" s="849"/>
      <c r="R1040" s="837"/>
      <c r="S1040" s="850"/>
    </row>
    <row r="1041" spans="1:19" ht="14.4" customHeight="1" x14ac:dyDescent="0.3">
      <c r="A1041" s="831" t="s">
        <v>4551</v>
      </c>
      <c r="B1041" s="832" t="s">
        <v>4552</v>
      </c>
      <c r="C1041" s="832" t="s">
        <v>606</v>
      </c>
      <c r="D1041" s="832" t="s">
        <v>2497</v>
      </c>
      <c r="E1041" s="832" t="s">
        <v>4553</v>
      </c>
      <c r="F1041" s="832" t="s">
        <v>4753</v>
      </c>
      <c r="G1041" s="832" t="s">
        <v>4752</v>
      </c>
      <c r="H1041" s="849"/>
      <c r="I1041" s="849"/>
      <c r="J1041" s="832"/>
      <c r="K1041" s="832"/>
      <c r="L1041" s="849">
        <v>6.8</v>
      </c>
      <c r="M1041" s="849">
        <v>1599.97</v>
      </c>
      <c r="N1041" s="832">
        <v>1</v>
      </c>
      <c r="O1041" s="832">
        <v>235.28970588235296</v>
      </c>
      <c r="P1041" s="849"/>
      <c r="Q1041" s="849"/>
      <c r="R1041" s="837"/>
      <c r="S1041" s="850"/>
    </row>
    <row r="1042" spans="1:19" ht="14.4" customHeight="1" x14ac:dyDescent="0.3">
      <c r="A1042" s="831" t="s">
        <v>4551</v>
      </c>
      <c r="B1042" s="832" t="s">
        <v>4552</v>
      </c>
      <c r="C1042" s="832" t="s">
        <v>606</v>
      </c>
      <c r="D1042" s="832" t="s">
        <v>2497</v>
      </c>
      <c r="E1042" s="832" t="s">
        <v>4553</v>
      </c>
      <c r="F1042" s="832" t="s">
        <v>4754</v>
      </c>
      <c r="G1042" s="832" t="s">
        <v>4752</v>
      </c>
      <c r="H1042" s="849"/>
      <c r="I1042" s="849"/>
      <c r="J1042" s="832"/>
      <c r="K1042" s="832"/>
      <c r="L1042" s="849">
        <v>1.1000000000000001</v>
      </c>
      <c r="M1042" s="849">
        <v>2588.19</v>
      </c>
      <c r="N1042" s="832">
        <v>1</v>
      </c>
      <c r="O1042" s="832">
        <v>2352.8999999999996</v>
      </c>
      <c r="P1042" s="849"/>
      <c r="Q1042" s="849"/>
      <c r="R1042" s="837"/>
      <c r="S1042" s="850"/>
    </row>
    <row r="1043" spans="1:19" ht="14.4" customHeight="1" x14ac:dyDescent="0.3">
      <c r="A1043" s="831" t="s">
        <v>4551</v>
      </c>
      <c r="B1043" s="832" t="s">
        <v>4552</v>
      </c>
      <c r="C1043" s="832" t="s">
        <v>606</v>
      </c>
      <c r="D1043" s="832" t="s">
        <v>2497</v>
      </c>
      <c r="E1043" s="832" t="s">
        <v>4553</v>
      </c>
      <c r="F1043" s="832" t="s">
        <v>4755</v>
      </c>
      <c r="G1043" s="832" t="s">
        <v>4661</v>
      </c>
      <c r="H1043" s="849"/>
      <c r="I1043" s="849"/>
      <c r="J1043" s="832"/>
      <c r="K1043" s="832"/>
      <c r="L1043" s="849">
        <v>1</v>
      </c>
      <c r="M1043" s="849">
        <v>46599.44</v>
      </c>
      <c r="N1043" s="832">
        <v>1</v>
      </c>
      <c r="O1043" s="832">
        <v>46599.44</v>
      </c>
      <c r="P1043" s="849"/>
      <c r="Q1043" s="849"/>
      <c r="R1043" s="837"/>
      <c r="S1043" s="850"/>
    </row>
    <row r="1044" spans="1:19" ht="14.4" customHeight="1" x14ac:dyDescent="0.3">
      <c r="A1044" s="831" t="s">
        <v>4551</v>
      </c>
      <c r="B1044" s="832" t="s">
        <v>4552</v>
      </c>
      <c r="C1044" s="832" t="s">
        <v>606</v>
      </c>
      <c r="D1044" s="832" t="s">
        <v>2497</v>
      </c>
      <c r="E1044" s="832" t="s">
        <v>4553</v>
      </c>
      <c r="F1044" s="832" t="s">
        <v>4756</v>
      </c>
      <c r="G1044" s="832" t="s">
        <v>818</v>
      </c>
      <c r="H1044" s="849"/>
      <c r="I1044" s="849"/>
      <c r="J1044" s="832"/>
      <c r="K1044" s="832"/>
      <c r="L1044" s="849">
        <v>25.189999999999998</v>
      </c>
      <c r="M1044" s="849">
        <v>17322.13</v>
      </c>
      <c r="N1044" s="832">
        <v>1</v>
      </c>
      <c r="O1044" s="832">
        <v>687.65899166335862</v>
      </c>
      <c r="P1044" s="849">
        <v>20.93</v>
      </c>
      <c r="Q1044" s="849">
        <v>4461.8500000000004</v>
      </c>
      <c r="R1044" s="837">
        <v>0.25758090950708717</v>
      </c>
      <c r="S1044" s="850">
        <v>213.17964644051602</v>
      </c>
    </row>
    <row r="1045" spans="1:19" ht="14.4" customHeight="1" x14ac:dyDescent="0.3">
      <c r="A1045" s="831" t="s">
        <v>4551</v>
      </c>
      <c r="B1045" s="832" t="s">
        <v>4552</v>
      </c>
      <c r="C1045" s="832" t="s">
        <v>606</v>
      </c>
      <c r="D1045" s="832" t="s">
        <v>2497</v>
      </c>
      <c r="E1045" s="832" t="s">
        <v>4553</v>
      </c>
      <c r="F1045" s="832" t="s">
        <v>4757</v>
      </c>
      <c r="G1045" s="832" t="s">
        <v>818</v>
      </c>
      <c r="H1045" s="849"/>
      <c r="I1045" s="849"/>
      <c r="J1045" s="832"/>
      <c r="K1045" s="832"/>
      <c r="L1045" s="849">
        <v>31.25</v>
      </c>
      <c r="M1045" s="849">
        <v>4298.1000000000004</v>
      </c>
      <c r="N1045" s="832">
        <v>1</v>
      </c>
      <c r="O1045" s="832">
        <v>137.53920000000002</v>
      </c>
      <c r="P1045" s="849">
        <v>78.61</v>
      </c>
      <c r="Q1045" s="849">
        <v>5733.0300000000007</v>
      </c>
      <c r="R1045" s="837">
        <v>1.3338521672366861</v>
      </c>
      <c r="S1045" s="850">
        <v>72.93003434677523</v>
      </c>
    </row>
    <row r="1046" spans="1:19" ht="14.4" customHeight="1" x14ac:dyDescent="0.3">
      <c r="A1046" s="831" t="s">
        <v>4551</v>
      </c>
      <c r="B1046" s="832" t="s">
        <v>4552</v>
      </c>
      <c r="C1046" s="832" t="s">
        <v>606</v>
      </c>
      <c r="D1046" s="832" t="s">
        <v>2497</v>
      </c>
      <c r="E1046" s="832" t="s">
        <v>4553</v>
      </c>
      <c r="F1046" s="832" t="s">
        <v>4758</v>
      </c>
      <c r="G1046" s="832" t="s">
        <v>1625</v>
      </c>
      <c r="H1046" s="849"/>
      <c r="I1046" s="849"/>
      <c r="J1046" s="832"/>
      <c r="K1046" s="832"/>
      <c r="L1046" s="849">
        <v>2.79</v>
      </c>
      <c r="M1046" s="849">
        <v>9016.1</v>
      </c>
      <c r="N1046" s="832">
        <v>1</v>
      </c>
      <c r="O1046" s="832">
        <v>3231.5770609318997</v>
      </c>
      <c r="P1046" s="849">
        <v>2.9400000000000004</v>
      </c>
      <c r="Q1046" s="849">
        <v>9170.34</v>
      </c>
      <c r="R1046" s="837">
        <v>1.0171071749426026</v>
      </c>
      <c r="S1046" s="850">
        <v>3119.163265306122</v>
      </c>
    </row>
    <row r="1047" spans="1:19" ht="14.4" customHeight="1" x14ac:dyDescent="0.3">
      <c r="A1047" s="831" t="s">
        <v>4551</v>
      </c>
      <c r="B1047" s="832" t="s">
        <v>4552</v>
      </c>
      <c r="C1047" s="832" t="s">
        <v>606</v>
      </c>
      <c r="D1047" s="832" t="s">
        <v>2497</v>
      </c>
      <c r="E1047" s="832" t="s">
        <v>4553</v>
      </c>
      <c r="F1047" s="832" t="s">
        <v>4759</v>
      </c>
      <c r="G1047" s="832" t="s">
        <v>1483</v>
      </c>
      <c r="H1047" s="849"/>
      <c r="I1047" s="849"/>
      <c r="J1047" s="832"/>
      <c r="K1047" s="832"/>
      <c r="L1047" s="849">
        <v>5</v>
      </c>
      <c r="M1047" s="849">
        <v>742.3</v>
      </c>
      <c r="N1047" s="832">
        <v>1</v>
      </c>
      <c r="O1047" s="832">
        <v>148.45999999999998</v>
      </c>
      <c r="P1047" s="849"/>
      <c r="Q1047" s="849"/>
      <c r="R1047" s="837"/>
      <c r="S1047" s="850"/>
    </row>
    <row r="1048" spans="1:19" ht="14.4" customHeight="1" x14ac:dyDescent="0.3">
      <c r="A1048" s="831" t="s">
        <v>4551</v>
      </c>
      <c r="B1048" s="832" t="s">
        <v>4552</v>
      </c>
      <c r="C1048" s="832" t="s">
        <v>606</v>
      </c>
      <c r="D1048" s="832" t="s">
        <v>2497</v>
      </c>
      <c r="E1048" s="832" t="s">
        <v>4553</v>
      </c>
      <c r="F1048" s="832" t="s">
        <v>4763</v>
      </c>
      <c r="G1048" s="832" t="s">
        <v>728</v>
      </c>
      <c r="H1048" s="849"/>
      <c r="I1048" s="849"/>
      <c r="J1048" s="832"/>
      <c r="K1048" s="832"/>
      <c r="L1048" s="849">
        <v>14.969999999999999</v>
      </c>
      <c r="M1048" s="849">
        <v>3090.9700000000003</v>
      </c>
      <c r="N1048" s="832">
        <v>1</v>
      </c>
      <c r="O1048" s="832">
        <v>206.47762191048767</v>
      </c>
      <c r="P1048" s="849">
        <v>25.660000000000004</v>
      </c>
      <c r="Q1048" s="849">
        <v>2876.62</v>
      </c>
      <c r="R1048" s="837">
        <v>0.93065283713526814</v>
      </c>
      <c r="S1048" s="850">
        <v>112.10522213561963</v>
      </c>
    </row>
    <row r="1049" spans="1:19" ht="14.4" customHeight="1" x14ac:dyDescent="0.3">
      <c r="A1049" s="831" t="s">
        <v>4551</v>
      </c>
      <c r="B1049" s="832" t="s">
        <v>4552</v>
      </c>
      <c r="C1049" s="832" t="s">
        <v>606</v>
      </c>
      <c r="D1049" s="832" t="s">
        <v>2497</v>
      </c>
      <c r="E1049" s="832" t="s">
        <v>4553</v>
      </c>
      <c r="F1049" s="832" t="s">
        <v>4764</v>
      </c>
      <c r="G1049" s="832" t="s">
        <v>728</v>
      </c>
      <c r="H1049" s="849"/>
      <c r="I1049" s="849"/>
      <c r="J1049" s="832"/>
      <c r="K1049" s="832"/>
      <c r="L1049" s="849">
        <v>0.03</v>
      </c>
      <c r="M1049" s="849">
        <v>18.55</v>
      </c>
      <c r="N1049" s="832">
        <v>1</v>
      </c>
      <c r="O1049" s="832">
        <v>618.33333333333337</v>
      </c>
      <c r="P1049" s="849">
        <v>2.4900000000000002</v>
      </c>
      <c r="Q1049" s="849">
        <v>717.38</v>
      </c>
      <c r="R1049" s="837">
        <v>38.672776280323447</v>
      </c>
      <c r="S1049" s="850">
        <v>288.10441767068272</v>
      </c>
    </row>
    <row r="1050" spans="1:19" ht="14.4" customHeight="1" x14ac:dyDescent="0.3">
      <c r="A1050" s="831" t="s">
        <v>4551</v>
      </c>
      <c r="B1050" s="832" t="s">
        <v>4552</v>
      </c>
      <c r="C1050" s="832" t="s">
        <v>606</v>
      </c>
      <c r="D1050" s="832" t="s">
        <v>2497</v>
      </c>
      <c r="E1050" s="832" t="s">
        <v>4553</v>
      </c>
      <c r="F1050" s="832" t="s">
        <v>4765</v>
      </c>
      <c r="G1050" s="832" t="s">
        <v>958</v>
      </c>
      <c r="H1050" s="849"/>
      <c r="I1050" s="849"/>
      <c r="J1050" s="832"/>
      <c r="K1050" s="832"/>
      <c r="L1050" s="849">
        <v>11.19</v>
      </c>
      <c r="M1050" s="849">
        <v>8596.15</v>
      </c>
      <c r="N1050" s="832">
        <v>1</v>
      </c>
      <c r="O1050" s="832">
        <v>768.19928507596069</v>
      </c>
      <c r="P1050" s="849">
        <v>18.439999999999998</v>
      </c>
      <c r="Q1050" s="849">
        <v>3372.67</v>
      </c>
      <c r="R1050" s="837">
        <v>0.39234657375685628</v>
      </c>
      <c r="S1050" s="850">
        <v>182.89967462039047</v>
      </c>
    </row>
    <row r="1051" spans="1:19" ht="14.4" customHeight="1" x14ac:dyDescent="0.3">
      <c r="A1051" s="831" t="s">
        <v>4551</v>
      </c>
      <c r="B1051" s="832" t="s">
        <v>4552</v>
      </c>
      <c r="C1051" s="832" t="s">
        <v>606</v>
      </c>
      <c r="D1051" s="832" t="s">
        <v>2497</v>
      </c>
      <c r="E1051" s="832" t="s">
        <v>4553</v>
      </c>
      <c r="F1051" s="832" t="s">
        <v>4766</v>
      </c>
      <c r="G1051" s="832" t="s">
        <v>4767</v>
      </c>
      <c r="H1051" s="849"/>
      <c r="I1051" s="849"/>
      <c r="J1051" s="832"/>
      <c r="K1051" s="832"/>
      <c r="L1051" s="849"/>
      <c r="M1051" s="849"/>
      <c r="N1051" s="832"/>
      <c r="O1051" s="832"/>
      <c r="P1051" s="849">
        <v>1</v>
      </c>
      <c r="Q1051" s="849">
        <v>12413.6</v>
      </c>
      <c r="R1051" s="837"/>
      <c r="S1051" s="850">
        <v>12413.6</v>
      </c>
    </row>
    <row r="1052" spans="1:19" ht="14.4" customHeight="1" x14ac:dyDescent="0.3">
      <c r="A1052" s="831" t="s">
        <v>4551</v>
      </c>
      <c r="B1052" s="832" t="s">
        <v>4552</v>
      </c>
      <c r="C1052" s="832" t="s">
        <v>606</v>
      </c>
      <c r="D1052" s="832" t="s">
        <v>2497</v>
      </c>
      <c r="E1052" s="832" t="s">
        <v>4553</v>
      </c>
      <c r="F1052" s="832" t="s">
        <v>4768</v>
      </c>
      <c r="G1052" s="832" t="s">
        <v>958</v>
      </c>
      <c r="H1052" s="849"/>
      <c r="I1052" s="849"/>
      <c r="J1052" s="832"/>
      <c r="K1052" s="832"/>
      <c r="L1052" s="849">
        <v>6.79</v>
      </c>
      <c r="M1052" s="849">
        <v>2086.41</v>
      </c>
      <c r="N1052" s="832">
        <v>1</v>
      </c>
      <c r="O1052" s="832">
        <v>307.2768777614138</v>
      </c>
      <c r="P1052" s="849">
        <v>9.67</v>
      </c>
      <c r="Q1052" s="849">
        <v>943.31999999999994</v>
      </c>
      <c r="R1052" s="837">
        <v>0.45212590047018564</v>
      </c>
      <c r="S1052" s="850">
        <v>97.551189245087897</v>
      </c>
    </row>
    <row r="1053" spans="1:19" ht="14.4" customHeight="1" x14ac:dyDescent="0.3">
      <c r="A1053" s="831" t="s">
        <v>4551</v>
      </c>
      <c r="B1053" s="832" t="s">
        <v>4552</v>
      </c>
      <c r="C1053" s="832" t="s">
        <v>606</v>
      </c>
      <c r="D1053" s="832" t="s">
        <v>2497</v>
      </c>
      <c r="E1053" s="832" t="s">
        <v>4553</v>
      </c>
      <c r="F1053" s="832" t="s">
        <v>4769</v>
      </c>
      <c r="G1053" s="832" t="s">
        <v>958</v>
      </c>
      <c r="H1053" s="849"/>
      <c r="I1053" s="849"/>
      <c r="J1053" s="832"/>
      <c r="K1053" s="832"/>
      <c r="L1053" s="849">
        <v>5.95</v>
      </c>
      <c r="M1053" s="849">
        <v>13712.29</v>
      </c>
      <c r="N1053" s="832">
        <v>1</v>
      </c>
      <c r="O1053" s="832">
        <v>2304.5865546218488</v>
      </c>
      <c r="P1053" s="849">
        <v>11.68</v>
      </c>
      <c r="Q1053" s="849">
        <v>4919.83</v>
      </c>
      <c r="R1053" s="837">
        <v>0.35878981555961836</v>
      </c>
      <c r="S1053" s="850">
        <v>421.21832191780823</v>
      </c>
    </row>
    <row r="1054" spans="1:19" ht="14.4" customHeight="1" x14ac:dyDescent="0.3">
      <c r="A1054" s="831" t="s">
        <v>4551</v>
      </c>
      <c r="B1054" s="832" t="s">
        <v>4552</v>
      </c>
      <c r="C1054" s="832" t="s">
        <v>606</v>
      </c>
      <c r="D1054" s="832" t="s">
        <v>2497</v>
      </c>
      <c r="E1054" s="832" t="s">
        <v>4553</v>
      </c>
      <c r="F1054" s="832" t="s">
        <v>4770</v>
      </c>
      <c r="G1054" s="832" t="s">
        <v>4767</v>
      </c>
      <c r="H1054" s="849"/>
      <c r="I1054" s="849"/>
      <c r="J1054" s="832"/>
      <c r="K1054" s="832"/>
      <c r="L1054" s="849"/>
      <c r="M1054" s="849"/>
      <c r="N1054" s="832"/>
      <c r="O1054" s="832"/>
      <c r="P1054" s="849">
        <v>2</v>
      </c>
      <c r="Q1054" s="849">
        <v>33212.6</v>
      </c>
      <c r="R1054" s="837"/>
      <c r="S1054" s="850">
        <v>16606.3</v>
      </c>
    </row>
    <row r="1055" spans="1:19" ht="14.4" customHeight="1" x14ac:dyDescent="0.3">
      <c r="A1055" s="831" t="s">
        <v>4551</v>
      </c>
      <c r="B1055" s="832" t="s">
        <v>4552</v>
      </c>
      <c r="C1055" s="832" t="s">
        <v>606</v>
      </c>
      <c r="D1055" s="832" t="s">
        <v>2497</v>
      </c>
      <c r="E1055" s="832" t="s">
        <v>4553</v>
      </c>
      <c r="F1055" s="832" t="s">
        <v>4771</v>
      </c>
      <c r="G1055" s="832" t="s">
        <v>1902</v>
      </c>
      <c r="H1055" s="849"/>
      <c r="I1055" s="849"/>
      <c r="J1055" s="832"/>
      <c r="K1055" s="832"/>
      <c r="L1055" s="849"/>
      <c r="M1055" s="849"/>
      <c r="N1055" s="832"/>
      <c r="O1055" s="832"/>
      <c r="P1055" s="849">
        <v>7</v>
      </c>
      <c r="Q1055" s="849">
        <v>1038.1400000000001</v>
      </c>
      <c r="R1055" s="837"/>
      <c r="S1055" s="850">
        <v>148.30571428571429</v>
      </c>
    </row>
    <row r="1056" spans="1:19" ht="14.4" customHeight="1" x14ac:dyDescent="0.3">
      <c r="A1056" s="831" t="s">
        <v>4551</v>
      </c>
      <c r="B1056" s="832" t="s">
        <v>4552</v>
      </c>
      <c r="C1056" s="832" t="s">
        <v>606</v>
      </c>
      <c r="D1056" s="832" t="s">
        <v>2497</v>
      </c>
      <c r="E1056" s="832" t="s">
        <v>4553</v>
      </c>
      <c r="F1056" s="832" t="s">
        <v>4773</v>
      </c>
      <c r="G1056" s="832" t="s">
        <v>2087</v>
      </c>
      <c r="H1056" s="849"/>
      <c r="I1056" s="849"/>
      <c r="J1056" s="832"/>
      <c r="K1056" s="832"/>
      <c r="L1056" s="849"/>
      <c r="M1056" s="849"/>
      <c r="N1056" s="832"/>
      <c r="O1056" s="832"/>
      <c r="P1056" s="849">
        <v>4.3100000000000005</v>
      </c>
      <c r="Q1056" s="849">
        <v>2044.1100000000001</v>
      </c>
      <c r="R1056" s="837"/>
      <c r="S1056" s="850">
        <v>474.27146171693732</v>
      </c>
    </row>
    <row r="1057" spans="1:19" ht="14.4" customHeight="1" x14ac:dyDescent="0.3">
      <c r="A1057" s="831" t="s">
        <v>4551</v>
      </c>
      <c r="B1057" s="832" t="s">
        <v>4552</v>
      </c>
      <c r="C1057" s="832" t="s">
        <v>606</v>
      </c>
      <c r="D1057" s="832" t="s">
        <v>2497</v>
      </c>
      <c r="E1057" s="832" t="s">
        <v>4553</v>
      </c>
      <c r="F1057" s="832" t="s">
        <v>4774</v>
      </c>
      <c r="G1057" s="832" t="s">
        <v>2087</v>
      </c>
      <c r="H1057" s="849"/>
      <c r="I1057" s="849"/>
      <c r="J1057" s="832"/>
      <c r="K1057" s="832"/>
      <c r="L1057" s="849"/>
      <c r="M1057" s="849"/>
      <c r="N1057" s="832"/>
      <c r="O1057" s="832"/>
      <c r="P1057" s="849">
        <v>7.02</v>
      </c>
      <c r="Q1057" s="849">
        <v>1435.73</v>
      </c>
      <c r="R1057" s="837"/>
      <c r="S1057" s="850">
        <v>204.51994301994304</v>
      </c>
    </row>
    <row r="1058" spans="1:19" ht="14.4" customHeight="1" x14ac:dyDescent="0.3">
      <c r="A1058" s="831" t="s">
        <v>4551</v>
      </c>
      <c r="B1058" s="832" t="s">
        <v>4552</v>
      </c>
      <c r="C1058" s="832" t="s">
        <v>606</v>
      </c>
      <c r="D1058" s="832" t="s">
        <v>2497</v>
      </c>
      <c r="E1058" s="832" t="s">
        <v>4553</v>
      </c>
      <c r="F1058" s="832" t="s">
        <v>4779</v>
      </c>
      <c r="G1058" s="832" t="s">
        <v>4780</v>
      </c>
      <c r="H1058" s="849"/>
      <c r="I1058" s="849"/>
      <c r="J1058" s="832"/>
      <c r="K1058" s="832"/>
      <c r="L1058" s="849"/>
      <c r="M1058" s="849"/>
      <c r="N1058" s="832"/>
      <c r="O1058" s="832"/>
      <c r="P1058" s="849">
        <v>6</v>
      </c>
      <c r="Q1058" s="849">
        <v>180023</v>
      </c>
      <c r="R1058" s="837"/>
      <c r="S1058" s="850">
        <v>30003.833333333332</v>
      </c>
    </row>
    <row r="1059" spans="1:19" ht="14.4" customHeight="1" x14ac:dyDescent="0.3">
      <c r="A1059" s="831" t="s">
        <v>4551</v>
      </c>
      <c r="B1059" s="832" t="s">
        <v>4552</v>
      </c>
      <c r="C1059" s="832" t="s">
        <v>606</v>
      </c>
      <c r="D1059" s="832" t="s">
        <v>2497</v>
      </c>
      <c r="E1059" s="832" t="s">
        <v>4553</v>
      </c>
      <c r="F1059" s="832" t="s">
        <v>4781</v>
      </c>
      <c r="G1059" s="832" t="s">
        <v>4780</v>
      </c>
      <c r="H1059" s="849"/>
      <c r="I1059" s="849"/>
      <c r="J1059" s="832"/>
      <c r="K1059" s="832"/>
      <c r="L1059" s="849"/>
      <c r="M1059" s="849"/>
      <c r="N1059" s="832"/>
      <c r="O1059" s="832"/>
      <c r="P1059" s="849">
        <v>19</v>
      </c>
      <c r="Q1059" s="849">
        <v>580664.69999999995</v>
      </c>
      <c r="R1059" s="837"/>
      <c r="S1059" s="850">
        <v>30561.3</v>
      </c>
    </row>
    <row r="1060" spans="1:19" ht="14.4" customHeight="1" x14ac:dyDescent="0.3">
      <c r="A1060" s="831" t="s">
        <v>4551</v>
      </c>
      <c r="B1060" s="832" t="s">
        <v>4552</v>
      </c>
      <c r="C1060" s="832" t="s">
        <v>606</v>
      </c>
      <c r="D1060" s="832" t="s">
        <v>2497</v>
      </c>
      <c r="E1060" s="832" t="s">
        <v>4788</v>
      </c>
      <c r="F1060" s="832" t="s">
        <v>4789</v>
      </c>
      <c r="G1060" s="832" t="s">
        <v>4790</v>
      </c>
      <c r="H1060" s="849">
        <v>2</v>
      </c>
      <c r="I1060" s="849">
        <v>4200</v>
      </c>
      <c r="J1060" s="832">
        <v>0.49300751014773797</v>
      </c>
      <c r="K1060" s="832">
        <v>2100</v>
      </c>
      <c r="L1060" s="849">
        <v>4</v>
      </c>
      <c r="M1060" s="849">
        <v>8519.14</v>
      </c>
      <c r="N1060" s="832">
        <v>1</v>
      </c>
      <c r="O1060" s="832">
        <v>2129.7849999999999</v>
      </c>
      <c r="P1060" s="849"/>
      <c r="Q1060" s="849"/>
      <c r="R1060" s="837"/>
      <c r="S1060" s="850"/>
    </row>
    <row r="1061" spans="1:19" ht="14.4" customHeight="1" x14ac:dyDescent="0.3">
      <c r="A1061" s="831" t="s">
        <v>4551</v>
      </c>
      <c r="B1061" s="832" t="s">
        <v>4552</v>
      </c>
      <c r="C1061" s="832" t="s">
        <v>606</v>
      </c>
      <c r="D1061" s="832" t="s">
        <v>2497</v>
      </c>
      <c r="E1061" s="832" t="s">
        <v>4788</v>
      </c>
      <c r="F1061" s="832" t="s">
        <v>4791</v>
      </c>
      <c r="G1061" s="832" t="s">
        <v>4792</v>
      </c>
      <c r="H1061" s="849"/>
      <c r="I1061" s="849"/>
      <c r="J1061" s="832"/>
      <c r="K1061" s="832"/>
      <c r="L1061" s="849">
        <v>2</v>
      </c>
      <c r="M1061" s="849">
        <v>5180</v>
      </c>
      <c r="N1061" s="832">
        <v>1</v>
      </c>
      <c r="O1061" s="832">
        <v>2590</v>
      </c>
      <c r="P1061" s="849">
        <v>9</v>
      </c>
      <c r="Q1061" s="849">
        <v>23959.800000000003</v>
      </c>
      <c r="R1061" s="837">
        <v>4.6254440154440157</v>
      </c>
      <c r="S1061" s="850">
        <v>2662.2000000000003</v>
      </c>
    </row>
    <row r="1062" spans="1:19" ht="14.4" customHeight="1" x14ac:dyDescent="0.3">
      <c r="A1062" s="831" t="s">
        <v>4551</v>
      </c>
      <c r="B1062" s="832" t="s">
        <v>4552</v>
      </c>
      <c r="C1062" s="832" t="s">
        <v>606</v>
      </c>
      <c r="D1062" s="832" t="s">
        <v>2497</v>
      </c>
      <c r="E1062" s="832" t="s">
        <v>4793</v>
      </c>
      <c r="F1062" s="832" t="s">
        <v>4794</v>
      </c>
      <c r="G1062" s="832" t="s">
        <v>4795</v>
      </c>
      <c r="H1062" s="849"/>
      <c r="I1062" s="849"/>
      <c r="J1062" s="832"/>
      <c r="K1062" s="832"/>
      <c r="L1062" s="849"/>
      <c r="M1062" s="849"/>
      <c r="N1062" s="832"/>
      <c r="O1062" s="832"/>
      <c r="P1062" s="849">
        <v>3</v>
      </c>
      <c r="Q1062" s="849">
        <v>2601</v>
      </c>
      <c r="R1062" s="837"/>
      <c r="S1062" s="850">
        <v>867</v>
      </c>
    </row>
    <row r="1063" spans="1:19" ht="14.4" customHeight="1" x14ac:dyDescent="0.3">
      <c r="A1063" s="831" t="s">
        <v>4551</v>
      </c>
      <c r="B1063" s="832" t="s">
        <v>4552</v>
      </c>
      <c r="C1063" s="832" t="s">
        <v>606</v>
      </c>
      <c r="D1063" s="832" t="s">
        <v>2497</v>
      </c>
      <c r="E1063" s="832" t="s">
        <v>4793</v>
      </c>
      <c r="F1063" s="832" t="s">
        <v>4796</v>
      </c>
      <c r="G1063" s="832" t="s">
        <v>4797</v>
      </c>
      <c r="H1063" s="849">
        <v>38</v>
      </c>
      <c r="I1063" s="849">
        <v>32946</v>
      </c>
      <c r="J1063" s="832">
        <v>1.6521739130434783</v>
      </c>
      <c r="K1063" s="832">
        <v>867</v>
      </c>
      <c r="L1063" s="849">
        <v>23</v>
      </c>
      <c r="M1063" s="849">
        <v>19941</v>
      </c>
      <c r="N1063" s="832">
        <v>1</v>
      </c>
      <c r="O1063" s="832">
        <v>867</v>
      </c>
      <c r="P1063" s="849">
        <v>53</v>
      </c>
      <c r="Q1063" s="849">
        <v>29540.770000000004</v>
      </c>
      <c r="R1063" s="837">
        <v>1.4814086555338251</v>
      </c>
      <c r="S1063" s="850">
        <v>557.37301886792466</v>
      </c>
    </row>
    <row r="1064" spans="1:19" ht="14.4" customHeight="1" x14ac:dyDescent="0.3">
      <c r="A1064" s="831" t="s">
        <v>4551</v>
      </c>
      <c r="B1064" s="832" t="s">
        <v>4552</v>
      </c>
      <c r="C1064" s="832" t="s">
        <v>606</v>
      </c>
      <c r="D1064" s="832" t="s">
        <v>2497</v>
      </c>
      <c r="E1064" s="832" t="s">
        <v>4793</v>
      </c>
      <c r="F1064" s="832" t="s">
        <v>4800</v>
      </c>
      <c r="G1064" s="832" t="s">
        <v>4801</v>
      </c>
      <c r="H1064" s="849"/>
      <c r="I1064" s="849"/>
      <c r="J1064" s="832"/>
      <c r="K1064" s="832"/>
      <c r="L1064" s="849"/>
      <c r="M1064" s="849"/>
      <c r="N1064" s="832"/>
      <c r="O1064" s="832"/>
      <c r="P1064" s="849">
        <v>1</v>
      </c>
      <c r="Q1064" s="849">
        <v>1557.65</v>
      </c>
      <c r="R1064" s="837"/>
      <c r="S1064" s="850">
        <v>1557.65</v>
      </c>
    </row>
    <row r="1065" spans="1:19" ht="14.4" customHeight="1" x14ac:dyDescent="0.3">
      <c r="A1065" s="831" t="s">
        <v>4551</v>
      </c>
      <c r="B1065" s="832" t="s">
        <v>4552</v>
      </c>
      <c r="C1065" s="832" t="s">
        <v>606</v>
      </c>
      <c r="D1065" s="832" t="s">
        <v>2497</v>
      </c>
      <c r="E1065" s="832" t="s">
        <v>4793</v>
      </c>
      <c r="F1065" s="832" t="s">
        <v>4802</v>
      </c>
      <c r="G1065" s="832" t="s">
        <v>4803</v>
      </c>
      <c r="H1065" s="849"/>
      <c r="I1065" s="849"/>
      <c r="J1065" s="832"/>
      <c r="K1065" s="832"/>
      <c r="L1065" s="849">
        <v>1</v>
      </c>
      <c r="M1065" s="849">
        <v>5420</v>
      </c>
      <c r="N1065" s="832">
        <v>1</v>
      </c>
      <c r="O1065" s="832">
        <v>5420</v>
      </c>
      <c r="P1065" s="849"/>
      <c r="Q1065" s="849"/>
      <c r="R1065" s="837"/>
      <c r="S1065" s="850"/>
    </row>
    <row r="1066" spans="1:19" ht="14.4" customHeight="1" x14ac:dyDescent="0.3">
      <c r="A1066" s="831" t="s">
        <v>4551</v>
      </c>
      <c r="B1066" s="832" t="s">
        <v>4552</v>
      </c>
      <c r="C1066" s="832" t="s">
        <v>606</v>
      </c>
      <c r="D1066" s="832" t="s">
        <v>2497</v>
      </c>
      <c r="E1066" s="832" t="s">
        <v>4804</v>
      </c>
      <c r="F1066" s="832" t="s">
        <v>4807</v>
      </c>
      <c r="G1066" s="832" t="s">
        <v>4808</v>
      </c>
      <c r="H1066" s="849">
        <v>17</v>
      </c>
      <c r="I1066" s="849">
        <v>2074</v>
      </c>
      <c r="J1066" s="832">
        <v>0.54838709677419351</v>
      </c>
      <c r="K1066" s="832">
        <v>122</v>
      </c>
      <c r="L1066" s="849">
        <v>31</v>
      </c>
      <c r="M1066" s="849">
        <v>3782</v>
      </c>
      <c r="N1066" s="832">
        <v>1</v>
      </c>
      <c r="O1066" s="832">
        <v>122</v>
      </c>
      <c r="P1066" s="849">
        <v>22</v>
      </c>
      <c r="Q1066" s="849">
        <v>2684</v>
      </c>
      <c r="R1066" s="837">
        <v>0.70967741935483875</v>
      </c>
      <c r="S1066" s="850">
        <v>122</v>
      </c>
    </row>
    <row r="1067" spans="1:19" ht="14.4" customHeight="1" x14ac:dyDescent="0.3">
      <c r="A1067" s="831" t="s">
        <v>4551</v>
      </c>
      <c r="B1067" s="832" t="s">
        <v>4552</v>
      </c>
      <c r="C1067" s="832" t="s">
        <v>606</v>
      </c>
      <c r="D1067" s="832" t="s">
        <v>2497</v>
      </c>
      <c r="E1067" s="832" t="s">
        <v>4804</v>
      </c>
      <c r="F1067" s="832" t="s">
        <v>4809</v>
      </c>
      <c r="G1067" s="832" t="s">
        <v>4810</v>
      </c>
      <c r="H1067" s="849">
        <v>14</v>
      </c>
      <c r="I1067" s="849">
        <v>2058</v>
      </c>
      <c r="J1067" s="832">
        <v>0.36842105263157893</v>
      </c>
      <c r="K1067" s="832">
        <v>147</v>
      </c>
      <c r="L1067" s="849">
        <v>38</v>
      </c>
      <c r="M1067" s="849">
        <v>5586</v>
      </c>
      <c r="N1067" s="832">
        <v>1</v>
      </c>
      <c r="O1067" s="832">
        <v>147</v>
      </c>
      <c r="P1067" s="849">
        <v>9</v>
      </c>
      <c r="Q1067" s="849">
        <v>1359</v>
      </c>
      <c r="R1067" s="837">
        <v>0.24328678839957035</v>
      </c>
      <c r="S1067" s="850">
        <v>151</v>
      </c>
    </row>
    <row r="1068" spans="1:19" ht="14.4" customHeight="1" x14ac:dyDescent="0.3">
      <c r="A1068" s="831" t="s">
        <v>4551</v>
      </c>
      <c r="B1068" s="832" t="s">
        <v>4552</v>
      </c>
      <c r="C1068" s="832" t="s">
        <v>606</v>
      </c>
      <c r="D1068" s="832" t="s">
        <v>2497</v>
      </c>
      <c r="E1068" s="832" t="s">
        <v>4804</v>
      </c>
      <c r="F1068" s="832" t="s">
        <v>4811</v>
      </c>
      <c r="G1068" s="832" t="s">
        <v>4812</v>
      </c>
      <c r="H1068" s="849">
        <v>1</v>
      </c>
      <c r="I1068" s="849">
        <v>196</v>
      </c>
      <c r="J1068" s="832">
        <v>0.25</v>
      </c>
      <c r="K1068" s="832">
        <v>196</v>
      </c>
      <c r="L1068" s="849">
        <v>4</v>
      </c>
      <c r="M1068" s="849">
        <v>784</v>
      </c>
      <c r="N1068" s="832">
        <v>1</v>
      </c>
      <c r="O1068" s="832">
        <v>196</v>
      </c>
      <c r="P1068" s="849">
        <v>8</v>
      </c>
      <c r="Q1068" s="849">
        <v>1592</v>
      </c>
      <c r="R1068" s="837">
        <v>2.0306122448979593</v>
      </c>
      <c r="S1068" s="850">
        <v>199</v>
      </c>
    </row>
    <row r="1069" spans="1:19" ht="14.4" customHeight="1" x14ac:dyDescent="0.3">
      <c r="A1069" s="831" t="s">
        <v>4551</v>
      </c>
      <c r="B1069" s="832" t="s">
        <v>4552</v>
      </c>
      <c r="C1069" s="832" t="s">
        <v>606</v>
      </c>
      <c r="D1069" s="832" t="s">
        <v>2497</v>
      </c>
      <c r="E1069" s="832" t="s">
        <v>4804</v>
      </c>
      <c r="F1069" s="832" t="s">
        <v>4813</v>
      </c>
      <c r="G1069" s="832" t="s">
        <v>4814</v>
      </c>
      <c r="H1069" s="849">
        <v>671</v>
      </c>
      <c r="I1069" s="849">
        <v>24827</v>
      </c>
      <c r="J1069" s="832">
        <v>1.0718849840255591</v>
      </c>
      <c r="K1069" s="832">
        <v>37</v>
      </c>
      <c r="L1069" s="849">
        <v>626</v>
      </c>
      <c r="M1069" s="849">
        <v>23162</v>
      </c>
      <c r="N1069" s="832">
        <v>1</v>
      </c>
      <c r="O1069" s="832">
        <v>37</v>
      </c>
      <c r="P1069" s="849">
        <v>631</v>
      </c>
      <c r="Q1069" s="849">
        <v>23978</v>
      </c>
      <c r="R1069" s="837">
        <v>1.035230118297211</v>
      </c>
      <c r="S1069" s="850">
        <v>38</v>
      </c>
    </row>
    <row r="1070" spans="1:19" ht="14.4" customHeight="1" x14ac:dyDescent="0.3">
      <c r="A1070" s="831" t="s">
        <v>4551</v>
      </c>
      <c r="B1070" s="832" t="s">
        <v>4552</v>
      </c>
      <c r="C1070" s="832" t="s">
        <v>606</v>
      </c>
      <c r="D1070" s="832" t="s">
        <v>2497</v>
      </c>
      <c r="E1070" s="832" t="s">
        <v>4804</v>
      </c>
      <c r="F1070" s="832" t="s">
        <v>4817</v>
      </c>
      <c r="G1070" s="832" t="s">
        <v>4818</v>
      </c>
      <c r="H1070" s="849">
        <v>707</v>
      </c>
      <c r="I1070" s="849">
        <v>125139</v>
      </c>
      <c r="J1070" s="832">
        <v>1.0461727528089888</v>
      </c>
      <c r="K1070" s="832">
        <v>177</v>
      </c>
      <c r="L1070" s="849">
        <v>672</v>
      </c>
      <c r="M1070" s="849">
        <v>119616</v>
      </c>
      <c r="N1070" s="832">
        <v>1</v>
      </c>
      <c r="O1070" s="832">
        <v>178</v>
      </c>
      <c r="P1070" s="849">
        <v>692</v>
      </c>
      <c r="Q1070" s="849">
        <v>123868</v>
      </c>
      <c r="R1070" s="837">
        <v>1.0355470840021401</v>
      </c>
      <c r="S1070" s="850">
        <v>179</v>
      </c>
    </row>
    <row r="1071" spans="1:19" ht="14.4" customHeight="1" x14ac:dyDescent="0.3">
      <c r="A1071" s="831" t="s">
        <v>4551</v>
      </c>
      <c r="B1071" s="832" t="s">
        <v>4552</v>
      </c>
      <c r="C1071" s="832" t="s">
        <v>606</v>
      </c>
      <c r="D1071" s="832" t="s">
        <v>2497</v>
      </c>
      <c r="E1071" s="832" t="s">
        <v>4804</v>
      </c>
      <c r="F1071" s="832" t="s">
        <v>4819</v>
      </c>
      <c r="G1071" s="832" t="s">
        <v>4820</v>
      </c>
      <c r="H1071" s="849">
        <v>62</v>
      </c>
      <c r="I1071" s="849">
        <v>0</v>
      </c>
      <c r="J1071" s="832"/>
      <c r="K1071" s="832">
        <v>0</v>
      </c>
      <c r="L1071" s="849">
        <v>105</v>
      </c>
      <c r="M1071" s="849">
        <v>0</v>
      </c>
      <c r="N1071" s="832"/>
      <c r="O1071" s="832">
        <v>0</v>
      </c>
      <c r="P1071" s="849">
        <v>140</v>
      </c>
      <c r="Q1071" s="849">
        <v>0</v>
      </c>
      <c r="R1071" s="837"/>
      <c r="S1071" s="850">
        <v>0</v>
      </c>
    </row>
    <row r="1072" spans="1:19" ht="14.4" customHeight="1" x14ac:dyDescent="0.3">
      <c r="A1072" s="831" t="s">
        <v>4551</v>
      </c>
      <c r="B1072" s="832" t="s">
        <v>4552</v>
      </c>
      <c r="C1072" s="832" t="s">
        <v>606</v>
      </c>
      <c r="D1072" s="832" t="s">
        <v>2497</v>
      </c>
      <c r="E1072" s="832" t="s">
        <v>4804</v>
      </c>
      <c r="F1072" s="832" t="s">
        <v>4821</v>
      </c>
      <c r="G1072" s="832" t="s">
        <v>4822</v>
      </c>
      <c r="H1072" s="849"/>
      <c r="I1072" s="849"/>
      <c r="J1072" s="832"/>
      <c r="K1072" s="832"/>
      <c r="L1072" s="849">
        <v>1</v>
      </c>
      <c r="M1072" s="849">
        <v>0</v>
      </c>
      <c r="N1072" s="832"/>
      <c r="O1072" s="832">
        <v>0</v>
      </c>
      <c r="P1072" s="849"/>
      <c r="Q1072" s="849"/>
      <c r="R1072" s="837"/>
      <c r="S1072" s="850"/>
    </row>
    <row r="1073" spans="1:19" ht="14.4" customHeight="1" x14ac:dyDescent="0.3">
      <c r="A1073" s="831" t="s">
        <v>4551</v>
      </c>
      <c r="B1073" s="832" t="s">
        <v>4552</v>
      </c>
      <c r="C1073" s="832" t="s">
        <v>606</v>
      </c>
      <c r="D1073" s="832" t="s">
        <v>2497</v>
      </c>
      <c r="E1073" s="832" t="s">
        <v>4804</v>
      </c>
      <c r="F1073" s="832" t="s">
        <v>4823</v>
      </c>
      <c r="G1073" s="832" t="s">
        <v>4824</v>
      </c>
      <c r="H1073" s="849">
        <v>374</v>
      </c>
      <c r="I1073" s="849">
        <v>90882</v>
      </c>
      <c r="J1073" s="832">
        <v>1.1899910962132718</v>
      </c>
      <c r="K1073" s="832">
        <v>243</v>
      </c>
      <c r="L1073" s="849">
        <v>313</v>
      </c>
      <c r="M1073" s="849">
        <v>76372</v>
      </c>
      <c r="N1073" s="832">
        <v>1</v>
      </c>
      <c r="O1073" s="832">
        <v>244</v>
      </c>
      <c r="P1073" s="849">
        <v>318</v>
      </c>
      <c r="Q1073" s="849">
        <v>77910</v>
      </c>
      <c r="R1073" s="837">
        <v>1.0201382705703661</v>
      </c>
      <c r="S1073" s="850">
        <v>245</v>
      </c>
    </row>
    <row r="1074" spans="1:19" ht="14.4" customHeight="1" x14ac:dyDescent="0.3">
      <c r="A1074" s="831" t="s">
        <v>4551</v>
      </c>
      <c r="B1074" s="832" t="s">
        <v>4552</v>
      </c>
      <c r="C1074" s="832" t="s">
        <v>606</v>
      </c>
      <c r="D1074" s="832" t="s">
        <v>2497</v>
      </c>
      <c r="E1074" s="832" t="s">
        <v>4804</v>
      </c>
      <c r="F1074" s="832" t="s">
        <v>4825</v>
      </c>
      <c r="G1074" s="832" t="s">
        <v>4826</v>
      </c>
      <c r="H1074" s="849">
        <v>915</v>
      </c>
      <c r="I1074" s="849">
        <v>30499.910000000018</v>
      </c>
      <c r="J1074" s="832">
        <v>1.0327294951800177</v>
      </c>
      <c r="K1074" s="832">
        <v>33.333234972677616</v>
      </c>
      <c r="L1074" s="849">
        <v>886</v>
      </c>
      <c r="M1074" s="849">
        <v>29533.300000000003</v>
      </c>
      <c r="N1074" s="832">
        <v>1</v>
      </c>
      <c r="O1074" s="832">
        <v>33.333295711060948</v>
      </c>
      <c r="P1074" s="849">
        <v>926</v>
      </c>
      <c r="Q1074" s="849">
        <v>30866.640000000014</v>
      </c>
      <c r="R1074" s="837">
        <v>1.045147003551923</v>
      </c>
      <c r="S1074" s="850">
        <v>33.333304535637161</v>
      </c>
    </row>
    <row r="1075" spans="1:19" ht="14.4" customHeight="1" x14ac:dyDescent="0.3">
      <c r="A1075" s="831" t="s">
        <v>4551</v>
      </c>
      <c r="B1075" s="832" t="s">
        <v>4552</v>
      </c>
      <c r="C1075" s="832" t="s">
        <v>606</v>
      </c>
      <c r="D1075" s="832" t="s">
        <v>2497</v>
      </c>
      <c r="E1075" s="832" t="s">
        <v>4804</v>
      </c>
      <c r="F1075" s="832" t="s">
        <v>4827</v>
      </c>
      <c r="G1075" s="832" t="s">
        <v>4828</v>
      </c>
      <c r="H1075" s="849">
        <v>121</v>
      </c>
      <c r="I1075" s="849">
        <v>4477</v>
      </c>
      <c r="J1075" s="832">
        <v>1.2736842105263158</v>
      </c>
      <c r="K1075" s="832">
        <v>37</v>
      </c>
      <c r="L1075" s="849">
        <v>95</v>
      </c>
      <c r="M1075" s="849">
        <v>3515</v>
      </c>
      <c r="N1075" s="832">
        <v>1</v>
      </c>
      <c r="O1075" s="832">
        <v>37</v>
      </c>
      <c r="P1075" s="849">
        <v>164</v>
      </c>
      <c r="Q1075" s="849">
        <v>6232</v>
      </c>
      <c r="R1075" s="837">
        <v>1.7729729729729731</v>
      </c>
      <c r="S1075" s="850">
        <v>38</v>
      </c>
    </row>
    <row r="1076" spans="1:19" ht="14.4" customHeight="1" x14ac:dyDescent="0.3">
      <c r="A1076" s="831" t="s">
        <v>4551</v>
      </c>
      <c r="B1076" s="832" t="s">
        <v>4552</v>
      </c>
      <c r="C1076" s="832" t="s">
        <v>606</v>
      </c>
      <c r="D1076" s="832" t="s">
        <v>2497</v>
      </c>
      <c r="E1076" s="832" t="s">
        <v>4804</v>
      </c>
      <c r="F1076" s="832" t="s">
        <v>4829</v>
      </c>
      <c r="G1076" s="832" t="s">
        <v>4830</v>
      </c>
      <c r="H1076" s="849"/>
      <c r="I1076" s="849"/>
      <c r="J1076" s="832"/>
      <c r="K1076" s="832"/>
      <c r="L1076" s="849"/>
      <c r="M1076" s="849"/>
      <c r="N1076" s="832"/>
      <c r="O1076" s="832"/>
      <c r="P1076" s="849">
        <v>1</v>
      </c>
      <c r="Q1076" s="849">
        <v>87</v>
      </c>
      <c r="R1076" s="837"/>
      <c r="S1076" s="850">
        <v>87</v>
      </c>
    </row>
    <row r="1077" spans="1:19" ht="14.4" customHeight="1" x14ac:dyDescent="0.3">
      <c r="A1077" s="831" t="s">
        <v>4551</v>
      </c>
      <c r="B1077" s="832" t="s">
        <v>4552</v>
      </c>
      <c r="C1077" s="832" t="s">
        <v>606</v>
      </c>
      <c r="D1077" s="832" t="s">
        <v>2497</v>
      </c>
      <c r="E1077" s="832" t="s">
        <v>4804</v>
      </c>
      <c r="F1077" s="832" t="s">
        <v>4831</v>
      </c>
      <c r="G1077" s="832" t="s">
        <v>4832</v>
      </c>
      <c r="H1077" s="849">
        <v>88</v>
      </c>
      <c r="I1077" s="849">
        <v>2816</v>
      </c>
      <c r="J1077" s="832">
        <v>0.83018867924528306</v>
      </c>
      <c r="K1077" s="832">
        <v>32</v>
      </c>
      <c r="L1077" s="849">
        <v>106</v>
      </c>
      <c r="M1077" s="849">
        <v>3392</v>
      </c>
      <c r="N1077" s="832">
        <v>1</v>
      </c>
      <c r="O1077" s="832">
        <v>32</v>
      </c>
      <c r="P1077" s="849">
        <v>152</v>
      </c>
      <c r="Q1077" s="849">
        <v>5016</v>
      </c>
      <c r="R1077" s="837">
        <v>1.4787735849056605</v>
      </c>
      <c r="S1077" s="850">
        <v>33</v>
      </c>
    </row>
    <row r="1078" spans="1:19" ht="14.4" customHeight="1" x14ac:dyDescent="0.3">
      <c r="A1078" s="831" t="s">
        <v>4551</v>
      </c>
      <c r="B1078" s="832" t="s">
        <v>4552</v>
      </c>
      <c r="C1078" s="832" t="s">
        <v>606</v>
      </c>
      <c r="D1078" s="832" t="s">
        <v>2497</v>
      </c>
      <c r="E1078" s="832" t="s">
        <v>4804</v>
      </c>
      <c r="F1078" s="832" t="s">
        <v>4835</v>
      </c>
      <c r="G1078" s="832" t="s">
        <v>4836</v>
      </c>
      <c r="H1078" s="849">
        <v>253</v>
      </c>
      <c r="I1078" s="849">
        <v>33396</v>
      </c>
      <c r="J1078" s="832">
        <v>1.6644736842105263</v>
      </c>
      <c r="K1078" s="832">
        <v>132</v>
      </c>
      <c r="L1078" s="849">
        <v>152</v>
      </c>
      <c r="M1078" s="849">
        <v>20064</v>
      </c>
      <c r="N1078" s="832">
        <v>1</v>
      </c>
      <c r="O1078" s="832">
        <v>132</v>
      </c>
      <c r="P1078" s="849">
        <v>212</v>
      </c>
      <c r="Q1078" s="849">
        <v>28620</v>
      </c>
      <c r="R1078" s="837">
        <v>1.4264354066985645</v>
      </c>
      <c r="S1078" s="850">
        <v>135</v>
      </c>
    </row>
    <row r="1079" spans="1:19" ht="14.4" customHeight="1" x14ac:dyDescent="0.3">
      <c r="A1079" s="831" t="s">
        <v>4551</v>
      </c>
      <c r="B1079" s="832" t="s">
        <v>4552</v>
      </c>
      <c r="C1079" s="832" t="s">
        <v>606</v>
      </c>
      <c r="D1079" s="832" t="s">
        <v>2497</v>
      </c>
      <c r="E1079" s="832" t="s">
        <v>4804</v>
      </c>
      <c r="F1079" s="832" t="s">
        <v>4839</v>
      </c>
      <c r="G1079" s="832" t="s">
        <v>4840</v>
      </c>
      <c r="H1079" s="849">
        <v>167</v>
      </c>
      <c r="I1079" s="849">
        <v>59285</v>
      </c>
      <c r="J1079" s="832">
        <v>0.85204081632653061</v>
      </c>
      <c r="K1079" s="832">
        <v>355</v>
      </c>
      <c r="L1079" s="849">
        <v>196</v>
      </c>
      <c r="M1079" s="849">
        <v>69580</v>
      </c>
      <c r="N1079" s="832">
        <v>1</v>
      </c>
      <c r="O1079" s="832">
        <v>355</v>
      </c>
      <c r="P1079" s="849">
        <v>203</v>
      </c>
      <c r="Q1079" s="849">
        <v>72674</v>
      </c>
      <c r="R1079" s="837">
        <v>1.044466800804829</v>
      </c>
      <c r="S1079" s="850">
        <v>358</v>
      </c>
    </row>
    <row r="1080" spans="1:19" ht="14.4" customHeight="1" x14ac:dyDescent="0.3">
      <c r="A1080" s="831" t="s">
        <v>4551</v>
      </c>
      <c r="B1080" s="832" t="s">
        <v>4552</v>
      </c>
      <c r="C1080" s="832" t="s">
        <v>606</v>
      </c>
      <c r="D1080" s="832" t="s">
        <v>2497</v>
      </c>
      <c r="E1080" s="832" t="s">
        <v>4804</v>
      </c>
      <c r="F1080" s="832" t="s">
        <v>4841</v>
      </c>
      <c r="G1080" s="832" t="s">
        <v>4842</v>
      </c>
      <c r="H1080" s="849">
        <v>25</v>
      </c>
      <c r="I1080" s="849">
        <v>1475</v>
      </c>
      <c r="J1080" s="832">
        <v>0.16778523489932887</v>
      </c>
      <c r="K1080" s="832">
        <v>59</v>
      </c>
      <c r="L1080" s="849">
        <v>149</v>
      </c>
      <c r="M1080" s="849">
        <v>8791</v>
      </c>
      <c r="N1080" s="832">
        <v>1</v>
      </c>
      <c r="O1080" s="832">
        <v>59</v>
      </c>
      <c r="P1080" s="849">
        <v>188</v>
      </c>
      <c r="Q1080" s="849">
        <v>11468</v>
      </c>
      <c r="R1080" s="837">
        <v>1.3045159822545787</v>
      </c>
      <c r="S1080" s="850">
        <v>61</v>
      </c>
    </row>
    <row r="1081" spans="1:19" ht="14.4" customHeight="1" x14ac:dyDescent="0.3">
      <c r="A1081" s="831" t="s">
        <v>4551</v>
      </c>
      <c r="B1081" s="832" t="s">
        <v>4552</v>
      </c>
      <c r="C1081" s="832" t="s">
        <v>606</v>
      </c>
      <c r="D1081" s="832" t="s">
        <v>2497</v>
      </c>
      <c r="E1081" s="832" t="s">
        <v>4804</v>
      </c>
      <c r="F1081" s="832" t="s">
        <v>4843</v>
      </c>
      <c r="G1081" s="832" t="s">
        <v>4844</v>
      </c>
      <c r="H1081" s="849">
        <v>49</v>
      </c>
      <c r="I1081" s="849">
        <v>34349</v>
      </c>
      <c r="J1081" s="832">
        <v>2.4465099715099714</v>
      </c>
      <c r="K1081" s="832">
        <v>701</v>
      </c>
      <c r="L1081" s="849">
        <v>20</v>
      </c>
      <c r="M1081" s="849">
        <v>14040</v>
      </c>
      <c r="N1081" s="832">
        <v>1</v>
      </c>
      <c r="O1081" s="832">
        <v>702</v>
      </c>
      <c r="P1081" s="849">
        <v>32</v>
      </c>
      <c r="Q1081" s="849">
        <v>22624</v>
      </c>
      <c r="R1081" s="837">
        <v>1.6113960113960113</v>
      </c>
      <c r="S1081" s="850">
        <v>707</v>
      </c>
    </row>
    <row r="1082" spans="1:19" ht="14.4" customHeight="1" x14ac:dyDescent="0.3">
      <c r="A1082" s="831" t="s">
        <v>4551</v>
      </c>
      <c r="B1082" s="832" t="s">
        <v>4552</v>
      </c>
      <c r="C1082" s="832" t="s">
        <v>606</v>
      </c>
      <c r="D1082" s="832" t="s">
        <v>2497</v>
      </c>
      <c r="E1082" s="832" t="s">
        <v>4804</v>
      </c>
      <c r="F1082" s="832" t="s">
        <v>4847</v>
      </c>
      <c r="G1082" s="832" t="s">
        <v>4848</v>
      </c>
      <c r="H1082" s="849">
        <v>59</v>
      </c>
      <c r="I1082" s="849">
        <v>6844</v>
      </c>
      <c r="J1082" s="832">
        <v>0.39333333333333331</v>
      </c>
      <c r="K1082" s="832">
        <v>116</v>
      </c>
      <c r="L1082" s="849">
        <v>150</v>
      </c>
      <c r="M1082" s="849">
        <v>17400</v>
      </c>
      <c r="N1082" s="832">
        <v>1</v>
      </c>
      <c r="O1082" s="832">
        <v>116</v>
      </c>
      <c r="P1082" s="849">
        <v>206</v>
      </c>
      <c r="Q1082" s="849">
        <v>23896</v>
      </c>
      <c r="R1082" s="837">
        <v>1.3733333333333333</v>
      </c>
      <c r="S1082" s="850">
        <v>116</v>
      </c>
    </row>
    <row r="1083" spans="1:19" ht="14.4" customHeight="1" x14ac:dyDescent="0.3">
      <c r="A1083" s="831" t="s">
        <v>4551</v>
      </c>
      <c r="B1083" s="832" t="s">
        <v>4552</v>
      </c>
      <c r="C1083" s="832" t="s">
        <v>606</v>
      </c>
      <c r="D1083" s="832" t="s">
        <v>2497</v>
      </c>
      <c r="E1083" s="832" t="s">
        <v>4804</v>
      </c>
      <c r="F1083" s="832" t="s">
        <v>4849</v>
      </c>
      <c r="G1083" s="832" t="s">
        <v>4850</v>
      </c>
      <c r="H1083" s="849"/>
      <c r="I1083" s="849"/>
      <c r="J1083" s="832"/>
      <c r="K1083" s="832"/>
      <c r="L1083" s="849">
        <v>8</v>
      </c>
      <c r="M1083" s="849">
        <v>0</v>
      </c>
      <c r="N1083" s="832"/>
      <c r="O1083" s="832">
        <v>0</v>
      </c>
      <c r="P1083" s="849">
        <v>22</v>
      </c>
      <c r="Q1083" s="849">
        <v>0</v>
      </c>
      <c r="R1083" s="837"/>
      <c r="S1083" s="850">
        <v>0</v>
      </c>
    </row>
    <row r="1084" spans="1:19" ht="14.4" customHeight="1" x14ac:dyDescent="0.3">
      <c r="A1084" s="831" t="s">
        <v>4551</v>
      </c>
      <c r="B1084" s="832" t="s">
        <v>4552</v>
      </c>
      <c r="C1084" s="832" t="s">
        <v>606</v>
      </c>
      <c r="D1084" s="832" t="s">
        <v>2498</v>
      </c>
      <c r="E1084" s="832" t="s">
        <v>4553</v>
      </c>
      <c r="F1084" s="832" t="s">
        <v>4554</v>
      </c>
      <c r="G1084" s="832" t="s">
        <v>1025</v>
      </c>
      <c r="H1084" s="849"/>
      <c r="I1084" s="849"/>
      <c r="J1084" s="832"/>
      <c r="K1084" s="832"/>
      <c r="L1084" s="849">
        <v>0.2</v>
      </c>
      <c r="M1084" s="849">
        <v>10.82</v>
      </c>
      <c r="N1084" s="832">
        <v>1</v>
      </c>
      <c r="O1084" s="832">
        <v>54.1</v>
      </c>
      <c r="P1084" s="849">
        <v>0.60000000000000009</v>
      </c>
      <c r="Q1084" s="849">
        <v>32.519999999999996</v>
      </c>
      <c r="R1084" s="837">
        <v>3.0055452865064689</v>
      </c>
      <c r="S1084" s="850">
        <v>54.199999999999989</v>
      </c>
    </row>
    <row r="1085" spans="1:19" ht="14.4" customHeight="1" x14ac:dyDescent="0.3">
      <c r="A1085" s="831" t="s">
        <v>4551</v>
      </c>
      <c r="B1085" s="832" t="s">
        <v>4552</v>
      </c>
      <c r="C1085" s="832" t="s">
        <v>606</v>
      </c>
      <c r="D1085" s="832" t="s">
        <v>2498</v>
      </c>
      <c r="E1085" s="832" t="s">
        <v>4553</v>
      </c>
      <c r="F1085" s="832" t="s">
        <v>4555</v>
      </c>
      <c r="G1085" s="832" t="s">
        <v>1025</v>
      </c>
      <c r="H1085" s="849">
        <v>1</v>
      </c>
      <c r="I1085" s="849">
        <v>108.27</v>
      </c>
      <c r="J1085" s="832">
        <v>0.31251262808486074</v>
      </c>
      <c r="K1085" s="832">
        <v>108.27</v>
      </c>
      <c r="L1085" s="849">
        <v>3.2</v>
      </c>
      <c r="M1085" s="849">
        <v>346.45</v>
      </c>
      <c r="N1085" s="832">
        <v>1</v>
      </c>
      <c r="O1085" s="832">
        <v>108.26562499999999</v>
      </c>
      <c r="P1085" s="849">
        <v>2</v>
      </c>
      <c r="Q1085" s="849">
        <v>217.35999999999999</v>
      </c>
      <c r="R1085" s="837">
        <v>0.62739212007504686</v>
      </c>
      <c r="S1085" s="850">
        <v>108.67999999999999</v>
      </c>
    </row>
    <row r="1086" spans="1:19" ht="14.4" customHeight="1" x14ac:dyDescent="0.3">
      <c r="A1086" s="831" t="s">
        <v>4551</v>
      </c>
      <c r="B1086" s="832" t="s">
        <v>4552</v>
      </c>
      <c r="C1086" s="832" t="s">
        <v>606</v>
      </c>
      <c r="D1086" s="832" t="s">
        <v>2498</v>
      </c>
      <c r="E1086" s="832" t="s">
        <v>4553</v>
      </c>
      <c r="F1086" s="832" t="s">
        <v>4556</v>
      </c>
      <c r="G1086" s="832" t="s">
        <v>4557</v>
      </c>
      <c r="H1086" s="849">
        <v>0.1</v>
      </c>
      <c r="I1086" s="849">
        <v>15.1</v>
      </c>
      <c r="J1086" s="832"/>
      <c r="K1086" s="832">
        <v>151</v>
      </c>
      <c r="L1086" s="849"/>
      <c r="M1086" s="849"/>
      <c r="N1086" s="832"/>
      <c r="O1086" s="832"/>
      <c r="P1086" s="849"/>
      <c r="Q1086" s="849"/>
      <c r="R1086" s="837"/>
      <c r="S1086" s="850"/>
    </row>
    <row r="1087" spans="1:19" ht="14.4" customHeight="1" x14ac:dyDescent="0.3">
      <c r="A1087" s="831" t="s">
        <v>4551</v>
      </c>
      <c r="B1087" s="832" t="s">
        <v>4552</v>
      </c>
      <c r="C1087" s="832" t="s">
        <v>606</v>
      </c>
      <c r="D1087" s="832" t="s">
        <v>2498</v>
      </c>
      <c r="E1087" s="832" t="s">
        <v>4553</v>
      </c>
      <c r="F1087" s="832" t="s">
        <v>4559</v>
      </c>
      <c r="G1087" s="832" t="s">
        <v>4560</v>
      </c>
      <c r="H1087" s="849">
        <v>0.6</v>
      </c>
      <c r="I1087" s="849">
        <v>7.72</v>
      </c>
      <c r="J1087" s="832">
        <v>0.33347732181425488</v>
      </c>
      <c r="K1087" s="832">
        <v>12.866666666666667</v>
      </c>
      <c r="L1087" s="849">
        <v>1.8</v>
      </c>
      <c r="M1087" s="849">
        <v>23.15</v>
      </c>
      <c r="N1087" s="832">
        <v>1</v>
      </c>
      <c r="O1087" s="832">
        <v>12.861111111111111</v>
      </c>
      <c r="P1087" s="849">
        <v>0.4</v>
      </c>
      <c r="Q1087" s="849">
        <v>5.14</v>
      </c>
      <c r="R1087" s="837">
        <v>0.22203023758099352</v>
      </c>
      <c r="S1087" s="850">
        <v>12.849999999999998</v>
      </c>
    </row>
    <row r="1088" spans="1:19" ht="14.4" customHeight="1" x14ac:dyDescent="0.3">
      <c r="A1088" s="831" t="s">
        <v>4551</v>
      </c>
      <c r="B1088" s="832" t="s">
        <v>4552</v>
      </c>
      <c r="C1088" s="832" t="s">
        <v>606</v>
      </c>
      <c r="D1088" s="832" t="s">
        <v>2498</v>
      </c>
      <c r="E1088" s="832" t="s">
        <v>4553</v>
      </c>
      <c r="F1088" s="832" t="s">
        <v>4561</v>
      </c>
      <c r="G1088" s="832" t="s">
        <v>4562</v>
      </c>
      <c r="H1088" s="849">
        <v>2.6</v>
      </c>
      <c r="I1088" s="849">
        <v>534.04</v>
      </c>
      <c r="J1088" s="832">
        <v>2.8888888888888888</v>
      </c>
      <c r="K1088" s="832">
        <v>205.39999999999998</v>
      </c>
      <c r="L1088" s="849">
        <v>0.9</v>
      </c>
      <c r="M1088" s="849">
        <v>184.85999999999999</v>
      </c>
      <c r="N1088" s="832">
        <v>1</v>
      </c>
      <c r="O1088" s="832">
        <v>205.39999999999998</v>
      </c>
      <c r="P1088" s="849">
        <v>7.1999999999999993</v>
      </c>
      <c r="Q1088" s="849">
        <v>1181.1199999999999</v>
      </c>
      <c r="R1088" s="837">
        <v>6.3892675538245154</v>
      </c>
      <c r="S1088" s="850">
        <v>164.04444444444445</v>
      </c>
    </row>
    <row r="1089" spans="1:19" ht="14.4" customHeight="1" x14ac:dyDescent="0.3">
      <c r="A1089" s="831" t="s">
        <v>4551</v>
      </c>
      <c r="B1089" s="832" t="s">
        <v>4552</v>
      </c>
      <c r="C1089" s="832" t="s">
        <v>606</v>
      </c>
      <c r="D1089" s="832" t="s">
        <v>2498</v>
      </c>
      <c r="E1089" s="832" t="s">
        <v>4553</v>
      </c>
      <c r="F1089" s="832" t="s">
        <v>4563</v>
      </c>
      <c r="G1089" s="832" t="s">
        <v>4564</v>
      </c>
      <c r="H1089" s="849">
        <v>1</v>
      </c>
      <c r="I1089" s="849">
        <v>6372.54</v>
      </c>
      <c r="J1089" s="832">
        <v>0.19196247831116253</v>
      </c>
      <c r="K1089" s="832">
        <v>6372.54</v>
      </c>
      <c r="L1089" s="849">
        <v>7</v>
      </c>
      <c r="M1089" s="849">
        <v>33196.799999999996</v>
      </c>
      <c r="N1089" s="832">
        <v>1</v>
      </c>
      <c r="O1089" s="832">
        <v>4742.3999999999996</v>
      </c>
      <c r="P1089" s="849">
        <v>1</v>
      </c>
      <c r="Q1089" s="849">
        <v>4742.3999999999996</v>
      </c>
      <c r="R1089" s="837">
        <v>0.14285714285714288</v>
      </c>
      <c r="S1089" s="850">
        <v>4742.3999999999996</v>
      </c>
    </row>
    <row r="1090" spans="1:19" ht="14.4" customHeight="1" x14ac:dyDescent="0.3">
      <c r="A1090" s="831" t="s">
        <v>4551</v>
      </c>
      <c r="B1090" s="832" t="s">
        <v>4552</v>
      </c>
      <c r="C1090" s="832" t="s">
        <v>606</v>
      </c>
      <c r="D1090" s="832" t="s">
        <v>2498</v>
      </c>
      <c r="E1090" s="832" t="s">
        <v>4553</v>
      </c>
      <c r="F1090" s="832" t="s">
        <v>4565</v>
      </c>
      <c r="G1090" s="832" t="s">
        <v>1087</v>
      </c>
      <c r="H1090" s="849">
        <v>0.1</v>
      </c>
      <c r="I1090" s="849">
        <v>6.14</v>
      </c>
      <c r="J1090" s="832"/>
      <c r="K1090" s="832">
        <v>61.399999999999991</v>
      </c>
      <c r="L1090" s="849"/>
      <c r="M1090" s="849"/>
      <c r="N1090" s="832"/>
      <c r="O1090" s="832"/>
      <c r="P1090" s="849">
        <v>0.1</v>
      </c>
      <c r="Q1090" s="849">
        <v>5.07</v>
      </c>
      <c r="R1090" s="837"/>
      <c r="S1090" s="850">
        <v>50.7</v>
      </c>
    </row>
    <row r="1091" spans="1:19" ht="14.4" customHeight="1" x14ac:dyDescent="0.3">
      <c r="A1091" s="831" t="s">
        <v>4551</v>
      </c>
      <c r="B1091" s="832" t="s">
        <v>4552</v>
      </c>
      <c r="C1091" s="832" t="s">
        <v>606</v>
      </c>
      <c r="D1091" s="832" t="s">
        <v>2498</v>
      </c>
      <c r="E1091" s="832" t="s">
        <v>4553</v>
      </c>
      <c r="F1091" s="832" t="s">
        <v>4566</v>
      </c>
      <c r="G1091" s="832" t="s">
        <v>1172</v>
      </c>
      <c r="H1091" s="849"/>
      <c r="I1091" s="849"/>
      <c r="J1091" s="832"/>
      <c r="K1091" s="832"/>
      <c r="L1091" s="849">
        <v>38</v>
      </c>
      <c r="M1091" s="849">
        <v>522.12</v>
      </c>
      <c r="N1091" s="832">
        <v>1</v>
      </c>
      <c r="O1091" s="832">
        <v>13.74</v>
      </c>
      <c r="P1091" s="849">
        <v>32</v>
      </c>
      <c r="Q1091" s="849">
        <v>427.84000000000003</v>
      </c>
      <c r="R1091" s="837">
        <v>0.81942848387343914</v>
      </c>
      <c r="S1091" s="850">
        <v>13.370000000000001</v>
      </c>
    </row>
    <row r="1092" spans="1:19" ht="14.4" customHeight="1" x14ac:dyDescent="0.3">
      <c r="A1092" s="831" t="s">
        <v>4551</v>
      </c>
      <c r="B1092" s="832" t="s">
        <v>4552</v>
      </c>
      <c r="C1092" s="832" t="s">
        <v>606</v>
      </c>
      <c r="D1092" s="832" t="s">
        <v>2498</v>
      </c>
      <c r="E1092" s="832" t="s">
        <v>4553</v>
      </c>
      <c r="F1092" s="832" t="s">
        <v>4567</v>
      </c>
      <c r="G1092" s="832" t="s">
        <v>1660</v>
      </c>
      <c r="H1092" s="849">
        <v>10</v>
      </c>
      <c r="I1092" s="849">
        <v>66211.5</v>
      </c>
      <c r="J1092" s="832">
        <v>13.961601720647774</v>
      </c>
      <c r="K1092" s="832">
        <v>6621.15</v>
      </c>
      <c r="L1092" s="849">
        <v>1</v>
      </c>
      <c r="M1092" s="849">
        <v>4742.3999999999996</v>
      </c>
      <c r="N1092" s="832">
        <v>1</v>
      </c>
      <c r="O1092" s="832">
        <v>4742.3999999999996</v>
      </c>
      <c r="P1092" s="849">
        <v>3</v>
      </c>
      <c r="Q1092" s="849">
        <v>12190.56</v>
      </c>
      <c r="R1092" s="837">
        <v>2.5705465587044536</v>
      </c>
      <c r="S1092" s="850">
        <v>4063.52</v>
      </c>
    </row>
    <row r="1093" spans="1:19" ht="14.4" customHeight="1" x14ac:dyDescent="0.3">
      <c r="A1093" s="831" t="s">
        <v>4551</v>
      </c>
      <c r="B1093" s="832" t="s">
        <v>4552</v>
      </c>
      <c r="C1093" s="832" t="s">
        <v>606</v>
      </c>
      <c r="D1093" s="832" t="s">
        <v>2498</v>
      </c>
      <c r="E1093" s="832" t="s">
        <v>4553</v>
      </c>
      <c r="F1093" s="832" t="s">
        <v>4568</v>
      </c>
      <c r="G1093" s="832" t="s">
        <v>4569</v>
      </c>
      <c r="H1093" s="849">
        <v>0.72</v>
      </c>
      <c r="I1093" s="849">
        <v>263.37</v>
      </c>
      <c r="J1093" s="832"/>
      <c r="K1093" s="832">
        <v>365.79166666666669</v>
      </c>
      <c r="L1093" s="849"/>
      <c r="M1093" s="849"/>
      <c r="N1093" s="832"/>
      <c r="O1093" s="832"/>
      <c r="P1093" s="849"/>
      <c r="Q1093" s="849"/>
      <c r="R1093" s="837"/>
      <c r="S1093" s="850"/>
    </row>
    <row r="1094" spans="1:19" ht="14.4" customHeight="1" x14ac:dyDescent="0.3">
      <c r="A1094" s="831" t="s">
        <v>4551</v>
      </c>
      <c r="B1094" s="832" t="s">
        <v>4552</v>
      </c>
      <c r="C1094" s="832" t="s">
        <v>606</v>
      </c>
      <c r="D1094" s="832" t="s">
        <v>2498</v>
      </c>
      <c r="E1094" s="832" t="s">
        <v>4553</v>
      </c>
      <c r="F1094" s="832" t="s">
        <v>4570</v>
      </c>
      <c r="G1094" s="832" t="s">
        <v>839</v>
      </c>
      <c r="H1094" s="849"/>
      <c r="I1094" s="849"/>
      <c r="J1094" s="832"/>
      <c r="K1094" s="832"/>
      <c r="L1094" s="849">
        <v>0.47</v>
      </c>
      <c r="M1094" s="849">
        <v>94.75</v>
      </c>
      <c r="N1094" s="832">
        <v>1</v>
      </c>
      <c r="O1094" s="832">
        <v>201.59574468085108</v>
      </c>
      <c r="P1094" s="849"/>
      <c r="Q1094" s="849"/>
      <c r="R1094" s="837"/>
      <c r="S1094" s="850"/>
    </row>
    <row r="1095" spans="1:19" ht="14.4" customHeight="1" x14ac:dyDescent="0.3">
      <c r="A1095" s="831" t="s">
        <v>4551</v>
      </c>
      <c r="B1095" s="832" t="s">
        <v>4552</v>
      </c>
      <c r="C1095" s="832" t="s">
        <v>606</v>
      </c>
      <c r="D1095" s="832" t="s">
        <v>2498</v>
      </c>
      <c r="E1095" s="832" t="s">
        <v>4553</v>
      </c>
      <c r="F1095" s="832" t="s">
        <v>4571</v>
      </c>
      <c r="G1095" s="832" t="s">
        <v>839</v>
      </c>
      <c r="H1095" s="849"/>
      <c r="I1095" s="849"/>
      <c r="J1095" s="832"/>
      <c r="K1095" s="832"/>
      <c r="L1095" s="849">
        <v>3.51</v>
      </c>
      <c r="M1095" s="849">
        <v>1415.26</v>
      </c>
      <c r="N1095" s="832">
        <v>1</v>
      </c>
      <c r="O1095" s="832">
        <v>403.20797720797725</v>
      </c>
      <c r="P1095" s="849"/>
      <c r="Q1095" s="849"/>
      <c r="R1095" s="837"/>
      <c r="S1095" s="850"/>
    </row>
    <row r="1096" spans="1:19" ht="14.4" customHeight="1" x14ac:dyDescent="0.3">
      <c r="A1096" s="831" t="s">
        <v>4551</v>
      </c>
      <c r="B1096" s="832" t="s">
        <v>4552</v>
      </c>
      <c r="C1096" s="832" t="s">
        <v>606</v>
      </c>
      <c r="D1096" s="832" t="s">
        <v>2498</v>
      </c>
      <c r="E1096" s="832" t="s">
        <v>4553</v>
      </c>
      <c r="F1096" s="832" t="s">
        <v>4572</v>
      </c>
      <c r="G1096" s="832" t="s">
        <v>839</v>
      </c>
      <c r="H1096" s="849"/>
      <c r="I1096" s="849"/>
      <c r="J1096" s="832"/>
      <c r="K1096" s="832"/>
      <c r="L1096" s="849">
        <v>0.49</v>
      </c>
      <c r="M1096" s="849">
        <v>395.15</v>
      </c>
      <c r="N1096" s="832">
        <v>1</v>
      </c>
      <c r="O1096" s="832">
        <v>806.42857142857144</v>
      </c>
      <c r="P1096" s="849"/>
      <c r="Q1096" s="849"/>
      <c r="R1096" s="837"/>
      <c r="S1096" s="850"/>
    </row>
    <row r="1097" spans="1:19" ht="14.4" customHeight="1" x14ac:dyDescent="0.3">
      <c r="A1097" s="831" t="s">
        <v>4551</v>
      </c>
      <c r="B1097" s="832" t="s">
        <v>4552</v>
      </c>
      <c r="C1097" s="832" t="s">
        <v>606</v>
      </c>
      <c r="D1097" s="832" t="s">
        <v>2498</v>
      </c>
      <c r="E1097" s="832" t="s">
        <v>4553</v>
      </c>
      <c r="F1097" s="832" t="s">
        <v>4573</v>
      </c>
      <c r="G1097" s="832" t="s">
        <v>4574</v>
      </c>
      <c r="H1097" s="849"/>
      <c r="I1097" s="849"/>
      <c r="J1097" s="832"/>
      <c r="K1097" s="832"/>
      <c r="L1097" s="849">
        <v>3</v>
      </c>
      <c r="M1097" s="849">
        <v>78041.87</v>
      </c>
      <c r="N1097" s="832">
        <v>1</v>
      </c>
      <c r="O1097" s="832">
        <v>26013.956666666665</v>
      </c>
      <c r="P1097" s="849">
        <v>4</v>
      </c>
      <c r="Q1097" s="849">
        <v>82084.56</v>
      </c>
      <c r="R1097" s="837">
        <v>1.0518015521668049</v>
      </c>
      <c r="S1097" s="850">
        <v>20521.14</v>
      </c>
    </row>
    <row r="1098" spans="1:19" ht="14.4" customHeight="1" x14ac:dyDescent="0.3">
      <c r="A1098" s="831" t="s">
        <v>4551</v>
      </c>
      <c r="B1098" s="832" t="s">
        <v>4552</v>
      </c>
      <c r="C1098" s="832" t="s">
        <v>606</v>
      </c>
      <c r="D1098" s="832" t="s">
        <v>2498</v>
      </c>
      <c r="E1098" s="832" t="s">
        <v>4553</v>
      </c>
      <c r="F1098" s="832" t="s">
        <v>4578</v>
      </c>
      <c r="G1098" s="832" t="s">
        <v>2406</v>
      </c>
      <c r="H1098" s="849">
        <v>13.48</v>
      </c>
      <c r="I1098" s="849">
        <v>190252.16</v>
      </c>
      <c r="J1098" s="832">
        <v>0.45559941366877071</v>
      </c>
      <c r="K1098" s="832">
        <v>14113.661721068249</v>
      </c>
      <c r="L1098" s="849">
        <v>29.37</v>
      </c>
      <c r="M1098" s="849">
        <v>417586.49000000005</v>
      </c>
      <c r="N1098" s="832">
        <v>1</v>
      </c>
      <c r="O1098" s="832">
        <v>14218.13040517535</v>
      </c>
      <c r="P1098" s="849">
        <v>16.29</v>
      </c>
      <c r="Q1098" s="849">
        <v>214164.77000000002</v>
      </c>
      <c r="R1098" s="837">
        <v>0.51286326336850596</v>
      </c>
      <c r="S1098" s="850">
        <v>13147.00859422959</v>
      </c>
    </row>
    <row r="1099" spans="1:19" ht="14.4" customHeight="1" x14ac:dyDescent="0.3">
      <c r="A1099" s="831" t="s">
        <v>4551</v>
      </c>
      <c r="B1099" s="832" t="s">
        <v>4552</v>
      </c>
      <c r="C1099" s="832" t="s">
        <v>606</v>
      </c>
      <c r="D1099" s="832" t="s">
        <v>2498</v>
      </c>
      <c r="E1099" s="832" t="s">
        <v>4553</v>
      </c>
      <c r="F1099" s="832" t="s">
        <v>4579</v>
      </c>
      <c r="G1099" s="832" t="s">
        <v>4580</v>
      </c>
      <c r="H1099" s="849">
        <v>6</v>
      </c>
      <c r="I1099" s="849">
        <v>171269.91</v>
      </c>
      <c r="J1099" s="832">
        <v>3.0000015764598804</v>
      </c>
      <c r="K1099" s="832">
        <v>28544.985000000001</v>
      </c>
      <c r="L1099" s="849">
        <v>2</v>
      </c>
      <c r="M1099" s="849">
        <v>57089.94</v>
      </c>
      <c r="N1099" s="832">
        <v>1</v>
      </c>
      <c r="O1099" s="832">
        <v>28544.97</v>
      </c>
      <c r="P1099" s="849">
        <v>7</v>
      </c>
      <c r="Q1099" s="849">
        <v>199815</v>
      </c>
      <c r="R1099" s="837">
        <v>3.5000036784063879</v>
      </c>
      <c r="S1099" s="850">
        <v>28545</v>
      </c>
    </row>
    <row r="1100" spans="1:19" ht="14.4" customHeight="1" x14ac:dyDescent="0.3">
      <c r="A1100" s="831" t="s">
        <v>4551</v>
      </c>
      <c r="B1100" s="832" t="s">
        <v>4552</v>
      </c>
      <c r="C1100" s="832" t="s">
        <v>606</v>
      </c>
      <c r="D1100" s="832" t="s">
        <v>2498</v>
      </c>
      <c r="E1100" s="832" t="s">
        <v>4553</v>
      </c>
      <c r="F1100" s="832" t="s">
        <v>4581</v>
      </c>
      <c r="G1100" s="832" t="s">
        <v>4580</v>
      </c>
      <c r="H1100" s="849">
        <v>6</v>
      </c>
      <c r="I1100" s="849">
        <v>347086.80000000005</v>
      </c>
      <c r="J1100" s="832">
        <v>2.0000069147207493</v>
      </c>
      <c r="K1100" s="832">
        <v>57847.80000000001</v>
      </c>
      <c r="L1100" s="849">
        <v>3</v>
      </c>
      <c r="M1100" s="849">
        <v>173542.8</v>
      </c>
      <c r="N1100" s="832">
        <v>1</v>
      </c>
      <c r="O1100" s="832">
        <v>57847.6</v>
      </c>
      <c r="P1100" s="849">
        <v>6</v>
      </c>
      <c r="Q1100" s="849">
        <v>347085.6</v>
      </c>
      <c r="R1100" s="837">
        <v>2</v>
      </c>
      <c r="S1100" s="850">
        <v>57847.6</v>
      </c>
    </row>
    <row r="1101" spans="1:19" ht="14.4" customHeight="1" x14ac:dyDescent="0.3">
      <c r="A1101" s="831" t="s">
        <v>4551</v>
      </c>
      <c r="B1101" s="832" t="s">
        <v>4552</v>
      </c>
      <c r="C1101" s="832" t="s">
        <v>606</v>
      </c>
      <c r="D1101" s="832" t="s">
        <v>2498</v>
      </c>
      <c r="E1101" s="832" t="s">
        <v>4553</v>
      </c>
      <c r="F1101" s="832" t="s">
        <v>4582</v>
      </c>
      <c r="G1101" s="832" t="s">
        <v>4580</v>
      </c>
      <c r="H1101" s="849">
        <v>5</v>
      </c>
      <c r="I1101" s="849">
        <v>557233.59</v>
      </c>
      <c r="J1101" s="832">
        <v>0.55555649272645213</v>
      </c>
      <c r="K1101" s="832">
        <v>111446.71799999999</v>
      </c>
      <c r="L1101" s="849">
        <v>9</v>
      </c>
      <c r="M1101" s="849">
        <v>1003018.77</v>
      </c>
      <c r="N1101" s="832">
        <v>1</v>
      </c>
      <c r="O1101" s="832">
        <v>111446.53</v>
      </c>
      <c r="P1101" s="849">
        <v>14</v>
      </c>
      <c r="Q1101" s="849">
        <v>1560258</v>
      </c>
      <c r="R1101" s="837">
        <v>1.5555621157518318</v>
      </c>
      <c r="S1101" s="850">
        <v>111447</v>
      </c>
    </row>
    <row r="1102" spans="1:19" ht="14.4" customHeight="1" x14ac:dyDescent="0.3">
      <c r="A1102" s="831" t="s">
        <v>4551</v>
      </c>
      <c r="B1102" s="832" t="s">
        <v>4552</v>
      </c>
      <c r="C1102" s="832" t="s">
        <v>606</v>
      </c>
      <c r="D1102" s="832" t="s">
        <v>2498</v>
      </c>
      <c r="E1102" s="832" t="s">
        <v>4553</v>
      </c>
      <c r="F1102" s="832" t="s">
        <v>4585</v>
      </c>
      <c r="G1102" s="832" t="s">
        <v>4586</v>
      </c>
      <c r="H1102" s="849"/>
      <c r="I1102" s="849"/>
      <c r="J1102" s="832"/>
      <c r="K1102" s="832"/>
      <c r="L1102" s="849"/>
      <c r="M1102" s="849"/>
      <c r="N1102" s="832"/>
      <c r="O1102" s="832"/>
      <c r="P1102" s="849">
        <v>2</v>
      </c>
      <c r="Q1102" s="849">
        <v>48044.4</v>
      </c>
      <c r="R1102" s="837"/>
      <c r="S1102" s="850">
        <v>24022.2</v>
      </c>
    </row>
    <row r="1103" spans="1:19" ht="14.4" customHeight="1" x14ac:dyDescent="0.3">
      <c r="A1103" s="831" t="s">
        <v>4551</v>
      </c>
      <c r="B1103" s="832" t="s">
        <v>4552</v>
      </c>
      <c r="C1103" s="832" t="s">
        <v>606</v>
      </c>
      <c r="D1103" s="832" t="s">
        <v>2498</v>
      </c>
      <c r="E1103" s="832" t="s">
        <v>4553</v>
      </c>
      <c r="F1103" s="832" t="s">
        <v>4587</v>
      </c>
      <c r="G1103" s="832" t="s">
        <v>4588</v>
      </c>
      <c r="H1103" s="849">
        <v>2</v>
      </c>
      <c r="I1103" s="849">
        <v>16589.14</v>
      </c>
      <c r="J1103" s="832">
        <v>0.33333333333333331</v>
      </c>
      <c r="K1103" s="832">
        <v>8294.57</v>
      </c>
      <c r="L1103" s="849">
        <v>6</v>
      </c>
      <c r="M1103" s="849">
        <v>49767.42</v>
      </c>
      <c r="N1103" s="832">
        <v>1</v>
      </c>
      <c r="O1103" s="832">
        <v>8294.57</v>
      </c>
      <c r="P1103" s="849">
        <v>6</v>
      </c>
      <c r="Q1103" s="849">
        <v>49557.9</v>
      </c>
      <c r="R1103" s="837">
        <v>0.99579001684234392</v>
      </c>
      <c r="S1103" s="850">
        <v>8259.65</v>
      </c>
    </row>
    <row r="1104" spans="1:19" ht="14.4" customHeight="1" x14ac:dyDescent="0.3">
      <c r="A1104" s="831" t="s">
        <v>4551</v>
      </c>
      <c r="B1104" s="832" t="s">
        <v>4552</v>
      </c>
      <c r="C1104" s="832" t="s">
        <v>606</v>
      </c>
      <c r="D1104" s="832" t="s">
        <v>2498</v>
      </c>
      <c r="E1104" s="832" t="s">
        <v>4553</v>
      </c>
      <c r="F1104" s="832" t="s">
        <v>4594</v>
      </c>
      <c r="G1104" s="832" t="s">
        <v>1691</v>
      </c>
      <c r="H1104" s="849"/>
      <c r="I1104" s="849"/>
      <c r="J1104" s="832"/>
      <c r="K1104" s="832"/>
      <c r="L1104" s="849"/>
      <c r="M1104" s="849"/>
      <c r="N1104" s="832"/>
      <c r="O1104" s="832"/>
      <c r="P1104" s="849">
        <v>1.3900000000000001</v>
      </c>
      <c r="Q1104" s="849">
        <v>9009.61</v>
      </c>
      <c r="R1104" s="837"/>
      <c r="S1104" s="850">
        <v>6481.7338129496402</v>
      </c>
    </row>
    <row r="1105" spans="1:19" ht="14.4" customHeight="1" x14ac:dyDescent="0.3">
      <c r="A1105" s="831" t="s">
        <v>4551</v>
      </c>
      <c r="B1105" s="832" t="s">
        <v>4552</v>
      </c>
      <c r="C1105" s="832" t="s">
        <v>606</v>
      </c>
      <c r="D1105" s="832" t="s">
        <v>2498</v>
      </c>
      <c r="E1105" s="832" t="s">
        <v>4553</v>
      </c>
      <c r="F1105" s="832" t="s">
        <v>4595</v>
      </c>
      <c r="G1105" s="832" t="s">
        <v>1691</v>
      </c>
      <c r="H1105" s="849">
        <v>5.17</v>
      </c>
      <c r="I1105" s="849">
        <v>148311.15</v>
      </c>
      <c r="J1105" s="832">
        <v>3.5412285730590312</v>
      </c>
      <c r="K1105" s="832">
        <v>28686.876208897484</v>
      </c>
      <c r="L1105" s="849">
        <v>1.46</v>
      </c>
      <c r="M1105" s="849">
        <v>41881.269999999997</v>
      </c>
      <c r="N1105" s="832">
        <v>1</v>
      </c>
      <c r="O1105" s="832">
        <v>28685.801369863013</v>
      </c>
      <c r="P1105" s="849">
        <v>3.41</v>
      </c>
      <c r="Q1105" s="849">
        <v>88410.93</v>
      </c>
      <c r="R1105" s="837">
        <v>2.110989709719882</v>
      </c>
      <c r="S1105" s="850">
        <v>25926.958944281523</v>
      </c>
    </row>
    <row r="1106" spans="1:19" ht="14.4" customHeight="1" x14ac:dyDescent="0.3">
      <c r="A1106" s="831" t="s">
        <v>4551</v>
      </c>
      <c r="B1106" s="832" t="s">
        <v>4552</v>
      </c>
      <c r="C1106" s="832" t="s">
        <v>606</v>
      </c>
      <c r="D1106" s="832" t="s">
        <v>2498</v>
      </c>
      <c r="E1106" s="832" t="s">
        <v>4553</v>
      </c>
      <c r="F1106" s="832" t="s">
        <v>4596</v>
      </c>
      <c r="G1106" s="832" t="s">
        <v>1701</v>
      </c>
      <c r="H1106" s="849"/>
      <c r="I1106" s="849"/>
      <c r="J1106" s="832"/>
      <c r="K1106" s="832"/>
      <c r="L1106" s="849"/>
      <c r="M1106" s="849"/>
      <c r="N1106" s="832"/>
      <c r="O1106" s="832"/>
      <c r="P1106" s="849">
        <v>10</v>
      </c>
      <c r="Q1106" s="849">
        <v>48905.9</v>
      </c>
      <c r="R1106" s="837"/>
      <c r="S1106" s="850">
        <v>4890.59</v>
      </c>
    </row>
    <row r="1107" spans="1:19" ht="14.4" customHeight="1" x14ac:dyDescent="0.3">
      <c r="A1107" s="831" t="s">
        <v>4551</v>
      </c>
      <c r="B1107" s="832" t="s">
        <v>4552</v>
      </c>
      <c r="C1107" s="832" t="s">
        <v>606</v>
      </c>
      <c r="D1107" s="832" t="s">
        <v>2498</v>
      </c>
      <c r="E1107" s="832" t="s">
        <v>4553</v>
      </c>
      <c r="F1107" s="832" t="s">
        <v>4597</v>
      </c>
      <c r="G1107" s="832" t="s">
        <v>4598</v>
      </c>
      <c r="H1107" s="849"/>
      <c r="I1107" s="849"/>
      <c r="J1107" s="832"/>
      <c r="K1107" s="832"/>
      <c r="L1107" s="849">
        <v>1</v>
      </c>
      <c r="M1107" s="849">
        <v>20957.23</v>
      </c>
      <c r="N1107" s="832">
        <v>1</v>
      </c>
      <c r="O1107" s="832">
        <v>20957.23</v>
      </c>
      <c r="P1107" s="849"/>
      <c r="Q1107" s="849"/>
      <c r="R1107" s="837"/>
      <c r="S1107" s="850"/>
    </row>
    <row r="1108" spans="1:19" ht="14.4" customHeight="1" x14ac:dyDescent="0.3">
      <c r="A1108" s="831" t="s">
        <v>4551</v>
      </c>
      <c r="B1108" s="832" t="s">
        <v>4552</v>
      </c>
      <c r="C1108" s="832" t="s">
        <v>606</v>
      </c>
      <c r="D1108" s="832" t="s">
        <v>2498</v>
      </c>
      <c r="E1108" s="832" t="s">
        <v>4553</v>
      </c>
      <c r="F1108" s="832" t="s">
        <v>4600</v>
      </c>
      <c r="G1108" s="832" t="s">
        <v>2044</v>
      </c>
      <c r="H1108" s="849">
        <v>5</v>
      </c>
      <c r="I1108" s="849">
        <v>243.70000000000002</v>
      </c>
      <c r="J1108" s="832"/>
      <c r="K1108" s="832">
        <v>48.74</v>
      </c>
      <c r="L1108" s="849"/>
      <c r="M1108" s="849"/>
      <c r="N1108" s="832"/>
      <c r="O1108" s="832"/>
      <c r="P1108" s="849"/>
      <c r="Q1108" s="849"/>
      <c r="R1108" s="837"/>
      <c r="S1108" s="850"/>
    </row>
    <row r="1109" spans="1:19" ht="14.4" customHeight="1" x14ac:dyDescent="0.3">
      <c r="A1109" s="831" t="s">
        <v>4551</v>
      </c>
      <c r="B1109" s="832" t="s">
        <v>4552</v>
      </c>
      <c r="C1109" s="832" t="s">
        <v>606</v>
      </c>
      <c r="D1109" s="832" t="s">
        <v>2498</v>
      </c>
      <c r="E1109" s="832" t="s">
        <v>4553</v>
      </c>
      <c r="F1109" s="832" t="s">
        <v>4603</v>
      </c>
      <c r="G1109" s="832" t="s">
        <v>4602</v>
      </c>
      <c r="H1109" s="849">
        <v>3.66</v>
      </c>
      <c r="I1109" s="849">
        <v>2516.8200000000002</v>
      </c>
      <c r="J1109" s="832"/>
      <c r="K1109" s="832">
        <v>687.65573770491801</v>
      </c>
      <c r="L1109" s="849"/>
      <c r="M1109" s="849"/>
      <c r="N1109" s="832"/>
      <c r="O1109" s="832"/>
      <c r="P1109" s="849"/>
      <c r="Q1109" s="849"/>
      <c r="R1109" s="837"/>
      <c r="S1109" s="850"/>
    </row>
    <row r="1110" spans="1:19" ht="14.4" customHeight="1" x14ac:dyDescent="0.3">
      <c r="A1110" s="831" t="s">
        <v>4551</v>
      </c>
      <c r="B1110" s="832" t="s">
        <v>4552</v>
      </c>
      <c r="C1110" s="832" t="s">
        <v>606</v>
      </c>
      <c r="D1110" s="832" t="s">
        <v>2498</v>
      </c>
      <c r="E1110" s="832" t="s">
        <v>4553</v>
      </c>
      <c r="F1110" s="832" t="s">
        <v>4604</v>
      </c>
      <c r="G1110" s="832" t="s">
        <v>1660</v>
      </c>
      <c r="H1110" s="849">
        <v>10</v>
      </c>
      <c r="I1110" s="849">
        <v>20753.600000000002</v>
      </c>
      <c r="J1110" s="832"/>
      <c r="K1110" s="832">
        <v>2075.36</v>
      </c>
      <c r="L1110" s="849"/>
      <c r="M1110" s="849"/>
      <c r="N1110" s="832"/>
      <c r="O1110" s="832"/>
      <c r="P1110" s="849">
        <v>17</v>
      </c>
      <c r="Q1110" s="849">
        <v>21944.620000000003</v>
      </c>
      <c r="R1110" s="837"/>
      <c r="S1110" s="850">
        <v>1290.8600000000001</v>
      </c>
    </row>
    <row r="1111" spans="1:19" ht="14.4" customHeight="1" x14ac:dyDescent="0.3">
      <c r="A1111" s="831" t="s">
        <v>4551</v>
      </c>
      <c r="B1111" s="832" t="s">
        <v>4552</v>
      </c>
      <c r="C1111" s="832" t="s">
        <v>606</v>
      </c>
      <c r="D1111" s="832" t="s">
        <v>2498</v>
      </c>
      <c r="E1111" s="832" t="s">
        <v>4553</v>
      </c>
      <c r="F1111" s="832" t="s">
        <v>4605</v>
      </c>
      <c r="G1111" s="832" t="s">
        <v>651</v>
      </c>
      <c r="H1111" s="849">
        <v>0.1</v>
      </c>
      <c r="I1111" s="849">
        <v>7.8</v>
      </c>
      <c r="J1111" s="832">
        <v>1</v>
      </c>
      <c r="K1111" s="832">
        <v>78</v>
      </c>
      <c r="L1111" s="849">
        <v>0.1</v>
      </c>
      <c r="M1111" s="849">
        <v>7.8</v>
      </c>
      <c r="N1111" s="832">
        <v>1</v>
      </c>
      <c r="O1111" s="832">
        <v>78</v>
      </c>
      <c r="P1111" s="849"/>
      <c r="Q1111" s="849"/>
      <c r="R1111" s="837"/>
      <c r="S1111" s="850"/>
    </row>
    <row r="1112" spans="1:19" ht="14.4" customHeight="1" x14ac:dyDescent="0.3">
      <c r="A1112" s="831" t="s">
        <v>4551</v>
      </c>
      <c r="B1112" s="832" t="s">
        <v>4552</v>
      </c>
      <c r="C1112" s="832" t="s">
        <v>606</v>
      </c>
      <c r="D1112" s="832" t="s">
        <v>2498</v>
      </c>
      <c r="E1112" s="832" t="s">
        <v>4553</v>
      </c>
      <c r="F1112" s="832" t="s">
        <v>4606</v>
      </c>
      <c r="G1112" s="832" t="s">
        <v>1144</v>
      </c>
      <c r="H1112" s="849">
        <v>2.6</v>
      </c>
      <c r="I1112" s="849">
        <v>473.59000000000003</v>
      </c>
      <c r="J1112" s="832">
        <v>1.1818181818181819</v>
      </c>
      <c r="K1112" s="832">
        <v>182.15</v>
      </c>
      <c r="L1112" s="849">
        <v>2.2000000000000002</v>
      </c>
      <c r="M1112" s="849">
        <v>400.73</v>
      </c>
      <c r="N1112" s="832">
        <v>1</v>
      </c>
      <c r="O1112" s="832">
        <v>182.15</v>
      </c>
      <c r="P1112" s="849">
        <v>14.6</v>
      </c>
      <c r="Q1112" s="849">
        <v>2560.84</v>
      </c>
      <c r="R1112" s="837">
        <v>6.3904374516507376</v>
      </c>
      <c r="S1112" s="850">
        <v>175.4</v>
      </c>
    </row>
    <row r="1113" spans="1:19" ht="14.4" customHeight="1" x14ac:dyDescent="0.3">
      <c r="A1113" s="831" t="s">
        <v>4551</v>
      </c>
      <c r="B1113" s="832" t="s">
        <v>4552</v>
      </c>
      <c r="C1113" s="832" t="s">
        <v>606</v>
      </c>
      <c r="D1113" s="832" t="s">
        <v>2498</v>
      </c>
      <c r="E1113" s="832" t="s">
        <v>4553</v>
      </c>
      <c r="F1113" s="832" t="s">
        <v>4607</v>
      </c>
      <c r="G1113" s="832" t="s">
        <v>779</v>
      </c>
      <c r="H1113" s="849">
        <v>7.9</v>
      </c>
      <c r="I1113" s="849">
        <v>558.92000000000007</v>
      </c>
      <c r="J1113" s="832">
        <v>3.6466366542702424</v>
      </c>
      <c r="K1113" s="832">
        <v>70.749367088607599</v>
      </c>
      <c r="L1113" s="849">
        <v>1.8</v>
      </c>
      <c r="M1113" s="849">
        <v>153.27000000000001</v>
      </c>
      <c r="N1113" s="832">
        <v>1</v>
      </c>
      <c r="O1113" s="832">
        <v>85.15</v>
      </c>
      <c r="P1113" s="849">
        <v>1.2</v>
      </c>
      <c r="Q1113" s="849">
        <v>72.33</v>
      </c>
      <c r="R1113" s="837">
        <v>0.47191231160696806</v>
      </c>
      <c r="S1113" s="850">
        <v>60.274999999999999</v>
      </c>
    </row>
    <row r="1114" spans="1:19" ht="14.4" customHeight="1" x14ac:dyDescent="0.3">
      <c r="A1114" s="831" t="s">
        <v>4551</v>
      </c>
      <c r="B1114" s="832" t="s">
        <v>4552</v>
      </c>
      <c r="C1114" s="832" t="s">
        <v>606</v>
      </c>
      <c r="D1114" s="832" t="s">
        <v>2498</v>
      </c>
      <c r="E1114" s="832" t="s">
        <v>4553</v>
      </c>
      <c r="F1114" s="832" t="s">
        <v>4608</v>
      </c>
      <c r="G1114" s="832" t="s">
        <v>2564</v>
      </c>
      <c r="H1114" s="849">
        <v>0.1</v>
      </c>
      <c r="I1114" s="849">
        <v>48.64</v>
      </c>
      <c r="J1114" s="832"/>
      <c r="K1114" s="832">
        <v>486.4</v>
      </c>
      <c r="L1114" s="849"/>
      <c r="M1114" s="849"/>
      <c r="N1114" s="832"/>
      <c r="O1114" s="832"/>
      <c r="P1114" s="849"/>
      <c r="Q1114" s="849"/>
      <c r="R1114" s="837"/>
      <c r="S1114" s="850"/>
    </row>
    <row r="1115" spans="1:19" ht="14.4" customHeight="1" x14ac:dyDescent="0.3">
      <c r="A1115" s="831" t="s">
        <v>4551</v>
      </c>
      <c r="B1115" s="832" t="s">
        <v>4552</v>
      </c>
      <c r="C1115" s="832" t="s">
        <v>606</v>
      </c>
      <c r="D1115" s="832" t="s">
        <v>2498</v>
      </c>
      <c r="E1115" s="832" t="s">
        <v>4553</v>
      </c>
      <c r="F1115" s="832" t="s">
        <v>4610</v>
      </c>
      <c r="G1115" s="832" t="s">
        <v>2564</v>
      </c>
      <c r="H1115" s="849">
        <v>1</v>
      </c>
      <c r="I1115" s="849">
        <v>243.24</v>
      </c>
      <c r="J1115" s="832"/>
      <c r="K1115" s="832">
        <v>243.24</v>
      </c>
      <c r="L1115" s="849"/>
      <c r="M1115" s="849"/>
      <c r="N1115" s="832"/>
      <c r="O1115" s="832"/>
      <c r="P1115" s="849"/>
      <c r="Q1115" s="849"/>
      <c r="R1115" s="837"/>
      <c r="S1115" s="850"/>
    </row>
    <row r="1116" spans="1:19" ht="14.4" customHeight="1" x14ac:dyDescent="0.3">
      <c r="A1116" s="831" t="s">
        <v>4551</v>
      </c>
      <c r="B1116" s="832" t="s">
        <v>4552</v>
      </c>
      <c r="C1116" s="832" t="s">
        <v>606</v>
      </c>
      <c r="D1116" s="832" t="s">
        <v>2498</v>
      </c>
      <c r="E1116" s="832" t="s">
        <v>4553</v>
      </c>
      <c r="F1116" s="832" t="s">
        <v>4612</v>
      </c>
      <c r="G1116" s="832" t="s">
        <v>4613</v>
      </c>
      <c r="H1116" s="849">
        <v>0.02</v>
      </c>
      <c r="I1116" s="849">
        <v>5.12</v>
      </c>
      <c r="J1116" s="832">
        <v>0.46292947558770342</v>
      </c>
      <c r="K1116" s="832">
        <v>256</v>
      </c>
      <c r="L1116" s="849">
        <v>0.04</v>
      </c>
      <c r="M1116" s="849">
        <v>11.06</v>
      </c>
      <c r="N1116" s="832">
        <v>1</v>
      </c>
      <c r="O1116" s="832">
        <v>276.5</v>
      </c>
      <c r="P1116" s="849">
        <v>0.06</v>
      </c>
      <c r="Q1116" s="849">
        <v>12.49</v>
      </c>
      <c r="R1116" s="837">
        <v>1.1292947558770343</v>
      </c>
      <c r="S1116" s="850">
        <v>208.16666666666669</v>
      </c>
    </row>
    <row r="1117" spans="1:19" ht="14.4" customHeight="1" x14ac:dyDescent="0.3">
      <c r="A1117" s="831" t="s">
        <v>4551</v>
      </c>
      <c r="B1117" s="832" t="s">
        <v>4552</v>
      </c>
      <c r="C1117" s="832" t="s">
        <v>606</v>
      </c>
      <c r="D1117" s="832" t="s">
        <v>2498</v>
      </c>
      <c r="E1117" s="832" t="s">
        <v>4553</v>
      </c>
      <c r="F1117" s="832" t="s">
        <v>4614</v>
      </c>
      <c r="G1117" s="832" t="s">
        <v>4615</v>
      </c>
      <c r="H1117" s="849">
        <v>0.8</v>
      </c>
      <c r="I1117" s="849">
        <v>93.84</v>
      </c>
      <c r="J1117" s="832">
        <v>0.61538461538461542</v>
      </c>
      <c r="K1117" s="832">
        <v>117.3</v>
      </c>
      <c r="L1117" s="849">
        <v>1.3</v>
      </c>
      <c r="M1117" s="849">
        <v>152.49</v>
      </c>
      <c r="N1117" s="832">
        <v>1</v>
      </c>
      <c r="O1117" s="832">
        <v>117.3</v>
      </c>
      <c r="P1117" s="849">
        <v>2.6</v>
      </c>
      <c r="Q1117" s="849">
        <v>304.97999999999996</v>
      </c>
      <c r="R1117" s="837">
        <v>1.9999999999999996</v>
      </c>
      <c r="S1117" s="850">
        <v>117.29999999999998</v>
      </c>
    </row>
    <row r="1118" spans="1:19" ht="14.4" customHeight="1" x14ac:dyDescent="0.3">
      <c r="A1118" s="831" t="s">
        <v>4551</v>
      </c>
      <c r="B1118" s="832" t="s">
        <v>4552</v>
      </c>
      <c r="C1118" s="832" t="s">
        <v>606</v>
      </c>
      <c r="D1118" s="832" t="s">
        <v>2498</v>
      </c>
      <c r="E1118" s="832" t="s">
        <v>4553</v>
      </c>
      <c r="F1118" s="832" t="s">
        <v>4616</v>
      </c>
      <c r="G1118" s="832" t="s">
        <v>1146</v>
      </c>
      <c r="H1118" s="849">
        <v>1.5</v>
      </c>
      <c r="I1118" s="849">
        <v>134.25</v>
      </c>
      <c r="J1118" s="832">
        <v>7.5000000000000009</v>
      </c>
      <c r="K1118" s="832">
        <v>89.5</v>
      </c>
      <c r="L1118" s="849">
        <v>0.2</v>
      </c>
      <c r="M1118" s="849">
        <v>17.899999999999999</v>
      </c>
      <c r="N1118" s="832">
        <v>1</v>
      </c>
      <c r="O1118" s="832">
        <v>89.499999999999986</v>
      </c>
      <c r="P1118" s="849"/>
      <c r="Q1118" s="849"/>
      <c r="R1118" s="837"/>
      <c r="S1118" s="850"/>
    </row>
    <row r="1119" spans="1:19" ht="14.4" customHeight="1" x14ac:dyDescent="0.3">
      <c r="A1119" s="831" t="s">
        <v>4551</v>
      </c>
      <c r="B1119" s="832" t="s">
        <v>4552</v>
      </c>
      <c r="C1119" s="832" t="s">
        <v>606</v>
      </c>
      <c r="D1119" s="832" t="s">
        <v>2498</v>
      </c>
      <c r="E1119" s="832" t="s">
        <v>4553</v>
      </c>
      <c r="F1119" s="832" t="s">
        <v>4617</v>
      </c>
      <c r="G1119" s="832" t="s">
        <v>1172</v>
      </c>
      <c r="H1119" s="849">
        <v>5</v>
      </c>
      <c r="I1119" s="849">
        <v>429.25</v>
      </c>
      <c r="J1119" s="832"/>
      <c r="K1119" s="832">
        <v>85.85</v>
      </c>
      <c r="L1119" s="849"/>
      <c r="M1119" s="849"/>
      <c r="N1119" s="832"/>
      <c r="O1119" s="832"/>
      <c r="P1119" s="849"/>
      <c r="Q1119" s="849"/>
      <c r="R1119" s="837"/>
      <c r="S1119" s="850"/>
    </row>
    <row r="1120" spans="1:19" ht="14.4" customHeight="1" x14ac:dyDescent="0.3">
      <c r="A1120" s="831" t="s">
        <v>4551</v>
      </c>
      <c r="B1120" s="832" t="s">
        <v>4552</v>
      </c>
      <c r="C1120" s="832" t="s">
        <v>606</v>
      </c>
      <c r="D1120" s="832" t="s">
        <v>2498</v>
      </c>
      <c r="E1120" s="832" t="s">
        <v>4553</v>
      </c>
      <c r="F1120" s="832" t="s">
        <v>4618</v>
      </c>
      <c r="G1120" s="832" t="s">
        <v>1474</v>
      </c>
      <c r="H1120" s="849"/>
      <c r="I1120" s="849"/>
      <c r="J1120" s="832"/>
      <c r="K1120" s="832"/>
      <c r="L1120" s="849"/>
      <c r="M1120" s="849"/>
      <c r="N1120" s="832"/>
      <c r="O1120" s="832"/>
      <c r="P1120" s="849">
        <v>0.1</v>
      </c>
      <c r="Q1120" s="849">
        <v>1903.78</v>
      </c>
      <c r="R1120" s="837"/>
      <c r="S1120" s="850">
        <v>19037.8</v>
      </c>
    </row>
    <row r="1121" spans="1:19" ht="14.4" customHeight="1" x14ac:dyDescent="0.3">
      <c r="A1121" s="831" t="s">
        <v>4551</v>
      </c>
      <c r="B1121" s="832" t="s">
        <v>4552</v>
      </c>
      <c r="C1121" s="832" t="s">
        <v>606</v>
      </c>
      <c r="D1121" s="832" t="s">
        <v>2498</v>
      </c>
      <c r="E1121" s="832" t="s">
        <v>4553</v>
      </c>
      <c r="F1121" s="832" t="s">
        <v>4619</v>
      </c>
      <c r="G1121" s="832" t="s">
        <v>1636</v>
      </c>
      <c r="H1121" s="849">
        <v>0.12</v>
      </c>
      <c r="I1121" s="849">
        <v>23.53</v>
      </c>
      <c r="J1121" s="832">
        <v>0.78172757475083066</v>
      </c>
      <c r="K1121" s="832">
        <v>196.08333333333334</v>
      </c>
      <c r="L1121" s="849">
        <v>0.15</v>
      </c>
      <c r="M1121" s="849">
        <v>30.099999999999998</v>
      </c>
      <c r="N1121" s="832">
        <v>1</v>
      </c>
      <c r="O1121" s="832">
        <v>200.66666666666666</v>
      </c>
      <c r="P1121" s="849">
        <v>2.09</v>
      </c>
      <c r="Q1121" s="849">
        <v>383.36</v>
      </c>
      <c r="R1121" s="837">
        <v>12.736212624584718</v>
      </c>
      <c r="S1121" s="850">
        <v>183.42583732057417</v>
      </c>
    </row>
    <row r="1122" spans="1:19" ht="14.4" customHeight="1" x14ac:dyDescent="0.3">
      <c r="A1122" s="831" t="s">
        <v>4551</v>
      </c>
      <c r="B1122" s="832" t="s">
        <v>4552</v>
      </c>
      <c r="C1122" s="832" t="s">
        <v>606</v>
      </c>
      <c r="D1122" s="832" t="s">
        <v>2498</v>
      </c>
      <c r="E1122" s="832" t="s">
        <v>4553</v>
      </c>
      <c r="F1122" s="832" t="s">
        <v>4620</v>
      </c>
      <c r="G1122" s="832" t="s">
        <v>2087</v>
      </c>
      <c r="H1122" s="849">
        <v>8.52</v>
      </c>
      <c r="I1122" s="849">
        <v>20046.64</v>
      </c>
      <c r="J1122" s="832">
        <v>1.9276023146643484</v>
      </c>
      <c r="K1122" s="832">
        <v>2352.8920187793428</v>
      </c>
      <c r="L1122" s="849">
        <v>4.42</v>
      </c>
      <c r="M1122" s="849">
        <v>10399.780000000001</v>
      </c>
      <c r="N1122" s="832">
        <v>1</v>
      </c>
      <c r="O1122" s="832">
        <v>2352.8914027149322</v>
      </c>
      <c r="P1122" s="849"/>
      <c r="Q1122" s="849"/>
      <c r="R1122" s="837"/>
      <c r="S1122" s="850"/>
    </row>
    <row r="1123" spans="1:19" ht="14.4" customHeight="1" x14ac:dyDescent="0.3">
      <c r="A1123" s="831" t="s">
        <v>4551</v>
      </c>
      <c r="B1123" s="832" t="s">
        <v>4552</v>
      </c>
      <c r="C1123" s="832" t="s">
        <v>606</v>
      </c>
      <c r="D1123" s="832" t="s">
        <v>2498</v>
      </c>
      <c r="E1123" s="832" t="s">
        <v>4553</v>
      </c>
      <c r="F1123" s="832" t="s">
        <v>4623</v>
      </c>
      <c r="G1123" s="832" t="s">
        <v>4624</v>
      </c>
      <c r="H1123" s="849">
        <v>0.15</v>
      </c>
      <c r="I1123" s="849">
        <v>74.66</v>
      </c>
      <c r="J1123" s="832"/>
      <c r="K1123" s="832">
        <v>497.73333333333335</v>
      </c>
      <c r="L1123" s="849"/>
      <c r="M1123" s="849"/>
      <c r="N1123" s="832"/>
      <c r="O1123" s="832"/>
      <c r="P1123" s="849"/>
      <c r="Q1123" s="849"/>
      <c r="R1123" s="837"/>
      <c r="S1123" s="850"/>
    </row>
    <row r="1124" spans="1:19" ht="14.4" customHeight="1" x14ac:dyDescent="0.3">
      <c r="A1124" s="831" t="s">
        <v>4551</v>
      </c>
      <c r="B1124" s="832" t="s">
        <v>4552</v>
      </c>
      <c r="C1124" s="832" t="s">
        <v>606</v>
      </c>
      <c r="D1124" s="832" t="s">
        <v>2498</v>
      </c>
      <c r="E1124" s="832" t="s">
        <v>4553</v>
      </c>
      <c r="F1124" s="832" t="s">
        <v>4626</v>
      </c>
      <c r="G1124" s="832" t="s">
        <v>4627</v>
      </c>
      <c r="H1124" s="849"/>
      <c r="I1124" s="849"/>
      <c r="J1124" s="832"/>
      <c r="K1124" s="832"/>
      <c r="L1124" s="849">
        <v>8</v>
      </c>
      <c r="M1124" s="849">
        <v>37939.200000000004</v>
      </c>
      <c r="N1124" s="832">
        <v>1</v>
      </c>
      <c r="O1124" s="832">
        <v>4742.4000000000005</v>
      </c>
      <c r="P1124" s="849"/>
      <c r="Q1124" s="849"/>
      <c r="R1124" s="837"/>
      <c r="S1124" s="850"/>
    </row>
    <row r="1125" spans="1:19" ht="14.4" customHeight="1" x14ac:dyDescent="0.3">
      <c r="A1125" s="831" t="s">
        <v>4551</v>
      </c>
      <c r="B1125" s="832" t="s">
        <v>4552</v>
      </c>
      <c r="C1125" s="832" t="s">
        <v>606</v>
      </c>
      <c r="D1125" s="832" t="s">
        <v>2498</v>
      </c>
      <c r="E1125" s="832" t="s">
        <v>4553</v>
      </c>
      <c r="F1125" s="832" t="s">
        <v>4630</v>
      </c>
      <c r="G1125" s="832" t="s">
        <v>4629</v>
      </c>
      <c r="H1125" s="849">
        <v>2.75</v>
      </c>
      <c r="I1125" s="849">
        <v>3936.24</v>
      </c>
      <c r="J1125" s="832"/>
      <c r="K1125" s="832">
        <v>1431.36</v>
      </c>
      <c r="L1125" s="849"/>
      <c r="M1125" s="849"/>
      <c r="N1125" s="832"/>
      <c r="O1125" s="832"/>
      <c r="P1125" s="849"/>
      <c r="Q1125" s="849"/>
      <c r="R1125" s="837"/>
      <c r="S1125" s="850"/>
    </row>
    <row r="1126" spans="1:19" ht="14.4" customHeight="1" x14ac:dyDescent="0.3">
      <c r="A1126" s="831" t="s">
        <v>4551</v>
      </c>
      <c r="B1126" s="832" t="s">
        <v>4552</v>
      </c>
      <c r="C1126" s="832" t="s">
        <v>606</v>
      </c>
      <c r="D1126" s="832" t="s">
        <v>2498</v>
      </c>
      <c r="E1126" s="832" t="s">
        <v>4553</v>
      </c>
      <c r="F1126" s="832" t="s">
        <v>4631</v>
      </c>
      <c r="G1126" s="832" t="s">
        <v>4632</v>
      </c>
      <c r="H1126" s="849">
        <v>1</v>
      </c>
      <c r="I1126" s="849">
        <v>235.46</v>
      </c>
      <c r="J1126" s="832"/>
      <c r="K1126" s="832">
        <v>235.46</v>
      </c>
      <c r="L1126" s="849"/>
      <c r="M1126" s="849"/>
      <c r="N1126" s="832"/>
      <c r="O1126" s="832"/>
      <c r="P1126" s="849"/>
      <c r="Q1126" s="849"/>
      <c r="R1126" s="837"/>
      <c r="S1126" s="850"/>
    </row>
    <row r="1127" spans="1:19" ht="14.4" customHeight="1" x14ac:dyDescent="0.3">
      <c r="A1127" s="831" t="s">
        <v>4551</v>
      </c>
      <c r="B1127" s="832" t="s">
        <v>4552</v>
      </c>
      <c r="C1127" s="832" t="s">
        <v>606</v>
      </c>
      <c r="D1127" s="832" t="s">
        <v>2498</v>
      </c>
      <c r="E1127" s="832" t="s">
        <v>4553</v>
      </c>
      <c r="F1127" s="832" t="s">
        <v>4638</v>
      </c>
      <c r="G1127" s="832" t="s">
        <v>4639</v>
      </c>
      <c r="H1127" s="849">
        <v>4.75</v>
      </c>
      <c r="I1127" s="849">
        <v>1252.9299999999998</v>
      </c>
      <c r="J1127" s="832">
        <v>0.19099018624488959</v>
      </c>
      <c r="K1127" s="832">
        <v>263.77473684210526</v>
      </c>
      <c r="L1127" s="849">
        <v>24.869999999999997</v>
      </c>
      <c r="M1127" s="849">
        <v>6560.18</v>
      </c>
      <c r="N1127" s="832">
        <v>1</v>
      </c>
      <c r="O1127" s="832">
        <v>263.77885002010458</v>
      </c>
      <c r="P1127" s="849">
        <v>16.68</v>
      </c>
      <c r="Q1127" s="849">
        <v>1313.7199999999998</v>
      </c>
      <c r="R1127" s="837">
        <v>0.20025670027346806</v>
      </c>
      <c r="S1127" s="850">
        <v>78.760191846522773</v>
      </c>
    </row>
    <row r="1128" spans="1:19" ht="14.4" customHeight="1" x14ac:dyDescent="0.3">
      <c r="A1128" s="831" t="s">
        <v>4551</v>
      </c>
      <c r="B1128" s="832" t="s">
        <v>4552</v>
      </c>
      <c r="C1128" s="832" t="s">
        <v>606</v>
      </c>
      <c r="D1128" s="832" t="s">
        <v>2498</v>
      </c>
      <c r="E1128" s="832" t="s">
        <v>4553</v>
      </c>
      <c r="F1128" s="832" t="s">
        <v>4645</v>
      </c>
      <c r="G1128" s="832" t="s">
        <v>2437</v>
      </c>
      <c r="H1128" s="849"/>
      <c r="I1128" s="849"/>
      <c r="J1128" s="832"/>
      <c r="K1128" s="832"/>
      <c r="L1128" s="849">
        <v>15</v>
      </c>
      <c r="M1128" s="849">
        <v>262581</v>
      </c>
      <c r="N1128" s="832">
        <v>1</v>
      </c>
      <c r="O1128" s="832">
        <v>17505.400000000001</v>
      </c>
      <c r="P1128" s="849">
        <v>7</v>
      </c>
      <c r="Q1128" s="849">
        <v>122499.3</v>
      </c>
      <c r="R1128" s="837">
        <v>0.46652004524318214</v>
      </c>
      <c r="S1128" s="850">
        <v>17499.900000000001</v>
      </c>
    </row>
    <row r="1129" spans="1:19" ht="14.4" customHeight="1" x14ac:dyDescent="0.3">
      <c r="A1129" s="831" t="s">
        <v>4551</v>
      </c>
      <c r="B1129" s="832" t="s">
        <v>4552</v>
      </c>
      <c r="C1129" s="832" t="s">
        <v>606</v>
      </c>
      <c r="D1129" s="832" t="s">
        <v>2498</v>
      </c>
      <c r="E1129" s="832" t="s">
        <v>4553</v>
      </c>
      <c r="F1129" s="832" t="s">
        <v>4646</v>
      </c>
      <c r="G1129" s="832" t="s">
        <v>2437</v>
      </c>
      <c r="H1129" s="849">
        <v>2</v>
      </c>
      <c r="I1129" s="849">
        <v>140043.20000000001</v>
      </c>
      <c r="J1129" s="832">
        <v>0.15384615384615385</v>
      </c>
      <c r="K1129" s="832">
        <v>70021.600000000006</v>
      </c>
      <c r="L1129" s="849">
        <v>13</v>
      </c>
      <c r="M1129" s="849">
        <v>910280.8</v>
      </c>
      <c r="N1129" s="832">
        <v>1</v>
      </c>
      <c r="O1129" s="832">
        <v>70021.600000000006</v>
      </c>
      <c r="P1129" s="849">
        <v>12</v>
      </c>
      <c r="Q1129" s="849">
        <v>810651.60000000009</v>
      </c>
      <c r="R1129" s="837">
        <v>0.89055113542985864</v>
      </c>
      <c r="S1129" s="850">
        <v>67554.3</v>
      </c>
    </row>
    <row r="1130" spans="1:19" ht="14.4" customHeight="1" x14ac:dyDescent="0.3">
      <c r="A1130" s="831" t="s">
        <v>4551</v>
      </c>
      <c r="B1130" s="832" t="s">
        <v>4552</v>
      </c>
      <c r="C1130" s="832" t="s">
        <v>606</v>
      </c>
      <c r="D1130" s="832" t="s">
        <v>2498</v>
      </c>
      <c r="E1130" s="832" t="s">
        <v>4553</v>
      </c>
      <c r="F1130" s="832" t="s">
        <v>4647</v>
      </c>
      <c r="G1130" s="832" t="s">
        <v>4648</v>
      </c>
      <c r="H1130" s="849">
        <v>6</v>
      </c>
      <c r="I1130" s="849">
        <v>40269.72</v>
      </c>
      <c r="J1130" s="832">
        <v>0.2068965517241379</v>
      </c>
      <c r="K1130" s="832">
        <v>6711.62</v>
      </c>
      <c r="L1130" s="849">
        <v>29</v>
      </c>
      <c r="M1130" s="849">
        <v>194636.98000000004</v>
      </c>
      <c r="N1130" s="832">
        <v>1</v>
      </c>
      <c r="O1130" s="832">
        <v>6711.6200000000017</v>
      </c>
      <c r="P1130" s="849">
        <v>27</v>
      </c>
      <c r="Q1130" s="849">
        <v>181078.19999999998</v>
      </c>
      <c r="R1130" s="837">
        <v>0.93033810943840145</v>
      </c>
      <c r="S1130" s="850">
        <v>6706.5999999999995</v>
      </c>
    </row>
    <row r="1131" spans="1:19" ht="14.4" customHeight="1" x14ac:dyDescent="0.3">
      <c r="A1131" s="831" t="s">
        <v>4551</v>
      </c>
      <c r="B1131" s="832" t="s">
        <v>4552</v>
      </c>
      <c r="C1131" s="832" t="s">
        <v>606</v>
      </c>
      <c r="D1131" s="832" t="s">
        <v>2498</v>
      </c>
      <c r="E1131" s="832" t="s">
        <v>4553</v>
      </c>
      <c r="F1131" s="832" t="s">
        <v>4649</v>
      </c>
      <c r="G1131" s="832" t="s">
        <v>4639</v>
      </c>
      <c r="H1131" s="849">
        <v>4.76</v>
      </c>
      <c r="I1131" s="849">
        <v>12556.11</v>
      </c>
      <c r="J1131" s="832">
        <v>0.41247838006087262</v>
      </c>
      <c r="K1131" s="832">
        <v>2637.838235294118</v>
      </c>
      <c r="L1131" s="849">
        <v>11.54</v>
      </c>
      <c r="M1131" s="849">
        <v>30440.649999999998</v>
      </c>
      <c r="N1131" s="832">
        <v>1</v>
      </c>
      <c r="O1131" s="832">
        <v>2637.8379549393412</v>
      </c>
      <c r="P1131" s="849">
        <v>5.93</v>
      </c>
      <c r="Q1131" s="849">
        <v>2825.82</v>
      </c>
      <c r="R1131" s="837">
        <v>9.2830475039133539E-2</v>
      </c>
      <c r="S1131" s="850">
        <v>476.52951096121421</v>
      </c>
    </row>
    <row r="1132" spans="1:19" ht="14.4" customHeight="1" x14ac:dyDescent="0.3">
      <c r="A1132" s="831" t="s">
        <v>4551</v>
      </c>
      <c r="B1132" s="832" t="s">
        <v>4552</v>
      </c>
      <c r="C1132" s="832" t="s">
        <v>606</v>
      </c>
      <c r="D1132" s="832" t="s">
        <v>2498</v>
      </c>
      <c r="E1132" s="832" t="s">
        <v>4553</v>
      </c>
      <c r="F1132" s="832" t="s">
        <v>4650</v>
      </c>
      <c r="G1132" s="832" t="s">
        <v>4639</v>
      </c>
      <c r="H1132" s="849">
        <v>1</v>
      </c>
      <c r="I1132" s="849">
        <v>1318.91</v>
      </c>
      <c r="J1132" s="832">
        <v>0.33333333333333337</v>
      </c>
      <c r="K1132" s="832">
        <v>1318.91</v>
      </c>
      <c r="L1132" s="849">
        <v>3</v>
      </c>
      <c r="M1132" s="849">
        <v>3956.73</v>
      </c>
      <c r="N1132" s="832">
        <v>1</v>
      </c>
      <c r="O1132" s="832">
        <v>1318.91</v>
      </c>
      <c r="P1132" s="849">
        <v>5.32</v>
      </c>
      <c r="Q1132" s="849">
        <v>1195.1400000000001</v>
      </c>
      <c r="R1132" s="837">
        <v>0.30205245240387896</v>
      </c>
      <c r="S1132" s="850">
        <v>224.65037593984962</v>
      </c>
    </row>
    <row r="1133" spans="1:19" ht="14.4" customHeight="1" x14ac:dyDescent="0.3">
      <c r="A1133" s="831" t="s">
        <v>4551</v>
      </c>
      <c r="B1133" s="832" t="s">
        <v>4552</v>
      </c>
      <c r="C1133" s="832" t="s">
        <v>606</v>
      </c>
      <c r="D1133" s="832" t="s">
        <v>2498</v>
      </c>
      <c r="E1133" s="832" t="s">
        <v>4553</v>
      </c>
      <c r="F1133" s="832" t="s">
        <v>4651</v>
      </c>
      <c r="G1133" s="832" t="s">
        <v>720</v>
      </c>
      <c r="H1133" s="849">
        <v>8</v>
      </c>
      <c r="I1133" s="849">
        <v>6314.32</v>
      </c>
      <c r="J1133" s="832"/>
      <c r="K1133" s="832">
        <v>789.29</v>
      </c>
      <c r="L1133" s="849"/>
      <c r="M1133" s="849"/>
      <c r="N1133" s="832"/>
      <c r="O1133" s="832"/>
      <c r="P1133" s="849"/>
      <c r="Q1133" s="849"/>
      <c r="R1133" s="837"/>
      <c r="S1133" s="850"/>
    </row>
    <row r="1134" spans="1:19" ht="14.4" customHeight="1" x14ac:dyDescent="0.3">
      <c r="A1134" s="831" t="s">
        <v>4551</v>
      </c>
      <c r="B1134" s="832" t="s">
        <v>4552</v>
      </c>
      <c r="C1134" s="832" t="s">
        <v>606</v>
      </c>
      <c r="D1134" s="832" t="s">
        <v>2498</v>
      </c>
      <c r="E1134" s="832" t="s">
        <v>4553</v>
      </c>
      <c r="F1134" s="832" t="s">
        <v>4653</v>
      </c>
      <c r="G1134" s="832" t="s">
        <v>2101</v>
      </c>
      <c r="H1134" s="849"/>
      <c r="I1134" s="849"/>
      <c r="J1134" s="832"/>
      <c r="K1134" s="832"/>
      <c r="L1134" s="849">
        <v>4</v>
      </c>
      <c r="M1134" s="849">
        <v>22320.26</v>
      </c>
      <c r="N1134" s="832">
        <v>1</v>
      </c>
      <c r="O1134" s="832">
        <v>5580.0649999999996</v>
      </c>
      <c r="P1134" s="849">
        <v>3</v>
      </c>
      <c r="Q1134" s="849">
        <v>1600.77</v>
      </c>
      <c r="R1134" s="837">
        <v>7.1718250593855087E-2</v>
      </c>
      <c r="S1134" s="850">
        <v>533.59</v>
      </c>
    </row>
    <row r="1135" spans="1:19" ht="14.4" customHeight="1" x14ac:dyDescent="0.3">
      <c r="A1135" s="831" t="s">
        <v>4551</v>
      </c>
      <c r="B1135" s="832" t="s">
        <v>4552</v>
      </c>
      <c r="C1135" s="832" t="s">
        <v>606</v>
      </c>
      <c r="D1135" s="832" t="s">
        <v>2498</v>
      </c>
      <c r="E1135" s="832" t="s">
        <v>4553</v>
      </c>
      <c r="F1135" s="832" t="s">
        <v>4654</v>
      </c>
      <c r="G1135" s="832" t="s">
        <v>4655</v>
      </c>
      <c r="H1135" s="849"/>
      <c r="I1135" s="849"/>
      <c r="J1135" s="832"/>
      <c r="K1135" s="832"/>
      <c r="L1135" s="849"/>
      <c r="M1135" s="849"/>
      <c r="N1135" s="832"/>
      <c r="O1135" s="832"/>
      <c r="P1135" s="849">
        <v>1</v>
      </c>
      <c r="Q1135" s="849">
        <v>89565.3</v>
      </c>
      <c r="R1135" s="837"/>
      <c r="S1135" s="850">
        <v>89565.3</v>
      </c>
    </row>
    <row r="1136" spans="1:19" ht="14.4" customHeight="1" x14ac:dyDescent="0.3">
      <c r="A1136" s="831" t="s">
        <v>4551</v>
      </c>
      <c r="B1136" s="832" t="s">
        <v>4552</v>
      </c>
      <c r="C1136" s="832" t="s">
        <v>606</v>
      </c>
      <c r="D1136" s="832" t="s">
        <v>2498</v>
      </c>
      <c r="E1136" s="832" t="s">
        <v>4553</v>
      </c>
      <c r="F1136" s="832" t="s">
        <v>4657</v>
      </c>
      <c r="G1136" s="832" t="s">
        <v>4658</v>
      </c>
      <c r="H1136" s="849">
        <v>26</v>
      </c>
      <c r="I1136" s="849">
        <v>98796.88</v>
      </c>
      <c r="J1136" s="832">
        <v>0.56521739130434778</v>
      </c>
      <c r="K1136" s="832">
        <v>3799.88</v>
      </c>
      <c r="L1136" s="849">
        <v>46</v>
      </c>
      <c r="M1136" s="849">
        <v>174794.48</v>
      </c>
      <c r="N1136" s="832">
        <v>1</v>
      </c>
      <c r="O1136" s="832">
        <v>3799.88</v>
      </c>
      <c r="P1136" s="849">
        <v>26</v>
      </c>
      <c r="Q1136" s="849">
        <v>84289.069999999992</v>
      </c>
      <c r="R1136" s="837">
        <v>0.48221814556157599</v>
      </c>
      <c r="S1136" s="850">
        <v>3241.8873076923073</v>
      </c>
    </row>
    <row r="1137" spans="1:19" ht="14.4" customHeight="1" x14ac:dyDescent="0.3">
      <c r="A1137" s="831" t="s">
        <v>4551</v>
      </c>
      <c r="B1137" s="832" t="s">
        <v>4552</v>
      </c>
      <c r="C1137" s="832" t="s">
        <v>606</v>
      </c>
      <c r="D1137" s="832" t="s">
        <v>2498</v>
      </c>
      <c r="E1137" s="832" t="s">
        <v>4553</v>
      </c>
      <c r="F1137" s="832" t="s">
        <v>4659</v>
      </c>
      <c r="G1137" s="832" t="s">
        <v>4658</v>
      </c>
      <c r="H1137" s="849"/>
      <c r="I1137" s="849"/>
      <c r="J1137" s="832"/>
      <c r="K1137" s="832"/>
      <c r="L1137" s="849"/>
      <c r="M1137" s="849"/>
      <c r="N1137" s="832"/>
      <c r="O1137" s="832"/>
      <c r="P1137" s="849">
        <v>1</v>
      </c>
      <c r="Q1137" s="849">
        <v>3934.55</v>
      </c>
      <c r="R1137" s="837"/>
      <c r="S1137" s="850">
        <v>3934.55</v>
      </c>
    </row>
    <row r="1138" spans="1:19" ht="14.4" customHeight="1" x14ac:dyDescent="0.3">
      <c r="A1138" s="831" t="s">
        <v>4551</v>
      </c>
      <c r="B1138" s="832" t="s">
        <v>4552</v>
      </c>
      <c r="C1138" s="832" t="s">
        <v>606</v>
      </c>
      <c r="D1138" s="832" t="s">
        <v>2498</v>
      </c>
      <c r="E1138" s="832" t="s">
        <v>4553</v>
      </c>
      <c r="F1138" s="832" t="s">
        <v>4660</v>
      </c>
      <c r="G1138" s="832" t="s">
        <v>4661</v>
      </c>
      <c r="H1138" s="849">
        <v>15</v>
      </c>
      <c r="I1138" s="849">
        <v>699000</v>
      </c>
      <c r="J1138" s="832"/>
      <c r="K1138" s="832">
        <v>46600</v>
      </c>
      <c r="L1138" s="849"/>
      <c r="M1138" s="849"/>
      <c r="N1138" s="832"/>
      <c r="O1138" s="832"/>
      <c r="P1138" s="849"/>
      <c r="Q1138" s="849"/>
      <c r="R1138" s="837"/>
      <c r="S1138" s="850"/>
    </row>
    <row r="1139" spans="1:19" ht="14.4" customHeight="1" x14ac:dyDescent="0.3">
      <c r="A1139" s="831" t="s">
        <v>4551</v>
      </c>
      <c r="B1139" s="832" t="s">
        <v>4552</v>
      </c>
      <c r="C1139" s="832" t="s">
        <v>606</v>
      </c>
      <c r="D1139" s="832" t="s">
        <v>2498</v>
      </c>
      <c r="E1139" s="832" t="s">
        <v>4553</v>
      </c>
      <c r="F1139" s="832" t="s">
        <v>4665</v>
      </c>
      <c r="G1139" s="832" t="s">
        <v>2447</v>
      </c>
      <c r="H1139" s="849">
        <v>3</v>
      </c>
      <c r="I1139" s="849">
        <v>229857.66</v>
      </c>
      <c r="J1139" s="832"/>
      <c r="K1139" s="832">
        <v>76619.22</v>
      </c>
      <c r="L1139" s="849"/>
      <c r="M1139" s="849"/>
      <c r="N1139" s="832"/>
      <c r="O1139" s="832"/>
      <c r="P1139" s="849"/>
      <c r="Q1139" s="849"/>
      <c r="R1139" s="837"/>
      <c r="S1139" s="850"/>
    </row>
    <row r="1140" spans="1:19" ht="14.4" customHeight="1" x14ac:dyDescent="0.3">
      <c r="A1140" s="831" t="s">
        <v>4551</v>
      </c>
      <c r="B1140" s="832" t="s">
        <v>4552</v>
      </c>
      <c r="C1140" s="832" t="s">
        <v>606</v>
      </c>
      <c r="D1140" s="832" t="s">
        <v>2498</v>
      </c>
      <c r="E1140" s="832" t="s">
        <v>4553</v>
      </c>
      <c r="F1140" s="832" t="s">
        <v>4666</v>
      </c>
      <c r="G1140" s="832" t="s">
        <v>4667</v>
      </c>
      <c r="H1140" s="849"/>
      <c r="I1140" s="849"/>
      <c r="J1140" s="832"/>
      <c r="K1140" s="832"/>
      <c r="L1140" s="849">
        <v>3</v>
      </c>
      <c r="M1140" s="849">
        <v>268508.31</v>
      </c>
      <c r="N1140" s="832">
        <v>1</v>
      </c>
      <c r="O1140" s="832">
        <v>89502.77</v>
      </c>
      <c r="P1140" s="849">
        <v>2</v>
      </c>
      <c r="Q1140" s="849">
        <v>179005.5</v>
      </c>
      <c r="R1140" s="837">
        <v>0.66666651769548591</v>
      </c>
      <c r="S1140" s="850">
        <v>89502.75</v>
      </c>
    </row>
    <row r="1141" spans="1:19" ht="14.4" customHeight="1" x14ac:dyDescent="0.3">
      <c r="A1141" s="831" t="s">
        <v>4551</v>
      </c>
      <c r="B1141" s="832" t="s">
        <v>4552</v>
      </c>
      <c r="C1141" s="832" t="s">
        <v>606</v>
      </c>
      <c r="D1141" s="832" t="s">
        <v>2498</v>
      </c>
      <c r="E1141" s="832" t="s">
        <v>4553</v>
      </c>
      <c r="F1141" s="832" t="s">
        <v>4668</v>
      </c>
      <c r="G1141" s="832" t="s">
        <v>4669</v>
      </c>
      <c r="H1141" s="849">
        <v>4.9000000000000004</v>
      </c>
      <c r="I1141" s="849">
        <v>5312.0499999999993</v>
      </c>
      <c r="J1141" s="832">
        <v>2.5967794762493703</v>
      </c>
      <c r="K1141" s="832">
        <v>1084.0918367346937</v>
      </c>
      <c r="L1141" s="849">
        <v>1.9300000000000002</v>
      </c>
      <c r="M1141" s="849">
        <v>2045.6299999999999</v>
      </c>
      <c r="N1141" s="832">
        <v>1</v>
      </c>
      <c r="O1141" s="832">
        <v>1059.9119170984454</v>
      </c>
      <c r="P1141" s="849">
        <v>7.370000000000001</v>
      </c>
      <c r="Q1141" s="849">
        <v>3875.13</v>
      </c>
      <c r="R1141" s="837">
        <v>1.8943455072520448</v>
      </c>
      <c r="S1141" s="850">
        <v>525.79782903663499</v>
      </c>
    </row>
    <row r="1142" spans="1:19" ht="14.4" customHeight="1" x14ac:dyDescent="0.3">
      <c r="A1142" s="831" t="s">
        <v>4551</v>
      </c>
      <c r="B1142" s="832" t="s">
        <v>4552</v>
      </c>
      <c r="C1142" s="832" t="s">
        <v>606</v>
      </c>
      <c r="D1142" s="832" t="s">
        <v>2498</v>
      </c>
      <c r="E1142" s="832" t="s">
        <v>4553</v>
      </c>
      <c r="F1142" s="832" t="s">
        <v>4670</v>
      </c>
      <c r="G1142" s="832" t="s">
        <v>4669</v>
      </c>
      <c r="H1142" s="849">
        <v>8.0599999999999987</v>
      </c>
      <c r="I1142" s="849">
        <v>2912.6</v>
      </c>
      <c r="J1142" s="832">
        <v>1.5882606348461963</v>
      </c>
      <c r="K1142" s="832">
        <v>361.3647642679901</v>
      </c>
      <c r="L1142" s="849">
        <v>5.0999999999999996</v>
      </c>
      <c r="M1142" s="849">
        <v>1833.83</v>
      </c>
      <c r="N1142" s="832">
        <v>1</v>
      </c>
      <c r="O1142" s="832">
        <v>359.57450980392156</v>
      </c>
      <c r="P1142" s="849">
        <v>38.67</v>
      </c>
      <c r="Q1142" s="849">
        <v>8464.8799999999992</v>
      </c>
      <c r="R1142" s="837">
        <v>4.6159567680755575</v>
      </c>
      <c r="S1142" s="850">
        <v>218.90043961727434</v>
      </c>
    </row>
    <row r="1143" spans="1:19" ht="14.4" customHeight="1" x14ac:dyDescent="0.3">
      <c r="A1143" s="831" t="s">
        <v>4551</v>
      </c>
      <c r="B1143" s="832" t="s">
        <v>4552</v>
      </c>
      <c r="C1143" s="832" t="s">
        <v>606</v>
      </c>
      <c r="D1143" s="832" t="s">
        <v>2498</v>
      </c>
      <c r="E1143" s="832" t="s">
        <v>4553</v>
      </c>
      <c r="F1143" s="832" t="s">
        <v>4671</v>
      </c>
      <c r="G1143" s="832" t="s">
        <v>4669</v>
      </c>
      <c r="H1143" s="849">
        <v>7.5</v>
      </c>
      <c r="I1143" s="849">
        <v>903.35</v>
      </c>
      <c r="J1143" s="832">
        <v>11.195315404635023</v>
      </c>
      <c r="K1143" s="832">
        <v>120.44666666666667</v>
      </c>
      <c r="L1143" s="849">
        <v>0.67</v>
      </c>
      <c r="M1143" s="849">
        <v>80.69</v>
      </c>
      <c r="N1143" s="832">
        <v>1</v>
      </c>
      <c r="O1143" s="832">
        <v>120.43283582089551</v>
      </c>
      <c r="P1143" s="849">
        <v>30.21</v>
      </c>
      <c r="Q1143" s="849">
        <v>2392.63</v>
      </c>
      <c r="R1143" s="837">
        <v>29.652125418267445</v>
      </c>
      <c r="S1143" s="850">
        <v>79.199933796756042</v>
      </c>
    </row>
    <row r="1144" spans="1:19" ht="14.4" customHeight="1" x14ac:dyDescent="0.3">
      <c r="A1144" s="831" t="s">
        <v>4551</v>
      </c>
      <c r="B1144" s="832" t="s">
        <v>4552</v>
      </c>
      <c r="C1144" s="832" t="s">
        <v>606</v>
      </c>
      <c r="D1144" s="832" t="s">
        <v>2498</v>
      </c>
      <c r="E1144" s="832" t="s">
        <v>4553</v>
      </c>
      <c r="F1144" s="832" t="s">
        <v>4672</v>
      </c>
      <c r="G1144" s="832" t="s">
        <v>4669</v>
      </c>
      <c r="H1144" s="849">
        <v>0.42</v>
      </c>
      <c r="I1144" s="849">
        <v>607.08000000000004</v>
      </c>
      <c r="J1144" s="832">
        <v>0.72890126910562281</v>
      </c>
      <c r="K1144" s="832">
        <v>1445.4285714285716</v>
      </c>
      <c r="L1144" s="849">
        <v>0.59</v>
      </c>
      <c r="M1144" s="849">
        <v>832.87</v>
      </c>
      <c r="N1144" s="832">
        <v>1</v>
      </c>
      <c r="O1144" s="832">
        <v>1411.6440677966102</v>
      </c>
      <c r="P1144" s="849">
        <v>11.65</v>
      </c>
      <c r="Q1144" s="849">
        <v>8560.4200000000019</v>
      </c>
      <c r="R1144" s="837">
        <v>10.278218689591416</v>
      </c>
      <c r="S1144" s="850">
        <v>734.80000000000018</v>
      </c>
    </row>
    <row r="1145" spans="1:19" ht="14.4" customHeight="1" x14ac:dyDescent="0.3">
      <c r="A1145" s="831" t="s">
        <v>4551</v>
      </c>
      <c r="B1145" s="832" t="s">
        <v>4552</v>
      </c>
      <c r="C1145" s="832" t="s">
        <v>606</v>
      </c>
      <c r="D1145" s="832" t="s">
        <v>2498</v>
      </c>
      <c r="E1145" s="832" t="s">
        <v>4553</v>
      </c>
      <c r="F1145" s="832" t="s">
        <v>4673</v>
      </c>
      <c r="G1145" s="832" t="s">
        <v>4674</v>
      </c>
      <c r="H1145" s="849"/>
      <c r="I1145" s="849"/>
      <c r="J1145" s="832"/>
      <c r="K1145" s="832"/>
      <c r="L1145" s="849">
        <v>1.48</v>
      </c>
      <c r="M1145" s="849">
        <v>1059.19</v>
      </c>
      <c r="N1145" s="832">
        <v>1</v>
      </c>
      <c r="O1145" s="832">
        <v>715.66891891891896</v>
      </c>
      <c r="P1145" s="849">
        <v>6.45</v>
      </c>
      <c r="Q1145" s="849">
        <v>673.06000000000006</v>
      </c>
      <c r="R1145" s="837">
        <v>0.63544784221905426</v>
      </c>
      <c r="S1145" s="850">
        <v>104.35038759689922</v>
      </c>
    </row>
    <row r="1146" spans="1:19" ht="14.4" customHeight="1" x14ac:dyDescent="0.3">
      <c r="A1146" s="831" t="s">
        <v>4551</v>
      </c>
      <c r="B1146" s="832" t="s">
        <v>4552</v>
      </c>
      <c r="C1146" s="832" t="s">
        <v>606</v>
      </c>
      <c r="D1146" s="832" t="s">
        <v>2498</v>
      </c>
      <c r="E1146" s="832" t="s">
        <v>4553</v>
      </c>
      <c r="F1146" s="832" t="s">
        <v>4675</v>
      </c>
      <c r="G1146" s="832" t="s">
        <v>4674</v>
      </c>
      <c r="H1146" s="849"/>
      <c r="I1146" s="849"/>
      <c r="J1146" s="832"/>
      <c r="K1146" s="832"/>
      <c r="L1146" s="849">
        <v>5</v>
      </c>
      <c r="M1146" s="849">
        <v>7156.7999999999993</v>
      </c>
      <c r="N1146" s="832">
        <v>1</v>
      </c>
      <c r="O1146" s="832">
        <v>1431.36</v>
      </c>
      <c r="P1146" s="849">
        <v>9.08</v>
      </c>
      <c r="Q1146" s="849">
        <v>1630.04</v>
      </c>
      <c r="R1146" s="837">
        <v>0.2277610105074894</v>
      </c>
      <c r="S1146" s="850">
        <v>179.51982378854626</v>
      </c>
    </row>
    <row r="1147" spans="1:19" ht="14.4" customHeight="1" x14ac:dyDescent="0.3">
      <c r="A1147" s="831" t="s">
        <v>4551</v>
      </c>
      <c r="B1147" s="832" t="s">
        <v>4552</v>
      </c>
      <c r="C1147" s="832" t="s">
        <v>606</v>
      </c>
      <c r="D1147" s="832" t="s">
        <v>2498</v>
      </c>
      <c r="E1147" s="832" t="s">
        <v>4553</v>
      </c>
      <c r="F1147" s="832" t="s">
        <v>4676</v>
      </c>
      <c r="G1147" s="832" t="s">
        <v>1712</v>
      </c>
      <c r="H1147" s="849"/>
      <c r="I1147" s="849"/>
      <c r="J1147" s="832"/>
      <c r="K1147" s="832"/>
      <c r="L1147" s="849">
        <v>10.35</v>
      </c>
      <c r="M1147" s="849">
        <v>94368.400000000009</v>
      </c>
      <c r="N1147" s="832">
        <v>1</v>
      </c>
      <c r="O1147" s="832">
        <v>9117.7198067632853</v>
      </c>
      <c r="P1147" s="849">
        <v>12.51</v>
      </c>
      <c r="Q1147" s="849">
        <v>110970.34</v>
      </c>
      <c r="R1147" s="837">
        <v>1.17592689925865</v>
      </c>
      <c r="S1147" s="850">
        <v>8870.5307753796969</v>
      </c>
    </row>
    <row r="1148" spans="1:19" ht="14.4" customHeight="1" x14ac:dyDescent="0.3">
      <c r="A1148" s="831" t="s">
        <v>4551</v>
      </c>
      <c r="B1148" s="832" t="s">
        <v>4552</v>
      </c>
      <c r="C1148" s="832" t="s">
        <v>606</v>
      </c>
      <c r="D1148" s="832" t="s">
        <v>2498</v>
      </c>
      <c r="E1148" s="832" t="s">
        <v>4553</v>
      </c>
      <c r="F1148" s="832" t="s">
        <v>4678</v>
      </c>
      <c r="G1148" s="832" t="s">
        <v>2087</v>
      </c>
      <c r="H1148" s="849">
        <v>12.54</v>
      </c>
      <c r="I1148" s="849">
        <v>9835.09</v>
      </c>
      <c r="J1148" s="832">
        <v>10.27871953513649</v>
      </c>
      <c r="K1148" s="832">
        <v>784.29744816586924</v>
      </c>
      <c r="L1148" s="849">
        <v>1.2200000000000002</v>
      </c>
      <c r="M1148" s="849">
        <v>956.84</v>
      </c>
      <c r="N1148" s="832">
        <v>1</v>
      </c>
      <c r="O1148" s="832">
        <v>784.29508196721304</v>
      </c>
      <c r="P1148" s="849"/>
      <c r="Q1148" s="849"/>
      <c r="R1148" s="837"/>
      <c r="S1148" s="850"/>
    </row>
    <row r="1149" spans="1:19" ht="14.4" customHeight="1" x14ac:dyDescent="0.3">
      <c r="A1149" s="831" t="s">
        <v>4551</v>
      </c>
      <c r="B1149" s="832" t="s">
        <v>4552</v>
      </c>
      <c r="C1149" s="832" t="s">
        <v>606</v>
      </c>
      <c r="D1149" s="832" t="s">
        <v>2498</v>
      </c>
      <c r="E1149" s="832" t="s">
        <v>4553</v>
      </c>
      <c r="F1149" s="832" t="s">
        <v>4681</v>
      </c>
      <c r="G1149" s="832" t="s">
        <v>4682</v>
      </c>
      <c r="H1149" s="849">
        <v>1</v>
      </c>
      <c r="I1149" s="849">
        <v>79985</v>
      </c>
      <c r="J1149" s="832">
        <v>0.25969155844155845</v>
      </c>
      <c r="K1149" s="832">
        <v>79985</v>
      </c>
      <c r="L1149" s="849">
        <v>4</v>
      </c>
      <c r="M1149" s="849">
        <v>308000</v>
      </c>
      <c r="N1149" s="832">
        <v>1</v>
      </c>
      <c r="O1149" s="832">
        <v>77000</v>
      </c>
      <c r="P1149" s="849">
        <v>4</v>
      </c>
      <c r="Q1149" s="849">
        <v>303845.78000000003</v>
      </c>
      <c r="R1149" s="837">
        <v>0.98651227272727282</v>
      </c>
      <c r="S1149" s="850">
        <v>75961.445000000007</v>
      </c>
    </row>
    <row r="1150" spans="1:19" ht="14.4" customHeight="1" x14ac:dyDescent="0.3">
      <c r="A1150" s="831" t="s">
        <v>4551</v>
      </c>
      <c r="B1150" s="832" t="s">
        <v>4552</v>
      </c>
      <c r="C1150" s="832" t="s">
        <v>606</v>
      </c>
      <c r="D1150" s="832" t="s">
        <v>2498</v>
      </c>
      <c r="E1150" s="832" t="s">
        <v>4553</v>
      </c>
      <c r="F1150" s="832" t="s">
        <v>4683</v>
      </c>
      <c r="G1150" s="832" t="s">
        <v>4684</v>
      </c>
      <c r="H1150" s="849"/>
      <c r="I1150" s="849"/>
      <c r="J1150" s="832"/>
      <c r="K1150" s="832"/>
      <c r="L1150" s="849">
        <v>2.2000000000000002</v>
      </c>
      <c r="M1150" s="849">
        <v>804.75</v>
      </c>
      <c r="N1150" s="832">
        <v>1</v>
      </c>
      <c r="O1150" s="832">
        <v>365.7954545454545</v>
      </c>
      <c r="P1150" s="849">
        <v>12.96</v>
      </c>
      <c r="Q1150" s="849">
        <v>2064.81</v>
      </c>
      <c r="R1150" s="837">
        <v>2.5657781919850886</v>
      </c>
      <c r="S1150" s="850">
        <v>159.32175925925924</v>
      </c>
    </row>
    <row r="1151" spans="1:19" ht="14.4" customHeight="1" x14ac:dyDescent="0.3">
      <c r="A1151" s="831" t="s">
        <v>4551</v>
      </c>
      <c r="B1151" s="832" t="s">
        <v>4552</v>
      </c>
      <c r="C1151" s="832" t="s">
        <v>606</v>
      </c>
      <c r="D1151" s="832" t="s">
        <v>2498</v>
      </c>
      <c r="E1151" s="832" t="s">
        <v>4553</v>
      </c>
      <c r="F1151" s="832" t="s">
        <v>4685</v>
      </c>
      <c r="G1151" s="832" t="s">
        <v>2406</v>
      </c>
      <c r="H1151" s="849">
        <v>4</v>
      </c>
      <c r="I1151" s="849">
        <v>169495.36</v>
      </c>
      <c r="J1151" s="832">
        <v>1.003241951174932</v>
      </c>
      <c r="K1151" s="832">
        <v>42373.84</v>
      </c>
      <c r="L1151" s="849">
        <v>4</v>
      </c>
      <c r="M1151" s="849">
        <v>168947.64</v>
      </c>
      <c r="N1151" s="832">
        <v>1</v>
      </c>
      <c r="O1151" s="832">
        <v>42236.91</v>
      </c>
      <c r="P1151" s="849">
        <v>13</v>
      </c>
      <c r="Q1151" s="849">
        <v>512704.36</v>
      </c>
      <c r="R1151" s="837">
        <v>3.034693825850423</v>
      </c>
      <c r="S1151" s="850">
        <v>39438.796923076923</v>
      </c>
    </row>
    <row r="1152" spans="1:19" ht="14.4" customHeight="1" x14ac:dyDescent="0.3">
      <c r="A1152" s="831" t="s">
        <v>4551</v>
      </c>
      <c r="B1152" s="832" t="s">
        <v>4552</v>
      </c>
      <c r="C1152" s="832" t="s">
        <v>606</v>
      </c>
      <c r="D1152" s="832" t="s">
        <v>2498</v>
      </c>
      <c r="E1152" s="832" t="s">
        <v>4553</v>
      </c>
      <c r="F1152" s="832" t="s">
        <v>4686</v>
      </c>
      <c r="G1152" s="832" t="s">
        <v>2087</v>
      </c>
      <c r="H1152" s="849">
        <v>5.9</v>
      </c>
      <c r="I1152" s="849">
        <v>1388.18</v>
      </c>
      <c r="J1152" s="832">
        <v>1.9408047423314601</v>
      </c>
      <c r="K1152" s="832">
        <v>235.28474576271185</v>
      </c>
      <c r="L1152" s="849">
        <v>3.04</v>
      </c>
      <c r="M1152" s="849">
        <v>715.26</v>
      </c>
      <c r="N1152" s="832">
        <v>1</v>
      </c>
      <c r="O1152" s="832">
        <v>235.28289473684211</v>
      </c>
      <c r="P1152" s="849">
        <v>23.75</v>
      </c>
      <c r="Q1152" s="849">
        <v>2152.92</v>
      </c>
      <c r="R1152" s="837">
        <v>3.0099823840281856</v>
      </c>
      <c r="S1152" s="850">
        <v>90.649263157894737</v>
      </c>
    </row>
    <row r="1153" spans="1:19" ht="14.4" customHeight="1" x14ac:dyDescent="0.3">
      <c r="A1153" s="831" t="s">
        <v>4551</v>
      </c>
      <c r="B1153" s="832" t="s">
        <v>4552</v>
      </c>
      <c r="C1153" s="832" t="s">
        <v>606</v>
      </c>
      <c r="D1153" s="832" t="s">
        <v>2498</v>
      </c>
      <c r="E1153" s="832" t="s">
        <v>4553</v>
      </c>
      <c r="F1153" s="832" t="s">
        <v>4691</v>
      </c>
      <c r="G1153" s="832" t="s">
        <v>2447</v>
      </c>
      <c r="H1153" s="849"/>
      <c r="I1153" s="849"/>
      <c r="J1153" s="832"/>
      <c r="K1153" s="832"/>
      <c r="L1153" s="849">
        <v>4</v>
      </c>
      <c r="M1153" s="849">
        <v>78611.44</v>
      </c>
      <c r="N1153" s="832">
        <v>1</v>
      </c>
      <c r="O1153" s="832">
        <v>19652.86</v>
      </c>
      <c r="P1153" s="849"/>
      <c r="Q1153" s="849"/>
      <c r="R1153" s="837"/>
      <c r="S1153" s="850"/>
    </row>
    <row r="1154" spans="1:19" ht="14.4" customHeight="1" x14ac:dyDescent="0.3">
      <c r="A1154" s="831" t="s">
        <v>4551</v>
      </c>
      <c r="B1154" s="832" t="s">
        <v>4552</v>
      </c>
      <c r="C1154" s="832" t="s">
        <v>606</v>
      </c>
      <c r="D1154" s="832" t="s">
        <v>2498</v>
      </c>
      <c r="E1154" s="832" t="s">
        <v>4553</v>
      </c>
      <c r="F1154" s="832" t="s">
        <v>4692</v>
      </c>
      <c r="G1154" s="832" t="s">
        <v>4693</v>
      </c>
      <c r="H1154" s="849">
        <v>6</v>
      </c>
      <c r="I1154" s="849">
        <v>2196.06</v>
      </c>
      <c r="J1154" s="832">
        <v>0.6</v>
      </c>
      <c r="K1154" s="832">
        <v>366.01</v>
      </c>
      <c r="L1154" s="849">
        <v>10</v>
      </c>
      <c r="M1154" s="849">
        <v>3660.1</v>
      </c>
      <c r="N1154" s="832">
        <v>1</v>
      </c>
      <c r="O1154" s="832">
        <v>366.01</v>
      </c>
      <c r="P1154" s="849">
        <v>11</v>
      </c>
      <c r="Q1154" s="849">
        <v>925.65</v>
      </c>
      <c r="R1154" s="837">
        <v>0.25290292614955878</v>
      </c>
      <c r="S1154" s="850">
        <v>84.149999999999991</v>
      </c>
    </row>
    <row r="1155" spans="1:19" ht="14.4" customHeight="1" x14ac:dyDescent="0.3">
      <c r="A1155" s="831" t="s">
        <v>4551</v>
      </c>
      <c r="B1155" s="832" t="s">
        <v>4552</v>
      </c>
      <c r="C1155" s="832" t="s">
        <v>606</v>
      </c>
      <c r="D1155" s="832" t="s">
        <v>2498</v>
      </c>
      <c r="E1155" s="832" t="s">
        <v>4553</v>
      </c>
      <c r="F1155" s="832" t="s">
        <v>4694</v>
      </c>
      <c r="G1155" s="832" t="s">
        <v>4695</v>
      </c>
      <c r="H1155" s="849">
        <v>2.5</v>
      </c>
      <c r="I1155" s="849">
        <v>18381.82</v>
      </c>
      <c r="J1155" s="832">
        <v>0.18168600571137361</v>
      </c>
      <c r="K1155" s="832">
        <v>7352.7280000000001</v>
      </c>
      <c r="L1155" s="849">
        <v>13.76</v>
      </c>
      <c r="M1155" s="849">
        <v>101173.56</v>
      </c>
      <c r="N1155" s="832">
        <v>1</v>
      </c>
      <c r="O1155" s="832">
        <v>7352.729651162791</v>
      </c>
      <c r="P1155" s="849">
        <v>2</v>
      </c>
      <c r="Q1155" s="849">
        <v>14671.16</v>
      </c>
      <c r="R1155" s="837">
        <v>0.14500982272443513</v>
      </c>
      <c r="S1155" s="850">
        <v>7335.58</v>
      </c>
    </row>
    <row r="1156" spans="1:19" ht="14.4" customHeight="1" x14ac:dyDescent="0.3">
      <c r="A1156" s="831" t="s">
        <v>4551</v>
      </c>
      <c r="B1156" s="832" t="s">
        <v>4552</v>
      </c>
      <c r="C1156" s="832" t="s">
        <v>606</v>
      </c>
      <c r="D1156" s="832" t="s">
        <v>2498</v>
      </c>
      <c r="E1156" s="832" t="s">
        <v>4553</v>
      </c>
      <c r="F1156" s="832" t="s">
        <v>4696</v>
      </c>
      <c r="G1156" s="832" t="s">
        <v>4693</v>
      </c>
      <c r="H1156" s="849">
        <v>33.72</v>
      </c>
      <c r="I1156" s="849">
        <v>49366.75</v>
      </c>
      <c r="J1156" s="832">
        <v>1.4239865074381297</v>
      </c>
      <c r="K1156" s="832">
        <v>1464.0198695136419</v>
      </c>
      <c r="L1156" s="849">
        <v>23.68</v>
      </c>
      <c r="M1156" s="849">
        <v>34667.99</v>
      </c>
      <c r="N1156" s="832">
        <v>1</v>
      </c>
      <c r="O1156" s="832">
        <v>1464.0198479729729</v>
      </c>
      <c r="P1156" s="849">
        <v>14.09</v>
      </c>
      <c r="Q1156" s="849">
        <v>4426.5199999999995</v>
      </c>
      <c r="R1156" s="837">
        <v>0.12768320286235227</v>
      </c>
      <c r="S1156" s="850">
        <v>314.16039744499642</v>
      </c>
    </row>
    <row r="1157" spans="1:19" ht="14.4" customHeight="1" x14ac:dyDescent="0.3">
      <c r="A1157" s="831" t="s">
        <v>4551</v>
      </c>
      <c r="B1157" s="832" t="s">
        <v>4552</v>
      </c>
      <c r="C1157" s="832" t="s">
        <v>606</v>
      </c>
      <c r="D1157" s="832" t="s">
        <v>2498</v>
      </c>
      <c r="E1157" s="832" t="s">
        <v>4553</v>
      </c>
      <c r="F1157" s="832" t="s">
        <v>4697</v>
      </c>
      <c r="G1157" s="832" t="s">
        <v>1760</v>
      </c>
      <c r="H1157" s="849">
        <v>9</v>
      </c>
      <c r="I1157" s="849">
        <v>415031.55</v>
      </c>
      <c r="J1157" s="832">
        <v>0.28916479058271211</v>
      </c>
      <c r="K1157" s="832">
        <v>46114.616666666669</v>
      </c>
      <c r="L1157" s="849">
        <v>33</v>
      </c>
      <c r="M1157" s="849">
        <v>1435276.92</v>
      </c>
      <c r="N1157" s="832">
        <v>1</v>
      </c>
      <c r="O1157" s="832">
        <v>43493.24</v>
      </c>
      <c r="P1157" s="849">
        <v>45.010000000000005</v>
      </c>
      <c r="Q1157" s="849">
        <v>1933427.9200000002</v>
      </c>
      <c r="R1157" s="837">
        <v>1.3470765766929493</v>
      </c>
      <c r="S1157" s="850">
        <v>42955.519217951565</v>
      </c>
    </row>
    <row r="1158" spans="1:19" ht="14.4" customHeight="1" x14ac:dyDescent="0.3">
      <c r="A1158" s="831" t="s">
        <v>4551</v>
      </c>
      <c r="B1158" s="832" t="s">
        <v>4552</v>
      </c>
      <c r="C1158" s="832" t="s">
        <v>606</v>
      </c>
      <c r="D1158" s="832" t="s">
        <v>2498</v>
      </c>
      <c r="E1158" s="832" t="s">
        <v>4553</v>
      </c>
      <c r="F1158" s="832" t="s">
        <v>4700</v>
      </c>
      <c r="G1158" s="832" t="s">
        <v>2424</v>
      </c>
      <c r="H1158" s="849"/>
      <c r="I1158" s="849"/>
      <c r="J1158" s="832"/>
      <c r="K1158" s="832"/>
      <c r="L1158" s="849"/>
      <c r="M1158" s="849"/>
      <c r="N1158" s="832"/>
      <c r="O1158" s="832"/>
      <c r="P1158" s="849">
        <v>2</v>
      </c>
      <c r="Q1158" s="849">
        <v>135836.79999999999</v>
      </c>
      <c r="R1158" s="837"/>
      <c r="S1158" s="850">
        <v>67918.399999999994</v>
      </c>
    </row>
    <row r="1159" spans="1:19" ht="14.4" customHeight="1" x14ac:dyDescent="0.3">
      <c r="A1159" s="831" t="s">
        <v>4551</v>
      </c>
      <c r="B1159" s="832" t="s">
        <v>4552</v>
      </c>
      <c r="C1159" s="832" t="s">
        <v>606</v>
      </c>
      <c r="D1159" s="832" t="s">
        <v>2498</v>
      </c>
      <c r="E1159" s="832" t="s">
        <v>4553</v>
      </c>
      <c r="F1159" s="832" t="s">
        <v>4701</v>
      </c>
      <c r="G1159" s="832" t="s">
        <v>4702</v>
      </c>
      <c r="H1159" s="849">
        <v>3.05</v>
      </c>
      <c r="I1159" s="849">
        <v>1642.56</v>
      </c>
      <c r="J1159" s="832">
        <v>0.47360044287592556</v>
      </c>
      <c r="K1159" s="832">
        <v>538.54426229508204</v>
      </c>
      <c r="L1159" s="849">
        <v>6.44</v>
      </c>
      <c r="M1159" s="849">
        <v>3468.24</v>
      </c>
      <c r="N1159" s="832">
        <v>1</v>
      </c>
      <c r="O1159" s="832">
        <v>538.5465838509316</v>
      </c>
      <c r="P1159" s="849">
        <v>6.5299999999999994</v>
      </c>
      <c r="Q1159" s="849">
        <v>2697.82</v>
      </c>
      <c r="R1159" s="837">
        <v>0.77786427698198524</v>
      </c>
      <c r="S1159" s="850">
        <v>413.14241960183773</v>
      </c>
    </row>
    <row r="1160" spans="1:19" ht="14.4" customHeight="1" x14ac:dyDescent="0.3">
      <c r="A1160" s="831" t="s">
        <v>4551</v>
      </c>
      <c r="B1160" s="832" t="s">
        <v>4552</v>
      </c>
      <c r="C1160" s="832" t="s">
        <v>606</v>
      </c>
      <c r="D1160" s="832" t="s">
        <v>2498</v>
      </c>
      <c r="E1160" s="832" t="s">
        <v>4553</v>
      </c>
      <c r="F1160" s="832" t="s">
        <v>4703</v>
      </c>
      <c r="G1160" s="832" t="s">
        <v>2424</v>
      </c>
      <c r="H1160" s="849"/>
      <c r="I1160" s="849"/>
      <c r="J1160" s="832"/>
      <c r="K1160" s="832"/>
      <c r="L1160" s="849"/>
      <c r="M1160" s="849"/>
      <c r="N1160" s="832"/>
      <c r="O1160" s="832"/>
      <c r="P1160" s="849">
        <v>6.76</v>
      </c>
      <c r="Q1160" s="849">
        <v>286955.24</v>
      </c>
      <c r="R1160" s="837"/>
      <c r="S1160" s="850">
        <v>42449</v>
      </c>
    </row>
    <row r="1161" spans="1:19" ht="14.4" customHeight="1" x14ac:dyDescent="0.3">
      <c r="A1161" s="831" t="s">
        <v>4551</v>
      </c>
      <c r="B1161" s="832" t="s">
        <v>4552</v>
      </c>
      <c r="C1161" s="832" t="s">
        <v>606</v>
      </c>
      <c r="D1161" s="832" t="s">
        <v>2498</v>
      </c>
      <c r="E1161" s="832" t="s">
        <v>4553</v>
      </c>
      <c r="F1161" s="832" t="s">
        <v>4704</v>
      </c>
      <c r="G1161" s="832" t="s">
        <v>756</v>
      </c>
      <c r="H1161" s="849"/>
      <c r="I1161" s="849"/>
      <c r="J1161" s="832"/>
      <c r="K1161" s="832"/>
      <c r="L1161" s="849"/>
      <c r="M1161" s="849"/>
      <c r="N1161" s="832"/>
      <c r="O1161" s="832"/>
      <c r="P1161" s="849">
        <v>1</v>
      </c>
      <c r="Q1161" s="849">
        <v>16.55</v>
      </c>
      <c r="R1161" s="837"/>
      <c r="S1161" s="850">
        <v>16.55</v>
      </c>
    </row>
    <row r="1162" spans="1:19" ht="14.4" customHeight="1" x14ac:dyDescent="0.3">
      <c r="A1162" s="831" t="s">
        <v>4551</v>
      </c>
      <c r="B1162" s="832" t="s">
        <v>4552</v>
      </c>
      <c r="C1162" s="832" t="s">
        <v>606</v>
      </c>
      <c r="D1162" s="832" t="s">
        <v>2498</v>
      </c>
      <c r="E1162" s="832" t="s">
        <v>4553</v>
      </c>
      <c r="F1162" s="832" t="s">
        <v>4706</v>
      </c>
      <c r="G1162" s="832" t="s">
        <v>3387</v>
      </c>
      <c r="H1162" s="849">
        <v>7.4</v>
      </c>
      <c r="I1162" s="849">
        <v>523.18000000000006</v>
      </c>
      <c r="J1162" s="832">
        <v>2.6428571428571432</v>
      </c>
      <c r="K1162" s="832">
        <v>70.7</v>
      </c>
      <c r="L1162" s="849">
        <v>2.8000000000000003</v>
      </c>
      <c r="M1162" s="849">
        <v>197.95999999999998</v>
      </c>
      <c r="N1162" s="832">
        <v>1</v>
      </c>
      <c r="O1162" s="832">
        <v>70.699999999999989</v>
      </c>
      <c r="P1162" s="849"/>
      <c r="Q1162" s="849"/>
      <c r="R1162" s="837"/>
      <c r="S1162" s="850"/>
    </row>
    <row r="1163" spans="1:19" ht="14.4" customHeight="1" x14ac:dyDescent="0.3">
      <c r="A1163" s="831" t="s">
        <v>4551</v>
      </c>
      <c r="B1163" s="832" t="s">
        <v>4552</v>
      </c>
      <c r="C1163" s="832" t="s">
        <v>606</v>
      </c>
      <c r="D1163" s="832" t="s">
        <v>2498</v>
      </c>
      <c r="E1163" s="832" t="s">
        <v>4553</v>
      </c>
      <c r="F1163" s="832" t="s">
        <v>4708</v>
      </c>
      <c r="G1163" s="832" t="s">
        <v>4693</v>
      </c>
      <c r="H1163" s="849"/>
      <c r="I1163" s="849"/>
      <c r="J1163" s="832"/>
      <c r="K1163" s="832"/>
      <c r="L1163" s="849">
        <v>9</v>
      </c>
      <c r="M1163" s="849">
        <v>26352.449999999997</v>
      </c>
      <c r="N1163" s="832">
        <v>1</v>
      </c>
      <c r="O1163" s="832">
        <v>2928.0499999999997</v>
      </c>
      <c r="P1163" s="849"/>
      <c r="Q1163" s="849"/>
      <c r="R1163" s="837"/>
      <c r="S1163" s="850"/>
    </row>
    <row r="1164" spans="1:19" ht="14.4" customHeight="1" x14ac:dyDescent="0.3">
      <c r="A1164" s="831" t="s">
        <v>4551</v>
      </c>
      <c r="B1164" s="832" t="s">
        <v>4552</v>
      </c>
      <c r="C1164" s="832" t="s">
        <v>606</v>
      </c>
      <c r="D1164" s="832" t="s">
        <v>2498</v>
      </c>
      <c r="E1164" s="832" t="s">
        <v>4553</v>
      </c>
      <c r="F1164" s="832" t="s">
        <v>4709</v>
      </c>
      <c r="G1164" s="832" t="s">
        <v>4710</v>
      </c>
      <c r="H1164" s="849"/>
      <c r="I1164" s="849"/>
      <c r="J1164" s="832"/>
      <c r="K1164" s="832"/>
      <c r="L1164" s="849"/>
      <c r="M1164" s="849"/>
      <c r="N1164" s="832"/>
      <c r="O1164" s="832"/>
      <c r="P1164" s="849">
        <v>2</v>
      </c>
      <c r="Q1164" s="849">
        <v>106371</v>
      </c>
      <c r="R1164" s="837"/>
      <c r="S1164" s="850">
        <v>53185.5</v>
      </c>
    </row>
    <row r="1165" spans="1:19" ht="14.4" customHeight="1" x14ac:dyDescent="0.3">
      <c r="A1165" s="831" t="s">
        <v>4551</v>
      </c>
      <c r="B1165" s="832" t="s">
        <v>4552</v>
      </c>
      <c r="C1165" s="832" t="s">
        <v>606</v>
      </c>
      <c r="D1165" s="832" t="s">
        <v>2498</v>
      </c>
      <c r="E1165" s="832" t="s">
        <v>4553</v>
      </c>
      <c r="F1165" s="832" t="s">
        <v>4713</v>
      </c>
      <c r="G1165" s="832" t="s">
        <v>2400</v>
      </c>
      <c r="H1165" s="849">
        <v>28</v>
      </c>
      <c r="I1165" s="849">
        <v>48974.240000000005</v>
      </c>
      <c r="J1165" s="832">
        <v>1.037037037037037</v>
      </c>
      <c r="K1165" s="832">
        <v>1749.0800000000002</v>
      </c>
      <c r="L1165" s="849">
        <v>27</v>
      </c>
      <c r="M1165" s="849">
        <v>47225.16</v>
      </c>
      <c r="N1165" s="832">
        <v>1</v>
      </c>
      <c r="O1165" s="832">
        <v>1749.0800000000002</v>
      </c>
      <c r="P1165" s="849">
        <v>8</v>
      </c>
      <c r="Q1165" s="849">
        <v>655.20000000000005</v>
      </c>
      <c r="R1165" s="837">
        <v>1.3873960405851458E-2</v>
      </c>
      <c r="S1165" s="850">
        <v>81.900000000000006</v>
      </c>
    </row>
    <row r="1166" spans="1:19" ht="14.4" customHeight="1" x14ac:dyDescent="0.3">
      <c r="A1166" s="831" t="s">
        <v>4551</v>
      </c>
      <c r="B1166" s="832" t="s">
        <v>4552</v>
      </c>
      <c r="C1166" s="832" t="s">
        <v>606</v>
      </c>
      <c r="D1166" s="832" t="s">
        <v>2498</v>
      </c>
      <c r="E1166" s="832" t="s">
        <v>4553</v>
      </c>
      <c r="F1166" s="832" t="s">
        <v>4714</v>
      </c>
      <c r="G1166" s="832" t="s">
        <v>2239</v>
      </c>
      <c r="H1166" s="849">
        <v>1.1500000000000001</v>
      </c>
      <c r="I1166" s="849">
        <v>325.22000000000003</v>
      </c>
      <c r="J1166" s="832">
        <v>0.88461538461538469</v>
      </c>
      <c r="K1166" s="832">
        <v>282.8</v>
      </c>
      <c r="L1166" s="849">
        <v>1.3</v>
      </c>
      <c r="M1166" s="849">
        <v>367.64</v>
      </c>
      <c r="N1166" s="832">
        <v>1</v>
      </c>
      <c r="O1166" s="832">
        <v>282.79999999999995</v>
      </c>
      <c r="P1166" s="849">
        <v>5.85</v>
      </c>
      <c r="Q1166" s="849">
        <v>1636.8300000000002</v>
      </c>
      <c r="R1166" s="837">
        <v>4.4522630834512027</v>
      </c>
      <c r="S1166" s="850">
        <v>279.80000000000007</v>
      </c>
    </row>
    <row r="1167" spans="1:19" ht="14.4" customHeight="1" x14ac:dyDescent="0.3">
      <c r="A1167" s="831" t="s">
        <v>4551</v>
      </c>
      <c r="B1167" s="832" t="s">
        <v>4552</v>
      </c>
      <c r="C1167" s="832" t="s">
        <v>606</v>
      </c>
      <c r="D1167" s="832" t="s">
        <v>2498</v>
      </c>
      <c r="E1167" s="832" t="s">
        <v>4553</v>
      </c>
      <c r="F1167" s="832" t="s">
        <v>4721</v>
      </c>
      <c r="G1167" s="832" t="s">
        <v>4722</v>
      </c>
      <c r="H1167" s="849">
        <v>4.53</v>
      </c>
      <c r="I1167" s="849">
        <v>167313.59</v>
      </c>
      <c r="J1167" s="832"/>
      <c r="K1167" s="832">
        <v>36934.567328918318</v>
      </c>
      <c r="L1167" s="849"/>
      <c r="M1167" s="849"/>
      <c r="N1167" s="832"/>
      <c r="O1167" s="832"/>
      <c r="P1167" s="849"/>
      <c r="Q1167" s="849"/>
      <c r="R1167" s="837"/>
      <c r="S1167" s="850"/>
    </row>
    <row r="1168" spans="1:19" ht="14.4" customHeight="1" x14ac:dyDescent="0.3">
      <c r="A1168" s="831" t="s">
        <v>4551</v>
      </c>
      <c r="B1168" s="832" t="s">
        <v>4552</v>
      </c>
      <c r="C1168" s="832" t="s">
        <v>606</v>
      </c>
      <c r="D1168" s="832" t="s">
        <v>2498</v>
      </c>
      <c r="E1168" s="832" t="s">
        <v>4553</v>
      </c>
      <c r="F1168" s="832" t="s">
        <v>4723</v>
      </c>
      <c r="G1168" s="832" t="s">
        <v>2044</v>
      </c>
      <c r="H1168" s="849"/>
      <c r="I1168" s="849"/>
      <c r="J1168" s="832"/>
      <c r="K1168" s="832"/>
      <c r="L1168" s="849"/>
      <c r="M1168" s="849"/>
      <c r="N1168" s="832"/>
      <c r="O1168" s="832"/>
      <c r="P1168" s="849">
        <v>0.8</v>
      </c>
      <c r="Q1168" s="849">
        <v>251.88</v>
      </c>
      <c r="R1168" s="837"/>
      <c r="S1168" s="850">
        <v>314.84999999999997</v>
      </c>
    </row>
    <row r="1169" spans="1:19" ht="14.4" customHeight="1" x14ac:dyDescent="0.3">
      <c r="A1169" s="831" t="s">
        <v>4551</v>
      </c>
      <c r="B1169" s="832" t="s">
        <v>4552</v>
      </c>
      <c r="C1169" s="832" t="s">
        <v>606</v>
      </c>
      <c r="D1169" s="832" t="s">
        <v>2498</v>
      </c>
      <c r="E1169" s="832" t="s">
        <v>4553</v>
      </c>
      <c r="F1169" s="832" t="s">
        <v>4724</v>
      </c>
      <c r="G1169" s="832" t="s">
        <v>2381</v>
      </c>
      <c r="H1169" s="849">
        <v>9</v>
      </c>
      <c r="I1169" s="849">
        <v>45732.42</v>
      </c>
      <c r="J1169" s="832">
        <v>0.64288714574898786</v>
      </c>
      <c r="K1169" s="832">
        <v>5081.38</v>
      </c>
      <c r="L1169" s="849">
        <v>15</v>
      </c>
      <c r="M1169" s="849">
        <v>71136</v>
      </c>
      <c r="N1169" s="832">
        <v>1</v>
      </c>
      <c r="O1169" s="832">
        <v>4742.3999999999996</v>
      </c>
      <c r="P1169" s="849">
        <v>12</v>
      </c>
      <c r="Q1169" s="849">
        <v>20731.61</v>
      </c>
      <c r="R1169" s="837">
        <v>0.29143626293297348</v>
      </c>
      <c r="S1169" s="850">
        <v>1727.6341666666667</v>
      </c>
    </row>
    <row r="1170" spans="1:19" ht="14.4" customHeight="1" x14ac:dyDescent="0.3">
      <c r="A1170" s="831" t="s">
        <v>4551</v>
      </c>
      <c r="B1170" s="832" t="s">
        <v>4552</v>
      </c>
      <c r="C1170" s="832" t="s">
        <v>606</v>
      </c>
      <c r="D1170" s="832" t="s">
        <v>2498</v>
      </c>
      <c r="E1170" s="832" t="s">
        <v>4553</v>
      </c>
      <c r="F1170" s="832" t="s">
        <v>4725</v>
      </c>
      <c r="G1170" s="832" t="s">
        <v>4564</v>
      </c>
      <c r="H1170" s="849"/>
      <c r="I1170" s="849"/>
      <c r="J1170" s="832"/>
      <c r="K1170" s="832"/>
      <c r="L1170" s="849">
        <v>2</v>
      </c>
      <c r="M1170" s="849">
        <v>9484.7999999999993</v>
      </c>
      <c r="N1170" s="832">
        <v>1</v>
      </c>
      <c r="O1170" s="832">
        <v>4742.3999999999996</v>
      </c>
      <c r="P1170" s="849">
        <v>13</v>
      </c>
      <c r="Q1170" s="849">
        <v>53135.79</v>
      </c>
      <c r="R1170" s="837">
        <v>5.6022045799595146</v>
      </c>
      <c r="S1170" s="850">
        <v>4087.3684615384618</v>
      </c>
    </row>
    <row r="1171" spans="1:19" ht="14.4" customHeight="1" x14ac:dyDescent="0.3">
      <c r="A1171" s="831" t="s">
        <v>4551</v>
      </c>
      <c r="B1171" s="832" t="s">
        <v>4552</v>
      </c>
      <c r="C1171" s="832" t="s">
        <v>606</v>
      </c>
      <c r="D1171" s="832" t="s">
        <v>2498</v>
      </c>
      <c r="E1171" s="832" t="s">
        <v>4553</v>
      </c>
      <c r="F1171" s="832" t="s">
        <v>4726</v>
      </c>
      <c r="G1171" s="832" t="s">
        <v>3365</v>
      </c>
      <c r="H1171" s="849"/>
      <c r="I1171" s="849"/>
      <c r="J1171" s="832"/>
      <c r="K1171" s="832"/>
      <c r="L1171" s="849">
        <v>4.8500000000000005</v>
      </c>
      <c r="M1171" s="849">
        <v>51004.04</v>
      </c>
      <c r="N1171" s="832">
        <v>1</v>
      </c>
      <c r="O1171" s="832">
        <v>10516.296907216494</v>
      </c>
      <c r="P1171" s="849">
        <v>14.9</v>
      </c>
      <c r="Q1171" s="849">
        <v>130696.38</v>
      </c>
      <c r="R1171" s="837">
        <v>2.5624711297379581</v>
      </c>
      <c r="S1171" s="850">
        <v>8771.5691275167792</v>
      </c>
    </row>
    <row r="1172" spans="1:19" ht="14.4" customHeight="1" x14ac:dyDescent="0.3">
      <c r="A1172" s="831" t="s">
        <v>4551</v>
      </c>
      <c r="B1172" s="832" t="s">
        <v>4552</v>
      </c>
      <c r="C1172" s="832" t="s">
        <v>606</v>
      </c>
      <c r="D1172" s="832" t="s">
        <v>2498</v>
      </c>
      <c r="E1172" s="832" t="s">
        <v>4553</v>
      </c>
      <c r="F1172" s="832" t="s">
        <v>4739</v>
      </c>
      <c r="G1172" s="832" t="s">
        <v>4740</v>
      </c>
      <c r="H1172" s="849">
        <v>0.46</v>
      </c>
      <c r="I1172" s="849">
        <v>420.49</v>
      </c>
      <c r="J1172" s="832"/>
      <c r="K1172" s="832">
        <v>914.10869565217388</v>
      </c>
      <c r="L1172" s="849"/>
      <c r="M1172" s="849"/>
      <c r="N1172" s="832"/>
      <c r="O1172" s="832"/>
      <c r="P1172" s="849"/>
      <c r="Q1172" s="849"/>
      <c r="R1172" s="837"/>
      <c r="S1172" s="850"/>
    </row>
    <row r="1173" spans="1:19" ht="14.4" customHeight="1" x14ac:dyDescent="0.3">
      <c r="A1173" s="831" t="s">
        <v>4551</v>
      </c>
      <c r="B1173" s="832" t="s">
        <v>4552</v>
      </c>
      <c r="C1173" s="832" t="s">
        <v>606</v>
      </c>
      <c r="D1173" s="832" t="s">
        <v>2498</v>
      </c>
      <c r="E1173" s="832" t="s">
        <v>4553</v>
      </c>
      <c r="F1173" s="832" t="s">
        <v>4741</v>
      </c>
      <c r="G1173" s="832" t="s">
        <v>4740</v>
      </c>
      <c r="H1173" s="849">
        <v>1.2</v>
      </c>
      <c r="I1173" s="849">
        <v>2742.32</v>
      </c>
      <c r="J1173" s="832"/>
      <c r="K1173" s="832">
        <v>2285.2666666666669</v>
      </c>
      <c r="L1173" s="849"/>
      <c r="M1173" s="849"/>
      <c r="N1173" s="832"/>
      <c r="O1173" s="832"/>
      <c r="P1173" s="849"/>
      <c r="Q1173" s="849"/>
      <c r="R1173" s="837"/>
      <c r="S1173" s="850"/>
    </row>
    <row r="1174" spans="1:19" ht="14.4" customHeight="1" x14ac:dyDescent="0.3">
      <c r="A1174" s="831" t="s">
        <v>4551</v>
      </c>
      <c r="B1174" s="832" t="s">
        <v>4552</v>
      </c>
      <c r="C1174" s="832" t="s">
        <v>606</v>
      </c>
      <c r="D1174" s="832" t="s">
        <v>2498</v>
      </c>
      <c r="E1174" s="832" t="s">
        <v>4553</v>
      </c>
      <c r="F1174" s="832" t="s">
        <v>4742</v>
      </c>
      <c r="G1174" s="832" t="s">
        <v>3365</v>
      </c>
      <c r="H1174" s="849"/>
      <c r="I1174" s="849"/>
      <c r="J1174" s="832"/>
      <c r="K1174" s="832"/>
      <c r="L1174" s="849">
        <v>29.63</v>
      </c>
      <c r="M1174" s="849">
        <v>793141.17</v>
      </c>
      <c r="N1174" s="832">
        <v>1</v>
      </c>
      <c r="O1174" s="832">
        <v>26768.179885251437</v>
      </c>
      <c r="P1174" s="849">
        <v>38.599999999999994</v>
      </c>
      <c r="Q1174" s="849">
        <v>846119.72</v>
      </c>
      <c r="R1174" s="837">
        <v>1.066795864347831</v>
      </c>
      <c r="S1174" s="850">
        <v>21920.2</v>
      </c>
    </row>
    <row r="1175" spans="1:19" ht="14.4" customHeight="1" x14ac:dyDescent="0.3">
      <c r="A1175" s="831" t="s">
        <v>4551</v>
      </c>
      <c r="B1175" s="832" t="s">
        <v>4552</v>
      </c>
      <c r="C1175" s="832" t="s">
        <v>606</v>
      </c>
      <c r="D1175" s="832" t="s">
        <v>2498</v>
      </c>
      <c r="E1175" s="832" t="s">
        <v>4553</v>
      </c>
      <c r="F1175" s="832" t="s">
        <v>4744</v>
      </c>
      <c r="G1175" s="832" t="s">
        <v>720</v>
      </c>
      <c r="H1175" s="849">
        <v>1</v>
      </c>
      <c r="I1175" s="849">
        <v>1516.73</v>
      </c>
      <c r="J1175" s="832"/>
      <c r="K1175" s="832">
        <v>1516.73</v>
      </c>
      <c r="L1175" s="849"/>
      <c r="M1175" s="849"/>
      <c r="N1175" s="832"/>
      <c r="O1175" s="832"/>
      <c r="P1175" s="849">
        <v>5</v>
      </c>
      <c r="Q1175" s="849">
        <v>6213.4</v>
      </c>
      <c r="R1175" s="837"/>
      <c r="S1175" s="850">
        <v>1242.6799999999998</v>
      </c>
    </row>
    <row r="1176" spans="1:19" ht="14.4" customHeight="1" x14ac:dyDescent="0.3">
      <c r="A1176" s="831" t="s">
        <v>4551</v>
      </c>
      <c r="B1176" s="832" t="s">
        <v>4552</v>
      </c>
      <c r="C1176" s="832" t="s">
        <v>606</v>
      </c>
      <c r="D1176" s="832" t="s">
        <v>2498</v>
      </c>
      <c r="E1176" s="832" t="s">
        <v>4553</v>
      </c>
      <c r="F1176" s="832" t="s">
        <v>4748</v>
      </c>
      <c r="G1176" s="832" t="s">
        <v>2387</v>
      </c>
      <c r="H1176" s="849"/>
      <c r="I1176" s="849"/>
      <c r="J1176" s="832"/>
      <c r="K1176" s="832"/>
      <c r="L1176" s="849">
        <v>18</v>
      </c>
      <c r="M1176" s="849">
        <v>25928.280000000002</v>
      </c>
      <c r="N1176" s="832">
        <v>1</v>
      </c>
      <c r="O1176" s="832">
        <v>1440.46</v>
      </c>
      <c r="P1176" s="849">
        <v>4</v>
      </c>
      <c r="Q1176" s="849">
        <v>4746.28</v>
      </c>
      <c r="R1176" s="837">
        <v>0.18305417868057577</v>
      </c>
      <c r="S1176" s="850">
        <v>1186.57</v>
      </c>
    </row>
    <row r="1177" spans="1:19" ht="14.4" customHeight="1" x14ac:dyDescent="0.3">
      <c r="A1177" s="831" t="s">
        <v>4551</v>
      </c>
      <c r="B1177" s="832" t="s">
        <v>4552</v>
      </c>
      <c r="C1177" s="832" t="s">
        <v>606</v>
      </c>
      <c r="D1177" s="832" t="s">
        <v>2498</v>
      </c>
      <c r="E1177" s="832" t="s">
        <v>4553</v>
      </c>
      <c r="F1177" s="832" t="s">
        <v>4749</v>
      </c>
      <c r="G1177" s="832" t="s">
        <v>2387</v>
      </c>
      <c r="H1177" s="849"/>
      <c r="I1177" s="849"/>
      <c r="J1177" s="832"/>
      <c r="K1177" s="832"/>
      <c r="L1177" s="849">
        <v>8</v>
      </c>
      <c r="M1177" s="849">
        <v>36536.800000000003</v>
      </c>
      <c r="N1177" s="832">
        <v>1</v>
      </c>
      <c r="O1177" s="832">
        <v>4567.1000000000004</v>
      </c>
      <c r="P1177" s="849">
        <v>2</v>
      </c>
      <c r="Q1177" s="849">
        <v>7930.1</v>
      </c>
      <c r="R1177" s="837">
        <v>0.21704418558822886</v>
      </c>
      <c r="S1177" s="850">
        <v>3965.05</v>
      </c>
    </row>
    <row r="1178" spans="1:19" ht="14.4" customHeight="1" x14ac:dyDescent="0.3">
      <c r="A1178" s="831" t="s">
        <v>4551</v>
      </c>
      <c r="B1178" s="832" t="s">
        <v>4552</v>
      </c>
      <c r="C1178" s="832" t="s">
        <v>606</v>
      </c>
      <c r="D1178" s="832" t="s">
        <v>2498</v>
      </c>
      <c r="E1178" s="832" t="s">
        <v>4553</v>
      </c>
      <c r="F1178" s="832" t="s">
        <v>4753</v>
      </c>
      <c r="G1178" s="832" t="s">
        <v>4752</v>
      </c>
      <c r="H1178" s="849"/>
      <c r="I1178" s="849"/>
      <c r="J1178" s="832"/>
      <c r="K1178" s="832"/>
      <c r="L1178" s="849">
        <v>5.36</v>
      </c>
      <c r="M1178" s="849">
        <v>1261.1500000000001</v>
      </c>
      <c r="N1178" s="832">
        <v>1</v>
      </c>
      <c r="O1178" s="832">
        <v>235.28917910447763</v>
      </c>
      <c r="P1178" s="849"/>
      <c r="Q1178" s="849"/>
      <c r="R1178" s="837"/>
      <c r="S1178" s="850"/>
    </row>
    <row r="1179" spans="1:19" ht="14.4" customHeight="1" x14ac:dyDescent="0.3">
      <c r="A1179" s="831" t="s">
        <v>4551</v>
      </c>
      <c r="B1179" s="832" t="s">
        <v>4552</v>
      </c>
      <c r="C1179" s="832" t="s">
        <v>606</v>
      </c>
      <c r="D1179" s="832" t="s">
        <v>2498</v>
      </c>
      <c r="E1179" s="832" t="s">
        <v>4553</v>
      </c>
      <c r="F1179" s="832" t="s">
        <v>4754</v>
      </c>
      <c r="G1179" s="832" t="s">
        <v>4752</v>
      </c>
      <c r="H1179" s="849"/>
      <c r="I1179" s="849"/>
      <c r="J1179" s="832"/>
      <c r="K1179" s="832"/>
      <c r="L1179" s="849">
        <v>0.55000000000000004</v>
      </c>
      <c r="M1179" s="849">
        <v>1294.0899999999999</v>
      </c>
      <c r="N1179" s="832">
        <v>1</v>
      </c>
      <c r="O1179" s="832">
        <v>2352.8909090909087</v>
      </c>
      <c r="P1179" s="849"/>
      <c r="Q1179" s="849"/>
      <c r="R1179" s="837"/>
      <c r="S1179" s="850"/>
    </row>
    <row r="1180" spans="1:19" ht="14.4" customHeight="1" x14ac:dyDescent="0.3">
      <c r="A1180" s="831" t="s">
        <v>4551</v>
      </c>
      <c r="B1180" s="832" t="s">
        <v>4552</v>
      </c>
      <c r="C1180" s="832" t="s">
        <v>606</v>
      </c>
      <c r="D1180" s="832" t="s">
        <v>2498</v>
      </c>
      <c r="E1180" s="832" t="s">
        <v>4553</v>
      </c>
      <c r="F1180" s="832" t="s">
        <v>4755</v>
      </c>
      <c r="G1180" s="832" t="s">
        <v>4661</v>
      </c>
      <c r="H1180" s="849"/>
      <c r="I1180" s="849"/>
      <c r="J1180" s="832"/>
      <c r="K1180" s="832"/>
      <c r="L1180" s="849">
        <v>63</v>
      </c>
      <c r="M1180" s="849">
        <v>2935764.7199999997</v>
      </c>
      <c r="N1180" s="832">
        <v>1</v>
      </c>
      <c r="O1180" s="832">
        <v>46599.439999999995</v>
      </c>
      <c r="P1180" s="849">
        <v>64</v>
      </c>
      <c r="Q1180" s="849">
        <v>2960816.4800000004</v>
      </c>
      <c r="R1180" s="837">
        <v>1.0085332996303602</v>
      </c>
      <c r="S1180" s="850">
        <v>46262.757500000007</v>
      </c>
    </row>
    <row r="1181" spans="1:19" ht="14.4" customHeight="1" x14ac:dyDescent="0.3">
      <c r="A1181" s="831" t="s">
        <v>4551</v>
      </c>
      <c r="B1181" s="832" t="s">
        <v>4552</v>
      </c>
      <c r="C1181" s="832" t="s">
        <v>606</v>
      </c>
      <c r="D1181" s="832" t="s">
        <v>2498</v>
      </c>
      <c r="E1181" s="832" t="s">
        <v>4553</v>
      </c>
      <c r="F1181" s="832" t="s">
        <v>4756</v>
      </c>
      <c r="G1181" s="832" t="s">
        <v>818</v>
      </c>
      <c r="H1181" s="849"/>
      <c r="I1181" s="849"/>
      <c r="J1181" s="832"/>
      <c r="K1181" s="832"/>
      <c r="L1181" s="849">
        <v>1.17</v>
      </c>
      <c r="M1181" s="849">
        <v>804.55</v>
      </c>
      <c r="N1181" s="832">
        <v>1</v>
      </c>
      <c r="O1181" s="832">
        <v>687.64957264957263</v>
      </c>
      <c r="P1181" s="849"/>
      <c r="Q1181" s="849"/>
      <c r="R1181" s="837"/>
      <c r="S1181" s="850"/>
    </row>
    <row r="1182" spans="1:19" ht="14.4" customHeight="1" x14ac:dyDescent="0.3">
      <c r="A1182" s="831" t="s">
        <v>4551</v>
      </c>
      <c r="B1182" s="832" t="s">
        <v>4552</v>
      </c>
      <c r="C1182" s="832" t="s">
        <v>606</v>
      </c>
      <c r="D1182" s="832" t="s">
        <v>2498</v>
      </c>
      <c r="E1182" s="832" t="s">
        <v>4553</v>
      </c>
      <c r="F1182" s="832" t="s">
        <v>4757</v>
      </c>
      <c r="G1182" s="832" t="s">
        <v>818</v>
      </c>
      <c r="H1182" s="849"/>
      <c r="I1182" s="849"/>
      <c r="J1182" s="832"/>
      <c r="K1182" s="832"/>
      <c r="L1182" s="849">
        <v>10.17</v>
      </c>
      <c r="M1182" s="849">
        <v>1398.76</v>
      </c>
      <c r="N1182" s="832">
        <v>1</v>
      </c>
      <c r="O1182" s="832">
        <v>137.53785644051132</v>
      </c>
      <c r="P1182" s="849"/>
      <c r="Q1182" s="849"/>
      <c r="R1182" s="837"/>
      <c r="S1182" s="850"/>
    </row>
    <row r="1183" spans="1:19" ht="14.4" customHeight="1" x14ac:dyDescent="0.3">
      <c r="A1183" s="831" t="s">
        <v>4551</v>
      </c>
      <c r="B1183" s="832" t="s">
        <v>4552</v>
      </c>
      <c r="C1183" s="832" t="s">
        <v>606</v>
      </c>
      <c r="D1183" s="832" t="s">
        <v>2498</v>
      </c>
      <c r="E1183" s="832" t="s">
        <v>4553</v>
      </c>
      <c r="F1183" s="832" t="s">
        <v>4763</v>
      </c>
      <c r="G1183" s="832" t="s">
        <v>728</v>
      </c>
      <c r="H1183" s="849"/>
      <c r="I1183" s="849"/>
      <c r="J1183" s="832"/>
      <c r="K1183" s="832"/>
      <c r="L1183" s="849">
        <v>1.02</v>
      </c>
      <c r="M1183" s="849">
        <v>210.6</v>
      </c>
      <c r="N1183" s="832">
        <v>1</v>
      </c>
      <c r="O1183" s="832">
        <v>206.47058823529412</v>
      </c>
      <c r="P1183" s="849">
        <v>6.0299999999999994</v>
      </c>
      <c r="Q1183" s="849">
        <v>674.78</v>
      </c>
      <c r="R1183" s="837">
        <v>3.2040835707502375</v>
      </c>
      <c r="S1183" s="850">
        <v>111.90381426202322</v>
      </c>
    </row>
    <row r="1184" spans="1:19" ht="14.4" customHeight="1" x14ac:dyDescent="0.3">
      <c r="A1184" s="831" t="s">
        <v>4551</v>
      </c>
      <c r="B1184" s="832" t="s">
        <v>4552</v>
      </c>
      <c r="C1184" s="832" t="s">
        <v>606</v>
      </c>
      <c r="D1184" s="832" t="s">
        <v>2498</v>
      </c>
      <c r="E1184" s="832" t="s">
        <v>4553</v>
      </c>
      <c r="F1184" s="832" t="s">
        <v>4764</v>
      </c>
      <c r="G1184" s="832" t="s">
        <v>728</v>
      </c>
      <c r="H1184" s="849"/>
      <c r="I1184" s="849"/>
      <c r="J1184" s="832"/>
      <c r="K1184" s="832"/>
      <c r="L1184" s="849"/>
      <c r="M1184" s="849"/>
      <c r="N1184" s="832"/>
      <c r="O1184" s="832"/>
      <c r="P1184" s="849">
        <v>8.2800000000000011</v>
      </c>
      <c r="Q1184" s="849">
        <v>2385.48</v>
      </c>
      <c r="R1184" s="837"/>
      <c r="S1184" s="850">
        <v>288.10144927536226</v>
      </c>
    </row>
    <row r="1185" spans="1:19" ht="14.4" customHeight="1" x14ac:dyDescent="0.3">
      <c r="A1185" s="831" t="s">
        <v>4551</v>
      </c>
      <c r="B1185" s="832" t="s">
        <v>4552</v>
      </c>
      <c r="C1185" s="832" t="s">
        <v>606</v>
      </c>
      <c r="D1185" s="832" t="s">
        <v>2498</v>
      </c>
      <c r="E1185" s="832" t="s">
        <v>4553</v>
      </c>
      <c r="F1185" s="832" t="s">
        <v>4765</v>
      </c>
      <c r="G1185" s="832" t="s">
        <v>958</v>
      </c>
      <c r="H1185" s="849"/>
      <c r="I1185" s="849"/>
      <c r="J1185" s="832"/>
      <c r="K1185" s="832"/>
      <c r="L1185" s="849"/>
      <c r="M1185" s="849"/>
      <c r="N1185" s="832"/>
      <c r="O1185" s="832"/>
      <c r="P1185" s="849">
        <v>7</v>
      </c>
      <c r="Q1185" s="849">
        <v>1280.3</v>
      </c>
      <c r="R1185" s="837"/>
      <c r="S1185" s="850">
        <v>182.9</v>
      </c>
    </row>
    <row r="1186" spans="1:19" ht="14.4" customHeight="1" x14ac:dyDescent="0.3">
      <c r="A1186" s="831" t="s">
        <v>4551</v>
      </c>
      <c r="B1186" s="832" t="s">
        <v>4552</v>
      </c>
      <c r="C1186" s="832" t="s">
        <v>606</v>
      </c>
      <c r="D1186" s="832" t="s">
        <v>2498</v>
      </c>
      <c r="E1186" s="832" t="s">
        <v>4553</v>
      </c>
      <c r="F1186" s="832" t="s">
        <v>4768</v>
      </c>
      <c r="G1186" s="832" t="s">
        <v>958</v>
      </c>
      <c r="H1186" s="849"/>
      <c r="I1186" s="849"/>
      <c r="J1186" s="832"/>
      <c r="K1186" s="832"/>
      <c r="L1186" s="849"/>
      <c r="M1186" s="849"/>
      <c r="N1186" s="832"/>
      <c r="O1186" s="832"/>
      <c r="P1186" s="849">
        <v>1.9</v>
      </c>
      <c r="Q1186" s="849">
        <v>185.35</v>
      </c>
      <c r="R1186" s="837"/>
      <c r="S1186" s="850">
        <v>97.55263157894737</v>
      </c>
    </row>
    <row r="1187" spans="1:19" ht="14.4" customHeight="1" x14ac:dyDescent="0.3">
      <c r="A1187" s="831" t="s">
        <v>4551</v>
      </c>
      <c r="B1187" s="832" t="s">
        <v>4552</v>
      </c>
      <c r="C1187" s="832" t="s">
        <v>606</v>
      </c>
      <c r="D1187" s="832" t="s">
        <v>2498</v>
      </c>
      <c r="E1187" s="832" t="s">
        <v>4553</v>
      </c>
      <c r="F1187" s="832" t="s">
        <v>4769</v>
      </c>
      <c r="G1187" s="832" t="s">
        <v>958</v>
      </c>
      <c r="H1187" s="849"/>
      <c r="I1187" s="849"/>
      <c r="J1187" s="832"/>
      <c r="K1187" s="832"/>
      <c r="L1187" s="849"/>
      <c r="M1187" s="849"/>
      <c r="N1187" s="832"/>
      <c r="O1187" s="832"/>
      <c r="P1187" s="849">
        <v>2</v>
      </c>
      <c r="Q1187" s="849">
        <v>842.44</v>
      </c>
      <c r="R1187" s="837"/>
      <c r="S1187" s="850">
        <v>421.22</v>
      </c>
    </row>
    <row r="1188" spans="1:19" ht="14.4" customHeight="1" x14ac:dyDescent="0.3">
      <c r="A1188" s="831" t="s">
        <v>4551</v>
      </c>
      <c r="B1188" s="832" t="s">
        <v>4552</v>
      </c>
      <c r="C1188" s="832" t="s">
        <v>606</v>
      </c>
      <c r="D1188" s="832" t="s">
        <v>2498</v>
      </c>
      <c r="E1188" s="832" t="s">
        <v>4553</v>
      </c>
      <c r="F1188" s="832" t="s">
        <v>4771</v>
      </c>
      <c r="G1188" s="832" t="s">
        <v>1902</v>
      </c>
      <c r="H1188" s="849"/>
      <c r="I1188" s="849"/>
      <c r="J1188" s="832"/>
      <c r="K1188" s="832"/>
      <c r="L1188" s="849"/>
      <c r="M1188" s="849"/>
      <c r="N1188" s="832"/>
      <c r="O1188" s="832"/>
      <c r="P1188" s="849">
        <v>3</v>
      </c>
      <c r="Q1188" s="849">
        <v>445.38</v>
      </c>
      <c r="R1188" s="837"/>
      <c r="S1188" s="850">
        <v>148.46</v>
      </c>
    </row>
    <row r="1189" spans="1:19" ht="14.4" customHeight="1" x14ac:dyDescent="0.3">
      <c r="A1189" s="831" t="s">
        <v>4551</v>
      </c>
      <c r="B1189" s="832" t="s">
        <v>4552</v>
      </c>
      <c r="C1189" s="832" t="s">
        <v>606</v>
      </c>
      <c r="D1189" s="832" t="s">
        <v>2498</v>
      </c>
      <c r="E1189" s="832" t="s">
        <v>4553</v>
      </c>
      <c r="F1189" s="832" t="s">
        <v>4773</v>
      </c>
      <c r="G1189" s="832" t="s">
        <v>2087</v>
      </c>
      <c r="H1189" s="849"/>
      <c r="I1189" s="849"/>
      <c r="J1189" s="832"/>
      <c r="K1189" s="832"/>
      <c r="L1189" s="849"/>
      <c r="M1189" s="849"/>
      <c r="N1189" s="832"/>
      <c r="O1189" s="832"/>
      <c r="P1189" s="849">
        <v>34.169999999999995</v>
      </c>
      <c r="Q1189" s="849">
        <v>16205.8</v>
      </c>
      <c r="R1189" s="837"/>
      <c r="S1189" s="850">
        <v>474.26982733391867</v>
      </c>
    </row>
    <row r="1190" spans="1:19" ht="14.4" customHeight="1" x14ac:dyDescent="0.3">
      <c r="A1190" s="831" t="s">
        <v>4551</v>
      </c>
      <c r="B1190" s="832" t="s">
        <v>4552</v>
      </c>
      <c r="C1190" s="832" t="s">
        <v>606</v>
      </c>
      <c r="D1190" s="832" t="s">
        <v>2498</v>
      </c>
      <c r="E1190" s="832" t="s">
        <v>4553</v>
      </c>
      <c r="F1190" s="832" t="s">
        <v>4774</v>
      </c>
      <c r="G1190" s="832" t="s">
        <v>2087</v>
      </c>
      <c r="H1190" s="849"/>
      <c r="I1190" s="849"/>
      <c r="J1190" s="832"/>
      <c r="K1190" s="832"/>
      <c r="L1190" s="849"/>
      <c r="M1190" s="849"/>
      <c r="N1190" s="832"/>
      <c r="O1190" s="832"/>
      <c r="P1190" s="849">
        <v>29.580000000000002</v>
      </c>
      <c r="Q1190" s="849">
        <v>6049.6900000000005</v>
      </c>
      <c r="R1190" s="837"/>
      <c r="S1190" s="850">
        <v>204.51960784313727</v>
      </c>
    </row>
    <row r="1191" spans="1:19" ht="14.4" customHeight="1" x14ac:dyDescent="0.3">
      <c r="A1191" s="831" t="s">
        <v>4551</v>
      </c>
      <c r="B1191" s="832" t="s">
        <v>4552</v>
      </c>
      <c r="C1191" s="832" t="s">
        <v>606</v>
      </c>
      <c r="D1191" s="832" t="s">
        <v>2498</v>
      </c>
      <c r="E1191" s="832" t="s">
        <v>4553</v>
      </c>
      <c r="F1191" s="832" t="s">
        <v>4775</v>
      </c>
      <c r="G1191" s="832" t="s">
        <v>2373</v>
      </c>
      <c r="H1191" s="849"/>
      <c r="I1191" s="849"/>
      <c r="J1191" s="832"/>
      <c r="K1191" s="832"/>
      <c r="L1191" s="849"/>
      <c r="M1191" s="849"/>
      <c r="N1191" s="832"/>
      <c r="O1191" s="832"/>
      <c r="P1191" s="849">
        <v>5</v>
      </c>
      <c r="Q1191" s="849">
        <v>84611</v>
      </c>
      <c r="R1191" s="837"/>
      <c r="S1191" s="850">
        <v>16922.2</v>
      </c>
    </row>
    <row r="1192" spans="1:19" ht="14.4" customHeight="1" x14ac:dyDescent="0.3">
      <c r="A1192" s="831" t="s">
        <v>4551</v>
      </c>
      <c r="B1192" s="832" t="s">
        <v>4552</v>
      </c>
      <c r="C1192" s="832" t="s">
        <v>606</v>
      </c>
      <c r="D1192" s="832" t="s">
        <v>2498</v>
      </c>
      <c r="E1192" s="832" t="s">
        <v>4553</v>
      </c>
      <c r="F1192" s="832" t="s">
        <v>4776</v>
      </c>
      <c r="G1192" s="832" t="s">
        <v>1694</v>
      </c>
      <c r="H1192" s="849"/>
      <c r="I1192" s="849"/>
      <c r="J1192" s="832"/>
      <c r="K1192" s="832"/>
      <c r="L1192" s="849"/>
      <c r="M1192" s="849"/>
      <c r="N1192" s="832"/>
      <c r="O1192" s="832"/>
      <c r="P1192" s="849">
        <v>6</v>
      </c>
      <c r="Q1192" s="849">
        <v>640195</v>
      </c>
      <c r="R1192" s="837"/>
      <c r="S1192" s="850">
        <v>106699.16666666667</v>
      </c>
    </row>
    <row r="1193" spans="1:19" ht="14.4" customHeight="1" x14ac:dyDescent="0.3">
      <c r="A1193" s="831" t="s">
        <v>4551</v>
      </c>
      <c r="B1193" s="832" t="s">
        <v>4552</v>
      </c>
      <c r="C1193" s="832" t="s">
        <v>606</v>
      </c>
      <c r="D1193" s="832" t="s">
        <v>2498</v>
      </c>
      <c r="E1193" s="832" t="s">
        <v>4553</v>
      </c>
      <c r="F1193" s="832" t="s">
        <v>4777</v>
      </c>
      <c r="G1193" s="832" t="s">
        <v>1676</v>
      </c>
      <c r="H1193" s="849"/>
      <c r="I1193" s="849"/>
      <c r="J1193" s="832"/>
      <c r="K1193" s="832"/>
      <c r="L1193" s="849"/>
      <c r="M1193" s="849"/>
      <c r="N1193" s="832"/>
      <c r="O1193" s="832"/>
      <c r="P1193" s="849">
        <v>1</v>
      </c>
      <c r="Q1193" s="849">
        <v>39442.300000000003</v>
      </c>
      <c r="R1193" s="837"/>
      <c r="S1193" s="850">
        <v>39442.300000000003</v>
      </c>
    </row>
    <row r="1194" spans="1:19" ht="14.4" customHeight="1" x14ac:dyDescent="0.3">
      <c r="A1194" s="831" t="s">
        <v>4551</v>
      </c>
      <c r="B1194" s="832" t="s">
        <v>4552</v>
      </c>
      <c r="C1194" s="832" t="s">
        <v>606</v>
      </c>
      <c r="D1194" s="832" t="s">
        <v>2498</v>
      </c>
      <c r="E1194" s="832" t="s">
        <v>4553</v>
      </c>
      <c r="F1194" s="832" t="s">
        <v>4782</v>
      </c>
      <c r="G1194" s="832" t="s">
        <v>1644</v>
      </c>
      <c r="H1194" s="849"/>
      <c r="I1194" s="849"/>
      <c r="J1194" s="832"/>
      <c r="K1194" s="832"/>
      <c r="L1194" s="849"/>
      <c r="M1194" s="849"/>
      <c r="N1194" s="832"/>
      <c r="O1194" s="832"/>
      <c r="P1194" s="849">
        <v>1</v>
      </c>
      <c r="Q1194" s="849">
        <v>11086</v>
      </c>
      <c r="R1194" s="837"/>
      <c r="S1194" s="850">
        <v>11086</v>
      </c>
    </row>
    <row r="1195" spans="1:19" ht="14.4" customHeight="1" x14ac:dyDescent="0.3">
      <c r="A1195" s="831" t="s">
        <v>4551</v>
      </c>
      <c r="B1195" s="832" t="s">
        <v>4552</v>
      </c>
      <c r="C1195" s="832" t="s">
        <v>606</v>
      </c>
      <c r="D1195" s="832" t="s">
        <v>2498</v>
      </c>
      <c r="E1195" s="832" t="s">
        <v>4788</v>
      </c>
      <c r="F1195" s="832" t="s">
        <v>4789</v>
      </c>
      <c r="G1195" s="832" t="s">
        <v>4790</v>
      </c>
      <c r="H1195" s="849"/>
      <c r="I1195" s="849"/>
      <c r="J1195" s="832"/>
      <c r="K1195" s="832"/>
      <c r="L1195" s="849">
        <v>4</v>
      </c>
      <c r="M1195" s="849">
        <v>8400</v>
      </c>
      <c r="N1195" s="832">
        <v>1</v>
      </c>
      <c r="O1195" s="832">
        <v>2100</v>
      </c>
      <c r="P1195" s="849">
        <v>8</v>
      </c>
      <c r="Q1195" s="849">
        <v>17422.400000000001</v>
      </c>
      <c r="R1195" s="837">
        <v>2.0740952380952384</v>
      </c>
      <c r="S1195" s="850">
        <v>2177.8000000000002</v>
      </c>
    </row>
    <row r="1196" spans="1:19" ht="14.4" customHeight="1" x14ac:dyDescent="0.3">
      <c r="A1196" s="831" t="s">
        <v>4551</v>
      </c>
      <c r="B1196" s="832" t="s">
        <v>4552</v>
      </c>
      <c r="C1196" s="832" t="s">
        <v>606</v>
      </c>
      <c r="D1196" s="832" t="s">
        <v>2498</v>
      </c>
      <c r="E1196" s="832" t="s">
        <v>4788</v>
      </c>
      <c r="F1196" s="832" t="s">
        <v>4791</v>
      </c>
      <c r="G1196" s="832" t="s">
        <v>4792</v>
      </c>
      <c r="H1196" s="849"/>
      <c r="I1196" s="849"/>
      <c r="J1196" s="832"/>
      <c r="K1196" s="832"/>
      <c r="L1196" s="849">
        <v>1</v>
      </c>
      <c r="M1196" s="849">
        <v>2590</v>
      </c>
      <c r="N1196" s="832">
        <v>1</v>
      </c>
      <c r="O1196" s="832">
        <v>2590</v>
      </c>
      <c r="P1196" s="849">
        <v>2</v>
      </c>
      <c r="Q1196" s="849">
        <v>5324.4</v>
      </c>
      <c r="R1196" s="837">
        <v>2.0557528957528954</v>
      </c>
      <c r="S1196" s="850">
        <v>2662.2</v>
      </c>
    </row>
    <row r="1197" spans="1:19" ht="14.4" customHeight="1" x14ac:dyDescent="0.3">
      <c r="A1197" s="831" t="s">
        <v>4551</v>
      </c>
      <c r="B1197" s="832" t="s">
        <v>4552</v>
      </c>
      <c r="C1197" s="832" t="s">
        <v>606</v>
      </c>
      <c r="D1197" s="832" t="s">
        <v>2498</v>
      </c>
      <c r="E1197" s="832" t="s">
        <v>4793</v>
      </c>
      <c r="F1197" s="832" t="s">
        <v>4794</v>
      </c>
      <c r="G1197" s="832" t="s">
        <v>4795</v>
      </c>
      <c r="H1197" s="849"/>
      <c r="I1197" s="849"/>
      <c r="J1197" s="832"/>
      <c r="K1197" s="832"/>
      <c r="L1197" s="849"/>
      <c r="M1197" s="849"/>
      <c r="N1197" s="832"/>
      <c r="O1197" s="832"/>
      <c r="P1197" s="849">
        <v>1</v>
      </c>
      <c r="Q1197" s="849">
        <v>867</v>
      </c>
      <c r="R1197" s="837"/>
      <c r="S1197" s="850">
        <v>867</v>
      </c>
    </row>
    <row r="1198" spans="1:19" ht="14.4" customHeight="1" x14ac:dyDescent="0.3">
      <c r="A1198" s="831" t="s">
        <v>4551</v>
      </c>
      <c r="B1198" s="832" t="s">
        <v>4552</v>
      </c>
      <c r="C1198" s="832" t="s">
        <v>606</v>
      </c>
      <c r="D1198" s="832" t="s">
        <v>2498</v>
      </c>
      <c r="E1198" s="832" t="s">
        <v>4793</v>
      </c>
      <c r="F1198" s="832" t="s">
        <v>4796</v>
      </c>
      <c r="G1198" s="832" t="s">
        <v>4797</v>
      </c>
      <c r="H1198" s="849">
        <v>9</v>
      </c>
      <c r="I1198" s="849">
        <v>7803</v>
      </c>
      <c r="J1198" s="832">
        <v>2.25</v>
      </c>
      <c r="K1198" s="832">
        <v>867</v>
      </c>
      <c r="L1198" s="849">
        <v>4</v>
      </c>
      <c r="M1198" s="849">
        <v>3468</v>
      </c>
      <c r="N1198" s="832">
        <v>1</v>
      </c>
      <c r="O1198" s="832">
        <v>867</v>
      </c>
      <c r="P1198" s="849">
        <v>13</v>
      </c>
      <c r="Q1198" s="849">
        <v>7314.45</v>
      </c>
      <c r="R1198" s="837">
        <v>2.1091262975778546</v>
      </c>
      <c r="S1198" s="850">
        <v>562.65</v>
      </c>
    </row>
    <row r="1199" spans="1:19" ht="14.4" customHeight="1" x14ac:dyDescent="0.3">
      <c r="A1199" s="831" t="s">
        <v>4551</v>
      </c>
      <c r="B1199" s="832" t="s">
        <v>4552</v>
      </c>
      <c r="C1199" s="832" t="s">
        <v>606</v>
      </c>
      <c r="D1199" s="832" t="s">
        <v>2498</v>
      </c>
      <c r="E1199" s="832" t="s">
        <v>4804</v>
      </c>
      <c r="F1199" s="832" t="s">
        <v>4805</v>
      </c>
      <c r="G1199" s="832" t="s">
        <v>4806</v>
      </c>
      <c r="H1199" s="849">
        <v>2</v>
      </c>
      <c r="I1199" s="849">
        <v>600</v>
      </c>
      <c r="J1199" s="832">
        <v>2</v>
      </c>
      <c r="K1199" s="832">
        <v>300</v>
      </c>
      <c r="L1199" s="849">
        <v>1</v>
      </c>
      <c r="M1199" s="849">
        <v>300</v>
      </c>
      <c r="N1199" s="832">
        <v>1</v>
      </c>
      <c r="O1199" s="832">
        <v>300</v>
      </c>
      <c r="P1199" s="849">
        <v>2</v>
      </c>
      <c r="Q1199" s="849">
        <v>604</v>
      </c>
      <c r="R1199" s="837">
        <v>2.0133333333333332</v>
      </c>
      <c r="S1199" s="850">
        <v>302</v>
      </c>
    </row>
    <row r="1200" spans="1:19" ht="14.4" customHeight="1" x14ac:dyDescent="0.3">
      <c r="A1200" s="831" t="s">
        <v>4551</v>
      </c>
      <c r="B1200" s="832" t="s">
        <v>4552</v>
      </c>
      <c r="C1200" s="832" t="s">
        <v>606</v>
      </c>
      <c r="D1200" s="832" t="s">
        <v>2498</v>
      </c>
      <c r="E1200" s="832" t="s">
        <v>4804</v>
      </c>
      <c r="F1200" s="832" t="s">
        <v>4807</v>
      </c>
      <c r="G1200" s="832" t="s">
        <v>4808</v>
      </c>
      <c r="H1200" s="849">
        <v>40</v>
      </c>
      <c r="I1200" s="849">
        <v>4880</v>
      </c>
      <c r="J1200" s="832">
        <v>0.66666666666666663</v>
      </c>
      <c r="K1200" s="832">
        <v>122</v>
      </c>
      <c r="L1200" s="849">
        <v>60</v>
      </c>
      <c r="M1200" s="849">
        <v>7320</v>
      </c>
      <c r="N1200" s="832">
        <v>1</v>
      </c>
      <c r="O1200" s="832">
        <v>122</v>
      </c>
      <c r="P1200" s="849">
        <v>20</v>
      </c>
      <c r="Q1200" s="849">
        <v>2440</v>
      </c>
      <c r="R1200" s="837">
        <v>0.33333333333333331</v>
      </c>
      <c r="S1200" s="850">
        <v>122</v>
      </c>
    </row>
    <row r="1201" spans="1:19" ht="14.4" customHeight="1" x14ac:dyDescent="0.3">
      <c r="A1201" s="831" t="s">
        <v>4551</v>
      </c>
      <c r="B1201" s="832" t="s">
        <v>4552</v>
      </c>
      <c r="C1201" s="832" t="s">
        <v>606</v>
      </c>
      <c r="D1201" s="832" t="s">
        <v>2498</v>
      </c>
      <c r="E1201" s="832" t="s">
        <v>4804</v>
      </c>
      <c r="F1201" s="832" t="s">
        <v>4809</v>
      </c>
      <c r="G1201" s="832" t="s">
        <v>4810</v>
      </c>
      <c r="H1201" s="849">
        <v>299</v>
      </c>
      <c r="I1201" s="849">
        <v>43953</v>
      </c>
      <c r="J1201" s="832">
        <v>0.95527156549520764</v>
      </c>
      <c r="K1201" s="832">
        <v>147</v>
      </c>
      <c r="L1201" s="849">
        <v>313</v>
      </c>
      <c r="M1201" s="849">
        <v>46011</v>
      </c>
      <c r="N1201" s="832">
        <v>1</v>
      </c>
      <c r="O1201" s="832">
        <v>147</v>
      </c>
      <c r="P1201" s="849">
        <v>322</v>
      </c>
      <c r="Q1201" s="849">
        <v>48622</v>
      </c>
      <c r="R1201" s="837">
        <v>1.0567472995588012</v>
      </c>
      <c r="S1201" s="850">
        <v>151</v>
      </c>
    </row>
    <row r="1202" spans="1:19" ht="14.4" customHeight="1" x14ac:dyDescent="0.3">
      <c r="A1202" s="831" t="s">
        <v>4551</v>
      </c>
      <c r="B1202" s="832" t="s">
        <v>4552</v>
      </c>
      <c r="C1202" s="832" t="s">
        <v>606</v>
      </c>
      <c r="D1202" s="832" t="s">
        <v>2498</v>
      </c>
      <c r="E1202" s="832" t="s">
        <v>4804</v>
      </c>
      <c r="F1202" s="832" t="s">
        <v>4811</v>
      </c>
      <c r="G1202" s="832" t="s">
        <v>4812</v>
      </c>
      <c r="H1202" s="849"/>
      <c r="I1202" s="849"/>
      <c r="J1202" s="832"/>
      <c r="K1202" s="832"/>
      <c r="L1202" s="849">
        <v>3</v>
      </c>
      <c r="M1202" s="849">
        <v>588</v>
      </c>
      <c r="N1202" s="832">
        <v>1</v>
      </c>
      <c r="O1202" s="832">
        <v>196</v>
      </c>
      <c r="P1202" s="849">
        <v>6</v>
      </c>
      <c r="Q1202" s="849">
        <v>1194</v>
      </c>
      <c r="R1202" s="837">
        <v>2.0306122448979593</v>
      </c>
      <c r="S1202" s="850">
        <v>199</v>
      </c>
    </row>
    <row r="1203" spans="1:19" ht="14.4" customHeight="1" x14ac:dyDescent="0.3">
      <c r="A1203" s="831" t="s">
        <v>4551</v>
      </c>
      <c r="B1203" s="832" t="s">
        <v>4552</v>
      </c>
      <c r="C1203" s="832" t="s">
        <v>606</v>
      </c>
      <c r="D1203" s="832" t="s">
        <v>2498</v>
      </c>
      <c r="E1203" s="832" t="s">
        <v>4804</v>
      </c>
      <c r="F1203" s="832" t="s">
        <v>4813</v>
      </c>
      <c r="G1203" s="832" t="s">
        <v>4814</v>
      </c>
      <c r="H1203" s="849">
        <v>482</v>
      </c>
      <c r="I1203" s="849">
        <v>17834</v>
      </c>
      <c r="J1203" s="832">
        <v>0.78758169934640521</v>
      </c>
      <c r="K1203" s="832">
        <v>37</v>
      </c>
      <c r="L1203" s="849">
        <v>612</v>
      </c>
      <c r="M1203" s="849">
        <v>22644</v>
      </c>
      <c r="N1203" s="832">
        <v>1</v>
      </c>
      <c r="O1203" s="832">
        <v>37</v>
      </c>
      <c r="P1203" s="849">
        <v>466</v>
      </c>
      <c r="Q1203" s="849">
        <v>17708</v>
      </c>
      <c r="R1203" s="837">
        <v>0.78201731142907616</v>
      </c>
      <c r="S1203" s="850">
        <v>38</v>
      </c>
    </row>
    <row r="1204" spans="1:19" ht="14.4" customHeight="1" x14ac:dyDescent="0.3">
      <c r="A1204" s="831" t="s">
        <v>4551</v>
      </c>
      <c r="B1204" s="832" t="s">
        <v>4552</v>
      </c>
      <c r="C1204" s="832" t="s">
        <v>606</v>
      </c>
      <c r="D1204" s="832" t="s">
        <v>2498</v>
      </c>
      <c r="E1204" s="832" t="s">
        <v>4804</v>
      </c>
      <c r="F1204" s="832" t="s">
        <v>4817</v>
      </c>
      <c r="G1204" s="832" t="s">
        <v>4818</v>
      </c>
      <c r="H1204" s="849">
        <v>336</v>
      </c>
      <c r="I1204" s="849">
        <v>59472</v>
      </c>
      <c r="J1204" s="832">
        <v>0.64625214613261472</v>
      </c>
      <c r="K1204" s="832">
        <v>177</v>
      </c>
      <c r="L1204" s="849">
        <v>517</v>
      </c>
      <c r="M1204" s="849">
        <v>92026</v>
      </c>
      <c r="N1204" s="832">
        <v>1</v>
      </c>
      <c r="O1204" s="832">
        <v>178</v>
      </c>
      <c r="P1204" s="849">
        <v>708</v>
      </c>
      <c r="Q1204" s="849">
        <v>126732</v>
      </c>
      <c r="R1204" s="837">
        <v>1.3771325494968814</v>
      </c>
      <c r="S1204" s="850">
        <v>179</v>
      </c>
    </row>
    <row r="1205" spans="1:19" ht="14.4" customHeight="1" x14ac:dyDescent="0.3">
      <c r="A1205" s="831" t="s">
        <v>4551</v>
      </c>
      <c r="B1205" s="832" t="s">
        <v>4552</v>
      </c>
      <c r="C1205" s="832" t="s">
        <v>606</v>
      </c>
      <c r="D1205" s="832" t="s">
        <v>2498</v>
      </c>
      <c r="E1205" s="832" t="s">
        <v>4804</v>
      </c>
      <c r="F1205" s="832" t="s">
        <v>4819</v>
      </c>
      <c r="G1205" s="832" t="s">
        <v>4820</v>
      </c>
      <c r="H1205" s="849">
        <v>52</v>
      </c>
      <c r="I1205" s="849">
        <v>0</v>
      </c>
      <c r="J1205" s="832"/>
      <c r="K1205" s="832">
        <v>0</v>
      </c>
      <c r="L1205" s="849">
        <v>158</v>
      </c>
      <c r="M1205" s="849">
        <v>0</v>
      </c>
      <c r="N1205" s="832"/>
      <c r="O1205" s="832">
        <v>0</v>
      </c>
      <c r="P1205" s="849">
        <v>210</v>
      </c>
      <c r="Q1205" s="849">
        <v>0</v>
      </c>
      <c r="R1205" s="837"/>
      <c r="S1205" s="850">
        <v>0</v>
      </c>
    </row>
    <row r="1206" spans="1:19" ht="14.4" customHeight="1" x14ac:dyDescent="0.3">
      <c r="A1206" s="831" t="s">
        <v>4551</v>
      </c>
      <c r="B1206" s="832" t="s">
        <v>4552</v>
      </c>
      <c r="C1206" s="832" t="s">
        <v>606</v>
      </c>
      <c r="D1206" s="832" t="s">
        <v>2498</v>
      </c>
      <c r="E1206" s="832" t="s">
        <v>4804</v>
      </c>
      <c r="F1206" s="832" t="s">
        <v>4821</v>
      </c>
      <c r="G1206" s="832" t="s">
        <v>4822</v>
      </c>
      <c r="H1206" s="849"/>
      <c r="I1206" s="849"/>
      <c r="J1206" s="832"/>
      <c r="K1206" s="832"/>
      <c r="L1206" s="849">
        <v>4</v>
      </c>
      <c r="M1206" s="849">
        <v>0</v>
      </c>
      <c r="N1206" s="832"/>
      <c r="O1206" s="832">
        <v>0</v>
      </c>
      <c r="P1206" s="849">
        <v>3</v>
      </c>
      <c r="Q1206" s="849">
        <v>0</v>
      </c>
      <c r="R1206" s="837"/>
      <c r="S1206" s="850">
        <v>0</v>
      </c>
    </row>
    <row r="1207" spans="1:19" ht="14.4" customHeight="1" x14ac:dyDescent="0.3">
      <c r="A1207" s="831" t="s">
        <v>4551</v>
      </c>
      <c r="B1207" s="832" t="s">
        <v>4552</v>
      </c>
      <c r="C1207" s="832" t="s">
        <v>606</v>
      </c>
      <c r="D1207" s="832" t="s">
        <v>2498</v>
      </c>
      <c r="E1207" s="832" t="s">
        <v>4804</v>
      </c>
      <c r="F1207" s="832" t="s">
        <v>4823</v>
      </c>
      <c r="G1207" s="832" t="s">
        <v>4824</v>
      </c>
      <c r="H1207" s="849">
        <v>265</v>
      </c>
      <c r="I1207" s="849">
        <v>64395</v>
      </c>
      <c r="J1207" s="832">
        <v>0.94592808038075094</v>
      </c>
      <c r="K1207" s="832">
        <v>243</v>
      </c>
      <c r="L1207" s="849">
        <v>279</v>
      </c>
      <c r="M1207" s="849">
        <v>68076</v>
      </c>
      <c r="N1207" s="832">
        <v>1</v>
      </c>
      <c r="O1207" s="832">
        <v>244</v>
      </c>
      <c r="P1207" s="849">
        <v>345</v>
      </c>
      <c r="Q1207" s="849">
        <v>84525</v>
      </c>
      <c r="R1207" s="837">
        <v>1.2416270051119338</v>
      </c>
      <c r="S1207" s="850">
        <v>245</v>
      </c>
    </row>
    <row r="1208" spans="1:19" ht="14.4" customHeight="1" x14ac:dyDescent="0.3">
      <c r="A1208" s="831" t="s">
        <v>4551</v>
      </c>
      <c r="B1208" s="832" t="s">
        <v>4552</v>
      </c>
      <c r="C1208" s="832" t="s">
        <v>606</v>
      </c>
      <c r="D1208" s="832" t="s">
        <v>2498</v>
      </c>
      <c r="E1208" s="832" t="s">
        <v>4804</v>
      </c>
      <c r="F1208" s="832" t="s">
        <v>4825</v>
      </c>
      <c r="G1208" s="832" t="s">
        <v>4826</v>
      </c>
      <c r="H1208" s="849">
        <v>374</v>
      </c>
      <c r="I1208" s="849">
        <v>12466.66</v>
      </c>
      <c r="J1208" s="832">
        <v>0.68623879471449045</v>
      </c>
      <c r="K1208" s="832">
        <v>33.333315508021393</v>
      </c>
      <c r="L1208" s="849">
        <v>545</v>
      </c>
      <c r="M1208" s="849">
        <v>18166.650000000001</v>
      </c>
      <c r="N1208" s="832">
        <v>1</v>
      </c>
      <c r="O1208" s="832">
        <v>33.333302752293584</v>
      </c>
      <c r="P1208" s="849">
        <v>743</v>
      </c>
      <c r="Q1208" s="849">
        <v>24766.679999999993</v>
      </c>
      <c r="R1208" s="837">
        <v>1.3633047369768225</v>
      </c>
      <c r="S1208" s="850">
        <v>33.333351278600261</v>
      </c>
    </row>
    <row r="1209" spans="1:19" ht="14.4" customHeight="1" x14ac:dyDescent="0.3">
      <c r="A1209" s="831" t="s">
        <v>4551</v>
      </c>
      <c r="B1209" s="832" t="s">
        <v>4552</v>
      </c>
      <c r="C1209" s="832" t="s">
        <v>606</v>
      </c>
      <c r="D1209" s="832" t="s">
        <v>2498</v>
      </c>
      <c r="E1209" s="832" t="s">
        <v>4804</v>
      </c>
      <c r="F1209" s="832" t="s">
        <v>4827</v>
      </c>
      <c r="G1209" s="832" t="s">
        <v>4828</v>
      </c>
      <c r="H1209" s="849">
        <v>643</v>
      </c>
      <c r="I1209" s="849">
        <v>23791</v>
      </c>
      <c r="J1209" s="832">
        <v>0.7104972375690608</v>
      </c>
      <c r="K1209" s="832">
        <v>37</v>
      </c>
      <c r="L1209" s="849">
        <v>905</v>
      </c>
      <c r="M1209" s="849">
        <v>33485</v>
      </c>
      <c r="N1209" s="832">
        <v>1</v>
      </c>
      <c r="O1209" s="832">
        <v>37</v>
      </c>
      <c r="P1209" s="849">
        <v>890</v>
      </c>
      <c r="Q1209" s="849">
        <v>33820</v>
      </c>
      <c r="R1209" s="837">
        <v>1.0100044796177392</v>
      </c>
      <c r="S1209" s="850">
        <v>38</v>
      </c>
    </row>
    <row r="1210" spans="1:19" ht="14.4" customHeight="1" x14ac:dyDescent="0.3">
      <c r="A1210" s="831" t="s">
        <v>4551</v>
      </c>
      <c r="B1210" s="832" t="s">
        <v>4552</v>
      </c>
      <c r="C1210" s="832" t="s">
        <v>606</v>
      </c>
      <c r="D1210" s="832" t="s">
        <v>2498</v>
      </c>
      <c r="E1210" s="832" t="s">
        <v>4804</v>
      </c>
      <c r="F1210" s="832" t="s">
        <v>4829</v>
      </c>
      <c r="G1210" s="832" t="s">
        <v>4830</v>
      </c>
      <c r="H1210" s="849">
        <v>2</v>
      </c>
      <c r="I1210" s="849">
        <v>172</v>
      </c>
      <c r="J1210" s="832"/>
      <c r="K1210" s="832">
        <v>86</v>
      </c>
      <c r="L1210" s="849"/>
      <c r="M1210" s="849"/>
      <c r="N1210" s="832"/>
      <c r="O1210" s="832"/>
      <c r="P1210" s="849">
        <v>1</v>
      </c>
      <c r="Q1210" s="849">
        <v>87</v>
      </c>
      <c r="R1210" s="837"/>
      <c r="S1210" s="850">
        <v>87</v>
      </c>
    </row>
    <row r="1211" spans="1:19" ht="14.4" customHeight="1" x14ac:dyDescent="0.3">
      <c r="A1211" s="831" t="s">
        <v>4551</v>
      </c>
      <c r="B1211" s="832" t="s">
        <v>4552</v>
      </c>
      <c r="C1211" s="832" t="s">
        <v>606</v>
      </c>
      <c r="D1211" s="832" t="s">
        <v>2498</v>
      </c>
      <c r="E1211" s="832" t="s">
        <v>4804</v>
      </c>
      <c r="F1211" s="832" t="s">
        <v>4831</v>
      </c>
      <c r="G1211" s="832" t="s">
        <v>4832</v>
      </c>
      <c r="H1211" s="849">
        <v>116</v>
      </c>
      <c r="I1211" s="849">
        <v>3712</v>
      </c>
      <c r="J1211" s="832">
        <v>0.61375661375661372</v>
      </c>
      <c r="K1211" s="832">
        <v>32</v>
      </c>
      <c r="L1211" s="849">
        <v>189</v>
      </c>
      <c r="M1211" s="849">
        <v>6048</v>
      </c>
      <c r="N1211" s="832">
        <v>1</v>
      </c>
      <c r="O1211" s="832">
        <v>32</v>
      </c>
      <c r="P1211" s="849">
        <v>157</v>
      </c>
      <c r="Q1211" s="849">
        <v>5181</v>
      </c>
      <c r="R1211" s="837">
        <v>0.85664682539682535</v>
      </c>
      <c r="S1211" s="850">
        <v>33</v>
      </c>
    </row>
    <row r="1212" spans="1:19" ht="14.4" customHeight="1" x14ac:dyDescent="0.3">
      <c r="A1212" s="831" t="s">
        <v>4551</v>
      </c>
      <c r="B1212" s="832" t="s">
        <v>4552</v>
      </c>
      <c r="C1212" s="832" t="s">
        <v>606</v>
      </c>
      <c r="D1212" s="832" t="s">
        <v>2498</v>
      </c>
      <c r="E1212" s="832" t="s">
        <v>4804</v>
      </c>
      <c r="F1212" s="832" t="s">
        <v>4835</v>
      </c>
      <c r="G1212" s="832" t="s">
        <v>4836</v>
      </c>
      <c r="H1212" s="849">
        <v>9</v>
      </c>
      <c r="I1212" s="849">
        <v>1188</v>
      </c>
      <c r="J1212" s="832">
        <v>0.6428571428571429</v>
      </c>
      <c r="K1212" s="832">
        <v>132</v>
      </c>
      <c r="L1212" s="849">
        <v>14</v>
      </c>
      <c r="M1212" s="849">
        <v>1848</v>
      </c>
      <c r="N1212" s="832">
        <v>1</v>
      </c>
      <c r="O1212" s="832">
        <v>132</v>
      </c>
      <c r="P1212" s="849">
        <v>10</v>
      </c>
      <c r="Q1212" s="849">
        <v>1350</v>
      </c>
      <c r="R1212" s="837">
        <v>0.73051948051948057</v>
      </c>
      <c r="S1212" s="850">
        <v>135</v>
      </c>
    </row>
    <row r="1213" spans="1:19" ht="14.4" customHeight="1" x14ac:dyDescent="0.3">
      <c r="A1213" s="831" t="s">
        <v>4551</v>
      </c>
      <c r="B1213" s="832" t="s">
        <v>4552</v>
      </c>
      <c r="C1213" s="832" t="s">
        <v>606</v>
      </c>
      <c r="D1213" s="832" t="s">
        <v>2498</v>
      </c>
      <c r="E1213" s="832" t="s">
        <v>4804</v>
      </c>
      <c r="F1213" s="832" t="s">
        <v>4839</v>
      </c>
      <c r="G1213" s="832" t="s">
        <v>4840</v>
      </c>
      <c r="H1213" s="849">
        <v>7</v>
      </c>
      <c r="I1213" s="849">
        <v>2485</v>
      </c>
      <c r="J1213" s="832">
        <v>0.53846153846153844</v>
      </c>
      <c r="K1213" s="832">
        <v>355</v>
      </c>
      <c r="L1213" s="849">
        <v>13</v>
      </c>
      <c r="M1213" s="849">
        <v>4615</v>
      </c>
      <c r="N1213" s="832">
        <v>1</v>
      </c>
      <c r="O1213" s="832">
        <v>355</v>
      </c>
      <c r="P1213" s="849">
        <v>9</v>
      </c>
      <c r="Q1213" s="849">
        <v>3222</v>
      </c>
      <c r="R1213" s="837">
        <v>0.69815817984832074</v>
      </c>
      <c r="S1213" s="850">
        <v>358</v>
      </c>
    </row>
    <row r="1214" spans="1:19" ht="14.4" customHeight="1" x14ac:dyDescent="0.3">
      <c r="A1214" s="831" t="s">
        <v>4551</v>
      </c>
      <c r="B1214" s="832" t="s">
        <v>4552</v>
      </c>
      <c r="C1214" s="832" t="s">
        <v>606</v>
      </c>
      <c r="D1214" s="832" t="s">
        <v>2498</v>
      </c>
      <c r="E1214" s="832" t="s">
        <v>4804</v>
      </c>
      <c r="F1214" s="832" t="s">
        <v>4841</v>
      </c>
      <c r="G1214" s="832" t="s">
        <v>4842</v>
      </c>
      <c r="H1214" s="849">
        <v>5</v>
      </c>
      <c r="I1214" s="849">
        <v>295</v>
      </c>
      <c r="J1214" s="832">
        <v>0.41666666666666669</v>
      </c>
      <c r="K1214" s="832">
        <v>59</v>
      </c>
      <c r="L1214" s="849">
        <v>12</v>
      </c>
      <c r="M1214" s="849">
        <v>708</v>
      </c>
      <c r="N1214" s="832">
        <v>1</v>
      </c>
      <c r="O1214" s="832">
        <v>59</v>
      </c>
      <c r="P1214" s="849">
        <v>44</v>
      </c>
      <c r="Q1214" s="849">
        <v>2684</v>
      </c>
      <c r="R1214" s="837">
        <v>3.7909604519774009</v>
      </c>
      <c r="S1214" s="850">
        <v>61</v>
      </c>
    </row>
    <row r="1215" spans="1:19" ht="14.4" customHeight="1" x14ac:dyDescent="0.3">
      <c r="A1215" s="831" t="s">
        <v>4551</v>
      </c>
      <c r="B1215" s="832" t="s">
        <v>4552</v>
      </c>
      <c r="C1215" s="832" t="s">
        <v>606</v>
      </c>
      <c r="D1215" s="832" t="s">
        <v>2498</v>
      </c>
      <c r="E1215" s="832" t="s">
        <v>4804</v>
      </c>
      <c r="F1215" s="832" t="s">
        <v>4843</v>
      </c>
      <c r="G1215" s="832" t="s">
        <v>4844</v>
      </c>
      <c r="H1215" s="849">
        <v>31</v>
      </c>
      <c r="I1215" s="849">
        <v>21731</v>
      </c>
      <c r="J1215" s="832">
        <v>2.0637226970560305</v>
      </c>
      <c r="K1215" s="832">
        <v>701</v>
      </c>
      <c r="L1215" s="849">
        <v>15</v>
      </c>
      <c r="M1215" s="849">
        <v>10530</v>
      </c>
      <c r="N1215" s="832">
        <v>1</v>
      </c>
      <c r="O1215" s="832">
        <v>702</v>
      </c>
      <c r="P1215" s="849">
        <v>26</v>
      </c>
      <c r="Q1215" s="849">
        <v>18382</v>
      </c>
      <c r="R1215" s="837">
        <v>1.7456790123456789</v>
      </c>
      <c r="S1215" s="850">
        <v>707</v>
      </c>
    </row>
    <row r="1216" spans="1:19" ht="14.4" customHeight="1" x14ac:dyDescent="0.3">
      <c r="A1216" s="831" t="s">
        <v>4551</v>
      </c>
      <c r="B1216" s="832" t="s">
        <v>4552</v>
      </c>
      <c r="C1216" s="832" t="s">
        <v>606</v>
      </c>
      <c r="D1216" s="832" t="s">
        <v>2498</v>
      </c>
      <c r="E1216" s="832" t="s">
        <v>4804</v>
      </c>
      <c r="F1216" s="832" t="s">
        <v>4845</v>
      </c>
      <c r="G1216" s="832" t="s">
        <v>4846</v>
      </c>
      <c r="H1216" s="849"/>
      <c r="I1216" s="849"/>
      <c r="J1216" s="832"/>
      <c r="K1216" s="832"/>
      <c r="L1216" s="849">
        <v>1</v>
      </c>
      <c r="M1216" s="849">
        <v>59</v>
      </c>
      <c r="N1216" s="832">
        <v>1</v>
      </c>
      <c r="O1216" s="832">
        <v>59</v>
      </c>
      <c r="P1216" s="849">
        <v>1</v>
      </c>
      <c r="Q1216" s="849">
        <v>61</v>
      </c>
      <c r="R1216" s="837">
        <v>1.0338983050847457</v>
      </c>
      <c r="S1216" s="850">
        <v>61</v>
      </c>
    </row>
    <row r="1217" spans="1:19" ht="14.4" customHeight="1" x14ac:dyDescent="0.3">
      <c r="A1217" s="831" t="s">
        <v>4551</v>
      </c>
      <c r="B1217" s="832" t="s">
        <v>4552</v>
      </c>
      <c r="C1217" s="832" t="s">
        <v>606</v>
      </c>
      <c r="D1217" s="832" t="s">
        <v>2498</v>
      </c>
      <c r="E1217" s="832" t="s">
        <v>4804</v>
      </c>
      <c r="F1217" s="832" t="s">
        <v>4847</v>
      </c>
      <c r="G1217" s="832" t="s">
        <v>4848</v>
      </c>
      <c r="H1217" s="849">
        <v>1</v>
      </c>
      <c r="I1217" s="849">
        <v>116</v>
      </c>
      <c r="J1217" s="832"/>
      <c r="K1217" s="832">
        <v>116</v>
      </c>
      <c r="L1217" s="849"/>
      <c r="M1217" s="849"/>
      <c r="N1217" s="832"/>
      <c r="O1217" s="832"/>
      <c r="P1217" s="849">
        <v>4</v>
      </c>
      <c r="Q1217" s="849">
        <v>464</v>
      </c>
      <c r="R1217" s="837"/>
      <c r="S1217" s="850">
        <v>116</v>
      </c>
    </row>
    <row r="1218" spans="1:19" ht="14.4" customHeight="1" x14ac:dyDescent="0.3">
      <c r="A1218" s="831" t="s">
        <v>4551</v>
      </c>
      <c r="B1218" s="832" t="s">
        <v>4552</v>
      </c>
      <c r="C1218" s="832" t="s">
        <v>606</v>
      </c>
      <c r="D1218" s="832" t="s">
        <v>2498</v>
      </c>
      <c r="E1218" s="832" t="s">
        <v>4804</v>
      </c>
      <c r="F1218" s="832" t="s">
        <v>4849</v>
      </c>
      <c r="G1218" s="832" t="s">
        <v>4850</v>
      </c>
      <c r="H1218" s="849"/>
      <c r="I1218" s="849"/>
      <c r="J1218" s="832"/>
      <c r="K1218" s="832"/>
      <c r="L1218" s="849">
        <v>1</v>
      </c>
      <c r="M1218" s="849">
        <v>0</v>
      </c>
      <c r="N1218" s="832"/>
      <c r="O1218" s="832">
        <v>0</v>
      </c>
      <c r="P1218" s="849">
        <v>2</v>
      </c>
      <c r="Q1218" s="849">
        <v>0</v>
      </c>
      <c r="R1218" s="837"/>
      <c r="S1218" s="850">
        <v>0</v>
      </c>
    </row>
    <row r="1219" spans="1:19" ht="14.4" customHeight="1" x14ac:dyDescent="0.3">
      <c r="A1219" s="831" t="s">
        <v>4551</v>
      </c>
      <c r="B1219" s="832" t="s">
        <v>4552</v>
      </c>
      <c r="C1219" s="832" t="s">
        <v>606</v>
      </c>
      <c r="D1219" s="832" t="s">
        <v>2499</v>
      </c>
      <c r="E1219" s="832" t="s">
        <v>4553</v>
      </c>
      <c r="F1219" s="832" t="s">
        <v>4578</v>
      </c>
      <c r="G1219" s="832" t="s">
        <v>2406</v>
      </c>
      <c r="H1219" s="849"/>
      <c r="I1219" s="849"/>
      <c r="J1219" s="832"/>
      <c r="K1219" s="832"/>
      <c r="L1219" s="849"/>
      <c r="M1219" s="849"/>
      <c r="N1219" s="832"/>
      <c r="O1219" s="832"/>
      <c r="P1219" s="849">
        <v>3.69</v>
      </c>
      <c r="Q1219" s="849">
        <v>48481.43</v>
      </c>
      <c r="R1219" s="837"/>
      <c r="S1219" s="850">
        <v>13138.59891598916</v>
      </c>
    </row>
    <row r="1220" spans="1:19" ht="14.4" customHeight="1" x14ac:dyDescent="0.3">
      <c r="A1220" s="831" t="s">
        <v>4551</v>
      </c>
      <c r="B1220" s="832" t="s">
        <v>4552</v>
      </c>
      <c r="C1220" s="832" t="s">
        <v>606</v>
      </c>
      <c r="D1220" s="832" t="s">
        <v>2499</v>
      </c>
      <c r="E1220" s="832" t="s">
        <v>4553</v>
      </c>
      <c r="F1220" s="832" t="s">
        <v>4594</v>
      </c>
      <c r="G1220" s="832" t="s">
        <v>1691</v>
      </c>
      <c r="H1220" s="849"/>
      <c r="I1220" s="849"/>
      <c r="J1220" s="832"/>
      <c r="K1220" s="832"/>
      <c r="L1220" s="849">
        <v>3.33</v>
      </c>
      <c r="M1220" s="849">
        <v>23879.1</v>
      </c>
      <c r="N1220" s="832">
        <v>1</v>
      </c>
      <c r="O1220" s="832">
        <v>7170.9009009009005</v>
      </c>
      <c r="P1220" s="849">
        <v>13.63</v>
      </c>
      <c r="Q1220" s="849">
        <v>88323.55</v>
      </c>
      <c r="R1220" s="837">
        <v>3.6987805235540705</v>
      </c>
      <c r="S1220" s="850">
        <v>6480.0843727072634</v>
      </c>
    </row>
    <row r="1221" spans="1:19" ht="14.4" customHeight="1" x14ac:dyDescent="0.3">
      <c r="A1221" s="831" t="s">
        <v>4551</v>
      </c>
      <c r="B1221" s="832" t="s">
        <v>4552</v>
      </c>
      <c r="C1221" s="832" t="s">
        <v>606</v>
      </c>
      <c r="D1221" s="832" t="s">
        <v>2499</v>
      </c>
      <c r="E1221" s="832" t="s">
        <v>4553</v>
      </c>
      <c r="F1221" s="832" t="s">
        <v>4595</v>
      </c>
      <c r="G1221" s="832" t="s">
        <v>1691</v>
      </c>
      <c r="H1221" s="849"/>
      <c r="I1221" s="849"/>
      <c r="J1221" s="832"/>
      <c r="K1221" s="832"/>
      <c r="L1221" s="849">
        <v>7.5299999999999994</v>
      </c>
      <c r="M1221" s="849">
        <v>216004.08000000002</v>
      </c>
      <c r="N1221" s="832">
        <v>1</v>
      </c>
      <c r="O1221" s="832">
        <v>28685.800796812753</v>
      </c>
      <c r="P1221" s="849">
        <v>17.149999999999999</v>
      </c>
      <c r="Q1221" s="849">
        <v>444528.82999999996</v>
      </c>
      <c r="R1221" s="837">
        <v>2.0579649699209384</v>
      </c>
      <c r="S1221" s="850">
        <v>25920.048396501457</v>
      </c>
    </row>
    <row r="1222" spans="1:19" ht="14.4" customHeight="1" x14ac:dyDescent="0.3">
      <c r="A1222" s="831" t="s">
        <v>4551</v>
      </c>
      <c r="B1222" s="832" t="s">
        <v>4552</v>
      </c>
      <c r="C1222" s="832" t="s">
        <v>606</v>
      </c>
      <c r="D1222" s="832" t="s">
        <v>2499</v>
      </c>
      <c r="E1222" s="832" t="s">
        <v>4553</v>
      </c>
      <c r="F1222" s="832" t="s">
        <v>4596</v>
      </c>
      <c r="G1222" s="832" t="s">
        <v>1701</v>
      </c>
      <c r="H1222" s="849"/>
      <c r="I1222" s="849"/>
      <c r="J1222" s="832"/>
      <c r="K1222" s="832"/>
      <c r="L1222" s="849">
        <v>4.7699999999999996</v>
      </c>
      <c r="M1222" s="849">
        <v>23328.11</v>
      </c>
      <c r="N1222" s="832">
        <v>1</v>
      </c>
      <c r="O1222" s="832">
        <v>4890.589098532495</v>
      </c>
      <c r="P1222" s="849"/>
      <c r="Q1222" s="849"/>
      <c r="R1222" s="837"/>
      <c r="S1222" s="850"/>
    </row>
    <row r="1223" spans="1:19" ht="14.4" customHeight="1" x14ac:dyDescent="0.3">
      <c r="A1223" s="831" t="s">
        <v>4551</v>
      </c>
      <c r="B1223" s="832" t="s">
        <v>4552</v>
      </c>
      <c r="C1223" s="832" t="s">
        <v>606</v>
      </c>
      <c r="D1223" s="832" t="s">
        <v>2499</v>
      </c>
      <c r="E1223" s="832" t="s">
        <v>4553</v>
      </c>
      <c r="F1223" s="832" t="s">
        <v>4614</v>
      </c>
      <c r="G1223" s="832" t="s">
        <v>4615</v>
      </c>
      <c r="H1223" s="849"/>
      <c r="I1223" s="849"/>
      <c r="J1223" s="832"/>
      <c r="K1223" s="832"/>
      <c r="L1223" s="849"/>
      <c r="M1223" s="849"/>
      <c r="N1223" s="832"/>
      <c r="O1223" s="832"/>
      <c r="P1223" s="849">
        <v>0.1</v>
      </c>
      <c r="Q1223" s="849">
        <v>11.73</v>
      </c>
      <c r="R1223" s="837"/>
      <c r="S1223" s="850">
        <v>117.3</v>
      </c>
    </row>
    <row r="1224" spans="1:19" ht="14.4" customHeight="1" x14ac:dyDescent="0.3">
      <c r="A1224" s="831" t="s">
        <v>4551</v>
      </c>
      <c r="B1224" s="832" t="s">
        <v>4552</v>
      </c>
      <c r="C1224" s="832" t="s">
        <v>606</v>
      </c>
      <c r="D1224" s="832" t="s">
        <v>2499</v>
      </c>
      <c r="E1224" s="832" t="s">
        <v>4553</v>
      </c>
      <c r="F1224" s="832" t="s">
        <v>4653</v>
      </c>
      <c r="G1224" s="832" t="s">
        <v>2101</v>
      </c>
      <c r="H1224" s="849"/>
      <c r="I1224" s="849"/>
      <c r="J1224" s="832"/>
      <c r="K1224" s="832"/>
      <c r="L1224" s="849"/>
      <c r="M1224" s="849"/>
      <c r="N1224" s="832"/>
      <c r="O1224" s="832"/>
      <c r="P1224" s="849">
        <v>1.2</v>
      </c>
      <c r="Q1224" s="849">
        <v>640.29999999999995</v>
      </c>
      <c r="R1224" s="837"/>
      <c r="S1224" s="850">
        <v>533.58333333333337</v>
      </c>
    </row>
    <row r="1225" spans="1:19" ht="14.4" customHeight="1" x14ac:dyDescent="0.3">
      <c r="A1225" s="831" t="s">
        <v>4551</v>
      </c>
      <c r="B1225" s="832" t="s">
        <v>4552</v>
      </c>
      <c r="C1225" s="832" t="s">
        <v>606</v>
      </c>
      <c r="D1225" s="832" t="s">
        <v>2499</v>
      </c>
      <c r="E1225" s="832" t="s">
        <v>4553</v>
      </c>
      <c r="F1225" s="832" t="s">
        <v>4654</v>
      </c>
      <c r="G1225" s="832" t="s">
        <v>4655</v>
      </c>
      <c r="H1225" s="849"/>
      <c r="I1225" s="849"/>
      <c r="J1225" s="832"/>
      <c r="K1225" s="832"/>
      <c r="L1225" s="849"/>
      <c r="M1225" s="849"/>
      <c r="N1225" s="832"/>
      <c r="O1225" s="832"/>
      <c r="P1225" s="849">
        <v>5</v>
      </c>
      <c r="Q1225" s="849">
        <v>416697.62</v>
      </c>
      <c r="R1225" s="837"/>
      <c r="S1225" s="850">
        <v>83339.524000000005</v>
      </c>
    </row>
    <row r="1226" spans="1:19" ht="14.4" customHeight="1" x14ac:dyDescent="0.3">
      <c r="A1226" s="831" t="s">
        <v>4551</v>
      </c>
      <c r="B1226" s="832" t="s">
        <v>4552</v>
      </c>
      <c r="C1226" s="832" t="s">
        <v>606</v>
      </c>
      <c r="D1226" s="832" t="s">
        <v>2499</v>
      </c>
      <c r="E1226" s="832" t="s">
        <v>4553</v>
      </c>
      <c r="F1226" s="832" t="s">
        <v>4681</v>
      </c>
      <c r="G1226" s="832" t="s">
        <v>4682</v>
      </c>
      <c r="H1226" s="849"/>
      <c r="I1226" s="849"/>
      <c r="J1226" s="832"/>
      <c r="K1226" s="832"/>
      <c r="L1226" s="849"/>
      <c r="M1226" s="849"/>
      <c r="N1226" s="832"/>
      <c r="O1226" s="832"/>
      <c r="P1226" s="849">
        <v>2</v>
      </c>
      <c r="Q1226" s="849">
        <v>151922.92000000001</v>
      </c>
      <c r="R1226" s="837"/>
      <c r="S1226" s="850">
        <v>75961.460000000006</v>
      </c>
    </row>
    <row r="1227" spans="1:19" ht="14.4" customHeight="1" x14ac:dyDescent="0.3">
      <c r="A1227" s="831" t="s">
        <v>4551</v>
      </c>
      <c r="B1227" s="832" t="s">
        <v>4552</v>
      </c>
      <c r="C1227" s="832" t="s">
        <v>606</v>
      </c>
      <c r="D1227" s="832" t="s">
        <v>2499</v>
      </c>
      <c r="E1227" s="832" t="s">
        <v>4553</v>
      </c>
      <c r="F1227" s="832" t="s">
        <v>4721</v>
      </c>
      <c r="G1227" s="832" t="s">
        <v>4722</v>
      </c>
      <c r="H1227" s="849"/>
      <c r="I1227" s="849"/>
      <c r="J1227" s="832"/>
      <c r="K1227" s="832"/>
      <c r="L1227" s="849"/>
      <c r="M1227" s="849"/>
      <c r="N1227" s="832"/>
      <c r="O1227" s="832"/>
      <c r="P1227" s="849">
        <v>2</v>
      </c>
      <c r="Q1227" s="849">
        <v>166679.28</v>
      </c>
      <c r="R1227" s="837"/>
      <c r="S1227" s="850">
        <v>83339.64</v>
      </c>
    </row>
    <row r="1228" spans="1:19" ht="14.4" customHeight="1" x14ac:dyDescent="0.3">
      <c r="A1228" s="831" t="s">
        <v>4551</v>
      </c>
      <c r="B1228" s="832" t="s">
        <v>4552</v>
      </c>
      <c r="C1228" s="832" t="s">
        <v>606</v>
      </c>
      <c r="D1228" s="832" t="s">
        <v>2499</v>
      </c>
      <c r="E1228" s="832" t="s">
        <v>4788</v>
      </c>
      <c r="F1228" s="832" t="s">
        <v>4789</v>
      </c>
      <c r="G1228" s="832" t="s">
        <v>4790</v>
      </c>
      <c r="H1228" s="849">
        <v>2</v>
      </c>
      <c r="I1228" s="849">
        <v>4319.1400000000003</v>
      </c>
      <c r="J1228" s="832"/>
      <c r="K1228" s="832">
        <v>2159.5700000000002</v>
      </c>
      <c r="L1228" s="849"/>
      <c r="M1228" s="849"/>
      <c r="N1228" s="832"/>
      <c r="O1228" s="832"/>
      <c r="P1228" s="849">
        <v>2</v>
      </c>
      <c r="Q1228" s="849">
        <v>4355.6000000000004</v>
      </c>
      <c r="R1228" s="837"/>
      <c r="S1228" s="850">
        <v>2177.8000000000002</v>
      </c>
    </row>
    <row r="1229" spans="1:19" ht="14.4" customHeight="1" x14ac:dyDescent="0.3">
      <c r="A1229" s="831" t="s">
        <v>4551</v>
      </c>
      <c r="B1229" s="832" t="s">
        <v>4552</v>
      </c>
      <c r="C1229" s="832" t="s">
        <v>606</v>
      </c>
      <c r="D1229" s="832" t="s">
        <v>2499</v>
      </c>
      <c r="E1229" s="832" t="s">
        <v>4788</v>
      </c>
      <c r="F1229" s="832" t="s">
        <v>4791</v>
      </c>
      <c r="G1229" s="832" t="s">
        <v>4792</v>
      </c>
      <c r="H1229" s="849"/>
      <c r="I1229" s="849"/>
      <c r="J1229" s="832"/>
      <c r="K1229" s="832"/>
      <c r="L1229" s="849"/>
      <c r="M1229" s="849"/>
      <c r="N1229" s="832"/>
      <c r="O1229" s="832"/>
      <c r="P1229" s="849">
        <v>2</v>
      </c>
      <c r="Q1229" s="849">
        <v>5324.4</v>
      </c>
      <c r="R1229" s="837"/>
      <c r="S1229" s="850">
        <v>2662.2</v>
      </c>
    </row>
    <row r="1230" spans="1:19" ht="14.4" customHeight="1" x14ac:dyDescent="0.3">
      <c r="A1230" s="831" t="s">
        <v>4551</v>
      </c>
      <c r="B1230" s="832" t="s">
        <v>4552</v>
      </c>
      <c r="C1230" s="832" t="s">
        <v>606</v>
      </c>
      <c r="D1230" s="832" t="s">
        <v>2499</v>
      </c>
      <c r="E1230" s="832" t="s">
        <v>4804</v>
      </c>
      <c r="F1230" s="832" t="s">
        <v>4811</v>
      </c>
      <c r="G1230" s="832" t="s">
        <v>4812</v>
      </c>
      <c r="H1230" s="849">
        <v>1</v>
      </c>
      <c r="I1230" s="849">
        <v>196</v>
      </c>
      <c r="J1230" s="832"/>
      <c r="K1230" s="832">
        <v>196</v>
      </c>
      <c r="L1230" s="849"/>
      <c r="M1230" s="849"/>
      <c r="N1230" s="832"/>
      <c r="O1230" s="832"/>
      <c r="P1230" s="849">
        <v>4</v>
      </c>
      <c r="Q1230" s="849">
        <v>796</v>
      </c>
      <c r="R1230" s="837"/>
      <c r="S1230" s="850">
        <v>199</v>
      </c>
    </row>
    <row r="1231" spans="1:19" ht="14.4" customHeight="1" x14ac:dyDescent="0.3">
      <c r="A1231" s="831" t="s">
        <v>4551</v>
      </c>
      <c r="B1231" s="832" t="s">
        <v>4552</v>
      </c>
      <c r="C1231" s="832" t="s">
        <v>606</v>
      </c>
      <c r="D1231" s="832" t="s">
        <v>2499</v>
      </c>
      <c r="E1231" s="832" t="s">
        <v>4804</v>
      </c>
      <c r="F1231" s="832" t="s">
        <v>4813</v>
      </c>
      <c r="G1231" s="832" t="s">
        <v>4814</v>
      </c>
      <c r="H1231" s="849">
        <v>1</v>
      </c>
      <c r="I1231" s="849">
        <v>37</v>
      </c>
      <c r="J1231" s="832"/>
      <c r="K1231" s="832">
        <v>37</v>
      </c>
      <c r="L1231" s="849"/>
      <c r="M1231" s="849"/>
      <c r="N1231" s="832"/>
      <c r="O1231" s="832"/>
      <c r="P1231" s="849">
        <v>2</v>
      </c>
      <c r="Q1231" s="849">
        <v>76</v>
      </c>
      <c r="R1231" s="837"/>
      <c r="S1231" s="850">
        <v>38</v>
      </c>
    </row>
    <row r="1232" spans="1:19" ht="14.4" customHeight="1" x14ac:dyDescent="0.3">
      <c r="A1232" s="831" t="s">
        <v>4551</v>
      </c>
      <c r="B1232" s="832" t="s">
        <v>4552</v>
      </c>
      <c r="C1232" s="832" t="s">
        <v>606</v>
      </c>
      <c r="D1232" s="832" t="s">
        <v>2499</v>
      </c>
      <c r="E1232" s="832" t="s">
        <v>4804</v>
      </c>
      <c r="F1232" s="832" t="s">
        <v>4819</v>
      </c>
      <c r="G1232" s="832" t="s">
        <v>4820</v>
      </c>
      <c r="H1232" s="849"/>
      <c r="I1232" s="849"/>
      <c r="J1232" s="832"/>
      <c r="K1232" s="832"/>
      <c r="L1232" s="849">
        <v>6</v>
      </c>
      <c r="M1232" s="849">
        <v>0</v>
      </c>
      <c r="N1232" s="832"/>
      <c r="O1232" s="832">
        <v>0</v>
      </c>
      <c r="P1232" s="849">
        <v>25</v>
      </c>
      <c r="Q1232" s="849">
        <v>0</v>
      </c>
      <c r="R1232" s="837"/>
      <c r="S1232" s="850">
        <v>0</v>
      </c>
    </row>
    <row r="1233" spans="1:19" ht="14.4" customHeight="1" x14ac:dyDescent="0.3">
      <c r="A1233" s="831" t="s">
        <v>4551</v>
      </c>
      <c r="B1233" s="832" t="s">
        <v>4552</v>
      </c>
      <c r="C1233" s="832" t="s">
        <v>606</v>
      </c>
      <c r="D1233" s="832" t="s">
        <v>2499</v>
      </c>
      <c r="E1233" s="832" t="s">
        <v>4804</v>
      </c>
      <c r="F1233" s="832" t="s">
        <v>4821</v>
      </c>
      <c r="G1233" s="832" t="s">
        <v>4822</v>
      </c>
      <c r="H1233" s="849"/>
      <c r="I1233" s="849"/>
      <c r="J1233" s="832"/>
      <c r="K1233" s="832"/>
      <c r="L1233" s="849"/>
      <c r="M1233" s="849"/>
      <c r="N1233" s="832"/>
      <c r="O1233" s="832"/>
      <c r="P1233" s="849">
        <v>2</v>
      </c>
      <c r="Q1233" s="849">
        <v>0</v>
      </c>
      <c r="R1233" s="837"/>
      <c r="S1233" s="850">
        <v>0</v>
      </c>
    </row>
    <row r="1234" spans="1:19" ht="14.4" customHeight="1" x14ac:dyDescent="0.3">
      <c r="A1234" s="831" t="s">
        <v>4551</v>
      </c>
      <c r="B1234" s="832" t="s">
        <v>4552</v>
      </c>
      <c r="C1234" s="832" t="s">
        <v>606</v>
      </c>
      <c r="D1234" s="832" t="s">
        <v>2499</v>
      </c>
      <c r="E1234" s="832" t="s">
        <v>4804</v>
      </c>
      <c r="F1234" s="832" t="s">
        <v>4841</v>
      </c>
      <c r="G1234" s="832" t="s">
        <v>4842</v>
      </c>
      <c r="H1234" s="849"/>
      <c r="I1234" s="849"/>
      <c r="J1234" s="832"/>
      <c r="K1234" s="832"/>
      <c r="L1234" s="849"/>
      <c r="M1234" s="849"/>
      <c r="N1234" s="832"/>
      <c r="O1234" s="832"/>
      <c r="P1234" s="849">
        <v>1</v>
      </c>
      <c r="Q1234" s="849">
        <v>61</v>
      </c>
      <c r="R1234" s="837"/>
      <c r="S1234" s="850">
        <v>61</v>
      </c>
    </row>
    <row r="1235" spans="1:19" ht="14.4" customHeight="1" x14ac:dyDescent="0.3">
      <c r="A1235" s="831" t="s">
        <v>4551</v>
      </c>
      <c r="B1235" s="832" t="s">
        <v>4552</v>
      </c>
      <c r="C1235" s="832" t="s">
        <v>606</v>
      </c>
      <c r="D1235" s="832" t="s">
        <v>4549</v>
      </c>
      <c r="E1235" s="832" t="s">
        <v>4804</v>
      </c>
      <c r="F1235" s="832" t="s">
        <v>4847</v>
      </c>
      <c r="G1235" s="832" t="s">
        <v>4848</v>
      </c>
      <c r="H1235" s="849">
        <v>1</v>
      </c>
      <c r="I1235" s="849">
        <v>116</v>
      </c>
      <c r="J1235" s="832"/>
      <c r="K1235" s="832">
        <v>116</v>
      </c>
      <c r="L1235" s="849"/>
      <c r="M1235" s="849"/>
      <c r="N1235" s="832"/>
      <c r="O1235" s="832"/>
      <c r="P1235" s="849"/>
      <c r="Q1235" s="849"/>
      <c r="R1235" s="837"/>
      <c r="S1235" s="850"/>
    </row>
    <row r="1236" spans="1:19" ht="14.4" customHeight="1" x14ac:dyDescent="0.3">
      <c r="A1236" s="831" t="s">
        <v>4551</v>
      </c>
      <c r="B1236" s="832" t="s">
        <v>4552</v>
      </c>
      <c r="C1236" s="832" t="s">
        <v>606</v>
      </c>
      <c r="D1236" s="832" t="s">
        <v>2500</v>
      </c>
      <c r="E1236" s="832" t="s">
        <v>4553</v>
      </c>
      <c r="F1236" s="832" t="s">
        <v>4561</v>
      </c>
      <c r="G1236" s="832" t="s">
        <v>4562</v>
      </c>
      <c r="H1236" s="849"/>
      <c r="I1236" s="849"/>
      <c r="J1236" s="832"/>
      <c r="K1236" s="832"/>
      <c r="L1236" s="849">
        <v>0.1</v>
      </c>
      <c r="M1236" s="849">
        <v>20.54</v>
      </c>
      <c r="N1236" s="832">
        <v>1</v>
      </c>
      <c r="O1236" s="832">
        <v>205.39999999999998</v>
      </c>
      <c r="P1236" s="849"/>
      <c r="Q1236" s="849"/>
      <c r="R1236" s="837"/>
      <c r="S1236" s="850"/>
    </row>
    <row r="1237" spans="1:19" ht="14.4" customHeight="1" x14ac:dyDescent="0.3">
      <c r="A1237" s="831" t="s">
        <v>4551</v>
      </c>
      <c r="B1237" s="832" t="s">
        <v>4552</v>
      </c>
      <c r="C1237" s="832" t="s">
        <v>606</v>
      </c>
      <c r="D1237" s="832" t="s">
        <v>2500</v>
      </c>
      <c r="E1237" s="832" t="s">
        <v>4553</v>
      </c>
      <c r="F1237" s="832" t="s">
        <v>4566</v>
      </c>
      <c r="G1237" s="832" t="s">
        <v>1172</v>
      </c>
      <c r="H1237" s="849"/>
      <c r="I1237" s="849"/>
      <c r="J1237" s="832"/>
      <c r="K1237" s="832"/>
      <c r="L1237" s="849">
        <v>2</v>
      </c>
      <c r="M1237" s="849">
        <v>27.48</v>
      </c>
      <c r="N1237" s="832">
        <v>1</v>
      </c>
      <c r="O1237" s="832">
        <v>13.74</v>
      </c>
      <c r="P1237" s="849"/>
      <c r="Q1237" s="849"/>
      <c r="R1237" s="837"/>
      <c r="S1237" s="850"/>
    </row>
    <row r="1238" spans="1:19" ht="14.4" customHeight="1" x14ac:dyDescent="0.3">
      <c r="A1238" s="831" t="s">
        <v>4551</v>
      </c>
      <c r="B1238" s="832" t="s">
        <v>4552</v>
      </c>
      <c r="C1238" s="832" t="s">
        <v>606</v>
      </c>
      <c r="D1238" s="832" t="s">
        <v>2500</v>
      </c>
      <c r="E1238" s="832" t="s">
        <v>4553</v>
      </c>
      <c r="F1238" s="832" t="s">
        <v>4576</v>
      </c>
      <c r="G1238" s="832" t="s">
        <v>4577</v>
      </c>
      <c r="H1238" s="849"/>
      <c r="I1238" s="849"/>
      <c r="J1238" s="832"/>
      <c r="K1238" s="832"/>
      <c r="L1238" s="849">
        <v>3</v>
      </c>
      <c r="M1238" s="849">
        <v>147957.48000000001</v>
      </c>
      <c r="N1238" s="832">
        <v>1</v>
      </c>
      <c r="O1238" s="832">
        <v>49319.16</v>
      </c>
      <c r="P1238" s="849"/>
      <c r="Q1238" s="849"/>
      <c r="R1238" s="837"/>
      <c r="S1238" s="850"/>
    </row>
    <row r="1239" spans="1:19" ht="14.4" customHeight="1" x14ac:dyDescent="0.3">
      <c r="A1239" s="831" t="s">
        <v>4551</v>
      </c>
      <c r="B1239" s="832" t="s">
        <v>4552</v>
      </c>
      <c r="C1239" s="832" t="s">
        <v>606</v>
      </c>
      <c r="D1239" s="832" t="s">
        <v>2500</v>
      </c>
      <c r="E1239" s="832" t="s">
        <v>4553</v>
      </c>
      <c r="F1239" s="832" t="s">
        <v>4578</v>
      </c>
      <c r="G1239" s="832" t="s">
        <v>2406</v>
      </c>
      <c r="H1239" s="849"/>
      <c r="I1239" s="849"/>
      <c r="J1239" s="832"/>
      <c r="K1239" s="832"/>
      <c r="L1239" s="849">
        <v>20.049999999999997</v>
      </c>
      <c r="M1239" s="849">
        <v>285073.52999999997</v>
      </c>
      <c r="N1239" s="832">
        <v>1</v>
      </c>
      <c r="O1239" s="832">
        <v>14218.131172069827</v>
      </c>
      <c r="P1239" s="849">
        <v>6.04</v>
      </c>
      <c r="Q1239" s="849">
        <v>79474.559999999998</v>
      </c>
      <c r="R1239" s="837">
        <v>0.27878617842912318</v>
      </c>
      <c r="S1239" s="850">
        <v>13158.039735099337</v>
      </c>
    </row>
    <row r="1240" spans="1:19" ht="14.4" customHeight="1" x14ac:dyDescent="0.3">
      <c r="A1240" s="831" t="s">
        <v>4551</v>
      </c>
      <c r="B1240" s="832" t="s">
        <v>4552</v>
      </c>
      <c r="C1240" s="832" t="s">
        <v>606</v>
      </c>
      <c r="D1240" s="832" t="s">
        <v>2500</v>
      </c>
      <c r="E1240" s="832" t="s">
        <v>4553</v>
      </c>
      <c r="F1240" s="832" t="s">
        <v>4582</v>
      </c>
      <c r="G1240" s="832" t="s">
        <v>4580</v>
      </c>
      <c r="H1240" s="849"/>
      <c r="I1240" s="849"/>
      <c r="J1240" s="832"/>
      <c r="K1240" s="832"/>
      <c r="L1240" s="849">
        <v>4</v>
      </c>
      <c r="M1240" s="849">
        <v>445786.12</v>
      </c>
      <c r="N1240" s="832">
        <v>1</v>
      </c>
      <c r="O1240" s="832">
        <v>111446.53</v>
      </c>
      <c r="P1240" s="849"/>
      <c r="Q1240" s="849"/>
      <c r="R1240" s="837"/>
      <c r="S1240" s="850"/>
    </row>
    <row r="1241" spans="1:19" ht="14.4" customHeight="1" x14ac:dyDescent="0.3">
      <c r="A1241" s="831" t="s">
        <v>4551</v>
      </c>
      <c r="B1241" s="832" t="s">
        <v>4552</v>
      </c>
      <c r="C1241" s="832" t="s">
        <v>606</v>
      </c>
      <c r="D1241" s="832" t="s">
        <v>2500</v>
      </c>
      <c r="E1241" s="832" t="s">
        <v>4553</v>
      </c>
      <c r="F1241" s="832" t="s">
        <v>4583</v>
      </c>
      <c r="G1241" s="832" t="s">
        <v>4584</v>
      </c>
      <c r="H1241" s="849"/>
      <c r="I1241" s="849"/>
      <c r="J1241" s="832"/>
      <c r="K1241" s="832"/>
      <c r="L1241" s="849">
        <v>2</v>
      </c>
      <c r="M1241" s="849">
        <v>157653.96</v>
      </c>
      <c r="N1241" s="832">
        <v>1</v>
      </c>
      <c r="O1241" s="832">
        <v>78826.98</v>
      </c>
      <c r="P1241" s="849"/>
      <c r="Q1241" s="849"/>
      <c r="R1241" s="837"/>
      <c r="S1241" s="850"/>
    </row>
    <row r="1242" spans="1:19" ht="14.4" customHeight="1" x14ac:dyDescent="0.3">
      <c r="A1242" s="831" t="s">
        <v>4551</v>
      </c>
      <c r="B1242" s="832" t="s">
        <v>4552</v>
      </c>
      <c r="C1242" s="832" t="s">
        <v>606</v>
      </c>
      <c r="D1242" s="832" t="s">
        <v>2500</v>
      </c>
      <c r="E1242" s="832" t="s">
        <v>4553</v>
      </c>
      <c r="F1242" s="832" t="s">
        <v>4585</v>
      </c>
      <c r="G1242" s="832" t="s">
        <v>4586</v>
      </c>
      <c r="H1242" s="849"/>
      <c r="I1242" s="849"/>
      <c r="J1242" s="832"/>
      <c r="K1242" s="832"/>
      <c r="L1242" s="849">
        <v>5</v>
      </c>
      <c r="M1242" s="849">
        <v>176556.22</v>
      </c>
      <c r="N1242" s="832">
        <v>1</v>
      </c>
      <c r="O1242" s="832">
        <v>35311.243999999999</v>
      </c>
      <c r="P1242" s="849">
        <v>1</v>
      </c>
      <c r="Q1242" s="849">
        <v>24022.2</v>
      </c>
      <c r="R1242" s="837">
        <v>0.13605977744652667</v>
      </c>
      <c r="S1242" s="850">
        <v>24022.2</v>
      </c>
    </row>
    <row r="1243" spans="1:19" ht="14.4" customHeight="1" x14ac:dyDescent="0.3">
      <c r="A1243" s="831" t="s">
        <v>4551</v>
      </c>
      <c r="B1243" s="832" t="s">
        <v>4552</v>
      </c>
      <c r="C1243" s="832" t="s">
        <v>606</v>
      </c>
      <c r="D1243" s="832" t="s">
        <v>2500</v>
      </c>
      <c r="E1243" s="832" t="s">
        <v>4553</v>
      </c>
      <c r="F1243" s="832" t="s">
        <v>4593</v>
      </c>
      <c r="G1243" s="832" t="s">
        <v>4586</v>
      </c>
      <c r="H1243" s="849"/>
      <c r="I1243" s="849"/>
      <c r="J1243" s="832"/>
      <c r="K1243" s="832"/>
      <c r="L1243" s="849">
        <v>3</v>
      </c>
      <c r="M1243" s="849">
        <v>307594.05</v>
      </c>
      <c r="N1243" s="832">
        <v>1</v>
      </c>
      <c r="O1243" s="832">
        <v>102531.34999999999</v>
      </c>
      <c r="P1243" s="849">
        <v>1</v>
      </c>
      <c r="Q1243" s="849">
        <v>72587.3</v>
      </c>
      <c r="R1243" s="837">
        <v>0.23598408356728617</v>
      </c>
      <c r="S1243" s="850">
        <v>72587.3</v>
      </c>
    </row>
    <row r="1244" spans="1:19" ht="14.4" customHeight="1" x14ac:dyDescent="0.3">
      <c r="A1244" s="831" t="s">
        <v>4551</v>
      </c>
      <c r="B1244" s="832" t="s">
        <v>4552</v>
      </c>
      <c r="C1244" s="832" t="s">
        <v>606</v>
      </c>
      <c r="D1244" s="832" t="s">
        <v>2500</v>
      </c>
      <c r="E1244" s="832" t="s">
        <v>4553</v>
      </c>
      <c r="F1244" s="832" t="s">
        <v>4594</v>
      </c>
      <c r="G1244" s="832" t="s">
        <v>1691</v>
      </c>
      <c r="H1244" s="849"/>
      <c r="I1244" s="849"/>
      <c r="J1244" s="832"/>
      <c r="K1244" s="832"/>
      <c r="L1244" s="849">
        <v>11.16</v>
      </c>
      <c r="M1244" s="849">
        <v>80027.25</v>
      </c>
      <c r="N1244" s="832">
        <v>1</v>
      </c>
      <c r="O1244" s="832">
        <v>7170.9005376344085</v>
      </c>
      <c r="P1244" s="849"/>
      <c r="Q1244" s="849"/>
      <c r="R1244" s="837"/>
      <c r="S1244" s="850"/>
    </row>
    <row r="1245" spans="1:19" ht="14.4" customHeight="1" x14ac:dyDescent="0.3">
      <c r="A1245" s="831" t="s">
        <v>4551</v>
      </c>
      <c r="B1245" s="832" t="s">
        <v>4552</v>
      </c>
      <c r="C1245" s="832" t="s">
        <v>606</v>
      </c>
      <c r="D1245" s="832" t="s">
        <v>2500</v>
      </c>
      <c r="E1245" s="832" t="s">
        <v>4553</v>
      </c>
      <c r="F1245" s="832" t="s">
        <v>4595</v>
      </c>
      <c r="G1245" s="832" t="s">
        <v>1691</v>
      </c>
      <c r="H1245" s="849"/>
      <c r="I1245" s="849"/>
      <c r="J1245" s="832"/>
      <c r="K1245" s="832"/>
      <c r="L1245" s="849">
        <v>4.37</v>
      </c>
      <c r="M1245" s="849">
        <v>125356.94</v>
      </c>
      <c r="N1245" s="832">
        <v>1</v>
      </c>
      <c r="O1245" s="832">
        <v>28685.798627002288</v>
      </c>
      <c r="P1245" s="849"/>
      <c r="Q1245" s="849"/>
      <c r="R1245" s="837"/>
      <c r="S1245" s="850"/>
    </row>
    <row r="1246" spans="1:19" ht="14.4" customHeight="1" x14ac:dyDescent="0.3">
      <c r="A1246" s="831" t="s">
        <v>4551</v>
      </c>
      <c r="B1246" s="832" t="s">
        <v>4552</v>
      </c>
      <c r="C1246" s="832" t="s">
        <v>606</v>
      </c>
      <c r="D1246" s="832" t="s">
        <v>2500</v>
      </c>
      <c r="E1246" s="832" t="s">
        <v>4553</v>
      </c>
      <c r="F1246" s="832" t="s">
        <v>4596</v>
      </c>
      <c r="G1246" s="832" t="s">
        <v>1701</v>
      </c>
      <c r="H1246" s="849"/>
      <c r="I1246" s="849"/>
      <c r="J1246" s="832"/>
      <c r="K1246" s="832"/>
      <c r="L1246" s="849">
        <v>9.2199999999999989</v>
      </c>
      <c r="M1246" s="849">
        <v>45091.240000000005</v>
      </c>
      <c r="N1246" s="832">
        <v>1</v>
      </c>
      <c r="O1246" s="832">
        <v>4890.5900216919754</v>
      </c>
      <c r="P1246" s="849">
        <v>4.7</v>
      </c>
      <c r="Q1246" s="849">
        <v>22985.77</v>
      </c>
      <c r="R1246" s="837">
        <v>0.50976131949354242</v>
      </c>
      <c r="S1246" s="850">
        <v>4890.5893617021275</v>
      </c>
    </row>
    <row r="1247" spans="1:19" ht="14.4" customHeight="1" x14ac:dyDescent="0.3">
      <c r="A1247" s="831" t="s">
        <v>4551</v>
      </c>
      <c r="B1247" s="832" t="s">
        <v>4552</v>
      </c>
      <c r="C1247" s="832" t="s">
        <v>606</v>
      </c>
      <c r="D1247" s="832" t="s">
        <v>2500</v>
      </c>
      <c r="E1247" s="832" t="s">
        <v>4553</v>
      </c>
      <c r="F1247" s="832" t="s">
        <v>4599</v>
      </c>
      <c r="G1247" s="832" t="s">
        <v>2421</v>
      </c>
      <c r="H1247" s="849"/>
      <c r="I1247" s="849"/>
      <c r="J1247" s="832"/>
      <c r="K1247" s="832"/>
      <c r="L1247" s="849">
        <v>52.620000000000005</v>
      </c>
      <c r="M1247" s="849">
        <v>553585.37</v>
      </c>
      <c r="N1247" s="832">
        <v>1</v>
      </c>
      <c r="O1247" s="832">
        <v>10520.436526035726</v>
      </c>
      <c r="P1247" s="849">
        <v>4</v>
      </c>
      <c r="Q1247" s="849">
        <v>36601.32</v>
      </c>
      <c r="R1247" s="837">
        <v>6.6116848427551472E-2</v>
      </c>
      <c r="S1247" s="850">
        <v>9150.33</v>
      </c>
    </row>
    <row r="1248" spans="1:19" ht="14.4" customHeight="1" x14ac:dyDescent="0.3">
      <c r="A1248" s="831" t="s">
        <v>4551</v>
      </c>
      <c r="B1248" s="832" t="s">
        <v>4552</v>
      </c>
      <c r="C1248" s="832" t="s">
        <v>606</v>
      </c>
      <c r="D1248" s="832" t="s">
        <v>2500</v>
      </c>
      <c r="E1248" s="832" t="s">
        <v>4553</v>
      </c>
      <c r="F1248" s="832" t="s">
        <v>4607</v>
      </c>
      <c r="G1248" s="832" t="s">
        <v>779</v>
      </c>
      <c r="H1248" s="849"/>
      <c r="I1248" s="849"/>
      <c r="J1248" s="832"/>
      <c r="K1248" s="832"/>
      <c r="L1248" s="849">
        <v>0.2</v>
      </c>
      <c r="M1248" s="849">
        <v>17.03</v>
      </c>
      <c r="N1248" s="832">
        <v>1</v>
      </c>
      <c r="O1248" s="832">
        <v>85.15</v>
      </c>
      <c r="P1248" s="849"/>
      <c r="Q1248" s="849"/>
      <c r="R1248" s="837"/>
      <c r="S1248" s="850"/>
    </row>
    <row r="1249" spans="1:19" ht="14.4" customHeight="1" x14ac:dyDescent="0.3">
      <c r="A1249" s="831" t="s">
        <v>4551</v>
      </c>
      <c r="B1249" s="832" t="s">
        <v>4552</v>
      </c>
      <c r="C1249" s="832" t="s">
        <v>606</v>
      </c>
      <c r="D1249" s="832" t="s">
        <v>2500</v>
      </c>
      <c r="E1249" s="832" t="s">
        <v>4553</v>
      </c>
      <c r="F1249" s="832" t="s">
        <v>4614</v>
      </c>
      <c r="G1249" s="832" t="s">
        <v>4615</v>
      </c>
      <c r="H1249" s="849"/>
      <c r="I1249" s="849"/>
      <c r="J1249" s="832"/>
      <c r="K1249" s="832"/>
      <c r="L1249" s="849">
        <v>0.1</v>
      </c>
      <c r="M1249" s="849">
        <v>11.73</v>
      </c>
      <c r="N1249" s="832">
        <v>1</v>
      </c>
      <c r="O1249" s="832">
        <v>117.3</v>
      </c>
      <c r="P1249" s="849"/>
      <c r="Q1249" s="849"/>
      <c r="R1249" s="837"/>
      <c r="S1249" s="850"/>
    </row>
    <row r="1250" spans="1:19" ht="14.4" customHeight="1" x14ac:dyDescent="0.3">
      <c r="A1250" s="831" t="s">
        <v>4551</v>
      </c>
      <c r="B1250" s="832" t="s">
        <v>4552</v>
      </c>
      <c r="C1250" s="832" t="s">
        <v>606</v>
      </c>
      <c r="D1250" s="832" t="s">
        <v>2500</v>
      </c>
      <c r="E1250" s="832" t="s">
        <v>4553</v>
      </c>
      <c r="F1250" s="832" t="s">
        <v>4616</v>
      </c>
      <c r="G1250" s="832" t="s">
        <v>1146</v>
      </c>
      <c r="H1250" s="849"/>
      <c r="I1250" s="849"/>
      <c r="J1250" s="832"/>
      <c r="K1250" s="832"/>
      <c r="L1250" s="849">
        <v>0.2</v>
      </c>
      <c r="M1250" s="849">
        <v>17.899999999999999</v>
      </c>
      <c r="N1250" s="832">
        <v>1</v>
      </c>
      <c r="O1250" s="832">
        <v>89.499999999999986</v>
      </c>
      <c r="P1250" s="849"/>
      <c r="Q1250" s="849"/>
      <c r="R1250" s="837"/>
      <c r="S1250" s="850"/>
    </row>
    <row r="1251" spans="1:19" ht="14.4" customHeight="1" x14ac:dyDescent="0.3">
      <c r="A1251" s="831" t="s">
        <v>4551</v>
      </c>
      <c r="B1251" s="832" t="s">
        <v>4552</v>
      </c>
      <c r="C1251" s="832" t="s">
        <v>606</v>
      </c>
      <c r="D1251" s="832" t="s">
        <v>2500</v>
      </c>
      <c r="E1251" s="832" t="s">
        <v>4553</v>
      </c>
      <c r="F1251" s="832" t="s">
        <v>4634</v>
      </c>
      <c r="G1251" s="832" t="s">
        <v>2434</v>
      </c>
      <c r="H1251" s="849"/>
      <c r="I1251" s="849"/>
      <c r="J1251" s="832"/>
      <c r="K1251" s="832"/>
      <c r="L1251" s="849">
        <v>4</v>
      </c>
      <c r="M1251" s="849">
        <v>348156.55</v>
      </c>
      <c r="N1251" s="832">
        <v>1</v>
      </c>
      <c r="O1251" s="832">
        <v>87039.137499999997</v>
      </c>
      <c r="P1251" s="849">
        <v>2</v>
      </c>
      <c r="Q1251" s="849">
        <v>157621.6</v>
      </c>
      <c r="R1251" s="837">
        <v>0.45273196784607389</v>
      </c>
      <c r="S1251" s="850">
        <v>78810.8</v>
      </c>
    </row>
    <row r="1252" spans="1:19" ht="14.4" customHeight="1" x14ac:dyDescent="0.3">
      <c r="A1252" s="831" t="s">
        <v>4551</v>
      </c>
      <c r="B1252" s="832" t="s">
        <v>4552</v>
      </c>
      <c r="C1252" s="832" t="s">
        <v>606</v>
      </c>
      <c r="D1252" s="832" t="s">
        <v>2500</v>
      </c>
      <c r="E1252" s="832" t="s">
        <v>4553</v>
      </c>
      <c r="F1252" s="832" t="s">
        <v>4643</v>
      </c>
      <c r="G1252" s="832" t="s">
        <v>4644</v>
      </c>
      <c r="H1252" s="849"/>
      <c r="I1252" s="849"/>
      <c r="J1252" s="832"/>
      <c r="K1252" s="832"/>
      <c r="L1252" s="849">
        <v>1</v>
      </c>
      <c r="M1252" s="849">
        <v>50749.34</v>
      </c>
      <c r="N1252" s="832">
        <v>1</v>
      </c>
      <c r="O1252" s="832">
        <v>50749.34</v>
      </c>
      <c r="P1252" s="849"/>
      <c r="Q1252" s="849"/>
      <c r="R1252" s="837"/>
      <c r="S1252" s="850"/>
    </row>
    <row r="1253" spans="1:19" ht="14.4" customHeight="1" x14ac:dyDescent="0.3">
      <c r="A1253" s="831" t="s">
        <v>4551</v>
      </c>
      <c r="B1253" s="832" t="s">
        <v>4552</v>
      </c>
      <c r="C1253" s="832" t="s">
        <v>606</v>
      </c>
      <c r="D1253" s="832" t="s">
        <v>2500</v>
      </c>
      <c r="E1253" s="832" t="s">
        <v>4553</v>
      </c>
      <c r="F1253" s="832" t="s">
        <v>4647</v>
      </c>
      <c r="G1253" s="832" t="s">
        <v>4648</v>
      </c>
      <c r="H1253" s="849"/>
      <c r="I1253" s="849"/>
      <c r="J1253" s="832"/>
      <c r="K1253" s="832"/>
      <c r="L1253" s="849">
        <v>1</v>
      </c>
      <c r="M1253" s="849">
        <v>6711.62</v>
      </c>
      <c r="N1253" s="832">
        <v>1</v>
      </c>
      <c r="O1253" s="832">
        <v>6711.62</v>
      </c>
      <c r="P1253" s="849"/>
      <c r="Q1253" s="849"/>
      <c r="R1253" s="837"/>
      <c r="S1253" s="850"/>
    </row>
    <row r="1254" spans="1:19" ht="14.4" customHeight="1" x14ac:dyDescent="0.3">
      <c r="A1254" s="831" t="s">
        <v>4551</v>
      </c>
      <c r="B1254" s="832" t="s">
        <v>4552</v>
      </c>
      <c r="C1254" s="832" t="s">
        <v>606</v>
      </c>
      <c r="D1254" s="832" t="s">
        <v>2500</v>
      </c>
      <c r="E1254" s="832" t="s">
        <v>4553</v>
      </c>
      <c r="F1254" s="832" t="s">
        <v>4649</v>
      </c>
      <c r="G1254" s="832" t="s">
        <v>4639</v>
      </c>
      <c r="H1254" s="849"/>
      <c r="I1254" s="849"/>
      <c r="J1254" s="832"/>
      <c r="K1254" s="832"/>
      <c r="L1254" s="849">
        <v>0.92</v>
      </c>
      <c r="M1254" s="849">
        <v>2426.81</v>
      </c>
      <c r="N1254" s="832">
        <v>1</v>
      </c>
      <c r="O1254" s="832">
        <v>2637.836956521739</v>
      </c>
      <c r="P1254" s="849"/>
      <c r="Q1254" s="849"/>
      <c r="R1254" s="837"/>
      <c r="S1254" s="850"/>
    </row>
    <row r="1255" spans="1:19" ht="14.4" customHeight="1" x14ac:dyDescent="0.3">
      <c r="A1255" s="831" t="s">
        <v>4551</v>
      </c>
      <c r="B1255" s="832" t="s">
        <v>4552</v>
      </c>
      <c r="C1255" s="832" t="s">
        <v>606</v>
      </c>
      <c r="D1255" s="832" t="s">
        <v>2500</v>
      </c>
      <c r="E1255" s="832" t="s">
        <v>4553</v>
      </c>
      <c r="F1255" s="832" t="s">
        <v>4653</v>
      </c>
      <c r="G1255" s="832" t="s">
        <v>2101</v>
      </c>
      <c r="H1255" s="849"/>
      <c r="I1255" s="849"/>
      <c r="J1255" s="832"/>
      <c r="K1255" s="832"/>
      <c r="L1255" s="849">
        <v>1.4</v>
      </c>
      <c r="M1255" s="849">
        <v>8502.92</v>
      </c>
      <c r="N1255" s="832">
        <v>1</v>
      </c>
      <c r="O1255" s="832">
        <v>6073.5142857142864</v>
      </c>
      <c r="P1255" s="849">
        <v>0.6</v>
      </c>
      <c r="Q1255" s="849">
        <v>320.14999999999998</v>
      </c>
      <c r="R1255" s="837">
        <v>3.7651771391474922E-2</v>
      </c>
      <c r="S1255" s="850">
        <v>533.58333333333337</v>
      </c>
    </row>
    <row r="1256" spans="1:19" ht="14.4" customHeight="1" x14ac:dyDescent="0.3">
      <c r="A1256" s="831" t="s">
        <v>4551</v>
      </c>
      <c r="B1256" s="832" t="s">
        <v>4552</v>
      </c>
      <c r="C1256" s="832" t="s">
        <v>606</v>
      </c>
      <c r="D1256" s="832" t="s">
        <v>2500</v>
      </c>
      <c r="E1256" s="832" t="s">
        <v>4553</v>
      </c>
      <c r="F1256" s="832" t="s">
        <v>4677</v>
      </c>
      <c r="G1256" s="832" t="s">
        <v>2443</v>
      </c>
      <c r="H1256" s="849"/>
      <c r="I1256" s="849"/>
      <c r="J1256" s="832"/>
      <c r="K1256" s="832"/>
      <c r="L1256" s="849"/>
      <c r="M1256" s="849"/>
      <c r="N1256" s="832"/>
      <c r="O1256" s="832"/>
      <c r="P1256" s="849">
        <v>1</v>
      </c>
      <c r="Q1256" s="849">
        <v>93500</v>
      </c>
      <c r="R1256" s="837"/>
      <c r="S1256" s="850">
        <v>93500</v>
      </c>
    </row>
    <row r="1257" spans="1:19" ht="14.4" customHeight="1" x14ac:dyDescent="0.3">
      <c r="A1257" s="831" t="s">
        <v>4551</v>
      </c>
      <c r="B1257" s="832" t="s">
        <v>4552</v>
      </c>
      <c r="C1257" s="832" t="s">
        <v>606</v>
      </c>
      <c r="D1257" s="832" t="s">
        <v>2500</v>
      </c>
      <c r="E1257" s="832" t="s">
        <v>4553</v>
      </c>
      <c r="F1257" s="832" t="s">
        <v>4685</v>
      </c>
      <c r="G1257" s="832" t="s">
        <v>2406</v>
      </c>
      <c r="H1257" s="849"/>
      <c r="I1257" s="849"/>
      <c r="J1257" s="832"/>
      <c r="K1257" s="832"/>
      <c r="L1257" s="849">
        <v>13</v>
      </c>
      <c r="M1257" s="849">
        <v>549079.83000000007</v>
      </c>
      <c r="N1257" s="832">
        <v>1</v>
      </c>
      <c r="O1257" s="832">
        <v>42236.91</v>
      </c>
      <c r="P1257" s="849"/>
      <c r="Q1257" s="849"/>
      <c r="R1257" s="837"/>
      <c r="S1257" s="850"/>
    </row>
    <row r="1258" spans="1:19" ht="14.4" customHeight="1" x14ac:dyDescent="0.3">
      <c r="A1258" s="831" t="s">
        <v>4551</v>
      </c>
      <c r="B1258" s="832" t="s">
        <v>4552</v>
      </c>
      <c r="C1258" s="832" t="s">
        <v>606</v>
      </c>
      <c r="D1258" s="832" t="s">
        <v>2500</v>
      </c>
      <c r="E1258" s="832" t="s">
        <v>4553</v>
      </c>
      <c r="F1258" s="832" t="s">
        <v>4697</v>
      </c>
      <c r="G1258" s="832" t="s">
        <v>1760</v>
      </c>
      <c r="H1258" s="849"/>
      <c r="I1258" s="849"/>
      <c r="J1258" s="832"/>
      <c r="K1258" s="832"/>
      <c r="L1258" s="849"/>
      <c r="M1258" s="849"/>
      <c r="N1258" s="832"/>
      <c r="O1258" s="832"/>
      <c r="P1258" s="849">
        <v>2</v>
      </c>
      <c r="Q1258" s="849">
        <v>86986.48</v>
      </c>
      <c r="R1258" s="837"/>
      <c r="S1258" s="850">
        <v>43493.24</v>
      </c>
    </row>
    <row r="1259" spans="1:19" ht="14.4" customHeight="1" x14ac:dyDescent="0.3">
      <c r="A1259" s="831" t="s">
        <v>4551</v>
      </c>
      <c r="B1259" s="832" t="s">
        <v>4552</v>
      </c>
      <c r="C1259" s="832" t="s">
        <v>606</v>
      </c>
      <c r="D1259" s="832" t="s">
        <v>2500</v>
      </c>
      <c r="E1259" s="832" t="s">
        <v>4553</v>
      </c>
      <c r="F1259" s="832" t="s">
        <v>4700</v>
      </c>
      <c r="G1259" s="832" t="s">
        <v>2424</v>
      </c>
      <c r="H1259" s="849"/>
      <c r="I1259" s="849"/>
      <c r="J1259" s="832"/>
      <c r="K1259" s="832"/>
      <c r="L1259" s="849"/>
      <c r="M1259" s="849"/>
      <c r="N1259" s="832"/>
      <c r="O1259" s="832"/>
      <c r="P1259" s="849">
        <v>3</v>
      </c>
      <c r="Q1259" s="849">
        <v>203755.2</v>
      </c>
      <c r="R1259" s="837"/>
      <c r="S1259" s="850">
        <v>67918.400000000009</v>
      </c>
    </row>
    <row r="1260" spans="1:19" ht="14.4" customHeight="1" x14ac:dyDescent="0.3">
      <c r="A1260" s="831" t="s">
        <v>4551</v>
      </c>
      <c r="B1260" s="832" t="s">
        <v>4552</v>
      </c>
      <c r="C1260" s="832" t="s">
        <v>606</v>
      </c>
      <c r="D1260" s="832" t="s">
        <v>2500</v>
      </c>
      <c r="E1260" s="832" t="s">
        <v>4553</v>
      </c>
      <c r="F1260" s="832" t="s">
        <v>4701</v>
      </c>
      <c r="G1260" s="832" t="s">
        <v>4702</v>
      </c>
      <c r="H1260" s="849"/>
      <c r="I1260" s="849"/>
      <c r="J1260" s="832"/>
      <c r="K1260" s="832"/>
      <c r="L1260" s="849">
        <v>0.47</v>
      </c>
      <c r="M1260" s="849">
        <v>253.11</v>
      </c>
      <c r="N1260" s="832">
        <v>1</v>
      </c>
      <c r="O1260" s="832">
        <v>538.53191489361711</v>
      </c>
      <c r="P1260" s="849"/>
      <c r="Q1260" s="849"/>
      <c r="R1260" s="837"/>
      <c r="S1260" s="850"/>
    </row>
    <row r="1261" spans="1:19" ht="14.4" customHeight="1" x14ac:dyDescent="0.3">
      <c r="A1261" s="831" t="s">
        <v>4551</v>
      </c>
      <c r="B1261" s="832" t="s">
        <v>4552</v>
      </c>
      <c r="C1261" s="832" t="s">
        <v>606</v>
      </c>
      <c r="D1261" s="832" t="s">
        <v>2500</v>
      </c>
      <c r="E1261" s="832" t="s">
        <v>4553</v>
      </c>
      <c r="F1261" s="832" t="s">
        <v>4703</v>
      </c>
      <c r="G1261" s="832" t="s">
        <v>2424</v>
      </c>
      <c r="H1261" s="849"/>
      <c r="I1261" s="849"/>
      <c r="J1261" s="832"/>
      <c r="K1261" s="832"/>
      <c r="L1261" s="849"/>
      <c r="M1261" s="849"/>
      <c r="N1261" s="832"/>
      <c r="O1261" s="832"/>
      <c r="P1261" s="849">
        <v>2.48</v>
      </c>
      <c r="Q1261" s="849">
        <v>105273.52</v>
      </c>
      <c r="R1261" s="837"/>
      <c r="S1261" s="850">
        <v>42449</v>
      </c>
    </row>
    <row r="1262" spans="1:19" ht="14.4" customHeight="1" x14ac:dyDescent="0.3">
      <c r="A1262" s="831" t="s">
        <v>4551</v>
      </c>
      <c r="B1262" s="832" t="s">
        <v>4552</v>
      </c>
      <c r="C1262" s="832" t="s">
        <v>606</v>
      </c>
      <c r="D1262" s="832" t="s">
        <v>2500</v>
      </c>
      <c r="E1262" s="832" t="s">
        <v>4553</v>
      </c>
      <c r="F1262" s="832" t="s">
        <v>4714</v>
      </c>
      <c r="G1262" s="832" t="s">
        <v>2239</v>
      </c>
      <c r="H1262" s="849"/>
      <c r="I1262" s="849"/>
      <c r="J1262" s="832"/>
      <c r="K1262" s="832"/>
      <c r="L1262" s="849">
        <v>0.1</v>
      </c>
      <c r="M1262" s="849">
        <v>28.28</v>
      </c>
      <c r="N1262" s="832">
        <v>1</v>
      </c>
      <c r="O1262" s="832">
        <v>282.8</v>
      </c>
      <c r="P1262" s="849"/>
      <c r="Q1262" s="849"/>
      <c r="R1262" s="837"/>
      <c r="S1262" s="850"/>
    </row>
    <row r="1263" spans="1:19" ht="14.4" customHeight="1" x14ac:dyDescent="0.3">
      <c r="A1263" s="831" t="s">
        <v>4551</v>
      </c>
      <c r="B1263" s="832" t="s">
        <v>4552</v>
      </c>
      <c r="C1263" s="832" t="s">
        <v>606</v>
      </c>
      <c r="D1263" s="832" t="s">
        <v>2500</v>
      </c>
      <c r="E1263" s="832" t="s">
        <v>4553</v>
      </c>
      <c r="F1263" s="832" t="s">
        <v>4719</v>
      </c>
      <c r="G1263" s="832" t="s">
        <v>4720</v>
      </c>
      <c r="H1263" s="849"/>
      <c r="I1263" s="849"/>
      <c r="J1263" s="832"/>
      <c r="K1263" s="832"/>
      <c r="L1263" s="849">
        <v>10.45</v>
      </c>
      <c r="M1263" s="849">
        <v>243623.33000000002</v>
      </c>
      <c r="N1263" s="832">
        <v>1</v>
      </c>
      <c r="O1263" s="832">
        <v>23313.237320574164</v>
      </c>
      <c r="P1263" s="849"/>
      <c r="Q1263" s="849"/>
      <c r="R1263" s="837"/>
      <c r="S1263" s="850"/>
    </row>
    <row r="1264" spans="1:19" ht="14.4" customHeight="1" x14ac:dyDescent="0.3">
      <c r="A1264" s="831" t="s">
        <v>4551</v>
      </c>
      <c r="B1264" s="832" t="s">
        <v>4552</v>
      </c>
      <c r="C1264" s="832" t="s">
        <v>606</v>
      </c>
      <c r="D1264" s="832" t="s">
        <v>2500</v>
      </c>
      <c r="E1264" s="832" t="s">
        <v>4553</v>
      </c>
      <c r="F1264" s="832" t="s">
        <v>4721</v>
      </c>
      <c r="G1264" s="832" t="s">
        <v>4722</v>
      </c>
      <c r="H1264" s="849"/>
      <c r="I1264" s="849"/>
      <c r="J1264" s="832"/>
      <c r="K1264" s="832"/>
      <c r="L1264" s="849">
        <v>9.89</v>
      </c>
      <c r="M1264" s="849">
        <v>358025.1</v>
      </c>
      <c r="N1264" s="832">
        <v>1</v>
      </c>
      <c r="O1264" s="832">
        <v>36200.717896865513</v>
      </c>
      <c r="P1264" s="849">
        <v>6.6</v>
      </c>
      <c r="Q1264" s="849">
        <v>201022.26</v>
      </c>
      <c r="R1264" s="837">
        <v>0.56147532672988576</v>
      </c>
      <c r="S1264" s="850">
        <v>30457.918181818186</v>
      </c>
    </row>
    <row r="1265" spans="1:19" ht="14.4" customHeight="1" x14ac:dyDescent="0.3">
      <c r="A1265" s="831" t="s">
        <v>4551</v>
      </c>
      <c r="B1265" s="832" t="s">
        <v>4552</v>
      </c>
      <c r="C1265" s="832" t="s">
        <v>606</v>
      </c>
      <c r="D1265" s="832" t="s">
        <v>2500</v>
      </c>
      <c r="E1265" s="832" t="s">
        <v>4553</v>
      </c>
      <c r="F1265" s="832" t="s">
        <v>4726</v>
      </c>
      <c r="G1265" s="832" t="s">
        <v>3365</v>
      </c>
      <c r="H1265" s="849"/>
      <c r="I1265" s="849"/>
      <c r="J1265" s="832"/>
      <c r="K1265" s="832"/>
      <c r="L1265" s="849">
        <v>9.6</v>
      </c>
      <c r="M1265" s="849">
        <v>96707.839999999997</v>
      </c>
      <c r="N1265" s="832">
        <v>1</v>
      </c>
      <c r="O1265" s="832">
        <v>10073.733333333334</v>
      </c>
      <c r="P1265" s="849">
        <v>1.6800000000000002</v>
      </c>
      <c r="Q1265" s="849">
        <v>14736.24</v>
      </c>
      <c r="R1265" s="837">
        <v>0.15237895914126506</v>
      </c>
      <c r="S1265" s="850">
        <v>8771.5714285714275</v>
      </c>
    </row>
    <row r="1266" spans="1:19" ht="14.4" customHeight="1" x14ac:dyDescent="0.3">
      <c r="A1266" s="831" t="s">
        <v>4551</v>
      </c>
      <c r="B1266" s="832" t="s">
        <v>4552</v>
      </c>
      <c r="C1266" s="832" t="s">
        <v>606</v>
      </c>
      <c r="D1266" s="832" t="s">
        <v>2500</v>
      </c>
      <c r="E1266" s="832" t="s">
        <v>4553</v>
      </c>
      <c r="F1266" s="832" t="s">
        <v>4736</v>
      </c>
      <c r="G1266" s="832" t="s">
        <v>4735</v>
      </c>
      <c r="H1266" s="849"/>
      <c r="I1266" s="849"/>
      <c r="J1266" s="832"/>
      <c r="K1266" s="832"/>
      <c r="L1266" s="849">
        <v>0.98</v>
      </c>
      <c r="M1266" s="849">
        <v>1919.95</v>
      </c>
      <c r="N1266" s="832">
        <v>1</v>
      </c>
      <c r="O1266" s="832">
        <v>1959.1326530612246</v>
      </c>
      <c r="P1266" s="849"/>
      <c r="Q1266" s="849"/>
      <c r="R1266" s="837"/>
      <c r="S1266" s="850"/>
    </row>
    <row r="1267" spans="1:19" ht="14.4" customHeight="1" x14ac:dyDescent="0.3">
      <c r="A1267" s="831" t="s">
        <v>4551</v>
      </c>
      <c r="B1267" s="832" t="s">
        <v>4552</v>
      </c>
      <c r="C1267" s="832" t="s">
        <v>606</v>
      </c>
      <c r="D1267" s="832" t="s">
        <v>2500</v>
      </c>
      <c r="E1267" s="832" t="s">
        <v>4553</v>
      </c>
      <c r="F1267" s="832" t="s">
        <v>4742</v>
      </c>
      <c r="G1267" s="832" t="s">
        <v>3365</v>
      </c>
      <c r="H1267" s="849"/>
      <c r="I1267" s="849"/>
      <c r="J1267" s="832"/>
      <c r="K1267" s="832"/>
      <c r="L1267" s="849">
        <v>16.87</v>
      </c>
      <c r="M1267" s="849">
        <v>435557.72</v>
      </c>
      <c r="N1267" s="832">
        <v>1</v>
      </c>
      <c r="O1267" s="832">
        <v>25818.477771191461</v>
      </c>
      <c r="P1267" s="849">
        <v>9.1999999999999993</v>
      </c>
      <c r="Q1267" s="849">
        <v>201665.84000000003</v>
      </c>
      <c r="R1267" s="837">
        <v>0.46300600526607594</v>
      </c>
      <c r="S1267" s="850">
        <v>21920.200000000004</v>
      </c>
    </row>
    <row r="1268" spans="1:19" ht="14.4" customHeight="1" x14ac:dyDescent="0.3">
      <c r="A1268" s="831" t="s">
        <v>4551</v>
      </c>
      <c r="B1268" s="832" t="s">
        <v>4552</v>
      </c>
      <c r="C1268" s="832" t="s">
        <v>606</v>
      </c>
      <c r="D1268" s="832" t="s">
        <v>2500</v>
      </c>
      <c r="E1268" s="832" t="s">
        <v>4553</v>
      </c>
      <c r="F1268" s="832" t="s">
        <v>4747</v>
      </c>
      <c r="G1268" s="832" t="s">
        <v>2734</v>
      </c>
      <c r="H1268" s="849"/>
      <c r="I1268" s="849"/>
      <c r="J1268" s="832"/>
      <c r="K1268" s="832"/>
      <c r="L1268" s="849"/>
      <c r="M1268" s="849"/>
      <c r="N1268" s="832"/>
      <c r="O1268" s="832"/>
      <c r="P1268" s="849">
        <v>3</v>
      </c>
      <c r="Q1268" s="849">
        <v>12051.06</v>
      </c>
      <c r="R1268" s="837"/>
      <c r="S1268" s="850">
        <v>4017.02</v>
      </c>
    </row>
    <row r="1269" spans="1:19" ht="14.4" customHeight="1" x14ac:dyDescent="0.3">
      <c r="A1269" s="831" t="s">
        <v>4551</v>
      </c>
      <c r="B1269" s="832" t="s">
        <v>4552</v>
      </c>
      <c r="C1269" s="832" t="s">
        <v>606</v>
      </c>
      <c r="D1269" s="832" t="s">
        <v>2500</v>
      </c>
      <c r="E1269" s="832" t="s">
        <v>4553</v>
      </c>
      <c r="F1269" s="832" t="s">
        <v>4754</v>
      </c>
      <c r="G1269" s="832" t="s">
        <v>4752</v>
      </c>
      <c r="H1269" s="849"/>
      <c r="I1269" s="849"/>
      <c r="J1269" s="832"/>
      <c r="K1269" s="832"/>
      <c r="L1269" s="849">
        <v>0.32</v>
      </c>
      <c r="M1269" s="849">
        <v>752.92</v>
      </c>
      <c r="N1269" s="832">
        <v>1</v>
      </c>
      <c r="O1269" s="832">
        <v>2352.875</v>
      </c>
      <c r="P1269" s="849"/>
      <c r="Q1269" s="849"/>
      <c r="R1269" s="837"/>
      <c r="S1269" s="850"/>
    </row>
    <row r="1270" spans="1:19" ht="14.4" customHeight="1" x14ac:dyDescent="0.3">
      <c r="A1270" s="831" t="s">
        <v>4551</v>
      </c>
      <c r="B1270" s="832" t="s">
        <v>4552</v>
      </c>
      <c r="C1270" s="832" t="s">
        <v>606</v>
      </c>
      <c r="D1270" s="832" t="s">
        <v>2500</v>
      </c>
      <c r="E1270" s="832" t="s">
        <v>4553</v>
      </c>
      <c r="F1270" s="832" t="s">
        <v>4761</v>
      </c>
      <c r="G1270" s="832" t="s">
        <v>1740</v>
      </c>
      <c r="H1270" s="849"/>
      <c r="I1270" s="849"/>
      <c r="J1270" s="832"/>
      <c r="K1270" s="832"/>
      <c r="L1270" s="849">
        <v>5.66</v>
      </c>
      <c r="M1270" s="849">
        <v>3507.1</v>
      </c>
      <c r="N1270" s="832">
        <v>1</v>
      </c>
      <c r="O1270" s="832">
        <v>619.62897526501763</v>
      </c>
      <c r="P1270" s="849"/>
      <c r="Q1270" s="849"/>
      <c r="R1270" s="837"/>
      <c r="S1270" s="850"/>
    </row>
    <row r="1271" spans="1:19" ht="14.4" customHeight="1" x14ac:dyDescent="0.3">
      <c r="A1271" s="831" t="s">
        <v>4551</v>
      </c>
      <c r="B1271" s="832" t="s">
        <v>4552</v>
      </c>
      <c r="C1271" s="832" t="s">
        <v>606</v>
      </c>
      <c r="D1271" s="832" t="s">
        <v>2500</v>
      </c>
      <c r="E1271" s="832" t="s">
        <v>4553</v>
      </c>
      <c r="F1271" s="832" t="s">
        <v>4770</v>
      </c>
      <c r="G1271" s="832" t="s">
        <v>4767</v>
      </c>
      <c r="H1271" s="849"/>
      <c r="I1271" s="849"/>
      <c r="J1271" s="832"/>
      <c r="K1271" s="832"/>
      <c r="L1271" s="849"/>
      <c r="M1271" s="849"/>
      <c r="N1271" s="832"/>
      <c r="O1271" s="832"/>
      <c r="P1271" s="849">
        <v>6</v>
      </c>
      <c r="Q1271" s="849">
        <v>99637.8</v>
      </c>
      <c r="R1271" s="837"/>
      <c r="S1271" s="850">
        <v>16606.3</v>
      </c>
    </row>
    <row r="1272" spans="1:19" ht="14.4" customHeight="1" x14ac:dyDescent="0.3">
      <c r="A1272" s="831" t="s">
        <v>4551</v>
      </c>
      <c r="B1272" s="832" t="s">
        <v>4552</v>
      </c>
      <c r="C1272" s="832" t="s">
        <v>606</v>
      </c>
      <c r="D1272" s="832" t="s">
        <v>2500</v>
      </c>
      <c r="E1272" s="832" t="s">
        <v>4788</v>
      </c>
      <c r="F1272" s="832" t="s">
        <v>4789</v>
      </c>
      <c r="G1272" s="832" t="s">
        <v>4790</v>
      </c>
      <c r="H1272" s="849">
        <v>2</v>
      </c>
      <c r="I1272" s="849">
        <v>4319.1400000000003</v>
      </c>
      <c r="J1272" s="832">
        <v>0.5</v>
      </c>
      <c r="K1272" s="832">
        <v>2159.5700000000002</v>
      </c>
      <c r="L1272" s="849">
        <v>4</v>
      </c>
      <c r="M1272" s="849">
        <v>8638.2800000000007</v>
      </c>
      <c r="N1272" s="832">
        <v>1</v>
      </c>
      <c r="O1272" s="832">
        <v>2159.5700000000002</v>
      </c>
      <c r="P1272" s="849"/>
      <c r="Q1272" s="849"/>
      <c r="R1272" s="837"/>
      <c r="S1272" s="850"/>
    </row>
    <row r="1273" spans="1:19" ht="14.4" customHeight="1" x14ac:dyDescent="0.3">
      <c r="A1273" s="831" t="s">
        <v>4551</v>
      </c>
      <c r="B1273" s="832" t="s">
        <v>4552</v>
      </c>
      <c r="C1273" s="832" t="s">
        <v>606</v>
      </c>
      <c r="D1273" s="832" t="s">
        <v>2500</v>
      </c>
      <c r="E1273" s="832" t="s">
        <v>4788</v>
      </c>
      <c r="F1273" s="832" t="s">
        <v>4791</v>
      </c>
      <c r="G1273" s="832" t="s">
        <v>4792</v>
      </c>
      <c r="H1273" s="849"/>
      <c r="I1273" s="849"/>
      <c r="J1273" s="832"/>
      <c r="K1273" s="832"/>
      <c r="L1273" s="849">
        <v>6</v>
      </c>
      <c r="M1273" s="849">
        <v>15540</v>
      </c>
      <c r="N1273" s="832">
        <v>1</v>
      </c>
      <c r="O1273" s="832">
        <v>2590</v>
      </c>
      <c r="P1273" s="849"/>
      <c r="Q1273" s="849"/>
      <c r="R1273" s="837"/>
      <c r="S1273" s="850"/>
    </row>
    <row r="1274" spans="1:19" ht="14.4" customHeight="1" x14ac:dyDescent="0.3">
      <c r="A1274" s="831" t="s">
        <v>4551</v>
      </c>
      <c r="B1274" s="832" t="s">
        <v>4552</v>
      </c>
      <c r="C1274" s="832" t="s">
        <v>606</v>
      </c>
      <c r="D1274" s="832" t="s">
        <v>2500</v>
      </c>
      <c r="E1274" s="832" t="s">
        <v>4804</v>
      </c>
      <c r="F1274" s="832" t="s">
        <v>4809</v>
      </c>
      <c r="G1274" s="832" t="s">
        <v>4810</v>
      </c>
      <c r="H1274" s="849"/>
      <c r="I1274" s="849"/>
      <c r="J1274" s="832"/>
      <c r="K1274" s="832"/>
      <c r="L1274" s="849">
        <v>3</v>
      </c>
      <c r="M1274" s="849">
        <v>441</v>
      </c>
      <c r="N1274" s="832">
        <v>1</v>
      </c>
      <c r="O1274" s="832">
        <v>147</v>
      </c>
      <c r="P1274" s="849"/>
      <c r="Q1274" s="849"/>
      <c r="R1274" s="837"/>
      <c r="S1274" s="850"/>
    </row>
    <row r="1275" spans="1:19" ht="14.4" customHeight="1" x14ac:dyDescent="0.3">
      <c r="A1275" s="831" t="s">
        <v>4551</v>
      </c>
      <c r="B1275" s="832" t="s">
        <v>4552</v>
      </c>
      <c r="C1275" s="832" t="s">
        <v>606</v>
      </c>
      <c r="D1275" s="832" t="s">
        <v>2500</v>
      </c>
      <c r="E1275" s="832" t="s">
        <v>4804</v>
      </c>
      <c r="F1275" s="832" t="s">
        <v>4811</v>
      </c>
      <c r="G1275" s="832" t="s">
        <v>4812</v>
      </c>
      <c r="H1275" s="849">
        <v>1</v>
      </c>
      <c r="I1275" s="849">
        <v>196</v>
      </c>
      <c r="J1275" s="832">
        <v>0.14285714285714285</v>
      </c>
      <c r="K1275" s="832">
        <v>196</v>
      </c>
      <c r="L1275" s="849">
        <v>7</v>
      </c>
      <c r="M1275" s="849">
        <v>1372</v>
      </c>
      <c r="N1275" s="832">
        <v>1</v>
      </c>
      <c r="O1275" s="832">
        <v>196</v>
      </c>
      <c r="P1275" s="849"/>
      <c r="Q1275" s="849"/>
      <c r="R1275" s="837"/>
      <c r="S1275" s="850"/>
    </row>
    <row r="1276" spans="1:19" ht="14.4" customHeight="1" x14ac:dyDescent="0.3">
      <c r="A1276" s="831" t="s">
        <v>4551</v>
      </c>
      <c r="B1276" s="832" t="s">
        <v>4552</v>
      </c>
      <c r="C1276" s="832" t="s">
        <v>606</v>
      </c>
      <c r="D1276" s="832" t="s">
        <v>2500</v>
      </c>
      <c r="E1276" s="832" t="s">
        <v>4804</v>
      </c>
      <c r="F1276" s="832" t="s">
        <v>4813</v>
      </c>
      <c r="G1276" s="832" t="s">
        <v>4814</v>
      </c>
      <c r="H1276" s="849">
        <v>1</v>
      </c>
      <c r="I1276" s="849">
        <v>37</v>
      </c>
      <c r="J1276" s="832">
        <v>0.33333333333333331</v>
      </c>
      <c r="K1276" s="832">
        <v>37</v>
      </c>
      <c r="L1276" s="849">
        <v>3</v>
      </c>
      <c r="M1276" s="849">
        <v>111</v>
      </c>
      <c r="N1276" s="832">
        <v>1</v>
      </c>
      <c r="O1276" s="832">
        <v>37</v>
      </c>
      <c r="P1276" s="849"/>
      <c r="Q1276" s="849"/>
      <c r="R1276" s="837"/>
      <c r="S1276" s="850"/>
    </row>
    <row r="1277" spans="1:19" ht="14.4" customHeight="1" x14ac:dyDescent="0.3">
      <c r="A1277" s="831" t="s">
        <v>4551</v>
      </c>
      <c r="B1277" s="832" t="s">
        <v>4552</v>
      </c>
      <c r="C1277" s="832" t="s">
        <v>606</v>
      </c>
      <c r="D1277" s="832" t="s">
        <v>2500</v>
      </c>
      <c r="E1277" s="832" t="s">
        <v>4804</v>
      </c>
      <c r="F1277" s="832" t="s">
        <v>4817</v>
      </c>
      <c r="G1277" s="832" t="s">
        <v>4818</v>
      </c>
      <c r="H1277" s="849"/>
      <c r="I1277" s="849"/>
      <c r="J1277" s="832"/>
      <c r="K1277" s="832"/>
      <c r="L1277" s="849">
        <v>1</v>
      </c>
      <c r="M1277" s="849">
        <v>178</v>
      </c>
      <c r="N1277" s="832">
        <v>1</v>
      </c>
      <c r="O1277" s="832">
        <v>178</v>
      </c>
      <c r="P1277" s="849"/>
      <c r="Q1277" s="849"/>
      <c r="R1277" s="837"/>
      <c r="S1277" s="850"/>
    </row>
    <row r="1278" spans="1:19" ht="14.4" customHeight="1" x14ac:dyDescent="0.3">
      <c r="A1278" s="831" t="s">
        <v>4551</v>
      </c>
      <c r="B1278" s="832" t="s">
        <v>4552</v>
      </c>
      <c r="C1278" s="832" t="s">
        <v>606</v>
      </c>
      <c r="D1278" s="832" t="s">
        <v>2500</v>
      </c>
      <c r="E1278" s="832" t="s">
        <v>4804</v>
      </c>
      <c r="F1278" s="832" t="s">
        <v>4819</v>
      </c>
      <c r="G1278" s="832" t="s">
        <v>4820</v>
      </c>
      <c r="H1278" s="849"/>
      <c r="I1278" s="849"/>
      <c r="J1278" s="832"/>
      <c r="K1278" s="832"/>
      <c r="L1278" s="849">
        <v>92</v>
      </c>
      <c r="M1278" s="849">
        <v>0</v>
      </c>
      <c r="N1278" s="832"/>
      <c r="O1278" s="832">
        <v>0</v>
      </c>
      <c r="P1278" s="849">
        <v>27</v>
      </c>
      <c r="Q1278" s="849">
        <v>0</v>
      </c>
      <c r="R1278" s="837"/>
      <c r="S1278" s="850">
        <v>0</v>
      </c>
    </row>
    <row r="1279" spans="1:19" ht="14.4" customHeight="1" x14ac:dyDescent="0.3">
      <c r="A1279" s="831" t="s">
        <v>4551</v>
      </c>
      <c r="B1279" s="832" t="s">
        <v>4552</v>
      </c>
      <c r="C1279" s="832" t="s">
        <v>606</v>
      </c>
      <c r="D1279" s="832" t="s">
        <v>2500</v>
      </c>
      <c r="E1279" s="832" t="s">
        <v>4804</v>
      </c>
      <c r="F1279" s="832" t="s">
        <v>4821</v>
      </c>
      <c r="G1279" s="832" t="s">
        <v>4822</v>
      </c>
      <c r="H1279" s="849"/>
      <c r="I1279" s="849"/>
      <c r="J1279" s="832"/>
      <c r="K1279" s="832"/>
      <c r="L1279" s="849">
        <v>3</v>
      </c>
      <c r="M1279" s="849">
        <v>0</v>
      </c>
      <c r="N1279" s="832"/>
      <c r="O1279" s="832">
        <v>0</v>
      </c>
      <c r="P1279" s="849">
        <v>1</v>
      </c>
      <c r="Q1279" s="849">
        <v>0</v>
      </c>
      <c r="R1279" s="837"/>
      <c r="S1279" s="850">
        <v>0</v>
      </c>
    </row>
    <row r="1280" spans="1:19" ht="14.4" customHeight="1" x14ac:dyDescent="0.3">
      <c r="A1280" s="831" t="s">
        <v>4551</v>
      </c>
      <c r="B1280" s="832" t="s">
        <v>4552</v>
      </c>
      <c r="C1280" s="832" t="s">
        <v>606</v>
      </c>
      <c r="D1280" s="832" t="s">
        <v>2500</v>
      </c>
      <c r="E1280" s="832" t="s">
        <v>4804</v>
      </c>
      <c r="F1280" s="832" t="s">
        <v>4823</v>
      </c>
      <c r="G1280" s="832" t="s">
        <v>4824</v>
      </c>
      <c r="H1280" s="849"/>
      <c r="I1280" s="849"/>
      <c r="J1280" s="832"/>
      <c r="K1280" s="832"/>
      <c r="L1280" s="849">
        <v>4</v>
      </c>
      <c r="M1280" s="849">
        <v>976</v>
      </c>
      <c r="N1280" s="832">
        <v>1</v>
      </c>
      <c r="O1280" s="832">
        <v>244</v>
      </c>
      <c r="P1280" s="849"/>
      <c r="Q1280" s="849"/>
      <c r="R1280" s="837"/>
      <c r="S1280" s="850"/>
    </row>
    <row r="1281" spans="1:19" ht="14.4" customHeight="1" x14ac:dyDescent="0.3">
      <c r="A1281" s="831" t="s">
        <v>4551</v>
      </c>
      <c r="B1281" s="832" t="s">
        <v>4552</v>
      </c>
      <c r="C1281" s="832" t="s">
        <v>606</v>
      </c>
      <c r="D1281" s="832" t="s">
        <v>2500</v>
      </c>
      <c r="E1281" s="832" t="s">
        <v>4804</v>
      </c>
      <c r="F1281" s="832" t="s">
        <v>4825</v>
      </c>
      <c r="G1281" s="832" t="s">
        <v>4826</v>
      </c>
      <c r="H1281" s="849"/>
      <c r="I1281" s="849"/>
      <c r="J1281" s="832"/>
      <c r="K1281" s="832"/>
      <c r="L1281" s="849">
        <v>1</v>
      </c>
      <c r="M1281" s="849">
        <v>33.33</v>
      </c>
      <c r="N1281" s="832">
        <v>1</v>
      </c>
      <c r="O1281" s="832">
        <v>33.33</v>
      </c>
      <c r="P1281" s="849"/>
      <c r="Q1281" s="849"/>
      <c r="R1281" s="837"/>
      <c r="S1281" s="850"/>
    </row>
    <row r="1282" spans="1:19" ht="14.4" customHeight="1" x14ac:dyDescent="0.3">
      <c r="A1282" s="831" t="s">
        <v>4551</v>
      </c>
      <c r="B1282" s="832" t="s">
        <v>4552</v>
      </c>
      <c r="C1282" s="832" t="s">
        <v>606</v>
      </c>
      <c r="D1282" s="832" t="s">
        <v>2500</v>
      </c>
      <c r="E1282" s="832" t="s">
        <v>4804</v>
      </c>
      <c r="F1282" s="832" t="s">
        <v>4831</v>
      </c>
      <c r="G1282" s="832" t="s">
        <v>4832</v>
      </c>
      <c r="H1282" s="849"/>
      <c r="I1282" s="849"/>
      <c r="J1282" s="832"/>
      <c r="K1282" s="832"/>
      <c r="L1282" s="849">
        <v>1</v>
      </c>
      <c r="M1282" s="849">
        <v>32</v>
      </c>
      <c r="N1282" s="832">
        <v>1</v>
      </c>
      <c r="O1282" s="832">
        <v>32</v>
      </c>
      <c r="P1282" s="849"/>
      <c r="Q1282" s="849"/>
      <c r="R1282" s="837"/>
      <c r="S1282" s="850"/>
    </row>
    <row r="1283" spans="1:19" ht="14.4" customHeight="1" x14ac:dyDescent="0.3">
      <c r="A1283" s="831" t="s">
        <v>4551</v>
      </c>
      <c r="B1283" s="832" t="s">
        <v>4552</v>
      </c>
      <c r="C1283" s="832" t="s">
        <v>606</v>
      </c>
      <c r="D1283" s="832" t="s">
        <v>2500</v>
      </c>
      <c r="E1283" s="832" t="s">
        <v>4804</v>
      </c>
      <c r="F1283" s="832" t="s">
        <v>4841</v>
      </c>
      <c r="G1283" s="832" t="s">
        <v>4842</v>
      </c>
      <c r="H1283" s="849"/>
      <c r="I1283" s="849"/>
      <c r="J1283" s="832"/>
      <c r="K1283" s="832"/>
      <c r="L1283" s="849">
        <v>1</v>
      </c>
      <c r="M1283" s="849">
        <v>59</v>
      </c>
      <c r="N1283" s="832">
        <v>1</v>
      </c>
      <c r="O1283" s="832">
        <v>59</v>
      </c>
      <c r="P1283" s="849"/>
      <c r="Q1283" s="849"/>
      <c r="R1283" s="837"/>
      <c r="S1283" s="850"/>
    </row>
    <row r="1284" spans="1:19" ht="14.4" customHeight="1" x14ac:dyDescent="0.3">
      <c r="A1284" s="831" t="s">
        <v>4551</v>
      </c>
      <c r="B1284" s="832" t="s">
        <v>4552</v>
      </c>
      <c r="C1284" s="832" t="s">
        <v>606</v>
      </c>
      <c r="D1284" s="832" t="s">
        <v>2500</v>
      </c>
      <c r="E1284" s="832" t="s">
        <v>4804</v>
      </c>
      <c r="F1284" s="832" t="s">
        <v>4849</v>
      </c>
      <c r="G1284" s="832" t="s">
        <v>4850</v>
      </c>
      <c r="H1284" s="849"/>
      <c r="I1284" s="849"/>
      <c r="J1284" s="832"/>
      <c r="K1284" s="832"/>
      <c r="L1284" s="849">
        <v>2</v>
      </c>
      <c r="M1284" s="849">
        <v>0</v>
      </c>
      <c r="N1284" s="832"/>
      <c r="O1284" s="832">
        <v>0</v>
      </c>
      <c r="P1284" s="849">
        <v>1</v>
      </c>
      <c r="Q1284" s="849">
        <v>0</v>
      </c>
      <c r="R1284" s="837"/>
      <c r="S1284" s="850">
        <v>0</v>
      </c>
    </row>
    <row r="1285" spans="1:19" ht="14.4" customHeight="1" x14ac:dyDescent="0.3">
      <c r="A1285" s="831" t="s">
        <v>4551</v>
      </c>
      <c r="B1285" s="832" t="s">
        <v>4552</v>
      </c>
      <c r="C1285" s="832" t="s">
        <v>606</v>
      </c>
      <c r="D1285" s="832" t="s">
        <v>4543</v>
      </c>
      <c r="E1285" s="832" t="s">
        <v>4553</v>
      </c>
      <c r="F1285" s="832" t="s">
        <v>4554</v>
      </c>
      <c r="G1285" s="832" t="s">
        <v>1025</v>
      </c>
      <c r="H1285" s="849"/>
      <c r="I1285" s="849"/>
      <c r="J1285" s="832"/>
      <c r="K1285" s="832"/>
      <c r="L1285" s="849">
        <v>0.8</v>
      </c>
      <c r="M1285" s="849">
        <v>43.28</v>
      </c>
      <c r="N1285" s="832">
        <v>1</v>
      </c>
      <c r="O1285" s="832">
        <v>54.1</v>
      </c>
      <c r="P1285" s="849">
        <v>0.60000000000000009</v>
      </c>
      <c r="Q1285" s="849">
        <v>32.580000000000005</v>
      </c>
      <c r="R1285" s="837">
        <v>0.7527726432532349</v>
      </c>
      <c r="S1285" s="850">
        <v>54.300000000000004</v>
      </c>
    </row>
    <row r="1286" spans="1:19" ht="14.4" customHeight="1" x14ac:dyDescent="0.3">
      <c r="A1286" s="831" t="s">
        <v>4551</v>
      </c>
      <c r="B1286" s="832" t="s">
        <v>4552</v>
      </c>
      <c r="C1286" s="832" t="s">
        <v>606</v>
      </c>
      <c r="D1286" s="832" t="s">
        <v>4543</v>
      </c>
      <c r="E1286" s="832" t="s">
        <v>4553</v>
      </c>
      <c r="F1286" s="832" t="s">
        <v>4555</v>
      </c>
      <c r="G1286" s="832" t="s">
        <v>1025</v>
      </c>
      <c r="H1286" s="849"/>
      <c r="I1286" s="849"/>
      <c r="J1286" s="832"/>
      <c r="K1286" s="832"/>
      <c r="L1286" s="849">
        <v>0.8</v>
      </c>
      <c r="M1286" s="849">
        <v>86.6</v>
      </c>
      <c r="N1286" s="832">
        <v>1</v>
      </c>
      <c r="O1286" s="832">
        <v>108.24999999999999</v>
      </c>
      <c r="P1286" s="849">
        <v>3.2</v>
      </c>
      <c r="Q1286" s="849">
        <v>348.11</v>
      </c>
      <c r="R1286" s="837">
        <v>4.0197459584295618</v>
      </c>
      <c r="S1286" s="850">
        <v>108.784375</v>
      </c>
    </row>
    <row r="1287" spans="1:19" ht="14.4" customHeight="1" x14ac:dyDescent="0.3">
      <c r="A1287" s="831" t="s">
        <v>4551</v>
      </c>
      <c r="B1287" s="832" t="s">
        <v>4552</v>
      </c>
      <c r="C1287" s="832" t="s">
        <v>606</v>
      </c>
      <c r="D1287" s="832" t="s">
        <v>4543</v>
      </c>
      <c r="E1287" s="832" t="s">
        <v>4553</v>
      </c>
      <c r="F1287" s="832" t="s">
        <v>4561</v>
      </c>
      <c r="G1287" s="832" t="s">
        <v>4562</v>
      </c>
      <c r="H1287" s="849"/>
      <c r="I1287" s="849"/>
      <c r="J1287" s="832"/>
      <c r="K1287" s="832"/>
      <c r="L1287" s="849">
        <v>2.8000000000000003</v>
      </c>
      <c r="M1287" s="849">
        <v>575.12</v>
      </c>
      <c r="N1287" s="832">
        <v>1</v>
      </c>
      <c r="O1287" s="832">
        <v>205.39999999999998</v>
      </c>
      <c r="P1287" s="849">
        <v>1</v>
      </c>
      <c r="Q1287" s="849">
        <v>161.24</v>
      </c>
      <c r="R1287" s="837">
        <v>0.2803588816247044</v>
      </c>
      <c r="S1287" s="850">
        <v>161.24</v>
      </c>
    </row>
    <row r="1288" spans="1:19" ht="14.4" customHeight="1" x14ac:dyDescent="0.3">
      <c r="A1288" s="831" t="s">
        <v>4551</v>
      </c>
      <c r="B1288" s="832" t="s">
        <v>4552</v>
      </c>
      <c r="C1288" s="832" t="s">
        <v>606</v>
      </c>
      <c r="D1288" s="832" t="s">
        <v>4543</v>
      </c>
      <c r="E1288" s="832" t="s">
        <v>4553</v>
      </c>
      <c r="F1288" s="832" t="s">
        <v>4566</v>
      </c>
      <c r="G1288" s="832" t="s">
        <v>1172</v>
      </c>
      <c r="H1288" s="849"/>
      <c r="I1288" s="849"/>
      <c r="J1288" s="832"/>
      <c r="K1288" s="832"/>
      <c r="L1288" s="849">
        <v>78</v>
      </c>
      <c r="M1288" s="849">
        <v>1071.7199999999998</v>
      </c>
      <c r="N1288" s="832">
        <v>1</v>
      </c>
      <c r="O1288" s="832">
        <v>13.739999999999997</v>
      </c>
      <c r="P1288" s="849">
        <v>9</v>
      </c>
      <c r="Q1288" s="849">
        <v>120.33</v>
      </c>
      <c r="R1288" s="837">
        <v>0.11227746053073566</v>
      </c>
      <c r="S1288" s="850">
        <v>13.37</v>
      </c>
    </row>
    <row r="1289" spans="1:19" ht="14.4" customHeight="1" x14ac:dyDescent="0.3">
      <c r="A1289" s="831" t="s">
        <v>4551</v>
      </c>
      <c r="B1289" s="832" t="s">
        <v>4552</v>
      </c>
      <c r="C1289" s="832" t="s">
        <v>606</v>
      </c>
      <c r="D1289" s="832" t="s">
        <v>4543</v>
      </c>
      <c r="E1289" s="832" t="s">
        <v>4553</v>
      </c>
      <c r="F1289" s="832" t="s">
        <v>4573</v>
      </c>
      <c r="G1289" s="832" t="s">
        <v>4574</v>
      </c>
      <c r="H1289" s="849"/>
      <c r="I1289" s="849"/>
      <c r="J1289" s="832"/>
      <c r="K1289" s="832"/>
      <c r="L1289" s="849"/>
      <c r="M1289" s="849"/>
      <c r="N1289" s="832"/>
      <c r="O1289" s="832"/>
      <c r="P1289" s="849">
        <v>4</v>
      </c>
      <c r="Q1289" s="849">
        <v>82084.56</v>
      </c>
      <c r="R1289" s="837"/>
      <c r="S1289" s="850">
        <v>20521.14</v>
      </c>
    </row>
    <row r="1290" spans="1:19" ht="14.4" customHeight="1" x14ac:dyDescent="0.3">
      <c r="A1290" s="831" t="s">
        <v>4551</v>
      </c>
      <c r="B1290" s="832" t="s">
        <v>4552</v>
      </c>
      <c r="C1290" s="832" t="s">
        <v>606</v>
      </c>
      <c r="D1290" s="832" t="s">
        <v>4543</v>
      </c>
      <c r="E1290" s="832" t="s">
        <v>4553</v>
      </c>
      <c r="F1290" s="832" t="s">
        <v>4594</v>
      </c>
      <c r="G1290" s="832" t="s">
        <v>1691</v>
      </c>
      <c r="H1290" s="849"/>
      <c r="I1290" s="849"/>
      <c r="J1290" s="832"/>
      <c r="K1290" s="832"/>
      <c r="L1290" s="849">
        <v>2</v>
      </c>
      <c r="M1290" s="849">
        <v>14341.8</v>
      </c>
      <c r="N1290" s="832">
        <v>1</v>
      </c>
      <c r="O1290" s="832">
        <v>7170.9</v>
      </c>
      <c r="P1290" s="849">
        <v>5.72</v>
      </c>
      <c r="Q1290" s="849">
        <v>37075.54</v>
      </c>
      <c r="R1290" s="837">
        <v>2.5851385460681366</v>
      </c>
      <c r="S1290" s="850">
        <v>6481.7377622377626</v>
      </c>
    </row>
    <row r="1291" spans="1:19" ht="14.4" customHeight="1" x14ac:dyDescent="0.3">
      <c r="A1291" s="831" t="s">
        <v>4551</v>
      </c>
      <c r="B1291" s="832" t="s">
        <v>4552</v>
      </c>
      <c r="C1291" s="832" t="s">
        <v>606</v>
      </c>
      <c r="D1291" s="832" t="s">
        <v>4543</v>
      </c>
      <c r="E1291" s="832" t="s">
        <v>4553</v>
      </c>
      <c r="F1291" s="832" t="s">
        <v>4595</v>
      </c>
      <c r="G1291" s="832" t="s">
        <v>1691</v>
      </c>
      <c r="H1291" s="849"/>
      <c r="I1291" s="849"/>
      <c r="J1291" s="832"/>
      <c r="K1291" s="832"/>
      <c r="L1291" s="849">
        <v>1.19</v>
      </c>
      <c r="M1291" s="849">
        <v>34136.1</v>
      </c>
      <c r="N1291" s="832">
        <v>1</v>
      </c>
      <c r="O1291" s="832">
        <v>28685.798319327732</v>
      </c>
      <c r="P1291" s="849"/>
      <c r="Q1291" s="849"/>
      <c r="R1291" s="837"/>
      <c r="S1291" s="850"/>
    </row>
    <row r="1292" spans="1:19" ht="14.4" customHeight="1" x14ac:dyDescent="0.3">
      <c r="A1292" s="831" t="s">
        <v>4551</v>
      </c>
      <c r="B1292" s="832" t="s">
        <v>4552</v>
      </c>
      <c r="C1292" s="832" t="s">
        <v>606</v>
      </c>
      <c r="D1292" s="832" t="s">
        <v>4543</v>
      </c>
      <c r="E1292" s="832" t="s">
        <v>4553</v>
      </c>
      <c r="F1292" s="832" t="s">
        <v>4596</v>
      </c>
      <c r="G1292" s="832" t="s">
        <v>1701</v>
      </c>
      <c r="H1292" s="849"/>
      <c r="I1292" s="849"/>
      <c r="J1292" s="832"/>
      <c r="K1292" s="832"/>
      <c r="L1292" s="849">
        <v>95.38</v>
      </c>
      <c r="M1292" s="849">
        <v>466464.47</v>
      </c>
      <c r="N1292" s="832">
        <v>1</v>
      </c>
      <c r="O1292" s="832">
        <v>4890.5899559656109</v>
      </c>
      <c r="P1292" s="849">
        <v>59.47</v>
      </c>
      <c r="Q1292" s="849">
        <v>290843.39</v>
      </c>
      <c r="R1292" s="837">
        <v>0.62350598749782604</v>
      </c>
      <c r="S1292" s="850">
        <v>4890.5900454010425</v>
      </c>
    </row>
    <row r="1293" spans="1:19" ht="14.4" customHeight="1" x14ac:dyDescent="0.3">
      <c r="A1293" s="831" t="s">
        <v>4551</v>
      </c>
      <c r="B1293" s="832" t="s">
        <v>4552</v>
      </c>
      <c r="C1293" s="832" t="s">
        <v>606</v>
      </c>
      <c r="D1293" s="832" t="s">
        <v>4543</v>
      </c>
      <c r="E1293" s="832" t="s">
        <v>4553</v>
      </c>
      <c r="F1293" s="832" t="s">
        <v>4599</v>
      </c>
      <c r="G1293" s="832" t="s">
        <v>2421</v>
      </c>
      <c r="H1293" s="849"/>
      <c r="I1293" s="849"/>
      <c r="J1293" s="832"/>
      <c r="K1293" s="832"/>
      <c r="L1293" s="849">
        <v>2.88</v>
      </c>
      <c r="M1293" s="849">
        <v>30347.97</v>
      </c>
      <c r="N1293" s="832">
        <v>1</v>
      </c>
      <c r="O1293" s="832">
        <v>10537.489583333334</v>
      </c>
      <c r="P1293" s="849">
        <v>12.31</v>
      </c>
      <c r="Q1293" s="849">
        <v>112640.56</v>
      </c>
      <c r="R1293" s="837">
        <v>3.7116340895288875</v>
      </c>
      <c r="S1293" s="850">
        <v>9150.3298131600313</v>
      </c>
    </row>
    <row r="1294" spans="1:19" ht="14.4" customHeight="1" x14ac:dyDescent="0.3">
      <c r="A1294" s="831" t="s">
        <v>4551</v>
      </c>
      <c r="B1294" s="832" t="s">
        <v>4552</v>
      </c>
      <c r="C1294" s="832" t="s">
        <v>606</v>
      </c>
      <c r="D1294" s="832" t="s">
        <v>4543</v>
      </c>
      <c r="E1294" s="832" t="s">
        <v>4553</v>
      </c>
      <c r="F1294" s="832" t="s">
        <v>4600</v>
      </c>
      <c r="G1294" s="832" t="s">
        <v>2044</v>
      </c>
      <c r="H1294" s="849"/>
      <c r="I1294" s="849"/>
      <c r="J1294" s="832"/>
      <c r="K1294" s="832"/>
      <c r="L1294" s="849">
        <v>3</v>
      </c>
      <c r="M1294" s="849">
        <v>146.22</v>
      </c>
      <c r="N1294" s="832">
        <v>1</v>
      </c>
      <c r="O1294" s="832">
        <v>48.74</v>
      </c>
      <c r="P1294" s="849"/>
      <c r="Q1294" s="849"/>
      <c r="R1294" s="837"/>
      <c r="S1294" s="850"/>
    </row>
    <row r="1295" spans="1:19" ht="14.4" customHeight="1" x14ac:dyDescent="0.3">
      <c r="A1295" s="831" t="s">
        <v>4551</v>
      </c>
      <c r="B1295" s="832" t="s">
        <v>4552</v>
      </c>
      <c r="C1295" s="832" t="s">
        <v>606</v>
      </c>
      <c r="D1295" s="832" t="s">
        <v>4543</v>
      </c>
      <c r="E1295" s="832" t="s">
        <v>4553</v>
      </c>
      <c r="F1295" s="832" t="s">
        <v>4606</v>
      </c>
      <c r="G1295" s="832" t="s">
        <v>1144</v>
      </c>
      <c r="H1295" s="849"/>
      <c r="I1295" s="849"/>
      <c r="J1295" s="832"/>
      <c r="K1295" s="832"/>
      <c r="L1295" s="849">
        <v>6</v>
      </c>
      <c r="M1295" s="849">
        <v>1092.9000000000001</v>
      </c>
      <c r="N1295" s="832">
        <v>1</v>
      </c>
      <c r="O1295" s="832">
        <v>182.15</v>
      </c>
      <c r="P1295" s="849">
        <v>2.4000000000000004</v>
      </c>
      <c r="Q1295" s="849">
        <v>420.96</v>
      </c>
      <c r="R1295" s="837">
        <v>0.38517705188031837</v>
      </c>
      <c r="S1295" s="850">
        <v>175.39999999999998</v>
      </c>
    </row>
    <row r="1296" spans="1:19" ht="14.4" customHeight="1" x14ac:dyDescent="0.3">
      <c r="A1296" s="831" t="s">
        <v>4551</v>
      </c>
      <c r="B1296" s="832" t="s">
        <v>4552</v>
      </c>
      <c r="C1296" s="832" t="s">
        <v>606</v>
      </c>
      <c r="D1296" s="832" t="s">
        <v>4543</v>
      </c>
      <c r="E1296" s="832" t="s">
        <v>4553</v>
      </c>
      <c r="F1296" s="832" t="s">
        <v>4607</v>
      </c>
      <c r="G1296" s="832" t="s">
        <v>779</v>
      </c>
      <c r="H1296" s="849">
        <v>0.4</v>
      </c>
      <c r="I1296" s="849">
        <v>28.3</v>
      </c>
      <c r="J1296" s="832">
        <v>7.9132063864888288E-2</v>
      </c>
      <c r="K1296" s="832">
        <v>70.75</v>
      </c>
      <c r="L1296" s="849">
        <v>4.2</v>
      </c>
      <c r="M1296" s="849">
        <v>357.63</v>
      </c>
      <c r="N1296" s="832">
        <v>1</v>
      </c>
      <c r="O1296" s="832">
        <v>85.149999999999991</v>
      </c>
      <c r="P1296" s="849">
        <v>0.4</v>
      </c>
      <c r="Q1296" s="849">
        <v>24.07</v>
      </c>
      <c r="R1296" s="837">
        <v>6.7304197075189448E-2</v>
      </c>
      <c r="S1296" s="850">
        <v>60.174999999999997</v>
      </c>
    </row>
    <row r="1297" spans="1:19" ht="14.4" customHeight="1" x14ac:dyDescent="0.3">
      <c r="A1297" s="831" t="s">
        <v>4551</v>
      </c>
      <c r="B1297" s="832" t="s">
        <v>4552</v>
      </c>
      <c r="C1297" s="832" t="s">
        <v>606</v>
      </c>
      <c r="D1297" s="832" t="s">
        <v>4543</v>
      </c>
      <c r="E1297" s="832" t="s">
        <v>4553</v>
      </c>
      <c r="F1297" s="832" t="s">
        <v>4608</v>
      </c>
      <c r="G1297" s="832" t="s">
        <v>2564</v>
      </c>
      <c r="H1297" s="849"/>
      <c r="I1297" s="849"/>
      <c r="J1297" s="832"/>
      <c r="K1297" s="832"/>
      <c r="L1297" s="849">
        <v>0.1</v>
      </c>
      <c r="M1297" s="849">
        <v>68.61</v>
      </c>
      <c r="N1297" s="832">
        <v>1</v>
      </c>
      <c r="O1297" s="832">
        <v>686.09999999999991</v>
      </c>
      <c r="P1297" s="849"/>
      <c r="Q1297" s="849"/>
      <c r="R1297" s="837"/>
      <c r="S1297" s="850"/>
    </row>
    <row r="1298" spans="1:19" ht="14.4" customHeight="1" x14ac:dyDescent="0.3">
      <c r="A1298" s="831" t="s">
        <v>4551</v>
      </c>
      <c r="B1298" s="832" t="s">
        <v>4552</v>
      </c>
      <c r="C1298" s="832" t="s">
        <v>606</v>
      </c>
      <c r="D1298" s="832" t="s">
        <v>4543</v>
      </c>
      <c r="E1298" s="832" t="s">
        <v>4553</v>
      </c>
      <c r="F1298" s="832" t="s">
        <v>4610</v>
      </c>
      <c r="G1298" s="832" t="s">
        <v>2564</v>
      </c>
      <c r="H1298" s="849"/>
      <c r="I1298" s="849"/>
      <c r="J1298" s="832"/>
      <c r="K1298" s="832"/>
      <c r="L1298" s="849">
        <v>1</v>
      </c>
      <c r="M1298" s="849">
        <v>343.09</v>
      </c>
      <c r="N1298" s="832">
        <v>1</v>
      </c>
      <c r="O1298" s="832">
        <v>343.09</v>
      </c>
      <c r="P1298" s="849"/>
      <c r="Q1298" s="849"/>
      <c r="R1298" s="837"/>
      <c r="S1298" s="850"/>
    </row>
    <row r="1299" spans="1:19" ht="14.4" customHeight="1" x14ac:dyDescent="0.3">
      <c r="A1299" s="831" t="s">
        <v>4551</v>
      </c>
      <c r="B1299" s="832" t="s">
        <v>4552</v>
      </c>
      <c r="C1299" s="832" t="s">
        <v>606</v>
      </c>
      <c r="D1299" s="832" t="s">
        <v>4543</v>
      </c>
      <c r="E1299" s="832" t="s">
        <v>4553</v>
      </c>
      <c r="F1299" s="832" t="s">
        <v>4611</v>
      </c>
      <c r="G1299" s="832" t="s">
        <v>1208</v>
      </c>
      <c r="H1299" s="849">
        <v>0.4</v>
      </c>
      <c r="I1299" s="849">
        <v>23.98</v>
      </c>
      <c r="J1299" s="832">
        <v>1</v>
      </c>
      <c r="K1299" s="832">
        <v>59.949999999999996</v>
      </c>
      <c r="L1299" s="849">
        <v>0.4</v>
      </c>
      <c r="M1299" s="849">
        <v>23.98</v>
      </c>
      <c r="N1299" s="832">
        <v>1</v>
      </c>
      <c r="O1299" s="832">
        <v>59.949999999999996</v>
      </c>
      <c r="P1299" s="849"/>
      <c r="Q1299" s="849"/>
      <c r="R1299" s="837"/>
      <c r="S1299" s="850"/>
    </row>
    <row r="1300" spans="1:19" ht="14.4" customHeight="1" x14ac:dyDescent="0.3">
      <c r="A1300" s="831" t="s">
        <v>4551</v>
      </c>
      <c r="B1300" s="832" t="s">
        <v>4552</v>
      </c>
      <c r="C1300" s="832" t="s">
        <v>606</v>
      </c>
      <c r="D1300" s="832" t="s">
        <v>4543</v>
      </c>
      <c r="E1300" s="832" t="s">
        <v>4553</v>
      </c>
      <c r="F1300" s="832" t="s">
        <v>4612</v>
      </c>
      <c r="G1300" s="832" t="s">
        <v>4613</v>
      </c>
      <c r="H1300" s="849"/>
      <c r="I1300" s="849"/>
      <c r="J1300" s="832"/>
      <c r="K1300" s="832"/>
      <c r="L1300" s="849">
        <v>0.08</v>
      </c>
      <c r="M1300" s="849">
        <v>22.12</v>
      </c>
      <c r="N1300" s="832">
        <v>1</v>
      </c>
      <c r="O1300" s="832">
        <v>276.5</v>
      </c>
      <c r="P1300" s="849">
        <v>0.02</v>
      </c>
      <c r="Q1300" s="849">
        <v>4.17</v>
      </c>
      <c r="R1300" s="837">
        <v>0.18851717902350812</v>
      </c>
      <c r="S1300" s="850">
        <v>208.5</v>
      </c>
    </row>
    <row r="1301" spans="1:19" ht="14.4" customHeight="1" x14ac:dyDescent="0.3">
      <c r="A1301" s="831" t="s">
        <v>4551</v>
      </c>
      <c r="B1301" s="832" t="s">
        <v>4552</v>
      </c>
      <c r="C1301" s="832" t="s">
        <v>606</v>
      </c>
      <c r="D1301" s="832" t="s">
        <v>4543</v>
      </c>
      <c r="E1301" s="832" t="s">
        <v>4553</v>
      </c>
      <c r="F1301" s="832" t="s">
        <v>4614</v>
      </c>
      <c r="G1301" s="832" t="s">
        <v>4615</v>
      </c>
      <c r="H1301" s="849"/>
      <c r="I1301" s="849"/>
      <c r="J1301" s="832"/>
      <c r="K1301" s="832"/>
      <c r="L1301" s="849">
        <v>0.79999999999999993</v>
      </c>
      <c r="M1301" s="849">
        <v>93.84</v>
      </c>
      <c r="N1301" s="832">
        <v>1</v>
      </c>
      <c r="O1301" s="832">
        <v>117.30000000000001</v>
      </c>
      <c r="P1301" s="849">
        <v>0.8</v>
      </c>
      <c r="Q1301" s="849">
        <v>93.84</v>
      </c>
      <c r="R1301" s="837">
        <v>1</v>
      </c>
      <c r="S1301" s="850">
        <v>117.3</v>
      </c>
    </row>
    <row r="1302" spans="1:19" ht="14.4" customHeight="1" x14ac:dyDescent="0.3">
      <c r="A1302" s="831" t="s">
        <v>4551</v>
      </c>
      <c r="B1302" s="832" t="s">
        <v>4552</v>
      </c>
      <c r="C1302" s="832" t="s">
        <v>606</v>
      </c>
      <c r="D1302" s="832" t="s">
        <v>4543</v>
      </c>
      <c r="E1302" s="832" t="s">
        <v>4553</v>
      </c>
      <c r="F1302" s="832" t="s">
        <v>4616</v>
      </c>
      <c r="G1302" s="832" t="s">
        <v>1146</v>
      </c>
      <c r="H1302" s="849"/>
      <c r="I1302" s="849"/>
      <c r="J1302" s="832"/>
      <c r="K1302" s="832"/>
      <c r="L1302" s="849">
        <v>1.8</v>
      </c>
      <c r="M1302" s="849">
        <v>161.1</v>
      </c>
      <c r="N1302" s="832">
        <v>1</v>
      </c>
      <c r="O1302" s="832">
        <v>89.5</v>
      </c>
      <c r="P1302" s="849">
        <v>0.4</v>
      </c>
      <c r="Q1302" s="849">
        <v>26.58</v>
      </c>
      <c r="R1302" s="837">
        <v>0.16499068901303537</v>
      </c>
      <c r="S1302" s="850">
        <v>66.449999999999989</v>
      </c>
    </row>
    <row r="1303" spans="1:19" ht="14.4" customHeight="1" x14ac:dyDescent="0.3">
      <c r="A1303" s="831" t="s">
        <v>4551</v>
      </c>
      <c r="B1303" s="832" t="s">
        <v>4552</v>
      </c>
      <c r="C1303" s="832" t="s">
        <v>606</v>
      </c>
      <c r="D1303" s="832" t="s">
        <v>4543</v>
      </c>
      <c r="E1303" s="832" t="s">
        <v>4553</v>
      </c>
      <c r="F1303" s="832" t="s">
        <v>4619</v>
      </c>
      <c r="G1303" s="832" t="s">
        <v>1636</v>
      </c>
      <c r="H1303" s="849"/>
      <c r="I1303" s="849"/>
      <c r="J1303" s="832"/>
      <c r="K1303" s="832"/>
      <c r="L1303" s="849">
        <v>0.09</v>
      </c>
      <c r="M1303" s="849">
        <v>18.059999999999999</v>
      </c>
      <c r="N1303" s="832">
        <v>1</v>
      </c>
      <c r="O1303" s="832">
        <v>200.66666666666666</v>
      </c>
      <c r="P1303" s="849">
        <v>1.27</v>
      </c>
      <c r="Q1303" s="849">
        <v>236.83</v>
      </c>
      <c r="R1303" s="837">
        <v>13.113510520487266</v>
      </c>
      <c r="S1303" s="850">
        <v>186.48031496062993</v>
      </c>
    </row>
    <row r="1304" spans="1:19" ht="14.4" customHeight="1" x14ac:dyDescent="0.3">
      <c r="A1304" s="831" t="s">
        <v>4551</v>
      </c>
      <c r="B1304" s="832" t="s">
        <v>4552</v>
      </c>
      <c r="C1304" s="832" t="s">
        <v>606</v>
      </c>
      <c r="D1304" s="832" t="s">
        <v>4543</v>
      </c>
      <c r="E1304" s="832" t="s">
        <v>4553</v>
      </c>
      <c r="F1304" s="832" t="s">
        <v>4620</v>
      </c>
      <c r="G1304" s="832" t="s">
        <v>2087</v>
      </c>
      <c r="H1304" s="849"/>
      <c r="I1304" s="849"/>
      <c r="J1304" s="832"/>
      <c r="K1304" s="832"/>
      <c r="L1304" s="849">
        <v>3.69</v>
      </c>
      <c r="M1304" s="849">
        <v>8682.18</v>
      </c>
      <c r="N1304" s="832">
        <v>1</v>
      </c>
      <c r="O1304" s="832">
        <v>2352.8943089430895</v>
      </c>
      <c r="P1304" s="849"/>
      <c r="Q1304" s="849"/>
      <c r="R1304" s="837"/>
      <c r="S1304" s="850"/>
    </row>
    <row r="1305" spans="1:19" ht="14.4" customHeight="1" x14ac:dyDescent="0.3">
      <c r="A1305" s="831" t="s">
        <v>4551</v>
      </c>
      <c r="B1305" s="832" t="s">
        <v>4552</v>
      </c>
      <c r="C1305" s="832" t="s">
        <v>606</v>
      </c>
      <c r="D1305" s="832" t="s">
        <v>4543</v>
      </c>
      <c r="E1305" s="832" t="s">
        <v>4553</v>
      </c>
      <c r="F1305" s="832" t="s">
        <v>4621</v>
      </c>
      <c r="G1305" s="832" t="s">
        <v>4622</v>
      </c>
      <c r="H1305" s="849"/>
      <c r="I1305" s="849"/>
      <c r="J1305" s="832"/>
      <c r="K1305" s="832"/>
      <c r="L1305" s="849">
        <v>1</v>
      </c>
      <c r="M1305" s="849">
        <v>2304.59</v>
      </c>
      <c r="N1305" s="832">
        <v>1</v>
      </c>
      <c r="O1305" s="832">
        <v>2304.59</v>
      </c>
      <c r="P1305" s="849"/>
      <c r="Q1305" s="849"/>
      <c r="R1305" s="837"/>
      <c r="S1305" s="850"/>
    </row>
    <row r="1306" spans="1:19" ht="14.4" customHeight="1" x14ac:dyDescent="0.3">
      <c r="A1306" s="831" t="s">
        <v>4551</v>
      </c>
      <c r="B1306" s="832" t="s">
        <v>4552</v>
      </c>
      <c r="C1306" s="832" t="s">
        <v>606</v>
      </c>
      <c r="D1306" s="832" t="s">
        <v>4543</v>
      </c>
      <c r="E1306" s="832" t="s">
        <v>4553</v>
      </c>
      <c r="F1306" s="832" t="s">
        <v>4623</v>
      </c>
      <c r="G1306" s="832" t="s">
        <v>4624</v>
      </c>
      <c r="H1306" s="849"/>
      <c r="I1306" s="849"/>
      <c r="J1306" s="832"/>
      <c r="K1306" s="832"/>
      <c r="L1306" s="849">
        <v>0.32</v>
      </c>
      <c r="M1306" s="849">
        <v>159.28</v>
      </c>
      <c r="N1306" s="832">
        <v>1</v>
      </c>
      <c r="O1306" s="832">
        <v>497.75</v>
      </c>
      <c r="P1306" s="849"/>
      <c r="Q1306" s="849"/>
      <c r="R1306" s="837"/>
      <c r="S1306" s="850"/>
    </row>
    <row r="1307" spans="1:19" ht="14.4" customHeight="1" x14ac:dyDescent="0.3">
      <c r="A1307" s="831" t="s">
        <v>4551</v>
      </c>
      <c r="B1307" s="832" t="s">
        <v>4552</v>
      </c>
      <c r="C1307" s="832" t="s">
        <v>606</v>
      </c>
      <c r="D1307" s="832" t="s">
        <v>4543</v>
      </c>
      <c r="E1307" s="832" t="s">
        <v>4553</v>
      </c>
      <c r="F1307" s="832" t="s">
        <v>4625</v>
      </c>
      <c r="G1307" s="832" t="s">
        <v>4624</v>
      </c>
      <c r="H1307" s="849"/>
      <c r="I1307" s="849"/>
      <c r="J1307" s="832"/>
      <c r="K1307" s="832"/>
      <c r="L1307" s="849">
        <v>0.49</v>
      </c>
      <c r="M1307" s="849">
        <v>81.3</v>
      </c>
      <c r="N1307" s="832">
        <v>1</v>
      </c>
      <c r="O1307" s="832">
        <v>165.91836734693877</v>
      </c>
      <c r="P1307" s="849"/>
      <c r="Q1307" s="849"/>
      <c r="R1307" s="837"/>
      <c r="S1307" s="850"/>
    </row>
    <row r="1308" spans="1:19" ht="14.4" customHeight="1" x14ac:dyDescent="0.3">
      <c r="A1308" s="831" t="s">
        <v>4551</v>
      </c>
      <c r="B1308" s="832" t="s">
        <v>4552</v>
      </c>
      <c r="C1308" s="832" t="s">
        <v>606</v>
      </c>
      <c r="D1308" s="832" t="s">
        <v>4543</v>
      </c>
      <c r="E1308" s="832" t="s">
        <v>4553</v>
      </c>
      <c r="F1308" s="832" t="s">
        <v>4638</v>
      </c>
      <c r="G1308" s="832" t="s">
        <v>4639</v>
      </c>
      <c r="H1308" s="849">
        <v>2.71</v>
      </c>
      <c r="I1308" s="849">
        <v>714.84</v>
      </c>
      <c r="J1308" s="832">
        <v>0.1520764679727605</v>
      </c>
      <c r="K1308" s="832">
        <v>263.77859778597787</v>
      </c>
      <c r="L1308" s="849">
        <v>17.82</v>
      </c>
      <c r="M1308" s="849">
        <v>4700.5300000000007</v>
      </c>
      <c r="N1308" s="832">
        <v>1</v>
      </c>
      <c r="O1308" s="832">
        <v>263.77833894500566</v>
      </c>
      <c r="P1308" s="849">
        <v>42.2</v>
      </c>
      <c r="Q1308" s="849">
        <v>3323.68</v>
      </c>
      <c r="R1308" s="837">
        <v>0.70708622219196549</v>
      </c>
      <c r="S1308" s="850">
        <v>78.760189573459712</v>
      </c>
    </row>
    <row r="1309" spans="1:19" ht="14.4" customHeight="1" x14ac:dyDescent="0.3">
      <c r="A1309" s="831" t="s">
        <v>4551</v>
      </c>
      <c r="B1309" s="832" t="s">
        <v>4552</v>
      </c>
      <c r="C1309" s="832" t="s">
        <v>606</v>
      </c>
      <c r="D1309" s="832" t="s">
        <v>4543</v>
      </c>
      <c r="E1309" s="832" t="s">
        <v>4553</v>
      </c>
      <c r="F1309" s="832" t="s">
        <v>4649</v>
      </c>
      <c r="G1309" s="832" t="s">
        <v>4639</v>
      </c>
      <c r="H1309" s="849">
        <v>0.77</v>
      </c>
      <c r="I1309" s="849">
        <v>2031.13</v>
      </c>
      <c r="J1309" s="832">
        <v>4.7094702521271833E-2</v>
      </c>
      <c r="K1309" s="832">
        <v>2637.8311688311687</v>
      </c>
      <c r="L1309" s="849">
        <v>16.350000000000001</v>
      </c>
      <c r="M1309" s="849">
        <v>43128.630000000005</v>
      </c>
      <c r="N1309" s="832">
        <v>1</v>
      </c>
      <c r="O1309" s="832">
        <v>2637.8366972477065</v>
      </c>
      <c r="P1309" s="849">
        <v>6.5600000000000005</v>
      </c>
      <c r="Q1309" s="849">
        <v>3126.04</v>
      </c>
      <c r="R1309" s="837">
        <v>7.2481782982672979E-2</v>
      </c>
      <c r="S1309" s="850">
        <v>476.53048780487802</v>
      </c>
    </row>
    <row r="1310" spans="1:19" ht="14.4" customHeight="1" x14ac:dyDescent="0.3">
      <c r="A1310" s="831" t="s">
        <v>4551</v>
      </c>
      <c r="B1310" s="832" t="s">
        <v>4552</v>
      </c>
      <c r="C1310" s="832" t="s">
        <v>606</v>
      </c>
      <c r="D1310" s="832" t="s">
        <v>4543</v>
      </c>
      <c r="E1310" s="832" t="s">
        <v>4553</v>
      </c>
      <c r="F1310" s="832" t="s">
        <v>4650</v>
      </c>
      <c r="G1310" s="832" t="s">
        <v>4639</v>
      </c>
      <c r="H1310" s="849">
        <v>1</v>
      </c>
      <c r="I1310" s="849">
        <v>1318.91</v>
      </c>
      <c r="J1310" s="832">
        <v>0.10416671602878959</v>
      </c>
      <c r="K1310" s="832">
        <v>1318.91</v>
      </c>
      <c r="L1310" s="849">
        <v>9.6</v>
      </c>
      <c r="M1310" s="849">
        <v>12661.529999999999</v>
      </c>
      <c r="N1310" s="832">
        <v>1</v>
      </c>
      <c r="O1310" s="832">
        <v>1318.909375</v>
      </c>
      <c r="P1310" s="849">
        <v>27.09</v>
      </c>
      <c r="Q1310" s="849">
        <v>6085.7800000000007</v>
      </c>
      <c r="R1310" s="837">
        <v>0.48065123251297442</v>
      </c>
      <c r="S1310" s="850">
        <v>224.65042451088965</v>
      </c>
    </row>
    <row r="1311" spans="1:19" ht="14.4" customHeight="1" x14ac:dyDescent="0.3">
      <c r="A1311" s="831" t="s">
        <v>4551</v>
      </c>
      <c r="B1311" s="832" t="s">
        <v>4552</v>
      </c>
      <c r="C1311" s="832" t="s">
        <v>606</v>
      </c>
      <c r="D1311" s="832" t="s">
        <v>4543</v>
      </c>
      <c r="E1311" s="832" t="s">
        <v>4553</v>
      </c>
      <c r="F1311" s="832" t="s">
        <v>4651</v>
      </c>
      <c r="G1311" s="832" t="s">
        <v>720</v>
      </c>
      <c r="H1311" s="849"/>
      <c r="I1311" s="849"/>
      <c r="J1311" s="832"/>
      <c r="K1311" s="832"/>
      <c r="L1311" s="849">
        <v>4</v>
      </c>
      <c r="M1311" s="849">
        <v>3157.16</v>
      </c>
      <c r="N1311" s="832">
        <v>1</v>
      </c>
      <c r="O1311" s="832">
        <v>789.29</v>
      </c>
      <c r="P1311" s="849"/>
      <c r="Q1311" s="849"/>
      <c r="R1311" s="837"/>
      <c r="S1311" s="850"/>
    </row>
    <row r="1312" spans="1:19" ht="14.4" customHeight="1" x14ac:dyDescent="0.3">
      <c r="A1312" s="831" t="s">
        <v>4551</v>
      </c>
      <c r="B1312" s="832" t="s">
        <v>4552</v>
      </c>
      <c r="C1312" s="832" t="s">
        <v>606</v>
      </c>
      <c r="D1312" s="832" t="s">
        <v>4543</v>
      </c>
      <c r="E1312" s="832" t="s">
        <v>4553</v>
      </c>
      <c r="F1312" s="832" t="s">
        <v>4653</v>
      </c>
      <c r="G1312" s="832" t="s">
        <v>2101</v>
      </c>
      <c r="H1312" s="849"/>
      <c r="I1312" s="849"/>
      <c r="J1312" s="832"/>
      <c r="K1312" s="832"/>
      <c r="L1312" s="849">
        <v>3</v>
      </c>
      <c r="M1312" s="849">
        <v>13286.01</v>
      </c>
      <c r="N1312" s="832">
        <v>1</v>
      </c>
      <c r="O1312" s="832">
        <v>4428.67</v>
      </c>
      <c r="P1312" s="849">
        <v>5.6</v>
      </c>
      <c r="Q1312" s="849">
        <v>2988.1</v>
      </c>
      <c r="R1312" s="837">
        <v>0.22490574672155145</v>
      </c>
      <c r="S1312" s="850">
        <v>533.58928571428578</v>
      </c>
    </row>
    <row r="1313" spans="1:19" ht="14.4" customHeight="1" x14ac:dyDescent="0.3">
      <c r="A1313" s="831" t="s">
        <v>4551</v>
      </c>
      <c r="B1313" s="832" t="s">
        <v>4552</v>
      </c>
      <c r="C1313" s="832" t="s">
        <v>606</v>
      </c>
      <c r="D1313" s="832" t="s">
        <v>4543</v>
      </c>
      <c r="E1313" s="832" t="s">
        <v>4553</v>
      </c>
      <c r="F1313" s="832" t="s">
        <v>4668</v>
      </c>
      <c r="G1313" s="832" t="s">
        <v>4669</v>
      </c>
      <c r="H1313" s="849"/>
      <c r="I1313" s="849"/>
      <c r="J1313" s="832"/>
      <c r="K1313" s="832"/>
      <c r="L1313" s="849">
        <v>1.05</v>
      </c>
      <c r="M1313" s="849">
        <v>1115.72</v>
      </c>
      <c r="N1313" s="832">
        <v>1</v>
      </c>
      <c r="O1313" s="832">
        <v>1062.5904761904762</v>
      </c>
      <c r="P1313" s="849"/>
      <c r="Q1313" s="849"/>
      <c r="R1313" s="837"/>
      <c r="S1313" s="850"/>
    </row>
    <row r="1314" spans="1:19" ht="14.4" customHeight="1" x14ac:dyDescent="0.3">
      <c r="A1314" s="831" t="s">
        <v>4551</v>
      </c>
      <c r="B1314" s="832" t="s">
        <v>4552</v>
      </c>
      <c r="C1314" s="832" t="s">
        <v>606</v>
      </c>
      <c r="D1314" s="832" t="s">
        <v>4543</v>
      </c>
      <c r="E1314" s="832" t="s">
        <v>4553</v>
      </c>
      <c r="F1314" s="832" t="s">
        <v>4670</v>
      </c>
      <c r="G1314" s="832" t="s">
        <v>4669</v>
      </c>
      <c r="H1314" s="849"/>
      <c r="I1314" s="849"/>
      <c r="J1314" s="832"/>
      <c r="K1314" s="832"/>
      <c r="L1314" s="849">
        <v>8.4700000000000006</v>
      </c>
      <c r="M1314" s="849">
        <v>2998.86</v>
      </c>
      <c r="N1314" s="832">
        <v>1</v>
      </c>
      <c r="O1314" s="832">
        <v>354.05667060212511</v>
      </c>
      <c r="P1314" s="849">
        <v>7.62</v>
      </c>
      <c r="Q1314" s="849">
        <v>1668.01</v>
      </c>
      <c r="R1314" s="837">
        <v>0.55621469491740194</v>
      </c>
      <c r="S1314" s="850">
        <v>218.89895013123359</v>
      </c>
    </row>
    <row r="1315" spans="1:19" ht="14.4" customHeight="1" x14ac:dyDescent="0.3">
      <c r="A1315" s="831" t="s">
        <v>4551</v>
      </c>
      <c r="B1315" s="832" t="s">
        <v>4552</v>
      </c>
      <c r="C1315" s="832" t="s">
        <v>606</v>
      </c>
      <c r="D1315" s="832" t="s">
        <v>4543</v>
      </c>
      <c r="E1315" s="832" t="s">
        <v>4553</v>
      </c>
      <c r="F1315" s="832" t="s">
        <v>4671</v>
      </c>
      <c r="G1315" s="832" t="s">
        <v>4669</v>
      </c>
      <c r="H1315" s="849"/>
      <c r="I1315" s="849"/>
      <c r="J1315" s="832"/>
      <c r="K1315" s="832"/>
      <c r="L1315" s="849">
        <v>5.14</v>
      </c>
      <c r="M1315" s="849">
        <v>604.61</v>
      </c>
      <c r="N1315" s="832">
        <v>1</v>
      </c>
      <c r="O1315" s="832">
        <v>117.6284046692607</v>
      </c>
      <c r="P1315" s="849">
        <v>7.6999999999999993</v>
      </c>
      <c r="Q1315" s="849">
        <v>609.84</v>
      </c>
      <c r="R1315" s="837">
        <v>1.0086502042639056</v>
      </c>
      <c r="S1315" s="850">
        <v>79.200000000000017</v>
      </c>
    </row>
    <row r="1316" spans="1:19" ht="14.4" customHeight="1" x14ac:dyDescent="0.3">
      <c r="A1316" s="831" t="s">
        <v>4551</v>
      </c>
      <c r="B1316" s="832" t="s">
        <v>4552</v>
      </c>
      <c r="C1316" s="832" t="s">
        <v>606</v>
      </c>
      <c r="D1316" s="832" t="s">
        <v>4543</v>
      </c>
      <c r="E1316" s="832" t="s">
        <v>4553</v>
      </c>
      <c r="F1316" s="832" t="s">
        <v>4672</v>
      </c>
      <c r="G1316" s="832" t="s">
        <v>4669</v>
      </c>
      <c r="H1316" s="849"/>
      <c r="I1316" s="849"/>
      <c r="J1316" s="832"/>
      <c r="K1316" s="832"/>
      <c r="L1316" s="849">
        <v>7.8699999999999992</v>
      </c>
      <c r="M1316" s="849">
        <v>11206.779999999999</v>
      </c>
      <c r="N1316" s="832">
        <v>1</v>
      </c>
      <c r="O1316" s="832">
        <v>1423.987293519695</v>
      </c>
      <c r="P1316" s="849">
        <v>3</v>
      </c>
      <c r="Q1316" s="849">
        <v>2204.3999999999996</v>
      </c>
      <c r="R1316" s="837">
        <v>0.19670235339678302</v>
      </c>
      <c r="S1316" s="850">
        <v>734.79999999999984</v>
      </c>
    </row>
    <row r="1317" spans="1:19" ht="14.4" customHeight="1" x14ac:dyDescent="0.3">
      <c r="A1317" s="831" t="s">
        <v>4551</v>
      </c>
      <c r="B1317" s="832" t="s">
        <v>4552</v>
      </c>
      <c r="C1317" s="832" t="s">
        <v>606</v>
      </c>
      <c r="D1317" s="832" t="s">
        <v>4543</v>
      </c>
      <c r="E1317" s="832" t="s">
        <v>4553</v>
      </c>
      <c r="F1317" s="832" t="s">
        <v>4673</v>
      </c>
      <c r="G1317" s="832" t="s">
        <v>4674</v>
      </c>
      <c r="H1317" s="849"/>
      <c r="I1317" s="849"/>
      <c r="J1317" s="832"/>
      <c r="K1317" s="832"/>
      <c r="L1317" s="849">
        <v>3.82</v>
      </c>
      <c r="M1317" s="849">
        <v>2733.8599999999997</v>
      </c>
      <c r="N1317" s="832">
        <v>1</v>
      </c>
      <c r="O1317" s="832">
        <v>715.67015706806274</v>
      </c>
      <c r="P1317" s="849">
        <v>6.54</v>
      </c>
      <c r="Q1317" s="849">
        <v>682.45999999999992</v>
      </c>
      <c r="R1317" s="837">
        <v>0.24963238790574499</v>
      </c>
      <c r="S1317" s="850">
        <v>104.35168195718653</v>
      </c>
    </row>
    <row r="1318" spans="1:19" ht="14.4" customHeight="1" x14ac:dyDescent="0.3">
      <c r="A1318" s="831" t="s">
        <v>4551</v>
      </c>
      <c r="B1318" s="832" t="s">
        <v>4552</v>
      </c>
      <c r="C1318" s="832" t="s">
        <v>606</v>
      </c>
      <c r="D1318" s="832" t="s">
        <v>4543</v>
      </c>
      <c r="E1318" s="832" t="s">
        <v>4553</v>
      </c>
      <c r="F1318" s="832" t="s">
        <v>4675</v>
      </c>
      <c r="G1318" s="832" t="s">
        <v>4674</v>
      </c>
      <c r="H1318" s="849"/>
      <c r="I1318" s="849"/>
      <c r="J1318" s="832"/>
      <c r="K1318" s="832"/>
      <c r="L1318" s="849">
        <v>19.560000000000002</v>
      </c>
      <c r="M1318" s="849">
        <v>27997.370000000003</v>
      </c>
      <c r="N1318" s="832">
        <v>1</v>
      </c>
      <c r="O1318" s="832">
        <v>1431.3583844580776</v>
      </c>
      <c r="P1318" s="849">
        <v>20.91</v>
      </c>
      <c r="Q1318" s="849">
        <v>3753.77</v>
      </c>
      <c r="R1318" s="837">
        <v>0.13407580783480733</v>
      </c>
      <c r="S1318" s="850">
        <v>179.52032520325204</v>
      </c>
    </row>
    <row r="1319" spans="1:19" ht="14.4" customHeight="1" x14ac:dyDescent="0.3">
      <c r="A1319" s="831" t="s">
        <v>4551</v>
      </c>
      <c r="B1319" s="832" t="s">
        <v>4552</v>
      </c>
      <c r="C1319" s="832" t="s">
        <v>606</v>
      </c>
      <c r="D1319" s="832" t="s">
        <v>4543</v>
      </c>
      <c r="E1319" s="832" t="s">
        <v>4553</v>
      </c>
      <c r="F1319" s="832" t="s">
        <v>4678</v>
      </c>
      <c r="G1319" s="832" t="s">
        <v>2087</v>
      </c>
      <c r="H1319" s="849"/>
      <c r="I1319" s="849"/>
      <c r="J1319" s="832"/>
      <c r="K1319" s="832"/>
      <c r="L1319" s="849">
        <v>3</v>
      </c>
      <c r="M1319" s="849">
        <v>2352.9</v>
      </c>
      <c r="N1319" s="832">
        <v>1</v>
      </c>
      <c r="O1319" s="832">
        <v>784.30000000000007</v>
      </c>
      <c r="P1319" s="849"/>
      <c r="Q1319" s="849"/>
      <c r="R1319" s="837"/>
      <c r="S1319" s="850"/>
    </row>
    <row r="1320" spans="1:19" ht="14.4" customHeight="1" x14ac:dyDescent="0.3">
      <c r="A1320" s="831" t="s">
        <v>4551</v>
      </c>
      <c r="B1320" s="832" t="s">
        <v>4552</v>
      </c>
      <c r="C1320" s="832" t="s">
        <v>606</v>
      </c>
      <c r="D1320" s="832" t="s">
        <v>4543</v>
      </c>
      <c r="E1320" s="832" t="s">
        <v>4553</v>
      </c>
      <c r="F1320" s="832" t="s">
        <v>4683</v>
      </c>
      <c r="G1320" s="832" t="s">
        <v>4684</v>
      </c>
      <c r="H1320" s="849"/>
      <c r="I1320" s="849"/>
      <c r="J1320" s="832"/>
      <c r="K1320" s="832"/>
      <c r="L1320" s="849">
        <v>22.48</v>
      </c>
      <c r="M1320" s="849">
        <v>8223.1</v>
      </c>
      <c r="N1320" s="832">
        <v>1</v>
      </c>
      <c r="O1320" s="832">
        <v>365.79626334519571</v>
      </c>
      <c r="P1320" s="849">
        <v>25.22</v>
      </c>
      <c r="Q1320" s="849">
        <v>4018.0599999999995</v>
      </c>
      <c r="R1320" s="837">
        <v>0.48863080833262384</v>
      </c>
      <c r="S1320" s="850">
        <v>159.32038065027754</v>
      </c>
    </row>
    <row r="1321" spans="1:19" ht="14.4" customHeight="1" x14ac:dyDescent="0.3">
      <c r="A1321" s="831" t="s">
        <v>4551</v>
      </c>
      <c r="B1321" s="832" t="s">
        <v>4552</v>
      </c>
      <c r="C1321" s="832" t="s">
        <v>606</v>
      </c>
      <c r="D1321" s="832" t="s">
        <v>4543</v>
      </c>
      <c r="E1321" s="832" t="s">
        <v>4553</v>
      </c>
      <c r="F1321" s="832" t="s">
        <v>4685</v>
      </c>
      <c r="G1321" s="832" t="s">
        <v>2406</v>
      </c>
      <c r="H1321" s="849"/>
      <c r="I1321" s="849"/>
      <c r="J1321" s="832"/>
      <c r="K1321" s="832"/>
      <c r="L1321" s="849"/>
      <c r="M1321" s="849"/>
      <c r="N1321" s="832"/>
      <c r="O1321" s="832"/>
      <c r="P1321" s="849">
        <v>1</v>
      </c>
      <c r="Q1321" s="849">
        <v>39423.9</v>
      </c>
      <c r="R1321" s="837"/>
      <c r="S1321" s="850">
        <v>39423.9</v>
      </c>
    </row>
    <row r="1322" spans="1:19" ht="14.4" customHeight="1" x14ac:dyDescent="0.3">
      <c r="A1322" s="831" t="s">
        <v>4551</v>
      </c>
      <c r="B1322" s="832" t="s">
        <v>4552</v>
      </c>
      <c r="C1322" s="832" t="s">
        <v>606</v>
      </c>
      <c r="D1322" s="832" t="s">
        <v>4543</v>
      </c>
      <c r="E1322" s="832" t="s">
        <v>4553</v>
      </c>
      <c r="F1322" s="832" t="s">
        <v>4686</v>
      </c>
      <c r="G1322" s="832" t="s">
        <v>2087</v>
      </c>
      <c r="H1322" s="849"/>
      <c r="I1322" s="849"/>
      <c r="J1322" s="832"/>
      <c r="K1322" s="832"/>
      <c r="L1322" s="849">
        <v>2</v>
      </c>
      <c r="M1322" s="849">
        <v>470.58</v>
      </c>
      <c r="N1322" s="832">
        <v>1</v>
      </c>
      <c r="O1322" s="832">
        <v>235.29</v>
      </c>
      <c r="P1322" s="849">
        <v>2.7199999999999998</v>
      </c>
      <c r="Q1322" s="849">
        <v>246.57</v>
      </c>
      <c r="R1322" s="837">
        <v>0.52397041948234091</v>
      </c>
      <c r="S1322" s="850">
        <v>90.650735294117652</v>
      </c>
    </row>
    <row r="1323" spans="1:19" ht="14.4" customHeight="1" x14ac:dyDescent="0.3">
      <c r="A1323" s="831" t="s">
        <v>4551</v>
      </c>
      <c r="B1323" s="832" t="s">
        <v>4552</v>
      </c>
      <c r="C1323" s="832" t="s">
        <v>606</v>
      </c>
      <c r="D1323" s="832" t="s">
        <v>4543</v>
      </c>
      <c r="E1323" s="832" t="s">
        <v>4553</v>
      </c>
      <c r="F1323" s="832" t="s">
        <v>4687</v>
      </c>
      <c r="G1323" s="832" t="s">
        <v>4688</v>
      </c>
      <c r="H1323" s="849"/>
      <c r="I1323" s="849"/>
      <c r="J1323" s="832"/>
      <c r="K1323" s="832"/>
      <c r="L1323" s="849">
        <v>4.4800000000000004</v>
      </c>
      <c r="M1323" s="849">
        <v>39333.949999999997</v>
      </c>
      <c r="N1323" s="832">
        <v>1</v>
      </c>
      <c r="O1323" s="832">
        <v>8779.8995535714275</v>
      </c>
      <c r="P1323" s="849"/>
      <c r="Q1323" s="849"/>
      <c r="R1323" s="837"/>
      <c r="S1323" s="850"/>
    </row>
    <row r="1324" spans="1:19" ht="14.4" customHeight="1" x14ac:dyDescent="0.3">
      <c r="A1324" s="831" t="s">
        <v>4551</v>
      </c>
      <c r="B1324" s="832" t="s">
        <v>4552</v>
      </c>
      <c r="C1324" s="832" t="s">
        <v>606</v>
      </c>
      <c r="D1324" s="832" t="s">
        <v>4543</v>
      </c>
      <c r="E1324" s="832" t="s">
        <v>4553</v>
      </c>
      <c r="F1324" s="832" t="s">
        <v>4689</v>
      </c>
      <c r="G1324" s="832" t="s">
        <v>4690</v>
      </c>
      <c r="H1324" s="849"/>
      <c r="I1324" s="849"/>
      <c r="J1324" s="832"/>
      <c r="K1324" s="832"/>
      <c r="L1324" s="849"/>
      <c r="M1324" s="849"/>
      <c r="N1324" s="832"/>
      <c r="O1324" s="832"/>
      <c r="P1324" s="849">
        <v>0.05</v>
      </c>
      <c r="Q1324" s="849">
        <v>2.04</v>
      </c>
      <c r="R1324" s="837"/>
      <c r="S1324" s="850">
        <v>40.799999999999997</v>
      </c>
    </row>
    <row r="1325" spans="1:19" ht="14.4" customHeight="1" x14ac:dyDescent="0.3">
      <c r="A1325" s="831" t="s">
        <v>4551</v>
      </c>
      <c r="B1325" s="832" t="s">
        <v>4552</v>
      </c>
      <c r="C1325" s="832" t="s">
        <v>606</v>
      </c>
      <c r="D1325" s="832" t="s">
        <v>4543</v>
      </c>
      <c r="E1325" s="832" t="s">
        <v>4553</v>
      </c>
      <c r="F1325" s="832" t="s">
        <v>4694</v>
      </c>
      <c r="G1325" s="832" t="s">
        <v>4695</v>
      </c>
      <c r="H1325" s="849"/>
      <c r="I1325" s="849"/>
      <c r="J1325" s="832"/>
      <c r="K1325" s="832"/>
      <c r="L1325" s="849">
        <v>20.299999999999997</v>
      </c>
      <c r="M1325" s="849">
        <v>149260.40999999997</v>
      </c>
      <c r="N1325" s="832">
        <v>1</v>
      </c>
      <c r="O1325" s="832">
        <v>7352.7295566502462</v>
      </c>
      <c r="P1325" s="849">
        <v>19.990000000000002</v>
      </c>
      <c r="Q1325" s="849">
        <v>146638.18000000002</v>
      </c>
      <c r="R1325" s="837">
        <v>0.98243184512222659</v>
      </c>
      <c r="S1325" s="850">
        <v>7335.5767883941971</v>
      </c>
    </row>
    <row r="1326" spans="1:19" ht="14.4" customHeight="1" x14ac:dyDescent="0.3">
      <c r="A1326" s="831" t="s">
        <v>4551</v>
      </c>
      <c r="B1326" s="832" t="s">
        <v>4552</v>
      </c>
      <c r="C1326" s="832" t="s">
        <v>606</v>
      </c>
      <c r="D1326" s="832" t="s">
        <v>4543</v>
      </c>
      <c r="E1326" s="832" t="s">
        <v>4553</v>
      </c>
      <c r="F1326" s="832" t="s">
        <v>4705</v>
      </c>
      <c r="G1326" s="832" t="s">
        <v>4688</v>
      </c>
      <c r="H1326" s="849"/>
      <c r="I1326" s="849"/>
      <c r="J1326" s="832"/>
      <c r="K1326" s="832"/>
      <c r="L1326" s="849">
        <v>10</v>
      </c>
      <c r="M1326" s="849">
        <v>175598</v>
      </c>
      <c r="N1326" s="832">
        <v>1</v>
      </c>
      <c r="O1326" s="832">
        <v>17559.8</v>
      </c>
      <c r="P1326" s="849">
        <v>1.8</v>
      </c>
      <c r="Q1326" s="849">
        <v>29167.77</v>
      </c>
      <c r="R1326" s="837">
        <v>0.166105365664757</v>
      </c>
      <c r="S1326" s="850">
        <v>16204.316666666666</v>
      </c>
    </row>
    <row r="1327" spans="1:19" ht="14.4" customHeight="1" x14ac:dyDescent="0.3">
      <c r="A1327" s="831" t="s">
        <v>4551</v>
      </c>
      <c r="B1327" s="832" t="s">
        <v>4552</v>
      </c>
      <c r="C1327" s="832" t="s">
        <v>606</v>
      </c>
      <c r="D1327" s="832" t="s">
        <v>4543</v>
      </c>
      <c r="E1327" s="832" t="s">
        <v>4553</v>
      </c>
      <c r="F1327" s="832" t="s">
        <v>4706</v>
      </c>
      <c r="G1327" s="832" t="s">
        <v>3387</v>
      </c>
      <c r="H1327" s="849"/>
      <c r="I1327" s="849"/>
      <c r="J1327" s="832"/>
      <c r="K1327" s="832"/>
      <c r="L1327" s="849">
        <v>0.2</v>
      </c>
      <c r="M1327" s="849">
        <v>14.14</v>
      </c>
      <c r="N1327" s="832">
        <v>1</v>
      </c>
      <c r="O1327" s="832">
        <v>70.7</v>
      </c>
      <c r="P1327" s="849"/>
      <c r="Q1327" s="849"/>
      <c r="R1327" s="837"/>
      <c r="S1327" s="850"/>
    </row>
    <row r="1328" spans="1:19" ht="14.4" customHeight="1" x14ac:dyDescent="0.3">
      <c r="A1328" s="831" t="s">
        <v>4551</v>
      </c>
      <c r="B1328" s="832" t="s">
        <v>4552</v>
      </c>
      <c r="C1328" s="832" t="s">
        <v>606</v>
      </c>
      <c r="D1328" s="832" t="s">
        <v>4543</v>
      </c>
      <c r="E1328" s="832" t="s">
        <v>4553</v>
      </c>
      <c r="F1328" s="832" t="s">
        <v>4714</v>
      </c>
      <c r="G1328" s="832" t="s">
        <v>2239</v>
      </c>
      <c r="H1328" s="849"/>
      <c r="I1328" s="849"/>
      <c r="J1328" s="832"/>
      <c r="K1328" s="832"/>
      <c r="L1328" s="849">
        <v>2</v>
      </c>
      <c r="M1328" s="849">
        <v>565.6</v>
      </c>
      <c r="N1328" s="832">
        <v>1</v>
      </c>
      <c r="O1328" s="832">
        <v>282.8</v>
      </c>
      <c r="P1328" s="849">
        <v>3.1</v>
      </c>
      <c r="Q1328" s="849">
        <v>864.41000000000008</v>
      </c>
      <c r="R1328" s="837">
        <v>1.5283062234794909</v>
      </c>
      <c r="S1328" s="850">
        <v>278.841935483871</v>
      </c>
    </row>
    <row r="1329" spans="1:19" ht="14.4" customHeight="1" x14ac:dyDescent="0.3">
      <c r="A1329" s="831" t="s">
        <v>4551</v>
      </c>
      <c r="B1329" s="832" t="s">
        <v>4552</v>
      </c>
      <c r="C1329" s="832" t="s">
        <v>606</v>
      </c>
      <c r="D1329" s="832" t="s">
        <v>4543</v>
      </c>
      <c r="E1329" s="832" t="s">
        <v>4553</v>
      </c>
      <c r="F1329" s="832" t="s">
        <v>4721</v>
      </c>
      <c r="G1329" s="832" t="s">
        <v>4722</v>
      </c>
      <c r="H1329" s="849"/>
      <c r="I1329" s="849"/>
      <c r="J1329" s="832"/>
      <c r="K1329" s="832"/>
      <c r="L1329" s="849">
        <v>8.44</v>
      </c>
      <c r="M1329" s="849">
        <v>225889.36</v>
      </c>
      <c r="N1329" s="832">
        <v>1</v>
      </c>
      <c r="O1329" s="832">
        <v>26764.142180094786</v>
      </c>
      <c r="P1329" s="849"/>
      <c r="Q1329" s="849"/>
      <c r="R1329" s="837"/>
      <c r="S1329" s="850"/>
    </row>
    <row r="1330" spans="1:19" ht="14.4" customHeight="1" x14ac:dyDescent="0.3">
      <c r="A1330" s="831" t="s">
        <v>4551</v>
      </c>
      <c r="B1330" s="832" t="s">
        <v>4552</v>
      </c>
      <c r="C1330" s="832" t="s">
        <v>606</v>
      </c>
      <c r="D1330" s="832" t="s">
        <v>4543</v>
      </c>
      <c r="E1330" s="832" t="s">
        <v>4553</v>
      </c>
      <c r="F1330" s="832" t="s">
        <v>4724</v>
      </c>
      <c r="G1330" s="832" t="s">
        <v>2381</v>
      </c>
      <c r="H1330" s="849"/>
      <c r="I1330" s="849"/>
      <c r="J1330" s="832"/>
      <c r="K1330" s="832"/>
      <c r="L1330" s="849">
        <v>2</v>
      </c>
      <c r="M1330" s="849">
        <v>9484.7999999999993</v>
      </c>
      <c r="N1330" s="832">
        <v>1</v>
      </c>
      <c r="O1330" s="832">
        <v>4742.3999999999996</v>
      </c>
      <c r="P1330" s="849"/>
      <c r="Q1330" s="849"/>
      <c r="R1330" s="837"/>
      <c r="S1330" s="850"/>
    </row>
    <row r="1331" spans="1:19" ht="14.4" customHeight="1" x14ac:dyDescent="0.3">
      <c r="A1331" s="831" t="s">
        <v>4551</v>
      </c>
      <c r="B1331" s="832" t="s">
        <v>4552</v>
      </c>
      <c r="C1331" s="832" t="s">
        <v>606</v>
      </c>
      <c r="D1331" s="832" t="s">
        <v>4543</v>
      </c>
      <c r="E1331" s="832" t="s">
        <v>4553</v>
      </c>
      <c r="F1331" s="832" t="s">
        <v>4726</v>
      </c>
      <c r="G1331" s="832" t="s">
        <v>3365</v>
      </c>
      <c r="H1331" s="849"/>
      <c r="I1331" s="849"/>
      <c r="J1331" s="832"/>
      <c r="K1331" s="832"/>
      <c r="L1331" s="849">
        <v>1.29</v>
      </c>
      <c r="M1331" s="849">
        <v>14743.42</v>
      </c>
      <c r="N1331" s="832">
        <v>1</v>
      </c>
      <c r="O1331" s="832">
        <v>11429.007751937985</v>
      </c>
      <c r="P1331" s="849"/>
      <c r="Q1331" s="849"/>
      <c r="R1331" s="837"/>
      <c r="S1331" s="850"/>
    </row>
    <row r="1332" spans="1:19" ht="14.4" customHeight="1" x14ac:dyDescent="0.3">
      <c r="A1332" s="831" t="s">
        <v>4551</v>
      </c>
      <c r="B1332" s="832" t="s">
        <v>4552</v>
      </c>
      <c r="C1332" s="832" t="s">
        <v>606</v>
      </c>
      <c r="D1332" s="832" t="s">
        <v>4543</v>
      </c>
      <c r="E1332" s="832" t="s">
        <v>4553</v>
      </c>
      <c r="F1332" s="832" t="s">
        <v>4739</v>
      </c>
      <c r="G1332" s="832" t="s">
        <v>4740</v>
      </c>
      <c r="H1332" s="849"/>
      <c r="I1332" s="849"/>
      <c r="J1332" s="832"/>
      <c r="K1332" s="832"/>
      <c r="L1332" s="849">
        <v>11.33</v>
      </c>
      <c r="M1332" s="849">
        <v>3481.45</v>
      </c>
      <c r="N1332" s="832">
        <v>1</v>
      </c>
      <c r="O1332" s="832">
        <v>307.27714033539274</v>
      </c>
      <c r="P1332" s="849"/>
      <c r="Q1332" s="849"/>
      <c r="R1332" s="837"/>
      <c r="S1332" s="850"/>
    </row>
    <row r="1333" spans="1:19" ht="14.4" customHeight="1" x14ac:dyDescent="0.3">
      <c r="A1333" s="831" t="s">
        <v>4551</v>
      </c>
      <c r="B1333" s="832" t="s">
        <v>4552</v>
      </c>
      <c r="C1333" s="832" t="s">
        <v>606</v>
      </c>
      <c r="D1333" s="832" t="s">
        <v>4543</v>
      </c>
      <c r="E1333" s="832" t="s">
        <v>4553</v>
      </c>
      <c r="F1333" s="832" t="s">
        <v>4741</v>
      </c>
      <c r="G1333" s="832" t="s">
        <v>4740</v>
      </c>
      <c r="H1333" s="849"/>
      <c r="I1333" s="849"/>
      <c r="J1333" s="832"/>
      <c r="K1333" s="832"/>
      <c r="L1333" s="849">
        <v>21.75</v>
      </c>
      <c r="M1333" s="849">
        <v>16708.349999999999</v>
      </c>
      <c r="N1333" s="832">
        <v>1</v>
      </c>
      <c r="O1333" s="832">
        <v>768.19999999999993</v>
      </c>
      <c r="P1333" s="849"/>
      <c r="Q1333" s="849"/>
      <c r="R1333" s="837"/>
      <c r="S1333" s="850"/>
    </row>
    <row r="1334" spans="1:19" ht="14.4" customHeight="1" x14ac:dyDescent="0.3">
      <c r="A1334" s="831" t="s">
        <v>4551</v>
      </c>
      <c r="B1334" s="832" t="s">
        <v>4552</v>
      </c>
      <c r="C1334" s="832" t="s">
        <v>606</v>
      </c>
      <c r="D1334" s="832" t="s">
        <v>4543</v>
      </c>
      <c r="E1334" s="832" t="s">
        <v>4553</v>
      </c>
      <c r="F1334" s="832" t="s">
        <v>4742</v>
      </c>
      <c r="G1334" s="832" t="s">
        <v>3365</v>
      </c>
      <c r="H1334" s="849"/>
      <c r="I1334" s="849"/>
      <c r="J1334" s="832"/>
      <c r="K1334" s="832"/>
      <c r="L1334" s="849">
        <v>6.75</v>
      </c>
      <c r="M1334" s="849">
        <v>181851.31</v>
      </c>
      <c r="N1334" s="832">
        <v>1</v>
      </c>
      <c r="O1334" s="832">
        <v>26940.934814814813</v>
      </c>
      <c r="P1334" s="849"/>
      <c r="Q1334" s="849"/>
      <c r="R1334" s="837"/>
      <c r="S1334" s="850"/>
    </row>
    <row r="1335" spans="1:19" ht="14.4" customHeight="1" x14ac:dyDescent="0.3">
      <c r="A1335" s="831" t="s">
        <v>4551</v>
      </c>
      <c r="B1335" s="832" t="s">
        <v>4552</v>
      </c>
      <c r="C1335" s="832" t="s">
        <v>606</v>
      </c>
      <c r="D1335" s="832" t="s">
        <v>4543</v>
      </c>
      <c r="E1335" s="832" t="s">
        <v>4553</v>
      </c>
      <c r="F1335" s="832" t="s">
        <v>4744</v>
      </c>
      <c r="G1335" s="832" t="s">
        <v>720</v>
      </c>
      <c r="H1335" s="849"/>
      <c r="I1335" s="849"/>
      <c r="J1335" s="832"/>
      <c r="K1335" s="832"/>
      <c r="L1335" s="849">
        <v>3</v>
      </c>
      <c r="M1335" s="849">
        <v>4550.1899999999996</v>
      </c>
      <c r="N1335" s="832">
        <v>1</v>
      </c>
      <c r="O1335" s="832">
        <v>1516.7299999999998</v>
      </c>
      <c r="P1335" s="849">
        <v>3</v>
      </c>
      <c r="Q1335" s="849">
        <v>3728.04</v>
      </c>
      <c r="R1335" s="837">
        <v>0.81931523738569167</v>
      </c>
      <c r="S1335" s="850">
        <v>1242.68</v>
      </c>
    </row>
    <row r="1336" spans="1:19" ht="14.4" customHeight="1" x14ac:dyDescent="0.3">
      <c r="A1336" s="831" t="s">
        <v>4551</v>
      </c>
      <c r="B1336" s="832" t="s">
        <v>4552</v>
      </c>
      <c r="C1336" s="832" t="s">
        <v>606</v>
      </c>
      <c r="D1336" s="832" t="s">
        <v>4543</v>
      </c>
      <c r="E1336" s="832" t="s">
        <v>4553</v>
      </c>
      <c r="F1336" s="832" t="s">
        <v>4751</v>
      </c>
      <c r="G1336" s="832" t="s">
        <v>4752</v>
      </c>
      <c r="H1336" s="849"/>
      <c r="I1336" s="849"/>
      <c r="J1336" s="832"/>
      <c r="K1336" s="832"/>
      <c r="L1336" s="849">
        <v>6.66</v>
      </c>
      <c r="M1336" s="849">
        <v>5223.43</v>
      </c>
      <c r="N1336" s="832">
        <v>1</v>
      </c>
      <c r="O1336" s="832">
        <v>784.29879879879877</v>
      </c>
      <c r="P1336" s="849"/>
      <c r="Q1336" s="849"/>
      <c r="R1336" s="837"/>
      <c r="S1336" s="850"/>
    </row>
    <row r="1337" spans="1:19" ht="14.4" customHeight="1" x14ac:dyDescent="0.3">
      <c r="A1337" s="831" t="s">
        <v>4551</v>
      </c>
      <c r="B1337" s="832" t="s">
        <v>4552</v>
      </c>
      <c r="C1337" s="832" t="s">
        <v>606</v>
      </c>
      <c r="D1337" s="832" t="s">
        <v>4543</v>
      </c>
      <c r="E1337" s="832" t="s">
        <v>4553</v>
      </c>
      <c r="F1337" s="832" t="s">
        <v>4753</v>
      </c>
      <c r="G1337" s="832" t="s">
        <v>4752</v>
      </c>
      <c r="H1337" s="849"/>
      <c r="I1337" s="849"/>
      <c r="J1337" s="832"/>
      <c r="K1337" s="832"/>
      <c r="L1337" s="849">
        <v>13.73</v>
      </c>
      <c r="M1337" s="849">
        <v>3230.51</v>
      </c>
      <c r="N1337" s="832">
        <v>1</v>
      </c>
      <c r="O1337" s="832">
        <v>235.28841951930082</v>
      </c>
      <c r="P1337" s="849"/>
      <c r="Q1337" s="849"/>
      <c r="R1337" s="837"/>
      <c r="S1337" s="850"/>
    </row>
    <row r="1338" spans="1:19" ht="14.4" customHeight="1" x14ac:dyDescent="0.3">
      <c r="A1338" s="831" t="s">
        <v>4551</v>
      </c>
      <c r="B1338" s="832" t="s">
        <v>4552</v>
      </c>
      <c r="C1338" s="832" t="s">
        <v>606</v>
      </c>
      <c r="D1338" s="832" t="s">
        <v>4543</v>
      </c>
      <c r="E1338" s="832" t="s">
        <v>4553</v>
      </c>
      <c r="F1338" s="832" t="s">
        <v>4754</v>
      </c>
      <c r="G1338" s="832" t="s">
        <v>4752</v>
      </c>
      <c r="H1338" s="849"/>
      <c r="I1338" s="849"/>
      <c r="J1338" s="832"/>
      <c r="K1338" s="832"/>
      <c r="L1338" s="849">
        <v>1</v>
      </c>
      <c r="M1338" s="849">
        <v>2352.89</v>
      </c>
      <c r="N1338" s="832">
        <v>1</v>
      </c>
      <c r="O1338" s="832">
        <v>2352.89</v>
      </c>
      <c r="P1338" s="849"/>
      <c r="Q1338" s="849"/>
      <c r="R1338" s="837"/>
      <c r="S1338" s="850"/>
    </row>
    <row r="1339" spans="1:19" ht="14.4" customHeight="1" x14ac:dyDescent="0.3">
      <c r="A1339" s="831" t="s">
        <v>4551</v>
      </c>
      <c r="B1339" s="832" t="s">
        <v>4552</v>
      </c>
      <c r="C1339" s="832" t="s">
        <v>606</v>
      </c>
      <c r="D1339" s="832" t="s">
        <v>4543</v>
      </c>
      <c r="E1339" s="832" t="s">
        <v>4553</v>
      </c>
      <c r="F1339" s="832" t="s">
        <v>4756</v>
      </c>
      <c r="G1339" s="832" t="s">
        <v>818</v>
      </c>
      <c r="H1339" s="849"/>
      <c r="I1339" s="849"/>
      <c r="J1339" s="832"/>
      <c r="K1339" s="832"/>
      <c r="L1339" s="849">
        <v>2</v>
      </c>
      <c r="M1339" s="849">
        <v>1375.32</v>
      </c>
      <c r="N1339" s="832">
        <v>1</v>
      </c>
      <c r="O1339" s="832">
        <v>687.66</v>
      </c>
      <c r="P1339" s="849"/>
      <c r="Q1339" s="849"/>
      <c r="R1339" s="837"/>
      <c r="S1339" s="850"/>
    </row>
    <row r="1340" spans="1:19" ht="14.4" customHeight="1" x14ac:dyDescent="0.3">
      <c r="A1340" s="831" t="s">
        <v>4551</v>
      </c>
      <c r="B1340" s="832" t="s">
        <v>4552</v>
      </c>
      <c r="C1340" s="832" t="s">
        <v>606</v>
      </c>
      <c r="D1340" s="832" t="s">
        <v>4543</v>
      </c>
      <c r="E1340" s="832" t="s">
        <v>4553</v>
      </c>
      <c r="F1340" s="832" t="s">
        <v>4757</v>
      </c>
      <c r="G1340" s="832" t="s">
        <v>818</v>
      </c>
      <c r="H1340" s="849"/>
      <c r="I1340" s="849"/>
      <c r="J1340" s="832"/>
      <c r="K1340" s="832"/>
      <c r="L1340" s="849">
        <v>2</v>
      </c>
      <c r="M1340" s="849">
        <v>275.08</v>
      </c>
      <c r="N1340" s="832">
        <v>1</v>
      </c>
      <c r="O1340" s="832">
        <v>137.54</v>
      </c>
      <c r="P1340" s="849"/>
      <c r="Q1340" s="849"/>
      <c r="R1340" s="837"/>
      <c r="S1340" s="850"/>
    </row>
    <row r="1341" spans="1:19" ht="14.4" customHeight="1" x14ac:dyDescent="0.3">
      <c r="A1341" s="831" t="s">
        <v>4551</v>
      </c>
      <c r="B1341" s="832" t="s">
        <v>4552</v>
      </c>
      <c r="C1341" s="832" t="s">
        <v>606</v>
      </c>
      <c r="D1341" s="832" t="s">
        <v>4543</v>
      </c>
      <c r="E1341" s="832" t="s">
        <v>4553</v>
      </c>
      <c r="F1341" s="832" t="s">
        <v>4759</v>
      </c>
      <c r="G1341" s="832" t="s">
        <v>1483</v>
      </c>
      <c r="H1341" s="849"/>
      <c r="I1341" s="849"/>
      <c r="J1341" s="832"/>
      <c r="K1341" s="832"/>
      <c r="L1341" s="849">
        <v>7</v>
      </c>
      <c r="M1341" s="849">
        <v>1039.22</v>
      </c>
      <c r="N1341" s="832">
        <v>1</v>
      </c>
      <c r="O1341" s="832">
        <v>148.46</v>
      </c>
      <c r="P1341" s="849"/>
      <c r="Q1341" s="849"/>
      <c r="R1341" s="837"/>
      <c r="S1341" s="850"/>
    </row>
    <row r="1342" spans="1:19" ht="14.4" customHeight="1" x14ac:dyDescent="0.3">
      <c r="A1342" s="831" t="s">
        <v>4551</v>
      </c>
      <c r="B1342" s="832" t="s">
        <v>4552</v>
      </c>
      <c r="C1342" s="832" t="s">
        <v>606</v>
      </c>
      <c r="D1342" s="832" t="s">
        <v>4543</v>
      </c>
      <c r="E1342" s="832" t="s">
        <v>4553</v>
      </c>
      <c r="F1342" s="832" t="s">
        <v>4762</v>
      </c>
      <c r="G1342" s="832" t="s">
        <v>1640</v>
      </c>
      <c r="H1342" s="849"/>
      <c r="I1342" s="849"/>
      <c r="J1342" s="832"/>
      <c r="K1342" s="832"/>
      <c r="L1342" s="849">
        <v>2</v>
      </c>
      <c r="M1342" s="849">
        <v>43188.32</v>
      </c>
      <c r="N1342" s="832">
        <v>1</v>
      </c>
      <c r="O1342" s="832">
        <v>21594.16</v>
      </c>
      <c r="P1342" s="849"/>
      <c r="Q1342" s="849"/>
      <c r="R1342" s="837"/>
      <c r="S1342" s="850"/>
    </row>
    <row r="1343" spans="1:19" ht="14.4" customHeight="1" x14ac:dyDescent="0.3">
      <c r="A1343" s="831" t="s">
        <v>4551</v>
      </c>
      <c r="B1343" s="832" t="s">
        <v>4552</v>
      </c>
      <c r="C1343" s="832" t="s">
        <v>606</v>
      </c>
      <c r="D1343" s="832" t="s">
        <v>4543</v>
      </c>
      <c r="E1343" s="832" t="s">
        <v>4553</v>
      </c>
      <c r="F1343" s="832" t="s">
        <v>4763</v>
      </c>
      <c r="G1343" s="832" t="s">
        <v>728</v>
      </c>
      <c r="H1343" s="849"/>
      <c r="I1343" s="849"/>
      <c r="J1343" s="832"/>
      <c r="K1343" s="832"/>
      <c r="L1343" s="849">
        <v>26.25</v>
      </c>
      <c r="M1343" s="849">
        <v>5420.2599999999993</v>
      </c>
      <c r="N1343" s="832">
        <v>1</v>
      </c>
      <c r="O1343" s="832">
        <v>206.4860952380952</v>
      </c>
      <c r="P1343" s="849">
        <v>26.720000000000002</v>
      </c>
      <c r="Q1343" s="849">
        <v>2978.91</v>
      </c>
      <c r="R1343" s="837">
        <v>0.54958802714260946</v>
      </c>
      <c r="S1343" s="850">
        <v>111.48615269461077</v>
      </c>
    </row>
    <row r="1344" spans="1:19" ht="14.4" customHeight="1" x14ac:dyDescent="0.3">
      <c r="A1344" s="831" t="s">
        <v>4551</v>
      </c>
      <c r="B1344" s="832" t="s">
        <v>4552</v>
      </c>
      <c r="C1344" s="832" t="s">
        <v>606</v>
      </c>
      <c r="D1344" s="832" t="s">
        <v>4543</v>
      </c>
      <c r="E1344" s="832" t="s">
        <v>4553</v>
      </c>
      <c r="F1344" s="832" t="s">
        <v>4764</v>
      </c>
      <c r="G1344" s="832" t="s">
        <v>728</v>
      </c>
      <c r="H1344" s="849"/>
      <c r="I1344" s="849"/>
      <c r="J1344" s="832"/>
      <c r="K1344" s="832"/>
      <c r="L1344" s="849">
        <v>0.31</v>
      </c>
      <c r="M1344" s="849">
        <v>191.72</v>
      </c>
      <c r="N1344" s="832">
        <v>1</v>
      </c>
      <c r="O1344" s="832">
        <v>618.45161290322585</v>
      </c>
      <c r="P1344" s="849">
        <v>21.32</v>
      </c>
      <c r="Q1344" s="849">
        <v>6142.2900000000009</v>
      </c>
      <c r="R1344" s="837">
        <v>32.037815564364706</v>
      </c>
      <c r="S1344" s="850">
        <v>288.09990619136966</v>
      </c>
    </row>
    <row r="1345" spans="1:19" ht="14.4" customHeight="1" x14ac:dyDescent="0.3">
      <c r="A1345" s="831" t="s">
        <v>4551</v>
      </c>
      <c r="B1345" s="832" t="s">
        <v>4552</v>
      </c>
      <c r="C1345" s="832" t="s">
        <v>606</v>
      </c>
      <c r="D1345" s="832" t="s">
        <v>4543</v>
      </c>
      <c r="E1345" s="832" t="s">
        <v>4553</v>
      </c>
      <c r="F1345" s="832" t="s">
        <v>4765</v>
      </c>
      <c r="G1345" s="832" t="s">
        <v>958</v>
      </c>
      <c r="H1345" s="849"/>
      <c r="I1345" s="849"/>
      <c r="J1345" s="832"/>
      <c r="K1345" s="832"/>
      <c r="L1345" s="849">
        <v>4.53</v>
      </c>
      <c r="M1345" s="849">
        <v>3479.94</v>
      </c>
      <c r="N1345" s="832">
        <v>1</v>
      </c>
      <c r="O1345" s="832">
        <v>768.19867549668868</v>
      </c>
      <c r="P1345" s="849">
        <v>22.47</v>
      </c>
      <c r="Q1345" s="849">
        <v>4109.76</v>
      </c>
      <c r="R1345" s="837">
        <v>1.1809858790668806</v>
      </c>
      <c r="S1345" s="850">
        <v>182.89986648865155</v>
      </c>
    </row>
    <row r="1346" spans="1:19" ht="14.4" customHeight="1" x14ac:dyDescent="0.3">
      <c r="A1346" s="831" t="s">
        <v>4551</v>
      </c>
      <c r="B1346" s="832" t="s">
        <v>4552</v>
      </c>
      <c r="C1346" s="832" t="s">
        <v>606</v>
      </c>
      <c r="D1346" s="832" t="s">
        <v>4543</v>
      </c>
      <c r="E1346" s="832" t="s">
        <v>4553</v>
      </c>
      <c r="F1346" s="832" t="s">
        <v>4766</v>
      </c>
      <c r="G1346" s="832" t="s">
        <v>4767</v>
      </c>
      <c r="H1346" s="849"/>
      <c r="I1346" s="849"/>
      <c r="J1346" s="832"/>
      <c r="K1346" s="832"/>
      <c r="L1346" s="849"/>
      <c r="M1346" s="849"/>
      <c r="N1346" s="832"/>
      <c r="O1346" s="832"/>
      <c r="P1346" s="849">
        <v>4</v>
      </c>
      <c r="Q1346" s="849">
        <v>49654.400000000001</v>
      </c>
      <c r="R1346" s="837"/>
      <c r="S1346" s="850">
        <v>12413.6</v>
      </c>
    </row>
    <row r="1347" spans="1:19" ht="14.4" customHeight="1" x14ac:dyDescent="0.3">
      <c r="A1347" s="831" t="s">
        <v>4551</v>
      </c>
      <c r="B1347" s="832" t="s">
        <v>4552</v>
      </c>
      <c r="C1347" s="832" t="s">
        <v>606</v>
      </c>
      <c r="D1347" s="832" t="s">
        <v>4543</v>
      </c>
      <c r="E1347" s="832" t="s">
        <v>4553</v>
      </c>
      <c r="F1347" s="832" t="s">
        <v>4768</v>
      </c>
      <c r="G1347" s="832" t="s">
        <v>958</v>
      </c>
      <c r="H1347" s="849"/>
      <c r="I1347" s="849"/>
      <c r="J1347" s="832"/>
      <c r="K1347" s="832"/>
      <c r="L1347" s="849">
        <v>4.83</v>
      </c>
      <c r="M1347" s="849">
        <v>1484.1399999999999</v>
      </c>
      <c r="N1347" s="832">
        <v>1</v>
      </c>
      <c r="O1347" s="832">
        <v>307.27536231884056</v>
      </c>
      <c r="P1347" s="849">
        <v>10.16</v>
      </c>
      <c r="Q1347" s="849">
        <v>991.12000000000012</v>
      </c>
      <c r="R1347" s="837">
        <v>0.6678076192272967</v>
      </c>
      <c r="S1347" s="850">
        <v>97.551181102362222</v>
      </c>
    </row>
    <row r="1348" spans="1:19" ht="14.4" customHeight="1" x14ac:dyDescent="0.3">
      <c r="A1348" s="831" t="s">
        <v>4551</v>
      </c>
      <c r="B1348" s="832" t="s">
        <v>4552</v>
      </c>
      <c r="C1348" s="832" t="s">
        <v>606</v>
      </c>
      <c r="D1348" s="832" t="s">
        <v>4543</v>
      </c>
      <c r="E1348" s="832" t="s">
        <v>4553</v>
      </c>
      <c r="F1348" s="832" t="s">
        <v>4769</v>
      </c>
      <c r="G1348" s="832" t="s">
        <v>958</v>
      </c>
      <c r="H1348" s="849"/>
      <c r="I1348" s="849"/>
      <c r="J1348" s="832"/>
      <c r="K1348" s="832"/>
      <c r="L1348" s="849">
        <v>6.0600000000000005</v>
      </c>
      <c r="M1348" s="849">
        <v>13965.810000000001</v>
      </c>
      <c r="N1348" s="832">
        <v>1</v>
      </c>
      <c r="O1348" s="832">
        <v>2304.5891089108909</v>
      </c>
      <c r="P1348" s="849">
        <v>17.36</v>
      </c>
      <c r="Q1348" s="849">
        <v>7312.3899999999994</v>
      </c>
      <c r="R1348" s="837">
        <v>0.52359225852277802</v>
      </c>
      <c r="S1348" s="850">
        <v>421.22062211981563</v>
      </c>
    </row>
    <row r="1349" spans="1:19" ht="14.4" customHeight="1" x14ac:dyDescent="0.3">
      <c r="A1349" s="831" t="s">
        <v>4551</v>
      </c>
      <c r="B1349" s="832" t="s">
        <v>4552</v>
      </c>
      <c r="C1349" s="832" t="s">
        <v>606</v>
      </c>
      <c r="D1349" s="832" t="s">
        <v>4543</v>
      </c>
      <c r="E1349" s="832" t="s">
        <v>4553</v>
      </c>
      <c r="F1349" s="832" t="s">
        <v>4770</v>
      </c>
      <c r="G1349" s="832" t="s">
        <v>4767</v>
      </c>
      <c r="H1349" s="849"/>
      <c r="I1349" s="849"/>
      <c r="J1349" s="832"/>
      <c r="K1349" s="832"/>
      <c r="L1349" s="849"/>
      <c r="M1349" s="849"/>
      <c r="N1349" s="832"/>
      <c r="O1349" s="832"/>
      <c r="P1349" s="849">
        <v>2</v>
      </c>
      <c r="Q1349" s="849">
        <v>33212.6</v>
      </c>
      <c r="R1349" s="837"/>
      <c r="S1349" s="850">
        <v>16606.3</v>
      </c>
    </row>
    <row r="1350" spans="1:19" ht="14.4" customHeight="1" x14ac:dyDescent="0.3">
      <c r="A1350" s="831" t="s">
        <v>4551</v>
      </c>
      <c r="B1350" s="832" t="s">
        <v>4552</v>
      </c>
      <c r="C1350" s="832" t="s">
        <v>606</v>
      </c>
      <c r="D1350" s="832" t="s">
        <v>4543</v>
      </c>
      <c r="E1350" s="832" t="s">
        <v>4553</v>
      </c>
      <c r="F1350" s="832" t="s">
        <v>4771</v>
      </c>
      <c r="G1350" s="832" t="s">
        <v>1902</v>
      </c>
      <c r="H1350" s="849"/>
      <c r="I1350" s="849"/>
      <c r="J1350" s="832"/>
      <c r="K1350" s="832"/>
      <c r="L1350" s="849">
        <v>2</v>
      </c>
      <c r="M1350" s="849">
        <v>296.92</v>
      </c>
      <c r="N1350" s="832">
        <v>1</v>
      </c>
      <c r="O1350" s="832">
        <v>148.46</v>
      </c>
      <c r="P1350" s="849">
        <v>1</v>
      </c>
      <c r="Q1350" s="849">
        <v>148.46</v>
      </c>
      <c r="R1350" s="837">
        <v>0.5</v>
      </c>
      <c r="S1350" s="850">
        <v>148.46</v>
      </c>
    </row>
    <row r="1351" spans="1:19" ht="14.4" customHeight="1" x14ac:dyDescent="0.3">
      <c r="A1351" s="831" t="s">
        <v>4551</v>
      </c>
      <c r="B1351" s="832" t="s">
        <v>4552</v>
      </c>
      <c r="C1351" s="832" t="s">
        <v>606</v>
      </c>
      <c r="D1351" s="832" t="s">
        <v>4543</v>
      </c>
      <c r="E1351" s="832" t="s">
        <v>4553</v>
      </c>
      <c r="F1351" s="832" t="s">
        <v>4773</v>
      </c>
      <c r="G1351" s="832" t="s">
        <v>2087</v>
      </c>
      <c r="H1351" s="849"/>
      <c r="I1351" s="849"/>
      <c r="J1351" s="832"/>
      <c r="K1351" s="832"/>
      <c r="L1351" s="849"/>
      <c r="M1351" s="849"/>
      <c r="N1351" s="832"/>
      <c r="O1351" s="832"/>
      <c r="P1351" s="849">
        <v>1.38</v>
      </c>
      <c r="Q1351" s="849">
        <v>654.49</v>
      </c>
      <c r="R1351" s="837"/>
      <c r="S1351" s="850">
        <v>474.26811594202906</v>
      </c>
    </row>
    <row r="1352" spans="1:19" ht="14.4" customHeight="1" x14ac:dyDescent="0.3">
      <c r="A1352" s="831" t="s">
        <v>4551</v>
      </c>
      <c r="B1352" s="832" t="s">
        <v>4552</v>
      </c>
      <c r="C1352" s="832" t="s">
        <v>606</v>
      </c>
      <c r="D1352" s="832" t="s">
        <v>4543</v>
      </c>
      <c r="E1352" s="832" t="s">
        <v>4553</v>
      </c>
      <c r="F1352" s="832" t="s">
        <v>4774</v>
      </c>
      <c r="G1352" s="832" t="s">
        <v>2087</v>
      </c>
      <c r="H1352" s="849"/>
      <c r="I1352" s="849"/>
      <c r="J1352" s="832"/>
      <c r="K1352" s="832"/>
      <c r="L1352" s="849"/>
      <c r="M1352" s="849"/>
      <c r="N1352" s="832"/>
      <c r="O1352" s="832"/>
      <c r="P1352" s="849">
        <v>3.2600000000000002</v>
      </c>
      <c r="Q1352" s="849">
        <v>666.73</v>
      </c>
      <c r="R1352" s="837"/>
      <c r="S1352" s="850">
        <v>204.51840490797545</v>
      </c>
    </row>
    <row r="1353" spans="1:19" ht="14.4" customHeight="1" x14ac:dyDescent="0.3">
      <c r="A1353" s="831" t="s">
        <v>4551</v>
      </c>
      <c r="B1353" s="832" t="s">
        <v>4552</v>
      </c>
      <c r="C1353" s="832" t="s">
        <v>606</v>
      </c>
      <c r="D1353" s="832" t="s">
        <v>4543</v>
      </c>
      <c r="E1353" s="832" t="s">
        <v>4793</v>
      </c>
      <c r="F1353" s="832" t="s">
        <v>4796</v>
      </c>
      <c r="G1353" s="832" t="s">
        <v>4797</v>
      </c>
      <c r="H1353" s="849"/>
      <c r="I1353" s="849"/>
      <c r="J1353" s="832"/>
      <c r="K1353" s="832"/>
      <c r="L1353" s="849">
        <v>22</v>
      </c>
      <c r="M1353" s="849">
        <v>19074</v>
      </c>
      <c r="N1353" s="832">
        <v>1</v>
      </c>
      <c r="O1353" s="832">
        <v>867</v>
      </c>
      <c r="P1353" s="849">
        <v>25</v>
      </c>
      <c r="Q1353" s="849">
        <v>14066.25</v>
      </c>
      <c r="R1353" s="837">
        <v>0.73745674740484424</v>
      </c>
      <c r="S1353" s="850">
        <v>562.65</v>
      </c>
    </row>
    <row r="1354" spans="1:19" ht="14.4" customHeight="1" x14ac:dyDescent="0.3">
      <c r="A1354" s="831" t="s">
        <v>4551</v>
      </c>
      <c r="B1354" s="832" t="s">
        <v>4552</v>
      </c>
      <c r="C1354" s="832" t="s">
        <v>606</v>
      </c>
      <c r="D1354" s="832" t="s">
        <v>4543</v>
      </c>
      <c r="E1354" s="832" t="s">
        <v>4793</v>
      </c>
      <c r="F1354" s="832" t="s">
        <v>4802</v>
      </c>
      <c r="G1354" s="832" t="s">
        <v>4803</v>
      </c>
      <c r="H1354" s="849"/>
      <c r="I1354" s="849"/>
      <c r="J1354" s="832"/>
      <c r="K1354" s="832"/>
      <c r="L1354" s="849"/>
      <c r="M1354" s="849"/>
      <c r="N1354" s="832"/>
      <c r="O1354" s="832"/>
      <c r="P1354" s="849">
        <v>1</v>
      </c>
      <c r="Q1354" s="849">
        <v>5420</v>
      </c>
      <c r="R1354" s="837"/>
      <c r="S1354" s="850">
        <v>5420</v>
      </c>
    </row>
    <row r="1355" spans="1:19" ht="14.4" customHeight="1" x14ac:dyDescent="0.3">
      <c r="A1355" s="831" t="s">
        <v>4551</v>
      </c>
      <c r="B1355" s="832" t="s">
        <v>4552</v>
      </c>
      <c r="C1355" s="832" t="s">
        <v>606</v>
      </c>
      <c r="D1355" s="832" t="s">
        <v>4543</v>
      </c>
      <c r="E1355" s="832" t="s">
        <v>4804</v>
      </c>
      <c r="F1355" s="832" t="s">
        <v>4807</v>
      </c>
      <c r="G1355" s="832" t="s">
        <v>4808</v>
      </c>
      <c r="H1355" s="849"/>
      <c r="I1355" s="849"/>
      <c r="J1355" s="832"/>
      <c r="K1355" s="832"/>
      <c r="L1355" s="849">
        <v>2</v>
      </c>
      <c r="M1355" s="849">
        <v>244</v>
      </c>
      <c r="N1355" s="832">
        <v>1</v>
      </c>
      <c r="O1355" s="832">
        <v>122</v>
      </c>
      <c r="P1355" s="849"/>
      <c r="Q1355" s="849"/>
      <c r="R1355" s="837"/>
      <c r="S1355" s="850"/>
    </row>
    <row r="1356" spans="1:19" ht="14.4" customHeight="1" x14ac:dyDescent="0.3">
      <c r="A1356" s="831" t="s">
        <v>4551</v>
      </c>
      <c r="B1356" s="832" t="s">
        <v>4552</v>
      </c>
      <c r="C1356" s="832" t="s">
        <v>606</v>
      </c>
      <c r="D1356" s="832" t="s">
        <v>4543</v>
      </c>
      <c r="E1356" s="832" t="s">
        <v>4804</v>
      </c>
      <c r="F1356" s="832" t="s">
        <v>4809</v>
      </c>
      <c r="G1356" s="832" t="s">
        <v>4810</v>
      </c>
      <c r="H1356" s="849"/>
      <c r="I1356" s="849"/>
      <c r="J1356" s="832"/>
      <c r="K1356" s="832"/>
      <c r="L1356" s="849">
        <v>85</v>
      </c>
      <c r="M1356" s="849">
        <v>12495</v>
      </c>
      <c r="N1356" s="832">
        <v>1</v>
      </c>
      <c r="O1356" s="832">
        <v>147</v>
      </c>
      <c r="P1356" s="849">
        <v>102</v>
      </c>
      <c r="Q1356" s="849">
        <v>15402</v>
      </c>
      <c r="R1356" s="837">
        <v>1.2326530612244897</v>
      </c>
      <c r="S1356" s="850">
        <v>151</v>
      </c>
    </row>
    <row r="1357" spans="1:19" ht="14.4" customHeight="1" x14ac:dyDescent="0.3">
      <c r="A1357" s="831" t="s">
        <v>4551</v>
      </c>
      <c r="B1357" s="832" t="s">
        <v>4552</v>
      </c>
      <c r="C1357" s="832" t="s">
        <v>606</v>
      </c>
      <c r="D1357" s="832" t="s">
        <v>4543</v>
      </c>
      <c r="E1357" s="832" t="s">
        <v>4804</v>
      </c>
      <c r="F1357" s="832" t="s">
        <v>4813</v>
      </c>
      <c r="G1357" s="832" t="s">
        <v>4814</v>
      </c>
      <c r="H1357" s="849"/>
      <c r="I1357" s="849"/>
      <c r="J1357" s="832"/>
      <c r="K1357" s="832"/>
      <c r="L1357" s="849">
        <v>34</v>
      </c>
      <c r="M1357" s="849">
        <v>1258</v>
      </c>
      <c r="N1357" s="832">
        <v>1</v>
      </c>
      <c r="O1357" s="832">
        <v>37</v>
      </c>
      <c r="P1357" s="849">
        <v>52</v>
      </c>
      <c r="Q1357" s="849">
        <v>1976</v>
      </c>
      <c r="R1357" s="837">
        <v>1.5707472178060413</v>
      </c>
      <c r="S1357" s="850">
        <v>38</v>
      </c>
    </row>
    <row r="1358" spans="1:19" ht="14.4" customHeight="1" x14ac:dyDescent="0.3">
      <c r="A1358" s="831" t="s">
        <v>4551</v>
      </c>
      <c r="B1358" s="832" t="s">
        <v>4552</v>
      </c>
      <c r="C1358" s="832" t="s">
        <v>606</v>
      </c>
      <c r="D1358" s="832" t="s">
        <v>4543</v>
      </c>
      <c r="E1358" s="832" t="s">
        <v>4804</v>
      </c>
      <c r="F1358" s="832" t="s">
        <v>4817</v>
      </c>
      <c r="G1358" s="832" t="s">
        <v>4818</v>
      </c>
      <c r="H1358" s="849">
        <v>32</v>
      </c>
      <c r="I1358" s="849">
        <v>5664</v>
      </c>
      <c r="J1358" s="832">
        <v>0.1205311542390194</v>
      </c>
      <c r="K1358" s="832">
        <v>177</v>
      </c>
      <c r="L1358" s="849">
        <v>264</v>
      </c>
      <c r="M1358" s="849">
        <v>46992</v>
      </c>
      <c r="N1358" s="832">
        <v>1</v>
      </c>
      <c r="O1358" s="832">
        <v>178</v>
      </c>
      <c r="P1358" s="849">
        <v>316</v>
      </c>
      <c r="Q1358" s="849">
        <v>56564</v>
      </c>
      <c r="R1358" s="837">
        <v>1.2036942458290774</v>
      </c>
      <c r="S1358" s="850">
        <v>179</v>
      </c>
    </row>
    <row r="1359" spans="1:19" ht="14.4" customHeight="1" x14ac:dyDescent="0.3">
      <c r="A1359" s="831" t="s">
        <v>4551</v>
      </c>
      <c r="B1359" s="832" t="s">
        <v>4552</v>
      </c>
      <c r="C1359" s="832" t="s">
        <v>606</v>
      </c>
      <c r="D1359" s="832" t="s">
        <v>4543</v>
      </c>
      <c r="E1359" s="832" t="s">
        <v>4804</v>
      </c>
      <c r="F1359" s="832" t="s">
        <v>4819</v>
      </c>
      <c r="G1359" s="832" t="s">
        <v>4820</v>
      </c>
      <c r="H1359" s="849"/>
      <c r="I1359" s="849"/>
      <c r="J1359" s="832"/>
      <c r="K1359" s="832"/>
      <c r="L1359" s="849">
        <v>32</v>
      </c>
      <c r="M1359" s="849">
        <v>0</v>
      </c>
      <c r="N1359" s="832"/>
      <c r="O1359" s="832">
        <v>0</v>
      </c>
      <c r="P1359" s="849">
        <v>17</v>
      </c>
      <c r="Q1359" s="849">
        <v>0</v>
      </c>
      <c r="R1359" s="837"/>
      <c r="S1359" s="850">
        <v>0</v>
      </c>
    </row>
    <row r="1360" spans="1:19" ht="14.4" customHeight="1" x14ac:dyDescent="0.3">
      <c r="A1360" s="831" t="s">
        <v>4551</v>
      </c>
      <c r="B1360" s="832" t="s">
        <v>4552</v>
      </c>
      <c r="C1360" s="832" t="s">
        <v>606</v>
      </c>
      <c r="D1360" s="832" t="s">
        <v>4543</v>
      </c>
      <c r="E1360" s="832" t="s">
        <v>4804</v>
      </c>
      <c r="F1360" s="832" t="s">
        <v>4821</v>
      </c>
      <c r="G1360" s="832" t="s">
        <v>4822</v>
      </c>
      <c r="H1360" s="849"/>
      <c r="I1360" s="849"/>
      <c r="J1360" s="832"/>
      <c r="K1360" s="832"/>
      <c r="L1360" s="849">
        <v>5</v>
      </c>
      <c r="M1360" s="849">
        <v>0</v>
      </c>
      <c r="N1360" s="832"/>
      <c r="O1360" s="832">
        <v>0</v>
      </c>
      <c r="P1360" s="849">
        <v>5</v>
      </c>
      <c r="Q1360" s="849">
        <v>0</v>
      </c>
      <c r="R1360" s="837"/>
      <c r="S1360" s="850">
        <v>0</v>
      </c>
    </row>
    <row r="1361" spans="1:19" ht="14.4" customHeight="1" x14ac:dyDescent="0.3">
      <c r="A1361" s="831" t="s">
        <v>4551</v>
      </c>
      <c r="B1361" s="832" t="s">
        <v>4552</v>
      </c>
      <c r="C1361" s="832" t="s">
        <v>606</v>
      </c>
      <c r="D1361" s="832" t="s">
        <v>4543</v>
      </c>
      <c r="E1361" s="832" t="s">
        <v>4804</v>
      </c>
      <c r="F1361" s="832" t="s">
        <v>4823</v>
      </c>
      <c r="G1361" s="832" t="s">
        <v>4824</v>
      </c>
      <c r="H1361" s="849">
        <v>2</v>
      </c>
      <c r="I1361" s="849">
        <v>486</v>
      </c>
      <c r="J1361" s="832">
        <v>1.2295081967213115E-2</v>
      </c>
      <c r="K1361" s="832">
        <v>243</v>
      </c>
      <c r="L1361" s="849">
        <v>162</v>
      </c>
      <c r="M1361" s="849">
        <v>39528</v>
      </c>
      <c r="N1361" s="832">
        <v>1</v>
      </c>
      <c r="O1361" s="832">
        <v>244</v>
      </c>
      <c r="P1361" s="849">
        <v>196</v>
      </c>
      <c r="Q1361" s="849">
        <v>48020</v>
      </c>
      <c r="R1361" s="837">
        <v>1.2148350536328678</v>
      </c>
      <c r="S1361" s="850">
        <v>245</v>
      </c>
    </row>
    <row r="1362" spans="1:19" ht="14.4" customHeight="1" x14ac:dyDescent="0.3">
      <c r="A1362" s="831" t="s">
        <v>4551</v>
      </c>
      <c r="B1362" s="832" t="s">
        <v>4552</v>
      </c>
      <c r="C1362" s="832" t="s">
        <v>606</v>
      </c>
      <c r="D1362" s="832" t="s">
        <v>4543</v>
      </c>
      <c r="E1362" s="832" t="s">
        <v>4804</v>
      </c>
      <c r="F1362" s="832" t="s">
        <v>4825</v>
      </c>
      <c r="G1362" s="832" t="s">
        <v>4826</v>
      </c>
      <c r="H1362" s="849">
        <v>36</v>
      </c>
      <c r="I1362" s="849">
        <v>1200</v>
      </c>
      <c r="J1362" s="832">
        <v>0.12203418787773396</v>
      </c>
      <c r="K1362" s="832">
        <v>33.333333333333336</v>
      </c>
      <c r="L1362" s="849">
        <v>295</v>
      </c>
      <c r="M1362" s="849">
        <v>9833.31</v>
      </c>
      <c r="N1362" s="832">
        <v>1</v>
      </c>
      <c r="O1362" s="832">
        <v>33.333254237288131</v>
      </c>
      <c r="P1362" s="849">
        <v>331</v>
      </c>
      <c r="Q1362" s="849">
        <v>11033.33</v>
      </c>
      <c r="R1362" s="837">
        <v>1.1220362217808653</v>
      </c>
      <c r="S1362" s="850">
        <v>33.333323262839876</v>
      </c>
    </row>
    <row r="1363" spans="1:19" ht="14.4" customHeight="1" x14ac:dyDescent="0.3">
      <c r="A1363" s="831" t="s">
        <v>4551</v>
      </c>
      <c r="B1363" s="832" t="s">
        <v>4552</v>
      </c>
      <c r="C1363" s="832" t="s">
        <v>606</v>
      </c>
      <c r="D1363" s="832" t="s">
        <v>4543</v>
      </c>
      <c r="E1363" s="832" t="s">
        <v>4804</v>
      </c>
      <c r="F1363" s="832" t="s">
        <v>4827</v>
      </c>
      <c r="G1363" s="832" t="s">
        <v>4828</v>
      </c>
      <c r="H1363" s="849">
        <v>4</v>
      </c>
      <c r="I1363" s="849">
        <v>148</v>
      </c>
      <c r="J1363" s="832">
        <v>1.7937219730941704E-2</v>
      </c>
      <c r="K1363" s="832">
        <v>37</v>
      </c>
      <c r="L1363" s="849">
        <v>223</v>
      </c>
      <c r="M1363" s="849">
        <v>8251</v>
      </c>
      <c r="N1363" s="832">
        <v>1</v>
      </c>
      <c r="O1363" s="832">
        <v>37</v>
      </c>
      <c r="P1363" s="849">
        <v>269</v>
      </c>
      <c r="Q1363" s="849">
        <v>10222</v>
      </c>
      <c r="R1363" s="837">
        <v>1.2388801357411223</v>
      </c>
      <c r="S1363" s="850">
        <v>38</v>
      </c>
    </row>
    <row r="1364" spans="1:19" ht="14.4" customHeight="1" x14ac:dyDescent="0.3">
      <c r="A1364" s="831" t="s">
        <v>4551</v>
      </c>
      <c r="B1364" s="832" t="s">
        <v>4552</v>
      </c>
      <c r="C1364" s="832" t="s">
        <v>606</v>
      </c>
      <c r="D1364" s="832" t="s">
        <v>4543</v>
      </c>
      <c r="E1364" s="832" t="s">
        <v>4804</v>
      </c>
      <c r="F1364" s="832" t="s">
        <v>4831</v>
      </c>
      <c r="G1364" s="832" t="s">
        <v>4832</v>
      </c>
      <c r="H1364" s="849"/>
      <c r="I1364" s="849"/>
      <c r="J1364" s="832"/>
      <c r="K1364" s="832"/>
      <c r="L1364" s="849">
        <v>6</v>
      </c>
      <c r="M1364" s="849">
        <v>192</v>
      </c>
      <c r="N1364" s="832">
        <v>1</v>
      </c>
      <c r="O1364" s="832">
        <v>32</v>
      </c>
      <c r="P1364" s="849">
        <v>20</v>
      </c>
      <c r="Q1364" s="849">
        <v>660</v>
      </c>
      <c r="R1364" s="837">
        <v>3.4375</v>
      </c>
      <c r="S1364" s="850">
        <v>33</v>
      </c>
    </row>
    <row r="1365" spans="1:19" ht="14.4" customHeight="1" x14ac:dyDescent="0.3">
      <c r="A1365" s="831" t="s">
        <v>4551</v>
      </c>
      <c r="B1365" s="832" t="s">
        <v>4552</v>
      </c>
      <c r="C1365" s="832" t="s">
        <v>606</v>
      </c>
      <c r="D1365" s="832" t="s">
        <v>4543</v>
      </c>
      <c r="E1365" s="832" t="s">
        <v>4804</v>
      </c>
      <c r="F1365" s="832" t="s">
        <v>4835</v>
      </c>
      <c r="G1365" s="832" t="s">
        <v>4836</v>
      </c>
      <c r="H1365" s="849">
        <v>2</v>
      </c>
      <c r="I1365" s="849">
        <v>264</v>
      </c>
      <c r="J1365" s="832">
        <v>0.66666666666666663</v>
      </c>
      <c r="K1365" s="832">
        <v>132</v>
      </c>
      <c r="L1365" s="849">
        <v>3</v>
      </c>
      <c r="M1365" s="849">
        <v>396</v>
      </c>
      <c r="N1365" s="832">
        <v>1</v>
      </c>
      <c r="O1365" s="832">
        <v>132</v>
      </c>
      <c r="P1365" s="849"/>
      <c r="Q1365" s="849"/>
      <c r="R1365" s="837"/>
      <c r="S1365" s="850"/>
    </row>
    <row r="1366" spans="1:19" ht="14.4" customHeight="1" x14ac:dyDescent="0.3">
      <c r="A1366" s="831" t="s">
        <v>4551</v>
      </c>
      <c r="B1366" s="832" t="s">
        <v>4552</v>
      </c>
      <c r="C1366" s="832" t="s">
        <v>606</v>
      </c>
      <c r="D1366" s="832" t="s">
        <v>4543</v>
      </c>
      <c r="E1366" s="832" t="s">
        <v>4804</v>
      </c>
      <c r="F1366" s="832" t="s">
        <v>4839</v>
      </c>
      <c r="G1366" s="832" t="s">
        <v>4840</v>
      </c>
      <c r="H1366" s="849">
        <v>4</v>
      </c>
      <c r="I1366" s="849">
        <v>1420</v>
      </c>
      <c r="J1366" s="832">
        <v>0.125</v>
      </c>
      <c r="K1366" s="832">
        <v>355</v>
      </c>
      <c r="L1366" s="849">
        <v>32</v>
      </c>
      <c r="M1366" s="849">
        <v>11360</v>
      </c>
      <c r="N1366" s="832">
        <v>1</v>
      </c>
      <c r="O1366" s="832">
        <v>355</v>
      </c>
      <c r="P1366" s="849">
        <v>15</v>
      </c>
      <c r="Q1366" s="849">
        <v>5370</v>
      </c>
      <c r="R1366" s="837">
        <v>0.47271126760563381</v>
      </c>
      <c r="S1366" s="850">
        <v>358</v>
      </c>
    </row>
    <row r="1367" spans="1:19" ht="14.4" customHeight="1" x14ac:dyDescent="0.3">
      <c r="A1367" s="831" t="s">
        <v>4551</v>
      </c>
      <c r="B1367" s="832" t="s">
        <v>4552</v>
      </c>
      <c r="C1367" s="832" t="s">
        <v>606</v>
      </c>
      <c r="D1367" s="832" t="s">
        <v>4543</v>
      </c>
      <c r="E1367" s="832" t="s">
        <v>4804</v>
      </c>
      <c r="F1367" s="832" t="s">
        <v>4841</v>
      </c>
      <c r="G1367" s="832" t="s">
        <v>4842</v>
      </c>
      <c r="H1367" s="849">
        <v>2</v>
      </c>
      <c r="I1367" s="849">
        <v>118</v>
      </c>
      <c r="J1367" s="832">
        <v>0.2</v>
      </c>
      <c r="K1367" s="832">
        <v>59</v>
      </c>
      <c r="L1367" s="849">
        <v>10</v>
      </c>
      <c r="M1367" s="849">
        <v>590</v>
      </c>
      <c r="N1367" s="832">
        <v>1</v>
      </c>
      <c r="O1367" s="832">
        <v>59</v>
      </c>
      <c r="P1367" s="849">
        <v>8</v>
      </c>
      <c r="Q1367" s="849">
        <v>488</v>
      </c>
      <c r="R1367" s="837">
        <v>0.82711864406779656</v>
      </c>
      <c r="S1367" s="850">
        <v>61</v>
      </c>
    </row>
    <row r="1368" spans="1:19" ht="14.4" customHeight="1" x14ac:dyDescent="0.3">
      <c r="A1368" s="831" t="s">
        <v>4551</v>
      </c>
      <c r="B1368" s="832" t="s">
        <v>4552</v>
      </c>
      <c r="C1368" s="832" t="s">
        <v>606</v>
      </c>
      <c r="D1368" s="832" t="s">
        <v>4543</v>
      </c>
      <c r="E1368" s="832" t="s">
        <v>4804</v>
      </c>
      <c r="F1368" s="832" t="s">
        <v>4847</v>
      </c>
      <c r="G1368" s="832" t="s">
        <v>4848</v>
      </c>
      <c r="H1368" s="849"/>
      <c r="I1368" s="849"/>
      <c r="J1368" s="832"/>
      <c r="K1368" s="832"/>
      <c r="L1368" s="849">
        <v>2</v>
      </c>
      <c r="M1368" s="849">
        <v>232</v>
      </c>
      <c r="N1368" s="832">
        <v>1</v>
      </c>
      <c r="O1368" s="832">
        <v>116</v>
      </c>
      <c r="P1368" s="849">
        <v>7</v>
      </c>
      <c r="Q1368" s="849">
        <v>812</v>
      </c>
      <c r="R1368" s="837">
        <v>3.5</v>
      </c>
      <c r="S1368" s="850">
        <v>116</v>
      </c>
    </row>
    <row r="1369" spans="1:19" ht="14.4" customHeight="1" x14ac:dyDescent="0.3">
      <c r="A1369" s="831" t="s">
        <v>4551</v>
      </c>
      <c r="B1369" s="832" t="s">
        <v>4552</v>
      </c>
      <c r="C1369" s="832" t="s">
        <v>606</v>
      </c>
      <c r="D1369" s="832" t="s">
        <v>2477</v>
      </c>
      <c r="E1369" s="832" t="s">
        <v>4553</v>
      </c>
      <c r="F1369" s="832" t="s">
        <v>4652</v>
      </c>
      <c r="G1369" s="832" t="s">
        <v>2101</v>
      </c>
      <c r="H1369" s="849"/>
      <c r="I1369" s="849"/>
      <c r="J1369" s="832"/>
      <c r="K1369" s="832"/>
      <c r="L1369" s="849"/>
      <c r="M1369" s="849"/>
      <c r="N1369" s="832"/>
      <c r="O1369" s="832"/>
      <c r="P1369" s="849">
        <v>0.6</v>
      </c>
      <c r="Q1369" s="849">
        <v>346.02</v>
      </c>
      <c r="R1369" s="837"/>
      <c r="S1369" s="850">
        <v>576.70000000000005</v>
      </c>
    </row>
    <row r="1370" spans="1:19" ht="14.4" customHeight="1" x14ac:dyDescent="0.3">
      <c r="A1370" s="831" t="s">
        <v>4551</v>
      </c>
      <c r="B1370" s="832" t="s">
        <v>4552</v>
      </c>
      <c r="C1370" s="832" t="s">
        <v>606</v>
      </c>
      <c r="D1370" s="832" t="s">
        <v>2477</v>
      </c>
      <c r="E1370" s="832" t="s">
        <v>4553</v>
      </c>
      <c r="F1370" s="832" t="s">
        <v>4653</v>
      </c>
      <c r="G1370" s="832" t="s">
        <v>2101</v>
      </c>
      <c r="H1370" s="849"/>
      <c r="I1370" s="849"/>
      <c r="J1370" s="832"/>
      <c r="K1370" s="832"/>
      <c r="L1370" s="849"/>
      <c r="M1370" s="849"/>
      <c r="N1370" s="832"/>
      <c r="O1370" s="832"/>
      <c r="P1370" s="849">
        <v>0.2</v>
      </c>
      <c r="Q1370" s="849">
        <v>106.72</v>
      </c>
      <c r="R1370" s="837"/>
      <c r="S1370" s="850">
        <v>533.59999999999991</v>
      </c>
    </row>
    <row r="1371" spans="1:19" ht="14.4" customHeight="1" x14ac:dyDescent="0.3">
      <c r="A1371" s="831" t="s">
        <v>4551</v>
      </c>
      <c r="B1371" s="832" t="s">
        <v>4552</v>
      </c>
      <c r="C1371" s="832" t="s">
        <v>606</v>
      </c>
      <c r="D1371" s="832" t="s">
        <v>2477</v>
      </c>
      <c r="E1371" s="832" t="s">
        <v>4804</v>
      </c>
      <c r="F1371" s="832" t="s">
        <v>4813</v>
      </c>
      <c r="G1371" s="832" t="s">
        <v>4814</v>
      </c>
      <c r="H1371" s="849"/>
      <c r="I1371" s="849"/>
      <c r="J1371" s="832"/>
      <c r="K1371" s="832"/>
      <c r="L1371" s="849"/>
      <c r="M1371" s="849"/>
      <c r="N1371" s="832"/>
      <c r="O1371" s="832"/>
      <c r="P1371" s="849">
        <v>9</v>
      </c>
      <c r="Q1371" s="849">
        <v>342</v>
      </c>
      <c r="R1371" s="837"/>
      <c r="S1371" s="850">
        <v>38</v>
      </c>
    </row>
    <row r="1372" spans="1:19" ht="14.4" customHeight="1" x14ac:dyDescent="0.3">
      <c r="A1372" s="831" t="s">
        <v>4551</v>
      </c>
      <c r="B1372" s="832" t="s">
        <v>4552</v>
      </c>
      <c r="C1372" s="832" t="s">
        <v>606</v>
      </c>
      <c r="D1372" s="832" t="s">
        <v>2477</v>
      </c>
      <c r="E1372" s="832" t="s">
        <v>4804</v>
      </c>
      <c r="F1372" s="832" t="s">
        <v>4831</v>
      </c>
      <c r="G1372" s="832" t="s">
        <v>4832</v>
      </c>
      <c r="H1372" s="849"/>
      <c r="I1372" s="849"/>
      <c r="J1372" s="832"/>
      <c r="K1372" s="832"/>
      <c r="L1372" s="849"/>
      <c r="M1372" s="849"/>
      <c r="N1372" s="832"/>
      <c r="O1372" s="832"/>
      <c r="P1372" s="849">
        <v>5</v>
      </c>
      <c r="Q1372" s="849">
        <v>165</v>
      </c>
      <c r="R1372" s="837"/>
      <c r="S1372" s="850">
        <v>33</v>
      </c>
    </row>
    <row r="1373" spans="1:19" ht="14.4" customHeight="1" x14ac:dyDescent="0.3">
      <c r="A1373" s="831" t="s">
        <v>4551</v>
      </c>
      <c r="B1373" s="832" t="s">
        <v>4552</v>
      </c>
      <c r="C1373" s="832" t="s">
        <v>606</v>
      </c>
      <c r="D1373" s="832" t="s">
        <v>2501</v>
      </c>
      <c r="E1373" s="832" t="s">
        <v>4553</v>
      </c>
      <c r="F1373" s="832" t="s">
        <v>4652</v>
      </c>
      <c r="G1373" s="832" t="s">
        <v>2101</v>
      </c>
      <c r="H1373" s="849"/>
      <c r="I1373" s="849"/>
      <c r="J1373" s="832"/>
      <c r="K1373" s="832"/>
      <c r="L1373" s="849"/>
      <c r="M1373" s="849"/>
      <c r="N1373" s="832"/>
      <c r="O1373" s="832"/>
      <c r="P1373" s="849">
        <v>2.4</v>
      </c>
      <c r="Q1373" s="849">
        <v>1384.1</v>
      </c>
      <c r="R1373" s="837"/>
      <c r="S1373" s="850">
        <v>576.70833333333337</v>
      </c>
    </row>
    <row r="1374" spans="1:19" ht="14.4" customHeight="1" x14ac:dyDescent="0.3">
      <c r="A1374" s="831" t="s">
        <v>4551</v>
      </c>
      <c r="B1374" s="832" t="s">
        <v>4552</v>
      </c>
      <c r="C1374" s="832" t="s">
        <v>606</v>
      </c>
      <c r="D1374" s="832" t="s">
        <v>2501</v>
      </c>
      <c r="E1374" s="832" t="s">
        <v>4553</v>
      </c>
      <c r="F1374" s="832" t="s">
        <v>4653</v>
      </c>
      <c r="G1374" s="832" t="s">
        <v>2101</v>
      </c>
      <c r="H1374" s="849"/>
      <c r="I1374" s="849"/>
      <c r="J1374" s="832"/>
      <c r="K1374" s="832"/>
      <c r="L1374" s="849"/>
      <c r="M1374" s="849"/>
      <c r="N1374" s="832"/>
      <c r="O1374" s="832"/>
      <c r="P1374" s="849">
        <v>7.6000000000000005</v>
      </c>
      <c r="Q1374" s="849">
        <v>4055.31</v>
      </c>
      <c r="R1374" s="837"/>
      <c r="S1374" s="850">
        <v>533.59342105263158</v>
      </c>
    </row>
    <row r="1375" spans="1:19" ht="14.4" customHeight="1" x14ac:dyDescent="0.3">
      <c r="A1375" s="831" t="s">
        <v>4551</v>
      </c>
      <c r="B1375" s="832" t="s">
        <v>4552</v>
      </c>
      <c r="C1375" s="832" t="s">
        <v>606</v>
      </c>
      <c r="D1375" s="832" t="s">
        <v>2501</v>
      </c>
      <c r="E1375" s="832" t="s">
        <v>4804</v>
      </c>
      <c r="F1375" s="832" t="s">
        <v>4813</v>
      </c>
      <c r="G1375" s="832" t="s">
        <v>4814</v>
      </c>
      <c r="H1375" s="849"/>
      <c r="I1375" s="849"/>
      <c r="J1375" s="832"/>
      <c r="K1375" s="832"/>
      <c r="L1375" s="849"/>
      <c r="M1375" s="849"/>
      <c r="N1375" s="832"/>
      <c r="O1375" s="832"/>
      <c r="P1375" s="849">
        <v>38</v>
      </c>
      <c r="Q1375" s="849">
        <v>1444</v>
      </c>
      <c r="R1375" s="837"/>
      <c r="S1375" s="850">
        <v>38</v>
      </c>
    </row>
    <row r="1376" spans="1:19" ht="14.4" customHeight="1" x14ac:dyDescent="0.3">
      <c r="A1376" s="831" t="s">
        <v>4551</v>
      </c>
      <c r="B1376" s="832" t="s">
        <v>4552</v>
      </c>
      <c r="C1376" s="832" t="s">
        <v>606</v>
      </c>
      <c r="D1376" s="832" t="s">
        <v>2501</v>
      </c>
      <c r="E1376" s="832" t="s">
        <v>4804</v>
      </c>
      <c r="F1376" s="832" t="s">
        <v>4821</v>
      </c>
      <c r="G1376" s="832" t="s">
        <v>4822</v>
      </c>
      <c r="H1376" s="849"/>
      <c r="I1376" s="849"/>
      <c r="J1376" s="832"/>
      <c r="K1376" s="832"/>
      <c r="L1376" s="849"/>
      <c r="M1376" s="849"/>
      <c r="N1376" s="832"/>
      <c r="O1376" s="832"/>
      <c r="P1376" s="849">
        <v>1</v>
      </c>
      <c r="Q1376" s="849">
        <v>0</v>
      </c>
      <c r="R1376" s="837"/>
      <c r="S1376" s="850">
        <v>0</v>
      </c>
    </row>
    <row r="1377" spans="1:19" ht="14.4" customHeight="1" x14ac:dyDescent="0.3">
      <c r="A1377" s="831" t="s">
        <v>4551</v>
      </c>
      <c r="B1377" s="832" t="s">
        <v>4552</v>
      </c>
      <c r="C1377" s="832" t="s">
        <v>606</v>
      </c>
      <c r="D1377" s="832" t="s">
        <v>2501</v>
      </c>
      <c r="E1377" s="832" t="s">
        <v>4804</v>
      </c>
      <c r="F1377" s="832" t="s">
        <v>4831</v>
      </c>
      <c r="G1377" s="832" t="s">
        <v>4832</v>
      </c>
      <c r="H1377" s="849"/>
      <c r="I1377" s="849"/>
      <c r="J1377" s="832"/>
      <c r="K1377" s="832"/>
      <c r="L1377" s="849"/>
      <c r="M1377" s="849"/>
      <c r="N1377" s="832"/>
      <c r="O1377" s="832"/>
      <c r="P1377" s="849">
        <v>40</v>
      </c>
      <c r="Q1377" s="849">
        <v>1320</v>
      </c>
      <c r="R1377" s="837"/>
      <c r="S1377" s="850">
        <v>33</v>
      </c>
    </row>
    <row r="1378" spans="1:19" ht="14.4" customHeight="1" x14ac:dyDescent="0.3">
      <c r="A1378" s="831" t="s">
        <v>4551</v>
      </c>
      <c r="B1378" s="832" t="s">
        <v>4552</v>
      </c>
      <c r="C1378" s="832" t="s">
        <v>606</v>
      </c>
      <c r="D1378" s="832" t="s">
        <v>2503</v>
      </c>
      <c r="E1378" s="832" t="s">
        <v>4553</v>
      </c>
      <c r="F1378" s="832" t="s">
        <v>4762</v>
      </c>
      <c r="G1378" s="832" t="s">
        <v>1640</v>
      </c>
      <c r="H1378" s="849"/>
      <c r="I1378" s="849"/>
      <c r="J1378" s="832"/>
      <c r="K1378" s="832"/>
      <c r="L1378" s="849"/>
      <c r="M1378" s="849"/>
      <c r="N1378" s="832"/>
      <c r="O1378" s="832"/>
      <c r="P1378" s="849">
        <v>3</v>
      </c>
      <c r="Q1378" s="849">
        <v>45371.7</v>
      </c>
      <c r="R1378" s="837"/>
      <c r="S1378" s="850">
        <v>15123.9</v>
      </c>
    </row>
    <row r="1379" spans="1:19" ht="14.4" customHeight="1" x14ac:dyDescent="0.3">
      <c r="A1379" s="831" t="s">
        <v>4551</v>
      </c>
      <c r="B1379" s="832" t="s">
        <v>4552</v>
      </c>
      <c r="C1379" s="832" t="s">
        <v>606</v>
      </c>
      <c r="D1379" s="832" t="s">
        <v>2503</v>
      </c>
      <c r="E1379" s="832" t="s">
        <v>4804</v>
      </c>
      <c r="F1379" s="832" t="s">
        <v>4813</v>
      </c>
      <c r="G1379" s="832" t="s">
        <v>4814</v>
      </c>
      <c r="H1379" s="849"/>
      <c r="I1379" s="849"/>
      <c r="J1379" s="832"/>
      <c r="K1379" s="832"/>
      <c r="L1379" s="849"/>
      <c r="M1379" s="849"/>
      <c r="N1379" s="832"/>
      <c r="O1379" s="832"/>
      <c r="P1379" s="849">
        <v>5</v>
      </c>
      <c r="Q1379" s="849">
        <v>190</v>
      </c>
      <c r="R1379" s="837"/>
      <c r="S1379" s="850">
        <v>38</v>
      </c>
    </row>
    <row r="1380" spans="1:19" ht="14.4" customHeight="1" x14ac:dyDescent="0.3">
      <c r="A1380" s="831" t="s">
        <v>4551</v>
      </c>
      <c r="B1380" s="832" t="s">
        <v>4552</v>
      </c>
      <c r="C1380" s="832" t="s">
        <v>606</v>
      </c>
      <c r="D1380" s="832" t="s">
        <v>2503</v>
      </c>
      <c r="E1380" s="832" t="s">
        <v>4804</v>
      </c>
      <c r="F1380" s="832" t="s">
        <v>4827</v>
      </c>
      <c r="G1380" s="832" t="s">
        <v>4828</v>
      </c>
      <c r="H1380" s="849"/>
      <c r="I1380" s="849"/>
      <c r="J1380" s="832"/>
      <c r="K1380" s="832"/>
      <c r="L1380" s="849"/>
      <c r="M1380" s="849"/>
      <c r="N1380" s="832"/>
      <c r="O1380" s="832"/>
      <c r="P1380" s="849">
        <v>1</v>
      </c>
      <c r="Q1380" s="849">
        <v>38</v>
      </c>
      <c r="R1380" s="837"/>
      <c r="S1380" s="850">
        <v>38</v>
      </c>
    </row>
    <row r="1381" spans="1:19" ht="14.4" customHeight="1" x14ac:dyDescent="0.3">
      <c r="A1381" s="831" t="s">
        <v>4551</v>
      </c>
      <c r="B1381" s="832" t="s">
        <v>4552</v>
      </c>
      <c r="C1381" s="832" t="s">
        <v>606</v>
      </c>
      <c r="D1381" s="832" t="s">
        <v>2503</v>
      </c>
      <c r="E1381" s="832" t="s">
        <v>4804</v>
      </c>
      <c r="F1381" s="832" t="s">
        <v>4831</v>
      </c>
      <c r="G1381" s="832" t="s">
        <v>4832</v>
      </c>
      <c r="H1381" s="849"/>
      <c r="I1381" s="849"/>
      <c r="J1381" s="832"/>
      <c r="K1381" s="832"/>
      <c r="L1381" s="849"/>
      <c r="M1381" s="849"/>
      <c r="N1381" s="832"/>
      <c r="O1381" s="832"/>
      <c r="P1381" s="849">
        <v>4</v>
      </c>
      <c r="Q1381" s="849">
        <v>132</v>
      </c>
      <c r="R1381" s="837"/>
      <c r="S1381" s="850">
        <v>33</v>
      </c>
    </row>
    <row r="1382" spans="1:19" ht="14.4" customHeight="1" x14ac:dyDescent="0.3">
      <c r="A1382" s="831" t="s">
        <v>4551</v>
      </c>
      <c r="B1382" s="832" t="s">
        <v>4552</v>
      </c>
      <c r="C1382" s="832" t="s">
        <v>606</v>
      </c>
      <c r="D1382" s="832" t="s">
        <v>2476</v>
      </c>
      <c r="E1382" s="832" t="s">
        <v>4553</v>
      </c>
      <c r="F1382" s="832" t="s">
        <v>4653</v>
      </c>
      <c r="G1382" s="832" t="s">
        <v>2101</v>
      </c>
      <c r="H1382" s="849"/>
      <c r="I1382" s="849"/>
      <c r="J1382" s="832"/>
      <c r="K1382" s="832"/>
      <c r="L1382" s="849"/>
      <c r="M1382" s="849"/>
      <c r="N1382" s="832"/>
      <c r="O1382" s="832"/>
      <c r="P1382" s="849">
        <v>0.2</v>
      </c>
      <c r="Q1382" s="849">
        <v>106.72</v>
      </c>
      <c r="R1382" s="837"/>
      <c r="S1382" s="850">
        <v>533.59999999999991</v>
      </c>
    </row>
    <row r="1383" spans="1:19" ht="14.4" customHeight="1" x14ac:dyDescent="0.3">
      <c r="A1383" s="831" t="s">
        <v>4551</v>
      </c>
      <c r="B1383" s="832" t="s">
        <v>4552</v>
      </c>
      <c r="C1383" s="832" t="s">
        <v>606</v>
      </c>
      <c r="D1383" s="832" t="s">
        <v>2476</v>
      </c>
      <c r="E1383" s="832" t="s">
        <v>4804</v>
      </c>
      <c r="F1383" s="832" t="s">
        <v>4813</v>
      </c>
      <c r="G1383" s="832" t="s">
        <v>4814</v>
      </c>
      <c r="H1383" s="849"/>
      <c r="I1383" s="849"/>
      <c r="J1383" s="832"/>
      <c r="K1383" s="832"/>
      <c r="L1383" s="849"/>
      <c r="M1383" s="849"/>
      <c r="N1383" s="832"/>
      <c r="O1383" s="832"/>
      <c r="P1383" s="849">
        <v>8</v>
      </c>
      <c r="Q1383" s="849">
        <v>304</v>
      </c>
      <c r="R1383" s="837"/>
      <c r="S1383" s="850">
        <v>38</v>
      </c>
    </row>
    <row r="1384" spans="1:19" ht="14.4" customHeight="1" x14ac:dyDescent="0.3">
      <c r="A1384" s="831" t="s">
        <v>4551</v>
      </c>
      <c r="B1384" s="832" t="s">
        <v>4552</v>
      </c>
      <c r="C1384" s="832" t="s">
        <v>606</v>
      </c>
      <c r="D1384" s="832" t="s">
        <v>2476</v>
      </c>
      <c r="E1384" s="832" t="s">
        <v>4804</v>
      </c>
      <c r="F1384" s="832" t="s">
        <v>4831</v>
      </c>
      <c r="G1384" s="832" t="s">
        <v>4832</v>
      </c>
      <c r="H1384" s="849"/>
      <c r="I1384" s="849"/>
      <c r="J1384" s="832"/>
      <c r="K1384" s="832"/>
      <c r="L1384" s="849"/>
      <c r="M1384" s="849"/>
      <c r="N1384" s="832"/>
      <c r="O1384" s="832"/>
      <c r="P1384" s="849">
        <v>1</v>
      </c>
      <c r="Q1384" s="849">
        <v>33</v>
      </c>
      <c r="R1384" s="837"/>
      <c r="S1384" s="850">
        <v>33</v>
      </c>
    </row>
    <row r="1385" spans="1:19" ht="14.4" customHeight="1" x14ac:dyDescent="0.3">
      <c r="A1385" s="831" t="s">
        <v>4551</v>
      </c>
      <c r="B1385" s="832" t="s">
        <v>4552</v>
      </c>
      <c r="C1385" s="832" t="s">
        <v>606</v>
      </c>
      <c r="D1385" s="832" t="s">
        <v>2492</v>
      </c>
      <c r="E1385" s="832" t="s">
        <v>4553</v>
      </c>
      <c r="F1385" s="832" t="s">
        <v>4755</v>
      </c>
      <c r="G1385" s="832" t="s">
        <v>4661</v>
      </c>
      <c r="H1385" s="849"/>
      <c r="I1385" s="849"/>
      <c r="J1385" s="832"/>
      <c r="K1385" s="832"/>
      <c r="L1385" s="849"/>
      <c r="M1385" s="849"/>
      <c r="N1385" s="832"/>
      <c r="O1385" s="832"/>
      <c r="P1385" s="849">
        <v>1</v>
      </c>
      <c r="Q1385" s="849">
        <v>45829.88</v>
      </c>
      <c r="R1385" s="837"/>
      <c r="S1385" s="850">
        <v>45829.88</v>
      </c>
    </row>
    <row r="1386" spans="1:19" ht="14.4" customHeight="1" x14ac:dyDescent="0.3">
      <c r="A1386" s="831" t="s">
        <v>4551</v>
      </c>
      <c r="B1386" s="832" t="s">
        <v>4552</v>
      </c>
      <c r="C1386" s="832" t="s">
        <v>606</v>
      </c>
      <c r="D1386" s="832" t="s">
        <v>2492</v>
      </c>
      <c r="E1386" s="832" t="s">
        <v>4804</v>
      </c>
      <c r="F1386" s="832" t="s">
        <v>4817</v>
      </c>
      <c r="G1386" s="832" t="s">
        <v>4818</v>
      </c>
      <c r="H1386" s="849"/>
      <c r="I1386" s="849"/>
      <c r="J1386" s="832"/>
      <c r="K1386" s="832"/>
      <c r="L1386" s="849"/>
      <c r="M1386" s="849"/>
      <c r="N1386" s="832"/>
      <c r="O1386" s="832"/>
      <c r="P1386" s="849">
        <v>2</v>
      </c>
      <c r="Q1386" s="849">
        <v>358</v>
      </c>
      <c r="R1386" s="837"/>
      <c r="S1386" s="850">
        <v>179</v>
      </c>
    </row>
    <row r="1387" spans="1:19" ht="14.4" customHeight="1" x14ac:dyDescent="0.3">
      <c r="A1387" s="831" t="s">
        <v>4551</v>
      </c>
      <c r="B1387" s="832" t="s">
        <v>4552</v>
      </c>
      <c r="C1387" s="832" t="s">
        <v>606</v>
      </c>
      <c r="D1387" s="832" t="s">
        <v>2492</v>
      </c>
      <c r="E1387" s="832" t="s">
        <v>4804</v>
      </c>
      <c r="F1387" s="832" t="s">
        <v>4819</v>
      </c>
      <c r="G1387" s="832" t="s">
        <v>4820</v>
      </c>
      <c r="H1387" s="849"/>
      <c r="I1387" s="849"/>
      <c r="J1387" s="832"/>
      <c r="K1387" s="832"/>
      <c r="L1387" s="849"/>
      <c r="M1387" s="849"/>
      <c r="N1387" s="832"/>
      <c r="O1387" s="832"/>
      <c r="P1387" s="849">
        <v>1</v>
      </c>
      <c r="Q1387" s="849">
        <v>0</v>
      </c>
      <c r="R1387" s="837"/>
      <c r="S1387" s="850">
        <v>0</v>
      </c>
    </row>
    <row r="1388" spans="1:19" ht="14.4" customHeight="1" x14ac:dyDescent="0.3">
      <c r="A1388" s="831" t="s">
        <v>4551</v>
      </c>
      <c r="B1388" s="832" t="s">
        <v>4552</v>
      </c>
      <c r="C1388" s="832" t="s">
        <v>606</v>
      </c>
      <c r="D1388" s="832" t="s">
        <v>2492</v>
      </c>
      <c r="E1388" s="832" t="s">
        <v>4804</v>
      </c>
      <c r="F1388" s="832" t="s">
        <v>4825</v>
      </c>
      <c r="G1388" s="832" t="s">
        <v>4826</v>
      </c>
      <c r="H1388" s="849"/>
      <c r="I1388" s="849"/>
      <c r="J1388" s="832"/>
      <c r="K1388" s="832"/>
      <c r="L1388" s="849"/>
      <c r="M1388" s="849"/>
      <c r="N1388" s="832"/>
      <c r="O1388" s="832"/>
      <c r="P1388" s="849">
        <v>2</v>
      </c>
      <c r="Q1388" s="849">
        <v>66.66</v>
      </c>
      <c r="R1388" s="837"/>
      <c r="S1388" s="850">
        <v>33.33</v>
      </c>
    </row>
    <row r="1389" spans="1:19" ht="14.4" customHeight="1" x14ac:dyDescent="0.3">
      <c r="A1389" s="831" t="s">
        <v>4551</v>
      </c>
      <c r="B1389" s="832" t="s">
        <v>4552</v>
      </c>
      <c r="C1389" s="832" t="s">
        <v>606</v>
      </c>
      <c r="D1389" s="832" t="s">
        <v>4546</v>
      </c>
      <c r="E1389" s="832" t="s">
        <v>4553</v>
      </c>
      <c r="F1389" s="832" t="s">
        <v>4582</v>
      </c>
      <c r="G1389" s="832" t="s">
        <v>4580</v>
      </c>
      <c r="H1389" s="849"/>
      <c r="I1389" s="849"/>
      <c r="J1389" s="832"/>
      <c r="K1389" s="832"/>
      <c r="L1389" s="849"/>
      <c r="M1389" s="849"/>
      <c r="N1389" s="832"/>
      <c r="O1389" s="832"/>
      <c r="P1389" s="849">
        <v>1</v>
      </c>
      <c r="Q1389" s="849">
        <v>111447</v>
      </c>
      <c r="R1389" s="837"/>
      <c r="S1389" s="850">
        <v>111447</v>
      </c>
    </row>
    <row r="1390" spans="1:19" ht="14.4" customHeight="1" x14ac:dyDescent="0.3">
      <c r="A1390" s="831" t="s">
        <v>4551</v>
      </c>
      <c r="B1390" s="832" t="s">
        <v>4552</v>
      </c>
      <c r="C1390" s="832" t="s">
        <v>606</v>
      </c>
      <c r="D1390" s="832" t="s">
        <v>4546</v>
      </c>
      <c r="E1390" s="832" t="s">
        <v>4553</v>
      </c>
      <c r="F1390" s="832" t="s">
        <v>4594</v>
      </c>
      <c r="G1390" s="832" t="s">
        <v>1691</v>
      </c>
      <c r="H1390" s="849"/>
      <c r="I1390" s="849"/>
      <c r="J1390" s="832"/>
      <c r="K1390" s="832"/>
      <c r="L1390" s="849"/>
      <c r="M1390" s="849"/>
      <c r="N1390" s="832"/>
      <c r="O1390" s="832"/>
      <c r="P1390" s="849">
        <v>3.45</v>
      </c>
      <c r="Q1390" s="849">
        <v>22362</v>
      </c>
      <c r="R1390" s="837"/>
      <c r="S1390" s="850">
        <v>6481.7391304347821</v>
      </c>
    </row>
    <row r="1391" spans="1:19" ht="14.4" customHeight="1" x14ac:dyDescent="0.3">
      <c r="A1391" s="831" t="s">
        <v>4551</v>
      </c>
      <c r="B1391" s="832" t="s">
        <v>4552</v>
      </c>
      <c r="C1391" s="832" t="s">
        <v>606</v>
      </c>
      <c r="D1391" s="832" t="s">
        <v>4546</v>
      </c>
      <c r="E1391" s="832" t="s">
        <v>4553</v>
      </c>
      <c r="F1391" s="832" t="s">
        <v>4726</v>
      </c>
      <c r="G1391" s="832" t="s">
        <v>3365</v>
      </c>
      <c r="H1391" s="849"/>
      <c r="I1391" s="849"/>
      <c r="J1391" s="832"/>
      <c r="K1391" s="832"/>
      <c r="L1391" s="849"/>
      <c r="M1391" s="849"/>
      <c r="N1391" s="832"/>
      <c r="O1391" s="832"/>
      <c r="P1391" s="849">
        <v>2.1800000000000002</v>
      </c>
      <c r="Q1391" s="849">
        <v>19122.02</v>
      </c>
      <c r="R1391" s="837"/>
      <c r="S1391" s="850">
        <v>8771.5688073394485</v>
      </c>
    </row>
    <row r="1392" spans="1:19" ht="14.4" customHeight="1" x14ac:dyDescent="0.3">
      <c r="A1392" s="831" t="s">
        <v>4551</v>
      </c>
      <c r="B1392" s="832" t="s">
        <v>4552</v>
      </c>
      <c r="C1392" s="832" t="s">
        <v>606</v>
      </c>
      <c r="D1392" s="832" t="s">
        <v>4546</v>
      </c>
      <c r="E1392" s="832" t="s">
        <v>4553</v>
      </c>
      <c r="F1392" s="832" t="s">
        <v>4742</v>
      </c>
      <c r="G1392" s="832" t="s">
        <v>3365</v>
      </c>
      <c r="H1392" s="849"/>
      <c r="I1392" s="849"/>
      <c r="J1392" s="832"/>
      <c r="K1392" s="832"/>
      <c r="L1392" s="849"/>
      <c r="M1392" s="849"/>
      <c r="N1392" s="832"/>
      <c r="O1392" s="832"/>
      <c r="P1392" s="849">
        <v>3.88</v>
      </c>
      <c r="Q1392" s="849">
        <v>85050.38</v>
      </c>
      <c r="R1392" s="837"/>
      <c r="S1392" s="850">
        <v>21920.201030927838</v>
      </c>
    </row>
    <row r="1393" spans="1:19" ht="14.4" customHeight="1" x14ac:dyDescent="0.3">
      <c r="A1393" s="831" t="s">
        <v>4551</v>
      </c>
      <c r="B1393" s="832" t="s">
        <v>4552</v>
      </c>
      <c r="C1393" s="832" t="s">
        <v>606</v>
      </c>
      <c r="D1393" s="832" t="s">
        <v>4546</v>
      </c>
      <c r="E1393" s="832" t="s">
        <v>4804</v>
      </c>
      <c r="F1393" s="832" t="s">
        <v>4819</v>
      </c>
      <c r="G1393" s="832" t="s">
        <v>4820</v>
      </c>
      <c r="H1393" s="849"/>
      <c r="I1393" s="849"/>
      <c r="J1393" s="832"/>
      <c r="K1393" s="832"/>
      <c r="L1393" s="849"/>
      <c r="M1393" s="849"/>
      <c r="N1393" s="832"/>
      <c r="O1393" s="832"/>
      <c r="P1393" s="849">
        <v>3</v>
      </c>
      <c r="Q1393" s="849">
        <v>0</v>
      </c>
      <c r="R1393" s="837"/>
      <c r="S1393" s="850">
        <v>0</v>
      </c>
    </row>
    <row r="1394" spans="1:19" ht="14.4" customHeight="1" x14ac:dyDescent="0.3">
      <c r="A1394" s="831" t="s">
        <v>4551</v>
      </c>
      <c r="B1394" s="832" t="s">
        <v>4552</v>
      </c>
      <c r="C1394" s="832" t="s">
        <v>606</v>
      </c>
      <c r="D1394" s="832" t="s">
        <v>2478</v>
      </c>
      <c r="E1394" s="832" t="s">
        <v>4553</v>
      </c>
      <c r="F1394" s="832" t="s">
        <v>4554</v>
      </c>
      <c r="G1394" s="832" t="s">
        <v>1025</v>
      </c>
      <c r="H1394" s="849">
        <v>0.2</v>
      </c>
      <c r="I1394" s="849">
        <v>10.82</v>
      </c>
      <c r="J1394" s="832">
        <v>1</v>
      </c>
      <c r="K1394" s="832">
        <v>54.1</v>
      </c>
      <c r="L1394" s="849">
        <v>0.2</v>
      </c>
      <c r="M1394" s="849">
        <v>10.82</v>
      </c>
      <c r="N1394" s="832">
        <v>1</v>
      </c>
      <c r="O1394" s="832">
        <v>54.1</v>
      </c>
      <c r="P1394" s="849"/>
      <c r="Q1394" s="849"/>
      <c r="R1394" s="837"/>
      <c r="S1394" s="850"/>
    </row>
    <row r="1395" spans="1:19" ht="14.4" customHeight="1" x14ac:dyDescent="0.3">
      <c r="A1395" s="831" t="s">
        <v>4551</v>
      </c>
      <c r="B1395" s="832" t="s">
        <v>4552</v>
      </c>
      <c r="C1395" s="832" t="s">
        <v>606</v>
      </c>
      <c r="D1395" s="832" t="s">
        <v>2478</v>
      </c>
      <c r="E1395" s="832" t="s">
        <v>4553</v>
      </c>
      <c r="F1395" s="832" t="s">
        <v>4555</v>
      </c>
      <c r="G1395" s="832" t="s">
        <v>1025</v>
      </c>
      <c r="H1395" s="849">
        <v>0.8</v>
      </c>
      <c r="I1395" s="849">
        <v>86.62</v>
      </c>
      <c r="J1395" s="832">
        <v>4.000923787528869</v>
      </c>
      <c r="K1395" s="832">
        <v>108.27500000000001</v>
      </c>
      <c r="L1395" s="849">
        <v>0.2</v>
      </c>
      <c r="M1395" s="849">
        <v>21.65</v>
      </c>
      <c r="N1395" s="832">
        <v>1</v>
      </c>
      <c r="O1395" s="832">
        <v>108.24999999999999</v>
      </c>
      <c r="P1395" s="849"/>
      <c r="Q1395" s="849"/>
      <c r="R1395" s="837"/>
      <c r="S1395" s="850"/>
    </row>
    <row r="1396" spans="1:19" ht="14.4" customHeight="1" x14ac:dyDescent="0.3">
      <c r="A1396" s="831" t="s">
        <v>4551</v>
      </c>
      <c r="B1396" s="832" t="s">
        <v>4552</v>
      </c>
      <c r="C1396" s="832" t="s">
        <v>606</v>
      </c>
      <c r="D1396" s="832" t="s">
        <v>2478</v>
      </c>
      <c r="E1396" s="832" t="s">
        <v>4553</v>
      </c>
      <c r="F1396" s="832" t="s">
        <v>4559</v>
      </c>
      <c r="G1396" s="832" t="s">
        <v>4560</v>
      </c>
      <c r="H1396" s="849"/>
      <c r="I1396" s="849"/>
      <c r="J1396" s="832"/>
      <c r="K1396" s="832"/>
      <c r="L1396" s="849"/>
      <c r="M1396" s="849"/>
      <c r="N1396" s="832"/>
      <c r="O1396" s="832"/>
      <c r="P1396" s="849">
        <v>0.2</v>
      </c>
      <c r="Q1396" s="849">
        <v>2.57</v>
      </c>
      <c r="R1396" s="837"/>
      <c r="S1396" s="850">
        <v>12.849999999999998</v>
      </c>
    </row>
    <row r="1397" spans="1:19" ht="14.4" customHeight="1" x14ac:dyDescent="0.3">
      <c r="A1397" s="831" t="s">
        <v>4551</v>
      </c>
      <c r="B1397" s="832" t="s">
        <v>4552</v>
      </c>
      <c r="C1397" s="832" t="s">
        <v>606</v>
      </c>
      <c r="D1397" s="832" t="s">
        <v>2478</v>
      </c>
      <c r="E1397" s="832" t="s">
        <v>4553</v>
      </c>
      <c r="F1397" s="832" t="s">
        <v>4561</v>
      </c>
      <c r="G1397" s="832" t="s">
        <v>4562</v>
      </c>
      <c r="H1397" s="849">
        <v>9.6</v>
      </c>
      <c r="I1397" s="849">
        <v>1971.8600000000001</v>
      </c>
      <c r="J1397" s="832">
        <v>0.82758070743868262</v>
      </c>
      <c r="K1397" s="832">
        <v>205.40208333333337</v>
      </c>
      <c r="L1397" s="849">
        <v>11.6</v>
      </c>
      <c r="M1397" s="849">
        <v>2382.6799999999998</v>
      </c>
      <c r="N1397" s="832">
        <v>1</v>
      </c>
      <c r="O1397" s="832">
        <v>205.40344827586205</v>
      </c>
      <c r="P1397" s="849">
        <v>4.2</v>
      </c>
      <c r="Q1397" s="849">
        <v>642.59</v>
      </c>
      <c r="R1397" s="837">
        <v>0.26969211140396532</v>
      </c>
      <c r="S1397" s="850">
        <v>152.99761904761905</v>
      </c>
    </row>
    <row r="1398" spans="1:19" ht="14.4" customHeight="1" x14ac:dyDescent="0.3">
      <c r="A1398" s="831" t="s">
        <v>4551</v>
      </c>
      <c r="B1398" s="832" t="s">
        <v>4552</v>
      </c>
      <c r="C1398" s="832" t="s">
        <v>606</v>
      </c>
      <c r="D1398" s="832" t="s">
        <v>2478</v>
      </c>
      <c r="E1398" s="832" t="s">
        <v>4553</v>
      </c>
      <c r="F1398" s="832" t="s">
        <v>4566</v>
      </c>
      <c r="G1398" s="832" t="s">
        <v>1172</v>
      </c>
      <c r="H1398" s="849"/>
      <c r="I1398" s="849"/>
      <c r="J1398" s="832"/>
      <c r="K1398" s="832"/>
      <c r="L1398" s="849">
        <v>207</v>
      </c>
      <c r="M1398" s="849">
        <v>2844.1800000000003</v>
      </c>
      <c r="N1398" s="832">
        <v>1</v>
      </c>
      <c r="O1398" s="832">
        <v>13.740000000000002</v>
      </c>
      <c r="P1398" s="849">
        <v>45</v>
      </c>
      <c r="Q1398" s="849">
        <v>601.65000000000009</v>
      </c>
      <c r="R1398" s="837">
        <v>0.21153724447819761</v>
      </c>
      <c r="S1398" s="850">
        <v>13.370000000000003</v>
      </c>
    </row>
    <row r="1399" spans="1:19" ht="14.4" customHeight="1" x14ac:dyDescent="0.3">
      <c r="A1399" s="831" t="s">
        <v>4551</v>
      </c>
      <c r="B1399" s="832" t="s">
        <v>4552</v>
      </c>
      <c r="C1399" s="832" t="s">
        <v>606</v>
      </c>
      <c r="D1399" s="832" t="s">
        <v>2478</v>
      </c>
      <c r="E1399" s="832" t="s">
        <v>4553</v>
      </c>
      <c r="F1399" s="832" t="s">
        <v>4567</v>
      </c>
      <c r="G1399" s="832" t="s">
        <v>1660</v>
      </c>
      <c r="H1399" s="849">
        <v>1</v>
      </c>
      <c r="I1399" s="849">
        <v>6621.15</v>
      </c>
      <c r="J1399" s="832"/>
      <c r="K1399" s="832">
        <v>6621.15</v>
      </c>
      <c r="L1399" s="849"/>
      <c r="M1399" s="849"/>
      <c r="N1399" s="832"/>
      <c r="O1399" s="832"/>
      <c r="P1399" s="849"/>
      <c r="Q1399" s="849"/>
      <c r="R1399" s="837"/>
      <c r="S1399" s="850"/>
    </row>
    <row r="1400" spans="1:19" ht="14.4" customHeight="1" x14ac:dyDescent="0.3">
      <c r="A1400" s="831" t="s">
        <v>4551</v>
      </c>
      <c r="B1400" s="832" t="s">
        <v>4552</v>
      </c>
      <c r="C1400" s="832" t="s">
        <v>606</v>
      </c>
      <c r="D1400" s="832" t="s">
        <v>2478</v>
      </c>
      <c r="E1400" s="832" t="s">
        <v>4553</v>
      </c>
      <c r="F1400" s="832" t="s">
        <v>4568</v>
      </c>
      <c r="G1400" s="832" t="s">
        <v>4569</v>
      </c>
      <c r="H1400" s="849">
        <v>5.18</v>
      </c>
      <c r="I1400" s="849">
        <v>1894.8</v>
      </c>
      <c r="J1400" s="832"/>
      <c r="K1400" s="832">
        <v>365.79150579150581</v>
      </c>
      <c r="L1400" s="849"/>
      <c r="M1400" s="849"/>
      <c r="N1400" s="832"/>
      <c r="O1400" s="832"/>
      <c r="P1400" s="849"/>
      <c r="Q1400" s="849"/>
      <c r="R1400" s="837"/>
      <c r="S1400" s="850"/>
    </row>
    <row r="1401" spans="1:19" ht="14.4" customHeight="1" x14ac:dyDescent="0.3">
      <c r="A1401" s="831" t="s">
        <v>4551</v>
      </c>
      <c r="B1401" s="832" t="s">
        <v>4552</v>
      </c>
      <c r="C1401" s="832" t="s">
        <v>606</v>
      </c>
      <c r="D1401" s="832" t="s">
        <v>2478</v>
      </c>
      <c r="E1401" s="832" t="s">
        <v>4553</v>
      </c>
      <c r="F1401" s="832" t="s">
        <v>4573</v>
      </c>
      <c r="G1401" s="832" t="s">
        <v>4574</v>
      </c>
      <c r="H1401" s="849"/>
      <c r="I1401" s="849"/>
      <c r="J1401" s="832"/>
      <c r="K1401" s="832"/>
      <c r="L1401" s="849"/>
      <c r="M1401" s="849"/>
      <c r="N1401" s="832"/>
      <c r="O1401" s="832"/>
      <c r="P1401" s="849">
        <v>1</v>
      </c>
      <c r="Q1401" s="849">
        <v>20521.14</v>
      </c>
      <c r="R1401" s="837"/>
      <c r="S1401" s="850">
        <v>20521.14</v>
      </c>
    </row>
    <row r="1402" spans="1:19" ht="14.4" customHeight="1" x14ac:dyDescent="0.3">
      <c r="A1402" s="831" t="s">
        <v>4551</v>
      </c>
      <c r="B1402" s="832" t="s">
        <v>4552</v>
      </c>
      <c r="C1402" s="832" t="s">
        <v>606</v>
      </c>
      <c r="D1402" s="832" t="s">
        <v>2478</v>
      </c>
      <c r="E1402" s="832" t="s">
        <v>4553</v>
      </c>
      <c r="F1402" s="832" t="s">
        <v>4575</v>
      </c>
      <c r="G1402" s="832" t="s">
        <v>2367</v>
      </c>
      <c r="H1402" s="849">
        <v>2</v>
      </c>
      <c r="I1402" s="849">
        <v>57248.2</v>
      </c>
      <c r="J1402" s="832"/>
      <c r="K1402" s="832">
        <v>28624.1</v>
      </c>
      <c r="L1402" s="849"/>
      <c r="M1402" s="849"/>
      <c r="N1402" s="832"/>
      <c r="O1402" s="832"/>
      <c r="P1402" s="849"/>
      <c r="Q1402" s="849"/>
      <c r="R1402" s="837"/>
      <c r="S1402" s="850"/>
    </row>
    <row r="1403" spans="1:19" ht="14.4" customHeight="1" x14ac:dyDescent="0.3">
      <c r="A1403" s="831" t="s">
        <v>4551</v>
      </c>
      <c r="B1403" s="832" t="s">
        <v>4552</v>
      </c>
      <c r="C1403" s="832" t="s">
        <v>606</v>
      </c>
      <c r="D1403" s="832" t="s">
        <v>2478</v>
      </c>
      <c r="E1403" s="832" t="s">
        <v>4553</v>
      </c>
      <c r="F1403" s="832" t="s">
        <v>4578</v>
      </c>
      <c r="G1403" s="832" t="s">
        <v>2406</v>
      </c>
      <c r="H1403" s="849">
        <v>19.479999999999997</v>
      </c>
      <c r="I1403" s="849">
        <v>275739.01</v>
      </c>
      <c r="J1403" s="832">
        <v>0.44634015139490135</v>
      </c>
      <c r="K1403" s="832">
        <v>14154.979979466121</v>
      </c>
      <c r="L1403" s="849">
        <v>43.449999999999996</v>
      </c>
      <c r="M1403" s="849">
        <v>617777.74</v>
      </c>
      <c r="N1403" s="832">
        <v>1</v>
      </c>
      <c r="O1403" s="832">
        <v>14218.129804372844</v>
      </c>
      <c r="P1403" s="849">
        <v>19.12</v>
      </c>
      <c r="Q1403" s="849">
        <v>251581.64</v>
      </c>
      <c r="R1403" s="837">
        <v>0.4072364925288503</v>
      </c>
      <c r="S1403" s="850">
        <v>13158.035564853557</v>
      </c>
    </row>
    <row r="1404" spans="1:19" ht="14.4" customHeight="1" x14ac:dyDescent="0.3">
      <c r="A1404" s="831" t="s">
        <v>4551</v>
      </c>
      <c r="B1404" s="832" t="s">
        <v>4552</v>
      </c>
      <c r="C1404" s="832" t="s">
        <v>606</v>
      </c>
      <c r="D1404" s="832" t="s">
        <v>2478</v>
      </c>
      <c r="E1404" s="832" t="s">
        <v>4553</v>
      </c>
      <c r="F1404" s="832" t="s">
        <v>4579</v>
      </c>
      <c r="G1404" s="832" t="s">
        <v>4580</v>
      </c>
      <c r="H1404" s="849">
        <v>1</v>
      </c>
      <c r="I1404" s="849">
        <v>28544.97</v>
      </c>
      <c r="J1404" s="832">
        <v>0.1</v>
      </c>
      <c r="K1404" s="832">
        <v>28544.97</v>
      </c>
      <c r="L1404" s="849">
        <v>10</v>
      </c>
      <c r="M1404" s="849">
        <v>285449.7</v>
      </c>
      <c r="N1404" s="832">
        <v>1</v>
      </c>
      <c r="O1404" s="832">
        <v>28544.97</v>
      </c>
      <c r="P1404" s="849">
        <v>1</v>
      </c>
      <c r="Q1404" s="849">
        <v>28545</v>
      </c>
      <c r="R1404" s="837">
        <v>0.10000010509732538</v>
      </c>
      <c r="S1404" s="850">
        <v>28545</v>
      </c>
    </row>
    <row r="1405" spans="1:19" ht="14.4" customHeight="1" x14ac:dyDescent="0.3">
      <c r="A1405" s="831" t="s">
        <v>4551</v>
      </c>
      <c r="B1405" s="832" t="s">
        <v>4552</v>
      </c>
      <c r="C1405" s="832" t="s">
        <v>606</v>
      </c>
      <c r="D1405" s="832" t="s">
        <v>2478</v>
      </c>
      <c r="E1405" s="832" t="s">
        <v>4553</v>
      </c>
      <c r="F1405" s="832" t="s">
        <v>4581</v>
      </c>
      <c r="G1405" s="832" t="s">
        <v>4580</v>
      </c>
      <c r="H1405" s="849">
        <v>1</v>
      </c>
      <c r="I1405" s="849">
        <v>57847.6</v>
      </c>
      <c r="J1405" s="832">
        <v>9.9999999999999992E-2</v>
      </c>
      <c r="K1405" s="832">
        <v>57847.6</v>
      </c>
      <c r="L1405" s="849">
        <v>10</v>
      </c>
      <c r="M1405" s="849">
        <v>578476</v>
      </c>
      <c r="N1405" s="832">
        <v>1</v>
      </c>
      <c r="O1405" s="832">
        <v>57847.6</v>
      </c>
      <c r="P1405" s="849">
        <v>1</v>
      </c>
      <c r="Q1405" s="849">
        <v>57847.6</v>
      </c>
      <c r="R1405" s="837">
        <v>9.9999999999999992E-2</v>
      </c>
      <c r="S1405" s="850">
        <v>57847.6</v>
      </c>
    </row>
    <row r="1406" spans="1:19" ht="14.4" customHeight="1" x14ac:dyDescent="0.3">
      <c r="A1406" s="831" t="s">
        <v>4551</v>
      </c>
      <c r="B1406" s="832" t="s">
        <v>4552</v>
      </c>
      <c r="C1406" s="832" t="s">
        <v>606</v>
      </c>
      <c r="D1406" s="832" t="s">
        <v>2478</v>
      </c>
      <c r="E1406" s="832" t="s">
        <v>4553</v>
      </c>
      <c r="F1406" s="832" t="s">
        <v>4582</v>
      </c>
      <c r="G1406" s="832" t="s">
        <v>4580</v>
      </c>
      <c r="H1406" s="849">
        <v>3</v>
      </c>
      <c r="I1406" s="849">
        <v>334340.06</v>
      </c>
      <c r="J1406" s="832">
        <v>1.0000014057563449</v>
      </c>
      <c r="K1406" s="832">
        <v>111446.68666666666</v>
      </c>
      <c r="L1406" s="849">
        <v>3</v>
      </c>
      <c r="M1406" s="849">
        <v>334339.59000000003</v>
      </c>
      <c r="N1406" s="832">
        <v>1</v>
      </c>
      <c r="O1406" s="832">
        <v>111446.53000000001</v>
      </c>
      <c r="P1406" s="849"/>
      <c r="Q1406" s="849"/>
      <c r="R1406" s="837"/>
      <c r="S1406" s="850"/>
    </row>
    <row r="1407" spans="1:19" ht="14.4" customHeight="1" x14ac:dyDescent="0.3">
      <c r="A1407" s="831" t="s">
        <v>4551</v>
      </c>
      <c r="B1407" s="832" t="s">
        <v>4552</v>
      </c>
      <c r="C1407" s="832" t="s">
        <v>606</v>
      </c>
      <c r="D1407" s="832" t="s">
        <v>2478</v>
      </c>
      <c r="E1407" s="832" t="s">
        <v>4553</v>
      </c>
      <c r="F1407" s="832" t="s">
        <v>4583</v>
      </c>
      <c r="G1407" s="832" t="s">
        <v>4584</v>
      </c>
      <c r="H1407" s="849">
        <v>1</v>
      </c>
      <c r="I1407" s="849">
        <v>78826.98</v>
      </c>
      <c r="J1407" s="832"/>
      <c r="K1407" s="832">
        <v>78826.98</v>
      </c>
      <c r="L1407" s="849"/>
      <c r="M1407" s="849"/>
      <c r="N1407" s="832"/>
      <c r="O1407" s="832"/>
      <c r="P1407" s="849"/>
      <c r="Q1407" s="849"/>
      <c r="R1407" s="837"/>
      <c r="S1407" s="850"/>
    </row>
    <row r="1408" spans="1:19" ht="14.4" customHeight="1" x14ac:dyDescent="0.3">
      <c r="A1408" s="831" t="s">
        <v>4551</v>
      </c>
      <c r="B1408" s="832" t="s">
        <v>4552</v>
      </c>
      <c r="C1408" s="832" t="s">
        <v>606</v>
      </c>
      <c r="D1408" s="832" t="s">
        <v>2478</v>
      </c>
      <c r="E1408" s="832" t="s">
        <v>4553</v>
      </c>
      <c r="F1408" s="832" t="s">
        <v>4585</v>
      </c>
      <c r="G1408" s="832" t="s">
        <v>4586</v>
      </c>
      <c r="H1408" s="849">
        <v>34</v>
      </c>
      <c r="I1408" s="849">
        <v>1891223.75</v>
      </c>
      <c r="J1408" s="832">
        <v>1.2119155576655016</v>
      </c>
      <c r="K1408" s="832">
        <v>55624.227941176468</v>
      </c>
      <c r="L1408" s="849">
        <v>45</v>
      </c>
      <c r="M1408" s="849">
        <v>1560524.3599999999</v>
      </c>
      <c r="N1408" s="832">
        <v>1</v>
      </c>
      <c r="O1408" s="832">
        <v>34678.319111111108</v>
      </c>
      <c r="P1408" s="849">
        <v>17</v>
      </c>
      <c r="Q1408" s="849">
        <v>408377.4</v>
      </c>
      <c r="R1408" s="837">
        <v>0.26169242241114393</v>
      </c>
      <c r="S1408" s="850">
        <v>24022.2</v>
      </c>
    </row>
    <row r="1409" spans="1:19" ht="14.4" customHeight="1" x14ac:dyDescent="0.3">
      <c r="A1409" s="831" t="s">
        <v>4551</v>
      </c>
      <c r="B1409" s="832" t="s">
        <v>4552</v>
      </c>
      <c r="C1409" s="832" t="s">
        <v>606</v>
      </c>
      <c r="D1409" s="832" t="s">
        <v>2478</v>
      </c>
      <c r="E1409" s="832" t="s">
        <v>4553</v>
      </c>
      <c r="F1409" s="832" t="s">
        <v>4587</v>
      </c>
      <c r="G1409" s="832" t="s">
        <v>4588</v>
      </c>
      <c r="H1409" s="849">
        <v>8</v>
      </c>
      <c r="I1409" s="849">
        <v>66356.56</v>
      </c>
      <c r="J1409" s="832"/>
      <c r="K1409" s="832">
        <v>8294.57</v>
      </c>
      <c r="L1409" s="849"/>
      <c r="M1409" s="849"/>
      <c r="N1409" s="832"/>
      <c r="O1409" s="832"/>
      <c r="P1409" s="849"/>
      <c r="Q1409" s="849"/>
      <c r="R1409" s="837"/>
      <c r="S1409" s="850"/>
    </row>
    <row r="1410" spans="1:19" ht="14.4" customHeight="1" x14ac:dyDescent="0.3">
      <c r="A1410" s="831" t="s">
        <v>4551</v>
      </c>
      <c r="B1410" s="832" t="s">
        <v>4552</v>
      </c>
      <c r="C1410" s="832" t="s">
        <v>606</v>
      </c>
      <c r="D1410" s="832" t="s">
        <v>2478</v>
      </c>
      <c r="E1410" s="832" t="s">
        <v>4553</v>
      </c>
      <c r="F1410" s="832" t="s">
        <v>4593</v>
      </c>
      <c r="G1410" s="832" t="s">
        <v>4586</v>
      </c>
      <c r="H1410" s="849">
        <v>14</v>
      </c>
      <c r="I1410" s="849">
        <v>2362205.2000000002</v>
      </c>
      <c r="J1410" s="832">
        <v>1.5359238580850314</v>
      </c>
      <c r="K1410" s="832">
        <v>168728.94285714286</v>
      </c>
      <c r="L1410" s="849">
        <v>15</v>
      </c>
      <c r="M1410" s="849">
        <v>1537970.25</v>
      </c>
      <c r="N1410" s="832">
        <v>1</v>
      </c>
      <c r="O1410" s="832">
        <v>102531.35</v>
      </c>
      <c r="P1410" s="849">
        <v>8</v>
      </c>
      <c r="Q1410" s="849">
        <v>580698.4</v>
      </c>
      <c r="R1410" s="837">
        <v>0.37757453370765787</v>
      </c>
      <c r="S1410" s="850">
        <v>72587.3</v>
      </c>
    </row>
    <row r="1411" spans="1:19" ht="14.4" customHeight="1" x14ac:dyDescent="0.3">
      <c r="A1411" s="831" t="s">
        <v>4551</v>
      </c>
      <c r="B1411" s="832" t="s">
        <v>4552</v>
      </c>
      <c r="C1411" s="832" t="s">
        <v>606</v>
      </c>
      <c r="D1411" s="832" t="s">
        <v>2478</v>
      </c>
      <c r="E1411" s="832" t="s">
        <v>4553</v>
      </c>
      <c r="F1411" s="832" t="s">
        <v>4596</v>
      </c>
      <c r="G1411" s="832" t="s">
        <v>1701</v>
      </c>
      <c r="H1411" s="849">
        <v>36.42</v>
      </c>
      <c r="I1411" s="849">
        <v>181480.86</v>
      </c>
      <c r="J1411" s="832">
        <v>4.3249621198219499</v>
      </c>
      <c r="K1411" s="832">
        <v>4982.9999999999991</v>
      </c>
      <c r="L1411" s="849">
        <v>8.58</v>
      </c>
      <c r="M1411" s="849">
        <v>41961.26</v>
      </c>
      <c r="N1411" s="832">
        <v>1</v>
      </c>
      <c r="O1411" s="832">
        <v>4890.5897435897441</v>
      </c>
      <c r="P1411" s="849"/>
      <c r="Q1411" s="849"/>
      <c r="R1411" s="837"/>
      <c r="S1411" s="850"/>
    </row>
    <row r="1412" spans="1:19" ht="14.4" customHeight="1" x14ac:dyDescent="0.3">
      <c r="A1412" s="831" t="s">
        <v>4551</v>
      </c>
      <c r="B1412" s="832" t="s">
        <v>4552</v>
      </c>
      <c r="C1412" s="832" t="s">
        <v>606</v>
      </c>
      <c r="D1412" s="832" t="s">
        <v>2478</v>
      </c>
      <c r="E1412" s="832" t="s">
        <v>4553</v>
      </c>
      <c r="F1412" s="832" t="s">
        <v>4599</v>
      </c>
      <c r="G1412" s="832" t="s">
        <v>2421</v>
      </c>
      <c r="H1412" s="849"/>
      <c r="I1412" s="849"/>
      <c r="J1412" s="832"/>
      <c r="K1412" s="832"/>
      <c r="L1412" s="849">
        <v>26.76</v>
      </c>
      <c r="M1412" s="849">
        <v>280251.32</v>
      </c>
      <c r="N1412" s="832">
        <v>1</v>
      </c>
      <c r="O1412" s="832">
        <v>10472.76980568012</v>
      </c>
      <c r="P1412" s="849">
        <v>3.31</v>
      </c>
      <c r="Q1412" s="849">
        <v>30287.59</v>
      </c>
      <c r="R1412" s="837">
        <v>0.10807296108364449</v>
      </c>
      <c r="S1412" s="850">
        <v>9150.3293051359524</v>
      </c>
    </row>
    <row r="1413" spans="1:19" ht="14.4" customHeight="1" x14ac:dyDescent="0.3">
      <c r="A1413" s="831" t="s">
        <v>4551</v>
      </c>
      <c r="B1413" s="832" t="s">
        <v>4552</v>
      </c>
      <c r="C1413" s="832" t="s">
        <v>606</v>
      </c>
      <c r="D1413" s="832" t="s">
        <v>2478</v>
      </c>
      <c r="E1413" s="832" t="s">
        <v>4553</v>
      </c>
      <c r="F1413" s="832" t="s">
        <v>4600</v>
      </c>
      <c r="G1413" s="832" t="s">
        <v>2044</v>
      </c>
      <c r="H1413" s="849"/>
      <c r="I1413" s="849"/>
      <c r="J1413" s="832"/>
      <c r="K1413" s="832"/>
      <c r="L1413" s="849">
        <v>2</v>
      </c>
      <c r="M1413" s="849">
        <v>97.48</v>
      </c>
      <c r="N1413" s="832">
        <v>1</v>
      </c>
      <c r="O1413" s="832">
        <v>48.74</v>
      </c>
      <c r="P1413" s="849"/>
      <c r="Q1413" s="849"/>
      <c r="R1413" s="837"/>
      <c r="S1413" s="850"/>
    </row>
    <row r="1414" spans="1:19" ht="14.4" customHeight="1" x14ac:dyDescent="0.3">
      <c r="A1414" s="831" t="s">
        <v>4551</v>
      </c>
      <c r="B1414" s="832" t="s">
        <v>4552</v>
      </c>
      <c r="C1414" s="832" t="s">
        <v>606</v>
      </c>
      <c r="D1414" s="832" t="s">
        <v>2478</v>
      </c>
      <c r="E1414" s="832" t="s">
        <v>4553</v>
      </c>
      <c r="F1414" s="832" t="s">
        <v>4601</v>
      </c>
      <c r="G1414" s="832" t="s">
        <v>4602</v>
      </c>
      <c r="H1414" s="849">
        <v>22.32</v>
      </c>
      <c r="I1414" s="849">
        <v>3069.84</v>
      </c>
      <c r="J1414" s="832"/>
      <c r="K1414" s="832">
        <v>137.53763440860214</v>
      </c>
      <c r="L1414" s="849"/>
      <c r="M1414" s="849"/>
      <c r="N1414" s="832"/>
      <c r="O1414" s="832"/>
      <c r="P1414" s="849"/>
      <c r="Q1414" s="849"/>
      <c r="R1414" s="837"/>
      <c r="S1414" s="850"/>
    </row>
    <row r="1415" spans="1:19" ht="14.4" customHeight="1" x14ac:dyDescent="0.3">
      <c r="A1415" s="831" t="s">
        <v>4551</v>
      </c>
      <c r="B1415" s="832" t="s">
        <v>4552</v>
      </c>
      <c r="C1415" s="832" t="s">
        <v>606</v>
      </c>
      <c r="D1415" s="832" t="s">
        <v>2478</v>
      </c>
      <c r="E1415" s="832" t="s">
        <v>4553</v>
      </c>
      <c r="F1415" s="832" t="s">
        <v>4603</v>
      </c>
      <c r="G1415" s="832" t="s">
        <v>4602</v>
      </c>
      <c r="H1415" s="849">
        <v>45.410000000000004</v>
      </c>
      <c r="I1415" s="849">
        <v>31226.57</v>
      </c>
      <c r="J1415" s="832"/>
      <c r="K1415" s="832">
        <v>687.6584452763708</v>
      </c>
      <c r="L1415" s="849"/>
      <c r="M1415" s="849"/>
      <c r="N1415" s="832"/>
      <c r="O1415" s="832"/>
      <c r="P1415" s="849"/>
      <c r="Q1415" s="849"/>
      <c r="R1415" s="837"/>
      <c r="S1415" s="850"/>
    </row>
    <row r="1416" spans="1:19" ht="14.4" customHeight="1" x14ac:dyDescent="0.3">
      <c r="A1416" s="831" t="s">
        <v>4551</v>
      </c>
      <c r="B1416" s="832" t="s">
        <v>4552</v>
      </c>
      <c r="C1416" s="832" t="s">
        <v>606</v>
      </c>
      <c r="D1416" s="832" t="s">
        <v>2478</v>
      </c>
      <c r="E1416" s="832" t="s">
        <v>4553</v>
      </c>
      <c r="F1416" s="832" t="s">
        <v>4604</v>
      </c>
      <c r="G1416" s="832" t="s">
        <v>1660</v>
      </c>
      <c r="H1416" s="849">
        <v>23</v>
      </c>
      <c r="I1416" s="849">
        <v>47733.280000000006</v>
      </c>
      <c r="J1416" s="832"/>
      <c r="K1416" s="832">
        <v>2075.36</v>
      </c>
      <c r="L1416" s="849"/>
      <c r="M1416" s="849"/>
      <c r="N1416" s="832"/>
      <c r="O1416" s="832"/>
      <c r="P1416" s="849">
        <v>13</v>
      </c>
      <c r="Q1416" s="849">
        <v>16781.18</v>
      </c>
      <c r="R1416" s="837"/>
      <c r="S1416" s="850">
        <v>1290.8600000000001</v>
      </c>
    </row>
    <row r="1417" spans="1:19" ht="14.4" customHeight="1" x14ac:dyDescent="0.3">
      <c r="A1417" s="831" t="s">
        <v>4551</v>
      </c>
      <c r="B1417" s="832" t="s">
        <v>4552</v>
      </c>
      <c r="C1417" s="832" t="s">
        <v>606</v>
      </c>
      <c r="D1417" s="832" t="s">
        <v>2478</v>
      </c>
      <c r="E1417" s="832" t="s">
        <v>4553</v>
      </c>
      <c r="F1417" s="832" t="s">
        <v>4605</v>
      </c>
      <c r="G1417" s="832" t="s">
        <v>651</v>
      </c>
      <c r="H1417" s="849"/>
      <c r="I1417" s="849"/>
      <c r="J1417" s="832"/>
      <c r="K1417" s="832"/>
      <c r="L1417" s="849">
        <v>0.1</v>
      </c>
      <c r="M1417" s="849">
        <v>7.8</v>
      </c>
      <c r="N1417" s="832">
        <v>1</v>
      </c>
      <c r="O1417" s="832">
        <v>78</v>
      </c>
      <c r="P1417" s="849"/>
      <c r="Q1417" s="849"/>
      <c r="R1417" s="837"/>
      <c r="S1417" s="850"/>
    </row>
    <row r="1418" spans="1:19" ht="14.4" customHeight="1" x14ac:dyDescent="0.3">
      <c r="A1418" s="831" t="s">
        <v>4551</v>
      </c>
      <c r="B1418" s="832" t="s">
        <v>4552</v>
      </c>
      <c r="C1418" s="832" t="s">
        <v>606</v>
      </c>
      <c r="D1418" s="832" t="s">
        <v>2478</v>
      </c>
      <c r="E1418" s="832" t="s">
        <v>4553</v>
      </c>
      <c r="F1418" s="832" t="s">
        <v>4606</v>
      </c>
      <c r="G1418" s="832" t="s">
        <v>1144</v>
      </c>
      <c r="H1418" s="849">
        <v>15.4</v>
      </c>
      <c r="I1418" s="849">
        <v>2805.1099999999997</v>
      </c>
      <c r="J1418" s="832">
        <v>0.88505747126436762</v>
      </c>
      <c r="K1418" s="832">
        <v>182.14999999999998</v>
      </c>
      <c r="L1418" s="849">
        <v>17.399999999999999</v>
      </c>
      <c r="M1418" s="849">
        <v>3169.4100000000003</v>
      </c>
      <c r="N1418" s="832">
        <v>1</v>
      </c>
      <c r="O1418" s="832">
        <v>182.15000000000003</v>
      </c>
      <c r="P1418" s="849">
        <v>7.4</v>
      </c>
      <c r="Q1418" s="849">
        <v>1297.96</v>
      </c>
      <c r="R1418" s="837">
        <v>0.40952732527505115</v>
      </c>
      <c r="S1418" s="850">
        <v>175.4</v>
      </c>
    </row>
    <row r="1419" spans="1:19" ht="14.4" customHeight="1" x14ac:dyDescent="0.3">
      <c r="A1419" s="831" t="s">
        <v>4551</v>
      </c>
      <c r="B1419" s="832" t="s">
        <v>4552</v>
      </c>
      <c r="C1419" s="832" t="s">
        <v>606</v>
      </c>
      <c r="D1419" s="832" t="s">
        <v>2478</v>
      </c>
      <c r="E1419" s="832" t="s">
        <v>4553</v>
      </c>
      <c r="F1419" s="832" t="s">
        <v>4607</v>
      </c>
      <c r="G1419" s="832" t="s">
        <v>779</v>
      </c>
      <c r="H1419" s="849">
        <v>22.8</v>
      </c>
      <c r="I1419" s="849">
        <v>1613.1</v>
      </c>
      <c r="J1419" s="832">
        <v>2.4287456524684945</v>
      </c>
      <c r="K1419" s="832">
        <v>70.75</v>
      </c>
      <c r="L1419" s="849">
        <v>7.8</v>
      </c>
      <c r="M1419" s="849">
        <v>664.17</v>
      </c>
      <c r="N1419" s="832">
        <v>1</v>
      </c>
      <c r="O1419" s="832">
        <v>85.149999999999991</v>
      </c>
      <c r="P1419" s="849">
        <v>2.2000000000000002</v>
      </c>
      <c r="Q1419" s="849">
        <v>132.88</v>
      </c>
      <c r="R1419" s="837">
        <v>0.20006925937636449</v>
      </c>
      <c r="S1419" s="850">
        <v>60.399999999999991</v>
      </c>
    </row>
    <row r="1420" spans="1:19" ht="14.4" customHeight="1" x14ac:dyDescent="0.3">
      <c r="A1420" s="831" t="s">
        <v>4551</v>
      </c>
      <c r="B1420" s="832" t="s">
        <v>4552</v>
      </c>
      <c r="C1420" s="832" t="s">
        <v>606</v>
      </c>
      <c r="D1420" s="832" t="s">
        <v>2478</v>
      </c>
      <c r="E1420" s="832" t="s">
        <v>4553</v>
      </c>
      <c r="F1420" s="832" t="s">
        <v>4608</v>
      </c>
      <c r="G1420" s="832" t="s">
        <v>2564</v>
      </c>
      <c r="H1420" s="849">
        <v>1.73</v>
      </c>
      <c r="I1420" s="849">
        <v>841.52</v>
      </c>
      <c r="J1420" s="832">
        <v>0.45593541745679145</v>
      </c>
      <c r="K1420" s="832">
        <v>486.42774566473986</v>
      </c>
      <c r="L1420" s="849">
        <v>2.69</v>
      </c>
      <c r="M1420" s="849">
        <v>1845.7</v>
      </c>
      <c r="N1420" s="832">
        <v>1</v>
      </c>
      <c r="O1420" s="832">
        <v>686.13382899628255</v>
      </c>
      <c r="P1420" s="849">
        <v>0.8600000000000001</v>
      </c>
      <c r="Q1420" s="849">
        <v>590.09</v>
      </c>
      <c r="R1420" s="837">
        <v>0.31971067887522348</v>
      </c>
      <c r="S1420" s="850">
        <v>686.15116279069764</v>
      </c>
    </row>
    <row r="1421" spans="1:19" ht="14.4" customHeight="1" x14ac:dyDescent="0.3">
      <c r="A1421" s="831" t="s">
        <v>4551</v>
      </c>
      <c r="B1421" s="832" t="s">
        <v>4552</v>
      </c>
      <c r="C1421" s="832" t="s">
        <v>606</v>
      </c>
      <c r="D1421" s="832" t="s">
        <v>2478</v>
      </c>
      <c r="E1421" s="832" t="s">
        <v>4553</v>
      </c>
      <c r="F1421" s="832" t="s">
        <v>4609</v>
      </c>
      <c r="G1421" s="832" t="s">
        <v>2564</v>
      </c>
      <c r="H1421" s="849">
        <v>4.5200000000000005</v>
      </c>
      <c r="I1421" s="849">
        <v>549.66999999999996</v>
      </c>
      <c r="J1421" s="832">
        <v>0.50539255799413385</v>
      </c>
      <c r="K1421" s="832">
        <v>121.608407079646</v>
      </c>
      <c r="L1421" s="849">
        <v>6.34</v>
      </c>
      <c r="M1421" s="849">
        <v>1087.6100000000001</v>
      </c>
      <c r="N1421" s="832">
        <v>1</v>
      </c>
      <c r="O1421" s="832">
        <v>171.54731861198741</v>
      </c>
      <c r="P1421" s="849">
        <v>2</v>
      </c>
      <c r="Q1421" s="849">
        <v>343.1</v>
      </c>
      <c r="R1421" s="837">
        <v>0.31546234403876389</v>
      </c>
      <c r="S1421" s="850">
        <v>171.55</v>
      </c>
    </row>
    <row r="1422" spans="1:19" ht="14.4" customHeight="1" x14ac:dyDescent="0.3">
      <c r="A1422" s="831" t="s">
        <v>4551</v>
      </c>
      <c r="B1422" s="832" t="s">
        <v>4552</v>
      </c>
      <c r="C1422" s="832" t="s">
        <v>606</v>
      </c>
      <c r="D1422" s="832" t="s">
        <v>2478</v>
      </c>
      <c r="E1422" s="832" t="s">
        <v>4553</v>
      </c>
      <c r="F1422" s="832" t="s">
        <v>4610</v>
      </c>
      <c r="G1422" s="832" t="s">
        <v>2564</v>
      </c>
      <c r="H1422" s="849">
        <v>19.72</v>
      </c>
      <c r="I1422" s="849">
        <v>4796.6500000000005</v>
      </c>
      <c r="J1422" s="832">
        <v>0.52579280256941474</v>
      </c>
      <c r="K1422" s="832">
        <v>243.23782961460449</v>
      </c>
      <c r="L1422" s="849">
        <v>26.590000000000003</v>
      </c>
      <c r="M1422" s="849">
        <v>9122.7000000000007</v>
      </c>
      <c r="N1422" s="832">
        <v>1</v>
      </c>
      <c r="O1422" s="832">
        <v>343.0876269274163</v>
      </c>
      <c r="P1422" s="849">
        <v>7.3</v>
      </c>
      <c r="Q1422" s="849">
        <v>2504.5499999999997</v>
      </c>
      <c r="R1422" s="837">
        <v>0.27454043210891504</v>
      </c>
      <c r="S1422" s="850">
        <v>343.08904109589037</v>
      </c>
    </row>
    <row r="1423" spans="1:19" ht="14.4" customHeight="1" x14ac:dyDescent="0.3">
      <c r="A1423" s="831" t="s">
        <v>4551</v>
      </c>
      <c r="B1423" s="832" t="s">
        <v>4552</v>
      </c>
      <c r="C1423" s="832" t="s">
        <v>606</v>
      </c>
      <c r="D1423" s="832" t="s">
        <v>2478</v>
      </c>
      <c r="E1423" s="832" t="s">
        <v>4553</v>
      </c>
      <c r="F1423" s="832" t="s">
        <v>4614</v>
      </c>
      <c r="G1423" s="832" t="s">
        <v>4615</v>
      </c>
      <c r="H1423" s="849">
        <v>2.4000000000000004</v>
      </c>
      <c r="I1423" s="849">
        <v>281.52</v>
      </c>
      <c r="J1423" s="832">
        <v>0.63157894736842102</v>
      </c>
      <c r="K1423" s="832">
        <v>117.29999999999997</v>
      </c>
      <c r="L1423" s="849">
        <v>3.8</v>
      </c>
      <c r="M1423" s="849">
        <v>445.74</v>
      </c>
      <c r="N1423" s="832">
        <v>1</v>
      </c>
      <c r="O1423" s="832">
        <v>117.30000000000001</v>
      </c>
      <c r="P1423" s="849">
        <v>0.8</v>
      </c>
      <c r="Q1423" s="849">
        <v>93.84</v>
      </c>
      <c r="R1423" s="837">
        <v>0.2105263157894737</v>
      </c>
      <c r="S1423" s="850">
        <v>117.3</v>
      </c>
    </row>
    <row r="1424" spans="1:19" ht="14.4" customHeight="1" x14ac:dyDescent="0.3">
      <c r="A1424" s="831" t="s">
        <v>4551</v>
      </c>
      <c r="B1424" s="832" t="s">
        <v>4552</v>
      </c>
      <c r="C1424" s="832" t="s">
        <v>606</v>
      </c>
      <c r="D1424" s="832" t="s">
        <v>2478</v>
      </c>
      <c r="E1424" s="832" t="s">
        <v>4553</v>
      </c>
      <c r="F1424" s="832" t="s">
        <v>4616</v>
      </c>
      <c r="G1424" s="832" t="s">
        <v>1146</v>
      </c>
      <c r="H1424" s="849">
        <v>2.4</v>
      </c>
      <c r="I1424" s="849">
        <v>214.8</v>
      </c>
      <c r="J1424" s="832">
        <v>1</v>
      </c>
      <c r="K1424" s="832">
        <v>89.500000000000014</v>
      </c>
      <c r="L1424" s="849">
        <v>2.4000000000000004</v>
      </c>
      <c r="M1424" s="849">
        <v>214.8</v>
      </c>
      <c r="N1424" s="832">
        <v>1</v>
      </c>
      <c r="O1424" s="832">
        <v>89.499999999999986</v>
      </c>
      <c r="P1424" s="849">
        <v>0.2</v>
      </c>
      <c r="Q1424" s="849">
        <v>13.29</v>
      </c>
      <c r="R1424" s="837">
        <v>6.1871508379888258E-2</v>
      </c>
      <c r="S1424" s="850">
        <v>66.449999999999989</v>
      </c>
    </row>
    <row r="1425" spans="1:19" ht="14.4" customHeight="1" x14ac:dyDescent="0.3">
      <c r="A1425" s="831" t="s">
        <v>4551</v>
      </c>
      <c r="B1425" s="832" t="s">
        <v>4552</v>
      </c>
      <c r="C1425" s="832" t="s">
        <v>606</v>
      </c>
      <c r="D1425" s="832" t="s">
        <v>2478</v>
      </c>
      <c r="E1425" s="832" t="s">
        <v>4553</v>
      </c>
      <c r="F1425" s="832" t="s">
        <v>4619</v>
      </c>
      <c r="G1425" s="832" t="s">
        <v>1636</v>
      </c>
      <c r="H1425" s="849">
        <v>0.18</v>
      </c>
      <c r="I1425" s="849">
        <v>36.119999999999997</v>
      </c>
      <c r="J1425" s="832">
        <v>3</v>
      </c>
      <c r="K1425" s="832">
        <v>200.66666666666666</v>
      </c>
      <c r="L1425" s="849">
        <v>0.06</v>
      </c>
      <c r="M1425" s="849">
        <v>12.04</v>
      </c>
      <c r="N1425" s="832">
        <v>1</v>
      </c>
      <c r="O1425" s="832">
        <v>200.66666666666666</v>
      </c>
      <c r="P1425" s="849"/>
      <c r="Q1425" s="849"/>
      <c r="R1425" s="837"/>
      <c r="S1425" s="850"/>
    </row>
    <row r="1426" spans="1:19" ht="14.4" customHeight="1" x14ac:dyDescent="0.3">
      <c r="A1426" s="831" t="s">
        <v>4551</v>
      </c>
      <c r="B1426" s="832" t="s">
        <v>4552</v>
      </c>
      <c r="C1426" s="832" t="s">
        <v>606</v>
      </c>
      <c r="D1426" s="832" t="s">
        <v>2478</v>
      </c>
      <c r="E1426" s="832" t="s">
        <v>4553</v>
      </c>
      <c r="F1426" s="832" t="s">
        <v>4620</v>
      </c>
      <c r="G1426" s="832" t="s">
        <v>2087</v>
      </c>
      <c r="H1426" s="849">
        <v>39.49</v>
      </c>
      <c r="I1426" s="849">
        <v>92915.72</v>
      </c>
      <c r="J1426" s="832">
        <v>1.3390986983683919</v>
      </c>
      <c r="K1426" s="832">
        <v>2352.8923778171688</v>
      </c>
      <c r="L1426" s="849">
        <v>29.490000000000002</v>
      </c>
      <c r="M1426" s="849">
        <v>69386.759999999995</v>
      </c>
      <c r="N1426" s="832">
        <v>1</v>
      </c>
      <c r="O1426" s="832">
        <v>2352.8911495422176</v>
      </c>
      <c r="P1426" s="849"/>
      <c r="Q1426" s="849"/>
      <c r="R1426" s="837"/>
      <c r="S1426" s="850"/>
    </row>
    <row r="1427" spans="1:19" ht="14.4" customHeight="1" x14ac:dyDescent="0.3">
      <c r="A1427" s="831" t="s">
        <v>4551</v>
      </c>
      <c r="B1427" s="832" t="s">
        <v>4552</v>
      </c>
      <c r="C1427" s="832" t="s">
        <v>606</v>
      </c>
      <c r="D1427" s="832" t="s">
        <v>2478</v>
      </c>
      <c r="E1427" s="832" t="s">
        <v>4553</v>
      </c>
      <c r="F1427" s="832" t="s">
        <v>4623</v>
      </c>
      <c r="G1427" s="832" t="s">
        <v>4624</v>
      </c>
      <c r="H1427" s="849">
        <v>0.68</v>
      </c>
      <c r="I1427" s="849">
        <v>338.48</v>
      </c>
      <c r="J1427" s="832"/>
      <c r="K1427" s="832">
        <v>497.76470588235293</v>
      </c>
      <c r="L1427" s="849"/>
      <c r="M1427" s="849"/>
      <c r="N1427" s="832"/>
      <c r="O1427" s="832"/>
      <c r="P1427" s="849"/>
      <c r="Q1427" s="849"/>
      <c r="R1427" s="837"/>
      <c r="S1427" s="850"/>
    </row>
    <row r="1428" spans="1:19" ht="14.4" customHeight="1" x14ac:dyDescent="0.3">
      <c r="A1428" s="831" t="s">
        <v>4551</v>
      </c>
      <c r="B1428" s="832" t="s">
        <v>4552</v>
      </c>
      <c r="C1428" s="832" t="s">
        <v>606</v>
      </c>
      <c r="D1428" s="832" t="s">
        <v>2478</v>
      </c>
      <c r="E1428" s="832" t="s">
        <v>4553</v>
      </c>
      <c r="F1428" s="832" t="s">
        <v>4625</v>
      </c>
      <c r="G1428" s="832" t="s">
        <v>4624</v>
      </c>
      <c r="H1428" s="849">
        <v>5.5</v>
      </c>
      <c r="I1428" s="849">
        <v>912.56</v>
      </c>
      <c r="J1428" s="832"/>
      <c r="K1428" s="832">
        <v>165.92</v>
      </c>
      <c r="L1428" s="849"/>
      <c r="M1428" s="849"/>
      <c r="N1428" s="832"/>
      <c r="O1428" s="832"/>
      <c r="P1428" s="849"/>
      <c r="Q1428" s="849"/>
      <c r="R1428" s="837"/>
      <c r="S1428" s="850"/>
    </row>
    <row r="1429" spans="1:19" ht="14.4" customHeight="1" x14ac:dyDescent="0.3">
      <c r="A1429" s="831" t="s">
        <v>4551</v>
      </c>
      <c r="B1429" s="832" t="s">
        <v>4552</v>
      </c>
      <c r="C1429" s="832" t="s">
        <v>606</v>
      </c>
      <c r="D1429" s="832" t="s">
        <v>2478</v>
      </c>
      <c r="E1429" s="832" t="s">
        <v>4553</v>
      </c>
      <c r="F1429" s="832" t="s">
        <v>4626</v>
      </c>
      <c r="G1429" s="832" t="s">
        <v>4627</v>
      </c>
      <c r="H1429" s="849"/>
      <c r="I1429" s="849"/>
      <c r="J1429" s="832"/>
      <c r="K1429" s="832"/>
      <c r="L1429" s="849">
        <v>1</v>
      </c>
      <c r="M1429" s="849">
        <v>4742.3999999999996</v>
      </c>
      <c r="N1429" s="832">
        <v>1</v>
      </c>
      <c r="O1429" s="832">
        <v>4742.3999999999996</v>
      </c>
      <c r="P1429" s="849"/>
      <c r="Q1429" s="849"/>
      <c r="R1429" s="837"/>
      <c r="S1429" s="850"/>
    </row>
    <row r="1430" spans="1:19" ht="14.4" customHeight="1" x14ac:dyDescent="0.3">
      <c r="A1430" s="831" t="s">
        <v>4551</v>
      </c>
      <c r="B1430" s="832" t="s">
        <v>4552</v>
      </c>
      <c r="C1430" s="832" t="s">
        <v>606</v>
      </c>
      <c r="D1430" s="832" t="s">
        <v>2478</v>
      </c>
      <c r="E1430" s="832" t="s">
        <v>4553</v>
      </c>
      <c r="F1430" s="832" t="s">
        <v>4628</v>
      </c>
      <c r="G1430" s="832" t="s">
        <v>4629</v>
      </c>
      <c r="H1430" s="849">
        <v>2.46</v>
      </c>
      <c r="I1430" s="849">
        <v>1760.57</v>
      </c>
      <c r="J1430" s="832"/>
      <c r="K1430" s="832">
        <v>715.67886178861784</v>
      </c>
      <c r="L1430" s="849"/>
      <c r="M1430" s="849"/>
      <c r="N1430" s="832"/>
      <c r="O1430" s="832"/>
      <c r="P1430" s="849"/>
      <c r="Q1430" s="849"/>
      <c r="R1430" s="837"/>
      <c r="S1430" s="850"/>
    </row>
    <row r="1431" spans="1:19" ht="14.4" customHeight="1" x14ac:dyDescent="0.3">
      <c r="A1431" s="831" t="s">
        <v>4551</v>
      </c>
      <c r="B1431" s="832" t="s">
        <v>4552</v>
      </c>
      <c r="C1431" s="832" t="s">
        <v>606</v>
      </c>
      <c r="D1431" s="832" t="s">
        <v>2478</v>
      </c>
      <c r="E1431" s="832" t="s">
        <v>4553</v>
      </c>
      <c r="F1431" s="832" t="s">
        <v>4630</v>
      </c>
      <c r="G1431" s="832" t="s">
        <v>4629</v>
      </c>
      <c r="H1431" s="849">
        <v>2.19</v>
      </c>
      <c r="I1431" s="849">
        <v>3134.65</v>
      </c>
      <c r="J1431" s="832"/>
      <c r="K1431" s="832">
        <v>1431.3470319634705</v>
      </c>
      <c r="L1431" s="849"/>
      <c r="M1431" s="849"/>
      <c r="N1431" s="832"/>
      <c r="O1431" s="832"/>
      <c r="P1431" s="849"/>
      <c r="Q1431" s="849"/>
      <c r="R1431" s="837"/>
      <c r="S1431" s="850"/>
    </row>
    <row r="1432" spans="1:19" ht="14.4" customHeight="1" x14ac:dyDescent="0.3">
      <c r="A1432" s="831" t="s">
        <v>4551</v>
      </c>
      <c r="B1432" s="832" t="s">
        <v>4552</v>
      </c>
      <c r="C1432" s="832" t="s">
        <v>606</v>
      </c>
      <c r="D1432" s="832" t="s">
        <v>2478</v>
      </c>
      <c r="E1432" s="832" t="s">
        <v>4553</v>
      </c>
      <c r="F1432" s="832" t="s">
        <v>4638</v>
      </c>
      <c r="G1432" s="832" t="s">
        <v>4639</v>
      </c>
      <c r="H1432" s="849">
        <v>2.48</v>
      </c>
      <c r="I1432" s="849">
        <v>654.16999999999996</v>
      </c>
      <c r="J1432" s="832"/>
      <c r="K1432" s="832">
        <v>263.77822580645159</v>
      </c>
      <c r="L1432" s="849"/>
      <c r="M1432" s="849"/>
      <c r="N1432" s="832"/>
      <c r="O1432" s="832"/>
      <c r="P1432" s="849"/>
      <c r="Q1432" s="849"/>
      <c r="R1432" s="837"/>
      <c r="S1432" s="850"/>
    </row>
    <row r="1433" spans="1:19" ht="14.4" customHeight="1" x14ac:dyDescent="0.3">
      <c r="A1433" s="831" t="s">
        <v>4551</v>
      </c>
      <c r="B1433" s="832" t="s">
        <v>4552</v>
      </c>
      <c r="C1433" s="832" t="s">
        <v>606</v>
      </c>
      <c r="D1433" s="832" t="s">
        <v>2478</v>
      </c>
      <c r="E1433" s="832" t="s">
        <v>4553</v>
      </c>
      <c r="F1433" s="832" t="s">
        <v>4647</v>
      </c>
      <c r="G1433" s="832" t="s">
        <v>4648</v>
      </c>
      <c r="H1433" s="849">
        <v>16</v>
      </c>
      <c r="I1433" s="849">
        <v>107385.92</v>
      </c>
      <c r="J1433" s="832">
        <v>0.84210526315789469</v>
      </c>
      <c r="K1433" s="832">
        <v>6711.62</v>
      </c>
      <c r="L1433" s="849">
        <v>19</v>
      </c>
      <c r="M1433" s="849">
        <v>127520.78</v>
      </c>
      <c r="N1433" s="832">
        <v>1</v>
      </c>
      <c r="O1433" s="832">
        <v>6711.62</v>
      </c>
      <c r="P1433" s="849">
        <v>6</v>
      </c>
      <c r="Q1433" s="849">
        <v>40239.599999999999</v>
      </c>
      <c r="R1433" s="837">
        <v>0.31555327688553975</v>
      </c>
      <c r="S1433" s="850">
        <v>6706.5999999999995</v>
      </c>
    </row>
    <row r="1434" spans="1:19" ht="14.4" customHeight="1" x14ac:dyDescent="0.3">
      <c r="A1434" s="831" t="s">
        <v>4551</v>
      </c>
      <c r="B1434" s="832" t="s">
        <v>4552</v>
      </c>
      <c r="C1434" s="832" t="s">
        <v>606</v>
      </c>
      <c r="D1434" s="832" t="s">
        <v>2478</v>
      </c>
      <c r="E1434" s="832" t="s">
        <v>4553</v>
      </c>
      <c r="F1434" s="832" t="s">
        <v>4649</v>
      </c>
      <c r="G1434" s="832" t="s">
        <v>4639</v>
      </c>
      <c r="H1434" s="849">
        <v>1</v>
      </c>
      <c r="I1434" s="849">
        <v>2637.84</v>
      </c>
      <c r="J1434" s="832">
        <v>1.0526349393840235</v>
      </c>
      <c r="K1434" s="832">
        <v>2637.84</v>
      </c>
      <c r="L1434" s="849">
        <v>0.95</v>
      </c>
      <c r="M1434" s="849">
        <v>2505.94</v>
      </c>
      <c r="N1434" s="832">
        <v>1</v>
      </c>
      <c r="O1434" s="832">
        <v>2637.8315789473686</v>
      </c>
      <c r="P1434" s="849"/>
      <c r="Q1434" s="849"/>
      <c r="R1434" s="837"/>
      <c r="S1434" s="850"/>
    </row>
    <row r="1435" spans="1:19" ht="14.4" customHeight="1" x14ac:dyDescent="0.3">
      <c r="A1435" s="831" t="s">
        <v>4551</v>
      </c>
      <c r="B1435" s="832" t="s">
        <v>4552</v>
      </c>
      <c r="C1435" s="832" t="s">
        <v>606</v>
      </c>
      <c r="D1435" s="832" t="s">
        <v>2478</v>
      </c>
      <c r="E1435" s="832" t="s">
        <v>4553</v>
      </c>
      <c r="F1435" s="832" t="s">
        <v>4650</v>
      </c>
      <c r="G1435" s="832" t="s">
        <v>4639</v>
      </c>
      <c r="H1435" s="849">
        <v>1</v>
      </c>
      <c r="I1435" s="849">
        <v>1318.91</v>
      </c>
      <c r="J1435" s="832"/>
      <c r="K1435" s="832">
        <v>1318.91</v>
      </c>
      <c r="L1435" s="849"/>
      <c r="M1435" s="849"/>
      <c r="N1435" s="832"/>
      <c r="O1435" s="832"/>
      <c r="P1435" s="849"/>
      <c r="Q1435" s="849"/>
      <c r="R1435" s="837"/>
      <c r="S1435" s="850"/>
    </row>
    <row r="1436" spans="1:19" ht="14.4" customHeight="1" x14ac:dyDescent="0.3">
      <c r="A1436" s="831" t="s">
        <v>4551</v>
      </c>
      <c r="B1436" s="832" t="s">
        <v>4552</v>
      </c>
      <c r="C1436" s="832" t="s">
        <v>606</v>
      </c>
      <c r="D1436" s="832" t="s">
        <v>2478</v>
      </c>
      <c r="E1436" s="832" t="s">
        <v>4553</v>
      </c>
      <c r="F1436" s="832" t="s">
        <v>4653</v>
      </c>
      <c r="G1436" s="832" t="s">
        <v>2101</v>
      </c>
      <c r="H1436" s="849">
        <v>6.7999999999999989</v>
      </c>
      <c r="I1436" s="849">
        <v>45773.86</v>
      </c>
      <c r="J1436" s="832">
        <v>1.4516623255781502</v>
      </c>
      <c r="K1436" s="832">
        <v>6731.4500000000007</v>
      </c>
      <c r="L1436" s="849">
        <v>6.6</v>
      </c>
      <c r="M1436" s="849">
        <v>31532.03</v>
      </c>
      <c r="N1436" s="832">
        <v>1</v>
      </c>
      <c r="O1436" s="832">
        <v>4777.5803030303032</v>
      </c>
      <c r="P1436" s="849">
        <v>3</v>
      </c>
      <c r="Q1436" s="849">
        <v>1600.73</v>
      </c>
      <c r="R1436" s="837">
        <v>5.0765206046042712E-2</v>
      </c>
      <c r="S1436" s="850">
        <v>533.57666666666671</v>
      </c>
    </row>
    <row r="1437" spans="1:19" ht="14.4" customHeight="1" x14ac:dyDescent="0.3">
      <c r="A1437" s="831" t="s">
        <v>4551</v>
      </c>
      <c r="B1437" s="832" t="s">
        <v>4552</v>
      </c>
      <c r="C1437" s="832" t="s">
        <v>606</v>
      </c>
      <c r="D1437" s="832" t="s">
        <v>2478</v>
      </c>
      <c r="E1437" s="832" t="s">
        <v>4553</v>
      </c>
      <c r="F1437" s="832" t="s">
        <v>4657</v>
      </c>
      <c r="G1437" s="832" t="s">
        <v>4658</v>
      </c>
      <c r="H1437" s="849"/>
      <c r="I1437" s="849"/>
      <c r="J1437" s="832"/>
      <c r="K1437" s="832"/>
      <c r="L1437" s="849">
        <v>1</v>
      </c>
      <c r="M1437" s="849">
        <v>3799.88</v>
      </c>
      <c r="N1437" s="832">
        <v>1</v>
      </c>
      <c r="O1437" s="832">
        <v>3799.88</v>
      </c>
      <c r="P1437" s="849"/>
      <c r="Q1437" s="849"/>
      <c r="R1437" s="837"/>
      <c r="S1437" s="850"/>
    </row>
    <row r="1438" spans="1:19" ht="14.4" customHeight="1" x14ac:dyDescent="0.3">
      <c r="A1438" s="831" t="s">
        <v>4551</v>
      </c>
      <c r="B1438" s="832" t="s">
        <v>4552</v>
      </c>
      <c r="C1438" s="832" t="s">
        <v>606</v>
      </c>
      <c r="D1438" s="832" t="s">
        <v>2478</v>
      </c>
      <c r="E1438" s="832" t="s">
        <v>4553</v>
      </c>
      <c r="F1438" s="832" t="s">
        <v>4668</v>
      </c>
      <c r="G1438" s="832" t="s">
        <v>4669</v>
      </c>
      <c r="H1438" s="849">
        <v>9.82</v>
      </c>
      <c r="I1438" s="849">
        <v>10645.77</v>
      </c>
      <c r="J1438" s="832">
        <v>2.4623150795192763</v>
      </c>
      <c r="K1438" s="832">
        <v>1084.0906313645621</v>
      </c>
      <c r="L1438" s="849">
        <v>4.03</v>
      </c>
      <c r="M1438" s="849">
        <v>4323.4799999999996</v>
      </c>
      <c r="N1438" s="832">
        <v>1</v>
      </c>
      <c r="O1438" s="832">
        <v>1072.8238213399502</v>
      </c>
      <c r="P1438" s="849">
        <v>4.46</v>
      </c>
      <c r="Q1438" s="849">
        <v>2345.08</v>
      </c>
      <c r="R1438" s="837">
        <v>0.54240565470408098</v>
      </c>
      <c r="S1438" s="850">
        <v>525.8026905829596</v>
      </c>
    </row>
    <row r="1439" spans="1:19" ht="14.4" customHeight="1" x14ac:dyDescent="0.3">
      <c r="A1439" s="831" t="s">
        <v>4551</v>
      </c>
      <c r="B1439" s="832" t="s">
        <v>4552</v>
      </c>
      <c r="C1439" s="832" t="s">
        <v>606</v>
      </c>
      <c r="D1439" s="832" t="s">
        <v>2478</v>
      </c>
      <c r="E1439" s="832" t="s">
        <v>4553</v>
      </c>
      <c r="F1439" s="832" t="s">
        <v>4670</v>
      </c>
      <c r="G1439" s="832" t="s">
        <v>4669</v>
      </c>
      <c r="H1439" s="849">
        <v>15.43</v>
      </c>
      <c r="I1439" s="849">
        <v>5575.9</v>
      </c>
      <c r="J1439" s="832">
        <v>1.1591873900768785</v>
      </c>
      <c r="K1439" s="832">
        <v>361.36746597537262</v>
      </c>
      <c r="L1439" s="849">
        <v>13.43</v>
      </c>
      <c r="M1439" s="849">
        <v>4810.18</v>
      </c>
      <c r="N1439" s="832">
        <v>1</v>
      </c>
      <c r="O1439" s="832">
        <v>358.1667907669397</v>
      </c>
      <c r="P1439" s="849">
        <v>6.85</v>
      </c>
      <c r="Q1439" s="849">
        <v>1499.46</v>
      </c>
      <c r="R1439" s="837">
        <v>0.31172638030177663</v>
      </c>
      <c r="S1439" s="850">
        <v>218.89927007299272</v>
      </c>
    </row>
    <row r="1440" spans="1:19" ht="14.4" customHeight="1" x14ac:dyDescent="0.3">
      <c r="A1440" s="831" t="s">
        <v>4551</v>
      </c>
      <c r="B1440" s="832" t="s">
        <v>4552</v>
      </c>
      <c r="C1440" s="832" t="s">
        <v>606</v>
      </c>
      <c r="D1440" s="832" t="s">
        <v>2478</v>
      </c>
      <c r="E1440" s="832" t="s">
        <v>4553</v>
      </c>
      <c r="F1440" s="832" t="s">
        <v>4671</v>
      </c>
      <c r="G1440" s="832" t="s">
        <v>4669</v>
      </c>
      <c r="H1440" s="849">
        <v>11.239999999999998</v>
      </c>
      <c r="I1440" s="849">
        <v>1353.81</v>
      </c>
      <c r="J1440" s="832">
        <v>0.8252775186993655</v>
      </c>
      <c r="K1440" s="832">
        <v>120.44572953736656</v>
      </c>
      <c r="L1440" s="849">
        <v>13.7</v>
      </c>
      <c r="M1440" s="849">
        <v>1640.4299999999998</v>
      </c>
      <c r="N1440" s="832">
        <v>1</v>
      </c>
      <c r="O1440" s="832">
        <v>119.73941605839416</v>
      </c>
      <c r="P1440" s="849">
        <v>7.4600000000000009</v>
      </c>
      <c r="Q1440" s="849">
        <v>590.82999999999993</v>
      </c>
      <c r="R1440" s="837">
        <v>0.36016776089196123</v>
      </c>
      <c r="S1440" s="850">
        <v>79.19973190348523</v>
      </c>
    </row>
    <row r="1441" spans="1:19" ht="14.4" customHeight="1" x14ac:dyDescent="0.3">
      <c r="A1441" s="831" t="s">
        <v>4551</v>
      </c>
      <c r="B1441" s="832" t="s">
        <v>4552</v>
      </c>
      <c r="C1441" s="832" t="s">
        <v>606</v>
      </c>
      <c r="D1441" s="832" t="s">
        <v>2478</v>
      </c>
      <c r="E1441" s="832" t="s">
        <v>4553</v>
      </c>
      <c r="F1441" s="832" t="s">
        <v>4672</v>
      </c>
      <c r="G1441" s="832" t="s">
        <v>4669</v>
      </c>
      <c r="H1441" s="849">
        <v>2.16</v>
      </c>
      <c r="I1441" s="849">
        <v>3122.1800000000003</v>
      </c>
      <c r="J1441" s="832">
        <v>0.93643019318382914</v>
      </c>
      <c r="K1441" s="832">
        <v>1445.4537037037037</v>
      </c>
      <c r="L1441" s="849">
        <v>2.33</v>
      </c>
      <c r="M1441" s="849">
        <v>3334.13</v>
      </c>
      <c r="N1441" s="832">
        <v>1</v>
      </c>
      <c r="O1441" s="832">
        <v>1430.9570815450643</v>
      </c>
      <c r="P1441" s="849"/>
      <c r="Q1441" s="849"/>
      <c r="R1441" s="837"/>
      <c r="S1441" s="850"/>
    </row>
    <row r="1442" spans="1:19" ht="14.4" customHeight="1" x14ac:dyDescent="0.3">
      <c r="A1442" s="831" t="s">
        <v>4551</v>
      </c>
      <c r="B1442" s="832" t="s">
        <v>4552</v>
      </c>
      <c r="C1442" s="832" t="s">
        <v>606</v>
      </c>
      <c r="D1442" s="832" t="s">
        <v>2478</v>
      </c>
      <c r="E1442" s="832" t="s">
        <v>4553</v>
      </c>
      <c r="F1442" s="832" t="s">
        <v>4673</v>
      </c>
      <c r="G1442" s="832" t="s">
        <v>4674</v>
      </c>
      <c r="H1442" s="849"/>
      <c r="I1442" s="849"/>
      <c r="J1442" s="832"/>
      <c r="K1442" s="832"/>
      <c r="L1442" s="849">
        <v>1.67</v>
      </c>
      <c r="M1442" s="849">
        <v>1195.18</v>
      </c>
      <c r="N1442" s="832">
        <v>1</v>
      </c>
      <c r="O1442" s="832">
        <v>715.67664670658689</v>
      </c>
      <c r="P1442" s="849"/>
      <c r="Q1442" s="849"/>
      <c r="R1442" s="837"/>
      <c r="S1442" s="850"/>
    </row>
    <row r="1443" spans="1:19" ht="14.4" customHeight="1" x14ac:dyDescent="0.3">
      <c r="A1443" s="831" t="s">
        <v>4551</v>
      </c>
      <c r="B1443" s="832" t="s">
        <v>4552</v>
      </c>
      <c r="C1443" s="832" t="s">
        <v>606</v>
      </c>
      <c r="D1443" s="832" t="s">
        <v>2478</v>
      </c>
      <c r="E1443" s="832" t="s">
        <v>4553</v>
      </c>
      <c r="F1443" s="832" t="s">
        <v>4675</v>
      </c>
      <c r="G1443" s="832" t="s">
        <v>4674</v>
      </c>
      <c r="H1443" s="849"/>
      <c r="I1443" s="849"/>
      <c r="J1443" s="832"/>
      <c r="K1443" s="832"/>
      <c r="L1443" s="849">
        <v>2</v>
      </c>
      <c r="M1443" s="849">
        <v>2862.72</v>
      </c>
      <c r="N1443" s="832">
        <v>1</v>
      </c>
      <c r="O1443" s="832">
        <v>1431.36</v>
      </c>
      <c r="P1443" s="849"/>
      <c r="Q1443" s="849"/>
      <c r="R1443" s="837"/>
      <c r="S1443" s="850"/>
    </row>
    <row r="1444" spans="1:19" ht="14.4" customHeight="1" x14ac:dyDescent="0.3">
      <c r="A1444" s="831" t="s">
        <v>4551</v>
      </c>
      <c r="B1444" s="832" t="s">
        <v>4552</v>
      </c>
      <c r="C1444" s="832" t="s">
        <v>606</v>
      </c>
      <c r="D1444" s="832" t="s">
        <v>2478</v>
      </c>
      <c r="E1444" s="832" t="s">
        <v>4553</v>
      </c>
      <c r="F1444" s="832" t="s">
        <v>4676</v>
      </c>
      <c r="G1444" s="832" t="s">
        <v>1712</v>
      </c>
      <c r="H1444" s="849"/>
      <c r="I1444" s="849"/>
      <c r="J1444" s="832"/>
      <c r="K1444" s="832"/>
      <c r="L1444" s="849"/>
      <c r="M1444" s="849"/>
      <c r="N1444" s="832"/>
      <c r="O1444" s="832"/>
      <c r="P1444" s="849">
        <v>3</v>
      </c>
      <c r="Q1444" s="849">
        <v>26611.59</v>
      </c>
      <c r="R1444" s="837"/>
      <c r="S1444" s="850">
        <v>8870.5300000000007</v>
      </c>
    </row>
    <row r="1445" spans="1:19" ht="14.4" customHeight="1" x14ac:dyDescent="0.3">
      <c r="A1445" s="831" t="s">
        <v>4551</v>
      </c>
      <c r="B1445" s="832" t="s">
        <v>4552</v>
      </c>
      <c r="C1445" s="832" t="s">
        <v>606</v>
      </c>
      <c r="D1445" s="832" t="s">
        <v>2478</v>
      </c>
      <c r="E1445" s="832" t="s">
        <v>4553</v>
      </c>
      <c r="F1445" s="832" t="s">
        <v>4678</v>
      </c>
      <c r="G1445" s="832" t="s">
        <v>2087</v>
      </c>
      <c r="H1445" s="849">
        <v>17.98</v>
      </c>
      <c r="I1445" s="849">
        <v>14101.62</v>
      </c>
      <c r="J1445" s="832">
        <v>0.47591135836159509</v>
      </c>
      <c r="K1445" s="832">
        <v>784.29477196885432</v>
      </c>
      <c r="L1445" s="849">
        <v>37.78</v>
      </c>
      <c r="M1445" s="849">
        <v>29630.77</v>
      </c>
      <c r="N1445" s="832">
        <v>1</v>
      </c>
      <c r="O1445" s="832">
        <v>784.29777660137643</v>
      </c>
      <c r="P1445" s="849"/>
      <c r="Q1445" s="849"/>
      <c r="R1445" s="837"/>
      <c r="S1445" s="850"/>
    </row>
    <row r="1446" spans="1:19" ht="14.4" customHeight="1" x14ac:dyDescent="0.3">
      <c r="A1446" s="831" t="s">
        <v>4551</v>
      </c>
      <c r="B1446" s="832" t="s">
        <v>4552</v>
      </c>
      <c r="C1446" s="832" t="s">
        <v>606</v>
      </c>
      <c r="D1446" s="832" t="s">
        <v>2478</v>
      </c>
      <c r="E1446" s="832" t="s">
        <v>4553</v>
      </c>
      <c r="F1446" s="832" t="s">
        <v>4681</v>
      </c>
      <c r="G1446" s="832" t="s">
        <v>4682</v>
      </c>
      <c r="H1446" s="849">
        <v>2</v>
      </c>
      <c r="I1446" s="849">
        <v>159970</v>
      </c>
      <c r="J1446" s="832">
        <v>0.51938311688311689</v>
      </c>
      <c r="K1446" s="832">
        <v>79985</v>
      </c>
      <c r="L1446" s="849">
        <v>4</v>
      </c>
      <c r="M1446" s="849">
        <v>308000</v>
      </c>
      <c r="N1446" s="832">
        <v>1</v>
      </c>
      <c r="O1446" s="832">
        <v>77000</v>
      </c>
      <c r="P1446" s="849">
        <v>1</v>
      </c>
      <c r="Q1446" s="849">
        <v>75961.460000000006</v>
      </c>
      <c r="R1446" s="837">
        <v>0.24662811688311689</v>
      </c>
      <c r="S1446" s="850">
        <v>75961.460000000006</v>
      </c>
    </row>
    <row r="1447" spans="1:19" ht="14.4" customHeight="1" x14ac:dyDescent="0.3">
      <c r="A1447" s="831" t="s">
        <v>4551</v>
      </c>
      <c r="B1447" s="832" t="s">
        <v>4552</v>
      </c>
      <c r="C1447" s="832" t="s">
        <v>606</v>
      </c>
      <c r="D1447" s="832" t="s">
        <v>2478</v>
      </c>
      <c r="E1447" s="832" t="s">
        <v>4553</v>
      </c>
      <c r="F1447" s="832" t="s">
        <v>4683</v>
      </c>
      <c r="G1447" s="832" t="s">
        <v>4684</v>
      </c>
      <c r="H1447" s="849">
        <v>1.04</v>
      </c>
      <c r="I1447" s="849">
        <v>380.43</v>
      </c>
      <c r="J1447" s="832">
        <v>0.12351623376623377</v>
      </c>
      <c r="K1447" s="832">
        <v>365.79807692307691</v>
      </c>
      <c r="L1447" s="849">
        <v>8.42</v>
      </c>
      <c r="M1447" s="849">
        <v>3080</v>
      </c>
      <c r="N1447" s="832">
        <v>1</v>
      </c>
      <c r="O1447" s="832">
        <v>365.79572446555818</v>
      </c>
      <c r="P1447" s="849">
        <v>0.17</v>
      </c>
      <c r="Q1447" s="849">
        <v>27.08</v>
      </c>
      <c r="R1447" s="837">
        <v>8.7922077922077922E-3</v>
      </c>
      <c r="S1447" s="850">
        <v>159.29411764705881</v>
      </c>
    </row>
    <row r="1448" spans="1:19" ht="14.4" customHeight="1" x14ac:dyDescent="0.3">
      <c r="A1448" s="831" t="s">
        <v>4551</v>
      </c>
      <c r="B1448" s="832" t="s">
        <v>4552</v>
      </c>
      <c r="C1448" s="832" t="s">
        <v>606</v>
      </c>
      <c r="D1448" s="832" t="s">
        <v>2478</v>
      </c>
      <c r="E1448" s="832" t="s">
        <v>4553</v>
      </c>
      <c r="F1448" s="832" t="s">
        <v>4685</v>
      </c>
      <c r="G1448" s="832" t="s">
        <v>2406</v>
      </c>
      <c r="H1448" s="849">
        <v>19</v>
      </c>
      <c r="I1448" s="849">
        <v>805771.56</v>
      </c>
      <c r="J1448" s="832">
        <v>1.2718284552539474</v>
      </c>
      <c r="K1448" s="832">
        <v>42409.029473684212</v>
      </c>
      <c r="L1448" s="849">
        <v>15</v>
      </c>
      <c r="M1448" s="849">
        <v>633553.65</v>
      </c>
      <c r="N1448" s="832">
        <v>1</v>
      </c>
      <c r="O1448" s="832">
        <v>42236.91</v>
      </c>
      <c r="P1448" s="849">
        <v>12</v>
      </c>
      <c r="Q1448" s="849">
        <v>473690.52</v>
      </c>
      <c r="R1448" s="837">
        <v>0.74767230841460708</v>
      </c>
      <c r="S1448" s="850">
        <v>39474.21</v>
      </c>
    </row>
    <row r="1449" spans="1:19" ht="14.4" customHeight="1" x14ac:dyDescent="0.3">
      <c r="A1449" s="831" t="s">
        <v>4551</v>
      </c>
      <c r="B1449" s="832" t="s">
        <v>4552</v>
      </c>
      <c r="C1449" s="832" t="s">
        <v>606</v>
      </c>
      <c r="D1449" s="832" t="s">
        <v>2478</v>
      </c>
      <c r="E1449" s="832" t="s">
        <v>4553</v>
      </c>
      <c r="F1449" s="832" t="s">
        <v>4686</v>
      </c>
      <c r="G1449" s="832" t="s">
        <v>2087</v>
      </c>
      <c r="H1449" s="849">
        <v>9.18</v>
      </c>
      <c r="I1449" s="849">
        <v>2159.91</v>
      </c>
      <c r="J1449" s="832">
        <v>0.25939287528567428</v>
      </c>
      <c r="K1449" s="832">
        <v>235.28431372549019</v>
      </c>
      <c r="L1449" s="849">
        <v>35.39</v>
      </c>
      <c r="M1449" s="849">
        <v>8326.7900000000009</v>
      </c>
      <c r="N1449" s="832">
        <v>1</v>
      </c>
      <c r="O1449" s="832">
        <v>235.28652161627579</v>
      </c>
      <c r="P1449" s="849">
        <v>13.68</v>
      </c>
      <c r="Q1449" s="849">
        <v>1240.0900000000001</v>
      </c>
      <c r="R1449" s="837">
        <v>0.14892773805992465</v>
      </c>
      <c r="S1449" s="850">
        <v>90.649853801169598</v>
      </c>
    </row>
    <row r="1450" spans="1:19" ht="14.4" customHeight="1" x14ac:dyDescent="0.3">
      <c r="A1450" s="831" t="s">
        <v>4551</v>
      </c>
      <c r="B1450" s="832" t="s">
        <v>4552</v>
      </c>
      <c r="C1450" s="832" t="s">
        <v>606</v>
      </c>
      <c r="D1450" s="832" t="s">
        <v>2478</v>
      </c>
      <c r="E1450" s="832" t="s">
        <v>4553</v>
      </c>
      <c r="F1450" s="832" t="s">
        <v>4687</v>
      </c>
      <c r="G1450" s="832" t="s">
        <v>4688</v>
      </c>
      <c r="H1450" s="849"/>
      <c r="I1450" s="849"/>
      <c r="J1450" s="832"/>
      <c r="K1450" s="832"/>
      <c r="L1450" s="849">
        <v>4.91</v>
      </c>
      <c r="M1450" s="849">
        <v>43109.31</v>
      </c>
      <c r="N1450" s="832">
        <v>1</v>
      </c>
      <c r="O1450" s="832">
        <v>8779.9002036659876</v>
      </c>
      <c r="P1450" s="849"/>
      <c r="Q1450" s="849"/>
      <c r="R1450" s="837"/>
      <c r="S1450" s="850"/>
    </row>
    <row r="1451" spans="1:19" ht="14.4" customHeight="1" x14ac:dyDescent="0.3">
      <c r="A1451" s="831" t="s">
        <v>4551</v>
      </c>
      <c r="B1451" s="832" t="s">
        <v>4552</v>
      </c>
      <c r="C1451" s="832" t="s">
        <v>606</v>
      </c>
      <c r="D1451" s="832" t="s">
        <v>2478</v>
      </c>
      <c r="E1451" s="832" t="s">
        <v>4553</v>
      </c>
      <c r="F1451" s="832" t="s">
        <v>4692</v>
      </c>
      <c r="G1451" s="832" t="s">
        <v>4693</v>
      </c>
      <c r="H1451" s="849">
        <v>4</v>
      </c>
      <c r="I1451" s="849">
        <v>1464.04</v>
      </c>
      <c r="J1451" s="832"/>
      <c r="K1451" s="832">
        <v>366.01</v>
      </c>
      <c r="L1451" s="849"/>
      <c r="M1451" s="849"/>
      <c r="N1451" s="832"/>
      <c r="O1451" s="832"/>
      <c r="P1451" s="849"/>
      <c r="Q1451" s="849"/>
      <c r="R1451" s="837"/>
      <c r="S1451" s="850"/>
    </row>
    <row r="1452" spans="1:19" ht="14.4" customHeight="1" x14ac:dyDescent="0.3">
      <c r="A1452" s="831" t="s">
        <v>4551</v>
      </c>
      <c r="B1452" s="832" t="s">
        <v>4552</v>
      </c>
      <c r="C1452" s="832" t="s">
        <v>606</v>
      </c>
      <c r="D1452" s="832" t="s">
        <v>2478</v>
      </c>
      <c r="E1452" s="832" t="s">
        <v>4553</v>
      </c>
      <c r="F1452" s="832" t="s">
        <v>4696</v>
      </c>
      <c r="G1452" s="832" t="s">
        <v>4693</v>
      </c>
      <c r="H1452" s="849">
        <v>3.51</v>
      </c>
      <c r="I1452" s="849">
        <v>5138.71</v>
      </c>
      <c r="J1452" s="832"/>
      <c r="K1452" s="832">
        <v>1464.0199430199432</v>
      </c>
      <c r="L1452" s="849"/>
      <c r="M1452" s="849"/>
      <c r="N1452" s="832"/>
      <c r="O1452" s="832"/>
      <c r="P1452" s="849"/>
      <c r="Q1452" s="849"/>
      <c r="R1452" s="837"/>
      <c r="S1452" s="850"/>
    </row>
    <row r="1453" spans="1:19" ht="14.4" customHeight="1" x14ac:dyDescent="0.3">
      <c r="A1453" s="831" t="s">
        <v>4551</v>
      </c>
      <c r="B1453" s="832" t="s">
        <v>4552</v>
      </c>
      <c r="C1453" s="832" t="s">
        <v>606</v>
      </c>
      <c r="D1453" s="832" t="s">
        <v>2478</v>
      </c>
      <c r="E1453" s="832" t="s">
        <v>4553</v>
      </c>
      <c r="F1453" s="832" t="s">
        <v>4700</v>
      </c>
      <c r="G1453" s="832" t="s">
        <v>2424</v>
      </c>
      <c r="H1453" s="849"/>
      <c r="I1453" s="849"/>
      <c r="J1453" s="832"/>
      <c r="K1453" s="832"/>
      <c r="L1453" s="849">
        <v>4</v>
      </c>
      <c r="M1453" s="849">
        <v>308162.14</v>
      </c>
      <c r="N1453" s="832">
        <v>1</v>
      </c>
      <c r="O1453" s="832">
        <v>77040.535000000003</v>
      </c>
      <c r="P1453" s="849"/>
      <c r="Q1453" s="849"/>
      <c r="R1453" s="837"/>
      <c r="S1453" s="850"/>
    </row>
    <row r="1454" spans="1:19" ht="14.4" customHeight="1" x14ac:dyDescent="0.3">
      <c r="A1454" s="831" t="s">
        <v>4551</v>
      </c>
      <c r="B1454" s="832" t="s">
        <v>4552</v>
      </c>
      <c r="C1454" s="832" t="s">
        <v>606</v>
      </c>
      <c r="D1454" s="832" t="s">
        <v>2478</v>
      </c>
      <c r="E1454" s="832" t="s">
        <v>4553</v>
      </c>
      <c r="F1454" s="832" t="s">
        <v>4701</v>
      </c>
      <c r="G1454" s="832" t="s">
        <v>4702</v>
      </c>
      <c r="H1454" s="849">
        <v>3.11</v>
      </c>
      <c r="I1454" s="849">
        <v>1674.88</v>
      </c>
      <c r="J1454" s="832">
        <v>0.53345054161053096</v>
      </c>
      <c r="K1454" s="832">
        <v>538.54662379421222</v>
      </c>
      <c r="L1454" s="849">
        <v>5.83</v>
      </c>
      <c r="M1454" s="849">
        <v>3139.71</v>
      </c>
      <c r="N1454" s="832">
        <v>1</v>
      </c>
      <c r="O1454" s="832">
        <v>538.54373927958829</v>
      </c>
      <c r="P1454" s="849"/>
      <c r="Q1454" s="849"/>
      <c r="R1454" s="837"/>
      <c r="S1454" s="850"/>
    </row>
    <row r="1455" spans="1:19" ht="14.4" customHeight="1" x14ac:dyDescent="0.3">
      <c r="A1455" s="831" t="s">
        <v>4551</v>
      </c>
      <c r="B1455" s="832" t="s">
        <v>4552</v>
      </c>
      <c r="C1455" s="832" t="s">
        <v>606</v>
      </c>
      <c r="D1455" s="832" t="s">
        <v>2478</v>
      </c>
      <c r="E1455" s="832" t="s">
        <v>4553</v>
      </c>
      <c r="F1455" s="832" t="s">
        <v>4703</v>
      </c>
      <c r="G1455" s="832" t="s">
        <v>2424</v>
      </c>
      <c r="H1455" s="849">
        <v>5.09</v>
      </c>
      <c r="I1455" s="849">
        <v>254888.87</v>
      </c>
      <c r="J1455" s="832">
        <v>1.3233998208529567</v>
      </c>
      <c r="K1455" s="832">
        <v>50076.398821218078</v>
      </c>
      <c r="L1455" s="849">
        <v>4</v>
      </c>
      <c r="M1455" s="849">
        <v>192601.56</v>
      </c>
      <c r="N1455" s="832">
        <v>1</v>
      </c>
      <c r="O1455" s="832">
        <v>48150.39</v>
      </c>
      <c r="P1455" s="849">
        <v>2.52</v>
      </c>
      <c r="Q1455" s="849">
        <v>106971.48</v>
      </c>
      <c r="R1455" s="837">
        <v>0.55540297804441463</v>
      </c>
      <c r="S1455" s="850">
        <v>42449</v>
      </c>
    </row>
    <row r="1456" spans="1:19" ht="14.4" customHeight="1" x14ac:dyDescent="0.3">
      <c r="A1456" s="831" t="s">
        <v>4551</v>
      </c>
      <c r="B1456" s="832" t="s">
        <v>4552</v>
      </c>
      <c r="C1456" s="832" t="s">
        <v>606</v>
      </c>
      <c r="D1456" s="832" t="s">
        <v>2478</v>
      </c>
      <c r="E1456" s="832" t="s">
        <v>4553</v>
      </c>
      <c r="F1456" s="832" t="s">
        <v>4705</v>
      </c>
      <c r="G1456" s="832" t="s">
        <v>4688</v>
      </c>
      <c r="H1456" s="849"/>
      <c r="I1456" s="849"/>
      <c r="J1456" s="832"/>
      <c r="K1456" s="832"/>
      <c r="L1456" s="849">
        <v>8.16</v>
      </c>
      <c r="M1456" s="849">
        <v>143287.97</v>
      </c>
      <c r="N1456" s="832">
        <v>1</v>
      </c>
      <c r="O1456" s="832">
        <v>17559.800245098038</v>
      </c>
      <c r="P1456" s="849"/>
      <c r="Q1456" s="849"/>
      <c r="R1456" s="837"/>
      <c r="S1456" s="850"/>
    </row>
    <row r="1457" spans="1:19" ht="14.4" customHeight="1" x14ac:dyDescent="0.3">
      <c r="A1457" s="831" t="s">
        <v>4551</v>
      </c>
      <c r="B1457" s="832" t="s">
        <v>4552</v>
      </c>
      <c r="C1457" s="832" t="s">
        <v>606</v>
      </c>
      <c r="D1457" s="832" t="s">
        <v>2478</v>
      </c>
      <c r="E1457" s="832" t="s">
        <v>4553</v>
      </c>
      <c r="F1457" s="832" t="s">
        <v>4707</v>
      </c>
      <c r="G1457" s="832" t="s">
        <v>2988</v>
      </c>
      <c r="H1457" s="849">
        <v>9</v>
      </c>
      <c r="I1457" s="849">
        <v>1336.14</v>
      </c>
      <c r="J1457" s="832"/>
      <c r="K1457" s="832">
        <v>148.46</v>
      </c>
      <c r="L1457" s="849"/>
      <c r="M1457" s="849"/>
      <c r="N1457" s="832"/>
      <c r="O1457" s="832"/>
      <c r="P1457" s="849"/>
      <c r="Q1457" s="849"/>
      <c r="R1457" s="837"/>
      <c r="S1457" s="850"/>
    </row>
    <row r="1458" spans="1:19" ht="14.4" customHeight="1" x14ac:dyDescent="0.3">
      <c r="A1458" s="831" t="s">
        <v>4551</v>
      </c>
      <c r="B1458" s="832" t="s">
        <v>4552</v>
      </c>
      <c r="C1458" s="832" t="s">
        <v>606</v>
      </c>
      <c r="D1458" s="832" t="s">
        <v>2478</v>
      </c>
      <c r="E1458" s="832" t="s">
        <v>4553</v>
      </c>
      <c r="F1458" s="832" t="s">
        <v>4709</v>
      </c>
      <c r="G1458" s="832" t="s">
        <v>4710</v>
      </c>
      <c r="H1458" s="849">
        <v>5</v>
      </c>
      <c r="I1458" s="849">
        <v>359928.72</v>
      </c>
      <c r="J1458" s="832">
        <v>1.5226874596407911</v>
      </c>
      <c r="K1458" s="832">
        <v>71985.743999999992</v>
      </c>
      <c r="L1458" s="849">
        <v>4</v>
      </c>
      <c r="M1458" s="849">
        <v>236377.28</v>
      </c>
      <c r="N1458" s="832">
        <v>1</v>
      </c>
      <c r="O1458" s="832">
        <v>59094.32</v>
      </c>
      <c r="P1458" s="849">
        <v>3</v>
      </c>
      <c r="Q1458" s="849">
        <v>159556.5</v>
      </c>
      <c r="R1458" s="837">
        <v>0.6750077672439585</v>
      </c>
      <c r="S1458" s="850">
        <v>53185.5</v>
      </c>
    </row>
    <row r="1459" spans="1:19" ht="14.4" customHeight="1" x14ac:dyDescent="0.3">
      <c r="A1459" s="831" t="s">
        <v>4551</v>
      </c>
      <c r="B1459" s="832" t="s">
        <v>4552</v>
      </c>
      <c r="C1459" s="832" t="s">
        <v>606</v>
      </c>
      <c r="D1459" s="832" t="s">
        <v>2478</v>
      </c>
      <c r="E1459" s="832" t="s">
        <v>4553</v>
      </c>
      <c r="F1459" s="832" t="s">
        <v>4713</v>
      </c>
      <c r="G1459" s="832" t="s">
        <v>2400</v>
      </c>
      <c r="H1459" s="849">
        <v>5</v>
      </c>
      <c r="I1459" s="849">
        <v>8745.4</v>
      </c>
      <c r="J1459" s="832">
        <v>1.25</v>
      </c>
      <c r="K1459" s="832">
        <v>1749.08</v>
      </c>
      <c r="L1459" s="849">
        <v>4</v>
      </c>
      <c r="M1459" s="849">
        <v>6996.32</v>
      </c>
      <c r="N1459" s="832">
        <v>1</v>
      </c>
      <c r="O1459" s="832">
        <v>1749.08</v>
      </c>
      <c r="P1459" s="849">
        <v>1</v>
      </c>
      <c r="Q1459" s="849">
        <v>81.900000000000006</v>
      </c>
      <c r="R1459" s="837">
        <v>1.1706154092437169E-2</v>
      </c>
      <c r="S1459" s="850">
        <v>81.900000000000006</v>
      </c>
    </row>
    <row r="1460" spans="1:19" ht="14.4" customHeight="1" x14ac:dyDescent="0.3">
      <c r="A1460" s="831" t="s">
        <v>4551</v>
      </c>
      <c r="B1460" s="832" t="s">
        <v>4552</v>
      </c>
      <c r="C1460" s="832" t="s">
        <v>606</v>
      </c>
      <c r="D1460" s="832" t="s">
        <v>2478</v>
      </c>
      <c r="E1460" s="832" t="s">
        <v>4553</v>
      </c>
      <c r="F1460" s="832" t="s">
        <v>4714</v>
      </c>
      <c r="G1460" s="832" t="s">
        <v>2239</v>
      </c>
      <c r="H1460" s="849">
        <v>6.65</v>
      </c>
      <c r="I1460" s="849">
        <v>1880.7800000000002</v>
      </c>
      <c r="J1460" s="832">
        <v>0.82609555015790315</v>
      </c>
      <c r="K1460" s="832">
        <v>282.82406015037594</v>
      </c>
      <c r="L1460" s="849">
        <v>8.0500000000000007</v>
      </c>
      <c r="M1460" s="849">
        <v>2276.7100000000005</v>
      </c>
      <c r="N1460" s="832">
        <v>1</v>
      </c>
      <c r="O1460" s="832">
        <v>282.8211180124224</v>
      </c>
      <c r="P1460" s="849">
        <v>2</v>
      </c>
      <c r="Q1460" s="849">
        <v>565.59999999999991</v>
      </c>
      <c r="R1460" s="837">
        <v>0.24842865362738328</v>
      </c>
      <c r="S1460" s="850">
        <v>282.79999999999995</v>
      </c>
    </row>
    <row r="1461" spans="1:19" ht="14.4" customHeight="1" x14ac:dyDescent="0.3">
      <c r="A1461" s="831" t="s">
        <v>4551</v>
      </c>
      <c r="B1461" s="832" t="s">
        <v>4552</v>
      </c>
      <c r="C1461" s="832" t="s">
        <v>606</v>
      </c>
      <c r="D1461" s="832" t="s">
        <v>2478</v>
      </c>
      <c r="E1461" s="832" t="s">
        <v>4553</v>
      </c>
      <c r="F1461" s="832" t="s">
        <v>4739</v>
      </c>
      <c r="G1461" s="832" t="s">
        <v>4740</v>
      </c>
      <c r="H1461" s="849">
        <v>1.43</v>
      </c>
      <c r="I1461" s="849">
        <v>1307.17</v>
      </c>
      <c r="J1461" s="832">
        <v>0.74763356420976779</v>
      </c>
      <c r="K1461" s="832">
        <v>914.10489510489515</v>
      </c>
      <c r="L1461" s="849">
        <v>5.6899999999999995</v>
      </c>
      <c r="M1461" s="849">
        <v>1748.4099999999999</v>
      </c>
      <c r="N1461" s="832">
        <v>1</v>
      </c>
      <c r="O1461" s="832">
        <v>307.27768014059757</v>
      </c>
      <c r="P1461" s="849"/>
      <c r="Q1461" s="849"/>
      <c r="R1461" s="837"/>
      <c r="S1461" s="850"/>
    </row>
    <row r="1462" spans="1:19" ht="14.4" customHeight="1" x14ac:dyDescent="0.3">
      <c r="A1462" s="831" t="s">
        <v>4551</v>
      </c>
      <c r="B1462" s="832" t="s">
        <v>4552</v>
      </c>
      <c r="C1462" s="832" t="s">
        <v>606</v>
      </c>
      <c r="D1462" s="832" t="s">
        <v>2478</v>
      </c>
      <c r="E1462" s="832" t="s">
        <v>4553</v>
      </c>
      <c r="F1462" s="832" t="s">
        <v>4741</v>
      </c>
      <c r="G1462" s="832" t="s">
        <v>4740</v>
      </c>
      <c r="H1462" s="849">
        <v>9</v>
      </c>
      <c r="I1462" s="849">
        <v>11465.01</v>
      </c>
      <c r="J1462" s="832">
        <v>1.3337377779587374</v>
      </c>
      <c r="K1462" s="832">
        <v>1273.8900000000001</v>
      </c>
      <c r="L1462" s="849">
        <v>11.190000000000001</v>
      </c>
      <c r="M1462" s="849">
        <v>8596.15</v>
      </c>
      <c r="N1462" s="832">
        <v>1</v>
      </c>
      <c r="O1462" s="832">
        <v>768.19928507596057</v>
      </c>
      <c r="P1462" s="849"/>
      <c r="Q1462" s="849"/>
      <c r="R1462" s="837"/>
      <c r="S1462" s="850"/>
    </row>
    <row r="1463" spans="1:19" ht="14.4" customHeight="1" x14ac:dyDescent="0.3">
      <c r="A1463" s="831" t="s">
        <v>4551</v>
      </c>
      <c r="B1463" s="832" t="s">
        <v>4552</v>
      </c>
      <c r="C1463" s="832" t="s">
        <v>606</v>
      </c>
      <c r="D1463" s="832" t="s">
        <v>2478</v>
      </c>
      <c r="E1463" s="832" t="s">
        <v>4553</v>
      </c>
      <c r="F1463" s="832" t="s">
        <v>4742</v>
      </c>
      <c r="G1463" s="832" t="s">
        <v>3365</v>
      </c>
      <c r="H1463" s="849"/>
      <c r="I1463" s="849"/>
      <c r="J1463" s="832"/>
      <c r="K1463" s="832"/>
      <c r="L1463" s="849"/>
      <c r="M1463" s="849"/>
      <c r="N1463" s="832"/>
      <c r="O1463" s="832"/>
      <c r="P1463" s="849">
        <v>2.4</v>
      </c>
      <c r="Q1463" s="849">
        <v>52608.480000000003</v>
      </c>
      <c r="R1463" s="837"/>
      <c r="S1463" s="850">
        <v>21920.2</v>
      </c>
    </row>
    <row r="1464" spans="1:19" ht="14.4" customHeight="1" x14ac:dyDescent="0.3">
      <c r="A1464" s="831" t="s">
        <v>4551</v>
      </c>
      <c r="B1464" s="832" t="s">
        <v>4552</v>
      </c>
      <c r="C1464" s="832" t="s">
        <v>606</v>
      </c>
      <c r="D1464" s="832" t="s">
        <v>2478</v>
      </c>
      <c r="E1464" s="832" t="s">
        <v>4553</v>
      </c>
      <c r="F1464" s="832" t="s">
        <v>4748</v>
      </c>
      <c r="G1464" s="832" t="s">
        <v>2387</v>
      </c>
      <c r="H1464" s="849"/>
      <c r="I1464" s="849"/>
      <c r="J1464" s="832"/>
      <c r="K1464" s="832"/>
      <c r="L1464" s="849">
        <v>37</v>
      </c>
      <c r="M1464" s="849">
        <v>53297.02</v>
      </c>
      <c r="N1464" s="832">
        <v>1</v>
      </c>
      <c r="O1464" s="832">
        <v>1440.4599999999998</v>
      </c>
      <c r="P1464" s="849"/>
      <c r="Q1464" s="849"/>
      <c r="R1464" s="837"/>
      <c r="S1464" s="850"/>
    </row>
    <row r="1465" spans="1:19" ht="14.4" customHeight="1" x14ac:dyDescent="0.3">
      <c r="A1465" s="831" t="s">
        <v>4551</v>
      </c>
      <c r="B1465" s="832" t="s">
        <v>4552</v>
      </c>
      <c r="C1465" s="832" t="s">
        <v>606</v>
      </c>
      <c r="D1465" s="832" t="s">
        <v>2478</v>
      </c>
      <c r="E1465" s="832" t="s">
        <v>4553</v>
      </c>
      <c r="F1465" s="832" t="s">
        <v>4749</v>
      </c>
      <c r="G1465" s="832" t="s">
        <v>2387</v>
      </c>
      <c r="H1465" s="849"/>
      <c r="I1465" s="849"/>
      <c r="J1465" s="832"/>
      <c r="K1465" s="832"/>
      <c r="L1465" s="849">
        <v>2</v>
      </c>
      <c r="M1465" s="849">
        <v>9134.2000000000007</v>
      </c>
      <c r="N1465" s="832">
        <v>1</v>
      </c>
      <c r="O1465" s="832">
        <v>4567.1000000000004</v>
      </c>
      <c r="P1465" s="849"/>
      <c r="Q1465" s="849"/>
      <c r="R1465" s="837"/>
      <c r="S1465" s="850"/>
    </row>
    <row r="1466" spans="1:19" ht="14.4" customHeight="1" x14ac:dyDescent="0.3">
      <c r="A1466" s="831" t="s">
        <v>4551</v>
      </c>
      <c r="B1466" s="832" t="s">
        <v>4552</v>
      </c>
      <c r="C1466" s="832" t="s">
        <v>606</v>
      </c>
      <c r="D1466" s="832" t="s">
        <v>2478</v>
      </c>
      <c r="E1466" s="832" t="s">
        <v>4553</v>
      </c>
      <c r="F1466" s="832" t="s">
        <v>4750</v>
      </c>
      <c r="G1466" s="832" t="s">
        <v>2367</v>
      </c>
      <c r="H1466" s="849"/>
      <c r="I1466" s="849"/>
      <c r="J1466" s="832"/>
      <c r="K1466" s="832"/>
      <c r="L1466" s="849">
        <v>5</v>
      </c>
      <c r="M1466" s="849">
        <v>127463.29999999999</v>
      </c>
      <c r="N1466" s="832">
        <v>1</v>
      </c>
      <c r="O1466" s="832">
        <v>25492.659999999996</v>
      </c>
      <c r="P1466" s="849">
        <v>2</v>
      </c>
      <c r="Q1466" s="849">
        <v>40724.800000000003</v>
      </c>
      <c r="R1466" s="837">
        <v>0.31950216258326913</v>
      </c>
      <c r="S1466" s="850">
        <v>20362.400000000001</v>
      </c>
    </row>
    <row r="1467" spans="1:19" ht="14.4" customHeight="1" x14ac:dyDescent="0.3">
      <c r="A1467" s="831" t="s">
        <v>4551</v>
      </c>
      <c r="B1467" s="832" t="s">
        <v>4552</v>
      </c>
      <c r="C1467" s="832" t="s">
        <v>606</v>
      </c>
      <c r="D1467" s="832" t="s">
        <v>2478</v>
      </c>
      <c r="E1467" s="832" t="s">
        <v>4553</v>
      </c>
      <c r="F1467" s="832" t="s">
        <v>4751</v>
      </c>
      <c r="G1467" s="832" t="s">
        <v>4752</v>
      </c>
      <c r="H1467" s="849"/>
      <c r="I1467" s="849"/>
      <c r="J1467" s="832"/>
      <c r="K1467" s="832"/>
      <c r="L1467" s="849">
        <v>8.19</v>
      </c>
      <c r="M1467" s="849">
        <v>6423.41</v>
      </c>
      <c r="N1467" s="832">
        <v>1</v>
      </c>
      <c r="O1467" s="832">
        <v>784.29914529914538</v>
      </c>
      <c r="P1467" s="849"/>
      <c r="Q1467" s="849"/>
      <c r="R1467" s="837"/>
      <c r="S1467" s="850"/>
    </row>
    <row r="1468" spans="1:19" ht="14.4" customHeight="1" x14ac:dyDescent="0.3">
      <c r="A1468" s="831" t="s">
        <v>4551</v>
      </c>
      <c r="B1468" s="832" t="s">
        <v>4552</v>
      </c>
      <c r="C1468" s="832" t="s">
        <v>606</v>
      </c>
      <c r="D1468" s="832" t="s">
        <v>2478</v>
      </c>
      <c r="E1468" s="832" t="s">
        <v>4553</v>
      </c>
      <c r="F1468" s="832" t="s">
        <v>4753</v>
      </c>
      <c r="G1468" s="832" t="s">
        <v>4752</v>
      </c>
      <c r="H1468" s="849"/>
      <c r="I1468" s="849"/>
      <c r="J1468" s="832"/>
      <c r="K1468" s="832"/>
      <c r="L1468" s="849">
        <v>33.54</v>
      </c>
      <c r="M1468" s="849">
        <v>7891.58</v>
      </c>
      <c r="N1468" s="832">
        <v>1</v>
      </c>
      <c r="O1468" s="832">
        <v>235.28861061419201</v>
      </c>
      <c r="P1468" s="849"/>
      <c r="Q1468" s="849"/>
      <c r="R1468" s="837"/>
      <c r="S1468" s="850"/>
    </row>
    <row r="1469" spans="1:19" ht="14.4" customHeight="1" x14ac:dyDescent="0.3">
      <c r="A1469" s="831" t="s">
        <v>4551</v>
      </c>
      <c r="B1469" s="832" t="s">
        <v>4552</v>
      </c>
      <c r="C1469" s="832" t="s">
        <v>606</v>
      </c>
      <c r="D1469" s="832" t="s">
        <v>2478</v>
      </c>
      <c r="E1469" s="832" t="s">
        <v>4553</v>
      </c>
      <c r="F1469" s="832" t="s">
        <v>4754</v>
      </c>
      <c r="G1469" s="832" t="s">
        <v>4752</v>
      </c>
      <c r="H1469" s="849"/>
      <c r="I1469" s="849"/>
      <c r="J1469" s="832"/>
      <c r="K1469" s="832"/>
      <c r="L1469" s="849">
        <v>1.77</v>
      </c>
      <c r="M1469" s="849">
        <v>4164.6099999999997</v>
      </c>
      <c r="N1469" s="832">
        <v>1</v>
      </c>
      <c r="O1469" s="832">
        <v>2352.8870056497171</v>
      </c>
      <c r="P1469" s="849"/>
      <c r="Q1469" s="849"/>
      <c r="R1469" s="837"/>
      <c r="S1469" s="850"/>
    </row>
    <row r="1470" spans="1:19" ht="14.4" customHeight="1" x14ac:dyDescent="0.3">
      <c r="A1470" s="831" t="s">
        <v>4551</v>
      </c>
      <c r="B1470" s="832" t="s">
        <v>4552</v>
      </c>
      <c r="C1470" s="832" t="s">
        <v>606</v>
      </c>
      <c r="D1470" s="832" t="s">
        <v>2478</v>
      </c>
      <c r="E1470" s="832" t="s">
        <v>4553</v>
      </c>
      <c r="F1470" s="832" t="s">
        <v>4756</v>
      </c>
      <c r="G1470" s="832" t="s">
        <v>818</v>
      </c>
      <c r="H1470" s="849"/>
      <c r="I1470" s="849"/>
      <c r="J1470" s="832"/>
      <c r="K1470" s="832"/>
      <c r="L1470" s="849">
        <v>63.28</v>
      </c>
      <c r="M1470" s="849">
        <v>43515.05</v>
      </c>
      <c r="N1470" s="832">
        <v>1</v>
      </c>
      <c r="O1470" s="832">
        <v>687.65881795195958</v>
      </c>
      <c r="P1470" s="849">
        <v>18.18</v>
      </c>
      <c r="Q1470" s="849">
        <v>3875.61</v>
      </c>
      <c r="R1470" s="837">
        <v>8.906366877666462E-2</v>
      </c>
      <c r="S1470" s="850">
        <v>213.17986798679868</v>
      </c>
    </row>
    <row r="1471" spans="1:19" ht="14.4" customHeight="1" x14ac:dyDescent="0.3">
      <c r="A1471" s="831" t="s">
        <v>4551</v>
      </c>
      <c r="B1471" s="832" t="s">
        <v>4552</v>
      </c>
      <c r="C1471" s="832" t="s">
        <v>606</v>
      </c>
      <c r="D1471" s="832" t="s">
        <v>2478</v>
      </c>
      <c r="E1471" s="832" t="s">
        <v>4553</v>
      </c>
      <c r="F1471" s="832" t="s">
        <v>4757</v>
      </c>
      <c r="G1471" s="832" t="s">
        <v>818</v>
      </c>
      <c r="H1471" s="849"/>
      <c r="I1471" s="849"/>
      <c r="J1471" s="832"/>
      <c r="K1471" s="832"/>
      <c r="L1471" s="849">
        <v>30.599999999999998</v>
      </c>
      <c r="M1471" s="849">
        <v>4208.6899999999996</v>
      </c>
      <c r="N1471" s="832">
        <v>1</v>
      </c>
      <c r="O1471" s="832">
        <v>137.53888888888889</v>
      </c>
      <c r="P1471" s="849">
        <v>6.67</v>
      </c>
      <c r="Q1471" s="849">
        <v>486.44</v>
      </c>
      <c r="R1471" s="837">
        <v>0.11557990728706558</v>
      </c>
      <c r="S1471" s="850">
        <v>72.929535232383813</v>
      </c>
    </row>
    <row r="1472" spans="1:19" ht="14.4" customHeight="1" x14ac:dyDescent="0.3">
      <c r="A1472" s="831" t="s">
        <v>4551</v>
      </c>
      <c r="B1472" s="832" t="s">
        <v>4552</v>
      </c>
      <c r="C1472" s="832" t="s">
        <v>606</v>
      </c>
      <c r="D1472" s="832" t="s">
        <v>2478</v>
      </c>
      <c r="E1472" s="832" t="s">
        <v>4553</v>
      </c>
      <c r="F1472" s="832" t="s">
        <v>4762</v>
      </c>
      <c r="G1472" s="832" t="s">
        <v>1640</v>
      </c>
      <c r="H1472" s="849"/>
      <c r="I1472" s="849"/>
      <c r="J1472" s="832"/>
      <c r="K1472" s="832"/>
      <c r="L1472" s="849"/>
      <c r="M1472" s="849"/>
      <c r="N1472" s="832"/>
      <c r="O1472" s="832"/>
      <c r="P1472" s="849">
        <v>1</v>
      </c>
      <c r="Q1472" s="849">
        <v>15123.9</v>
      </c>
      <c r="R1472" s="837"/>
      <c r="S1472" s="850">
        <v>15123.9</v>
      </c>
    </row>
    <row r="1473" spans="1:19" ht="14.4" customHeight="1" x14ac:dyDescent="0.3">
      <c r="A1473" s="831" t="s">
        <v>4551</v>
      </c>
      <c r="B1473" s="832" t="s">
        <v>4552</v>
      </c>
      <c r="C1473" s="832" t="s">
        <v>606</v>
      </c>
      <c r="D1473" s="832" t="s">
        <v>2478</v>
      </c>
      <c r="E1473" s="832" t="s">
        <v>4553</v>
      </c>
      <c r="F1473" s="832" t="s">
        <v>4763</v>
      </c>
      <c r="G1473" s="832" t="s">
        <v>728</v>
      </c>
      <c r="H1473" s="849"/>
      <c r="I1473" s="849"/>
      <c r="J1473" s="832"/>
      <c r="K1473" s="832"/>
      <c r="L1473" s="849">
        <v>5.51</v>
      </c>
      <c r="M1473" s="849">
        <v>1137.71</v>
      </c>
      <c r="N1473" s="832">
        <v>1</v>
      </c>
      <c r="O1473" s="832">
        <v>206.480943738657</v>
      </c>
      <c r="P1473" s="849">
        <v>0.49</v>
      </c>
      <c r="Q1473" s="849">
        <v>55.36</v>
      </c>
      <c r="R1473" s="837">
        <v>4.8659148640690507E-2</v>
      </c>
      <c r="S1473" s="850">
        <v>112.9795918367347</v>
      </c>
    </row>
    <row r="1474" spans="1:19" ht="14.4" customHeight="1" x14ac:dyDescent="0.3">
      <c r="A1474" s="831" t="s">
        <v>4551</v>
      </c>
      <c r="B1474" s="832" t="s">
        <v>4552</v>
      </c>
      <c r="C1474" s="832" t="s">
        <v>606</v>
      </c>
      <c r="D1474" s="832" t="s">
        <v>2478</v>
      </c>
      <c r="E1474" s="832" t="s">
        <v>4553</v>
      </c>
      <c r="F1474" s="832" t="s">
        <v>4765</v>
      </c>
      <c r="G1474" s="832" t="s">
        <v>958</v>
      </c>
      <c r="H1474" s="849"/>
      <c r="I1474" s="849"/>
      <c r="J1474" s="832"/>
      <c r="K1474" s="832"/>
      <c r="L1474" s="849">
        <v>4.1500000000000004</v>
      </c>
      <c r="M1474" s="849">
        <v>3188.03</v>
      </c>
      <c r="N1474" s="832">
        <v>1</v>
      </c>
      <c r="O1474" s="832">
        <v>768.19999999999993</v>
      </c>
      <c r="P1474" s="849"/>
      <c r="Q1474" s="849"/>
      <c r="R1474" s="837"/>
      <c r="S1474" s="850"/>
    </row>
    <row r="1475" spans="1:19" ht="14.4" customHeight="1" x14ac:dyDescent="0.3">
      <c r="A1475" s="831" t="s">
        <v>4551</v>
      </c>
      <c r="B1475" s="832" t="s">
        <v>4552</v>
      </c>
      <c r="C1475" s="832" t="s">
        <v>606</v>
      </c>
      <c r="D1475" s="832" t="s">
        <v>2478</v>
      </c>
      <c r="E1475" s="832" t="s">
        <v>4553</v>
      </c>
      <c r="F1475" s="832" t="s">
        <v>4766</v>
      </c>
      <c r="G1475" s="832" t="s">
        <v>4767</v>
      </c>
      <c r="H1475" s="849"/>
      <c r="I1475" s="849"/>
      <c r="J1475" s="832"/>
      <c r="K1475" s="832"/>
      <c r="L1475" s="849">
        <v>4</v>
      </c>
      <c r="M1475" s="849">
        <v>49654.48</v>
      </c>
      <c r="N1475" s="832">
        <v>1</v>
      </c>
      <c r="O1475" s="832">
        <v>12413.62</v>
      </c>
      <c r="P1475" s="849"/>
      <c r="Q1475" s="849"/>
      <c r="R1475" s="837"/>
      <c r="S1475" s="850"/>
    </row>
    <row r="1476" spans="1:19" ht="14.4" customHeight="1" x14ac:dyDescent="0.3">
      <c r="A1476" s="831" t="s">
        <v>4551</v>
      </c>
      <c r="B1476" s="832" t="s">
        <v>4552</v>
      </c>
      <c r="C1476" s="832" t="s">
        <v>606</v>
      </c>
      <c r="D1476" s="832" t="s">
        <v>2478</v>
      </c>
      <c r="E1476" s="832" t="s">
        <v>4553</v>
      </c>
      <c r="F1476" s="832" t="s">
        <v>4768</v>
      </c>
      <c r="G1476" s="832" t="s">
        <v>958</v>
      </c>
      <c r="H1476" s="849"/>
      <c r="I1476" s="849"/>
      <c r="J1476" s="832"/>
      <c r="K1476" s="832"/>
      <c r="L1476" s="849">
        <v>0.34</v>
      </c>
      <c r="M1476" s="849">
        <v>104.47</v>
      </c>
      <c r="N1476" s="832">
        <v>1</v>
      </c>
      <c r="O1476" s="832">
        <v>307.26470588235293</v>
      </c>
      <c r="P1476" s="849"/>
      <c r="Q1476" s="849"/>
      <c r="R1476" s="837"/>
      <c r="S1476" s="850"/>
    </row>
    <row r="1477" spans="1:19" ht="14.4" customHeight="1" x14ac:dyDescent="0.3">
      <c r="A1477" s="831" t="s">
        <v>4551</v>
      </c>
      <c r="B1477" s="832" t="s">
        <v>4552</v>
      </c>
      <c r="C1477" s="832" t="s">
        <v>606</v>
      </c>
      <c r="D1477" s="832" t="s">
        <v>2478</v>
      </c>
      <c r="E1477" s="832" t="s">
        <v>4553</v>
      </c>
      <c r="F1477" s="832" t="s">
        <v>4769</v>
      </c>
      <c r="G1477" s="832" t="s">
        <v>958</v>
      </c>
      <c r="H1477" s="849"/>
      <c r="I1477" s="849"/>
      <c r="J1477" s="832"/>
      <c r="K1477" s="832"/>
      <c r="L1477" s="849">
        <v>7.0000000000000007E-2</v>
      </c>
      <c r="M1477" s="849">
        <v>161.32</v>
      </c>
      <c r="N1477" s="832">
        <v>1</v>
      </c>
      <c r="O1477" s="832">
        <v>2304.5714285714284</v>
      </c>
      <c r="P1477" s="849"/>
      <c r="Q1477" s="849"/>
      <c r="R1477" s="837"/>
      <c r="S1477" s="850"/>
    </row>
    <row r="1478" spans="1:19" ht="14.4" customHeight="1" x14ac:dyDescent="0.3">
      <c r="A1478" s="831" t="s">
        <v>4551</v>
      </c>
      <c r="B1478" s="832" t="s">
        <v>4552</v>
      </c>
      <c r="C1478" s="832" t="s">
        <v>606</v>
      </c>
      <c r="D1478" s="832" t="s">
        <v>2478</v>
      </c>
      <c r="E1478" s="832" t="s">
        <v>4553</v>
      </c>
      <c r="F1478" s="832" t="s">
        <v>4770</v>
      </c>
      <c r="G1478" s="832" t="s">
        <v>4767</v>
      </c>
      <c r="H1478" s="849"/>
      <c r="I1478" s="849"/>
      <c r="J1478" s="832"/>
      <c r="K1478" s="832"/>
      <c r="L1478" s="849">
        <v>4</v>
      </c>
      <c r="M1478" s="849">
        <v>66425.16</v>
      </c>
      <c r="N1478" s="832">
        <v>1</v>
      </c>
      <c r="O1478" s="832">
        <v>16606.29</v>
      </c>
      <c r="P1478" s="849"/>
      <c r="Q1478" s="849"/>
      <c r="R1478" s="837"/>
      <c r="S1478" s="850"/>
    </row>
    <row r="1479" spans="1:19" ht="14.4" customHeight="1" x14ac:dyDescent="0.3">
      <c r="A1479" s="831" t="s">
        <v>4551</v>
      </c>
      <c r="B1479" s="832" t="s">
        <v>4552</v>
      </c>
      <c r="C1479" s="832" t="s">
        <v>606</v>
      </c>
      <c r="D1479" s="832" t="s">
        <v>2478</v>
      </c>
      <c r="E1479" s="832" t="s">
        <v>4553</v>
      </c>
      <c r="F1479" s="832" t="s">
        <v>4771</v>
      </c>
      <c r="G1479" s="832" t="s">
        <v>1902</v>
      </c>
      <c r="H1479" s="849"/>
      <c r="I1479" s="849"/>
      <c r="J1479" s="832"/>
      <c r="K1479" s="832"/>
      <c r="L1479" s="849"/>
      <c r="M1479" s="849"/>
      <c r="N1479" s="832"/>
      <c r="O1479" s="832"/>
      <c r="P1479" s="849">
        <v>7</v>
      </c>
      <c r="Q1479" s="849">
        <v>1036.7</v>
      </c>
      <c r="R1479" s="837"/>
      <c r="S1479" s="850">
        <v>148.1</v>
      </c>
    </row>
    <row r="1480" spans="1:19" ht="14.4" customHeight="1" x14ac:dyDescent="0.3">
      <c r="A1480" s="831" t="s">
        <v>4551</v>
      </c>
      <c r="B1480" s="832" t="s">
        <v>4552</v>
      </c>
      <c r="C1480" s="832" t="s">
        <v>606</v>
      </c>
      <c r="D1480" s="832" t="s">
        <v>2478</v>
      </c>
      <c r="E1480" s="832" t="s">
        <v>4553</v>
      </c>
      <c r="F1480" s="832" t="s">
        <v>4773</v>
      </c>
      <c r="G1480" s="832" t="s">
        <v>2087</v>
      </c>
      <c r="H1480" s="849"/>
      <c r="I1480" s="849"/>
      <c r="J1480" s="832"/>
      <c r="K1480" s="832"/>
      <c r="L1480" s="849"/>
      <c r="M1480" s="849"/>
      <c r="N1480" s="832"/>
      <c r="O1480" s="832"/>
      <c r="P1480" s="849">
        <v>16.579999999999998</v>
      </c>
      <c r="Q1480" s="849">
        <v>7863.4299999999994</v>
      </c>
      <c r="R1480" s="837"/>
      <c r="S1480" s="850">
        <v>474.27201447527142</v>
      </c>
    </row>
    <row r="1481" spans="1:19" ht="14.4" customHeight="1" x14ac:dyDescent="0.3">
      <c r="A1481" s="831" t="s">
        <v>4551</v>
      </c>
      <c r="B1481" s="832" t="s">
        <v>4552</v>
      </c>
      <c r="C1481" s="832" t="s">
        <v>606</v>
      </c>
      <c r="D1481" s="832" t="s">
        <v>2478</v>
      </c>
      <c r="E1481" s="832" t="s">
        <v>4553</v>
      </c>
      <c r="F1481" s="832" t="s">
        <v>4774</v>
      </c>
      <c r="G1481" s="832" t="s">
        <v>2087</v>
      </c>
      <c r="H1481" s="849"/>
      <c r="I1481" s="849"/>
      <c r="J1481" s="832"/>
      <c r="K1481" s="832"/>
      <c r="L1481" s="849"/>
      <c r="M1481" s="849"/>
      <c r="N1481" s="832"/>
      <c r="O1481" s="832"/>
      <c r="P1481" s="849">
        <v>13.190000000000001</v>
      </c>
      <c r="Q1481" s="849">
        <v>2697.62</v>
      </c>
      <c r="R1481" s="837"/>
      <c r="S1481" s="850">
        <v>204.52009097801363</v>
      </c>
    </row>
    <row r="1482" spans="1:19" ht="14.4" customHeight="1" x14ac:dyDescent="0.3">
      <c r="A1482" s="831" t="s">
        <v>4551</v>
      </c>
      <c r="B1482" s="832" t="s">
        <v>4552</v>
      </c>
      <c r="C1482" s="832" t="s">
        <v>606</v>
      </c>
      <c r="D1482" s="832" t="s">
        <v>2478</v>
      </c>
      <c r="E1482" s="832" t="s">
        <v>4788</v>
      </c>
      <c r="F1482" s="832" t="s">
        <v>4789</v>
      </c>
      <c r="G1482" s="832" t="s">
        <v>4790</v>
      </c>
      <c r="H1482" s="849">
        <v>3</v>
      </c>
      <c r="I1482" s="849">
        <v>6359.57</v>
      </c>
      <c r="J1482" s="832">
        <v>0.59887806357200302</v>
      </c>
      <c r="K1482" s="832">
        <v>2119.8566666666666</v>
      </c>
      <c r="L1482" s="849">
        <v>5</v>
      </c>
      <c r="M1482" s="849">
        <v>10619.14</v>
      </c>
      <c r="N1482" s="832">
        <v>1</v>
      </c>
      <c r="O1482" s="832">
        <v>2123.828</v>
      </c>
      <c r="P1482" s="849">
        <v>4</v>
      </c>
      <c r="Q1482" s="849">
        <v>8711.2000000000007</v>
      </c>
      <c r="R1482" s="837">
        <v>0.82033008322707879</v>
      </c>
      <c r="S1482" s="850">
        <v>2177.8000000000002</v>
      </c>
    </row>
    <row r="1483" spans="1:19" ht="14.4" customHeight="1" x14ac:dyDescent="0.3">
      <c r="A1483" s="831" t="s">
        <v>4551</v>
      </c>
      <c r="B1483" s="832" t="s">
        <v>4552</v>
      </c>
      <c r="C1483" s="832" t="s">
        <v>606</v>
      </c>
      <c r="D1483" s="832" t="s">
        <v>2478</v>
      </c>
      <c r="E1483" s="832" t="s">
        <v>4788</v>
      </c>
      <c r="F1483" s="832" t="s">
        <v>4791</v>
      </c>
      <c r="G1483" s="832" t="s">
        <v>4792</v>
      </c>
      <c r="H1483" s="849">
        <v>1</v>
      </c>
      <c r="I1483" s="849">
        <v>2641.15</v>
      </c>
      <c r="J1483" s="832">
        <v>0.11330544830544831</v>
      </c>
      <c r="K1483" s="832">
        <v>2641.15</v>
      </c>
      <c r="L1483" s="849">
        <v>9</v>
      </c>
      <c r="M1483" s="849">
        <v>23310</v>
      </c>
      <c r="N1483" s="832">
        <v>1</v>
      </c>
      <c r="O1483" s="832">
        <v>2590</v>
      </c>
      <c r="P1483" s="849">
        <v>2</v>
      </c>
      <c r="Q1483" s="849">
        <v>5324.4</v>
      </c>
      <c r="R1483" s="837">
        <v>0.2284169884169884</v>
      </c>
      <c r="S1483" s="850">
        <v>2662.2</v>
      </c>
    </row>
    <row r="1484" spans="1:19" ht="14.4" customHeight="1" x14ac:dyDescent="0.3">
      <c r="A1484" s="831" t="s">
        <v>4551</v>
      </c>
      <c r="B1484" s="832" t="s">
        <v>4552</v>
      </c>
      <c r="C1484" s="832" t="s">
        <v>606</v>
      </c>
      <c r="D1484" s="832" t="s">
        <v>2478</v>
      </c>
      <c r="E1484" s="832" t="s">
        <v>4793</v>
      </c>
      <c r="F1484" s="832" t="s">
        <v>4796</v>
      </c>
      <c r="G1484" s="832" t="s">
        <v>4797</v>
      </c>
      <c r="H1484" s="849">
        <v>5</v>
      </c>
      <c r="I1484" s="849">
        <v>4335</v>
      </c>
      <c r="J1484" s="832">
        <v>0.55555555555555558</v>
      </c>
      <c r="K1484" s="832">
        <v>867</v>
      </c>
      <c r="L1484" s="849">
        <v>9</v>
      </c>
      <c r="M1484" s="849">
        <v>7803</v>
      </c>
      <c r="N1484" s="832">
        <v>1</v>
      </c>
      <c r="O1484" s="832">
        <v>867</v>
      </c>
      <c r="P1484" s="849"/>
      <c r="Q1484" s="849"/>
      <c r="R1484" s="837"/>
      <c r="S1484" s="850"/>
    </row>
    <row r="1485" spans="1:19" ht="14.4" customHeight="1" x14ac:dyDescent="0.3">
      <c r="A1485" s="831" t="s">
        <v>4551</v>
      </c>
      <c r="B1485" s="832" t="s">
        <v>4552</v>
      </c>
      <c r="C1485" s="832" t="s">
        <v>606</v>
      </c>
      <c r="D1485" s="832" t="s">
        <v>2478</v>
      </c>
      <c r="E1485" s="832" t="s">
        <v>4793</v>
      </c>
      <c r="F1485" s="832" t="s">
        <v>4798</v>
      </c>
      <c r="G1485" s="832" t="s">
        <v>4799</v>
      </c>
      <c r="H1485" s="849"/>
      <c r="I1485" s="849"/>
      <c r="J1485" s="832"/>
      <c r="K1485" s="832"/>
      <c r="L1485" s="849">
        <v>1</v>
      </c>
      <c r="M1485" s="849">
        <v>964</v>
      </c>
      <c r="N1485" s="832">
        <v>1</v>
      </c>
      <c r="O1485" s="832">
        <v>964</v>
      </c>
      <c r="P1485" s="849"/>
      <c r="Q1485" s="849"/>
      <c r="R1485" s="837"/>
      <c r="S1485" s="850"/>
    </row>
    <row r="1486" spans="1:19" ht="14.4" customHeight="1" x14ac:dyDescent="0.3">
      <c r="A1486" s="831" t="s">
        <v>4551</v>
      </c>
      <c r="B1486" s="832" t="s">
        <v>4552</v>
      </c>
      <c r="C1486" s="832" t="s">
        <v>606</v>
      </c>
      <c r="D1486" s="832" t="s">
        <v>2478</v>
      </c>
      <c r="E1486" s="832" t="s">
        <v>4804</v>
      </c>
      <c r="F1486" s="832" t="s">
        <v>4805</v>
      </c>
      <c r="G1486" s="832" t="s">
        <v>4806</v>
      </c>
      <c r="H1486" s="849">
        <v>1</v>
      </c>
      <c r="I1486" s="849">
        <v>300</v>
      </c>
      <c r="J1486" s="832"/>
      <c r="K1486" s="832">
        <v>300</v>
      </c>
      <c r="L1486" s="849"/>
      <c r="M1486" s="849"/>
      <c r="N1486" s="832"/>
      <c r="O1486" s="832"/>
      <c r="P1486" s="849"/>
      <c r="Q1486" s="849"/>
      <c r="R1486" s="837"/>
      <c r="S1486" s="850"/>
    </row>
    <row r="1487" spans="1:19" ht="14.4" customHeight="1" x14ac:dyDescent="0.3">
      <c r="A1487" s="831" t="s">
        <v>4551</v>
      </c>
      <c r="B1487" s="832" t="s">
        <v>4552</v>
      </c>
      <c r="C1487" s="832" t="s">
        <v>606</v>
      </c>
      <c r="D1487" s="832" t="s">
        <v>2478</v>
      </c>
      <c r="E1487" s="832" t="s">
        <v>4804</v>
      </c>
      <c r="F1487" s="832" t="s">
        <v>4807</v>
      </c>
      <c r="G1487" s="832" t="s">
        <v>4808</v>
      </c>
      <c r="H1487" s="849">
        <v>13</v>
      </c>
      <c r="I1487" s="849">
        <v>1586</v>
      </c>
      <c r="J1487" s="832">
        <v>0.76470588235294112</v>
      </c>
      <c r="K1487" s="832">
        <v>122</v>
      </c>
      <c r="L1487" s="849">
        <v>17</v>
      </c>
      <c r="M1487" s="849">
        <v>2074</v>
      </c>
      <c r="N1487" s="832">
        <v>1</v>
      </c>
      <c r="O1487" s="832">
        <v>122</v>
      </c>
      <c r="P1487" s="849">
        <v>7</v>
      </c>
      <c r="Q1487" s="849">
        <v>854</v>
      </c>
      <c r="R1487" s="837">
        <v>0.41176470588235292</v>
      </c>
      <c r="S1487" s="850">
        <v>122</v>
      </c>
    </row>
    <row r="1488" spans="1:19" ht="14.4" customHeight="1" x14ac:dyDescent="0.3">
      <c r="A1488" s="831" t="s">
        <v>4551</v>
      </c>
      <c r="B1488" s="832" t="s">
        <v>4552</v>
      </c>
      <c r="C1488" s="832" t="s">
        <v>606</v>
      </c>
      <c r="D1488" s="832" t="s">
        <v>2478</v>
      </c>
      <c r="E1488" s="832" t="s">
        <v>4804</v>
      </c>
      <c r="F1488" s="832" t="s">
        <v>4809</v>
      </c>
      <c r="G1488" s="832" t="s">
        <v>4810</v>
      </c>
      <c r="H1488" s="849">
        <v>113</v>
      </c>
      <c r="I1488" s="849">
        <v>16611</v>
      </c>
      <c r="J1488" s="832">
        <v>3.53125</v>
      </c>
      <c r="K1488" s="832">
        <v>147</v>
      </c>
      <c r="L1488" s="849">
        <v>32</v>
      </c>
      <c r="M1488" s="849">
        <v>4704</v>
      </c>
      <c r="N1488" s="832">
        <v>1</v>
      </c>
      <c r="O1488" s="832">
        <v>147</v>
      </c>
      <c r="P1488" s="849">
        <v>5</v>
      </c>
      <c r="Q1488" s="849">
        <v>755</v>
      </c>
      <c r="R1488" s="837">
        <v>0.16050170068027211</v>
      </c>
      <c r="S1488" s="850">
        <v>151</v>
      </c>
    </row>
    <row r="1489" spans="1:19" ht="14.4" customHeight="1" x14ac:dyDescent="0.3">
      <c r="A1489" s="831" t="s">
        <v>4551</v>
      </c>
      <c r="B1489" s="832" t="s">
        <v>4552</v>
      </c>
      <c r="C1489" s="832" t="s">
        <v>606</v>
      </c>
      <c r="D1489" s="832" t="s">
        <v>2478</v>
      </c>
      <c r="E1489" s="832" t="s">
        <v>4804</v>
      </c>
      <c r="F1489" s="832" t="s">
        <v>4811</v>
      </c>
      <c r="G1489" s="832" t="s">
        <v>4812</v>
      </c>
      <c r="H1489" s="849">
        <v>4</v>
      </c>
      <c r="I1489" s="849">
        <v>784</v>
      </c>
      <c r="J1489" s="832">
        <v>0.33333333333333331</v>
      </c>
      <c r="K1489" s="832">
        <v>196</v>
      </c>
      <c r="L1489" s="849">
        <v>12</v>
      </c>
      <c r="M1489" s="849">
        <v>2352</v>
      </c>
      <c r="N1489" s="832">
        <v>1</v>
      </c>
      <c r="O1489" s="832">
        <v>196</v>
      </c>
      <c r="P1489" s="849">
        <v>6</v>
      </c>
      <c r="Q1489" s="849">
        <v>1194</v>
      </c>
      <c r="R1489" s="837">
        <v>0.50765306122448983</v>
      </c>
      <c r="S1489" s="850">
        <v>199</v>
      </c>
    </row>
    <row r="1490" spans="1:19" ht="14.4" customHeight="1" x14ac:dyDescent="0.3">
      <c r="A1490" s="831" t="s">
        <v>4551</v>
      </c>
      <c r="B1490" s="832" t="s">
        <v>4552</v>
      </c>
      <c r="C1490" s="832" t="s">
        <v>606</v>
      </c>
      <c r="D1490" s="832" t="s">
        <v>2478</v>
      </c>
      <c r="E1490" s="832" t="s">
        <v>4804</v>
      </c>
      <c r="F1490" s="832" t="s">
        <v>4813</v>
      </c>
      <c r="G1490" s="832" t="s">
        <v>4814</v>
      </c>
      <c r="H1490" s="849">
        <v>214</v>
      </c>
      <c r="I1490" s="849">
        <v>7918</v>
      </c>
      <c r="J1490" s="832">
        <v>0.6858974358974359</v>
      </c>
      <c r="K1490" s="832">
        <v>37</v>
      </c>
      <c r="L1490" s="849">
        <v>312</v>
      </c>
      <c r="M1490" s="849">
        <v>11544</v>
      </c>
      <c r="N1490" s="832">
        <v>1</v>
      </c>
      <c r="O1490" s="832">
        <v>37</v>
      </c>
      <c r="P1490" s="849">
        <v>67</v>
      </c>
      <c r="Q1490" s="849">
        <v>2546</v>
      </c>
      <c r="R1490" s="837">
        <v>0.22054747054747054</v>
      </c>
      <c r="S1490" s="850">
        <v>38</v>
      </c>
    </row>
    <row r="1491" spans="1:19" ht="14.4" customHeight="1" x14ac:dyDescent="0.3">
      <c r="A1491" s="831" t="s">
        <v>4551</v>
      </c>
      <c r="B1491" s="832" t="s">
        <v>4552</v>
      </c>
      <c r="C1491" s="832" t="s">
        <v>606</v>
      </c>
      <c r="D1491" s="832" t="s">
        <v>2478</v>
      </c>
      <c r="E1491" s="832" t="s">
        <v>4804</v>
      </c>
      <c r="F1491" s="832" t="s">
        <v>4817</v>
      </c>
      <c r="G1491" s="832" t="s">
        <v>4818</v>
      </c>
      <c r="H1491" s="849">
        <v>565</v>
      </c>
      <c r="I1491" s="849">
        <v>100005</v>
      </c>
      <c r="J1491" s="832">
        <v>0.7421741647247414</v>
      </c>
      <c r="K1491" s="832">
        <v>177</v>
      </c>
      <c r="L1491" s="849">
        <v>757</v>
      </c>
      <c r="M1491" s="849">
        <v>134746</v>
      </c>
      <c r="N1491" s="832">
        <v>1</v>
      </c>
      <c r="O1491" s="832">
        <v>178</v>
      </c>
      <c r="P1491" s="849">
        <v>241</v>
      </c>
      <c r="Q1491" s="849">
        <v>43139</v>
      </c>
      <c r="R1491" s="837">
        <v>0.3201505053953364</v>
      </c>
      <c r="S1491" s="850">
        <v>179</v>
      </c>
    </row>
    <row r="1492" spans="1:19" ht="14.4" customHeight="1" x14ac:dyDescent="0.3">
      <c r="A1492" s="831" t="s">
        <v>4551</v>
      </c>
      <c r="B1492" s="832" t="s">
        <v>4552</v>
      </c>
      <c r="C1492" s="832" t="s">
        <v>606</v>
      </c>
      <c r="D1492" s="832" t="s">
        <v>2478</v>
      </c>
      <c r="E1492" s="832" t="s">
        <v>4804</v>
      </c>
      <c r="F1492" s="832" t="s">
        <v>4819</v>
      </c>
      <c r="G1492" s="832" t="s">
        <v>4820</v>
      </c>
      <c r="H1492" s="849">
        <v>92</v>
      </c>
      <c r="I1492" s="849">
        <v>0</v>
      </c>
      <c r="J1492" s="832"/>
      <c r="K1492" s="832">
        <v>0</v>
      </c>
      <c r="L1492" s="849">
        <v>144</v>
      </c>
      <c r="M1492" s="849">
        <v>0</v>
      </c>
      <c r="N1492" s="832"/>
      <c r="O1492" s="832">
        <v>0</v>
      </c>
      <c r="P1492" s="849">
        <v>58</v>
      </c>
      <c r="Q1492" s="849">
        <v>0</v>
      </c>
      <c r="R1492" s="837"/>
      <c r="S1492" s="850">
        <v>0</v>
      </c>
    </row>
    <row r="1493" spans="1:19" ht="14.4" customHeight="1" x14ac:dyDescent="0.3">
      <c r="A1493" s="831" t="s">
        <v>4551</v>
      </c>
      <c r="B1493" s="832" t="s">
        <v>4552</v>
      </c>
      <c r="C1493" s="832" t="s">
        <v>606</v>
      </c>
      <c r="D1493" s="832" t="s">
        <v>2478</v>
      </c>
      <c r="E1493" s="832" t="s">
        <v>4804</v>
      </c>
      <c r="F1493" s="832" t="s">
        <v>4821</v>
      </c>
      <c r="G1493" s="832" t="s">
        <v>4822</v>
      </c>
      <c r="H1493" s="849"/>
      <c r="I1493" s="849"/>
      <c r="J1493" s="832"/>
      <c r="K1493" s="832"/>
      <c r="L1493" s="849">
        <v>8</v>
      </c>
      <c r="M1493" s="849">
        <v>0</v>
      </c>
      <c r="N1493" s="832"/>
      <c r="O1493" s="832">
        <v>0</v>
      </c>
      <c r="P1493" s="849">
        <v>4</v>
      </c>
      <c r="Q1493" s="849">
        <v>0</v>
      </c>
      <c r="R1493" s="837"/>
      <c r="S1493" s="850">
        <v>0</v>
      </c>
    </row>
    <row r="1494" spans="1:19" ht="14.4" customHeight="1" x14ac:dyDescent="0.3">
      <c r="A1494" s="831" t="s">
        <v>4551</v>
      </c>
      <c r="B1494" s="832" t="s">
        <v>4552</v>
      </c>
      <c r="C1494" s="832" t="s">
        <v>606</v>
      </c>
      <c r="D1494" s="832" t="s">
        <v>2478</v>
      </c>
      <c r="E1494" s="832" t="s">
        <v>4804</v>
      </c>
      <c r="F1494" s="832" t="s">
        <v>4823</v>
      </c>
      <c r="G1494" s="832" t="s">
        <v>4824</v>
      </c>
      <c r="H1494" s="849">
        <v>248</v>
      </c>
      <c r="I1494" s="849">
        <v>60264</v>
      </c>
      <c r="J1494" s="832">
        <v>0.75761842502262899</v>
      </c>
      <c r="K1494" s="832">
        <v>243</v>
      </c>
      <c r="L1494" s="849">
        <v>326</v>
      </c>
      <c r="M1494" s="849">
        <v>79544</v>
      </c>
      <c r="N1494" s="832">
        <v>1</v>
      </c>
      <c r="O1494" s="832">
        <v>244</v>
      </c>
      <c r="P1494" s="849">
        <v>102</v>
      </c>
      <c r="Q1494" s="849">
        <v>24990</v>
      </c>
      <c r="R1494" s="837">
        <v>0.31416574474504677</v>
      </c>
      <c r="S1494" s="850">
        <v>245</v>
      </c>
    </row>
    <row r="1495" spans="1:19" ht="14.4" customHeight="1" x14ac:dyDescent="0.3">
      <c r="A1495" s="831" t="s">
        <v>4551</v>
      </c>
      <c r="B1495" s="832" t="s">
        <v>4552</v>
      </c>
      <c r="C1495" s="832" t="s">
        <v>606</v>
      </c>
      <c r="D1495" s="832" t="s">
        <v>2478</v>
      </c>
      <c r="E1495" s="832" t="s">
        <v>4804</v>
      </c>
      <c r="F1495" s="832" t="s">
        <v>4825</v>
      </c>
      <c r="G1495" s="832" t="s">
        <v>4826</v>
      </c>
      <c r="H1495" s="849">
        <v>597</v>
      </c>
      <c r="I1495" s="849">
        <v>19899.97</v>
      </c>
      <c r="J1495" s="832">
        <v>0.71326108477497108</v>
      </c>
      <c r="K1495" s="832">
        <v>33.333283082077052</v>
      </c>
      <c r="L1495" s="849">
        <v>837</v>
      </c>
      <c r="M1495" s="849">
        <v>27899.980000000003</v>
      </c>
      <c r="N1495" s="832">
        <v>1</v>
      </c>
      <c r="O1495" s="832">
        <v>33.333309438470735</v>
      </c>
      <c r="P1495" s="849">
        <v>254</v>
      </c>
      <c r="Q1495" s="849">
        <v>8466.65</v>
      </c>
      <c r="R1495" s="837">
        <v>0.30346437524327968</v>
      </c>
      <c r="S1495" s="850">
        <v>33.333267716535431</v>
      </c>
    </row>
    <row r="1496" spans="1:19" ht="14.4" customHeight="1" x14ac:dyDescent="0.3">
      <c r="A1496" s="831" t="s">
        <v>4551</v>
      </c>
      <c r="B1496" s="832" t="s">
        <v>4552</v>
      </c>
      <c r="C1496" s="832" t="s">
        <v>606</v>
      </c>
      <c r="D1496" s="832" t="s">
        <v>2478</v>
      </c>
      <c r="E1496" s="832" t="s">
        <v>4804</v>
      </c>
      <c r="F1496" s="832" t="s">
        <v>4827</v>
      </c>
      <c r="G1496" s="832" t="s">
        <v>4828</v>
      </c>
      <c r="H1496" s="849">
        <v>508</v>
      </c>
      <c r="I1496" s="849">
        <v>18796</v>
      </c>
      <c r="J1496" s="832">
        <v>0.67733333333333334</v>
      </c>
      <c r="K1496" s="832">
        <v>37</v>
      </c>
      <c r="L1496" s="849">
        <v>750</v>
      </c>
      <c r="M1496" s="849">
        <v>27750</v>
      </c>
      <c r="N1496" s="832">
        <v>1</v>
      </c>
      <c r="O1496" s="832">
        <v>37</v>
      </c>
      <c r="P1496" s="849">
        <v>215</v>
      </c>
      <c r="Q1496" s="849">
        <v>8170</v>
      </c>
      <c r="R1496" s="837">
        <v>0.2944144144144144</v>
      </c>
      <c r="S1496" s="850">
        <v>38</v>
      </c>
    </row>
    <row r="1497" spans="1:19" ht="14.4" customHeight="1" x14ac:dyDescent="0.3">
      <c r="A1497" s="831" t="s">
        <v>4551</v>
      </c>
      <c r="B1497" s="832" t="s">
        <v>4552</v>
      </c>
      <c r="C1497" s="832" t="s">
        <v>606</v>
      </c>
      <c r="D1497" s="832" t="s">
        <v>2478</v>
      </c>
      <c r="E1497" s="832" t="s">
        <v>4804</v>
      </c>
      <c r="F1497" s="832" t="s">
        <v>4829</v>
      </c>
      <c r="G1497" s="832" t="s">
        <v>4830</v>
      </c>
      <c r="H1497" s="849">
        <v>1</v>
      </c>
      <c r="I1497" s="849">
        <v>86</v>
      </c>
      <c r="J1497" s="832"/>
      <c r="K1497" s="832">
        <v>86</v>
      </c>
      <c r="L1497" s="849"/>
      <c r="M1497" s="849"/>
      <c r="N1497" s="832"/>
      <c r="O1497" s="832"/>
      <c r="P1497" s="849"/>
      <c r="Q1497" s="849"/>
      <c r="R1497" s="837"/>
      <c r="S1497" s="850"/>
    </row>
    <row r="1498" spans="1:19" ht="14.4" customHeight="1" x14ac:dyDescent="0.3">
      <c r="A1498" s="831" t="s">
        <v>4551</v>
      </c>
      <c r="B1498" s="832" t="s">
        <v>4552</v>
      </c>
      <c r="C1498" s="832" t="s">
        <v>606</v>
      </c>
      <c r="D1498" s="832" t="s">
        <v>2478</v>
      </c>
      <c r="E1498" s="832" t="s">
        <v>4804</v>
      </c>
      <c r="F1498" s="832" t="s">
        <v>4831</v>
      </c>
      <c r="G1498" s="832" t="s">
        <v>4832</v>
      </c>
      <c r="H1498" s="849">
        <v>106</v>
      </c>
      <c r="I1498" s="849">
        <v>3392</v>
      </c>
      <c r="J1498" s="832">
        <v>1.2325581395348837</v>
      </c>
      <c r="K1498" s="832">
        <v>32</v>
      </c>
      <c r="L1498" s="849">
        <v>86</v>
      </c>
      <c r="M1498" s="849">
        <v>2752</v>
      </c>
      <c r="N1498" s="832">
        <v>1</v>
      </c>
      <c r="O1498" s="832">
        <v>32</v>
      </c>
      <c r="P1498" s="849">
        <v>37</v>
      </c>
      <c r="Q1498" s="849">
        <v>1221</v>
      </c>
      <c r="R1498" s="837">
        <v>0.44367732558139533</v>
      </c>
      <c r="S1498" s="850">
        <v>33</v>
      </c>
    </row>
    <row r="1499" spans="1:19" ht="14.4" customHeight="1" x14ac:dyDescent="0.3">
      <c r="A1499" s="831" t="s">
        <v>4551</v>
      </c>
      <c r="B1499" s="832" t="s">
        <v>4552</v>
      </c>
      <c r="C1499" s="832" t="s">
        <v>606</v>
      </c>
      <c r="D1499" s="832" t="s">
        <v>2478</v>
      </c>
      <c r="E1499" s="832" t="s">
        <v>4804</v>
      </c>
      <c r="F1499" s="832" t="s">
        <v>4835</v>
      </c>
      <c r="G1499" s="832" t="s">
        <v>4836</v>
      </c>
      <c r="H1499" s="849">
        <v>35</v>
      </c>
      <c r="I1499" s="849">
        <v>4620</v>
      </c>
      <c r="J1499" s="832">
        <v>0.22151898734177214</v>
      </c>
      <c r="K1499" s="832">
        <v>132</v>
      </c>
      <c r="L1499" s="849">
        <v>158</v>
      </c>
      <c r="M1499" s="849">
        <v>20856</v>
      </c>
      <c r="N1499" s="832">
        <v>1</v>
      </c>
      <c r="O1499" s="832">
        <v>132</v>
      </c>
      <c r="P1499" s="849">
        <v>54</v>
      </c>
      <c r="Q1499" s="849">
        <v>7290</v>
      </c>
      <c r="R1499" s="837">
        <v>0.3495397008055236</v>
      </c>
      <c r="S1499" s="850">
        <v>135</v>
      </c>
    </row>
    <row r="1500" spans="1:19" ht="14.4" customHeight="1" x14ac:dyDescent="0.3">
      <c r="A1500" s="831" t="s">
        <v>4551</v>
      </c>
      <c r="B1500" s="832" t="s">
        <v>4552</v>
      </c>
      <c r="C1500" s="832" t="s">
        <v>606</v>
      </c>
      <c r="D1500" s="832" t="s">
        <v>2478</v>
      </c>
      <c r="E1500" s="832" t="s">
        <v>4804</v>
      </c>
      <c r="F1500" s="832" t="s">
        <v>4839</v>
      </c>
      <c r="G1500" s="832" t="s">
        <v>4840</v>
      </c>
      <c r="H1500" s="849">
        <v>16</v>
      </c>
      <c r="I1500" s="849">
        <v>5680</v>
      </c>
      <c r="J1500" s="832">
        <v>0.19277108433734941</v>
      </c>
      <c r="K1500" s="832">
        <v>355</v>
      </c>
      <c r="L1500" s="849">
        <v>83</v>
      </c>
      <c r="M1500" s="849">
        <v>29465</v>
      </c>
      <c r="N1500" s="832">
        <v>1</v>
      </c>
      <c r="O1500" s="832">
        <v>355</v>
      </c>
      <c r="P1500" s="849">
        <v>13</v>
      </c>
      <c r="Q1500" s="849">
        <v>4654</v>
      </c>
      <c r="R1500" s="837">
        <v>0.15795011030035636</v>
      </c>
      <c r="S1500" s="850">
        <v>358</v>
      </c>
    </row>
    <row r="1501" spans="1:19" ht="14.4" customHeight="1" x14ac:dyDescent="0.3">
      <c r="A1501" s="831" t="s">
        <v>4551</v>
      </c>
      <c r="B1501" s="832" t="s">
        <v>4552</v>
      </c>
      <c r="C1501" s="832" t="s">
        <v>606</v>
      </c>
      <c r="D1501" s="832" t="s">
        <v>2478</v>
      </c>
      <c r="E1501" s="832" t="s">
        <v>4804</v>
      </c>
      <c r="F1501" s="832" t="s">
        <v>4841</v>
      </c>
      <c r="G1501" s="832" t="s">
        <v>4842</v>
      </c>
      <c r="H1501" s="849">
        <v>164</v>
      </c>
      <c r="I1501" s="849">
        <v>9676</v>
      </c>
      <c r="J1501" s="832">
        <v>0.84974093264248707</v>
      </c>
      <c r="K1501" s="832">
        <v>59</v>
      </c>
      <c r="L1501" s="849">
        <v>193</v>
      </c>
      <c r="M1501" s="849">
        <v>11387</v>
      </c>
      <c r="N1501" s="832">
        <v>1</v>
      </c>
      <c r="O1501" s="832">
        <v>59</v>
      </c>
      <c r="P1501" s="849">
        <v>62</v>
      </c>
      <c r="Q1501" s="849">
        <v>3782</v>
      </c>
      <c r="R1501" s="837">
        <v>0.33213313427592867</v>
      </c>
      <c r="S1501" s="850">
        <v>61</v>
      </c>
    </row>
    <row r="1502" spans="1:19" ht="14.4" customHeight="1" x14ac:dyDescent="0.3">
      <c r="A1502" s="831" t="s">
        <v>4551</v>
      </c>
      <c r="B1502" s="832" t="s">
        <v>4552</v>
      </c>
      <c r="C1502" s="832" t="s">
        <v>606</v>
      </c>
      <c r="D1502" s="832" t="s">
        <v>2478</v>
      </c>
      <c r="E1502" s="832" t="s">
        <v>4804</v>
      </c>
      <c r="F1502" s="832" t="s">
        <v>4843</v>
      </c>
      <c r="G1502" s="832" t="s">
        <v>4844</v>
      </c>
      <c r="H1502" s="849">
        <v>17</v>
      </c>
      <c r="I1502" s="849">
        <v>11917</v>
      </c>
      <c r="J1502" s="832"/>
      <c r="K1502" s="832">
        <v>701</v>
      </c>
      <c r="L1502" s="849"/>
      <c r="M1502" s="849"/>
      <c r="N1502" s="832"/>
      <c r="O1502" s="832"/>
      <c r="P1502" s="849"/>
      <c r="Q1502" s="849"/>
      <c r="R1502" s="837"/>
      <c r="S1502" s="850"/>
    </row>
    <row r="1503" spans="1:19" ht="14.4" customHeight="1" x14ac:dyDescent="0.3">
      <c r="A1503" s="831" t="s">
        <v>4551</v>
      </c>
      <c r="B1503" s="832" t="s">
        <v>4552</v>
      </c>
      <c r="C1503" s="832" t="s">
        <v>606</v>
      </c>
      <c r="D1503" s="832" t="s">
        <v>2478</v>
      </c>
      <c r="E1503" s="832" t="s">
        <v>4804</v>
      </c>
      <c r="F1503" s="832" t="s">
        <v>4847</v>
      </c>
      <c r="G1503" s="832" t="s">
        <v>4848</v>
      </c>
      <c r="H1503" s="849">
        <v>1</v>
      </c>
      <c r="I1503" s="849">
        <v>116</v>
      </c>
      <c r="J1503" s="832">
        <v>1</v>
      </c>
      <c r="K1503" s="832">
        <v>116</v>
      </c>
      <c r="L1503" s="849">
        <v>1</v>
      </c>
      <c r="M1503" s="849">
        <v>116</v>
      </c>
      <c r="N1503" s="832">
        <v>1</v>
      </c>
      <c r="O1503" s="832">
        <v>116</v>
      </c>
      <c r="P1503" s="849">
        <v>1</v>
      </c>
      <c r="Q1503" s="849">
        <v>116</v>
      </c>
      <c r="R1503" s="837">
        <v>1</v>
      </c>
      <c r="S1503" s="850">
        <v>116</v>
      </c>
    </row>
    <row r="1504" spans="1:19" ht="14.4" customHeight="1" x14ac:dyDescent="0.3">
      <c r="A1504" s="831" t="s">
        <v>4551</v>
      </c>
      <c r="B1504" s="832" t="s">
        <v>4552</v>
      </c>
      <c r="C1504" s="832" t="s">
        <v>606</v>
      </c>
      <c r="D1504" s="832" t="s">
        <v>2478</v>
      </c>
      <c r="E1504" s="832" t="s">
        <v>4804</v>
      </c>
      <c r="F1504" s="832" t="s">
        <v>4849</v>
      </c>
      <c r="G1504" s="832" t="s">
        <v>4850</v>
      </c>
      <c r="H1504" s="849"/>
      <c r="I1504" s="849"/>
      <c r="J1504" s="832"/>
      <c r="K1504" s="832"/>
      <c r="L1504" s="849">
        <v>28</v>
      </c>
      <c r="M1504" s="849">
        <v>0</v>
      </c>
      <c r="N1504" s="832"/>
      <c r="O1504" s="832">
        <v>0</v>
      </c>
      <c r="P1504" s="849">
        <v>10</v>
      </c>
      <c r="Q1504" s="849">
        <v>0</v>
      </c>
      <c r="R1504" s="837"/>
      <c r="S1504" s="850">
        <v>0</v>
      </c>
    </row>
    <row r="1505" spans="1:19" ht="14.4" customHeight="1" x14ac:dyDescent="0.3">
      <c r="A1505" s="831" t="s">
        <v>4551</v>
      </c>
      <c r="B1505" s="832" t="s">
        <v>4552</v>
      </c>
      <c r="C1505" s="832" t="s">
        <v>606</v>
      </c>
      <c r="D1505" s="832" t="s">
        <v>2474</v>
      </c>
      <c r="E1505" s="832" t="s">
        <v>4553</v>
      </c>
      <c r="F1505" s="832" t="s">
        <v>4555</v>
      </c>
      <c r="G1505" s="832" t="s">
        <v>1025</v>
      </c>
      <c r="H1505" s="849"/>
      <c r="I1505" s="849"/>
      <c r="J1505" s="832"/>
      <c r="K1505" s="832"/>
      <c r="L1505" s="849"/>
      <c r="M1505" s="849"/>
      <c r="N1505" s="832"/>
      <c r="O1505" s="832"/>
      <c r="P1505" s="849">
        <v>0.4</v>
      </c>
      <c r="Q1505" s="849">
        <v>43.54</v>
      </c>
      <c r="R1505" s="837"/>
      <c r="S1505" s="850">
        <v>108.85</v>
      </c>
    </row>
    <row r="1506" spans="1:19" ht="14.4" customHeight="1" x14ac:dyDescent="0.3">
      <c r="A1506" s="831" t="s">
        <v>4551</v>
      </c>
      <c r="B1506" s="832" t="s">
        <v>4552</v>
      </c>
      <c r="C1506" s="832" t="s">
        <v>606</v>
      </c>
      <c r="D1506" s="832" t="s">
        <v>2474</v>
      </c>
      <c r="E1506" s="832" t="s">
        <v>4553</v>
      </c>
      <c r="F1506" s="832" t="s">
        <v>4559</v>
      </c>
      <c r="G1506" s="832" t="s">
        <v>4560</v>
      </c>
      <c r="H1506" s="849"/>
      <c r="I1506" s="849"/>
      <c r="J1506" s="832"/>
      <c r="K1506" s="832"/>
      <c r="L1506" s="849"/>
      <c r="M1506" s="849"/>
      <c r="N1506" s="832"/>
      <c r="O1506" s="832"/>
      <c r="P1506" s="849">
        <v>0.4</v>
      </c>
      <c r="Q1506" s="849">
        <v>5.14</v>
      </c>
      <c r="R1506" s="837"/>
      <c r="S1506" s="850">
        <v>12.849999999999998</v>
      </c>
    </row>
    <row r="1507" spans="1:19" ht="14.4" customHeight="1" x14ac:dyDescent="0.3">
      <c r="A1507" s="831" t="s">
        <v>4551</v>
      </c>
      <c r="B1507" s="832" t="s">
        <v>4552</v>
      </c>
      <c r="C1507" s="832" t="s">
        <v>606</v>
      </c>
      <c r="D1507" s="832" t="s">
        <v>2474</v>
      </c>
      <c r="E1507" s="832" t="s">
        <v>4553</v>
      </c>
      <c r="F1507" s="832" t="s">
        <v>4561</v>
      </c>
      <c r="G1507" s="832" t="s">
        <v>4562</v>
      </c>
      <c r="H1507" s="849"/>
      <c r="I1507" s="849"/>
      <c r="J1507" s="832"/>
      <c r="K1507" s="832"/>
      <c r="L1507" s="849"/>
      <c r="M1507" s="849"/>
      <c r="N1507" s="832"/>
      <c r="O1507" s="832"/>
      <c r="P1507" s="849">
        <v>0.8</v>
      </c>
      <c r="Q1507" s="849">
        <v>152.80000000000001</v>
      </c>
      <c r="R1507" s="837"/>
      <c r="S1507" s="850">
        <v>191</v>
      </c>
    </row>
    <row r="1508" spans="1:19" ht="14.4" customHeight="1" x14ac:dyDescent="0.3">
      <c r="A1508" s="831" t="s">
        <v>4551</v>
      </c>
      <c r="B1508" s="832" t="s">
        <v>4552</v>
      </c>
      <c r="C1508" s="832" t="s">
        <v>606</v>
      </c>
      <c r="D1508" s="832" t="s">
        <v>2474</v>
      </c>
      <c r="E1508" s="832" t="s">
        <v>4553</v>
      </c>
      <c r="F1508" s="832" t="s">
        <v>4578</v>
      </c>
      <c r="G1508" s="832" t="s">
        <v>2406</v>
      </c>
      <c r="H1508" s="849"/>
      <c r="I1508" s="849"/>
      <c r="J1508" s="832"/>
      <c r="K1508" s="832"/>
      <c r="L1508" s="849"/>
      <c r="M1508" s="849"/>
      <c r="N1508" s="832"/>
      <c r="O1508" s="832"/>
      <c r="P1508" s="849">
        <v>12.33</v>
      </c>
      <c r="Q1508" s="849">
        <v>161620.41999999998</v>
      </c>
      <c r="R1508" s="837"/>
      <c r="S1508" s="850">
        <v>13107.901054339009</v>
      </c>
    </row>
    <row r="1509" spans="1:19" ht="14.4" customHeight="1" x14ac:dyDescent="0.3">
      <c r="A1509" s="831" t="s">
        <v>4551</v>
      </c>
      <c r="B1509" s="832" t="s">
        <v>4552</v>
      </c>
      <c r="C1509" s="832" t="s">
        <v>606</v>
      </c>
      <c r="D1509" s="832" t="s">
        <v>2474</v>
      </c>
      <c r="E1509" s="832" t="s">
        <v>4553</v>
      </c>
      <c r="F1509" s="832" t="s">
        <v>4604</v>
      </c>
      <c r="G1509" s="832" t="s">
        <v>1660</v>
      </c>
      <c r="H1509" s="849"/>
      <c r="I1509" s="849"/>
      <c r="J1509" s="832"/>
      <c r="K1509" s="832"/>
      <c r="L1509" s="849"/>
      <c r="M1509" s="849"/>
      <c r="N1509" s="832"/>
      <c r="O1509" s="832"/>
      <c r="P1509" s="849">
        <v>2</v>
      </c>
      <c r="Q1509" s="849">
        <v>2581.7199999999998</v>
      </c>
      <c r="R1509" s="837"/>
      <c r="S1509" s="850">
        <v>1290.8599999999999</v>
      </c>
    </row>
    <row r="1510" spans="1:19" ht="14.4" customHeight="1" x14ac:dyDescent="0.3">
      <c r="A1510" s="831" t="s">
        <v>4551</v>
      </c>
      <c r="B1510" s="832" t="s">
        <v>4552</v>
      </c>
      <c r="C1510" s="832" t="s">
        <v>606</v>
      </c>
      <c r="D1510" s="832" t="s">
        <v>2474</v>
      </c>
      <c r="E1510" s="832" t="s">
        <v>4553</v>
      </c>
      <c r="F1510" s="832" t="s">
        <v>4606</v>
      </c>
      <c r="G1510" s="832" t="s">
        <v>1144</v>
      </c>
      <c r="H1510" s="849"/>
      <c r="I1510" s="849"/>
      <c r="J1510" s="832"/>
      <c r="K1510" s="832"/>
      <c r="L1510" s="849"/>
      <c r="M1510" s="849"/>
      <c r="N1510" s="832"/>
      <c r="O1510" s="832"/>
      <c r="P1510" s="849">
        <v>1.2</v>
      </c>
      <c r="Q1510" s="849">
        <v>210.47999999999996</v>
      </c>
      <c r="R1510" s="837"/>
      <c r="S1510" s="850">
        <v>175.39999999999998</v>
      </c>
    </row>
    <row r="1511" spans="1:19" ht="14.4" customHeight="1" x14ac:dyDescent="0.3">
      <c r="A1511" s="831" t="s">
        <v>4551</v>
      </c>
      <c r="B1511" s="832" t="s">
        <v>4552</v>
      </c>
      <c r="C1511" s="832" t="s">
        <v>606</v>
      </c>
      <c r="D1511" s="832" t="s">
        <v>2474</v>
      </c>
      <c r="E1511" s="832" t="s">
        <v>4553</v>
      </c>
      <c r="F1511" s="832" t="s">
        <v>4607</v>
      </c>
      <c r="G1511" s="832" t="s">
        <v>779</v>
      </c>
      <c r="H1511" s="849"/>
      <c r="I1511" s="849"/>
      <c r="J1511" s="832"/>
      <c r="K1511" s="832"/>
      <c r="L1511" s="849"/>
      <c r="M1511" s="849"/>
      <c r="N1511" s="832"/>
      <c r="O1511" s="832"/>
      <c r="P1511" s="849">
        <v>0.2</v>
      </c>
      <c r="Q1511" s="849">
        <v>12.03</v>
      </c>
      <c r="R1511" s="837"/>
      <c r="S1511" s="850">
        <v>60.149999999999991</v>
      </c>
    </row>
    <row r="1512" spans="1:19" ht="14.4" customHeight="1" x14ac:dyDescent="0.3">
      <c r="A1512" s="831" t="s">
        <v>4551</v>
      </c>
      <c r="B1512" s="832" t="s">
        <v>4552</v>
      </c>
      <c r="C1512" s="832" t="s">
        <v>606</v>
      </c>
      <c r="D1512" s="832" t="s">
        <v>2474</v>
      </c>
      <c r="E1512" s="832" t="s">
        <v>4553</v>
      </c>
      <c r="F1512" s="832" t="s">
        <v>4608</v>
      </c>
      <c r="G1512" s="832" t="s">
        <v>2564</v>
      </c>
      <c r="H1512" s="849"/>
      <c r="I1512" s="849"/>
      <c r="J1512" s="832"/>
      <c r="K1512" s="832"/>
      <c r="L1512" s="849"/>
      <c r="M1512" s="849"/>
      <c r="N1512" s="832"/>
      <c r="O1512" s="832"/>
      <c r="P1512" s="849">
        <v>0.13</v>
      </c>
      <c r="Q1512" s="849">
        <v>89.2</v>
      </c>
      <c r="R1512" s="837"/>
      <c r="S1512" s="850">
        <v>686.15384615384619</v>
      </c>
    </row>
    <row r="1513" spans="1:19" ht="14.4" customHeight="1" x14ac:dyDescent="0.3">
      <c r="A1513" s="831" t="s">
        <v>4551</v>
      </c>
      <c r="B1513" s="832" t="s">
        <v>4552</v>
      </c>
      <c r="C1513" s="832" t="s">
        <v>606</v>
      </c>
      <c r="D1513" s="832" t="s">
        <v>2474</v>
      </c>
      <c r="E1513" s="832" t="s">
        <v>4553</v>
      </c>
      <c r="F1513" s="832" t="s">
        <v>4610</v>
      </c>
      <c r="G1513" s="832" t="s">
        <v>2564</v>
      </c>
      <c r="H1513" s="849"/>
      <c r="I1513" s="849"/>
      <c r="J1513" s="832"/>
      <c r="K1513" s="832"/>
      <c r="L1513" s="849"/>
      <c r="M1513" s="849"/>
      <c r="N1513" s="832"/>
      <c r="O1513" s="832"/>
      <c r="P1513" s="849">
        <v>4.5</v>
      </c>
      <c r="Q1513" s="849">
        <v>1543.89</v>
      </c>
      <c r="R1513" s="837"/>
      <c r="S1513" s="850">
        <v>343.0866666666667</v>
      </c>
    </row>
    <row r="1514" spans="1:19" ht="14.4" customHeight="1" x14ac:dyDescent="0.3">
      <c r="A1514" s="831" t="s">
        <v>4551</v>
      </c>
      <c r="B1514" s="832" t="s">
        <v>4552</v>
      </c>
      <c r="C1514" s="832" t="s">
        <v>606</v>
      </c>
      <c r="D1514" s="832" t="s">
        <v>2474</v>
      </c>
      <c r="E1514" s="832" t="s">
        <v>4553</v>
      </c>
      <c r="F1514" s="832" t="s">
        <v>4614</v>
      </c>
      <c r="G1514" s="832" t="s">
        <v>4615</v>
      </c>
      <c r="H1514" s="849"/>
      <c r="I1514" s="849"/>
      <c r="J1514" s="832"/>
      <c r="K1514" s="832"/>
      <c r="L1514" s="849"/>
      <c r="M1514" s="849"/>
      <c r="N1514" s="832"/>
      <c r="O1514" s="832"/>
      <c r="P1514" s="849">
        <v>2.7</v>
      </c>
      <c r="Q1514" s="849">
        <v>316.73</v>
      </c>
      <c r="R1514" s="837"/>
      <c r="S1514" s="850">
        <v>117.30740740740741</v>
      </c>
    </row>
    <row r="1515" spans="1:19" ht="14.4" customHeight="1" x14ac:dyDescent="0.3">
      <c r="A1515" s="831" t="s">
        <v>4551</v>
      </c>
      <c r="B1515" s="832" t="s">
        <v>4552</v>
      </c>
      <c r="C1515" s="832" t="s">
        <v>606</v>
      </c>
      <c r="D1515" s="832" t="s">
        <v>2474</v>
      </c>
      <c r="E1515" s="832" t="s">
        <v>4553</v>
      </c>
      <c r="F1515" s="832" t="s">
        <v>4616</v>
      </c>
      <c r="G1515" s="832" t="s">
        <v>1146</v>
      </c>
      <c r="H1515" s="849"/>
      <c r="I1515" s="849"/>
      <c r="J1515" s="832"/>
      <c r="K1515" s="832"/>
      <c r="L1515" s="849"/>
      <c r="M1515" s="849"/>
      <c r="N1515" s="832"/>
      <c r="O1515" s="832"/>
      <c r="P1515" s="849">
        <v>0.4</v>
      </c>
      <c r="Q1515" s="849">
        <v>26.58</v>
      </c>
      <c r="R1515" s="837"/>
      <c r="S1515" s="850">
        <v>66.449999999999989</v>
      </c>
    </row>
    <row r="1516" spans="1:19" ht="14.4" customHeight="1" x14ac:dyDescent="0.3">
      <c r="A1516" s="831" t="s">
        <v>4551</v>
      </c>
      <c r="B1516" s="832" t="s">
        <v>4552</v>
      </c>
      <c r="C1516" s="832" t="s">
        <v>606</v>
      </c>
      <c r="D1516" s="832" t="s">
        <v>2474</v>
      </c>
      <c r="E1516" s="832" t="s">
        <v>4553</v>
      </c>
      <c r="F1516" s="832" t="s">
        <v>4619</v>
      </c>
      <c r="G1516" s="832" t="s">
        <v>1636</v>
      </c>
      <c r="H1516" s="849"/>
      <c r="I1516" s="849"/>
      <c r="J1516" s="832"/>
      <c r="K1516" s="832"/>
      <c r="L1516" s="849"/>
      <c r="M1516" s="849"/>
      <c r="N1516" s="832"/>
      <c r="O1516" s="832"/>
      <c r="P1516" s="849">
        <v>0.03</v>
      </c>
      <c r="Q1516" s="849">
        <v>6.02</v>
      </c>
      <c r="R1516" s="837"/>
      <c r="S1516" s="850">
        <v>200.66666666666666</v>
      </c>
    </row>
    <row r="1517" spans="1:19" ht="14.4" customHeight="1" x14ac:dyDescent="0.3">
      <c r="A1517" s="831" t="s">
        <v>4551</v>
      </c>
      <c r="B1517" s="832" t="s">
        <v>4552</v>
      </c>
      <c r="C1517" s="832" t="s">
        <v>606</v>
      </c>
      <c r="D1517" s="832" t="s">
        <v>2474</v>
      </c>
      <c r="E1517" s="832" t="s">
        <v>4553</v>
      </c>
      <c r="F1517" s="832" t="s">
        <v>4638</v>
      </c>
      <c r="G1517" s="832" t="s">
        <v>4639</v>
      </c>
      <c r="H1517" s="849"/>
      <c r="I1517" s="849"/>
      <c r="J1517" s="832"/>
      <c r="K1517" s="832"/>
      <c r="L1517" s="849"/>
      <c r="M1517" s="849"/>
      <c r="N1517" s="832"/>
      <c r="O1517" s="832"/>
      <c r="P1517" s="849">
        <v>2</v>
      </c>
      <c r="Q1517" s="849">
        <v>157.52000000000001</v>
      </c>
      <c r="R1517" s="837"/>
      <c r="S1517" s="850">
        <v>78.760000000000005</v>
      </c>
    </row>
    <row r="1518" spans="1:19" ht="14.4" customHeight="1" x14ac:dyDescent="0.3">
      <c r="A1518" s="831" t="s">
        <v>4551</v>
      </c>
      <c r="B1518" s="832" t="s">
        <v>4552</v>
      </c>
      <c r="C1518" s="832" t="s">
        <v>606</v>
      </c>
      <c r="D1518" s="832" t="s">
        <v>2474</v>
      </c>
      <c r="E1518" s="832" t="s">
        <v>4553</v>
      </c>
      <c r="F1518" s="832" t="s">
        <v>4647</v>
      </c>
      <c r="G1518" s="832" t="s">
        <v>4648</v>
      </c>
      <c r="H1518" s="849"/>
      <c r="I1518" s="849"/>
      <c r="J1518" s="832"/>
      <c r="K1518" s="832"/>
      <c r="L1518" s="849"/>
      <c r="M1518" s="849"/>
      <c r="N1518" s="832"/>
      <c r="O1518" s="832"/>
      <c r="P1518" s="849">
        <v>1</v>
      </c>
      <c r="Q1518" s="849">
        <v>6706.6</v>
      </c>
      <c r="R1518" s="837"/>
      <c r="S1518" s="850">
        <v>6706.6</v>
      </c>
    </row>
    <row r="1519" spans="1:19" ht="14.4" customHeight="1" x14ac:dyDescent="0.3">
      <c r="A1519" s="831" t="s">
        <v>4551</v>
      </c>
      <c r="B1519" s="832" t="s">
        <v>4552</v>
      </c>
      <c r="C1519" s="832" t="s">
        <v>606</v>
      </c>
      <c r="D1519" s="832" t="s">
        <v>2474</v>
      </c>
      <c r="E1519" s="832" t="s">
        <v>4553</v>
      </c>
      <c r="F1519" s="832" t="s">
        <v>4650</v>
      </c>
      <c r="G1519" s="832" t="s">
        <v>4639</v>
      </c>
      <c r="H1519" s="849"/>
      <c r="I1519" s="849"/>
      <c r="J1519" s="832"/>
      <c r="K1519" s="832"/>
      <c r="L1519" s="849"/>
      <c r="M1519" s="849"/>
      <c r="N1519" s="832"/>
      <c r="O1519" s="832"/>
      <c r="P1519" s="849">
        <v>1.97</v>
      </c>
      <c r="Q1519" s="849">
        <v>442.56</v>
      </c>
      <c r="R1519" s="837"/>
      <c r="S1519" s="850">
        <v>224.64974619289342</v>
      </c>
    </row>
    <row r="1520" spans="1:19" ht="14.4" customHeight="1" x14ac:dyDescent="0.3">
      <c r="A1520" s="831" t="s">
        <v>4551</v>
      </c>
      <c r="B1520" s="832" t="s">
        <v>4552</v>
      </c>
      <c r="C1520" s="832" t="s">
        <v>606</v>
      </c>
      <c r="D1520" s="832" t="s">
        <v>2474</v>
      </c>
      <c r="E1520" s="832" t="s">
        <v>4553</v>
      </c>
      <c r="F1520" s="832" t="s">
        <v>4653</v>
      </c>
      <c r="G1520" s="832" t="s">
        <v>2101</v>
      </c>
      <c r="H1520" s="849"/>
      <c r="I1520" s="849"/>
      <c r="J1520" s="832"/>
      <c r="K1520" s="832"/>
      <c r="L1520" s="849"/>
      <c r="M1520" s="849"/>
      <c r="N1520" s="832"/>
      <c r="O1520" s="832"/>
      <c r="P1520" s="849">
        <v>0.8</v>
      </c>
      <c r="Q1520" s="849">
        <v>426.88</v>
      </c>
      <c r="R1520" s="837"/>
      <c r="S1520" s="850">
        <v>533.59999999999991</v>
      </c>
    </row>
    <row r="1521" spans="1:19" ht="14.4" customHeight="1" x14ac:dyDescent="0.3">
      <c r="A1521" s="831" t="s">
        <v>4551</v>
      </c>
      <c r="B1521" s="832" t="s">
        <v>4552</v>
      </c>
      <c r="C1521" s="832" t="s">
        <v>606</v>
      </c>
      <c r="D1521" s="832" t="s">
        <v>2474</v>
      </c>
      <c r="E1521" s="832" t="s">
        <v>4553</v>
      </c>
      <c r="F1521" s="832" t="s">
        <v>4668</v>
      </c>
      <c r="G1521" s="832" t="s">
        <v>4669</v>
      </c>
      <c r="H1521" s="849"/>
      <c r="I1521" s="849"/>
      <c r="J1521" s="832"/>
      <c r="K1521" s="832"/>
      <c r="L1521" s="849"/>
      <c r="M1521" s="849"/>
      <c r="N1521" s="832"/>
      <c r="O1521" s="832"/>
      <c r="P1521" s="849">
        <v>0.56999999999999995</v>
      </c>
      <c r="Q1521" s="849">
        <v>299.7</v>
      </c>
      <c r="R1521" s="837"/>
      <c r="S1521" s="850">
        <v>525.78947368421052</v>
      </c>
    </row>
    <row r="1522" spans="1:19" ht="14.4" customHeight="1" x14ac:dyDescent="0.3">
      <c r="A1522" s="831" t="s">
        <v>4551</v>
      </c>
      <c r="B1522" s="832" t="s">
        <v>4552</v>
      </c>
      <c r="C1522" s="832" t="s">
        <v>606</v>
      </c>
      <c r="D1522" s="832" t="s">
        <v>2474</v>
      </c>
      <c r="E1522" s="832" t="s">
        <v>4553</v>
      </c>
      <c r="F1522" s="832" t="s">
        <v>4670</v>
      </c>
      <c r="G1522" s="832" t="s">
        <v>4669</v>
      </c>
      <c r="H1522" s="849"/>
      <c r="I1522" s="849"/>
      <c r="J1522" s="832"/>
      <c r="K1522" s="832"/>
      <c r="L1522" s="849"/>
      <c r="M1522" s="849"/>
      <c r="N1522" s="832"/>
      <c r="O1522" s="832"/>
      <c r="P1522" s="849">
        <v>2.41</v>
      </c>
      <c r="Q1522" s="849">
        <v>527.54999999999995</v>
      </c>
      <c r="R1522" s="837"/>
      <c r="S1522" s="850">
        <v>218.90041493775931</v>
      </c>
    </row>
    <row r="1523" spans="1:19" ht="14.4" customHeight="1" x14ac:dyDescent="0.3">
      <c r="A1523" s="831" t="s">
        <v>4551</v>
      </c>
      <c r="B1523" s="832" t="s">
        <v>4552</v>
      </c>
      <c r="C1523" s="832" t="s">
        <v>606</v>
      </c>
      <c r="D1523" s="832" t="s">
        <v>2474</v>
      </c>
      <c r="E1523" s="832" t="s">
        <v>4553</v>
      </c>
      <c r="F1523" s="832" t="s">
        <v>4671</v>
      </c>
      <c r="G1523" s="832" t="s">
        <v>4669</v>
      </c>
      <c r="H1523" s="849"/>
      <c r="I1523" s="849"/>
      <c r="J1523" s="832"/>
      <c r="K1523" s="832"/>
      <c r="L1523" s="849"/>
      <c r="M1523" s="849"/>
      <c r="N1523" s="832"/>
      <c r="O1523" s="832"/>
      <c r="P1523" s="849">
        <v>3.0700000000000003</v>
      </c>
      <c r="Q1523" s="849">
        <v>243.14</v>
      </c>
      <c r="R1523" s="837"/>
      <c r="S1523" s="850">
        <v>79.198697068403902</v>
      </c>
    </row>
    <row r="1524" spans="1:19" ht="14.4" customHeight="1" x14ac:dyDescent="0.3">
      <c r="A1524" s="831" t="s">
        <v>4551</v>
      </c>
      <c r="B1524" s="832" t="s">
        <v>4552</v>
      </c>
      <c r="C1524" s="832" t="s">
        <v>606</v>
      </c>
      <c r="D1524" s="832" t="s">
        <v>2474</v>
      </c>
      <c r="E1524" s="832" t="s">
        <v>4553</v>
      </c>
      <c r="F1524" s="832" t="s">
        <v>4672</v>
      </c>
      <c r="G1524" s="832" t="s">
        <v>4669</v>
      </c>
      <c r="H1524" s="849"/>
      <c r="I1524" s="849"/>
      <c r="J1524" s="832"/>
      <c r="K1524" s="832"/>
      <c r="L1524" s="849"/>
      <c r="M1524" s="849"/>
      <c r="N1524" s="832"/>
      <c r="O1524" s="832"/>
      <c r="P1524" s="849">
        <v>0.83</v>
      </c>
      <c r="Q1524" s="849">
        <v>609.89</v>
      </c>
      <c r="R1524" s="837"/>
      <c r="S1524" s="850">
        <v>734.80722891566268</v>
      </c>
    </row>
    <row r="1525" spans="1:19" ht="14.4" customHeight="1" x14ac:dyDescent="0.3">
      <c r="A1525" s="831" t="s">
        <v>4551</v>
      </c>
      <c r="B1525" s="832" t="s">
        <v>4552</v>
      </c>
      <c r="C1525" s="832" t="s">
        <v>606</v>
      </c>
      <c r="D1525" s="832" t="s">
        <v>2474</v>
      </c>
      <c r="E1525" s="832" t="s">
        <v>4553</v>
      </c>
      <c r="F1525" s="832" t="s">
        <v>4675</v>
      </c>
      <c r="G1525" s="832" t="s">
        <v>4674</v>
      </c>
      <c r="H1525" s="849"/>
      <c r="I1525" s="849"/>
      <c r="J1525" s="832"/>
      <c r="K1525" s="832"/>
      <c r="L1525" s="849"/>
      <c r="M1525" s="849"/>
      <c r="N1525" s="832"/>
      <c r="O1525" s="832"/>
      <c r="P1525" s="849">
        <v>1.49</v>
      </c>
      <c r="Q1525" s="849">
        <v>267.48</v>
      </c>
      <c r="R1525" s="837"/>
      <c r="S1525" s="850">
        <v>179.51677852348993</v>
      </c>
    </row>
    <row r="1526" spans="1:19" ht="14.4" customHeight="1" x14ac:dyDescent="0.3">
      <c r="A1526" s="831" t="s">
        <v>4551</v>
      </c>
      <c r="B1526" s="832" t="s">
        <v>4552</v>
      </c>
      <c r="C1526" s="832" t="s">
        <v>606</v>
      </c>
      <c r="D1526" s="832" t="s">
        <v>2474</v>
      </c>
      <c r="E1526" s="832" t="s">
        <v>4553</v>
      </c>
      <c r="F1526" s="832" t="s">
        <v>4681</v>
      </c>
      <c r="G1526" s="832" t="s">
        <v>4682</v>
      </c>
      <c r="H1526" s="849"/>
      <c r="I1526" s="849"/>
      <c r="J1526" s="832"/>
      <c r="K1526" s="832"/>
      <c r="L1526" s="849"/>
      <c r="M1526" s="849"/>
      <c r="N1526" s="832"/>
      <c r="O1526" s="832"/>
      <c r="P1526" s="849">
        <v>3</v>
      </c>
      <c r="Q1526" s="849">
        <v>227884.19999999998</v>
      </c>
      <c r="R1526" s="837"/>
      <c r="S1526" s="850">
        <v>75961.399999999994</v>
      </c>
    </row>
    <row r="1527" spans="1:19" ht="14.4" customHeight="1" x14ac:dyDescent="0.3">
      <c r="A1527" s="831" t="s">
        <v>4551</v>
      </c>
      <c r="B1527" s="832" t="s">
        <v>4552</v>
      </c>
      <c r="C1527" s="832" t="s">
        <v>606</v>
      </c>
      <c r="D1527" s="832" t="s">
        <v>2474</v>
      </c>
      <c r="E1527" s="832" t="s">
        <v>4553</v>
      </c>
      <c r="F1527" s="832" t="s">
        <v>4683</v>
      </c>
      <c r="G1527" s="832" t="s">
        <v>4684</v>
      </c>
      <c r="H1527" s="849"/>
      <c r="I1527" s="849"/>
      <c r="J1527" s="832"/>
      <c r="K1527" s="832"/>
      <c r="L1527" s="849"/>
      <c r="M1527" s="849"/>
      <c r="N1527" s="832"/>
      <c r="O1527" s="832"/>
      <c r="P1527" s="849">
        <v>0.98000000000000009</v>
      </c>
      <c r="Q1527" s="849">
        <v>156.13</v>
      </c>
      <c r="R1527" s="837"/>
      <c r="S1527" s="850">
        <v>159.31632653061223</v>
      </c>
    </row>
    <row r="1528" spans="1:19" ht="14.4" customHeight="1" x14ac:dyDescent="0.3">
      <c r="A1528" s="831" t="s">
        <v>4551</v>
      </c>
      <c r="B1528" s="832" t="s">
        <v>4552</v>
      </c>
      <c r="C1528" s="832" t="s">
        <v>606</v>
      </c>
      <c r="D1528" s="832" t="s">
        <v>2474</v>
      </c>
      <c r="E1528" s="832" t="s">
        <v>4553</v>
      </c>
      <c r="F1528" s="832" t="s">
        <v>4685</v>
      </c>
      <c r="G1528" s="832" t="s">
        <v>2406</v>
      </c>
      <c r="H1528" s="849"/>
      <c r="I1528" s="849"/>
      <c r="J1528" s="832"/>
      <c r="K1528" s="832"/>
      <c r="L1528" s="849"/>
      <c r="M1528" s="849"/>
      <c r="N1528" s="832"/>
      <c r="O1528" s="832"/>
      <c r="P1528" s="849">
        <v>6</v>
      </c>
      <c r="Q1528" s="849">
        <v>235894.2</v>
      </c>
      <c r="R1528" s="837"/>
      <c r="S1528" s="850">
        <v>39315.700000000004</v>
      </c>
    </row>
    <row r="1529" spans="1:19" ht="14.4" customHeight="1" x14ac:dyDescent="0.3">
      <c r="A1529" s="831" t="s">
        <v>4551</v>
      </c>
      <c r="B1529" s="832" t="s">
        <v>4552</v>
      </c>
      <c r="C1529" s="832" t="s">
        <v>606</v>
      </c>
      <c r="D1529" s="832" t="s">
        <v>2474</v>
      </c>
      <c r="E1529" s="832" t="s">
        <v>4553</v>
      </c>
      <c r="F1529" s="832" t="s">
        <v>4686</v>
      </c>
      <c r="G1529" s="832" t="s">
        <v>2087</v>
      </c>
      <c r="H1529" s="849"/>
      <c r="I1529" s="849"/>
      <c r="J1529" s="832"/>
      <c r="K1529" s="832"/>
      <c r="L1529" s="849"/>
      <c r="M1529" s="849"/>
      <c r="N1529" s="832"/>
      <c r="O1529" s="832"/>
      <c r="P1529" s="849">
        <v>1.1499999999999999</v>
      </c>
      <c r="Q1529" s="849">
        <v>104.25</v>
      </c>
      <c r="R1529" s="837"/>
      <c r="S1529" s="850">
        <v>90.652173913043484</v>
      </c>
    </row>
    <row r="1530" spans="1:19" ht="14.4" customHeight="1" x14ac:dyDescent="0.3">
      <c r="A1530" s="831" t="s">
        <v>4551</v>
      </c>
      <c r="B1530" s="832" t="s">
        <v>4552</v>
      </c>
      <c r="C1530" s="832" t="s">
        <v>606</v>
      </c>
      <c r="D1530" s="832" t="s">
        <v>2474</v>
      </c>
      <c r="E1530" s="832" t="s">
        <v>4553</v>
      </c>
      <c r="F1530" s="832" t="s">
        <v>4692</v>
      </c>
      <c r="G1530" s="832" t="s">
        <v>4693</v>
      </c>
      <c r="H1530" s="849"/>
      <c r="I1530" s="849"/>
      <c r="J1530" s="832"/>
      <c r="K1530" s="832"/>
      <c r="L1530" s="849"/>
      <c r="M1530" s="849"/>
      <c r="N1530" s="832"/>
      <c r="O1530" s="832"/>
      <c r="P1530" s="849">
        <v>2.4</v>
      </c>
      <c r="Q1530" s="849">
        <v>201.96</v>
      </c>
      <c r="R1530" s="837"/>
      <c r="S1530" s="850">
        <v>84.15</v>
      </c>
    </row>
    <row r="1531" spans="1:19" ht="14.4" customHeight="1" x14ac:dyDescent="0.3">
      <c r="A1531" s="831" t="s">
        <v>4551</v>
      </c>
      <c r="B1531" s="832" t="s">
        <v>4552</v>
      </c>
      <c r="C1531" s="832" t="s">
        <v>606</v>
      </c>
      <c r="D1531" s="832" t="s">
        <v>2474</v>
      </c>
      <c r="E1531" s="832" t="s">
        <v>4553</v>
      </c>
      <c r="F1531" s="832" t="s">
        <v>4694</v>
      </c>
      <c r="G1531" s="832" t="s">
        <v>4695</v>
      </c>
      <c r="H1531" s="849"/>
      <c r="I1531" s="849"/>
      <c r="J1531" s="832"/>
      <c r="K1531" s="832"/>
      <c r="L1531" s="849"/>
      <c r="M1531" s="849"/>
      <c r="N1531" s="832"/>
      <c r="O1531" s="832"/>
      <c r="P1531" s="849">
        <v>1.6</v>
      </c>
      <c r="Q1531" s="849">
        <v>11736.92</v>
      </c>
      <c r="R1531" s="837"/>
      <c r="S1531" s="850">
        <v>7335.5749999999998</v>
      </c>
    </row>
    <row r="1532" spans="1:19" ht="14.4" customHeight="1" x14ac:dyDescent="0.3">
      <c r="A1532" s="831" t="s">
        <v>4551</v>
      </c>
      <c r="B1532" s="832" t="s">
        <v>4552</v>
      </c>
      <c r="C1532" s="832" t="s">
        <v>606</v>
      </c>
      <c r="D1532" s="832" t="s">
        <v>2474</v>
      </c>
      <c r="E1532" s="832" t="s">
        <v>4553</v>
      </c>
      <c r="F1532" s="832" t="s">
        <v>4696</v>
      </c>
      <c r="G1532" s="832" t="s">
        <v>4693</v>
      </c>
      <c r="H1532" s="849"/>
      <c r="I1532" s="849"/>
      <c r="J1532" s="832"/>
      <c r="K1532" s="832"/>
      <c r="L1532" s="849"/>
      <c r="M1532" s="849"/>
      <c r="N1532" s="832"/>
      <c r="O1532" s="832"/>
      <c r="P1532" s="849">
        <v>1</v>
      </c>
      <c r="Q1532" s="849">
        <v>314.16000000000003</v>
      </c>
      <c r="R1532" s="837"/>
      <c r="S1532" s="850">
        <v>314.16000000000003</v>
      </c>
    </row>
    <row r="1533" spans="1:19" ht="14.4" customHeight="1" x14ac:dyDescent="0.3">
      <c r="A1533" s="831" t="s">
        <v>4551</v>
      </c>
      <c r="B1533" s="832" t="s">
        <v>4552</v>
      </c>
      <c r="C1533" s="832" t="s">
        <v>606</v>
      </c>
      <c r="D1533" s="832" t="s">
        <v>2474</v>
      </c>
      <c r="E1533" s="832" t="s">
        <v>4553</v>
      </c>
      <c r="F1533" s="832" t="s">
        <v>4700</v>
      </c>
      <c r="G1533" s="832" t="s">
        <v>2424</v>
      </c>
      <c r="H1533" s="849"/>
      <c r="I1533" s="849"/>
      <c r="J1533" s="832"/>
      <c r="K1533" s="832"/>
      <c r="L1533" s="849"/>
      <c r="M1533" s="849"/>
      <c r="N1533" s="832"/>
      <c r="O1533" s="832"/>
      <c r="P1533" s="849">
        <v>1</v>
      </c>
      <c r="Q1533" s="849">
        <v>67918.399999999994</v>
      </c>
      <c r="R1533" s="837"/>
      <c r="S1533" s="850">
        <v>67918.399999999994</v>
      </c>
    </row>
    <row r="1534" spans="1:19" ht="14.4" customHeight="1" x14ac:dyDescent="0.3">
      <c r="A1534" s="831" t="s">
        <v>4551</v>
      </c>
      <c r="B1534" s="832" t="s">
        <v>4552</v>
      </c>
      <c r="C1534" s="832" t="s">
        <v>606</v>
      </c>
      <c r="D1534" s="832" t="s">
        <v>2474</v>
      </c>
      <c r="E1534" s="832" t="s">
        <v>4553</v>
      </c>
      <c r="F1534" s="832" t="s">
        <v>4701</v>
      </c>
      <c r="G1534" s="832" t="s">
        <v>4702</v>
      </c>
      <c r="H1534" s="849"/>
      <c r="I1534" s="849"/>
      <c r="J1534" s="832"/>
      <c r="K1534" s="832"/>
      <c r="L1534" s="849"/>
      <c r="M1534" s="849"/>
      <c r="N1534" s="832"/>
      <c r="O1534" s="832"/>
      <c r="P1534" s="849">
        <v>3.6100000000000003</v>
      </c>
      <c r="Q1534" s="849">
        <v>1491.4299999999998</v>
      </c>
      <c r="R1534" s="837"/>
      <c r="S1534" s="850">
        <v>413.13850415512456</v>
      </c>
    </row>
    <row r="1535" spans="1:19" ht="14.4" customHeight="1" x14ac:dyDescent="0.3">
      <c r="A1535" s="831" t="s">
        <v>4551</v>
      </c>
      <c r="B1535" s="832" t="s">
        <v>4552</v>
      </c>
      <c r="C1535" s="832" t="s">
        <v>606</v>
      </c>
      <c r="D1535" s="832" t="s">
        <v>2474</v>
      </c>
      <c r="E1535" s="832" t="s">
        <v>4553</v>
      </c>
      <c r="F1535" s="832" t="s">
        <v>4703</v>
      </c>
      <c r="G1535" s="832" t="s">
        <v>2424</v>
      </c>
      <c r="H1535" s="849"/>
      <c r="I1535" s="849"/>
      <c r="J1535" s="832"/>
      <c r="K1535" s="832"/>
      <c r="L1535" s="849"/>
      <c r="M1535" s="849"/>
      <c r="N1535" s="832"/>
      <c r="O1535" s="832"/>
      <c r="P1535" s="849">
        <v>1</v>
      </c>
      <c r="Q1535" s="849">
        <v>42449</v>
      </c>
      <c r="R1535" s="837"/>
      <c r="S1535" s="850">
        <v>42449</v>
      </c>
    </row>
    <row r="1536" spans="1:19" ht="14.4" customHeight="1" x14ac:dyDescent="0.3">
      <c r="A1536" s="831" t="s">
        <v>4551</v>
      </c>
      <c r="B1536" s="832" t="s">
        <v>4552</v>
      </c>
      <c r="C1536" s="832" t="s">
        <v>606</v>
      </c>
      <c r="D1536" s="832" t="s">
        <v>2474</v>
      </c>
      <c r="E1536" s="832" t="s">
        <v>4553</v>
      </c>
      <c r="F1536" s="832" t="s">
        <v>4713</v>
      </c>
      <c r="G1536" s="832" t="s">
        <v>2400</v>
      </c>
      <c r="H1536" s="849"/>
      <c r="I1536" s="849"/>
      <c r="J1536" s="832"/>
      <c r="K1536" s="832"/>
      <c r="L1536" s="849"/>
      <c r="M1536" s="849"/>
      <c r="N1536" s="832"/>
      <c r="O1536" s="832"/>
      <c r="P1536" s="849">
        <v>2</v>
      </c>
      <c r="Q1536" s="849">
        <v>163.80000000000001</v>
      </c>
      <c r="R1536" s="837"/>
      <c r="S1536" s="850">
        <v>81.900000000000006</v>
      </c>
    </row>
    <row r="1537" spans="1:19" ht="14.4" customHeight="1" x14ac:dyDescent="0.3">
      <c r="A1537" s="831" t="s">
        <v>4551</v>
      </c>
      <c r="B1537" s="832" t="s">
        <v>4552</v>
      </c>
      <c r="C1537" s="832" t="s">
        <v>606</v>
      </c>
      <c r="D1537" s="832" t="s">
        <v>2474</v>
      </c>
      <c r="E1537" s="832" t="s">
        <v>4553</v>
      </c>
      <c r="F1537" s="832" t="s">
        <v>4714</v>
      </c>
      <c r="G1537" s="832" t="s">
        <v>2239</v>
      </c>
      <c r="H1537" s="849"/>
      <c r="I1537" s="849"/>
      <c r="J1537" s="832"/>
      <c r="K1537" s="832"/>
      <c r="L1537" s="849"/>
      <c r="M1537" s="849"/>
      <c r="N1537" s="832"/>
      <c r="O1537" s="832"/>
      <c r="P1537" s="849">
        <v>0.7</v>
      </c>
      <c r="Q1537" s="849">
        <v>191.8</v>
      </c>
      <c r="R1537" s="837"/>
      <c r="S1537" s="850">
        <v>274.00000000000006</v>
      </c>
    </row>
    <row r="1538" spans="1:19" ht="14.4" customHeight="1" x14ac:dyDescent="0.3">
      <c r="A1538" s="831" t="s">
        <v>4551</v>
      </c>
      <c r="B1538" s="832" t="s">
        <v>4552</v>
      </c>
      <c r="C1538" s="832" t="s">
        <v>606</v>
      </c>
      <c r="D1538" s="832" t="s">
        <v>2474</v>
      </c>
      <c r="E1538" s="832" t="s">
        <v>4553</v>
      </c>
      <c r="F1538" s="832" t="s">
        <v>4726</v>
      </c>
      <c r="G1538" s="832" t="s">
        <v>3365</v>
      </c>
      <c r="H1538" s="849"/>
      <c r="I1538" s="849"/>
      <c r="J1538" s="832"/>
      <c r="K1538" s="832"/>
      <c r="L1538" s="849"/>
      <c r="M1538" s="849"/>
      <c r="N1538" s="832"/>
      <c r="O1538" s="832"/>
      <c r="P1538" s="849">
        <v>0.55000000000000004</v>
      </c>
      <c r="Q1538" s="849">
        <v>4824.3599999999997</v>
      </c>
      <c r="R1538" s="837"/>
      <c r="S1538" s="850">
        <v>8771.5636363636349</v>
      </c>
    </row>
    <row r="1539" spans="1:19" ht="14.4" customHeight="1" x14ac:dyDescent="0.3">
      <c r="A1539" s="831" t="s">
        <v>4551</v>
      </c>
      <c r="B1539" s="832" t="s">
        <v>4552</v>
      </c>
      <c r="C1539" s="832" t="s">
        <v>606</v>
      </c>
      <c r="D1539" s="832" t="s">
        <v>2474</v>
      </c>
      <c r="E1539" s="832" t="s">
        <v>4553</v>
      </c>
      <c r="F1539" s="832" t="s">
        <v>4742</v>
      </c>
      <c r="G1539" s="832" t="s">
        <v>3365</v>
      </c>
      <c r="H1539" s="849"/>
      <c r="I1539" s="849"/>
      <c r="J1539" s="832"/>
      <c r="K1539" s="832"/>
      <c r="L1539" s="849"/>
      <c r="M1539" s="849"/>
      <c r="N1539" s="832"/>
      <c r="O1539" s="832"/>
      <c r="P1539" s="849">
        <v>2</v>
      </c>
      <c r="Q1539" s="849">
        <v>43840.4</v>
      </c>
      <c r="R1539" s="837"/>
      <c r="S1539" s="850">
        <v>21920.2</v>
      </c>
    </row>
    <row r="1540" spans="1:19" ht="14.4" customHeight="1" x14ac:dyDescent="0.3">
      <c r="A1540" s="831" t="s">
        <v>4551</v>
      </c>
      <c r="B1540" s="832" t="s">
        <v>4552</v>
      </c>
      <c r="C1540" s="832" t="s">
        <v>606</v>
      </c>
      <c r="D1540" s="832" t="s">
        <v>2474</v>
      </c>
      <c r="E1540" s="832" t="s">
        <v>4553</v>
      </c>
      <c r="F1540" s="832" t="s">
        <v>4748</v>
      </c>
      <c r="G1540" s="832" t="s">
        <v>2387</v>
      </c>
      <c r="H1540" s="849"/>
      <c r="I1540" s="849"/>
      <c r="J1540" s="832"/>
      <c r="K1540" s="832"/>
      <c r="L1540" s="849"/>
      <c r="M1540" s="849"/>
      <c r="N1540" s="832"/>
      <c r="O1540" s="832"/>
      <c r="P1540" s="849">
        <v>5</v>
      </c>
      <c r="Q1540" s="849">
        <v>5932.8499999999995</v>
      </c>
      <c r="R1540" s="837"/>
      <c r="S1540" s="850">
        <v>1186.57</v>
      </c>
    </row>
    <row r="1541" spans="1:19" ht="14.4" customHeight="1" x14ac:dyDescent="0.3">
      <c r="A1541" s="831" t="s">
        <v>4551</v>
      </c>
      <c r="B1541" s="832" t="s">
        <v>4552</v>
      </c>
      <c r="C1541" s="832" t="s">
        <v>606</v>
      </c>
      <c r="D1541" s="832" t="s">
        <v>2474</v>
      </c>
      <c r="E1541" s="832" t="s">
        <v>4553</v>
      </c>
      <c r="F1541" s="832" t="s">
        <v>4756</v>
      </c>
      <c r="G1541" s="832" t="s">
        <v>818</v>
      </c>
      <c r="H1541" s="849"/>
      <c r="I1541" s="849"/>
      <c r="J1541" s="832"/>
      <c r="K1541" s="832"/>
      <c r="L1541" s="849"/>
      <c r="M1541" s="849"/>
      <c r="N1541" s="832"/>
      <c r="O1541" s="832"/>
      <c r="P1541" s="849">
        <v>8.2200000000000006</v>
      </c>
      <c r="Q1541" s="849">
        <v>1752.34</v>
      </c>
      <c r="R1541" s="837"/>
      <c r="S1541" s="850">
        <v>213.18004866180047</v>
      </c>
    </row>
    <row r="1542" spans="1:19" ht="14.4" customHeight="1" x14ac:dyDescent="0.3">
      <c r="A1542" s="831" t="s">
        <v>4551</v>
      </c>
      <c r="B1542" s="832" t="s">
        <v>4552</v>
      </c>
      <c r="C1542" s="832" t="s">
        <v>606</v>
      </c>
      <c r="D1542" s="832" t="s">
        <v>2474</v>
      </c>
      <c r="E1542" s="832" t="s">
        <v>4553</v>
      </c>
      <c r="F1542" s="832" t="s">
        <v>4757</v>
      </c>
      <c r="G1542" s="832" t="s">
        <v>818</v>
      </c>
      <c r="H1542" s="849"/>
      <c r="I1542" s="849"/>
      <c r="J1542" s="832"/>
      <c r="K1542" s="832"/>
      <c r="L1542" s="849"/>
      <c r="M1542" s="849"/>
      <c r="N1542" s="832"/>
      <c r="O1542" s="832"/>
      <c r="P1542" s="849">
        <v>5.46</v>
      </c>
      <c r="Q1542" s="849">
        <v>398.2</v>
      </c>
      <c r="R1542" s="837"/>
      <c r="S1542" s="850">
        <v>72.930402930402934</v>
      </c>
    </row>
    <row r="1543" spans="1:19" ht="14.4" customHeight="1" x14ac:dyDescent="0.3">
      <c r="A1543" s="831" t="s">
        <v>4551</v>
      </c>
      <c r="B1543" s="832" t="s">
        <v>4552</v>
      </c>
      <c r="C1543" s="832" t="s">
        <v>606</v>
      </c>
      <c r="D1543" s="832" t="s">
        <v>2474</v>
      </c>
      <c r="E1543" s="832" t="s">
        <v>4553</v>
      </c>
      <c r="F1543" s="832" t="s">
        <v>4761</v>
      </c>
      <c r="G1543" s="832" t="s">
        <v>1740</v>
      </c>
      <c r="H1543" s="849"/>
      <c r="I1543" s="849"/>
      <c r="J1543" s="832"/>
      <c r="K1543" s="832"/>
      <c r="L1543" s="849"/>
      <c r="M1543" s="849"/>
      <c r="N1543" s="832"/>
      <c r="O1543" s="832"/>
      <c r="P1543" s="849">
        <v>1.92</v>
      </c>
      <c r="Q1543" s="849">
        <v>1189.69</v>
      </c>
      <c r="R1543" s="837"/>
      <c r="S1543" s="850">
        <v>619.63020833333337</v>
      </c>
    </row>
    <row r="1544" spans="1:19" ht="14.4" customHeight="1" x14ac:dyDescent="0.3">
      <c r="A1544" s="831" t="s">
        <v>4551</v>
      </c>
      <c r="B1544" s="832" t="s">
        <v>4552</v>
      </c>
      <c r="C1544" s="832" t="s">
        <v>606</v>
      </c>
      <c r="D1544" s="832" t="s">
        <v>2474</v>
      </c>
      <c r="E1544" s="832" t="s">
        <v>4553</v>
      </c>
      <c r="F1544" s="832" t="s">
        <v>4763</v>
      </c>
      <c r="G1544" s="832" t="s">
        <v>728</v>
      </c>
      <c r="H1544" s="849"/>
      <c r="I1544" s="849"/>
      <c r="J1544" s="832"/>
      <c r="K1544" s="832"/>
      <c r="L1544" s="849"/>
      <c r="M1544" s="849"/>
      <c r="N1544" s="832"/>
      <c r="O1544" s="832"/>
      <c r="P1544" s="849">
        <v>0.74</v>
      </c>
      <c r="Q1544" s="849">
        <v>82.14</v>
      </c>
      <c r="R1544" s="837"/>
      <c r="S1544" s="850">
        <v>111</v>
      </c>
    </row>
    <row r="1545" spans="1:19" ht="14.4" customHeight="1" x14ac:dyDescent="0.3">
      <c r="A1545" s="831" t="s">
        <v>4551</v>
      </c>
      <c r="B1545" s="832" t="s">
        <v>4552</v>
      </c>
      <c r="C1545" s="832" t="s">
        <v>606</v>
      </c>
      <c r="D1545" s="832" t="s">
        <v>2474</v>
      </c>
      <c r="E1545" s="832" t="s">
        <v>4553</v>
      </c>
      <c r="F1545" s="832" t="s">
        <v>4764</v>
      </c>
      <c r="G1545" s="832" t="s">
        <v>728</v>
      </c>
      <c r="H1545" s="849"/>
      <c r="I1545" s="849"/>
      <c r="J1545" s="832"/>
      <c r="K1545" s="832"/>
      <c r="L1545" s="849"/>
      <c r="M1545" s="849"/>
      <c r="N1545" s="832"/>
      <c r="O1545" s="832"/>
      <c r="P1545" s="849">
        <v>2</v>
      </c>
      <c r="Q1545" s="849">
        <v>576.20000000000005</v>
      </c>
      <c r="R1545" s="837"/>
      <c r="S1545" s="850">
        <v>288.10000000000002</v>
      </c>
    </row>
    <row r="1546" spans="1:19" ht="14.4" customHeight="1" x14ac:dyDescent="0.3">
      <c r="A1546" s="831" t="s">
        <v>4551</v>
      </c>
      <c r="B1546" s="832" t="s">
        <v>4552</v>
      </c>
      <c r="C1546" s="832" t="s">
        <v>606</v>
      </c>
      <c r="D1546" s="832" t="s">
        <v>2474</v>
      </c>
      <c r="E1546" s="832" t="s">
        <v>4553</v>
      </c>
      <c r="F1546" s="832" t="s">
        <v>4765</v>
      </c>
      <c r="G1546" s="832" t="s">
        <v>958</v>
      </c>
      <c r="H1546" s="849"/>
      <c r="I1546" s="849"/>
      <c r="J1546" s="832"/>
      <c r="K1546" s="832"/>
      <c r="L1546" s="849"/>
      <c r="M1546" s="849"/>
      <c r="N1546" s="832"/>
      <c r="O1546" s="832"/>
      <c r="P1546" s="849">
        <v>1.35</v>
      </c>
      <c r="Q1546" s="849">
        <v>246.92</v>
      </c>
      <c r="R1546" s="837"/>
      <c r="S1546" s="850">
        <v>182.90370370370368</v>
      </c>
    </row>
    <row r="1547" spans="1:19" ht="14.4" customHeight="1" x14ac:dyDescent="0.3">
      <c r="A1547" s="831" t="s">
        <v>4551</v>
      </c>
      <c r="B1547" s="832" t="s">
        <v>4552</v>
      </c>
      <c r="C1547" s="832" t="s">
        <v>606</v>
      </c>
      <c r="D1547" s="832" t="s">
        <v>2474</v>
      </c>
      <c r="E1547" s="832" t="s">
        <v>4553</v>
      </c>
      <c r="F1547" s="832" t="s">
        <v>4769</v>
      </c>
      <c r="G1547" s="832" t="s">
        <v>958</v>
      </c>
      <c r="H1547" s="849"/>
      <c r="I1547" s="849"/>
      <c r="J1547" s="832"/>
      <c r="K1547" s="832"/>
      <c r="L1547" s="849"/>
      <c r="M1547" s="849"/>
      <c r="N1547" s="832"/>
      <c r="O1547" s="832"/>
      <c r="P1547" s="849">
        <v>0.26</v>
      </c>
      <c r="Q1547" s="849">
        <v>109.52</v>
      </c>
      <c r="R1547" s="837"/>
      <c r="S1547" s="850">
        <v>421.23076923076923</v>
      </c>
    </row>
    <row r="1548" spans="1:19" ht="14.4" customHeight="1" x14ac:dyDescent="0.3">
      <c r="A1548" s="831" t="s">
        <v>4551</v>
      </c>
      <c r="B1548" s="832" t="s">
        <v>4552</v>
      </c>
      <c r="C1548" s="832" t="s">
        <v>606</v>
      </c>
      <c r="D1548" s="832" t="s">
        <v>2474</v>
      </c>
      <c r="E1548" s="832" t="s">
        <v>4553</v>
      </c>
      <c r="F1548" s="832" t="s">
        <v>4770</v>
      </c>
      <c r="G1548" s="832" t="s">
        <v>4767</v>
      </c>
      <c r="H1548" s="849"/>
      <c r="I1548" s="849"/>
      <c r="J1548" s="832"/>
      <c r="K1548" s="832"/>
      <c r="L1548" s="849"/>
      <c r="M1548" s="849"/>
      <c r="N1548" s="832"/>
      <c r="O1548" s="832"/>
      <c r="P1548" s="849">
        <v>3</v>
      </c>
      <c r="Q1548" s="849">
        <v>49818.9</v>
      </c>
      <c r="R1548" s="837"/>
      <c r="S1548" s="850">
        <v>16606.3</v>
      </c>
    </row>
    <row r="1549" spans="1:19" ht="14.4" customHeight="1" x14ac:dyDescent="0.3">
      <c r="A1549" s="831" t="s">
        <v>4551</v>
      </c>
      <c r="B1549" s="832" t="s">
        <v>4552</v>
      </c>
      <c r="C1549" s="832" t="s">
        <v>606</v>
      </c>
      <c r="D1549" s="832" t="s">
        <v>2474</v>
      </c>
      <c r="E1549" s="832" t="s">
        <v>4553</v>
      </c>
      <c r="F1549" s="832" t="s">
        <v>4773</v>
      </c>
      <c r="G1549" s="832" t="s">
        <v>2087</v>
      </c>
      <c r="H1549" s="849"/>
      <c r="I1549" s="849"/>
      <c r="J1549" s="832"/>
      <c r="K1549" s="832"/>
      <c r="L1549" s="849"/>
      <c r="M1549" s="849"/>
      <c r="N1549" s="832"/>
      <c r="O1549" s="832"/>
      <c r="P1549" s="849">
        <v>2.66</v>
      </c>
      <c r="Q1549" s="849">
        <v>1261.58</v>
      </c>
      <c r="R1549" s="837"/>
      <c r="S1549" s="850">
        <v>474.27819548872174</v>
      </c>
    </row>
    <row r="1550" spans="1:19" ht="14.4" customHeight="1" x14ac:dyDescent="0.3">
      <c r="A1550" s="831" t="s">
        <v>4551</v>
      </c>
      <c r="B1550" s="832" t="s">
        <v>4552</v>
      </c>
      <c r="C1550" s="832" t="s">
        <v>606</v>
      </c>
      <c r="D1550" s="832" t="s">
        <v>2474</v>
      </c>
      <c r="E1550" s="832" t="s">
        <v>4553</v>
      </c>
      <c r="F1550" s="832" t="s">
        <v>4774</v>
      </c>
      <c r="G1550" s="832" t="s">
        <v>2087</v>
      </c>
      <c r="H1550" s="849"/>
      <c r="I1550" s="849"/>
      <c r="J1550" s="832"/>
      <c r="K1550" s="832"/>
      <c r="L1550" s="849"/>
      <c r="M1550" s="849"/>
      <c r="N1550" s="832"/>
      <c r="O1550" s="832"/>
      <c r="P1550" s="849">
        <v>6.59</v>
      </c>
      <c r="Q1550" s="849">
        <v>1347.79</v>
      </c>
      <c r="R1550" s="837"/>
      <c r="S1550" s="850">
        <v>204.52048558421851</v>
      </c>
    </row>
    <row r="1551" spans="1:19" ht="14.4" customHeight="1" x14ac:dyDescent="0.3">
      <c r="A1551" s="831" t="s">
        <v>4551</v>
      </c>
      <c r="B1551" s="832" t="s">
        <v>4552</v>
      </c>
      <c r="C1551" s="832" t="s">
        <v>606</v>
      </c>
      <c r="D1551" s="832" t="s">
        <v>2474</v>
      </c>
      <c r="E1551" s="832" t="s">
        <v>4553</v>
      </c>
      <c r="F1551" s="832" t="s">
        <v>4777</v>
      </c>
      <c r="G1551" s="832" t="s">
        <v>1676</v>
      </c>
      <c r="H1551" s="849"/>
      <c r="I1551" s="849"/>
      <c r="J1551" s="832"/>
      <c r="K1551" s="832"/>
      <c r="L1551" s="849"/>
      <c r="M1551" s="849"/>
      <c r="N1551" s="832"/>
      <c r="O1551" s="832"/>
      <c r="P1551" s="849">
        <v>1</v>
      </c>
      <c r="Q1551" s="849">
        <v>37415.5</v>
      </c>
      <c r="R1551" s="837"/>
      <c r="S1551" s="850">
        <v>37415.5</v>
      </c>
    </row>
    <row r="1552" spans="1:19" ht="14.4" customHeight="1" x14ac:dyDescent="0.3">
      <c r="A1552" s="831" t="s">
        <v>4551</v>
      </c>
      <c r="B1552" s="832" t="s">
        <v>4552</v>
      </c>
      <c r="C1552" s="832" t="s">
        <v>606</v>
      </c>
      <c r="D1552" s="832" t="s">
        <v>2474</v>
      </c>
      <c r="E1552" s="832" t="s">
        <v>4793</v>
      </c>
      <c r="F1552" s="832" t="s">
        <v>4796</v>
      </c>
      <c r="G1552" s="832" t="s">
        <v>4797</v>
      </c>
      <c r="H1552" s="849"/>
      <c r="I1552" s="849"/>
      <c r="J1552" s="832"/>
      <c r="K1552" s="832"/>
      <c r="L1552" s="849"/>
      <c r="M1552" s="849"/>
      <c r="N1552" s="832"/>
      <c r="O1552" s="832"/>
      <c r="P1552" s="849">
        <v>1</v>
      </c>
      <c r="Q1552" s="849">
        <v>562.65</v>
      </c>
      <c r="R1552" s="837"/>
      <c r="S1552" s="850">
        <v>562.65</v>
      </c>
    </row>
    <row r="1553" spans="1:19" ht="14.4" customHeight="1" x14ac:dyDescent="0.3">
      <c r="A1553" s="831" t="s">
        <v>4551</v>
      </c>
      <c r="B1553" s="832" t="s">
        <v>4552</v>
      </c>
      <c r="C1553" s="832" t="s">
        <v>606</v>
      </c>
      <c r="D1553" s="832" t="s">
        <v>2474</v>
      </c>
      <c r="E1553" s="832" t="s">
        <v>4804</v>
      </c>
      <c r="F1553" s="832" t="s">
        <v>4809</v>
      </c>
      <c r="G1553" s="832" t="s">
        <v>4810</v>
      </c>
      <c r="H1553" s="849"/>
      <c r="I1553" s="849"/>
      <c r="J1553" s="832"/>
      <c r="K1553" s="832"/>
      <c r="L1553" s="849"/>
      <c r="M1553" s="849"/>
      <c r="N1553" s="832"/>
      <c r="O1553" s="832"/>
      <c r="P1553" s="849">
        <v>10</v>
      </c>
      <c r="Q1553" s="849">
        <v>1510</v>
      </c>
      <c r="R1553" s="837"/>
      <c r="S1553" s="850">
        <v>151</v>
      </c>
    </row>
    <row r="1554" spans="1:19" ht="14.4" customHeight="1" x14ac:dyDescent="0.3">
      <c r="A1554" s="831" t="s">
        <v>4551</v>
      </c>
      <c r="B1554" s="832" t="s">
        <v>4552</v>
      </c>
      <c r="C1554" s="832" t="s">
        <v>606</v>
      </c>
      <c r="D1554" s="832" t="s">
        <v>2474</v>
      </c>
      <c r="E1554" s="832" t="s">
        <v>4804</v>
      </c>
      <c r="F1554" s="832" t="s">
        <v>4813</v>
      </c>
      <c r="G1554" s="832" t="s">
        <v>4814</v>
      </c>
      <c r="H1554" s="849"/>
      <c r="I1554" s="849"/>
      <c r="J1554" s="832"/>
      <c r="K1554" s="832"/>
      <c r="L1554" s="849"/>
      <c r="M1554" s="849"/>
      <c r="N1554" s="832"/>
      <c r="O1554" s="832"/>
      <c r="P1554" s="849">
        <v>34</v>
      </c>
      <c r="Q1554" s="849">
        <v>1292</v>
      </c>
      <c r="R1554" s="837"/>
      <c r="S1554" s="850">
        <v>38</v>
      </c>
    </row>
    <row r="1555" spans="1:19" ht="14.4" customHeight="1" x14ac:dyDescent="0.3">
      <c r="A1555" s="831" t="s">
        <v>4551</v>
      </c>
      <c r="B1555" s="832" t="s">
        <v>4552</v>
      </c>
      <c r="C1555" s="832" t="s">
        <v>606</v>
      </c>
      <c r="D1555" s="832" t="s">
        <v>2474</v>
      </c>
      <c r="E1555" s="832" t="s">
        <v>4804</v>
      </c>
      <c r="F1555" s="832" t="s">
        <v>4817</v>
      </c>
      <c r="G1555" s="832" t="s">
        <v>4818</v>
      </c>
      <c r="H1555" s="849"/>
      <c r="I1555" s="849"/>
      <c r="J1555" s="832"/>
      <c r="K1555" s="832"/>
      <c r="L1555" s="849"/>
      <c r="M1555" s="849"/>
      <c r="N1555" s="832"/>
      <c r="O1555" s="832"/>
      <c r="P1555" s="849">
        <v>145</v>
      </c>
      <c r="Q1555" s="849">
        <v>25955</v>
      </c>
      <c r="R1555" s="837"/>
      <c r="S1555" s="850">
        <v>179</v>
      </c>
    </row>
    <row r="1556" spans="1:19" ht="14.4" customHeight="1" x14ac:dyDescent="0.3">
      <c r="A1556" s="831" t="s">
        <v>4551</v>
      </c>
      <c r="B1556" s="832" t="s">
        <v>4552</v>
      </c>
      <c r="C1556" s="832" t="s">
        <v>606</v>
      </c>
      <c r="D1556" s="832" t="s">
        <v>2474</v>
      </c>
      <c r="E1556" s="832" t="s">
        <v>4804</v>
      </c>
      <c r="F1556" s="832" t="s">
        <v>4819</v>
      </c>
      <c r="G1556" s="832" t="s">
        <v>4820</v>
      </c>
      <c r="H1556" s="849"/>
      <c r="I1556" s="849"/>
      <c r="J1556" s="832"/>
      <c r="K1556" s="832"/>
      <c r="L1556" s="849"/>
      <c r="M1556" s="849"/>
      <c r="N1556" s="832"/>
      <c r="O1556" s="832"/>
      <c r="P1556" s="849">
        <v>17</v>
      </c>
      <c r="Q1556" s="849">
        <v>0</v>
      </c>
      <c r="R1556" s="837"/>
      <c r="S1556" s="850">
        <v>0</v>
      </c>
    </row>
    <row r="1557" spans="1:19" ht="14.4" customHeight="1" x14ac:dyDescent="0.3">
      <c r="A1557" s="831" t="s">
        <v>4551</v>
      </c>
      <c r="B1557" s="832" t="s">
        <v>4552</v>
      </c>
      <c r="C1557" s="832" t="s">
        <v>606</v>
      </c>
      <c r="D1557" s="832" t="s">
        <v>2474</v>
      </c>
      <c r="E1557" s="832" t="s">
        <v>4804</v>
      </c>
      <c r="F1557" s="832" t="s">
        <v>4823</v>
      </c>
      <c r="G1557" s="832" t="s">
        <v>4824</v>
      </c>
      <c r="H1557" s="849"/>
      <c r="I1557" s="849"/>
      <c r="J1557" s="832"/>
      <c r="K1557" s="832"/>
      <c r="L1557" s="849"/>
      <c r="M1557" s="849"/>
      <c r="N1557" s="832"/>
      <c r="O1557" s="832"/>
      <c r="P1557" s="849">
        <v>49</v>
      </c>
      <c r="Q1557" s="849">
        <v>12005</v>
      </c>
      <c r="R1557" s="837"/>
      <c r="S1557" s="850">
        <v>245</v>
      </c>
    </row>
    <row r="1558" spans="1:19" ht="14.4" customHeight="1" x14ac:dyDescent="0.3">
      <c r="A1558" s="831" t="s">
        <v>4551</v>
      </c>
      <c r="B1558" s="832" t="s">
        <v>4552</v>
      </c>
      <c r="C1558" s="832" t="s">
        <v>606</v>
      </c>
      <c r="D1558" s="832" t="s">
        <v>2474</v>
      </c>
      <c r="E1558" s="832" t="s">
        <v>4804</v>
      </c>
      <c r="F1558" s="832" t="s">
        <v>4825</v>
      </c>
      <c r="G1558" s="832" t="s">
        <v>4826</v>
      </c>
      <c r="H1558" s="849"/>
      <c r="I1558" s="849"/>
      <c r="J1558" s="832"/>
      <c r="K1558" s="832"/>
      <c r="L1558" s="849"/>
      <c r="M1558" s="849"/>
      <c r="N1558" s="832"/>
      <c r="O1558" s="832"/>
      <c r="P1558" s="849">
        <v>167</v>
      </c>
      <c r="Q1558" s="849">
        <v>5566.65</v>
      </c>
      <c r="R1558" s="837"/>
      <c r="S1558" s="850">
        <v>33.33323353293413</v>
      </c>
    </row>
    <row r="1559" spans="1:19" ht="14.4" customHeight="1" x14ac:dyDescent="0.3">
      <c r="A1559" s="831" t="s">
        <v>4551</v>
      </c>
      <c r="B1559" s="832" t="s">
        <v>4552</v>
      </c>
      <c r="C1559" s="832" t="s">
        <v>606</v>
      </c>
      <c r="D1559" s="832" t="s">
        <v>2474</v>
      </c>
      <c r="E1559" s="832" t="s">
        <v>4804</v>
      </c>
      <c r="F1559" s="832" t="s">
        <v>4827</v>
      </c>
      <c r="G1559" s="832" t="s">
        <v>4828</v>
      </c>
      <c r="H1559" s="849"/>
      <c r="I1559" s="849"/>
      <c r="J1559" s="832"/>
      <c r="K1559" s="832"/>
      <c r="L1559" s="849"/>
      <c r="M1559" s="849"/>
      <c r="N1559" s="832"/>
      <c r="O1559" s="832"/>
      <c r="P1559" s="849">
        <v>151</v>
      </c>
      <c r="Q1559" s="849">
        <v>5738</v>
      </c>
      <c r="R1559" s="837"/>
      <c r="S1559" s="850">
        <v>38</v>
      </c>
    </row>
    <row r="1560" spans="1:19" ht="14.4" customHeight="1" x14ac:dyDescent="0.3">
      <c r="A1560" s="831" t="s">
        <v>4551</v>
      </c>
      <c r="B1560" s="832" t="s">
        <v>4552</v>
      </c>
      <c r="C1560" s="832" t="s">
        <v>606</v>
      </c>
      <c r="D1560" s="832" t="s">
        <v>2474</v>
      </c>
      <c r="E1560" s="832" t="s">
        <v>4804</v>
      </c>
      <c r="F1560" s="832" t="s">
        <v>4831</v>
      </c>
      <c r="G1560" s="832" t="s">
        <v>4832</v>
      </c>
      <c r="H1560" s="849"/>
      <c r="I1560" s="849"/>
      <c r="J1560" s="832"/>
      <c r="K1560" s="832"/>
      <c r="L1560" s="849"/>
      <c r="M1560" s="849"/>
      <c r="N1560" s="832"/>
      <c r="O1560" s="832"/>
      <c r="P1560" s="849">
        <v>18</v>
      </c>
      <c r="Q1560" s="849">
        <v>594</v>
      </c>
      <c r="R1560" s="837"/>
      <c r="S1560" s="850">
        <v>33</v>
      </c>
    </row>
    <row r="1561" spans="1:19" ht="14.4" customHeight="1" x14ac:dyDescent="0.3">
      <c r="A1561" s="831" t="s">
        <v>4551</v>
      </c>
      <c r="B1561" s="832" t="s">
        <v>4552</v>
      </c>
      <c r="C1561" s="832" t="s">
        <v>606</v>
      </c>
      <c r="D1561" s="832" t="s">
        <v>2474</v>
      </c>
      <c r="E1561" s="832" t="s">
        <v>4804</v>
      </c>
      <c r="F1561" s="832" t="s">
        <v>4835</v>
      </c>
      <c r="G1561" s="832" t="s">
        <v>4836</v>
      </c>
      <c r="H1561" s="849"/>
      <c r="I1561" s="849"/>
      <c r="J1561" s="832"/>
      <c r="K1561" s="832"/>
      <c r="L1561" s="849"/>
      <c r="M1561" s="849"/>
      <c r="N1561" s="832"/>
      <c r="O1561" s="832"/>
      <c r="P1561" s="849">
        <v>21</v>
      </c>
      <c r="Q1561" s="849">
        <v>2835</v>
      </c>
      <c r="R1561" s="837"/>
      <c r="S1561" s="850">
        <v>135</v>
      </c>
    </row>
    <row r="1562" spans="1:19" ht="14.4" customHeight="1" x14ac:dyDescent="0.3">
      <c r="A1562" s="831" t="s">
        <v>4551</v>
      </c>
      <c r="B1562" s="832" t="s">
        <v>4552</v>
      </c>
      <c r="C1562" s="832" t="s">
        <v>606</v>
      </c>
      <c r="D1562" s="832" t="s">
        <v>2474</v>
      </c>
      <c r="E1562" s="832" t="s">
        <v>4804</v>
      </c>
      <c r="F1562" s="832" t="s">
        <v>4839</v>
      </c>
      <c r="G1562" s="832" t="s">
        <v>4840</v>
      </c>
      <c r="H1562" s="849"/>
      <c r="I1562" s="849"/>
      <c r="J1562" s="832"/>
      <c r="K1562" s="832"/>
      <c r="L1562" s="849"/>
      <c r="M1562" s="849"/>
      <c r="N1562" s="832"/>
      <c r="O1562" s="832"/>
      <c r="P1562" s="849">
        <v>22</v>
      </c>
      <c r="Q1562" s="849">
        <v>7876</v>
      </c>
      <c r="R1562" s="837"/>
      <c r="S1562" s="850">
        <v>358</v>
      </c>
    </row>
    <row r="1563" spans="1:19" ht="14.4" customHeight="1" x14ac:dyDescent="0.3">
      <c r="A1563" s="831" t="s">
        <v>4551</v>
      </c>
      <c r="B1563" s="832" t="s">
        <v>4552</v>
      </c>
      <c r="C1563" s="832" t="s">
        <v>606</v>
      </c>
      <c r="D1563" s="832" t="s">
        <v>2474</v>
      </c>
      <c r="E1563" s="832" t="s">
        <v>4804</v>
      </c>
      <c r="F1563" s="832" t="s">
        <v>4841</v>
      </c>
      <c r="G1563" s="832" t="s">
        <v>4842</v>
      </c>
      <c r="H1563" s="849"/>
      <c r="I1563" s="849"/>
      <c r="J1563" s="832"/>
      <c r="K1563" s="832"/>
      <c r="L1563" s="849"/>
      <c r="M1563" s="849"/>
      <c r="N1563" s="832"/>
      <c r="O1563" s="832"/>
      <c r="P1563" s="849">
        <v>27</v>
      </c>
      <c r="Q1563" s="849">
        <v>1647</v>
      </c>
      <c r="R1563" s="837"/>
      <c r="S1563" s="850">
        <v>61</v>
      </c>
    </row>
    <row r="1564" spans="1:19" ht="14.4" customHeight="1" x14ac:dyDescent="0.3">
      <c r="A1564" s="831" t="s">
        <v>4551</v>
      </c>
      <c r="B1564" s="832" t="s">
        <v>4552</v>
      </c>
      <c r="C1564" s="832" t="s">
        <v>4853</v>
      </c>
      <c r="D1564" s="832" t="s">
        <v>4538</v>
      </c>
      <c r="E1564" s="832" t="s">
        <v>4553</v>
      </c>
      <c r="F1564" s="832" t="s">
        <v>4576</v>
      </c>
      <c r="G1564" s="832" t="s">
        <v>4854</v>
      </c>
      <c r="H1564" s="849"/>
      <c r="I1564" s="849"/>
      <c r="J1564" s="832"/>
      <c r="K1564" s="832"/>
      <c r="L1564" s="849">
        <v>0</v>
      </c>
      <c r="M1564" s="849">
        <v>0</v>
      </c>
      <c r="N1564" s="832"/>
      <c r="O1564" s="832"/>
      <c r="P1564" s="849"/>
      <c r="Q1564" s="849"/>
      <c r="R1564" s="837"/>
      <c r="S1564" s="850"/>
    </row>
    <row r="1565" spans="1:19" ht="14.4" customHeight="1" x14ac:dyDescent="0.3">
      <c r="A1565" s="831" t="s">
        <v>4551</v>
      </c>
      <c r="B1565" s="832" t="s">
        <v>4552</v>
      </c>
      <c r="C1565" s="832" t="s">
        <v>4853</v>
      </c>
      <c r="D1565" s="832" t="s">
        <v>4538</v>
      </c>
      <c r="E1565" s="832" t="s">
        <v>4553</v>
      </c>
      <c r="F1565" s="832" t="s">
        <v>4578</v>
      </c>
      <c r="G1565" s="832" t="s">
        <v>4855</v>
      </c>
      <c r="H1565" s="849">
        <v>4.2632564145606011E-14</v>
      </c>
      <c r="I1565" s="849">
        <v>6.9849193096160889E-10</v>
      </c>
      <c r="J1565" s="832">
        <v>1.5</v>
      </c>
      <c r="K1565" s="832">
        <v>16384</v>
      </c>
      <c r="L1565" s="849">
        <v>4.2632564145606011E-14</v>
      </c>
      <c r="M1565" s="849">
        <v>4.6566128730773926E-10</v>
      </c>
      <c r="N1565" s="832">
        <v>1</v>
      </c>
      <c r="O1565" s="832">
        <v>10922.666666666666</v>
      </c>
      <c r="P1565" s="849">
        <v>5.6843418860808015E-14</v>
      </c>
      <c r="Q1565" s="849">
        <v>-9.3132257461547852E-10</v>
      </c>
      <c r="R1565" s="837">
        <v>-2</v>
      </c>
      <c r="S1565" s="850">
        <v>-16384</v>
      </c>
    </row>
    <row r="1566" spans="1:19" ht="14.4" customHeight="1" x14ac:dyDescent="0.3">
      <c r="A1566" s="831" t="s">
        <v>4551</v>
      </c>
      <c r="B1566" s="832" t="s">
        <v>4552</v>
      </c>
      <c r="C1566" s="832" t="s">
        <v>4853</v>
      </c>
      <c r="D1566" s="832" t="s">
        <v>4538</v>
      </c>
      <c r="E1566" s="832" t="s">
        <v>4553</v>
      </c>
      <c r="F1566" s="832" t="s">
        <v>4579</v>
      </c>
      <c r="G1566" s="832" t="s">
        <v>4580</v>
      </c>
      <c r="H1566" s="849">
        <v>0</v>
      </c>
      <c r="I1566" s="849">
        <v>0</v>
      </c>
      <c r="J1566" s="832">
        <v>0</v>
      </c>
      <c r="K1566" s="832"/>
      <c r="L1566" s="849">
        <v>0</v>
      </c>
      <c r="M1566" s="849">
        <v>-5.8207660913467407E-11</v>
      </c>
      <c r="N1566" s="832">
        <v>1</v>
      </c>
      <c r="O1566" s="832"/>
      <c r="P1566" s="849">
        <v>0</v>
      </c>
      <c r="Q1566" s="849">
        <v>0</v>
      </c>
      <c r="R1566" s="837">
        <v>0</v>
      </c>
      <c r="S1566" s="850"/>
    </row>
    <row r="1567" spans="1:19" ht="14.4" customHeight="1" x14ac:dyDescent="0.3">
      <c r="A1567" s="831" t="s">
        <v>4551</v>
      </c>
      <c r="B1567" s="832" t="s">
        <v>4552</v>
      </c>
      <c r="C1567" s="832" t="s">
        <v>4853</v>
      </c>
      <c r="D1567" s="832" t="s">
        <v>4538</v>
      </c>
      <c r="E1567" s="832" t="s">
        <v>4553</v>
      </c>
      <c r="F1567" s="832" t="s">
        <v>4581</v>
      </c>
      <c r="G1567" s="832" t="s">
        <v>4580</v>
      </c>
      <c r="H1567" s="849">
        <v>0</v>
      </c>
      <c r="I1567" s="849">
        <v>0</v>
      </c>
      <c r="J1567" s="832">
        <v>0</v>
      </c>
      <c r="K1567" s="832"/>
      <c r="L1567" s="849">
        <v>0</v>
      </c>
      <c r="M1567" s="849">
        <v>-8.7311491370201111E-11</v>
      </c>
      <c r="N1567" s="832">
        <v>1</v>
      </c>
      <c r="O1567" s="832"/>
      <c r="P1567" s="849">
        <v>0</v>
      </c>
      <c r="Q1567" s="849">
        <v>2.9103830456733704E-11</v>
      </c>
      <c r="R1567" s="837">
        <v>-0.33333333333333331</v>
      </c>
      <c r="S1567" s="850"/>
    </row>
    <row r="1568" spans="1:19" ht="14.4" customHeight="1" x14ac:dyDescent="0.3">
      <c r="A1568" s="831" t="s">
        <v>4551</v>
      </c>
      <c r="B1568" s="832" t="s">
        <v>4552</v>
      </c>
      <c r="C1568" s="832" t="s">
        <v>4853</v>
      </c>
      <c r="D1568" s="832" t="s">
        <v>4538</v>
      </c>
      <c r="E1568" s="832" t="s">
        <v>4553</v>
      </c>
      <c r="F1568" s="832" t="s">
        <v>4582</v>
      </c>
      <c r="G1568" s="832" t="s">
        <v>4580</v>
      </c>
      <c r="H1568" s="849">
        <v>0</v>
      </c>
      <c r="I1568" s="849">
        <v>3.4924596548080444E-10</v>
      </c>
      <c r="J1568" s="832">
        <v>0.42857142857142855</v>
      </c>
      <c r="K1568" s="832"/>
      <c r="L1568" s="849">
        <v>0</v>
      </c>
      <c r="M1568" s="849">
        <v>8.149072527885437E-10</v>
      </c>
      <c r="N1568" s="832">
        <v>1</v>
      </c>
      <c r="O1568" s="832"/>
      <c r="P1568" s="849">
        <v>0</v>
      </c>
      <c r="Q1568" s="849">
        <v>0</v>
      </c>
      <c r="R1568" s="837">
        <v>0</v>
      </c>
      <c r="S1568" s="850"/>
    </row>
    <row r="1569" spans="1:19" ht="14.4" customHeight="1" x14ac:dyDescent="0.3">
      <c r="A1569" s="831" t="s">
        <v>4551</v>
      </c>
      <c r="B1569" s="832" t="s">
        <v>4552</v>
      </c>
      <c r="C1569" s="832" t="s">
        <v>4853</v>
      </c>
      <c r="D1569" s="832" t="s">
        <v>4538</v>
      </c>
      <c r="E1569" s="832" t="s">
        <v>4553</v>
      </c>
      <c r="F1569" s="832" t="s">
        <v>4583</v>
      </c>
      <c r="G1569" s="832" t="s">
        <v>4856</v>
      </c>
      <c r="H1569" s="849">
        <v>0</v>
      </c>
      <c r="I1569" s="849">
        <v>0</v>
      </c>
      <c r="J1569" s="832">
        <v>0</v>
      </c>
      <c r="K1569" s="832"/>
      <c r="L1569" s="849">
        <v>0</v>
      </c>
      <c r="M1569" s="849">
        <v>3.2014213502407074E-10</v>
      </c>
      <c r="N1569" s="832">
        <v>1</v>
      </c>
      <c r="O1569" s="832"/>
      <c r="P1569" s="849">
        <v>0</v>
      </c>
      <c r="Q1569" s="849">
        <v>0</v>
      </c>
      <c r="R1569" s="837">
        <v>0</v>
      </c>
      <c r="S1569" s="850"/>
    </row>
    <row r="1570" spans="1:19" ht="14.4" customHeight="1" x14ac:dyDescent="0.3">
      <c r="A1570" s="831" t="s">
        <v>4551</v>
      </c>
      <c r="B1570" s="832" t="s">
        <v>4552</v>
      </c>
      <c r="C1570" s="832" t="s">
        <v>4853</v>
      </c>
      <c r="D1570" s="832" t="s">
        <v>4538</v>
      </c>
      <c r="E1570" s="832" t="s">
        <v>4553</v>
      </c>
      <c r="F1570" s="832" t="s">
        <v>4585</v>
      </c>
      <c r="G1570" s="832" t="s">
        <v>4586</v>
      </c>
      <c r="H1570" s="849">
        <v>0</v>
      </c>
      <c r="I1570" s="849">
        <v>-1.1641532182693481E-10</v>
      </c>
      <c r="J1570" s="832">
        <v>-0.5</v>
      </c>
      <c r="K1570" s="832"/>
      <c r="L1570" s="849">
        <v>0</v>
      </c>
      <c r="M1570" s="849">
        <v>2.3283064365386963E-10</v>
      </c>
      <c r="N1570" s="832">
        <v>1</v>
      </c>
      <c r="O1570" s="832"/>
      <c r="P1570" s="849">
        <v>0</v>
      </c>
      <c r="Q1570" s="849">
        <v>-4.6566128730773926E-10</v>
      </c>
      <c r="R1570" s="837">
        <v>-2</v>
      </c>
      <c r="S1570" s="850"/>
    </row>
    <row r="1571" spans="1:19" ht="14.4" customHeight="1" x14ac:dyDescent="0.3">
      <c r="A1571" s="831" t="s">
        <v>4551</v>
      </c>
      <c r="B1571" s="832" t="s">
        <v>4552</v>
      </c>
      <c r="C1571" s="832" t="s">
        <v>4853</v>
      </c>
      <c r="D1571" s="832" t="s">
        <v>4538</v>
      </c>
      <c r="E1571" s="832" t="s">
        <v>4553</v>
      </c>
      <c r="F1571" s="832" t="s">
        <v>4591</v>
      </c>
      <c r="G1571" s="832" t="s">
        <v>4592</v>
      </c>
      <c r="H1571" s="849">
        <v>0</v>
      </c>
      <c r="I1571" s="849">
        <v>0</v>
      </c>
      <c r="J1571" s="832"/>
      <c r="K1571" s="832"/>
      <c r="L1571" s="849">
        <v>0</v>
      </c>
      <c r="M1571" s="849">
        <v>0</v>
      </c>
      <c r="N1571" s="832"/>
      <c r="O1571" s="832"/>
      <c r="P1571" s="849"/>
      <c r="Q1571" s="849"/>
      <c r="R1571" s="837"/>
      <c r="S1571" s="850"/>
    </row>
    <row r="1572" spans="1:19" ht="14.4" customHeight="1" x14ac:dyDescent="0.3">
      <c r="A1572" s="831" t="s">
        <v>4551</v>
      </c>
      <c r="B1572" s="832" t="s">
        <v>4552</v>
      </c>
      <c r="C1572" s="832" t="s">
        <v>4853</v>
      </c>
      <c r="D1572" s="832" t="s">
        <v>4538</v>
      </c>
      <c r="E1572" s="832" t="s">
        <v>4553</v>
      </c>
      <c r="F1572" s="832" t="s">
        <v>4593</v>
      </c>
      <c r="G1572" s="832" t="s">
        <v>4586</v>
      </c>
      <c r="H1572" s="849">
        <v>0</v>
      </c>
      <c r="I1572" s="849">
        <v>-4.6566128730773926E-10</v>
      </c>
      <c r="J1572" s="832">
        <v>4</v>
      </c>
      <c r="K1572" s="832"/>
      <c r="L1572" s="849">
        <v>0</v>
      </c>
      <c r="M1572" s="849">
        <v>-1.1641532182693481E-10</v>
      </c>
      <c r="N1572" s="832">
        <v>1</v>
      </c>
      <c r="O1572" s="832"/>
      <c r="P1572" s="849">
        <v>0</v>
      </c>
      <c r="Q1572" s="849">
        <v>0</v>
      </c>
      <c r="R1572" s="837">
        <v>0</v>
      </c>
      <c r="S1572" s="850"/>
    </row>
    <row r="1573" spans="1:19" ht="14.4" customHeight="1" x14ac:dyDescent="0.3">
      <c r="A1573" s="831" t="s">
        <v>4551</v>
      </c>
      <c r="B1573" s="832" t="s">
        <v>4552</v>
      </c>
      <c r="C1573" s="832" t="s">
        <v>4853</v>
      </c>
      <c r="D1573" s="832" t="s">
        <v>4538</v>
      </c>
      <c r="E1573" s="832" t="s">
        <v>4553</v>
      </c>
      <c r="F1573" s="832" t="s">
        <v>4594</v>
      </c>
      <c r="G1573" s="832" t="s">
        <v>4857</v>
      </c>
      <c r="H1573" s="849"/>
      <c r="I1573" s="849"/>
      <c r="J1573" s="832"/>
      <c r="K1573" s="832"/>
      <c r="L1573" s="849">
        <v>0</v>
      </c>
      <c r="M1573" s="849">
        <v>0</v>
      </c>
      <c r="N1573" s="832"/>
      <c r="O1573" s="832"/>
      <c r="P1573" s="849">
        <v>3.1086244689504383E-15</v>
      </c>
      <c r="Q1573" s="849">
        <v>-4.3655745685100555E-11</v>
      </c>
      <c r="R1573" s="837"/>
      <c r="S1573" s="850">
        <v>-14043.428571428571</v>
      </c>
    </row>
    <row r="1574" spans="1:19" ht="14.4" customHeight="1" x14ac:dyDescent="0.3">
      <c r="A1574" s="831" t="s">
        <v>4551</v>
      </c>
      <c r="B1574" s="832" t="s">
        <v>4552</v>
      </c>
      <c r="C1574" s="832" t="s">
        <v>4853</v>
      </c>
      <c r="D1574" s="832" t="s">
        <v>4538</v>
      </c>
      <c r="E1574" s="832" t="s">
        <v>4553</v>
      </c>
      <c r="F1574" s="832" t="s">
        <v>4595</v>
      </c>
      <c r="G1574" s="832" t="s">
        <v>4857</v>
      </c>
      <c r="H1574" s="849">
        <v>0</v>
      </c>
      <c r="I1574" s="849">
        <v>0</v>
      </c>
      <c r="J1574" s="832">
        <v>0</v>
      </c>
      <c r="K1574" s="832"/>
      <c r="L1574" s="849">
        <v>0</v>
      </c>
      <c r="M1574" s="849">
        <v>1.1641532182693481E-10</v>
      </c>
      <c r="N1574" s="832">
        <v>1</v>
      </c>
      <c r="O1574" s="832"/>
      <c r="P1574" s="849">
        <v>-7.1054273576010019E-15</v>
      </c>
      <c r="Q1574" s="849">
        <v>2.3283064365386963E-10</v>
      </c>
      <c r="R1574" s="837">
        <v>2</v>
      </c>
      <c r="S1574" s="850">
        <v>-32768</v>
      </c>
    </row>
    <row r="1575" spans="1:19" ht="14.4" customHeight="1" x14ac:dyDescent="0.3">
      <c r="A1575" s="831" t="s">
        <v>4551</v>
      </c>
      <c r="B1575" s="832" t="s">
        <v>4552</v>
      </c>
      <c r="C1575" s="832" t="s">
        <v>4853</v>
      </c>
      <c r="D1575" s="832" t="s">
        <v>4538</v>
      </c>
      <c r="E1575" s="832" t="s">
        <v>4553</v>
      </c>
      <c r="F1575" s="832" t="s">
        <v>4596</v>
      </c>
      <c r="G1575" s="832" t="s">
        <v>4858</v>
      </c>
      <c r="H1575" s="849">
        <v>-2.8421709430404007E-14</v>
      </c>
      <c r="I1575" s="849">
        <v>2.3283064365386963E-10</v>
      </c>
      <c r="J1575" s="832">
        <v>4</v>
      </c>
      <c r="K1575" s="832">
        <v>-8192</v>
      </c>
      <c r="L1575" s="849">
        <v>-4.2632564145606011E-14</v>
      </c>
      <c r="M1575" s="849">
        <v>5.8207660913467407E-11</v>
      </c>
      <c r="N1575" s="832">
        <v>1</v>
      </c>
      <c r="O1575" s="832">
        <v>-1365.3333333333333</v>
      </c>
      <c r="P1575" s="849">
        <v>2.1316282072803006E-14</v>
      </c>
      <c r="Q1575" s="849">
        <v>-2.9103830456733704E-10</v>
      </c>
      <c r="R1575" s="837">
        <v>-5</v>
      </c>
      <c r="S1575" s="850">
        <v>-13653.333333333334</v>
      </c>
    </row>
    <row r="1576" spans="1:19" ht="14.4" customHeight="1" x14ac:dyDescent="0.3">
      <c r="A1576" s="831" t="s">
        <v>4551</v>
      </c>
      <c r="B1576" s="832" t="s">
        <v>4552</v>
      </c>
      <c r="C1576" s="832" t="s">
        <v>4853</v>
      </c>
      <c r="D1576" s="832" t="s">
        <v>4538</v>
      </c>
      <c r="E1576" s="832" t="s">
        <v>4553</v>
      </c>
      <c r="F1576" s="832" t="s">
        <v>4597</v>
      </c>
      <c r="G1576" s="832" t="s">
        <v>4859</v>
      </c>
      <c r="H1576" s="849"/>
      <c r="I1576" s="849"/>
      <c r="J1576" s="832"/>
      <c r="K1576" s="832"/>
      <c r="L1576" s="849">
        <v>0</v>
      </c>
      <c r="M1576" s="849">
        <v>0</v>
      </c>
      <c r="N1576" s="832"/>
      <c r="O1576" s="832"/>
      <c r="P1576" s="849"/>
      <c r="Q1576" s="849"/>
      <c r="R1576" s="837"/>
      <c r="S1576" s="850"/>
    </row>
    <row r="1577" spans="1:19" ht="14.4" customHeight="1" x14ac:dyDescent="0.3">
      <c r="A1577" s="831" t="s">
        <v>4551</v>
      </c>
      <c r="B1577" s="832" t="s">
        <v>4552</v>
      </c>
      <c r="C1577" s="832" t="s">
        <v>4853</v>
      </c>
      <c r="D1577" s="832" t="s">
        <v>4538</v>
      </c>
      <c r="E1577" s="832" t="s">
        <v>4553</v>
      </c>
      <c r="F1577" s="832" t="s">
        <v>4599</v>
      </c>
      <c r="G1577" s="832" t="s">
        <v>4860</v>
      </c>
      <c r="H1577" s="849">
        <v>-7.1054273576010019E-15</v>
      </c>
      <c r="I1577" s="849">
        <v>2.4738255888223648E-10</v>
      </c>
      <c r="J1577" s="832">
        <v>1.4166666666666667</v>
      </c>
      <c r="K1577" s="832">
        <v>-34816</v>
      </c>
      <c r="L1577" s="849">
        <v>7.1054273576010019E-15</v>
      </c>
      <c r="M1577" s="849">
        <v>1.7462298274040222E-10</v>
      </c>
      <c r="N1577" s="832">
        <v>1</v>
      </c>
      <c r="O1577" s="832">
        <v>24576</v>
      </c>
      <c r="P1577" s="849">
        <v>-1.4210854715202004E-14</v>
      </c>
      <c r="Q1577" s="849">
        <v>0</v>
      </c>
      <c r="R1577" s="837">
        <v>0</v>
      </c>
      <c r="S1577" s="850">
        <v>0</v>
      </c>
    </row>
    <row r="1578" spans="1:19" ht="14.4" customHeight="1" x14ac:dyDescent="0.3">
      <c r="A1578" s="831" t="s">
        <v>4551</v>
      </c>
      <c r="B1578" s="832" t="s">
        <v>4552</v>
      </c>
      <c r="C1578" s="832" t="s">
        <v>4853</v>
      </c>
      <c r="D1578" s="832" t="s">
        <v>4538</v>
      </c>
      <c r="E1578" s="832" t="s">
        <v>4553</v>
      </c>
      <c r="F1578" s="832" t="s">
        <v>4633</v>
      </c>
      <c r="G1578" s="832" t="s">
        <v>4861</v>
      </c>
      <c r="H1578" s="849">
        <v>0</v>
      </c>
      <c r="I1578" s="849">
        <v>0</v>
      </c>
      <c r="J1578" s="832"/>
      <c r="K1578" s="832"/>
      <c r="L1578" s="849"/>
      <c r="M1578" s="849"/>
      <c r="N1578" s="832"/>
      <c r="O1578" s="832"/>
      <c r="P1578" s="849"/>
      <c r="Q1578" s="849"/>
      <c r="R1578" s="837"/>
      <c r="S1578" s="850"/>
    </row>
    <row r="1579" spans="1:19" ht="14.4" customHeight="1" x14ac:dyDescent="0.3">
      <c r="A1579" s="831" t="s">
        <v>4551</v>
      </c>
      <c r="B1579" s="832" t="s">
        <v>4552</v>
      </c>
      <c r="C1579" s="832" t="s">
        <v>4853</v>
      </c>
      <c r="D1579" s="832" t="s">
        <v>4538</v>
      </c>
      <c r="E1579" s="832" t="s">
        <v>4553</v>
      </c>
      <c r="F1579" s="832" t="s">
        <v>4634</v>
      </c>
      <c r="G1579" s="832" t="s">
        <v>4861</v>
      </c>
      <c r="H1579" s="849">
        <v>0</v>
      </c>
      <c r="I1579" s="849">
        <v>2.9103830456733704E-11</v>
      </c>
      <c r="J1579" s="832">
        <v>-0.25</v>
      </c>
      <c r="K1579" s="832"/>
      <c r="L1579" s="849">
        <v>0</v>
      </c>
      <c r="M1579" s="849">
        <v>-1.1641532182693481E-10</v>
      </c>
      <c r="N1579" s="832">
        <v>1</v>
      </c>
      <c r="O1579" s="832"/>
      <c r="P1579" s="849">
        <v>0</v>
      </c>
      <c r="Q1579" s="849">
        <v>0</v>
      </c>
      <c r="R1579" s="837">
        <v>0</v>
      </c>
      <c r="S1579" s="850"/>
    </row>
    <row r="1580" spans="1:19" ht="14.4" customHeight="1" x14ac:dyDescent="0.3">
      <c r="A1580" s="831" t="s">
        <v>4551</v>
      </c>
      <c r="B1580" s="832" t="s">
        <v>4552</v>
      </c>
      <c r="C1580" s="832" t="s">
        <v>4853</v>
      </c>
      <c r="D1580" s="832" t="s">
        <v>4538</v>
      </c>
      <c r="E1580" s="832" t="s">
        <v>4553</v>
      </c>
      <c r="F1580" s="832" t="s">
        <v>4635</v>
      </c>
      <c r="G1580" s="832" t="s">
        <v>4636</v>
      </c>
      <c r="H1580" s="849"/>
      <c r="I1580" s="849"/>
      <c r="J1580" s="832"/>
      <c r="K1580" s="832"/>
      <c r="L1580" s="849">
        <v>0</v>
      </c>
      <c r="M1580" s="849">
        <v>0</v>
      </c>
      <c r="N1580" s="832"/>
      <c r="O1580" s="832"/>
      <c r="P1580" s="849"/>
      <c r="Q1580" s="849"/>
      <c r="R1580" s="837"/>
      <c r="S1580" s="850"/>
    </row>
    <row r="1581" spans="1:19" ht="14.4" customHeight="1" x14ac:dyDescent="0.3">
      <c r="A1581" s="831" t="s">
        <v>4551</v>
      </c>
      <c r="B1581" s="832" t="s">
        <v>4552</v>
      </c>
      <c r="C1581" s="832" t="s">
        <v>4853</v>
      </c>
      <c r="D1581" s="832" t="s">
        <v>4538</v>
      </c>
      <c r="E1581" s="832" t="s">
        <v>4553</v>
      </c>
      <c r="F1581" s="832" t="s">
        <v>4637</v>
      </c>
      <c r="G1581" s="832" t="s">
        <v>4636</v>
      </c>
      <c r="H1581" s="849"/>
      <c r="I1581" s="849"/>
      <c r="J1581" s="832"/>
      <c r="K1581" s="832"/>
      <c r="L1581" s="849">
        <v>0</v>
      </c>
      <c r="M1581" s="849">
        <v>0</v>
      </c>
      <c r="N1581" s="832"/>
      <c r="O1581" s="832"/>
      <c r="P1581" s="849"/>
      <c r="Q1581" s="849"/>
      <c r="R1581" s="837"/>
      <c r="S1581" s="850"/>
    </row>
    <row r="1582" spans="1:19" ht="14.4" customHeight="1" x14ac:dyDescent="0.3">
      <c r="A1582" s="831" t="s">
        <v>4551</v>
      </c>
      <c r="B1582" s="832" t="s">
        <v>4552</v>
      </c>
      <c r="C1582" s="832" t="s">
        <v>4853</v>
      </c>
      <c r="D1582" s="832" t="s">
        <v>4538</v>
      </c>
      <c r="E1582" s="832" t="s">
        <v>4553</v>
      </c>
      <c r="F1582" s="832" t="s">
        <v>4643</v>
      </c>
      <c r="G1582" s="832" t="s">
        <v>4644</v>
      </c>
      <c r="H1582" s="849"/>
      <c r="I1582" s="849"/>
      <c r="J1582" s="832"/>
      <c r="K1582" s="832"/>
      <c r="L1582" s="849">
        <v>0</v>
      </c>
      <c r="M1582" s="849">
        <v>0</v>
      </c>
      <c r="N1582" s="832"/>
      <c r="O1582" s="832"/>
      <c r="P1582" s="849"/>
      <c r="Q1582" s="849"/>
      <c r="R1582" s="837"/>
      <c r="S1582" s="850"/>
    </row>
    <row r="1583" spans="1:19" ht="14.4" customHeight="1" x14ac:dyDescent="0.3">
      <c r="A1583" s="831" t="s">
        <v>4551</v>
      </c>
      <c r="B1583" s="832" t="s">
        <v>4552</v>
      </c>
      <c r="C1583" s="832" t="s">
        <v>4853</v>
      </c>
      <c r="D1583" s="832" t="s">
        <v>4538</v>
      </c>
      <c r="E1583" s="832" t="s">
        <v>4553</v>
      </c>
      <c r="F1583" s="832" t="s">
        <v>4645</v>
      </c>
      <c r="G1583" s="832" t="s">
        <v>4862</v>
      </c>
      <c r="H1583" s="849">
        <v>0</v>
      </c>
      <c r="I1583" s="849">
        <v>0</v>
      </c>
      <c r="J1583" s="832"/>
      <c r="K1583" s="832"/>
      <c r="L1583" s="849">
        <v>0</v>
      </c>
      <c r="M1583" s="849">
        <v>0</v>
      </c>
      <c r="N1583" s="832"/>
      <c r="O1583" s="832"/>
      <c r="P1583" s="849">
        <v>0</v>
      </c>
      <c r="Q1583" s="849">
        <v>0</v>
      </c>
      <c r="R1583" s="837"/>
      <c r="S1583" s="850"/>
    </row>
    <row r="1584" spans="1:19" ht="14.4" customHeight="1" x14ac:dyDescent="0.3">
      <c r="A1584" s="831" t="s">
        <v>4551</v>
      </c>
      <c r="B1584" s="832" t="s">
        <v>4552</v>
      </c>
      <c r="C1584" s="832" t="s">
        <v>4853</v>
      </c>
      <c r="D1584" s="832" t="s">
        <v>4538</v>
      </c>
      <c r="E1584" s="832" t="s">
        <v>4553</v>
      </c>
      <c r="F1584" s="832" t="s">
        <v>4646</v>
      </c>
      <c r="G1584" s="832" t="s">
        <v>4862</v>
      </c>
      <c r="H1584" s="849">
        <v>0</v>
      </c>
      <c r="I1584" s="849">
        <v>2.9103830456733704E-11</v>
      </c>
      <c r="J1584" s="832">
        <v>0.5</v>
      </c>
      <c r="K1584" s="832"/>
      <c r="L1584" s="849">
        <v>0</v>
      </c>
      <c r="M1584" s="849">
        <v>5.8207660913467407E-11</v>
      </c>
      <c r="N1584" s="832">
        <v>1</v>
      </c>
      <c r="O1584" s="832"/>
      <c r="P1584" s="849">
        <v>0</v>
      </c>
      <c r="Q1584" s="849">
        <v>5.8207660913467407E-11</v>
      </c>
      <c r="R1584" s="837">
        <v>1</v>
      </c>
      <c r="S1584" s="850"/>
    </row>
    <row r="1585" spans="1:19" ht="14.4" customHeight="1" x14ac:dyDescent="0.3">
      <c r="A1585" s="831" t="s">
        <v>4551</v>
      </c>
      <c r="B1585" s="832" t="s">
        <v>4552</v>
      </c>
      <c r="C1585" s="832" t="s">
        <v>4853</v>
      </c>
      <c r="D1585" s="832" t="s">
        <v>4538</v>
      </c>
      <c r="E1585" s="832" t="s">
        <v>4553</v>
      </c>
      <c r="F1585" s="832" t="s">
        <v>4656</v>
      </c>
      <c r="G1585" s="832" t="s">
        <v>2430</v>
      </c>
      <c r="H1585" s="849">
        <v>0</v>
      </c>
      <c r="I1585" s="849">
        <v>0</v>
      </c>
      <c r="J1585" s="832"/>
      <c r="K1585" s="832"/>
      <c r="L1585" s="849"/>
      <c r="M1585" s="849"/>
      <c r="N1585" s="832"/>
      <c r="O1585" s="832"/>
      <c r="P1585" s="849">
        <v>0</v>
      </c>
      <c r="Q1585" s="849">
        <v>-1.4551915228366852E-11</v>
      </c>
      <c r="R1585" s="837"/>
      <c r="S1585" s="850"/>
    </row>
    <row r="1586" spans="1:19" ht="14.4" customHeight="1" x14ac:dyDescent="0.3">
      <c r="A1586" s="831" t="s">
        <v>4551</v>
      </c>
      <c r="B1586" s="832" t="s">
        <v>4552</v>
      </c>
      <c r="C1586" s="832" t="s">
        <v>4853</v>
      </c>
      <c r="D1586" s="832" t="s">
        <v>4538</v>
      </c>
      <c r="E1586" s="832" t="s">
        <v>4553</v>
      </c>
      <c r="F1586" s="832" t="s">
        <v>4660</v>
      </c>
      <c r="G1586" s="832" t="s">
        <v>4661</v>
      </c>
      <c r="H1586" s="849">
        <v>0</v>
      </c>
      <c r="I1586" s="849">
        <v>0</v>
      </c>
      <c r="J1586" s="832"/>
      <c r="K1586" s="832"/>
      <c r="L1586" s="849"/>
      <c r="M1586" s="849"/>
      <c r="N1586" s="832"/>
      <c r="O1586" s="832"/>
      <c r="P1586" s="849"/>
      <c r="Q1586" s="849"/>
      <c r="R1586" s="837"/>
      <c r="S1586" s="850"/>
    </row>
    <row r="1587" spans="1:19" ht="14.4" customHeight="1" x14ac:dyDescent="0.3">
      <c r="A1587" s="831" t="s">
        <v>4551</v>
      </c>
      <c r="B1587" s="832" t="s">
        <v>4552</v>
      </c>
      <c r="C1587" s="832" t="s">
        <v>4853</v>
      </c>
      <c r="D1587" s="832" t="s">
        <v>4538</v>
      </c>
      <c r="E1587" s="832" t="s">
        <v>4553</v>
      </c>
      <c r="F1587" s="832" t="s">
        <v>4662</v>
      </c>
      <c r="G1587" s="832" t="s">
        <v>4663</v>
      </c>
      <c r="H1587" s="849"/>
      <c r="I1587" s="849"/>
      <c r="J1587" s="832"/>
      <c r="K1587" s="832"/>
      <c r="L1587" s="849">
        <v>0</v>
      </c>
      <c r="M1587" s="849">
        <v>0</v>
      </c>
      <c r="N1587" s="832"/>
      <c r="O1587" s="832"/>
      <c r="P1587" s="849"/>
      <c r="Q1587" s="849"/>
      <c r="R1587" s="837"/>
      <c r="S1587" s="850"/>
    </row>
    <row r="1588" spans="1:19" ht="14.4" customHeight="1" x14ac:dyDescent="0.3">
      <c r="A1588" s="831" t="s">
        <v>4551</v>
      </c>
      <c r="B1588" s="832" t="s">
        <v>4552</v>
      </c>
      <c r="C1588" s="832" t="s">
        <v>4853</v>
      </c>
      <c r="D1588" s="832" t="s">
        <v>4538</v>
      </c>
      <c r="E1588" s="832" t="s">
        <v>4553</v>
      </c>
      <c r="F1588" s="832" t="s">
        <v>4664</v>
      </c>
      <c r="G1588" s="832" t="s">
        <v>4663</v>
      </c>
      <c r="H1588" s="849">
        <v>0</v>
      </c>
      <c r="I1588" s="849">
        <v>0</v>
      </c>
      <c r="J1588" s="832">
        <v>0</v>
      </c>
      <c r="K1588" s="832"/>
      <c r="L1588" s="849">
        <v>0</v>
      </c>
      <c r="M1588" s="849">
        <v>-5.8207660913467407E-11</v>
      </c>
      <c r="N1588" s="832">
        <v>1</v>
      </c>
      <c r="O1588" s="832"/>
      <c r="P1588" s="849">
        <v>1.7763568394002505E-15</v>
      </c>
      <c r="Q1588" s="849">
        <v>-5.8207660913467407E-11</v>
      </c>
      <c r="R1588" s="837">
        <v>1</v>
      </c>
      <c r="S1588" s="850">
        <v>-32768</v>
      </c>
    </row>
    <row r="1589" spans="1:19" ht="14.4" customHeight="1" x14ac:dyDescent="0.3">
      <c r="A1589" s="831" t="s">
        <v>4551</v>
      </c>
      <c r="B1589" s="832" t="s">
        <v>4552</v>
      </c>
      <c r="C1589" s="832" t="s">
        <v>4853</v>
      </c>
      <c r="D1589" s="832" t="s">
        <v>4538</v>
      </c>
      <c r="E1589" s="832" t="s">
        <v>4553</v>
      </c>
      <c r="F1589" s="832" t="s">
        <v>4665</v>
      </c>
      <c r="G1589" s="832" t="s">
        <v>2447</v>
      </c>
      <c r="H1589" s="849">
        <v>0</v>
      </c>
      <c r="I1589" s="849">
        <v>1.1641532182693481E-10</v>
      </c>
      <c r="J1589" s="832"/>
      <c r="K1589" s="832"/>
      <c r="L1589" s="849">
        <v>0</v>
      </c>
      <c r="M1589" s="849">
        <v>0</v>
      </c>
      <c r="N1589" s="832"/>
      <c r="O1589" s="832"/>
      <c r="P1589" s="849"/>
      <c r="Q1589" s="849"/>
      <c r="R1589" s="837"/>
      <c r="S1589" s="850"/>
    </row>
    <row r="1590" spans="1:19" ht="14.4" customHeight="1" x14ac:dyDescent="0.3">
      <c r="A1590" s="831" t="s">
        <v>4551</v>
      </c>
      <c r="B1590" s="832" t="s">
        <v>4552</v>
      </c>
      <c r="C1590" s="832" t="s">
        <v>4853</v>
      </c>
      <c r="D1590" s="832" t="s">
        <v>4538</v>
      </c>
      <c r="E1590" s="832" t="s">
        <v>4553</v>
      </c>
      <c r="F1590" s="832" t="s">
        <v>4666</v>
      </c>
      <c r="G1590" s="832" t="s">
        <v>4863</v>
      </c>
      <c r="H1590" s="849">
        <v>0</v>
      </c>
      <c r="I1590" s="849">
        <v>0</v>
      </c>
      <c r="J1590" s="832"/>
      <c r="K1590" s="832"/>
      <c r="L1590" s="849">
        <v>0</v>
      </c>
      <c r="M1590" s="849">
        <v>0</v>
      </c>
      <c r="N1590" s="832"/>
      <c r="O1590" s="832"/>
      <c r="P1590" s="849">
        <v>0</v>
      </c>
      <c r="Q1590" s="849">
        <v>0</v>
      </c>
      <c r="R1590" s="837"/>
      <c r="S1590" s="850"/>
    </row>
    <row r="1591" spans="1:19" ht="14.4" customHeight="1" x14ac:dyDescent="0.3">
      <c r="A1591" s="831" t="s">
        <v>4551</v>
      </c>
      <c r="B1591" s="832" t="s">
        <v>4552</v>
      </c>
      <c r="C1591" s="832" t="s">
        <v>4853</v>
      </c>
      <c r="D1591" s="832" t="s">
        <v>4538</v>
      </c>
      <c r="E1591" s="832" t="s">
        <v>4553</v>
      </c>
      <c r="F1591" s="832" t="s">
        <v>4676</v>
      </c>
      <c r="G1591" s="832" t="s">
        <v>4864</v>
      </c>
      <c r="H1591" s="849">
        <v>0</v>
      </c>
      <c r="I1591" s="849">
        <v>8.7311491370201111E-11</v>
      </c>
      <c r="J1591" s="832">
        <v>0.75</v>
      </c>
      <c r="K1591" s="832"/>
      <c r="L1591" s="849">
        <v>0</v>
      </c>
      <c r="M1591" s="849">
        <v>1.1641532182693481E-10</v>
      </c>
      <c r="N1591" s="832">
        <v>1</v>
      </c>
      <c r="O1591" s="832"/>
      <c r="P1591" s="849">
        <v>-1.4210854715202004E-14</v>
      </c>
      <c r="Q1591" s="849">
        <v>0</v>
      </c>
      <c r="R1591" s="837">
        <v>0</v>
      </c>
      <c r="S1591" s="850">
        <v>0</v>
      </c>
    </row>
    <row r="1592" spans="1:19" ht="14.4" customHeight="1" x14ac:dyDescent="0.3">
      <c r="A1592" s="831" t="s">
        <v>4551</v>
      </c>
      <c r="B1592" s="832" t="s">
        <v>4552</v>
      </c>
      <c r="C1592" s="832" t="s">
        <v>4853</v>
      </c>
      <c r="D1592" s="832" t="s">
        <v>4538</v>
      </c>
      <c r="E1592" s="832" t="s">
        <v>4553</v>
      </c>
      <c r="F1592" s="832" t="s">
        <v>4677</v>
      </c>
      <c r="G1592" s="832" t="s">
        <v>4865</v>
      </c>
      <c r="H1592" s="849"/>
      <c r="I1592" s="849"/>
      <c r="J1592" s="832"/>
      <c r="K1592" s="832"/>
      <c r="L1592" s="849"/>
      <c r="M1592" s="849"/>
      <c r="N1592" s="832"/>
      <c r="O1592" s="832"/>
      <c r="P1592" s="849">
        <v>0</v>
      </c>
      <c r="Q1592" s="849">
        <v>0</v>
      </c>
      <c r="R1592" s="837"/>
      <c r="S1592" s="850"/>
    </row>
    <row r="1593" spans="1:19" ht="14.4" customHeight="1" x14ac:dyDescent="0.3">
      <c r="A1593" s="831" t="s">
        <v>4551</v>
      </c>
      <c r="B1593" s="832" t="s">
        <v>4552</v>
      </c>
      <c r="C1593" s="832" t="s">
        <v>4853</v>
      </c>
      <c r="D1593" s="832" t="s">
        <v>4538</v>
      </c>
      <c r="E1593" s="832" t="s">
        <v>4553</v>
      </c>
      <c r="F1593" s="832" t="s">
        <v>4681</v>
      </c>
      <c r="G1593" s="832" t="s">
        <v>4866</v>
      </c>
      <c r="H1593" s="849">
        <v>0</v>
      </c>
      <c r="I1593" s="849">
        <v>-1.1641532182693481E-10</v>
      </c>
      <c r="J1593" s="832"/>
      <c r="K1593" s="832"/>
      <c r="L1593" s="849">
        <v>0</v>
      </c>
      <c r="M1593" s="849">
        <v>0</v>
      </c>
      <c r="N1593" s="832"/>
      <c r="O1593" s="832"/>
      <c r="P1593" s="849">
        <v>1.0658141036401503E-14</v>
      </c>
      <c r="Q1593" s="849">
        <v>2.0954757928848267E-9</v>
      </c>
      <c r="R1593" s="837"/>
      <c r="S1593" s="850">
        <v>196608</v>
      </c>
    </row>
    <row r="1594" spans="1:19" ht="14.4" customHeight="1" x14ac:dyDescent="0.3">
      <c r="A1594" s="831" t="s">
        <v>4551</v>
      </c>
      <c r="B1594" s="832" t="s">
        <v>4552</v>
      </c>
      <c r="C1594" s="832" t="s">
        <v>4853</v>
      </c>
      <c r="D1594" s="832" t="s">
        <v>4538</v>
      </c>
      <c r="E1594" s="832" t="s">
        <v>4553</v>
      </c>
      <c r="F1594" s="832" t="s">
        <v>4685</v>
      </c>
      <c r="G1594" s="832" t="s">
        <v>4855</v>
      </c>
      <c r="H1594" s="849">
        <v>0</v>
      </c>
      <c r="I1594" s="849">
        <v>-5.2386894822120667E-10</v>
      </c>
      <c r="J1594" s="832">
        <v>4.5</v>
      </c>
      <c r="K1594" s="832"/>
      <c r="L1594" s="849">
        <v>0</v>
      </c>
      <c r="M1594" s="849">
        <v>-1.1641532182693481E-10</v>
      </c>
      <c r="N1594" s="832">
        <v>1</v>
      </c>
      <c r="O1594" s="832"/>
      <c r="P1594" s="849">
        <v>-1.4210854715202004E-14</v>
      </c>
      <c r="Q1594" s="849">
        <v>-4.6566128730773926E-10</v>
      </c>
      <c r="R1594" s="837">
        <v>4</v>
      </c>
      <c r="S1594" s="850">
        <v>32768</v>
      </c>
    </row>
    <row r="1595" spans="1:19" ht="14.4" customHeight="1" x14ac:dyDescent="0.3">
      <c r="A1595" s="831" t="s">
        <v>4551</v>
      </c>
      <c r="B1595" s="832" t="s">
        <v>4552</v>
      </c>
      <c r="C1595" s="832" t="s">
        <v>4853</v>
      </c>
      <c r="D1595" s="832" t="s">
        <v>4538</v>
      </c>
      <c r="E1595" s="832" t="s">
        <v>4553</v>
      </c>
      <c r="F1595" s="832" t="s">
        <v>4687</v>
      </c>
      <c r="G1595" s="832" t="s">
        <v>4867</v>
      </c>
      <c r="H1595" s="849">
        <v>-4.4408920985006262E-16</v>
      </c>
      <c r="I1595" s="849">
        <v>0</v>
      </c>
      <c r="J1595" s="832">
        <v>0</v>
      </c>
      <c r="K1595" s="832">
        <v>0</v>
      </c>
      <c r="L1595" s="849">
        <v>-8.8817841970012523E-16</v>
      </c>
      <c r="M1595" s="849">
        <v>7.2759576141834259E-12</v>
      </c>
      <c r="N1595" s="832">
        <v>1</v>
      </c>
      <c r="O1595" s="832">
        <v>-8192</v>
      </c>
      <c r="P1595" s="849">
        <v>8.8817841970012523E-16</v>
      </c>
      <c r="Q1595" s="849">
        <v>7.2759576141834259E-12</v>
      </c>
      <c r="R1595" s="837">
        <v>1</v>
      </c>
      <c r="S1595" s="850">
        <v>8192</v>
      </c>
    </row>
    <row r="1596" spans="1:19" ht="14.4" customHeight="1" x14ac:dyDescent="0.3">
      <c r="A1596" s="831" t="s">
        <v>4551</v>
      </c>
      <c r="B1596" s="832" t="s">
        <v>4552</v>
      </c>
      <c r="C1596" s="832" t="s">
        <v>4853</v>
      </c>
      <c r="D1596" s="832" t="s">
        <v>4538</v>
      </c>
      <c r="E1596" s="832" t="s">
        <v>4553</v>
      </c>
      <c r="F1596" s="832" t="s">
        <v>4691</v>
      </c>
      <c r="G1596" s="832" t="s">
        <v>2447</v>
      </c>
      <c r="H1596" s="849">
        <v>0</v>
      </c>
      <c r="I1596" s="849">
        <v>0</v>
      </c>
      <c r="J1596" s="832"/>
      <c r="K1596" s="832"/>
      <c r="L1596" s="849">
        <v>0</v>
      </c>
      <c r="M1596" s="849">
        <v>0</v>
      </c>
      <c r="N1596" s="832"/>
      <c r="O1596" s="832"/>
      <c r="P1596" s="849">
        <v>0</v>
      </c>
      <c r="Q1596" s="849">
        <v>0</v>
      </c>
      <c r="R1596" s="837"/>
      <c r="S1596" s="850"/>
    </row>
    <row r="1597" spans="1:19" ht="14.4" customHeight="1" x14ac:dyDescent="0.3">
      <c r="A1597" s="831" t="s">
        <v>4551</v>
      </c>
      <c r="B1597" s="832" t="s">
        <v>4552</v>
      </c>
      <c r="C1597" s="832" t="s">
        <v>4853</v>
      </c>
      <c r="D1597" s="832" t="s">
        <v>4538</v>
      </c>
      <c r="E1597" s="832" t="s">
        <v>4553</v>
      </c>
      <c r="F1597" s="832" t="s">
        <v>4697</v>
      </c>
      <c r="G1597" s="832" t="s">
        <v>1760</v>
      </c>
      <c r="H1597" s="849">
        <v>0</v>
      </c>
      <c r="I1597" s="849">
        <v>2.9103830456733704E-11</v>
      </c>
      <c r="J1597" s="832">
        <v>0.125</v>
      </c>
      <c r="K1597" s="832"/>
      <c r="L1597" s="849">
        <v>0</v>
      </c>
      <c r="M1597" s="849">
        <v>2.3283064365386963E-10</v>
      </c>
      <c r="N1597" s="832">
        <v>1</v>
      </c>
      <c r="O1597" s="832"/>
      <c r="P1597" s="849">
        <v>-3.5527136788005009E-15</v>
      </c>
      <c r="Q1597" s="849">
        <v>0</v>
      </c>
      <c r="R1597" s="837">
        <v>0</v>
      </c>
      <c r="S1597" s="850">
        <v>0</v>
      </c>
    </row>
    <row r="1598" spans="1:19" ht="14.4" customHeight="1" x14ac:dyDescent="0.3">
      <c r="A1598" s="831" t="s">
        <v>4551</v>
      </c>
      <c r="B1598" s="832" t="s">
        <v>4552</v>
      </c>
      <c r="C1598" s="832" t="s">
        <v>4853</v>
      </c>
      <c r="D1598" s="832" t="s">
        <v>4538</v>
      </c>
      <c r="E1598" s="832" t="s">
        <v>4553</v>
      </c>
      <c r="F1598" s="832" t="s">
        <v>4700</v>
      </c>
      <c r="G1598" s="832" t="s">
        <v>4868</v>
      </c>
      <c r="H1598" s="849"/>
      <c r="I1598" s="849"/>
      <c r="J1598" s="832"/>
      <c r="K1598" s="832"/>
      <c r="L1598" s="849">
        <v>0</v>
      </c>
      <c r="M1598" s="849">
        <v>-2.3283064365386963E-10</v>
      </c>
      <c r="N1598" s="832">
        <v>1</v>
      </c>
      <c r="O1598" s="832"/>
      <c r="P1598" s="849">
        <v>0</v>
      </c>
      <c r="Q1598" s="849">
        <v>1.1641532182693481E-10</v>
      </c>
      <c r="R1598" s="837">
        <v>-0.5</v>
      </c>
      <c r="S1598" s="850"/>
    </row>
    <row r="1599" spans="1:19" ht="14.4" customHeight="1" x14ac:dyDescent="0.3">
      <c r="A1599" s="831" t="s">
        <v>4551</v>
      </c>
      <c r="B1599" s="832" t="s">
        <v>4552</v>
      </c>
      <c r="C1599" s="832" t="s">
        <v>4853</v>
      </c>
      <c r="D1599" s="832" t="s">
        <v>4538</v>
      </c>
      <c r="E1599" s="832" t="s">
        <v>4553</v>
      </c>
      <c r="F1599" s="832" t="s">
        <v>4703</v>
      </c>
      <c r="G1599" s="832" t="s">
        <v>4868</v>
      </c>
      <c r="H1599" s="849">
        <v>0</v>
      </c>
      <c r="I1599" s="849">
        <v>1.1641532182693481E-10</v>
      </c>
      <c r="J1599" s="832">
        <v>-1</v>
      </c>
      <c r="K1599" s="832"/>
      <c r="L1599" s="849">
        <v>0</v>
      </c>
      <c r="M1599" s="849">
        <v>-1.1641532182693481E-10</v>
      </c>
      <c r="N1599" s="832">
        <v>1</v>
      </c>
      <c r="O1599" s="832"/>
      <c r="P1599" s="849">
        <v>0</v>
      </c>
      <c r="Q1599" s="849">
        <v>5.8207660913467407E-11</v>
      </c>
      <c r="R1599" s="837">
        <v>-0.5</v>
      </c>
      <c r="S1599" s="850"/>
    </row>
    <row r="1600" spans="1:19" ht="14.4" customHeight="1" x14ac:dyDescent="0.3">
      <c r="A1600" s="831" t="s">
        <v>4551</v>
      </c>
      <c r="B1600" s="832" t="s">
        <v>4552</v>
      </c>
      <c r="C1600" s="832" t="s">
        <v>4853</v>
      </c>
      <c r="D1600" s="832" t="s">
        <v>4538</v>
      </c>
      <c r="E1600" s="832" t="s">
        <v>4553</v>
      </c>
      <c r="F1600" s="832" t="s">
        <v>4705</v>
      </c>
      <c r="G1600" s="832" t="s">
        <v>4867</v>
      </c>
      <c r="H1600" s="849">
        <v>0</v>
      </c>
      <c r="I1600" s="849">
        <v>3.637978807091713E-12</v>
      </c>
      <c r="J1600" s="832">
        <v>-4.1666666666666664E-2</v>
      </c>
      <c r="K1600" s="832"/>
      <c r="L1600" s="849">
        <v>-3.5527136788005009E-15</v>
      </c>
      <c r="M1600" s="849">
        <v>-8.7311491370201111E-11</v>
      </c>
      <c r="N1600" s="832">
        <v>1</v>
      </c>
      <c r="O1600" s="832">
        <v>24576</v>
      </c>
      <c r="P1600" s="849">
        <v>0</v>
      </c>
      <c r="Q1600" s="849">
        <v>-4.3655745685100555E-11</v>
      </c>
      <c r="R1600" s="837">
        <v>0.5</v>
      </c>
      <c r="S1600" s="850"/>
    </row>
    <row r="1601" spans="1:19" ht="14.4" customHeight="1" x14ac:dyDescent="0.3">
      <c r="A1601" s="831" t="s">
        <v>4551</v>
      </c>
      <c r="B1601" s="832" t="s">
        <v>4552</v>
      </c>
      <c r="C1601" s="832" t="s">
        <v>4853</v>
      </c>
      <c r="D1601" s="832" t="s">
        <v>4538</v>
      </c>
      <c r="E1601" s="832" t="s">
        <v>4553</v>
      </c>
      <c r="F1601" s="832" t="s">
        <v>4709</v>
      </c>
      <c r="G1601" s="832" t="s">
        <v>4869</v>
      </c>
      <c r="H1601" s="849">
        <v>0</v>
      </c>
      <c r="I1601" s="849">
        <v>-5.8207660913467407E-11</v>
      </c>
      <c r="J1601" s="832"/>
      <c r="K1601" s="832"/>
      <c r="L1601" s="849">
        <v>0</v>
      </c>
      <c r="M1601" s="849">
        <v>0</v>
      </c>
      <c r="N1601" s="832"/>
      <c r="O1601" s="832"/>
      <c r="P1601" s="849">
        <v>0</v>
      </c>
      <c r="Q1601" s="849">
        <v>0</v>
      </c>
      <c r="R1601" s="837"/>
      <c r="S1601" s="850"/>
    </row>
    <row r="1602" spans="1:19" ht="14.4" customHeight="1" x14ac:dyDescent="0.3">
      <c r="A1602" s="831" t="s">
        <v>4551</v>
      </c>
      <c r="B1602" s="832" t="s">
        <v>4552</v>
      </c>
      <c r="C1602" s="832" t="s">
        <v>4853</v>
      </c>
      <c r="D1602" s="832" t="s">
        <v>4538</v>
      </c>
      <c r="E1602" s="832" t="s">
        <v>4553</v>
      </c>
      <c r="F1602" s="832" t="s">
        <v>4716</v>
      </c>
      <c r="G1602" s="832" t="s">
        <v>4870</v>
      </c>
      <c r="H1602" s="849">
        <v>0</v>
      </c>
      <c r="I1602" s="849">
        <v>0</v>
      </c>
      <c r="J1602" s="832">
        <v>0</v>
      </c>
      <c r="K1602" s="832"/>
      <c r="L1602" s="849">
        <v>0</v>
      </c>
      <c r="M1602" s="849">
        <v>2.3283064365386963E-10</v>
      </c>
      <c r="N1602" s="832">
        <v>1</v>
      </c>
      <c r="O1602" s="832"/>
      <c r="P1602" s="849">
        <v>0</v>
      </c>
      <c r="Q1602" s="849">
        <v>0</v>
      </c>
      <c r="R1602" s="837">
        <v>0</v>
      </c>
      <c r="S1602" s="850"/>
    </row>
    <row r="1603" spans="1:19" ht="14.4" customHeight="1" x14ac:dyDescent="0.3">
      <c r="A1603" s="831" t="s">
        <v>4551</v>
      </c>
      <c r="B1603" s="832" t="s">
        <v>4552</v>
      </c>
      <c r="C1603" s="832" t="s">
        <v>4853</v>
      </c>
      <c r="D1603" s="832" t="s">
        <v>4538</v>
      </c>
      <c r="E1603" s="832" t="s">
        <v>4553</v>
      </c>
      <c r="F1603" s="832" t="s">
        <v>4717</v>
      </c>
      <c r="G1603" s="832" t="s">
        <v>4871</v>
      </c>
      <c r="H1603" s="849">
        <v>0</v>
      </c>
      <c r="I1603" s="849">
        <v>0</v>
      </c>
      <c r="J1603" s="832"/>
      <c r="K1603" s="832"/>
      <c r="L1603" s="849">
        <v>0</v>
      </c>
      <c r="M1603" s="849">
        <v>0</v>
      </c>
      <c r="N1603" s="832"/>
      <c r="O1603" s="832"/>
      <c r="P1603" s="849"/>
      <c r="Q1603" s="849"/>
      <c r="R1603" s="837"/>
      <c r="S1603" s="850"/>
    </row>
    <row r="1604" spans="1:19" ht="14.4" customHeight="1" x14ac:dyDescent="0.3">
      <c r="A1604" s="831" t="s">
        <v>4551</v>
      </c>
      <c r="B1604" s="832" t="s">
        <v>4552</v>
      </c>
      <c r="C1604" s="832" t="s">
        <v>4853</v>
      </c>
      <c r="D1604" s="832" t="s">
        <v>4538</v>
      </c>
      <c r="E1604" s="832" t="s">
        <v>4553</v>
      </c>
      <c r="F1604" s="832" t="s">
        <v>4719</v>
      </c>
      <c r="G1604" s="832" t="s">
        <v>4872</v>
      </c>
      <c r="H1604" s="849"/>
      <c r="I1604" s="849"/>
      <c r="J1604" s="832"/>
      <c r="K1604" s="832"/>
      <c r="L1604" s="849">
        <v>1.7763568394002505E-15</v>
      </c>
      <c r="M1604" s="849">
        <v>0</v>
      </c>
      <c r="N1604" s="832"/>
      <c r="O1604" s="832">
        <v>0</v>
      </c>
      <c r="P1604" s="849">
        <v>0</v>
      </c>
      <c r="Q1604" s="849">
        <v>-1.1641532182693481E-10</v>
      </c>
      <c r="R1604" s="837"/>
      <c r="S1604" s="850"/>
    </row>
    <row r="1605" spans="1:19" ht="14.4" customHeight="1" x14ac:dyDescent="0.3">
      <c r="A1605" s="831" t="s">
        <v>4551</v>
      </c>
      <c r="B1605" s="832" t="s">
        <v>4552</v>
      </c>
      <c r="C1605" s="832" t="s">
        <v>4853</v>
      </c>
      <c r="D1605" s="832" t="s">
        <v>4538</v>
      </c>
      <c r="E1605" s="832" t="s">
        <v>4553</v>
      </c>
      <c r="F1605" s="832" t="s">
        <v>4726</v>
      </c>
      <c r="G1605" s="832" t="s">
        <v>3365</v>
      </c>
      <c r="H1605" s="849">
        <v>0</v>
      </c>
      <c r="I1605" s="849">
        <v>0</v>
      </c>
      <c r="J1605" s="832">
        <v>0</v>
      </c>
      <c r="K1605" s="832"/>
      <c r="L1605" s="849">
        <v>-7.1054273576010019E-15</v>
      </c>
      <c r="M1605" s="849">
        <v>-1.4551915228366852E-11</v>
      </c>
      <c r="N1605" s="832">
        <v>1</v>
      </c>
      <c r="O1605" s="832">
        <v>2048</v>
      </c>
      <c r="P1605" s="849">
        <v>3.3750779948604759E-14</v>
      </c>
      <c r="Q1605" s="849">
        <v>1.1641532182693481E-10</v>
      </c>
      <c r="R1605" s="837">
        <v>-8</v>
      </c>
      <c r="S1605" s="850">
        <v>3449.2631578947367</v>
      </c>
    </row>
    <row r="1606" spans="1:19" ht="14.4" customHeight="1" x14ac:dyDescent="0.3">
      <c r="A1606" s="831" t="s">
        <v>4551</v>
      </c>
      <c r="B1606" s="832" t="s">
        <v>4552</v>
      </c>
      <c r="C1606" s="832" t="s">
        <v>4853</v>
      </c>
      <c r="D1606" s="832" t="s">
        <v>4538</v>
      </c>
      <c r="E1606" s="832" t="s">
        <v>4553</v>
      </c>
      <c r="F1606" s="832" t="s">
        <v>4734</v>
      </c>
      <c r="G1606" s="832" t="s">
        <v>4873</v>
      </c>
      <c r="H1606" s="849">
        <v>0</v>
      </c>
      <c r="I1606" s="849">
        <v>0</v>
      </c>
      <c r="J1606" s="832"/>
      <c r="K1606" s="832"/>
      <c r="L1606" s="849"/>
      <c r="M1606" s="849"/>
      <c r="N1606" s="832"/>
      <c r="O1606" s="832"/>
      <c r="P1606" s="849"/>
      <c r="Q1606" s="849"/>
      <c r="R1606" s="837"/>
      <c r="S1606" s="850"/>
    </row>
    <row r="1607" spans="1:19" ht="14.4" customHeight="1" x14ac:dyDescent="0.3">
      <c r="A1607" s="831" t="s">
        <v>4551</v>
      </c>
      <c r="B1607" s="832" t="s">
        <v>4552</v>
      </c>
      <c r="C1607" s="832" t="s">
        <v>4853</v>
      </c>
      <c r="D1607" s="832" t="s">
        <v>4538</v>
      </c>
      <c r="E1607" s="832" t="s">
        <v>4553</v>
      </c>
      <c r="F1607" s="832" t="s">
        <v>4736</v>
      </c>
      <c r="G1607" s="832" t="s">
        <v>4873</v>
      </c>
      <c r="H1607" s="849">
        <v>0</v>
      </c>
      <c r="I1607" s="849">
        <v>0</v>
      </c>
      <c r="J1607" s="832"/>
      <c r="K1607" s="832"/>
      <c r="L1607" s="849">
        <v>0</v>
      </c>
      <c r="M1607" s="849">
        <v>0</v>
      </c>
      <c r="N1607" s="832"/>
      <c r="O1607" s="832"/>
      <c r="P1607" s="849"/>
      <c r="Q1607" s="849"/>
      <c r="R1607" s="837"/>
      <c r="S1607" s="850"/>
    </row>
    <row r="1608" spans="1:19" ht="14.4" customHeight="1" x14ac:dyDescent="0.3">
      <c r="A1608" s="831" t="s">
        <v>4551</v>
      </c>
      <c r="B1608" s="832" t="s">
        <v>4552</v>
      </c>
      <c r="C1608" s="832" t="s">
        <v>4853</v>
      </c>
      <c r="D1608" s="832" t="s">
        <v>4538</v>
      </c>
      <c r="E1608" s="832" t="s">
        <v>4553</v>
      </c>
      <c r="F1608" s="832" t="s">
        <v>4742</v>
      </c>
      <c r="G1608" s="832" t="s">
        <v>3365</v>
      </c>
      <c r="H1608" s="849"/>
      <c r="I1608" s="849"/>
      <c r="J1608" s="832"/>
      <c r="K1608" s="832"/>
      <c r="L1608" s="849">
        <v>-1.4210854715202004E-14</v>
      </c>
      <c r="M1608" s="849">
        <v>1.7462298274040222E-10</v>
      </c>
      <c r="N1608" s="832">
        <v>1</v>
      </c>
      <c r="O1608" s="832">
        <v>-12288</v>
      </c>
      <c r="P1608" s="849">
        <v>-4.2632564145606011E-14</v>
      </c>
      <c r="Q1608" s="849">
        <v>-7.5669959187507629E-10</v>
      </c>
      <c r="R1608" s="837">
        <v>-4.333333333333333</v>
      </c>
      <c r="S1608" s="850">
        <v>17749.333333333332</v>
      </c>
    </row>
    <row r="1609" spans="1:19" ht="14.4" customHeight="1" x14ac:dyDescent="0.3">
      <c r="A1609" s="831" t="s">
        <v>4551</v>
      </c>
      <c r="B1609" s="832" t="s">
        <v>4552</v>
      </c>
      <c r="C1609" s="832" t="s">
        <v>4853</v>
      </c>
      <c r="D1609" s="832" t="s">
        <v>4538</v>
      </c>
      <c r="E1609" s="832" t="s">
        <v>4553</v>
      </c>
      <c r="F1609" s="832" t="s">
        <v>4755</v>
      </c>
      <c r="G1609" s="832" t="s">
        <v>4661</v>
      </c>
      <c r="H1609" s="849"/>
      <c r="I1609" s="849"/>
      <c r="J1609" s="832"/>
      <c r="K1609" s="832"/>
      <c r="L1609" s="849">
        <v>0</v>
      </c>
      <c r="M1609" s="849">
        <v>0</v>
      </c>
      <c r="N1609" s="832"/>
      <c r="O1609" s="832"/>
      <c r="P1609" s="849">
        <v>0</v>
      </c>
      <c r="Q1609" s="849">
        <v>1.280568540096283E-9</v>
      </c>
      <c r="R1609" s="837"/>
      <c r="S1609" s="850"/>
    </row>
    <row r="1610" spans="1:19" ht="14.4" customHeight="1" x14ac:dyDescent="0.3">
      <c r="A1610" s="831" t="s">
        <v>4551</v>
      </c>
      <c r="B1610" s="832" t="s">
        <v>4552</v>
      </c>
      <c r="C1610" s="832" t="s">
        <v>4853</v>
      </c>
      <c r="D1610" s="832" t="s">
        <v>4538</v>
      </c>
      <c r="E1610" s="832" t="s">
        <v>4553</v>
      </c>
      <c r="F1610" s="832" t="s">
        <v>4760</v>
      </c>
      <c r="G1610" s="832" t="s">
        <v>4874</v>
      </c>
      <c r="H1610" s="849"/>
      <c r="I1610" s="849"/>
      <c r="J1610" s="832"/>
      <c r="K1610" s="832"/>
      <c r="L1610" s="849"/>
      <c r="M1610" s="849"/>
      <c r="N1610" s="832"/>
      <c r="O1610" s="832"/>
      <c r="P1610" s="849">
        <v>0</v>
      </c>
      <c r="Q1610" s="849">
        <v>0</v>
      </c>
      <c r="R1610" s="837"/>
      <c r="S1610" s="850"/>
    </row>
    <row r="1611" spans="1:19" ht="14.4" customHeight="1" x14ac:dyDescent="0.3">
      <c r="A1611" s="831" t="s">
        <v>4551</v>
      </c>
      <c r="B1611" s="832" t="s">
        <v>4552</v>
      </c>
      <c r="C1611" s="832" t="s">
        <v>4853</v>
      </c>
      <c r="D1611" s="832" t="s">
        <v>4538</v>
      </c>
      <c r="E1611" s="832" t="s">
        <v>4553</v>
      </c>
      <c r="F1611" s="832" t="s">
        <v>4761</v>
      </c>
      <c r="G1611" s="832" t="s">
        <v>4873</v>
      </c>
      <c r="H1611" s="849"/>
      <c r="I1611" s="849"/>
      <c r="J1611" s="832"/>
      <c r="K1611" s="832"/>
      <c r="L1611" s="849">
        <v>0</v>
      </c>
      <c r="M1611" s="849">
        <v>0</v>
      </c>
      <c r="N1611" s="832"/>
      <c r="O1611" s="832"/>
      <c r="P1611" s="849">
        <v>0</v>
      </c>
      <c r="Q1611" s="849">
        <v>0</v>
      </c>
      <c r="R1611" s="837"/>
      <c r="S1611" s="850"/>
    </row>
    <row r="1612" spans="1:19" ht="14.4" customHeight="1" x14ac:dyDescent="0.3">
      <c r="A1612" s="831" t="s">
        <v>4551</v>
      </c>
      <c r="B1612" s="832" t="s">
        <v>4552</v>
      </c>
      <c r="C1612" s="832" t="s">
        <v>4853</v>
      </c>
      <c r="D1612" s="832" t="s">
        <v>4538</v>
      </c>
      <c r="E1612" s="832" t="s">
        <v>4553</v>
      </c>
      <c r="F1612" s="832" t="s">
        <v>4766</v>
      </c>
      <c r="G1612" s="832" t="s">
        <v>4875</v>
      </c>
      <c r="H1612" s="849"/>
      <c r="I1612" s="849"/>
      <c r="J1612" s="832"/>
      <c r="K1612" s="832"/>
      <c r="L1612" s="849">
        <v>0</v>
      </c>
      <c r="M1612" s="849">
        <v>0</v>
      </c>
      <c r="N1612" s="832"/>
      <c r="O1612" s="832"/>
      <c r="P1612" s="849">
        <v>0</v>
      </c>
      <c r="Q1612" s="849">
        <v>1.4551915228366852E-11</v>
      </c>
      <c r="R1612" s="837"/>
      <c r="S1612" s="850"/>
    </row>
    <row r="1613" spans="1:19" ht="14.4" customHeight="1" x14ac:dyDescent="0.3">
      <c r="A1613" s="831" t="s">
        <v>4551</v>
      </c>
      <c r="B1613" s="832" t="s">
        <v>4552</v>
      </c>
      <c r="C1613" s="832" t="s">
        <v>4853</v>
      </c>
      <c r="D1613" s="832" t="s">
        <v>4538</v>
      </c>
      <c r="E1613" s="832" t="s">
        <v>4553</v>
      </c>
      <c r="F1613" s="832" t="s">
        <v>4770</v>
      </c>
      <c r="G1613" s="832" t="s">
        <v>4875</v>
      </c>
      <c r="H1613" s="849"/>
      <c r="I1613" s="849"/>
      <c r="J1613" s="832"/>
      <c r="K1613" s="832"/>
      <c r="L1613" s="849">
        <v>0</v>
      </c>
      <c r="M1613" s="849">
        <v>0</v>
      </c>
      <c r="N1613" s="832"/>
      <c r="O1613" s="832"/>
      <c r="P1613" s="849">
        <v>0</v>
      </c>
      <c r="Q1613" s="849">
        <v>-2.9103830456733704E-11</v>
      </c>
      <c r="R1613" s="837"/>
      <c r="S1613" s="850"/>
    </row>
    <row r="1614" spans="1:19" ht="14.4" customHeight="1" x14ac:dyDescent="0.3">
      <c r="A1614" s="831" t="s">
        <v>4551</v>
      </c>
      <c r="B1614" s="832" t="s">
        <v>4552</v>
      </c>
      <c r="C1614" s="832" t="s">
        <v>4853</v>
      </c>
      <c r="D1614" s="832" t="s">
        <v>4538</v>
      </c>
      <c r="E1614" s="832" t="s">
        <v>4553</v>
      </c>
      <c r="F1614" s="832" t="s">
        <v>4772</v>
      </c>
      <c r="G1614" s="832" t="s">
        <v>4858</v>
      </c>
      <c r="H1614" s="849"/>
      <c r="I1614" s="849"/>
      <c r="J1614" s="832"/>
      <c r="K1614" s="832"/>
      <c r="L1614" s="849">
        <v>0</v>
      </c>
      <c r="M1614" s="849">
        <v>0</v>
      </c>
      <c r="N1614" s="832"/>
      <c r="O1614" s="832"/>
      <c r="P1614" s="849">
        <v>0</v>
      </c>
      <c r="Q1614" s="849">
        <v>-2.1827872842550278E-11</v>
      </c>
      <c r="R1614" s="837"/>
      <c r="S1614" s="850"/>
    </row>
    <row r="1615" spans="1:19" ht="14.4" customHeight="1" x14ac:dyDescent="0.3">
      <c r="A1615" s="831" t="s">
        <v>4551</v>
      </c>
      <c r="B1615" s="832" t="s">
        <v>4552</v>
      </c>
      <c r="C1615" s="832" t="s">
        <v>4853</v>
      </c>
      <c r="D1615" s="832" t="s">
        <v>4538</v>
      </c>
      <c r="E1615" s="832" t="s">
        <v>4553</v>
      </c>
      <c r="F1615" s="832" t="s">
        <v>4775</v>
      </c>
      <c r="G1615" s="832" t="s">
        <v>4876</v>
      </c>
      <c r="H1615" s="849"/>
      <c r="I1615" s="849"/>
      <c r="J1615" s="832"/>
      <c r="K1615" s="832"/>
      <c r="L1615" s="849"/>
      <c r="M1615" s="849"/>
      <c r="N1615" s="832"/>
      <c r="O1615" s="832"/>
      <c r="P1615" s="849">
        <v>0</v>
      </c>
      <c r="Q1615" s="849">
        <v>0</v>
      </c>
      <c r="R1615" s="837"/>
      <c r="S1615" s="850"/>
    </row>
    <row r="1616" spans="1:19" ht="14.4" customHeight="1" x14ac:dyDescent="0.3">
      <c r="A1616" s="831" t="s">
        <v>4551</v>
      </c>
      <c r="B1616" s="832" t="s">
        <v>4552</v>
      </c>
      <c r="C1616" s="832" t="s">
        <v>4853</v>
      </c>
      <c r="D1616" s="832" t="s">
        <v>4538</v>
      </c>
      <c r="E1616" s="832" t="s">
        <v>4553</v>
      </c>
      <c r="F1616" s="832" t="s">
        <v>4776</v>
      </c>
      <c r="G1616" s="832" t="s">
        <v>4877</v>
      </c>
      <c r="H1616" s="849"/>
      <c r="I1616" s="849"/>
      <c r="J1616" s="832"/>
      <c r="K1616" s="832"/>
      <c r="L1616" s="849"/>
      <c r="M1616" s="849"/>
      <c r="N1616" s="832"/>
      <c r="O1616" s="832"/>
      <c r="P1616" s="849">
        <v>0</v>
      </c>
      <c r="Q1616" s="849">
        <v>0</v>
      </c>
      <c r="R1616" s="837"/>
      <c r="S1616" s="850"/>
    </row>
    <row r="1617" spans="1:19" ht="14.4" customHeight="1" x14ac:dyDescent="0.3">
      <c r="A1617" s="831" t="s">
        <v>4551</v>
      </c>
      <c r="B1617" s="832" t="s">
        <v>4552</v>
      </c>
      <c r="C1617" s="832" t="s">
        <v>4853</v>
      </c>
      <c r="D1617" s="832" t="s">
        <v>4538</v>
      </c>
      <c r="E1617" s="832" t="s">
        <v>4553</v>
      </c>
      <c r="F1617" s="832" t="s">
        <v>4778</v>
      </c>
      <c r="G1617" s="832" t="s">
        <v>4877</v>
      </c>
      <c r="H1617" s="849"/>
      <c r="I1617" s="849"/>
      <c r="J1617" s="832"/>
      <c r="K1617" s="832"/>
      <c r="L1617" s="849"/>
      <c r="M1617" s="849"/>
      <c r="N1617" s="832"/>
      <c r="O1617" s="832"/>
      <c r="P1617" s="849">
        <v>0</v>
      </c>
      <c r="Q1617" s="849">
        <v>0</v>
      </c>
      <c r="R1617" s="837"/>
      <c r="S1617" s="850"/>
    </row>
    <row r="1618" spans="1:19" ht="14.4" customHeight="1" x14ac:dyDescent="0.3">
      <c r="A1618" s="831" t="s">
        <v>4551</v>
      </c>
      <c r="B1618" s="832" t="s">
        <v>4552</v>
      </c>
      <c r="C1618" s="832" t="s">
        <v>4853</v>
      </c>
      <c r="D1618" s="832" t="s">
        <v>4538</v>
      </c>
      <c r="E1618" s="832" t="s">
        <v>4553</v>
      </c>
      <c r="F1618" s="832" t="s">
        <v>4779</v>
      </c>
      <c r="G1618" s="832" t="s">
        <v>4878</v>
      </c>
      <c r="H1618" s="849"/>
      <c r="I1618" s="849"/>
      <c r="J1618" s="832"/>
      <c r="K1618" s="832"/>
      <c r="L1618" s="849"/>
      <c r="M1618" s="849"/>
      <c r="N1618" s="832"/>
      <c r="O1618" s="832"/>
      <c r="P1618" s="849">
        <v>0</v>
      </c>
      <c r="Q1618" s="849">
        <v>0</v>
      </c>
      <c r="R1618" s="837"/>
      <c r="S1618" s="850"/>
    </row>
    <row r="1619" spans="1:19" ht="14.4" customHeight="1" x14ac:dyDescent="0.3">
      <c r="A1619" s="831" t="s">
        <v>4551</v>
      </c>
      <c r="B1619" s="832" t="s">
        <v>4552</v>
      </c>
      <c r="C1619" s="832" t="s">
        <v>4853</v>
      </c>
      <c r="D1619" s="832" t="s">
        <v>4538</v>
      </c>
      <c r="E1619" s="832" t="s">
        <v>4553</v>
      </c>
      <c r="F1619" s="832" t="s">
        <v>4781</v>
      </c>
      <c r="G1619" s="832" t="s">
        <v>4878</v>
      </c>
      <c r="H1619" s="849"/>
      <c r="I1619" s="849"/>
      <c r="J1619" s="832"/>
      <c r="K1619" s="832"/>
      <c r="L1619" s="849"/>
      <c r="M1619" s="849"/>
      <c r="N1619" s="832"/>
      <c r="O1619" s="832"/>
      <c r="P1619" s="849">
        <v>0</v>
      </c>
      <c r="Q1619" s="849">
        <v>0</v>
      </c>
      <c r="R1619" s="837"/>
      <c r="S1619" s="850"/>
    </row>
    <row r="1620" spans="1:19" ht="14.4" customHeight="1" x14ac:dyDescent="0.3">
      <c r="A1620" s="831" t="s">
        <v>4551</v>
      </c>
      <c r="B1620" s="832" t="s">
        <v>4552</v>
      </c>
      <c r="C1620" s="832" t="s">
        <v>4853</v>
      </c>
      <c r="D1620" s="832" t="s">
        <v>4538</v>
      </c>
      <c r="E1620" s="832" t="s">
        <v>4553</v>
      </c>
      <c r="F1620" s="832" t="s">
        <v>4783</v>
      </c>
      <c r="G1620" s="832" t="s">
        <v>4879</v>
      </c>
      <c r="H1620" s="849"/>
      <c r="I1620" s="849"/>
      <c r="J1620" s="832"/>
      <c r="K1620" s="832"/>
      <c r="L1620" s="849"/>
      <c r="M1620" s="849"/>
      <c r="N1620" s="832"/>
      <c r="O1620" s="832"/>
      <c r="P1620" s="849">
        <v>0</v>
      </c>
      <c r="Q1620" s="849">
        <v>0</v>
      </c>
      <c r="R1620" s="837"/>
      <c r="S1620" s="850"/>
    </row>
    <row r="1621" spans="1:19" ht="14.4" customHeight="1" x14ac:dyDescent="0.3">
      <c r="A1621" s="831" t="s">
        <v>4551</v>
      </c>
      <c r="B1621" s="832" t="s">
        <v>4552</v>
      </c>
      <c r="C1621" s="832" t="s">
        <v>4853</v>
      </c>
      <c r="D1621" s="832" t="s">
        <v>4538</v>
      </c>
      <c r="E1621" s="832" t="s">
        <v>4553</v>
      </c>
      <c r="F1621" s="832" t="s">
        <v>4785</v>
      </c>
      <c r="G1621" s="832" t="s">
        <v>4880</v>
      </c>
      <c r="H1621" s="849"/>
      <c r="I1621" s="849"/>
      <c r="J1621" s="832"/>
      <c r="K1621" s="832"/>
      <c r="L1621" s="849"/>
      <c r="M1621" s="849"/>
      <c r="N1621" s="832"/>
      <c r="O1621" s="832"/>
      <c r="P1621" s="849">
        <v>0</v>
      </c>
      <c r="Q1621" s="849">
        <v>0</v>
      </c>
      <c r="R1621" s="837"/>
      <c r="S1621" s="850"/>
    </row>
    <row r="1622" spans="1:19" ht="14.4" customHeight="1" x14ac:dyDescent="0.3">
      <c r="A1622" s="831" t="s">
        <v>4551</v>
      </c>
      <c r="B1622" s="832" t="s">
        <v>4552</v>
      </c>
      <c r="C1622" s="832" t="s">
        <v>4853</v>
      </c>
      <c r="D1622" s="832" t="s">
        <v>4538</v>
      </c>
      <c r="E1622" s="832" t="s">
        <v>4553</v>
      </c>
      <c r="F1622" s="832" t="s">
        <v>4787</v>
      </c>
      <c r="G1622" s="832" t="s">
        <v>3365</v>
      </c>
      <c r="H1622" s="849"/>
      <c r="I1622" s="849"/>
      <c r="J1622" s="832"/>
      <c r="K1622" s="832"/>
      <c r="L1622" s="849"/>
      <c r="M1622" s="849"/>
      <c r="N1622" s="832"/>
      <c r="O1622" s="832"/>
      <c r="P1622" s="849">
        <v>0</v>
      </c>
      <c r="Q1622" s="849">
        <v>0</v>
      </c>
      <c r="R1622" s="837"/>
      <c r="S1622" s="850"/>
    </row>
    <row r="1623" spans="1:19" ht="14.4" customHeight="1" x14ac:dyDescent="0.3">
      <c r="A1623" s="831" t="s">
        <v>4551</v>
      </c>
      <c r="B1623" s="832" t="s">
        <v>4881</v>
      </c>
      <c r="C1623" s="832" t="s">
        <v>606</v>
      </c>
      <c r="D1623" s="832" t="s">
        <v>4542</v>
      </c>
      <c r="E1623" s="832" t="s">
        <v>4553</v>
      </c>
      <c r="F1623" s="832" t="s">
        <v>4554</v>
      </c>
      <c r="G1623" s="832" t="s">
        <v>1025</v>
      </c>
      <c r="H1623" s="849">
        <v>11</v>
      </c>
      <c r="I1623" s="849">
        <v>595.10000000000014</v>
      </c>
      <c r="J1623" s="832"/>
      <c r="K1623" s="832">
        <v>54.100000000000016</v>
      </c>
      <c r="L1623" s="849"/>
      <c r="M1623" s="849"/>
      <c r="N1623" s="832"/>
      <c r="O1623" s="832"/>
      <c r="P1623" s="849"/>
      <c r="Q1623" s="849"/>
      <c r="R1623" s="837"/>
      <c r="S1623" s="850"/>
    </row>
    <row r="1624" spans="1:19" ht="14.4" customHeight="1" x14ac:dyDescent="0.3">
      <c r="A1624" s="831" t="s">
        <v>4551</v>
      </c>
      <c r="B1624" s="832" t="s">
        <v>4881</v>
      </c>
      <c r="C1624" s="832" t="s">
        <v>606</v>
      </c>
      <c r="D1624" s="832" t="s">
        <v>4542</v>
      </c>
      <c r="E1624" s="832" t="s">
        <v>4553</v>
      </c>
      <c r="F1624" s="832" t="s">
        <v>4555</v>
      </c>
      <c r="G1624" s="832" t="s">
        <v>1025</v>
      </c>
      <c r="H1624" s="849">
        <v>0.60000000000000009</v>
      </c>
      <c r="I1624" s="849">
        <v>64.949999999999989</v>
      </c>
      <c r="J1624" s="832"/>
      <c r="K1624" s="832">
        <v>108.24999999999997</v>
      </c>
      <c r="L1624" s="849"/>
      <c r="M1624" s="849"/>
      <c r="N1624" s="832"/>
      <c r="O1624" s="832"/>
      <c r="P1624" s="849"/>
      <c r="Q1624" s="849"/>
      <c r="R1624" s="837"/>
      <c r="S1624" s="850"/>
    </row>
    <row r="1625" spans="1:19" ht="14.4" customHeight="1" x14ac:dyDescent="0.3">
      <c r="A1625" s="831" t="s">
        <v>4551</v>
      </c>
      <c r="B1625" s="832" t="s">
        <v>4881</v>
      </c>
      <c r="C1625" s="832" t="s">
        <v>606</v>
      </c>
      <c r="D1625" s="832" t="s">
        <v>4542</v>
      </c>
      <c r="E1625" s="832" t="s">
        <v>4553</v>
      </c>
      <c r="F1625" s="832" t="s">
        <v>4561</v>
      </c>
      <c r="G1625" s="832" t="s">
        <v>4562</v>
      </c>
      <c r="H1625" s="849">
        <v>8.6999999999999993</v>
      </c>
      <c r="I1625" s="849">
        <v>1786.9899999999998</v>
      </c>
      <c r="J1625" s="832"/>
      <c r="K1625" s="832">
        <v>205.40114942528734</v>
      </c>
      <c r="L1625" s="849"/>
      <c r="M1625" s="849"/>
      <c r="N1625" s="832"/>
      <c r="O1625" s="832"/>
      <c r="P1625" s="849"/>
      <c r="Q1625" s="849"/>
      <c r="R1625" s="837"/>
      <c r="S1625" s="850"/>
    </row>
    <row r="1626" spans="1:19" ht="14.4" customHeight="1" x14ac:dyDescent="0.3">
      <c r="A1626" s="831" t="s">
        <v>4551</v>
      </c>
      <c r="B1626" s="832" t="s">
        <v>4881</v>
      </c>
      <c r="C1626" s="832" t="s">
        <v>606</v>
      </c>
      <c r="D1626" s="832" t="s">
        <v>4542</v>
      </c>
      <c r="E1626" s="832" t="s">
        <v>4553</v>
      </c>
      <c r="F1626" s="832" t="s">
        <v>4567</v>
      </c>
      <c r="G1626" s="832" t="s">
        <v>1660</v>
      </c>
      <c r="H1626" s="849">
        <v>2</v>
      </c>
      <c r="I1626" s="849">
        <v>13242.3</v>
      </c>
      <c r="J1626" s="832"/>
      <c r="K1626" s="832">
        <v>6621.15</v>
      </c>
      <c r="L1626" s="849"/>
      <c r="M1626" s="849"/>
      <c r="N1626" s="832"/>
      <c r="O1626" s="832"/>
      <c r="P1626" s="849"/>
      <c r="Q1626" s="849"/>
      <c r="R1626" s="837"/>
      <c r="S1626" s="850"/>
    </row>
    <row r="1627" spans="1:19" ht="14.4" customHeight="1" x14ac:dyDescent="0.3">
      <c r="A1627" s="831" t="s">
        <v>4551</v>
      </c>
      <c r="B1627" s="832" t="s">
        <v>4881</v>
      </c>
      <c r="C1627" s="832" t="s">
        <v>606</v>
      </c>
      <c r="D1627" s="832" t="s">
        <v>4542</v>
      </c>
      <c r="E1627" s="832" t="s">
        <v>4553</v>
      </c>
      <c r="F1627" s="832" t="s">
        <v>4568</v>
      </c>
      <c r="G1627" s="832" t="s">
        <v>4569</v>
      </c>
      <c r="H1627" s="849">
        <v>46.879999999999995</v>
      </c>
      <c r="I1627" s="849">
        <v>17148.439999999999</v>
      </c>
      <c r="J1627" s="832"/>
      <c r="K1627" s="832">
        <v>365.79436860068262</v>
      </c>
      <c r="L1627" s="849"/>
      <c r="M1627" s="849"/>
      <c r="N1627" s="832"/>
      <c r="O1627" s="832"/>
      <c r="P1627" s="849"/>
      <c r="Q1627" s="849"/>
      <c r="R1627" s="837"/>
      <c r="S1627" s="850"/>
    </row>
    <row r="1628" spans="1:19" ht="14.4" customHeight="1" x14ac:dyDescent="0.3">
      <c r="A1628" s="831" t="s">
        <v>4551</v>
      </c>
      <c r="B1628" s="832" t="s">
        <v>4881</v>
      </c>
      <c r="C1628" s="832" t="s">
        <v>606</v>
      </c>
      <c r="D1628" s="832" t="s">
        <v>4542</v>
      </c>
      <c r="E1628" s="832" t="s">
        <v>4553</v>
      </c>
      <c r="F1628" s="832" t="s">
        <v>4573</v>
      </c>
      <c r="G1628" s="832" t="s">
        <v>4574</v>
      </c>
      <c r="H1628" s="849">
        <v>7</v>
      </c>
      <c r="I1628" s="849">
        <v>200364.01</v>
      </c>
      <c r="J1628" s="832"/>
      <c r="K1628" s="832">
        <v>28623.43</v>
      </c>
      <c r="L1628" s="849"/>
      <c r="M1628" s="849"/>
      <c r="N1628" s="832"/>
      <c r="O1628" s="832"/>
      <c r="P1628" s="849"/>
      <c r="Q1628" s="849"/>
      <c r="R1628" s="837"/>
      <c r="S1628" s="850"/>
    </row>
    <row r="1629" spans="1:19" ht="14.4" customHeight="1" x14ac:dyDescent="0.3">
      <c r="A1629" s="831" t="s">
        <v>4551</v>
      </c>
      <c r="B1629" s="832" t="s">
        <v>4881</v>
      </c>
      <c r="C1629" s="832" t="s">
        <v>606</v>
      </c>
      <c r="D1629" s="832" t="s">
        <v>4542</v>
      </c>
      <c r="E1629" s="832" t="s">
        <v>4553</v>
      </c>
      <c r="F1629" s="832" t="s">
        <v>4575</v>
      </c>
      <c r="G1629" s="832" t="s">
        <v>2367</v>
      </c>
      <c r="H1629" s="849">
        <v>9</v>
      </c>
      <c r="I1629" s="849">
        <v>257616.9</v>
      </c>
      <c r="J1629" s="832"/>
      <c r="K1629" s="832">
        <v>28624.1</v>
      </c>
      <c r="L1629" s="849"/>
      <c r="M1629" s="849"/>
      <c r="N1629" s="832"/>
      <c r="O1629" s="832"/>
      <c r="P1629" s="849"/>
      <c r="Q1629" s="849"/>
      <c r="R1629" s="837"/>
      <c r="S1629" s="850"/>
    </row>
    <row r="1630" spans="1:19" ht="14.4" customHeight="1" x14ac:dyDescent="0.3">
      <c r="A1630" s="831" t="s">
        <v>4551</v>
      </c>
      <c r="B1630" s="832" t="s">
        <v>4881</v>
      </c>
      <c r="C1630" s="832" t="s">
        <v>606</v>
      </c>
      <c r="D1630" s="832" t="s">
        <v>4542</v>
      </c>
      <c r="E1630" s="832" t="s">
        <v>4553</v>
      </c>
      <c r="F1630" s="832" t="s">
        <v>4587</v>
      </c>
      <c r="G1630" s="832" t="s">
        <v>4588</v>
      </c>
      <c r="H1630" s="849">
        <v>12</v>
      </c>
      <c r="I1630" s="849">
        <v>99534.84</v>
      </c>
      <c r="J1630" s="832"/>
      <c r="K1630" s="832">
        <v>8294.57</v>
      </c>
      <c r="L1630" s="849"/>
      <c r="M1630" s="849"/>
      <c r="N1630" s="832"/>
      <c r="O1630" s="832"/>
      <c r="P1630" s="849"/>
      <c r="Q1630" s="849"/>
      <c r="R1630" s="837"/>
      <c r="S1630" s="850"/>
    </row>
    <row r="1631" spans="1:19" ht="14.4" customHeight="1" x14ac:dyDescent="0.3">
      <c r="A1631" s="831" t="s">
        <v>4551</v>
      </c>
      <c r="B1631" s="832" t="s">
        <v>4881</v>
      </c>
      <c r="C1631" s="832" t="s">
        <v>606</v>
      </c>
      <c r="D1631" s="832" t="s">
        <v>4542</v>
      </c>
      <c r="E1631" s="832" t="s">
        <v>4553</v>
      </c>
      <c r="F1631" s="832" t="s">
        <v>4600</v>
      </c>
      <c r="G1631" s="832" t="s">
        <v>2044</v>
      </c>
      <c r="H1631" s="849">
        <v>1</v>
      </c>
      <c r="I1631" s="849">
        <v>48.74</v>
      </c>
      <c r="J1631" s="832"/>
      <c r="K1631" s="832">
        <v>48.74</v>
      </c>
      <c r="L1631" s="849"/>
      <c r="M1631" s="849"/>
      <c r="N1631" s="832"/>
      <c r="O1631" s="832"/>
      <c r="P1631" s="849"/>
      <c r="Q1631" s="849"/>
      <c r="R1631" s="837"/>
      <c r="S1631" s="850"/>
    </row>
    <row r="1632" spans="1:19" ht="14.4" customHeight="1" x14ac:dyDescent="0.3">
      <c r="A1632" s="831" t="s">
        <v>4551</v>
      </c>
      <c r="B1632" s="832" t="s">
        <v>4881</v>
      </c>
      <c r="C1632" s="832" t="s">
        <v>606</v>
      </c>
      <c r="D1632" s="832" t="s">
        <v>4542</v>
      </c>
      <c r="E1632" s="832" t="s">
        <v>4553</v>
      </c>
      <c r="F1632" s="832" t="s">
        <v>4601</v>
      </c>
      <c r="G1632" s="832" t="s">
        <v>4602</v>
      </c>
      <c r="H1632" s="849">
        <v>12.72</v>
      </c>
      <c r="I1632" s="849">
        <v>1749.48</v>
      </c>
      <c r="J1632" s="832"/>
      <c r="K1632" s="832">
        <v>137.53773584905659</v>
      </c>
      <c r="L1632" s="849"/>
      <c r="M1632" s="849"/>
      <c r="N1632" s="832"/>
      <c r="O1632" s="832"/>
      <c r="P1632" s="849"/>
      <c r="Q1632" s="849"/>
      <c r="R1632" s="837"/>
      <c r="S1632" s="850"/>
    </row>
    <row r="1633" spans="1:19" ht="14.4" customHeight="1" x14ac:dyDescent="0.3">
      <c r="A1633" s="831" t="s">
        <v>4551</v>
      </c>
      <c r="B1633" s="832" t="s">
        <v>4881</v>
      </c>
      <c r="C1633" s="832" t="s">
        <v>606</v>
      </c>
      <c r="D1633" s="832" t="s">
        <v>4542</v>
      </c>
      <c r="E1633" s="832" t="s">
        <v>4553</v>
      </c>
      <c r="F1633" s="832" t="s">
        <v>4603</v>
      </c>
      <c r="G1633" s="832" t="s">
        <v>4602</v>
      </c>
      <c r="H1633" s="849">
        <v>12.77</v>
      </c>
      <c r="I1633" s="849">
        <v>8781.4</v>
      </c>
      <c r="J1633" s="832"/>
      <c r="K1633" s="832">
        <v>687.65857478465148</v>
      </c>
      <c r="L1633" s="849"/>
      <c r="M1633" s="849"/>
      <c r="N1633" s="832"/>
      <c r="O1633" s="832"/>
      <c r="P1633" s="849"/>
      <c r="Q1633" s="849"/>
      <c r="R1633" s="837"/>
      <c r="S1633" s="850"/>
    </row>
    <row r="1634" spans="1:19" ht="14.4" customHeight="1" x14ac:dyDescent="0.3">
      <c r="A1634" s="831" t="s">
        <v>4551</v>
      </c>
      <c r="B1634" s="832" t="s">
        <v>4881</v>
      </c>
      <c r="C1634" s="832" t="s">
        <v>606</v>
      </c>
      <c r="D1634" s="832" t="s">
        <v>4542</v>
      </c>
      <c r="E1634" s="832" t="s">
        <v>4553</v>
      </c>
      <c r="F1634" s="832" t="s">
        <v>4604</v>
      </c>
      <c r="G1634" s="832" t="s">
        <v>1660</v>
      </c>
      <c r="H1634" s="849">
        <v>2</v>
      </c>
      <c r="I1634" s="849">
        <v>4150.72</v>
      </c>
      <c r="J1634" s="832"/>
      <c r="K1634" s="832">
        <v>2075.36</v>
      </c>
      <c r="L1634" s="849"/>
      <c r="M1634" s="849"/>
      <c r="N1634" s="832"/>
      <c r="O1634" s="832"/>
      <c r="P1634" s="849"/>
      <c r="Q1634" s="849"/>
      <c r="R1634" s="837"/>
      <c r="S1634" s="850"/>
    </row>
    <row r="1635" spans="1:19" ht="14.4" customHeight="1" x14ac:dyDescent="0.3">
      <c r="A1635" s="831" t="s">
        <v>4551</v>
      </c>
      <c r="B1635" s="832" t="s">
        <v>4881</v>
      </c>
      <c r="C1635" s="832" t="s">
        <v>606</v>
      </c>
      <c r="D1635" s="832" t="s">
        <v>4542</v>
      </c>
      <c r="E1635" s="832" t="s">
        <v>4553</v>
      </c>
      <c r="F1635" s="832" t="s">
        <v>4606</v>
      </c>
      <c r="G1635" s="832" t="s">
        <v>1144</v>
      </c>
      <c r="H1635" s="849">
        <v>25.400000000000002</v>
      </c>
      <c r="I1635" s="849">
        <v>4626.6100000000006</v>
      </c>
      <c r="J1635" s="832"/>
      <c r="K1635" s="832">
        <v>182.15</v>
      </c>
      <c r="L1635" s="849"/>
      <c r="M1635" s="849"/>
      <c r="N1635" s="832"/>
      <c r="O1635" s="832"/>
      <c r="P1635" s="849"/>
      <c r="Q1635" s="849"/>
      <c r="R1635" s="837"/>
      <c r="S1635" s="850"/>
    </row>
    <row r="1636" spans="1:19" ht="14.4" customHeight="1" x14ac:dyDescent="0.3">
      <c r="A1636" s="831" t="s">
        <v>4551</v>
      </c>
      <c r="B1636" s="832" t="s">
        <v>4881</v>
      </c>
      <c r="C1636" s="832" t="s">
        <v>606</v>
      </c>
      <c r="D1636" s="832" t="s">
        <v>4542</v>
      </c>
      <c r="E1636" s="832" t="s">
        <v>4553</v>
      </c>
      <c r="F1636" s="832" t="s">
        <v>4607</v>
      </c>
      <c r="G1636" s="832" t="s">
        <v>779</v>
      </c>
      <c r="H1636" s="849">
        <v>29</v>
      </c>
      <c r="I1636" s="849">
        <v>2051.75</v>
      </c>
      <c r="J1636" s="832"/>
      <c r="K1636" s="832">
        <v>70.75</v>
      </c>
      <c r="L1636" s="849"/>
      <c r="M1636" s="849"/>
      <c r="N1636" s="832"/>
      <c r="O1636" s="832"/>
      <c r="P1636" s="849"/>
      <c r="Q1636" s="849"/>
      <c r="R1636" s="837"/>
      <c r="S1636" s="850"/>
    </row>
    <row r="1637" spans="1:19" ht="14.4" customHeight="1" x14ac:dyDescent="0.3">
      <c r="A1637" s="831" t="s">
        <v>4551</v>
      </c>
      <c r="B1637" s="832" t="s">
        <v>4881</v>
      </c>
      <c r="C1637" s="832" t="s">
        <v>606</v>
      </c>
      <c r="D1637" s="832" t="s">
        <v>4542</v>
      </c>
      <c r="E1637" s="832" t="s">
        <v>4553</v>
      </c>
      <c r="F1637" s="832" t="s">
        <v>4608</v>
      </c>
      <c r="G1637" s="832" t="s">
        <v>2564</v>
      </c>
      <c r="H1637" s="849">
        <v>0.42000000000000004</v>
      </c>
      <c r="I1637" s="849">
        <v>204.28</v>
      </c>
      <c r="J1637" s="832"/>
      <c r="K1637" s="832">
        <v>486.38095238095235</v>
      </c>
      <c r="L1637" s="849"/>
      <c r="M1637" s="849"/>
      <c r="N1637" s="832"/>
      <c r="O1637" s="832"/>
      <c r="P1637" s="849"/>
      <c r="Q1637" s="849"/>
      <c r="R1637" s="837"/>
      <c r="S1637" s="850"/>
    </row>
    <row r="1638" spans="1:19" ht="14.4" customHeight="1" x14ac:dyDescent="0.3">
      <c r="A1638" s="831" t="s">
        <v>4551</v>
      </c>
      <c r="B1638" s="832" t="s">
        <v>4881</v>
      </c>
      <c r="C1638" s="832" t="s">
        <v>606</v>
      </c>
      <c r="D1638" s="832" t="s">
        <v>4542</v>
      </c>
      <c r="E1638" s="832" t="s">
        <v>4553</v>
      </c>
      <c r="F1638" s="832" t="s">
        <v>4609</v>
      </c>
      <c r="G1638" s="832" t="s">
        <v>2564</v>
      </c>
      <c r="H1638" s="849">
        <v>3.31</v>
      </c>
      <c r="I1638" s="849">
        <v>402.52</v>
      </c>
      <c r="J1638" s="832"/>
      <c r="K1638" s="832">
        <v>121.607250755287</v>
      </c>
      <c r="L1638" s="849"/>
      <c r="M1638" s="849"/>
      <c r="N1638" s="832"/>
      <c r="O1638" s="832"/>
      <c r="P1638" s="849"/>
      <c r="Q1638" s="849"/>
      <c r="R1638" s="837"/>
      <c r="S1638" s="850"/>
    </row>
    <row r="1639" spans="1:19" ht="14.4" customHeight="1" x14ac:dyDescent="0.3">
      <c r="A1639" s="831" t="s">
        <v>4551</v>
      </c>
      <c r="B1639" s="832" t="s">
        <v>4881</v>
      </c>
      <c r="C1639" s="832" t="s">
        <v>606</v>
      </c>
      <c r="D1639" s="832" t="s">
        <v>4542</v>
      </c>
      <c r="E1639" s="832" t="s">
        <v>4553</v>
      </c>
      <c r="F1639" s="832" t="s">
        <v>4610</v>
      </c>
      <c r="G1639" s="832" t="s">
        <v>2564</v>
      </c>
      <c r="H1639" s="849">
        <v>6.3000000000000007</v>
      </c>
      <c r="I1639" s="849">
        <v>1532.38</v>
      </c>
      <c r="J1639" s="832"/>
      <c r="K1639" s="832">
        <v>243.23492063492063</v>
      </c>
      <c r="L1639" s="849"/>
      <c r="M1639" s="849"/>
      <c r="N1639" s="832"/>
      <c r="O1639" s="832"/>
      <c r="P1639" s="849"/>
      <c r="Q1639" s="849"/>
      <c r="R1639" s="837"/>
      <c r="S1639" s="850"/>
    </row>
    <row r="1640" spans="1:19" ht="14.4" customHeight="1" x14ac:dyDescent="0.3">
      <c r="A1640" s="831" t="s">
        <v>4551</v>
      </c>
      <c r="B1640" s="832" t="s">
        <v>4881</v>
      </c>
      <c r="C1640" s="832" t="s">
        <v>606</v>
      </c>
      <c r="D1640" s="832" t="s">
        <v>4542</v>
      </c>
      <c r="E1640" s="832" t="s">
        <v>4553</v>
      </c>
      <c r="F1640" s="832" t="s">
        <v>4611</v>
      </c>
      <c r="G1640" s="832" t="s">
        <v>1208</v>
      </c>
      <c r="H1640" s="849">
        <v>0.60000000000000009</v>
      </c>
      <c r="I1640" s="849">
        <v>35.97</v>
      </c>
      <c r="J1640" s="832"/>
      <c r="K1640" s="832">
        <v>59.949999999999989</v>
      </c>
      <c r="L1640" s="849"/>
      <c r="M1640" s="849"/>
      <c r="N1640" s="832"/>
      <c r="O1640" s="832"/>
      <c r="P1640" s="849"/>
      <c r="Q1640" s="849"/>
      <c r="R1640" s="837"/>
      <c r="S1640" s="850"/>
    </row>
    <row r="1641" spans="1:19" ht="14.4" customHeight="1" x14ac:dyDescent="0.3">
      <c r="A1641" s="831" t="s">
        <v>4551</v>
      </c>
      <c r="B1641" s="832" t="s">
        <v>4881</v>
      </c>
      <c r="C1641" s="832" t="s">
        <v>606</v>
      </c>
      <c r="D1641" s="832" t="s">
        <v>4542</v>
      </c>
      <c r="E1641" s="832" t="s">
        <v>4553</v>
      </c>
      <c r="F1641" s="832" t="s">
        <v>4882</v>
      </c>
      <c r="G1641" s="832" t="s">
        <v>1459</v>
      </c>
      <c r="H1641" s="849">
        <v>0.01</v>
      </c>
      <c r="I1641" s="849">
        <v>23.81</v>
      </c>
      <c r="J1641" s="832"/>
      <c r="K1641" s="832">
        <v>2381</v>
      </c>
      <c r="L1641" s="849"/>
      <c r="M1641" s="849"/>
      <c r="N1641" s="832"/>
      <c r="O1641" s="832"/>
      <c r="P1641" s="849"/>
      <c r="Q1641" s="849"/>
      <c r="R1641" s="837"/>
      <c r="S1641" s="850"/>
    </row>
    <row r="1642" spans="1:19" ht="14.4" customHeight="1" x14ac:dyDescent="0.3">
      <c r="A1642" s="831" t="s">
        <v>4551</v>
      </c>
      <c r="B1642" s="832" t="s">
        <v>4881</v>
      </c>
      <c r="C1642" s="832" t="s">
        <v>606</v>
      </c>
      <c r="D1642" s="832" t="s">
        <v>4542</v>
      </c>
      <c r="E1642" s="832" t="s">
        <v>4553</v>
      </c>
      <c r="F1642" s="832" t="s">
        <v>4614</v>
      </c>
      <c r="G1642" s="832" t="s">
        <v>4615</v>
      </c>
      <c r="H1642" s="849">
        <v>11.900000000000002</v>
      </c>
      <c r="I1642" s="849">
        <v>1395.87</v>
      </c>
      <c r="J1642" s="832"/>
      <c r="K1642" s="832">
        <v>117.29999999999997</v>
      </c>
      <c r="L1642" s="849"/>
      <c r="M1642" s="849"/>
      <c r="N1642" s="832"/>
      <c r="O1642" s="832"/>
      <c r="P1642" s="849"/>
      <c r="Q1642" s="849"/>
      <c r="R1642" s="837"/>
      <c r="S1642" s="850"/>
    </row>
    <row r="1643" spans="1:19" ht="14.4" customHeight="1" x14ac:dyDescent="0.3">
      <c r="A1643" s="831" t="s">
        <v>4551</v>
      </c>
      <c r="B1643" s="832" t="s">
        <v>4881</v>
      </c>
      <c r="C1643" s="832" t="s">
        <v>606</v>
      </c>
      <c r="D1643" s="832" t="s">
        <v>4542</v>
      </c>
      <c r="E1643" s="832" t="s">
        <v>4553</v>
      </c>
      <c r="F1643" s="832" t="s">
        <v>4616</v>
      </c>
      <c r="G1643" s="832" t="s">
        <v>1146</v>
      </c>
      <c r="H1643" s="849">
        <v>0.4</v>
      </c>
      <c r="I1643" s="849">
        <v>35.799999999999997</v>
      </c>
      <c r="J1643" s="832"/>
      <c r="K1643" s="832">
        <v>89.499999999999986</v>
      </c>
      <c r="L1643" s="849"/>
      <c r="M1643" s="849"/>
      <c r="N1643" s="832"/>
      <c r="O1643" s="832"/>
      <c r="P1643" s="849"/>
      <c r="Q1643" s="849"/>
      <c r="R1643" s="837"/>
      <c r="S1643" s="850"/>
    </row>
    <row r="1644" spans="1:19" ht="14.4" customHeight="1" x14ac:dyDescent="0.3">
      <c r="A1644" s="831" t="s">
        <v>4551</v>
      </c>
      <c r="B1644" s="832" t="s">
        <v>4881</v>
      </c>
      <c r="C1644" s="832" t="s">
        <v>606</v>
      </c>
      <c r="D1644" s="832" t="s">
        <v>4542</v>
      </c>
      <c r="E1644" s="832" t="s">
        <v>4553</v>
      </c>
      <c r="F1644" s="832" t="s">
        <v>4619</v>
      </c>
      <c r="G1644" s="832" t="s">
        <v>1636</v>
      </c>
      <c r="H1644" s="849">
        <v>0.06</v>
      </c>
      <c r="I1644" s="849">
        <v>10.95</v>
      </c>
      <c r="J1644" s="832"/>
      <c r="K1644" s="832">
        <v>182.5</v>
      </c>
      <c r="L1644" s="849"/>
      <c r="M1644" s="849"/>
      <c r="N1644" s="832"/>
      <c r="O1644" s="832"/>
      <c r="P1644" s="849"/>
      <c r="Q1644" s="849"/>
      <c r="R1644" s="837"/>
      <c r="S1644" s="850"/>
    </row>
    <row r="1645" spans="1:19" ht="14.4" customHeight="1" x14ac:dyDescent="0.3">
      <c r="A1645" s="831" t="s">
        <v>4551</v>
      </c>
      <c r="B1645" s="832" t="s">
        <v>4881</v>
      </c>
      <c r="C1645" s="832" t="s">
        <v>606</v>
      </c>
      <c r="D1645" s="832" t="s">
        <v>4542</v>
      </c>
      <c r="E1645" s="832" t="s">
        <v>4553</v>
      </c>
      <c r="F1645" s="832" t="s">
        <v>4620</v>
      </c>
      <c r="G1645" s="832" t="s">
        <v>2087</v>
      </c>
      <c r="H1645" s="849">
        <v>19.380000000000003</v>
      </c>
      <c r="I1645" s="849">
        <v>45599.08</v>
      </c>
      <c r="J1645" s="832"/>
      <c r="K1645" s="832">
        <v>2352.8937048503608</v>
      </c>
      <c r="L1645" s="849"/>
      <c r="M1645" s="849"/>
      <c r="N1645" s="832"/>
      <c r="O1645" s="832"/>
      <c r="P1645" s="849"/>
      <c r="Q1645" s="849"/>
      <c r="R1645" s="837"/>
      <c r="S1645" s="850"/>
    </row>
    <row r="1646" spans="1:19" ht="14.4" customHeight="1" x14ac:dyDescent="0.3">
      <c r="A1646" s="831" t="s">
        <v>4551</v>
      </c>
      <c r="B1646" s="832" t="s">
        <v>4881</v>
      </c>
      <c r="C1646" s="832" t="s">
        <v>606</v>
      </c>
      <c r="D1646" s="832" t="s">
        <v>4542</v>
      </c>
      <c r="E1646" s="832" t="s">
        <v>4553</v>
      </c>
      <c r="F1646" s="832" t="s">
        <v>4623</v>
      </c>
      <c r="G1646" s="832" t="s">
        <v>4624</v>
      </c>
      <c r="H1646" s="849">
        <v>4.2300000000000004</v>
      </c>
      <c r="I1646" s="849">
        <v>2108.9899999999998</v>
      </c>
      <c r="J1646" s="832"/>
      <c r="K1646" s="832">
        <v>498.57919621749397</v>
      </c>
      <c r="L1646" s="849"/>
      <c r="M1646" s="849"/>
      <c r="N1646" s="832"/>
      <c r="O1646" s="832"/>
      <c r="P1646" s="849"/>
      <c r="Q1646" s="849"/>
      <c r="R1646" s="837"/>
      <c r="S1646" s="850"/>
    </row>
    <row r="1647" spans="1:19" ht="14.4" customHeight="1" x14ac:dyDescent="0.3">
      <c r="A1647" s="831" t="s">
        <v>4551</v>
      </c>
      <c r="B1647" s="832" t="s">
        <v>4881</v>
      </c>
      <c r="C1647" s="832" t="s">
        <v>606</v>
      </c>
      <c r="D1647" s="832" t="s">
        <v>4542</v>
      </c>
      <c r="E1647" s="832" t="s">
        <v>4553</v>
      </c>
      <c r="F1647" s="832" t="s">
        <v>4625</v>
      </c>
      <c r="G1647" s="832" t="s">
        <v>4624</v>
      </c>
      <c r="H1647" s="849">
        <v>26.61</v>
      </c>
      <c r="I1647" s="849">
        <v>4415.1000000000004</v>
      </c>
      <c r="J1647" s="832"/>
      <c r="K1647" s="832">
        <v>165.91882750845548</v>
      </c>
      <c r="L1647" s="849"/>
      <c r="M1647" s="849"/>
      <c r="N1647" s="832"/>
      <c r="O1647" s="832"/>
      <c r="P1647" s="849"/>
      <c r="Q1647" s="849"/>
      <c r="R1647" s="837"/>
      <c r="S1647" s="850"/>
    </row>
    <row r="1648" spans="1:19" ht="14.4" customHeight="1" x14ac:dyDescent="0.3">
      <c r="A1648" s="831" t="s">
        <v>4551</v>
      </c>
      <c r="B1648" s="832" t="s">
        <v>4881</v>
      </c>
      <c r="C1648" s="832" t="s">
        <v>606</v>
      </c>
      <c r="D1648" s="832" t="s">
        <v>4542</v>
      </c>
      <c r="E1648" s="832" t="s">
        <v>4553</v>
      </c>
      <c r="F1648" s="832" t="s">
        <v>4628</v>
      </c>
      <c r="G1648" s="832" t="s">
        <v>4629</v>
      </c>
      <c r="H1648" s="849">
        <v>19.489999999999998</v>
      </c>
      <c r="I1648" s="849">
        <v>13948.490000000002</v>
      </c>
      <c r="J1648" s="832"/>
      <c r="K1648" s="832">
        <v>715.6741918932787</v>
      </c>
      <c r="L1648" s="849"/>
      <c r="M1648" s="849"/>
      <c r="N1648" s="832"/>
      <c r="O1648" s="832"/>
      <c r="P1648" s="849"/>
      <c r="Q1648" s="849"/>
      <c r="R1648" s="837"/>
      <c r="S1648" s="850"/>
    </row>
    <row r="1649" spans="1:19" ht="14.4" customHeight="1" x14ac:dyDescent="0.3">
      <c r="A1649" s="831" t="s">
        <v>4551</v>
      </c>
      <c r="B1649" s="832" t="s">
        <v>4881</v>
      </c>
      <c r="C1649" s="832" t="s">
        <v>606</v>
      </c>
      <c r="D1649" s="832" t="s">
        <v>4542</v>
      </c>
      <c r="E1649" s="832" t="s">
        <v>4553</v>
      </c>
      <c r="F1649" s="832" t="s">
        <v>4630</v>
      </c>
      <c r="G1649" s="832" t="s">
        <v>4629</v>
      </c>
      <c r="H1649" s="849">
        <v>79.69</v>
      </c>
      <c r="I1649" s="849">
        <v>114064.74</v>
      </c>
      <c r="J1649" s="832"/>
      <c r="K1649" s="832">
        <v>1431.355753544987</v>
      </c>
      <c r="L1649" s="849"/>
      <c r="M1649" s="849"/>
      <c r="N1649" s="832"/>
      <c r="O1649" s="832"/>
      <c r="P1649" s="849"/>
      <c r="Q1649" s="849"/>
      <c r="R1649" s="837"/>
      <c r="S1649" s="850"/>
    </row>
    <row r="1650" spans="1:19" ht="14.4" customHeight="1" x14ac:dyDescent="0.3">
      <c r="A1650" s="831" t="s">
        <v>4551</v>
      </c>
      <c r="B1650" s="832" t="s">
        <v>4881</v>
      </c>
      <c r="C1650" s="832" t="s">
        <v>606</v>
      </c>
      <c r="D1650" s="832" t="s">
        <v>4542</v>
      </c>
      <c r="E1650" s="832" t="s">
        <v>4553</v>
      </c>
      <c r="F1650" s="832" t="s">
        <v>4631</v>
      </c>
      <c r="G1650" s="832" t="s">
        <v>4632</v>
      </c>
      <c r="H1650" s="849">
        <v>6</v>
      </c>
      <c r="I1650" s="849">
        <v>1704.18</v>
      </c>
      <c r="J1650" s="832"/>
      <c r="K1650" s="832">
        <v>284.03000000000003</v>
      </c>
      <c r="L1650" s="849"/>
      <c r="M1650" s="849"/>
      <c r="N1650" s="832"/>
      <c r="O1650" s="832"/>
      <c r="P1650" s="849"/>
      <c r="Q1650" s="849"/>
      <c r="R1650" s="837"/>
      <c r="S1650" s="850"/>
    </row>
    <row r="1651" spans="1:19" ht="14.4" customHeight="1" x14ac:dyDescent="0.3">
      <c r="A1651" s="831" t="s">
        <v>4551</v>
      </c>
      <c r="B1651" s="832" t="s">
        <v>4881</v>
      </c>
      <c r="C1651" s="832" t="s">
        <v>606</v>
      </c>
      <c r="D1651" s="832" t="s">
        <v>4542</v>
      </c>
      <c r="E1651" s="832" t="s">
        <v>4553</v>
      </c>
      <c r="F1651" s="832" t="s">
        <v>4638</v>
      </c>
      <c r="G1651" s="832" t="s">
        <v>4639</v>
      </c>
      <c r="H1651" s="849">
        <v>7.41</v>
      </c>
      <c r="I1651" s="849">
        <v>1954.6</v>
      </c>
      <c r="J1651" s="832"/>
      <c r="K1651" s="832">
        <v>263.77867746288797</v>
      </c>
      <c r="L1651" s="849"/>
      <c r="M1651" s="849"/>
      <c r="N1651" s="832"/>
      <c r="O1651" s="832"/>
      <c r="P1651" s="849"/>
      <c r="Q1651" s="849"/>
      <c r="R1651" s="837"/>
      <c r="S1651" s="850"/>
    </row>
    <row r="1652" spans="1:19" ht="14.4" customHeight="1" x14ac:dyDescent="0.3">
      <c r="A1652" s="831" t="s">
        <v>4551</v>
      </c>
      <c r="B1652" s="832" t="s">
        <v>4881</v>
      </c>
      <c r="C1652" s="832" t="s">
        <v>606</v>
      </c>
      <c r="D1652" s="832" t="s">
        <v>4542</v>
      </c>
      <c r="E1652" s="832" t="s">
        <v>4553</v>
      </c>
      <c r="F1652" s="832" t="s">
        <v>4884</v>
      </c>
      <c r="G1652" s="832" t="s">
        <v>4885</v>
      </c>
      <c r="H1652" s="849">
        <v>1</v>
      </c>
      <c r="I1652" s="849">
        <v>136.75</v>
      </c>
      <c r="J1652" s="832"/>
      <c r="K1652" s="832">
        <v>136.75</v>
      </c>
      <c r="L1652" s="849"/>
      <c r="M1652" s="849"/>
      <c r="N1652" s="832"/>
      <c r="O1652" s="832"/>
      <c r="P1652" s="849"/>
      <c r="Q1652" s="849"/>
      <c r="R1652" s="837"/>
      <c r="S1652" s="850"/>
    </row>
    <row r="1653" spans="1:19" ht="14.4" customHeight="1" x14ac:dyDescent="0.3">
      <c r="A1653" s="831" t="s">
        <v>4551</v>
      </c>
      <c r="B1653" s="832" t="s">
        <v>4881</v>
      </c>
      <c r="C1653" s="832" t="s">
        <v>606</v>
      </c>
      <c r="D1653" s="832" t="s">
        <v>4542</v>
      </c>
      <c r="E1653" s="832" t="s">
        <v>4553</v>
      </c>
      <c r="F1653" s="832" t="s">
        <v>4647</v>
      </c>
      <c r="G1653" s="832" t="s">
        <v>4648</v>
      </c>
      <c r="H1653" s="849">
        <v>4</v>
      </c>
      <c r="I1653" s="849">
        <v>26846.48</v>
      </c>
      <c r="J1653" s="832"/>
      <c r="K1653" s="832">
        <v>6711.62</v>
      </c>
      <c r="L1653" s="849"/>
      <c r="M1653" s="849"/>
      <c r="N1653" s="832"/>
      <c r="O1653" s="832"/>
      <c r="P1653" s="849"/>
      <c r="Q1653" s="849"/>
      <c r="R1653" s="837"/>
      <c r="S1653" s="850"/>
    </row>
    <row r="1654" spans="1:19" ht="14.4" customHeight="1" x14ac:dyDescent="0.3">
      <c r="A1654" s="831" t="s">
        <v>4551</v>
      </c>
      <c r="B1654" s="832" t="s">
        <v>4881</v>
      </c>
      <c r="C1654" s="832" t="s">
        <v>606</v>
      </c>
      <c r="D1654" s="832" t="s">
        <v>4542</v>
      </c>
      <c r="E1654" s="832" t="s">
        <v>4553</v>
      </c>
      <c r="F1654" s="832" t="s">
        <v>4649</v>
      </c>
      <c r="G1654" s="832" t="s">
        <v>4639</v>
      </c>
      <c r="H1654" s="849">
        <v>2.2400000000000002</v>
      </c>
      <c r="I1654" s="849">
        <v>5908.76</v>
      </c>
      <c r="J1654" s="832"/>
      <c r="K1654" s="832">
        <v>2637.8392857142858</v>
      </c>
      <c r="L1654" s="849"/>
      <c r="M1654" s="849"/>
      <c r="N1654" s="832"/>
      <c r="O1654" s="832"/>
      <c r="P1654" s="849"/>
      <c r="Q1654" s="849"/>
      <c r="R1654" s="837"/>
      <c r="S1654" s="850"/>
    </row>
    <row r="1655" spans="1:19" ht="14.4" customHeight="1" x14ac:dyDescent="0.3">
      <c r="A1655" s="831" t="s">
        <v>4551</v>
      </c>
      <c r="B1655" s="832" t="s">
        <v>4881</v>
      </c>
      <c r="C1655" s="832" t="s">
        <v>606</v>
      </c>
      <c r="D1655" s="832" t="s">
        <v>4542</v>
      </c>
      <c r="E1655" s="832" t="s">
        <v>4553</v>
      </c>
      <c r="F1655" s="832" t="s">
        <v>4650</v>
      </c>
      <c r="G1655" s="832" t="s">
        <v>4639</v>
      </c>
      <c r="H1655" s="849">
        <v>3</v>
      </c>
      <c r="I1655" s="849">
        <v>3956.73</v>
      </c>
      <c r="J1655" s="832"/>
      <c r="K1655" s="832">
        <v>1318.91</v>
      </c>
      <c r="L1655" s="849"/>
      <c r="M1655" s="849"/>
      <c r="N1655" s="832"/>
      <c r="O1655" s="832"/>
      <c r="P1655" s="849"/>
      <c r="Q1655" s="849"/>
      <c r="R1655" s="837"/>
      <c r="S1655" s="850"/>
    </row>
    <row r="1656" spans="1:19" ht="14.4" customHeight="1" x14ac:dyDescent="0.3">
      <c r="A1656" s="831" t="s">
        <v>4551</v>
      </c>
      <c r="B1656" s="832" t="s">
        <v>4881</v>
      </c>
      <c r="C1656" s="832" t="s">
        <v>606</v>
      </c>
      <c r="D1656" s="832" t="s">
        <v>4542</v>
      </c>
      <c r="E1656" s="832" t="s">
        <v>4553</v>
      </c>
      <c r="F1656" s="832" t="s">
        <v>4653</v>
      </c>
      <c r="G1656" s="832" t="s">
        <v>2101</v>
      </c>
      <c r="H1656" s="849">
        <v>0.2</v>
      </c>
      <c r="I1656" s="849">
        <v>1346.29</v>
      </c>
      <c r="J1656" s="832"/>
      <c r="K1656" s="832">
        <v>6731.45</v>
      </c>
      <c r="L1656" s="849"/>
      <c r="M1656" s="849"/>
      <c r="N1656" s="832"/>
      <c r="O1656" s="832"/>
      <c r="P1656" s="849"/>
      <c r="Q1656" s="849"/>
      <c r="R1656" s="837"/>
      <c r="S1656" s="850"/>
    </row>
    <row r="1657" spans="1:19" ht="14.4" customHeight="1" x14ac:dyDescent="0.3">
      <c r="A1657" s="831" t="s">
        <v>4551</v>
      </c>
      <c r="B1657" s="832" t="s">
        <v>4881</v>
      </c>
      <c r="C1657" s="832" t="s">
        <v>606</v>
      </c>
      <c r="D1657" s="832" t="s">
        <v>4542</v>
      </c>
      <c r="E1657" s="832" t="s">
        <v>4553</v>
      </c>
      <c r="F1657" s="832" t="s">
        <v>4657</v>
      </c>
      <c r="G1657" s="832" t="s">
        <v>4658</v>
      </c>
      <c r="H1657" s="849">
        <v>4</v>
      </c>
      <c r="I1657" s="849">
        <v>15199.52</v>
      </c>
      <c r="J1657" s="832"/>
      <c r="K1657" s="832">
        <v>3799.88</v>
      </c>
      <c r="L1657" s="849"/>
      <c r="M1657" s="849"/>
      <c r="N1657" s="832"/>
      <c r="O1657" s="832"/>
      <c r="P1657" s="849"/>
      <c r="Q1657" s="849"/>
      <c r="R1657" s="837"/>
      <c r="S1657" s="850"/>
    </row>
    <row r="1658" spans="1:19" ht="14.4" customHeight="1" x14ac:dyDescent="0.3">
      <c r="A1658" s="831" t="s">
        <v>4551</v>
      </c>
      <c r="B1658" s="832" t="s">
        <v>4881</v>
      </c>
      <c r="C1658" s="832" t="s">
        <v>606</v>
      </c>
      <c r="D1658" s="832" t="s">
        <v>4542</v>
      </c>
      <c r="E1658" s="832" t="s">
        <v>4553</v>
      </c>
      <c r="F1658" s="832" t="s">
        <v>4668</v>
      </c>
      <c r="G1658" s="832" t="s">
        <v>4669</v>
      </c>
      <c r="H1658" s="849">
        <v>1.23</v>
      </c>
      <c r="I1658" s="849">
        <v>1333.4099999999999</v>
      </c>
      <c r="J1658" s="832"/>
      <c r="K1658" s="832">
        <v>1084.0731707317073</v>
      </c>
      <c r="L1658" s="849"/>
      <c r="M1658" s="849"/>
      <c r="N1658" s="832"/>
      <c r="O1658" s="832"/>
      <c r="P1658" s="849"/>
      <c r="Q1658" s="849"/>
      <c r="R1658" s="837"/>
      <c r="S1658" s="850"/>
    </row>
    <row r="1659" spans="1:19" ht="14.4" customHeight="1" x14ac:dyDescent="0.3">
      <c r="A1659" s="831" t="s">
        <v>4551</v>
      </c>
      <c r="B1659" s="832" t="s">
        <v>4881</v>
      </c>
      <c r="C1659" s="832" t="s">
        <v>606</v>
      </c>
      <c r="D1659" s="832" t="s">
        <v>4542</v>
      </c>
      <c r="E1659" s="832" t="s">
        <v>4553</v>
      </c>
      <c r="F1659" s="832" t="s">
        <v>4670</v>
      </c>
      <c r="G1659" s="832" t="s">
        <v>4669</v>
      </c>
      <c r="H1659" s="849">
        <v>10.18</v>
      </c>
      <c r="I1659" s="849">
        <v>3678.71</v>
      </c>
      <c r="J1659" s="832"/>
      <c r="K1659" s="832">
        <v>361.36640471512771</v>
      </c>
      <c r="L1659" s="849"/>
      <c r="M1659" s="849"/>
      <c r="N1659" s="832"/>
      <c r="O1659" s="832"/>
      <c r="P1659" s="849"/>
      <c r="Q1659" s="849"/>
      <c r="R1659" s="837"/>
      <c r="S1659" s="850"/>
    </row>
    <row r="1660" spans="1:19" ht="14.4" customHeight="1" x14ac:dyDescent="0.3">
      <c r="A1660" s="831" t="s">
        <v>4551</v>
      </c>
      <c r="B1660" s="832" t="s">
        <v>4881</v>
      </c>
      <c r="C1660" s="832" t="s">
        <v>606</v>
      </c>
      <c r="D1660" s="832" t="s">
        <v>4542</v>
      </c>
      <c r="E1660" s="832" t="s">
        <v>4553</v>
      </c>
      <c r="F1660" s="832" t="s">
        <v>4671</v>
      </c>
      <c r="G1660" s="832" t="s">
        <v>4669</v>
      </c>
      <c r="H1660" s="849">
        <v>5.4899999999999993</v>
      </c>
      <c r="I1660" s="849">
        <v>661.23</v>
      </c>
      <c r="J1660" s="832"/>
      <c r="K1660" s="832">
        <v>120.4426229508197</v>
      </c>
      <c r="L1660" s="849"/>
      <c r="M1660" s="849"/>
      <c r="N1660" s="832"/>
      <c r="O1660" s="832"/>
      <c r="P1660" s="849"/>
      <c r="Q1660" s="849"/>
      <c r="R1660" s="837"/>
      <c r="S1660" s="850"/>
    </row>
    <row r="1661" spans="1:19" ht="14.4" customHeight="1" x14ac:dyDescent="0.3">
      <c r="A1661" s="831" t="s">
        <v>4551</v>
      </c>
      <c r="B1661" s="832" t="s">
        <v>4881</v>
      </c>
      <c r="C1661" s="832" t="s">
        <v>606</v>
      </c>
      <c r="D1661" s="832" t="s">
        <v>4542</v>
      </c>
      <c r="E1661" s="832" t="s">
        <v>4553</v>
      </c>
      <c r="F1661" s="832" t="s">
        <v>4886</v>
      </c>
      <c r="G1661" s="832" t="s">
        <v>4655</v>
      </c>
      <c r="H1661" s="849">
        <v>4</v>
      </c>
      <c r="I1661" s="849">
        <v>677.6</v>
      </c>
      <c r="J1661" s="832"/>
      <c r="K1661" s="832">
        <v>169.4</v>
      </c>
      <c r="L1661" s="849"/>
      <c r="M1661" s="849"/>
      <c r="N1661" s="832"/>
      <c r="O1661" s="832"/>
      <c r="P1661" s="849"/>
      <c r="Q1661" s="849"/>
      <c r="R1661" s="837"/>
      <c r="S1661" s="850"/>
    </row>
    <row r="1662" spans="1:19" ht="14.4" customHeight="1" x14ac:dyDescent="0.3">
      <c r="A1662" s="831" t="s">
        <v>4551</v>
      </c>
      <c r="B1662" s="832" t="s">
        <v>4881</v>
      </c>
      <c r="C1662" s="832" t="s">
        <v>606</v>
      </c>
      <c r="D1662" s="832" t="s">
        <v>4542</v>
      </c>
      <c r="E1662" s="832" t="s">
        <v>4553</v>
      </c>
      <c r="F1662" s="832" t="s">
        <v>4678</v>
      </c>
      <c r="G1662" s="832" t="s">
        <v>2087</v>
      </c>
      <c r="H1662" s="849">
        <v>15.57</v>
      </c>
      <c r="I1662" s="849">
        <v>12211.5</v>
      </c>
      <c r="J1662" s="832"/>
      <c r="K1662" s="832">
        <v>784.2967244701349</v>
      </c>
      <c r="L1662" s="849"/>
      <c r="M1662" s="849"/>
      <c r="N1662" s="832"/>
      <c r="O1662" s="832"/>
      <c r="P1662" s="849"/>
      <c r="Q1662" s="849"/>
      <c r="R1662" s="837"/>
      <c r="S1662" s="850"/>
    </row>
    <row r="1663" spans="1:19" ht="14.4" customHeight="1" x14ac:dyDescent="0.3">
      <c r="A1663" s="831" t="s">
        <v>4551</v>
      </c>
      <c r="B1663" s="832" t="s">
        <v>4881</v>
      </c>
      <c r="C1663" s="832" t="s">
        <v>606</v>
      </c>
      <c r="D1663" s="832" t="s">
        <v>4542</v>
      </c>
      <c r="E1663" s="832" t="s">
        <v>4553</v>
      </c>
      <c r="F1663" s="832" t="s">
        <v>4679</v>
      </c>
      <c r="G1663" s="832" t="s">
        <v>4622</v>
      </c>
      <c r="H1663" s="849">
        <v>0.64</v>
      </c>
      <c r="I1663" s="849">
        <v>196.65</v>
      </c>
      <c r="J1663" s="832"/>
      <c r="K1663" s="832">
        <v>307.265625</v>
      </c>
      <c r="L1663" s="849"/>
      <c r="M1663" s="849"/>
      <c r="N1663" s="832"/>
      <c r="O1663" s="832"/>
      <c r="P1663" s="849"/>
      <c r="Q1663" s="849"/>
      <c r="R1663" s="837"/>
      <c r="S1663" s="850"/>
    </row>
    <row r="1664" spans="1:19" ht="14.4" customHeight="1" x14ac:dyDescent="0.3">
      <c r="A1664" s="831" t="s">
        <v>4551</v>
      </c>
      <c r="B1664" s="832" t="s">
        <v>4881</v>
      </c>
      <c r="C1664" s="832" t="s">
        <v>606</v>
      </c>
      <c r="D1664" s="832" t="s">
        <v>4542</v>
      </c>
      <c r="E1664" s="832" t="s">
        <v>4553</v>
      </c>
      <c r="F1664" s="832" t="s">
        <v>4680</v>
      </c>
      <c r="G1664" s="832" t="s">
        <v>4622</v>
      </c>
      <c r="H1664" s="849">
        <v>8.02</v>
      </c>
      <c r="I1664" s="849">
        <v>6160.95</v>
      </c>
      <c r="J1664" s="832"/>
      <c r="K1664" s="832">
        <v>768.19825436408985</v>
      </c>
      <c r="L1664" s="849"/>
      <c r="M1664" s="849"/>
      <c r="N1664" s="832"/>
      <c r="O1664" s="832"/>
      <c r="P1664" s="849"/>
      <c r="Q1664" s="849"/>
      <c r="R1664" s="837"/>
      <c r="S1664" s="850"/>
    </row>
    <row r="1665" spans="1:19" ht="14.4" customHeight="1" x14ac:dyDescent="0.3">
      <c r="A1665" s="831" t="s">
        <v>4551</v>
      </c>
      <c r="B1665" s="832" t="s">
        <v>4881</v>
      </c>
      <c r="C1665" s="832" t="s">
        <v>606</v>
      </c>
      <c r="D1665" s="832" t="s">
        <v>4542</v>
      </c>
      <c r="E1665" s="832" t="s">
        <v>4553</v>
      </c>
      <c r="F1665" s="832" t="s">
        <v>4683</v>
      </c>
      <c r="G1665" s="832" t="s">
        <v>4684</v>
      </c>
      <c r="H1665" s="849">
        <v>9.68</v>
      </c>
      <c r="I1665" s="849">
        <v>3540.88</v>
      </c>
      <c r="J1665" s="832"/>
      <c r="K1665" s="832">
        <v>365.7933884297521</v>
      </c>
      <c r="L1665" s="849"/>
      <c r="M1665" s="849"/>
      <c r="N1665" s="832"/>
      <c r="O1665" s="832"/>
      <c r="P1665" s="849"/>
      <c r="Q1665" s="849"/>
      <c r="R1665" s="837"/>
      <c r="S1665" s="850"/>
    </row>
    <row r="1666" spans="1:19" ht="14.4" customHeight="1" x14ac:dyDescent="0.3">
      <c r="A1666" s="831" t="s">
        <v>4551</v>
      </c>
      <c r="B1666" s="832" t="s">
        <v>4881</v>
      </c>
      <c r="C1666" s="832" t="s">
        <v>606</v>
      </c>
      <c r="D1666" s="832" t="s">
        <v>4542</v>
      </c>
      <c r="E1666" s="832" t="s">
        <v>4553</v>
      </c>
      <c r="F1666" s="832" t="s">
        <v>4686</v>
      </c>
      <c r="G1666" s="832" t="s">
        <v>2087</v>
      </c>
      <c r="H1666" s="849">
        <v>7.66</v>
      </c>
      <c r="I1666" s="849">
        <v>1802.3000000000002</v>
      </c>
      <c r="J1666" s="832"/>
      <c r="K1666" s="832">
        <v>235.28720626631855</v>
      </c>
      <c r="L1666" s="849"/>
      <c r="M1666" s="849"/>
      <c r="N1666" s="832"/>
      <c r="O1666" s="832"/>
      <c r="P1666" s="849"/>
      <c r="Q1666" s="849"/>
      <c r="R1666" s="837"/>
      <c r="S1666" s="850"/>
    </row>
    <row r="1667" spans="1:19" ht="14.4" customHeight="1" x14ac:dyDescent="0.3">
      <c r="A1667" s="831" t="s">
        <v>4551</v>
      </c>
      <c r="B1667" s="832" t="s">
        <v>4881</v>
      </c>
      <c r="C1667" s="832" t="s">
        <v>606</v>
      </c>
      <c r="D1667" s="832" t="s">
        <v>4542</v>
      </c>
      <c r="E1667" s="832" t="s">
        <v>4553</v>
      </c>
      <c r="F1667" s="832" t="s">
        <v>4692</v>
      </c>
      <c r="G1667" s="832" t="s">
        <v>4693</v>
      </c>
      <c r="H1667" s="849">
        <v>7</v>
      </c>
      <c r="I1667" s="849">
        <v>2562.0700000000002</v>
      </c>
      <c r="J1667" s="832"/>
      <c r="K1667" s="832">
        <v>366.01000000000005</v>
      </c>
      <c r="L1667" s="849"/>
      <c r="M1667" s="849"/>
      <c r="N1667" s="832"/>
      <c r="O1667" s="832"/>
      <c r="P1667" s="849"/>
      <c r="Q1667" s="849"/>
      <c r="R1667" s="837"/>
      <c r="S1667" s="850"/>
    </row>
    <row r="1668" spans="1:19" ht="14.4" customHeight="1" x14ac:dyDescent="0.3">
      <c r="A1668" s="831" t="s">
        <v>4551</v>
      </c>
      <c r="B1668" s="832" t="s">
        <v>4881</v>
      </c>
      <c r="C1668" s="832" t="s">
        <v>606</v>
      </c>
      <c r="D1668" s="832" t="s">
        <v>4542</v>
      </c>
      <c r="E1668" s="832" t="s">
        <v>4553</v>
      </c>
      <c r="F1668" s="832" t="s">
        <v>4696</v>
      </c>
      <c r="G1668" s="832" t="s">
        <v>4693</v>
      </c>
      <c r="H1668" s="849">
        <v>3</v>
      </c>
      <c r="I1668" s="849">
        <v>4392.0600000000004</v>
      </c>
      <c r="J1668" s="832"/>
      <c r="K1668" s="832">
        <v>1464.0200000000002</v>
      </c>
      <c r="L1668" s="849"/>
      <c r="M1668" s="849"/>
      <c r="N1668" s="832"/>
      <c r="O1668" s="832"/>
      <c r="P1668" s="849"/>
      <c r="Q1668" s="849"/>
      <c r="R1668" s="837"/>
      <c r="S1668" s="850"/>
    </row>
    <row r="1669" spans="1:19" ht="14.4" customHeight="1" x14ac:dyDescent="0.3">
      <c r="A1669" s="831" t="s">
        <v>4551</v>
      </c>
      <c r="B1669" s="832" t="s">
        <v>4881</v>
      </c>
      <c r="C1669" s="832" t="s">
        <v>606</v>
      </c>
      <c r="D1669" s="832" t="s">
        <v>4542</v>
      </c>
      <c r="E1669" s="832" t="s">
        <v>4553</v>
      </c>
      <c r="F1669" s="832" t="s">
        <v>4701</v>
      </c>
      <c r="G1669" s="832" t="s">
        <v>4702</v>
      </c>
      <c r="H1669" s="849">
        <v>2.25</v>
      </c>
      <c r="I1669" s="849">
        <v>1211.7199999999998</v>
      </c>
      <c r="J1669" s="832"/>
      <c r="K1669" s="832">
        <v>538.54222222222211</v>
      </c>
      <c r="L1669" s="849"/>
      <c r="M1669" s="849"/>
      <c r="N1669" s="832"/>
      <c r="O1669" s="832"/>
      <c r="P1669" s="849"/>
      <c r="Q1669" s="849"/>
      <c r="R1669" s="837"/>
      <c r="S1669" s="850"/>
    </row>
    <row r="1670" spans="1:19" ht="14.4" customHeight="1" x14ac:dyDescent="0.3">
      <c r="A1670" s="831" t="s">
        <v>4551</v>
      </c>
      <c r="B1670" s="832" t="s">
        <v>4881</v>
      </c>
      <c r="C1670" s="832" t="s">
        <v>606</v>
      </c>
      <c r="D1670" s="832" t="s">
        <v>4542</v>
      </c>
      <c r="E1670" s="832" t="s">
        <v>4553</v>
      </c>
      <c r="F1670" s="832" t="s">
        <v>4706</v>
      </c>
      <c r="G1670" s="832" t="s">
        <v>3387</v>
      </c>
      <c r="H1670" s="849">
        <v>0.2</v>
      </c>
      <c r="I1670" s="849">
        <v>14.14</v>
      </c>
      <c r="J1670" s="832"/>
      <c r="K1670" s="832">
        <v>70.7</v>
      </c>
      <c r="L1670" s="849"/>
      <c r="M1670" s="849"/>
      <c r="N1670" s="832"/>
      <c r="O1670" s="832"/>
      <c r="P1670" s="849"/>
      <c r="Q1670" s="849"/>
      <c r="R1670" s="837"/>
      <c r="S1670" s="850"/>
    </row>
    <row r="1671" spans="1:19" ht="14.4" customHeight="1" x14ac:dyDescent="0.3">
      <c r="A1671" s="831" t="s">
        <v>4551</v>
      </c>
      <c r="B1671" s="832" t="s">
        <v>4881</v>
      </c>
      <c r="C1671" s="832" t="s">
        <v>606</v>
      </c>
      <c r="D1671" s="832" t="s">
        <v>4542</v>
      </c>
      <c r="E1671" s="832" t="s">
        <v>4553</v>
      </c>
      <c r="F1671" s="832" t="s">
        <v>4707</v>
      </c>
      <c r="G1671" s="832" t="s">
        <v>2988</v>
      </c>
      <c r="H1671" s="849">
        <v>10</v>
      </c>
      <c r="I1671" s="849">
        <v>1484.6</v>
      </c>
      <c r="J1671" s="832"/>
      <c r="K1671" s="832">
        <v>148.45999999999998</v>
      </c>
      <c r="L1671" s="849"/>
      <c r="M1671" s="849"/>
      <c r="N1671" s="832"/>
      <c r="O1671" s="832"/>
      <c r="P1671" s="849"/>
      <c r="Q1671" s="849"/>
      <c r="R1671" s="837"/>
      <c r="S1671" s="850"/>
    </row>
    <row r="1672" spans="1:19" ht="14.4" customHeight="1" x14ac:dyDescent="0.3">
      <c r="A1672" s="831" t="s">
        <v>4551</v>
      </c>
      <c r="B1672" s="832" t="s">
        <v>4881</v>
      </c>
      <c r="C1672" s="832" t="s">
        <v>606</v>
      </c>
      <c r="D1672" s="832" t="s">
        <v>4542</v>
      </c>
      <c r="E1672" s="832" t="s">
        <v>4553</v>
      </c>
      <c r="F1672" s="832" t="s">
        <v>4713</v>
      </c>
      <c r="G1672" s="832" t="s">
        <v>2400</v>
      </c>
      <c r="H1672" s="849">
        <v>8</v>
      </c>
      <c r="I1672" s="849">
        <v>13992.64</v>
      </c>
      <c r="J1672" s="832"/>
      <c r="K1672" s="832">
        <v>1749.08</v>
      </c>
      <c r="L1672" s="849"/>
      <c r="M1672" s="849"/>
      <c r="N1672" s="832"/>
      <c r="O1672" s="832"/>
      <c r="P1672" s="849"/>
      <c r="Q1672" s="849"/>
      <c r="R1672" s="837"/>
      <c r="S1672" s="850"/>
    </row>
    <row r="1673" spans="1:19" ht="14.4" customHeight="1" x14ac:dyDescent="0.3">
      <c r="A1673" s="831" t="s">
        <v>4551</v>
      </c>
      <c r="B1673" s="832" t="s">
        <v>4881</v>
      </c>
      <c r="C1673" s="832" t="s">
        <v>606</v>
      </c>
      <c r="D1673" s="832" t="s">
        <v>4542</v>
      </c>
      <c r="E1673" s="832" t="s">
        <v>4553</v>
      </c>
      <c r="F1673" s="832" t="s">
        <v>4714</v>
      </c>
      <c r="G1673" s="832" t="s">
        <v>2239</v>
      </c>
      <c r="H1673" s="849">
        <v>6.65</v>
      </c>
      <c r="I1673" s="849">
        <v>1880.6999999999998</v>
      </c>
      <c r="J1673" s="832"/>
      <c r="K1673" s="832">
        <v>282.81203007518792</v>
      </c>
      <c r="L1673" s="849"/>
      <c r="M1673" s="849"/>
      <c r="N1673" s="832"/>
      <c r="O1673" s="832"/>
      <c r="P1673" s="849"/>
      <c r="Q1673" s="849"/>
      <c r="R1673" s="837"/>
      <c r="S1673" s="850"/>
    </row>
    <row r="1674" spans="1:19" ht="14.4" customHeight="1" x14ac:dyDescent="0.3">
      <c r="A1674" s="831" t="s">
        <v>4551</v>
      </c>
      <c r="B1674" s="832" t="s">
        <v>4881</v>
      </c>
      <c r="C1674" s="832" t="s">
        <v>606</v>
      </c>
      <c r="D1674" s="832" t="s">
        <v>4542</v>
      </c>
      <c r="E1674" s="832" t="s">
        <v>4553</v>
      </c>
      <c r="F1674" s="832" t="s">
        <v>4715</v>
      </c>
      <c r="G1674" s="832" t="s">
        <v>4624</v>
      </c>
      <c r="H1674" s="849">
        <v>1</v>
      </c>
      <c r="I1674" s="849">
        <v>639.37</v>
      </c>
      <c r="J1674" s="832"/>
      <c r="K1674" s="832">
        <v>639.37</v>
      </c>
      <c r="L1674" s="849"/>
      <c r="M1674" s="849"/>
      <c r="N1674" s="832"/>
      <c r="O1674" s="832"/>
      <c r="P1674" s="849"/>
      <c r="Q1674" s="849"/>
      <c r="R1674" s="837"/>
      <c r="S1674" s="850"/>
    </row>
    <row r="1675" spans="1:19" ht="14.4" customHeight="1" x14ac:dyDescent="0.3">
      <c r="A1675" s="831" t="s">
        <v>4551</v>
      </c>
      <c r="B1675" s="832" t="s">
        <v>4881</v>
      </c>
      <c r="C1675" s="832" t="s">
        <v>606</v>
      </c>
      <c r="D1675" s="832" t="s">
        <v>4542</v>
      </c>
      <c r="E1675" s="832" t="s">
        <v>4553</v>
      </c>
      <c r="F1675" s="832" t="s">
        <v>4739</v>
      </c>
      <c r="G1675" s="832" t="s">
        <v>4740</v>
      </c>
      <c r="H1675" s="849">
        <v>19.13</v>
      </c>
      <c r="I1675" s="849">
        <v>9270.42</v>
      </c>
      <c r="J1675" s="832"/>
      <c r="K1675" s="832">
        <v>484.60115002613696</v>
      </c>
      <c r="L1675" s="849"/>
      <c r="M1675" s="849"/>
      <c r="N1675" s="832"/>
      <c r="O1675" s="832"/>
      <c r="P1675" s="849"/>
      <c r="Q1675" s="849"/>
      <c r="R1675" s="837"/>
      <c r="S1675" s="850"/>
    </row>
    <row r="1676" spans="1:19" ht="14.4" customHeight="1" x14ac:dyDescent="0.3">
      <c r="A1676" s="831" t="s">
        <v>4551</v>
      </c>
      <c r="B1676" s="832" t="s">
        <v>4881</v>
      </c>
      <c r="C1676" s="832" t="s">
        <v>606</v>
      </c>
      <c r="D1676" s="832" t="s">
        <v>4542</v>
      </c>
      <c r="E1676" s="832" t="s">
        <v>4553</v>
      </c>
      <c r="F1676" s="832" t="s">
        <v>4741</v>
      </c>
      <c r="G1676" s="832" t="s">
        <v>4740</v>
      </c>
      <c r="H1676" s="849">
        <v>41.769999999999996</v>
      </c>
      <c r="I1676" s="849">
        <v>55511.229999999996</v>
      </c>
      <c r="J1676" s="832"/>
      <c r="K1676" s="832">
        <v>1328.9736653100313</v>
      </c>
      <c r="L1676" s="849"/>
      <c r="M1676" s="849"/>
      <c r="N1676" s="832"/>
      <c r="O1676" s="832"/>
      <c r="P1676" s="849"/>
      <c r="Q1676" s="849"/>
      <c r="R1676" s="837"/>
      <c r="S1676" s="850"/>
    </row>
    <row r="1677" spans="1:19" ht="14.4" customHeight="1" x14ac:dyDescent="0.3">
      <c r="A1677" s="831" t="s">
        <v>4551</v>
      </c>
      <c r="B1677" s="832" t="s">
        <v>4881</v>
      </c>
      <c r="C1677" s="832" t="s">
        <v>606</v>
      </c>
      <c r="D1677" s="832" t="s">
        <v>4542</v>
      </c>
      <c r="E1677" s="832" t="s">
        <v>4793</v>
      </c>
      <c r="F1677" s="832" t="s">
        <v>4796</v>
      </c>
      <c r="G1677" s="832" t="s">
        <v>4797</v>
      </c>
      <c r="H1677" s="849">
        <v>71</v>
      </c>
      <c r="I1677" s="849">
        <v>61557</v>
      </c>
      <c r="J1677" s="832"/>
      <c r="K1677" s="832">
        <v>867</v>
      </c>
      <c r="L1677" s="849"/>
      <c r="M1677" s="849"/>
      <c r="N1677" s="832"/>
      <c r="O1677" s="832"/>
      <c r="P1677" s="849"/>
      <c r="Q1677" s="849"/>
      <c r="R1677" s="837"/>
      <c r="S1677" s="850"/>
    </row>
    <row r="1678" spans="1:19" ht="14.4" customHeight="1" x14ac:dyDescent="0.3">
      <c r="A1678" s="831" t="s">
        <v>4551</v>
      </c>
      <c r="B1678" s="832" t="s">
        <v>4881</v>
      </c>
      <c r="C1678" s="832" t="s">
        <v>606</v>
      </c>
      <c r="D1678" s="832" t="s">
        <v>4542</v>
      </c>
      <c r="E1678" s="832" t="s">
        <v>4793</v>
      </c>
      <c r="F1678" s="832" t="s">
        <v>4891</v>
      </c>
      <c r="G1678" s="832" t="s">
        <v>4892</v>
      </c>
      <c r="H1678" s="849">
        <v>1</v>
      </c>
      <c r="I1678" s="849">
        <v>4279</v>
      </c>
      <c r="J1678" s="832"/>
      <c r="K1678" s="832">
        <v>4279</v>
      </c>
      <c r="L1678" s="849"/>
      <c r="M1678" s="849"/>
      <c r="N1678" s="832"/>
      <c r="O1678" s="832"/>
      <c r="P1678" s="849"/>
      <c r="Q1678" s="849"/>
      <c r="R1678" s="837"/>
      <c r="S1678" s="850"/>
    </row>
    <row r="1679" spans="1:19" ht="14.4" customHeight="1" x14ac:dyDescent="0.3">
      <c r="A1679" s="831" t="s">
        <v>4551</v>
      </c>
      <c r="B1679" s="832" t="s">
        <v>4881</v>
      </c>
      <c r="C1679" s="832" t="s">
        <v>606</v>
      </c>
      <c r="D1679" s="832" t="s">
        <v>4542</v>
      </c>
      <c r="E1679" s="832" t="s">
        <v>4804</v>
      </c>
      <c r="F1679" s="832" t="s">
        <v>4807</v>
      </c>
      <c r="G1679" s="832" t="s">
        <v>4808</v>
      </c>
      <c r="H1679" s="849">
        <v>2</v>
      </c>
      <c r="I1679" s="849">
        <v>244</v>
      </c>
      <c r="J1679" s="832"/>
      <c r="K1679" s="832">
        <v>122</v>
      </c>
      <c r="L1679" s="849"/>
      <c r="M1679" s="849"/>
      <c r="N1679" s="832"/>
      <c r="O1679" s="832"/>
      <c r="P1679" s="849"/>
      <c r="Q1679" s="849"/>
      <c r="R1679" s="837"/>
      <c r="S1679" s="850"/>
    </row>
    <row r="1680" spans="1:19" ht="14.4" customHeight="1" x14ac:dyDescent="0.3">
      <c r="A1680" s="831" t="s">
        <v>4551</v>
      </c>
      <c r="B1680" s="832" t="s">
        <v>4881</v>
      </c>
      <c r="C1680" s="832" t="s">
        <v>606</v>
      </c>
      <c r="D1680" s="832" t="s">
        <v>4542</v>
      </c>
      <c r="E1680" s="832" t="s">
        <v>4804</v>
      </c>
      <c r="F1680" s="832" t="s">
        <v>4809</v>
      </c>
      <c r="G1680" s="832" t="s">
        <v>4810</v>
      </c>
      <c r="H1680" s="849">
        <v>9</v>
      </c>
      <c r="I1680" s="849">
        <v>1323</v>
      </c>
      <c r="J1680" s="832"/>
      <c r="K1680" s="832">
        <v>147</v>
      </c>
      <c r="L1680" s="849"/>
      <c r="M1680" s="849"/>
      <c r="N1680" s="832"/>
      <c r="O1680" s="832"/>
      <c r="P1680" s="849"/>
      <c r="Q1680" s="849"/>
      <c r="R1680" s="837"/>
      <c r="S1680" s="850"/>
    </row>
    <row r="1681" spans="1:19" ht="14.4" customHeight="1" x14ac:dyDescent="0.3">
      <c r="A1681" s="831" t="s">
        <v>4551</v>
      </c>
      <c r="B1681" s="832" t="s">
        <v>4881</v>
      </c>
      <c r="C1681" s="832" t="s">
        <v>606</v>
      </c>
      <c r="D1681" s="832" t="s">
        <v>4542</v>
      </c>
      <c r="E1681" s="832" t="s">
        <v>4804</v>
      </c>
      <c r="F1681" s="832" t="s">
        <v>4813</v>
      </c>
      <c r="G1681" s="832" t="s">
        <v>4814</v>
      </c>
      <c r="H1681" s="849">
        <v>587</v>
      </c>
      <c r="I1681" s="849">
        <v>21719</v>
      </c>
      <c r="J1681" s="832"/>
      <c r="K1681" s="832">
        <v>37</v>
      </c>
      <c r="L1681" s="849"/>
      <c r="M1681" s="849"/>
      <c r="N1681" s="832"/>
      <c r="O1681" s="832"/>
      <c r="P1681" s="849"/>
      <c r="Q1681" s="849"/>
      <c r="R1681" s="837"/>
      <c r="S1681" s="850"/>
    </row>
    <row r="1682" spans="1:19" ht="14.4" customHeight="1" x14ac:dyDescent="0.3">
      <c r="A1682" s="831" t="s">
        <v>4551</v>
      </c>
      <c r="B1682" s="832" t="s">
        <v>4881</v>
      </c>
      <c r="C1682" s="832" t="s">
        <v>606</v>
      </c>
      <c r="D1682" s="832" t="s">
        <v>4542</v>
      </c>
      <c r="E1682" s="832" t="s">
        <v>4804</v>
      </c>
      <c r="F1682" s="832" t="s">
        <v>4815</v>
      </c>
      <c r="G1682" s="832" t="s">
        <v>4816</v>
      </c>
      <c r="H1682" s="849">
        <v>1</v>
      </c>
      <c r="I1682" s="849">
        <v>5</v>
      </c>
      <c r="J1682" s="832"/>
      <c r="K1682" s="832">
        <v>5</v>
      </c>
      <c r="L1682" s="849"/>
      <c r="M1682" s="849"/>
      <c r="N1682" s="832"/>
      <c r="O1682" s="832"/>
      <c r="P1682" s="849"/>
      <c r="Q1682" s="849"/>
      <c r="R1682" s="837"/>
      <c r="S1682" s="850"/>
    </row>
    <row r="1683" spans="1:19" ht="14.4" customHeight="1" x14ac:dyDescent="0.3">
      <c r="A1683" s="831" t="s">
        <v>4551</v>
      </c>
      <c r="B1683" s="832" t="s">
        <v>4881</v>
      </c>
      <c r="C1683" s="832" t="s">
        <v>606</v>
      </c>
      <c r="D1683" s="832" t="s">
        <v>4542</v>
      </c>
      <c r="E1683" s="832" t="s">
        <v>4804</v>
      </c>
      <c r="F1683" s="832" t="s">
        <v>4899</v>
      </c>
      <c r="G1683" s="832" t="s">
        <v>4900</v>
      </c>
      <c r="H1683" s="849">
        <v>206</v>
      </c>
      <c r="I1683" s="849">
        <v>36462</v>
      </c>
      <c r="J1683" s="832"/>
      <c r="K1683" s="832">
        <v>177</v>
      </c>
      <c r="L1683" s="849"/>
      <c r="M1683" s="849"/>
      <c r="N1683" s="832"/>
      <c r="O1683" s="832"/>
      <c r="P1683" s="849"/>
      <c r="Q1683" s="849"/>
      <c r="R1683" s="837"/>
      <c r="S1683" s="850"/>
    </row>
    <row r="1684" spans="1:19" ht="14.4" customHeight="1" x14ac:dyDescent="0.3">
      <c r="A1684" s="831" t="s">
        <v>4551</v>
      </c>
      <c r="B1684" s="832" t="s">
        <v>4881</v>
      </c>
      <c r="C1684" s="832" t="s">
        <v>606</v>
      </c>
      <c r="D1684" s="832" t="s">
        <v>4542</v>
      </c>
      <c r="E1684" s="832" t="s">
        <v>4804</v>
      </c>
      <c r="F1684" s="832" t="s">
        <v>4823</v>
      </c>
      <c r="G1684" s="832" t="s">
        <v>4824</v>
      </c>
      <c r="H1684" s="849">
        <v>426</v>
      </c>
      <c r="I1684" s="849">
        <v>103518</v>
      </c>
      <c r="J1684" s="832"/>
      <c r="K1684" s="832">
        <v>243</v>
      </c>
      <c r="L1684" s="849"/>
      <c r="M1684" s="849"/>
      <c r="N1684" s="832"/>
      <c r="O1684" s="832"/>
      <c r="P1684" s="849"/>
      <c r="Q1684" s="849"/>
      <c r="R1684" s="837"/>
      <c r="S1684" s="850"/>
    </row>
    <row r="1685" spans="1:19" ht="14.4" customHeight="1" x14ac:dyDescent="0.3">
      <c r="A1685" s="831" t="s">
        <v>4551</v>
      </c>
      <c r="B1685" s="832" t="s">
        <v>4881</v>
      </c>
      <c r="C1685" s="832" t="s">
        <v>606</v>
      </c>
      <c r="D1685" s="832" t="s">
        <v>4542</v>
      </c>
      <c r="E1685" s="832" t="s">
        <v>4804</v>
      </c>
      <c r="F1685" s="832" t="s">
        <v>4825</v>
      </c>
      <c r="G1685" s="832" t="s">
        <v>4826</v>
      </c>
      <c r="H1685" s="849">
        <v>1256</v>
      </c>
      <c r="I1685" s="849">
        <v>41866.580000000024</v>
      </c>
      <c r="J1685" s="832"/>
      <c r="K1685" s="832">
        <v>33.333264331210209</v>
      </c>
      <c r="L1685" s="849"/>
      <c r="M1685" s="849"/>
      <c r="N1685" s="832"/>
      <c r="O1685" s="832"/>
      <c r="P1685" s="849"/>
      <c r="Q1685" s="849"/>
      <c r="R1685" s="837"/>
      <c r="S1685" s="850"/>
    </row>
    <row r="1686" spans="1:19" ht="14.4" customHeight="1" x14ac:dyDescent="0.3">
      <c r="A1686" s="831" t="s">
        <v>4551</v>
      </c>
      <c r="B1686" s="832" t="s">
        <v>4881</v>
      </c>
      <c r="C1686" s="832" t="s">
        <v>606</v>
      </c>
      <c r="D1686" s="832" t="s">
        <v>4542</v>
      </c>
      <c r="E1686" s="832" t="s">
        <v>4804</v>
      </c>
      <c r="F1686" s="832" t="s">
        <v>4827</v>
      </c>
      <c r="G1686" s="832" t="s">
        <v>4828</v>
      </c>
      <c r="H1686" s="849">
        <v>107</v>
      </c>
      <c r="I1686" s="849">
        <v>3959</v>
      </c>
      <c r="J1686" s="832"/>
      <c r="K1686" s="832">
        <v>37</v>
      </c>
      <c r="L1686" s="849"/>
      <c r="M1686" s="849"/>
      <c r="N1686" s="832"/>
      <c r="O1686" s="832"/>
      <c r="P1686" s="849"/>
      <c r="Q1686" s="849"/>
      <c r="R1686" s="837"/>
      <c r="S1686" s="850"/>
    </row>
    <row r="1687" spans="1:19" ht="14.4" customHeight="1" x14ac:dyDescent="0.3">
      <c r="A1687" s="831" t="s">
        <v>4551</v>
      </c>
      <c r="B1687" s="832" t="s">
        <v>4881</v>
      </c>
      <c r="C1687" s="832" t="s">
        <v>606</v>
      </c>
      <c r="D1687" s="832" t="s">
        <v>4542</v>
      </c>
      <c r="E1687" s="832" t="s">
        <v>4804</v>
      </c>
      <c r="F1687" s="832" t="s">
        <v>4831</v>
      </c>
      <c r="G1687" s="832" t="s">
        <v>4832</v>
      </c>
      <c r="H1687" s="849">
        <v>48</v>
      </c>
      <c r="I1687" s="849">
        <v>1536</v>
      </c>
      <c r="J1687" s="832"/>
      <c r="K1687" s="832">
        <v>32</v>
      </c>
      <c r="L1687" s="849"/>
      <c r="M1687" s="849"/>
      <c r="N1687" s="832"/>
      <c r="O1687" s="832"/>
      <c r="P1687" s="849"/>
      <c r="Q1687" s="849"/>
      <c r="R1687" s="837"/>
      <c r="S1687" s="850"/>
    </row>
    <row r="1688" spans="1:19" ht="14.4" customHeight="1" x14ac:dyDescent="0.3">
      <c r="A1688" s="831" t="s">
        <v>4551</v>
      </c>
      <c r="B1688" s="832" t="s">
        <v>4881</v>
      </c>
      <c r="C1688" s="832" t="s">
        <v>606</v>
      </c>
      <c r="D1688" s="832" t="s">
        <v>4542</v>
      </c>
      <c r="E1688" s="832" t="s">
        <v>4804</v>
      </c>
      <c r="F1688" s="832" t="s">
        <v>4917</v>
      </c>
      <c r="G1688" s="832" t="s">
        <v>4918</v>
      </c>
      <c r="H1688" s="849">
        <v>1058</v>
      </c>
      <c r="I1688" s="849">
        <v>375590</v>
      </c>
      <c r="J1688" s="832"/>
      <c r="K1688" s="832">
        <v>355</v>
      </c>
      <c r="L1688" s="849"/>
      <c r="M1688" s="849"/>
      <c r="N1688" s="832"/>
      <c r="O1688" s="832"/>
      <c r="P1688" s="849"/>
      <c r="Q1688" s="849"/>
      <c r="R1688" s="837"/>
      <c r="S1688" s="850"/>
    </row>
    <row r="1689" spans="1:19" ht="14.4" customHeight="1" x14ac:dyDescent="0.3">
      <c r="A1689" s="831" t="s">
        <v>4551</v>
      </c>
      <c r="B1689" s="832" t="s">
        <v>4881</v>
      </c>
      <c r="C1689" s="832" t="s">
        <v>606</v>
      </c>
      <c r="D1689" s="832" t="s">
        <v>4542</v>
      </c>
      <c r="E1689" s="832" t="s">
        <v>4804</v>
      </c>
      <c r="F1689" s="832" t="s">
        <v>4835</v>
      </c>
      <c r="G1689" s="832" t="s">
        <v>4836</v>
      </c>
      <c r="H1689" s="849">
        <v>220</v>
      </c>
      <c r="I1689" s="849">
        <v>29040</v>
      </c>
      <c r="J1689" s="832"/>
      <c r="K1689" s="832">
        <v>132</v>
      </c>
      <c r="L1689" s="849"/>
      <c r="M1689" s="849"/>
      <c r="N1689" s="832"/>
      <c r="O1689" s="832"/>
      <c r="P1689" s="849"/>
      <c r="Q1689" s="849"/>
      <c r="R1689" s="837"/>
      <c r="S1689" s="850"/>
    </row>
    <row r="1690" spans="1:19" ht="14.4" customHeight="1" x14ac:dyDescent="0.3">
      <c r="A1690" s="831" t="s">
        <v>4551</v>
      </c>
      <c r="B1690" s="832" t="s">
        <v>4881</v>
      </c>
      <c r="C1690" s="832" t="s">
        <v>606</v>
      </c>
      <c r="D1690" s="832" t="s">
        <v>4542</v>
      </c>
      <c r="E1690" s="832" t="s">
        <v>4804</v>
      </c>
      <c r="F1690" s="832" t="s">
        <v>4841</v>
      </c>
      <c r="G1690" s="832" t="s">
        <v>4842</v>
      </c>
      <c r="H1690" s="849">
        <v>283</v>
      </c>
      <c r="I1690" s="849">
        <v>16697</v>
      </c>
      <c r="J1690" s="832"/>
      <c r="K1690" s="832">
        <v>59</v>
      </c>
      <c r="L1690" s="849"/>
      <c r="M1690" s="849"/>
      <c r="N1690" s="832"/>
      <c r="O1690" s="832"/>
      <c r="P1690" s="849"/>
      <c r="Q1690" s="849"/>
      <c r="R1690" s="837"/>
      <c r="S1690" s="850"/>
    </row>
    <row r="1691" spans="1:19" ht="14.4" customHeight="1" x14ac:dyDescent="0.3">
      <c r="A1691" s="831" t="s">
        <v>4551</v>
      </c>
      <c r="B1691" s="832" t="s">
        <v>4881</v>
      </c>
      <c r="C1691" s="832" t="s">
        <v>606</v>
      </c>
      <c r="D1691" s="832" t="s">
        <v>4538</v>
      </c>
      <c r="E1691" s="832" t="s">
        <v>4553</v>
      </c>
      <c r="F1691" s="832" t="s">
        <v>4555</v>
      </c>
      <c r="G1691" s="832" t="s">
        <v>1025</v>
      </c>
      <c r="H1691" s="849">
        <v>0.2</v>
      </c>
      <c r="I1691" s="849">
        <v>21.65</v>
      </c>
      <c r="J1691" s="832"/>
      <c r="K1691" s="832">
        <v>108.24999999999999</v>
      </c>
      <c r="L1691" s="849"/>
      <c r="M1691" s="849"/>
      <c r="N1691" s="832"/>
      <c r="O1691" s="832"/>
      <c r="P1691" s="849"/>
      <c r="Q1691" s="849"/>
      <c r="R1691" s="837"/>
      <c r="S1691" s="850"/>
    </row>
    <row r="1692" spans="1:19" ht="14.4" customHeight="1" x14ac:dyDescent="0.3">
      <c r="A1692" s="831" t="s">
        <v>4551</v>
      </c>
      <c r="B1692" s="832" t="s">
        <v>4881</v>
      </c>
      <c r="C1692" s="832" t="s">
        <v>606</v>
      </c>
      <c r="D1692" s="832" t="s">
        <v>4538</v>
      </c>
      <c r="E1692" s="832" t="s">
        <v>4553</v>
      </c>
      <c r="F1692" s="832" t="s">
        <v>4561</v>
      </c>
      <c r="G1692" s="832" t="s">
        <v>4562</v>
      </c>
      <c r="H1692" s="849">
        <v>0.7</v>
      </c>
      <c r="I1692" s="849">
        <v>143.77999999999997</v>
      </c>
      <c r="J1692" s="832"/>
      <c r="K1692" s="832">
        <v>205.39999999999998</v>
      </c>
      <c r="L1692" s="849"/>
      <c r="M1692" s="849"/>
      <c r="N1692" s="832"/>
      <c r="O1692" s="832"/>
      <c r="P1692" s="849"/>
      <c r="Q1692" s="849"/>
      <c r="R1692" s="837"/>
      <c r="S1692" s="850"/>
    </row>
    <row r="1693" spans="1:19" ht="14.4" customHeight="1" x14ac:dyDescent="0.3">
      <c r="A1693" s="831" t="s">
        <v>4551</v>
      </c>
      <c r="B1693" s="832" t="s">
        <v>4881</v>
      </c>
      <c r="C1693" s="832" t="s">
        <v>606</v>
      </c>
      <c r="D1693" s="832" t="s">
        <v>4538</v>
      </c>
      <c r="E1693" s="832" t="s">
        <v>4553</v>
      </c>
      <c r="F1693" s="832" t="s">
        <v>4568</v>
      </c>
      <c r="G1693" s="832" t="s">
        <v>4569</v>
      </c>
      <c r="H1693" s="849">
        <v>0.46</v>
      </c>
      <c r="I1693" s="849">
        <v>168.26</v>
      </c>
      <c r="J1693" s="832"/>
      <c r="K1693" s="832">
        <v>365.78260869565213</v>
      </c>
      <c r="L1693" s="849"/>
      <c r="M1693" s="849"/>
      <c r="N1693" s="832"/>
      <c r="O1693" s="832"/>
      <c r="P1693" s="849"/>
      <c r="Q1693" s="849"/>
      <c r="R1693" s="837"/>
      <c r="S1693" s="850"/>
    </row>
    <row r="1694" spans="1:19" ht="14.4" customHeight="1" x14ac:dyDescent="0.3">
      <c r="A1694" s="831" t="s">
        <v>4551</v>
      </c>
      <c r="B1694" s="832" t="s">
        <v>4881</v>
      </c>
      <c r="C1694" s="832" t="s">
        <v>606</v>
      </c>
      <c r="D1694" s="832" t="s">
        <v>4538</v>
      </c>
      <c r="E1694" s="832" t="s">
        <v>4553</v>
      </c>
      <c r="F1694" s="832" t="s">
        <v>4601</v>
      </c>
      <c r="G1694" s="832" t="s">
        <v>4602</v>
      </c>
      <c r="H1694" s="849">
        <v>3.87</v>
      </c>
      <c r="I1694" s="849">
        <v>532.27</v>
      </c>
      <c r="J1694" s="832"/>
      <c r="K1694" s="832">
        <v>137.53746770025839</v>
      </c>
      <c r="L1694" s="849"/>
      <c r="M1694" s="849"/>
      <c r="N1694" s="832"/>
      <c r="O1694" s="832"/>
      <c r="P1694" s="849"/>
      <c r="Q1694" s="849"/>
      <c r="R1694" s="837"/>
      <c r="S1694" s="850"/>
    </row>
    <row r="1695" spans="1:19" ht="14.4" customHeight="1" x14ac:dyDescent="0.3">
      <c r="A1695" s="831" t="s">
        <v>4551</v>
      </c>
      <c r="B1695" s="832" t="s">
        <v>4881</v>
      </c>
      <c r="C1695" s="832" t="s">
        <v>606</v>
      </c>
      <c r="D1695" s="832" t="s">
        <v>4538</v>
      </c>
      <c r="E1695" s="832" t="s">
        <v>4553</v>
      </c>
      <c r="F1695" s="832" t="s">
        <v>4603</v>
      </c>
      <c r="G1695" s="832" t="s">
        <v>4602</v>
      </c>
      <c r="H1695" s="849">
        <v>3</v>
      </c>
      <c r="I1695" s="849">
        <v>2062.98</v>
      </c>
      <c r="J1695" s="832"/>
      <c r="K1695" s="832">
        <v>687.66</v>
      </c>
      <c r="L1695" s="849"/>
      <c r="M1695" s="849"/>
      <c r="N1695" s="832"/>
      <c r="O1695" s="832"/>
      <c r="P1695" s="849"/>
      <c r="Q1695" s="849"/>
      <c r="R1695" s="837"/>
      <c r="S1695" s="850"/>
    </row>
    <row r="1696" spans="1:19" ht="14.4" customHeight="1" x14ac:dyDescent="0.3">
      <c r="A1696" s="831" t="s">
        <v>4551</v>
      </c>
      <c r="B1696" s="832" t="s">
        <v>4881</v>
      </c>
      <c r="C1696" s="832" t="s">
        <v>606</v>
      </c>
      <c r="D1696" s="832" t="s">
        <v>4538</v>
      </c>
      <c r="E1696" s="832" t="s">
        <v>4553</v>
      </c>
      <c r="F1696" s="832" t="s">
        <v>4604</v>
      </c>
      <c r="G1696" s="832" t="s">
        <v>1660</v>
      </c>
      <c r="H1696" s="849">
        <v>1</v>
      </c>
      <c r="I1696" s="849">
        <v>2075.36</v>
      </c>
      <c r="J1696" s="832"/>
      <c r="K1696" s="832">
        <v>2075.36</v>
      </c>
      <c r="L1696" s="849"/>
      <c r="M1696" s="849"/>
      <c r="N1696" s="832"/>
      <c r="O1696" s="832"/>
      <c r="P1696" s="849"/>
      <c r="Q1696" s="849"/>
      <c r="R1696" s="837"/>
      <c r="S1696" s="850"/>
    </row>
    <row r="1697" spans="1:19" ht="14.4" customHeight="1" x14ac:dyDescent="0.3">
      <c r="A1697" s="831" t="s">
        <v>4551</v>
      </c>
      <c r="B1697" s="832" t="s">
        <v>4881</v>
      </c>
      <c r="C1697" s="832" t="s">
        <v>606</v>
      </c>
      <c r="D1697" s="832" t="s">
        <v>4538</v>
      </c>
      <c r="E1697" s="832" t="s">
        <v>4553</v>
      </c>
      <c r="F1697" s="832" t="s">
        <v>4606</v>
      </c>
      <c r="G1697" s="832" t="s">
        <v>1144</v>
      </c>
      <c r="H1697" s="849">
        <v>1.2000000000000002</v>
      </c>
      <c r="I1697" s="849">
        <v>218.57999999999998</v>
      </c>
      <c r="J1697" s="832"/>
      <c r="K1697" s="832">
        <v>182.14999999999995</v>
      </c>
      <c r="L1697" s="849"/>
      <c r="M1697" s="849"/>
      <c r="N1697" s="832"/>
      <c r="O1697" s="832"/>
      <c r="P1697" s="849"/>
      <c r="Q1697" s="849"/>
      <c r="R1697" s="837"/>
      <c r="S1697" s="850"/>
    </row>
    <row r="1698" spans="1:19" ht="14.4" customHeight="1" x14ac:dyDescent="0.3">
      <c r="A1698" s="831" t="s">
        <v>4551</v>
      </c>
      <c r="B1698" s="832" t="s">
        <v>4881</v>
      </c>
      <c r="C1698" s="832" t="s">
        <v>606</v>
      </c>
      <c r="D1698" s="832" t="s">
        <v>4538</v>
      </c>
      <c r="E1698" s="832" t="s">
        <v>4553</v>
      </c>
      <c r="F1698" s="832" t="s">
        <v>4607</v>
      </c>
      <c r="G1698" s="832" t="s">
        <v>779</v>
      </c>
      <c r="H1698" s="849">
        <v>2</v>
      </c>
      <c r="I1698" s="849">
        <v>141.5</v>
      </c>
      <c r="J1698" s="832"/>
      <c r="K1698" s="832">
        <v>70.75</v>
      </c>
      <c r="L1698" s="849"/>
      <c r="M1698" s="849"/>
      <c r="N1698" s="832"/>
      <c r="O1698" s="832"/>
      <c r="P1698" s="849"/>
      <c r="Q1698" s="849"/>
      <c r="R1698" s="837"/>
      <c r="S1698" s="850"/>
    </row>
    <row r="1699" spans="1:19" ht="14.4" customHeight="1" x14ac:dyDescent="0.3">
      <c r="A1699" s="831" t="s">
        <v>4551</v>
      </c>
      <c r="B1699" s="832" t="s">
        <v>4881</v>
      </c>
      <c r="C1699" s="832" t="s">
        <v>606</v>
      </c>
      <c r="D1699" s="832" t="s">
        <v>4538</v>
      </c>
      <c r="E1699" s="832" t="s">
        <v>4553</v>
      </c>
      <c r="F1699" s="832" t="s">
        <v>4608</v>
      </c>
      <c r="G1699" s="832" t="s">
        <v>2564</v>
      </c>
      <c r="H1699" s="849">
        <v>0.2</v>
      </c>
      <c r="I1699" s="849">
        <v>97.29</v>
      </c>
      <c r="J1699" s="832"/>
      <c r="K1699" s="832">
        <v>486.45</v>
      </c>
      <c r="L1699" s="849"/>
      <c r="M1699" s="849"/>
      <c r="N1699" s="832"/>
      <c r="O1699" s="832"/>
      <c r="P1699" s="849"/>
      <c r="Q1699" s="849"/>
      <c r="R1699" s="837"/>
      <c r="S1699" s="850"/>
    </row>
    <row r="1700" spans="1:19" ht="14.4" customHeight="1" x14ac:dyDescent="0.3">
      <c r="A1700" s="831" t="s">
        <v>4551</v>
      </c>
      <c r="B1700" s="832" t="s">
        <v>4881</v>
      </c>
      <c r="C1700" s="832" t="s">
        <v>606</v>
      </c>
      <c r="D1700" s="832" t="s">
        <v>4538</v>
      </c>
      <c r="E1700" s="832" t="s">
        <v>4553</v>
      </c>
      <c r="F1700" s="832" t="s">
        <v>4609</v>
      </c>
      <c r="G1700" s="832" t="s">
        <v>2564</v>
      </c>
      <c r="H1700" s="849">
        <v>1</v>
      </c>
      <c r="I1700" s="849">
        <v>121.61</v>
      </c>
      <c r="J1700" s="832"/>
      <c r="K1700" s="832">
        <v>121.61</v>
      </c>
      <c r="L1700" s="849"/>
      <c r="M1700" s="849"/>
      <c r="N1700" s="832"/>
      <c r="O1700" s="832"/>
      <c r="P1700" s="849"/>
      <c r="Q1700" s="849"/>
      <c r="R1700" s="837"/>
      <c r="S1700" s="850"/>
    </row>
    <row r="1701" spans="1:19" ht="14.4" customHeight="1" x14ac:dyDescent="0.3">
      <c r="A1701" s="831" t="s">
        <v>4551</v>
      </c>
      <c r="B1701" s="832" t="s">
        <v>4881</v>
      </c>
      <c r="C1701" s="832" t="s">
        <v>606</v>
      </c>
      <c r="D1701" s="832" t="s">
        <v>4538</v>
      </c>
      <c r="E1701" s="832" t="s">
        <v>4553</v>
      </c>
      <c r="F1701" s="832" t="s">
        <v>4610</v>
      </c>
      <c r="G1701" s="832" t="s">
        <v>2564</v>
      </c>
      <c r="H1701" s="849">
        <v>1</v>
      </c>
      <c r="I1701" s="849">
        <v>243.24</v>
      </c>
      <c r="J1701" s="832"/>
      <c r="K1701" s="832">
        <v>243.24</v>
      </c>
      <c r="L1701" s="849"/>
      <c r="M1701" s="849"/>
      <c r="N1701" s="832"/>
      <c r="O1701" s="832"/>
      <c r="P1701" s="849"/>
      <c r="Q1701" s="849"/>
      <c r="R1701" s="837"/>
      <c r="S1701" s="850"/>
    </row>
    <row r="1702" spans="1:19" ht="14.4" customHeight="1" x14ac:dyDescent="0.3">
      <c r="A1702" s="831" t="s">
        <v>4551</v>
      </c>
      <c r="B1702" s="832" t="s">
        <v>4881</v>
      </c>
      <c r="C1702" s="832" t="s">
        <v>606</v>
      </c>
      <c r="D1702" s="832" t="s">
        <v>4538</v>
      </c>
      <c r="E1702" s="832" t="s">
        <v>4553</v>
      </c>
      <c r="F1702" s="832" t="s">
        <v>4611</v>
      </c>
      <c r="G1702" s="832" t="s">
        <v>1208</v>
      </c>
      <c r="H1702" s="849">
        <v>0.4</v>
      </c>
      <c r="I1702" s="849">
        <v>23.98</v>
      </c>
      <c r="J1702" s="832"/>
      <c r="K1702" s="832">
        <v>59.949999999999996</v>
      </c>
      <c r="L1702" s="849"/>
      <c r="M1702" s="849"/>
      <c r="N1702" s="832"/>
      <c r="O1702" s="832"/>
      <c r="P1702" s="849"/>
      <c r="Q1702" s="849"/>
      <c r="R1702" s="837"/>
      <c r="S1702" s="850"/>
    </row>
    <row r="1703" spans="1:19" ht="14.4" customHeight="1" x14ac:dyDescent="0.3">
      <c r="A1703" s="831" t="s">
        <v>4551</v>
      </c>
      <c r="B1703" s="832" t="s">
        <v>4881</v>
      </c>
      <c r="C1703" s="832" t="s">
        <v>606</v>
      </c>
      <c r="D1703" s="832" t="s">
        <v>4538</v>
      </c>
      <c r="E1703" s="832" t="s">
        <v>4553</v>
      </c>
      <c r="F1703" s="832" t="s">
        <v>4614</v>
      </c>
      <c r="G1703" s="832" t="s">
        <v>4615</v>
      </c>
      <c r="H1703" s="849">
        <v>4.4000000000000004</v>
      </c>
      <c r="I1703" s="849">
        <v>516.12</v>
      </c>
      <c r="J1703" s="832"/>
      <c r="K1703" s="832">
        <v>117.3</v>
      </c>
      <c r="L1703" s="849"/>
      <c r="M1703" s="849"/>
      <c r="N1703" s="832"/>
      <c r="O1703" s="832"/>
      <c r="P1703" s="849"/>
      <c r="Q1703" s="849"/>
      <c r="R1703" s="837"/>
      <c r="S1703" s="850"/>
    </row>
    <row r="1704" spans="1:19" ht="14.4" customHeight="1" x14ac:dyDescent="0.3">
      <c r="A1704" s="831" t="s">
        <v>4551</v>
      </c>
      <c r="B1704" s="832" t="s">
        <v>4881</v>
      </c>
      <c r="C1704" s="832" t="s">
        <v>606</v>
      </c>
      <c r="D1704" s="832" t="s">
        <v>4538</v>
      </c>
      <c r="E1704" s="832" t="s">
        <v>4553</v>
      </c>
      <c r="F1704" s="832" t="s">
        <v>4616</v>
      </c>
      <c r="G1704" s="832" t="s">
        <v>1146</v>
      </c>
      <c r="H1704" s="849">
        <v>0.4</v>
      </c>
      <c r="I1704" s="849">
        <v>35.799999999999997</v>
      </c>
      <c r="J1704" s="832"/>
      <c r="K1704" s="832">
        <v>89.499999999999986</v>
      </c>
      <c r="L1704" s="849"/>
      <c r="M1704" s="849"/>
      <c r="N1704" s="832"/>
      <c r="O1704" s="832"/>
      <c r="P1704" s="849"/>
      <c r="Q1704" s="849"/>
      <c r="R1704" s="837"/>
      <c r="S1704" s="850"/>
    </row>
    <row r="1705" spans="1:19" ht="14.4" customHeight="1" x14ac:dyDescent="0.3">
      <c r="A1705" s="831" t="s">
        <v>4551</v>
      </c>
      <c r="B1705" s="832" t="s">
        <v>4881</v>
      </c>
      <c r="C1705" s="832" t="s">
        <v>606</v>
      </c>
      <c r="D1705" s="832" t="s">
        <v>4538</v>
      </c>
      <c r="E1705" s="832" t="s">
        <v>4553</v>
      </c>
      <c r="F1705" s="832" t="s">
        <v>4619</v>
      </c>
      <c r="G1705" s="832" t="s">
        <v>1636</v>
      </c>
      <c r="H1705" s="849">
        <v>0.03</v>
      </c>
      <c r="I1705" s="849">
        <v>6.02</v>
      </c>
      <c r="J1705" s="832"/>
      <c r="K1705" s="832">
        <v>200.66666666666666</v>
      </c>
      <c r="L1705" s="849"/>
      <c r="M1705" s="849"/>
      <c r="N1705" s="832"/>
      <c r="O1705" s="832"/>
      <c r="P1705" s="849"/>
      <c r="Q1705" s="849"/>
      <c r="R1705" s="837"/>
      <c r="S1705" s="850"/>
    </row>
    <row r="1706" spans="1:19" ht="14.4" customHeight="1" x14ac:dyDescent="0.3">
      <c r="A1706" s="831" t="s">
        <v>4551</v>
      </c>
      <c r="B1706" s="832" t="s">
        <v>4881</v>
      </c>
      <c r="C1706" s="832" t="s">
        <v>606</v>
      </c>
      <c r="D1706" s="832" t="s">
        <v>4538</v>
      </c>
      <c r="E1706" s="832" t="s">
        <v>4553</v>
      </c>
      <c r="F1706" s="832" t="s">
        <v>4620</v>
      </c>
      <c r="G1706" s="832" t="s">
        <v>2087</v>
      </c>
      <c r="H1706" s="849">
        <v>1.6800000000000002</v>
      </c>
      <c r="I1706" s="849">
        <v>3952.8599999999997</v>
      </c>
      <c r="J1706" s="832"/>
      <c r="K1706" s="832">
        <v>2352.8928571428569</v>
      </c>
      <c r="L1706" s="849"/>
      <c r="M1706" s="849"/>
      <c r="N1706" s="832"/>
      <c r="O1706" s="832"/>
      <c r="P1706" s="849"/>
      <c r="Q1706" s="849"/>
      <c r="R1706" s="837"/>
      <c r="S1706" s="850"/>
    </row>
    <row r="1707" spans="1:19" ht="14.4" customHeight="1" x14ac:dyDescent="0.3">
      <c r="A1707" s="831" t="s">
        <v>4551</v>
      </c>
      <c r="B1707" s="832" t="s">
        <v>4881</v>
      </c>
      <c r="C1707" s="832" t="s">
        <v>606</v>
      </c>
      <c r="D1707" s="832" t="s">
        <v>4538</v>
      </c>
      <c r="E1707" s="832" t="s">
        <v>4553</v>
      </c>
      <c r="F1707" s="832" t="s">
        <v>4623</v>
      </c>
      <c r="G1707" s="832" t="s">
        <v>4624</v>
      </c>
      <c r="H1707" s="849">
        <v>0.34</v>
      </c>
      <c r="I1707" s="849">
        <v>169.24</v>
      </c>
      <c r="J1707" s="832"/>
      <c r="K1707" s="832">
        <v>497.76470588235293</v>
      </c>
      <c r="L1707" s="849"/>
      <c r="M1707" s="849"/>
      <c r="N1707" s="832"/>
      <c r="O1707" s="832"/>
      <c r="P1707" s="849"/>
      <c r="Q1707" s="849"/>
      <c r="R1707" s="837"/>
      <c r="S1707" s="850"/>
    </row>
    <row r="1708" spans="1:19" ht="14.4" customHeight="1" x14ac:dyDescent="0.3">
      <c r="A1708" s="831" t="s">
        <v>4551</v>
      </c>
      <c r="B1708" s="832" t="s">
        <v>4881</v>
      </c>
      <c r="C1708" s="832" t="s">
        <v>606</v>
      </c>
      <c r="D1708" s="832" t="s">
        <v>4538</v>
      </c>
      <c r="E1708" s="832" t="s">
        <v>4553</v>
      </c>
      <c r="F1708" s="832" t="s">
        <v>4625</v>
      </c>
      <c r="G1708" s="832" t="s">
        <v>4624</v>
      </c>
      <c r="H1708" s="849">
        <v>1.95</v>
      </c>
      <c r="I1708" s="849">
        <v>323.54000000000002</v>
      </c>
      <c r="J1708" s="832"/>
      <c r="K1708" s="832">
        <v>165.91794871794872</v>
      </c>
      <c r="L1708" s="849"/>
      <c r="M1708" s="849"/>
      <c r="N1708" s="832"/>
      <c r="O1708" s="832"/>
      <c r="P1708" s="849"/>
      <c r="Q1708" s="849"/>
      <c r="R1708" s="837"/>
      <c r="S1708" s="850"/>
    </row>
    <row r="1709" spans="1:19" ht="14.4" customHeight="1" x14ac:dyDescent="0.3">
      <c r="A1709" s="831" t="s">
        <v>4551</v>
      </c>
      <c r="B1709" s="832" t="s">
        <v>4881</v>
      </c>
      <c r="C1709" s="832" t="s">
        <v>606</v>
      </c>
      <c r="D1709" s="832" t="s">
        <v>4538</v>
      </c>
      <c r="E1709" s="832" t="s">
        <v>4553</v>
      </c>
      <c r="F1709" s="832" t="s">
        <v>4653</v>
      </c>
      <c r="G1709" s="832" t="s">
        <v>2101</v>
      </c>
      <c r="H1709" s="849">
        <v>8</v>
      </c>
      <c r="I1709" s="849">
        <v>53851.6</v>
      </c>
      <c r="J1709" s="832"/>
      <c r="K1709" s="832">
        <v>6731.45</v>
      </c>
      <c r="L1709" s="849"/>
      <c r="M1709" s="849"/>
      <c r="N1709" s="832"/>
      <c r="O1709" s="832"/>
      <c r="P1709" s="849"/>
      <c r="Q1709" s="849"/>
      <c r="R1709" s="837"/>
      <c r="S1709" s="850"/>
    </row>
    <row r="1710" spans="1:19" ht="14.4" customHeight="1" x14ac:dyDescent="0.3">
      <c r="A1710" s="831" t="s">
        <v>4551</v>
      </c>
      <c r="B1710" s="832" t="s">
        <v>4881</v>
      </c>
      <c r="C1710" s="832" t="s">
        <v>606</v>
      </c>
      <c r="D1710" s="832" t="s">
        <v>4538</v>
      </c>
      <c r="E1710" s="832" t="s">
        <v>4553</v>
      </c>
      <c r="F1710" s="832" t="s">
        <v>4668</v>
      </c>
      <c r="G1710" s="832" t="s">
        <v>4669</v>
      </c>
      <c r="H1710" s="849">
        <v>0.44</v>
      </c>
      <c r="I1710" s="849">
        <v>477</v>
      </c>
      <c r="J1710" s="832"/>
      <c r="K1710" s="832">
        <v>1084.090909090909</v>
      </c>
      <c r="L1710" s="849"/>
      <c r="M1710" s="849"/>
      <c r="N1710" s="832"/>
      <c r="O1710" s="832"/>
      <c r="P1710" s="849"/>
      <c r="Q1710" s="849"/>
      <c r="R1710" s="837"/>
      <c r="S1710" s="850"/>
    </row>
    <row r="1711" spans="1:19" ht="14.4" customHeight="1" x14ac:dyDescent="0.3">
      <c r="A1711" s="831" t="s">
        <v>4551</v>
      </c>
      <c r="B1711" s="832" t="s">
        <v>4881</v>
      </c>
      <c r="C1711" s="832" t="s">
        <v>606</v>
      </c>
      <c r="D1711" s="832" t="s">
        <v>4538</v>
      </c>
      <c r="E1711" s="832" t="s">
        <v>4553</v>
      </c>
      <c r="F1711" s="832" t="s">
        <v>4678</v>
      </c>
      <c r="G1711" s="832" t="s">
        <v>2087</v>
      </c>
      <c r="H1711" s="849">
        <v>2.1</v>
      </c>
      <c r="I1711" s="849">
        <v>1647.02</v>
      </c>
      <c r="J1711" s="832"/>
      <c r="K1711" s="832">
        <v>784.29523809523801</v>
      </c>
      <c r="L1711" s="849"/>
      <c r="M1711" s="849"/>
      <c r="N1711" s="832"/>
      <c r="O1711" s="832"/>
      <c r="P1711" s="849"/>
      <c r="Q1711" s="849"/>
      <c r="R1711" s="837"/>
      <c r="S1711" s="850"/>
    </row>
    <row r="1712" spans="1:19" ht="14.4" customHeight="1" x14ac:dyDescent="0.3">
      <c r="A1712" s="831" t="s">
        <v>4551</v>
      </c>
      <c r="B1712" s="832" t="s">
        <v>4881</v>
      </c>
      <c r="C1712" s="832" t="s">
        <v>606</v>
      </c>
      <c r="D1712" s="832" t="s">
        <v>4538</v>
      </c>
      <c r="E1712" s="832" t="s">
        <v>4553</v>
      </c>
      <c r="F1712" s="832" t="s">
        <v>4683</v>
      </c>
      <c r="G1712" s="832" t="s">
        <v>4684</v>
      </c>
      <c r="H1712" s="849">
        <v>0.22</v>
      </c>
      <c r="I1712" s="849">
        <v>80.47</v>
      </c>
      <c r="J1712" s="832"/>
      <c r="K1712" s="832">
        <v>365.77272727272725</v>
      </c>
      <c r="L1712" s="849"/>
      <c r="M1712" s="849"/>
      <c r="N1712" s="832"/>
      <c r="O1712" s="832"/>
      <c r="P1712" s="849"/>
      <c r="Q1712" s="849"/>
      <c r="R1712" s="837"/>
      <c r="S1712" s="850"/>
    </row>
    <row r="1713" spans="1:19" ht="14.4" customHeight="1" x14ac:dyDescent="0.3">
      <c r="A1713" s="831" t="s">
        <v>4551</v>
      </c>
      <c r="B1713" s="832" t="s">
        <v>4881</v>
      </c>
      <c r="C1713" s="832" t="s">
        <v>606</v>
      </c>
      <c r="D1713" s="832" t="s">
        <v>4538</v>
      </c>
      <c r="E1713" s="832" t="s">
        <v>4553</v>
      </c>
      <c r="F1713" s="832" t="s">
        <v>4701</v>
      </c>
      <c r="G1713" s="832" t="s">
        <v>4702</v>
      </c>
      <c r="H1713" s="849">
        <v>0.6</v>
      </c>
      <c r="I1713" s="849">
        <v>323.13</v>
      </c>
      <c r="J1713" s="832"/>
      <c r="K1713" s="832">
        <v>538.55000000000007</v>
      </c>
      <c r="L1713" s="849"/>
      <c r="M1713" s="849"/>
      <c r="N1713" s="832"/>
      <c r="O1713" s="832"/>
      <c r="P1713" s="849"/>
      <c r="Q1713" s="849"/>
      <c r="R1713" s="837"/>
      <c r="S1713" s="850"/>
    </row>
    <row r="1714" spans="1:19" ht="14.4" customHeight="1" x14ac:dyDescent="0.3">
      <c r="A1714" s="831" t="s">
        <v>4551</v>
      </c>
      <c r="B1714" s="832" t="s">
        <v>4881</v>
      </c>
      <c r="C1714" s="832" t="s">
        <v>606</v>
      </c>
      <c r="D1714" s="832" t="s">
        <v>4538</v>
      </c>
      <c r="E1714" s="832" t="s">
        <v>4553</v>
      </c>
      <c r="F1714" s="832" t="s">
        <v>4706</v>
      </c>
      <c r="G1714" s="832" t="s">
        <v>3387</v>
      </c>
      <c r="H1714" s="849">
        <v>0.2</v>
      </c>
      <c r="I1714" s="849">
        <v>14.14</v>
      </c>
      <c r="J1714" s="832"/>
      <c r="K1714" s="832">
        <v>70.7</v>
      </c>
      <c r="L1714" s="849"/>
      <c r="M1714" s="849"/>
      <c r="N1714" s="832"/>
      <c r="O1714" s="832"/>
      <c r="P1714" s="849"/>
      <c r="Q1714" s="849"/>
      <c r="R1714" s="837"/>
      <c r="S1714" s="850"/>
    </row>
    <row r="1715" spans="1:19" ht="14.4" customHeight="1" x14ac:dyDescent="0.3">
      <c r="A1715" s="831" t="s">
        <v>4551</v>
      </c>
      <c r="B1715" s="832" t="s">
        <v>4881</v>
      </c>
      <c r="C1715" s="832" t="s">
        <v>606</v>
      </c>
      <c r="D1715" s="832" t="s">
        <v>4538</v>
      </c>
      <c r="E1715" s="832" t="s">
        <v>4553</v>
      </c>
      <c r="F1715" s="832" t="s">
        <v>4713</v>
      </c>
      <c r="G1715" s="832" t="s">
        <v>2400</v>
      </c>
      <c r="H1715" s="849">
        <v>1</v>
      </c>
      <c r="I1715" s="849">
        <v>1749.08</v>
      </c>
      <c r="J1715" s="832"/>
      <c r="K1715" s="832">
        <v>1749.08</v>
      </c>
      <c r="L1715" s="849"/>
      <c r="M1715" s="849"/>
      <c r="N1715" s="832"/>
      <c r="O1715" s="832"/>
      <c r="P1715" s="849"/>
      <c r="Q1715" s="849"/>
      <c r="R1715" s="837"/>
      <c r="S1715" s="850"/>
    </row>
    <row r="1716" spans="1:19" ht="14.4" customHeight="1" x14ac:dyDescent="0.3">
      <c r="A1716" s="831" t="s">
        <v>4551</v>
      </c>
      <c r="B1716" s="832" t="s">
        <v>4881</v>
      </c>
      <c r="C1716" s="832" t="s">
        <v>606</v>
      </c>
      <c r="D1716" s="832" t="s">
        <v>4538</v>
      </c>
      <c r="E1716" s="832" t="s">
        <v>4553</v>
      </c>
      <c r="F1716" s="832" t="s">
        <v>4714</v>
      </c>
      <c r="G1716" s="832" t="s">
        <v>2239</v>
      </c>
      <c r="H1716" s="849">
        <v>0.4</v>
      </c>
      <c r="I1716" s="849">
        <v>113.12</v>
      </c>
      <c r="J1716" s="832"/>
      <c r="K1716" s="832">
        <v>282.8</v>
      </c>
      <c r="L1716" s="849"/>
      <c r="M1716" s="849"/>
      <c r="N1716" s="832"/>
      <c r="O1716" s="832"/>
      <c r="P1716" s="849"/>
      <c r="Q1716" s="849"/>
      <c r="R1716" s="837"/>
      <c r="S1716" s="850"/>
    </row>
    <row r="1717" spans="1:19" ht="14.4" customHeight="1" x14ac:dyDescent="0.3">
      <c r="A1717" s="831" t="s">
        <v>4551</v>
      </c>
      <c r="B1717" s="832" t="s">
        <v>4881</v>
      </c>
      <c r="C1717" s="832" t="s">
        <v>606</v>
      </c>
      <c r="D1717" s="832" t="s">
        <v>4538</v>
      </c>
      <c r="E1717" s="832" t="s">
        <v>4804</v>
      </c>
      <c r="F1717" s="832" t="s">
        <v>4807</v>
      </c>
      <c r="G1717" s="832" t="s">
        <v>4808</v>
      </c>
      <c r="H1717" s="849">
        <v>5</v>
      </c>
      <c r="I1717" s="849">
        <v>610</v>
      </c>
      <c r="J1717" s="832"/>
      <c r="K1717" s="832">
        <v>122</v>
      </c>
      <c r="L1717" s="849"/>
      <c r="M1717" s="849"/>
      <c r="N1717" s="832"/>
      <c r="O1717" s="832"/>
      <c r="P1717" s="849"/>
      <c r="Q1717" s="849"/>
      <c r="R1717" s="837"/>
      <c r="S1717" s="850"/>
    </row>
    <row r="1718" spans="1:19" ht="14.4" customHeight="1" x14ac:dyDescent="0.3">
      <c r="A1718" s="831" t="s">
        <v>4551</v>
      </c>
      <c r="B1718" s="832" t="s">
        <v>4881</v>
      </c>
      <c r="C1718" s="832" t="s">
        <v>606</v>
      </c>
      <c r="D1718" s="832" t="s">
        <v>4538</v>
      </c>
      <c r="E1718" s="832" t="s">
        <v>4804</v>
      </c>
      <c r="F1718" s="832" t="s">
        <v>4809</v>
      </c>
      <c r="G1718" s="832" t="s">
        <v>4810</v>
      </c>
      <c r="H1718" s="849">
        <v>12</v>
      </c>
      <c r="I1718" s="849">
        <v>1764</v>
      </c>
      <c r="J1718" s="832"/>
      <c r="K1718" s="832">
        <v>147</v>
      </c>
      <c r="L1718" s="849"/>
      <c r="M1718" s="849"/>
      <c r="N1718" s="832"/>
      <c r="O1718" s="832"/>
      <c r="P1718" s="849"/>
      <c r="Q1718" s="849"/>
      <c r="R1718" s="837"/>
      <c r="S1718" s="850"/>
    </row>
    <row r="1719" spans="1:19" ht="14.4" customHeight="1" x14ac:dyDescent="0.3">
      <c r="A1719" s="831" t="s">
        <v>4551</v>
      </c>
      <c r="B1719" s="832" t="s">
        <v>4881</v>
      </c>
      <c r="C1719" s="832" t="s">
        <v>606</v>
      </c>
      <c r="D1719" s="832" t="s">
        <v>4538</v>
      </c>
      <c r="E1719" s="832" t="s">
        <v>4804</v>
      </c>
      <c r="F1719" s="832" t="s">
        <v>4813</v>
      </c>
      <c r="G1719" s="832" t="s">
        <v>4814</v>
      </c>
      <c r="H1719" s="849">
        <v>96</v>
      </c>
      <c r="I1719" s="849">
        <v>3552</v>
      </c>
      <c r="J1719" s="832"/>
      <c r="K1719" s="832">
        <v>37</v>
      </c>
      <c r="L1719" s="849"/>
      <c r="M1719" s="849"/>
      <c r="N1719" s="832"/>
      <c r="O1719" s="832"/>
      <c r="P1719" s="849"/>
      <c r="Q1719" s="849"/>
      <c r="R1719" s="837"/>
      <c r="S1719" s="850"/>
    </row>
    <row r="1720" spans="1:19" ht="14.4" customHeight="1" x14ac:dyDescent="0.3">
      <c r="A1720" s="831" t="s">
        <v>4551</v>
      </c>
      <c r="B1720" s="832" t="s">
        <v>4881</v>
      </c>
      <c r="C1720" s="832" t="s">
        <v>606</v>
      </c>
      <c r="D1720" s="832" t="s">
        <v>4538</v>
      </c>
      <c r="E1720" s="832" t="s">
        <v>4804</v>
      </c>
      <c r="F1720" s="832" t="s">
        <v>4815</v>
      </c>
      <c r="G1720" s="832" t="s">
        <v>4816</v>
      </c>
      <c r="H1720" s="849">
        <v>1</v>
      </c>
      <c r="I1720" s="849">
        <v>5</v>
      </c>
      <c r="J1720" s="832"/>
      <c r="K1720" s="832">
        <v>5</v>
      </c>
      <c r="L1720" s="849"/>
      <c r="M1720" s="849"/>
      <c r="N1720" s="832"/>
      <c r="O1720" s="832"/>
      <c r="P1720" s="849"/>
      <c r="Q1720" s="849"/>
      <c r="R1720" s="837"/>
      <c r="S1720" s="850"/>
    </row>
    <row r="1721" spans="1:19" ht="14.4" customHeight="1" x14ac:dyDescent="0.3">
      <c r="A1721" s="831" t="s">
        <v>4551</v>
      </c>
      <c r="B1721" s="832" t="s">
        <v>4881</v>
      </c>
      <c r="C1721" s="832" t="s">
        <v>606</v>
      </c>
      <c r="D1721" s="832" t="s">
        <v>4538</v>
      </c>
      <c r="E1721" s="832" t="s">
        <v>4804</v>
      </c>
      <c r="F1721" s="832" t="s">
        <v>4897</v>
      </c>
      <c r="G1721" s="832" t="s">
        <v>4898</v>
      </c>
      <c r="H1721" s="849">
        <v>1</v>
      </c>
      <c r="I1721" s="849">
        <v>5</v>
      </c>
      <c r="J1721" s="832"/>
      <c r="K1721" s="832">
        <v>5</v>
      </c>
      <c r="L1721" s="849"/>
      <c r="M1721" s="849"/>
      <c r="N1721" s="832"/>
      <c r="O1721" s="832"/>
      <c r="P1721" s="849"/>
      <c r="Q1721" s="849"/>
      <c r="R1721" s="837"/>
      <c r="S1721" s="850"/>
    </row>
    <row r="1722" spans="1:19" ht="14.4" customHeight="1" x14ac:dyDescent="0.3">
      <c r="A1722" s="831" t="s">
        <v>4551</v>
      </c>
      <c r="B1722" s="832" t="s">
        <v>4881</v>
      </c>
      <c r="C1722" s="832" t="s">
        <v>606</v>
      </c>
      <c r="D1722" s="832" t="s">
        <v>4538</v>
      </c>
      <c r="E1722" s="832" t="s">
        <v>4804</v>
      </c>
      <c r="F1722" s="832" t="s">
        <v>4899</v>
      </c>
      <c r="G1722" s="832" t="s">
        <v>4900</v>
      </c>
      <c r="H1722" s="849">
        <v>6</v>
      </c>
      <c r="I1722" s="849">
        <v>1062</v>
      </c>
      <c r="J1722" s="832"/>
      <c r="K1722" s="832">
        <v>177</v>
      </c>
      <c r="L1722" s="849"/>
      <c r="M1722" s="849"/>
      <c r="N1722" s="832"/>
      <c r="O1722" s="832"/>
      <c r="P1722" s="849"/>
      <c r="Q1722" s="849"/>
      <c r="R1722" s="837"/>
      <c r="S1722" s="850"/>
    </row>
    <row r="1723" spans="1:19" ht="14.4" customHeight="1" x14ac:dyDescent="0.3">
      <c r="A1723" s="831" t="s">
        <v>4551</v>
      </c>
      <c r="B1723" s="832" t="s">
        <v>4881</v>
      </c>
      <c r="C1723" s="832" t="s">
        <v>606</v>
      </c>
      <c r="D1723" s="832" t="s">
        <v>4538</v>
      </c>
      <c r="E1723" s="832" t="s">
        <v>4804</v>
      </c>
      <c r="F1723" s="832" t="s">
        <v>4903</v>
      </c>
      <c r="G1723" s="832" t="s">
        <v>4904</v>
      </c>
      <c r="H1723" s="849">
        <v>625</v>
      </c>
      <c r="I1723" s="849">
        <v>446875</v>
      </c>
      <c r="J1723" s="832">
        <v>6.0679611650485441</v>
      </c>
      <c r="K1723" s="832">
        <v>715</v>
      </c>
      <c r="L1723" s="849">
        <v>103</v>
      </c>
      <c r="M1723" s="849">
        <v>73645</v>
      </c>
      <c r="N1723" s="832">
        <v>1</v>
      </c>
      <c r="O1723" s="832">
        <v>715</v>
      </c>
      <c r="P1723" s="849"/>
      <c r="Q1723" s="849"/>
      <c r="R1723" s="837"/>
      <c r="S1723" s="850"/>
    </row>
    <row r="1724" spans="1:19" ht="14.4" customHeight="1" x14ac:dyDescent="0.3">
      <c r="A1724" s="831" t="s">
        <v>4551</v>
      </c>
      <c r="B1724" s="832" t="s">
        <v>4881</v>
      </c>
      <c r="C1724" s="832" t="s">
        <v>606</v>
      </c>
      <c r="D1724" s="832" t="s">
        <v>4538</v>
      </c>
      <c r="E1724" s="832" t="s">
        <v>4804</v>
      </c>
      <c r="F1724" s="832" t="s">
        <v>4909</v>
      </c>
      <c r="G1724" s="832" t="s">
        <v>4910</v>
      </c>
      <c r="H1724" s="849">
        <v>21</v>
      </c>
      <c r="I1724" s="849">
        <v>2709</v>
      </c>
      <c r="J1724" s="832">
        <v>10.5</v>
      </c>
      <c r="K1724" s="832">
        <v>129</v>
      </c>
      <c r="L1724" s="849">
        <v>2</v>
      </c>
      <c r="M1724" s="849">
        <v>258</v>
      </c>
      <c r="N1724" s="832">
        <v>1</v>
      </c>
      <c r="O1724" s="832">
        <v>129</v>
      </c>
      <c r="P1724" s="849"/>
      <c r="Q1724" s="849"/>
      <c r="R1724" s="837"/>
      <c r="S1724" s="850"/>
    </row>
    <row r="1725" spans="1:19" ht="14.4" customHeight="1" x14ac:dyDescent="0.3">
      <c r="A1725" s="831" t="s">
        <v>4551</v>
      </c>
      <c r="B1725" s="832" t="s">
        <v>4881</v>
      </c>
      <c r="C1725" s="832" t="s">
        <v>606</v>
      </c>
      <c r="D1725" s="832" t="s">
        <v>4538</v>
      </c>
      <c r="E1725" s="832" t="s">
        <v>4804</v>
      </c>
      <c r="F1725" s="832" t="s">
        <v>4913</v>
      </c>
      <c r="G1725" s="832" t="s">
        <v>4914</v>
      </c>
      <c r="H1725" s="849">
        <v>1440</v>
      </c>
      <c r="I1725" s="849">
        <v>1265760</v>
      </c>
      <c r="J1725" s="832">
        <v>8.4705882352941178</v>
      </c>
      <c r="K1725" s="832">
        <v>879</v>
      </c>
      <c r="L1725" s="849">
        <v>170</v>
      </c>
      <c r="M1725" s="849">
        <v>149430</v>
      </c>
      <c r="N1725" s="832">
        <v>1</v>
      </c>
      <c r="O1725" s="832">
        <v>879</v>
      </c>
      <c r="P1725" s="849"/>
      <c r="Q1725" s="849"/>
      <c r="R1725" s="837"/>
      <c r="S1725" s="850"/>
    </row>
    <row r="1726" spans="1:19" ht="14.4" customHeight="1" x14ac:dyDescent="0.3">
      <c r="A1726" s="831" t="s">
        <v>4551</v>
      </c>
      <c r="B1726" s="832" t="s">
        <v>4881</v>
      </c>
      <c r="C1726" s="832" t="s">
        <v>606</v>
      </c>
      <c r="D1726" s="832" t="s">
        <v>4538</v>
      </c>
      <c r="E1726" s="832" t="s">
        <v>4804</v>
      </c>
      <c r="F1726" s="832" t="s">
        <v>4823</v>
      </c>
      <c r="G1726" s="832" t="s">
        <v>4824</v>
      </c>
      <c r="H1726" s="849">
        <v>16</v>
      </c>
      <c r="I1726" s="849">
        <v>3888</v>
      </c>
      <c r="J1726" s="832"/>
      <c r="K1726" s="832">
        <v>243</v>
      </c>
      <c r="L1726" s="849"/>
      <c r="M1726" s="849"/>
      <c r="N1726" s="832"/>
      <c r="O1726" s="832"/>
      <c r="P1726" s="849"/>
      <c r="Q1726" s="849"/>
      <c r="R1726" s="837"/>
      <c r="S1726" s="850"/>
    </row>
    <row r="1727" spans="1:19" ht="14.4" customHeight="1" x14ac:dyDescent="0.3">
      <c r="A1727" s="831" t="s">
        <v>4551</v>
      </c>
      <c r="B1727" s="832" t="s">
        <v>4881</v>
      </c>
      <c r="C1727" s="832" t="s">
        <v>606</v>
      </c>
      <c r="D1727" s="832" t="s">
        <v>4538</v>
      </c>
      <c r="E1727" s="832" t="s">
        <v>4804</v>
      </c>
      <c r="F1727" s="832" t="s">
        <v>4825</v>
      </c>
      <c r="G1727" s="832" t="s">
        <v>4826</v>
      </c>
      <c r="H1727" s="849">
        <v>8</v>
      </c>
      <c r="I1727" s="849">
        <v>266.64999999999998</v>
      </c>
      <c r="J1727" s="832"/>
      <c r="K1727" s="832">
        <v>33.331249999999997</v>
      </c>
      <c r="L1727" s="849"/>
      <c r="M1727" s="849"/>
      <c r="N1727" s="832"/>
      <c r="O1727" s="832"/>
      <c r="P1727" s="849"/>
      <c r="Q1727" s="849"/>
      <c r="R1727" s="837"/>
      <c r="S1727" s="850"/>
    </row>
    <row r="1728" spans="1:19" ht="14.4" customHeight="1" x14ac:dyDescent="0.3">
      <c r="A1728" s="831" t="s">
        <v>4551</v>
      </c>
      <c r="B1728" s="832" t="s">
        <v>4881</v>
      </c>
      <c r="C1728" s="832" t="s">
        <v>606</v>
      </c>
      <c r="D1728" s="832" t="s">
        <v>4538</v>
      </c>
      <c r="E1728" s="832" t="s">
        <v>4804</v>
      </c>
      <c r="F1728" s="832" t="s">
        <v>4827</v>
      </c>
      <c r="G1728" s="832" t="s">
        <v>4828</v>
      </c>
      <c r="H1728" s="849">
        <v>37</v>
      </c>
      <c r="I1728" s="849">
        <v>1369</v>
      </c>
      <c r="J1728" s="832">
        <v>6.166666666666667</v>
      </c>
      <c r="K1728" s="832">
        <v>37</v>
      </c>
      <c r="L1728" s="849">
        <v>6</v>
      </c>
      <c r="M1728" s="849">
        <v>222</v>
      </c>
      <c r="N1728" s="832">
        <v>1</v>
      </c>
      <c r="O1728" s="832">
        <v>37</v>
      </c>
      <c r="P1728" s="849"/>
      <c r="Q1728" s="849"/>
      <c r="R1728" s="837"/>
      <c r="S1728" s="850"/>
    </row>
    <row r="1729" spans="1:19" ht="14.4" customHeight="1" x14ac:dyDescent="0.3">
      <c r="A1729" s="831" t="s">
        <v>4551</v>
      </c>
      <c r="B1729" s="832" t="s">
        <v>4881</v>
      </c>
      <c r="C1729" s="832" t="s">
        <v>606</v>
      </c>
      <c r="D1729" s="832" t="s">
        <v>4538</v>
      </c>
      <c r="E1729" s="832" t="s">
        <v>4804</v>
      </c>
      <c r="F1729" s="832" t="s">
        <v>4831</v>
      </c>
      <c r="G1729" s="832" t="s">
        <v>4832</v>
      </c>
      <c r="H1729" s="849">
        <v>43</v>
      </c>
      <c r="I1729" s="849">
        <v>1376</v>
      </c>
      <c r="J1729" s="832"/>
      <c r="K1729" s="832">
        <v>32</v>
      </c>
      <c r="L1729" s="849"/>
      <c r="M1729" s="849"/>
      <c r="N1729" s="832"/>
      <c r="O1729" s="832"/>
      <c r="P1729" s="849"/>
      <c r="Q1729" s="849"/>
      <c r="R1729" s="837"/>
      <c r="S1729" s="850"/>
    </row>
    <row r="1730" spans="1:19" ht="14.4" customHeight="1" x14ac:dyDescent="0.3">
      <c r="A1730" s="831" t="s">
        <v>4551</v>
      </c>
      <c r="B1730" s="832" t="s">
        <v>4881</v>
      </c>
      <c r="C1730" s="832" t="s">
        <v>606</v>
      </c>
      <c r="D1730" s="832" t="s">
        <v>4538</v>
      </c>
      <c r="E1730" s="832" t="s">
        <v>4804</v>
      </c>
      <c r="F1730" s="832" t="s">
        <v>4917</v>
      </c>
      <c r="G1730" s="832" t="s">
        <v>4918</v>
      </c>
      <c r="H1730" s="849">
        <v>2</v>
      </c>
      <c r="I1730" s="849">
        <v>710</v>
      </c>
      <c r="J1730" s="832"/>
      <c r="K1730" s="832">
        <v>355</v>
      </c>
      <c r="L1730" s="849"/>
      <c r="M1730" s="849"/>
      <c r="N1730" s="832"/>
      <c r="O1730" s="832"/>
      <c r="P1730" s="849"/>
      <c r="Q1730" s="849"/>
      <c r="R1730" s="837"/>
      <c r="S1730" s="850"/>
    </row>
    <row r="1731" spans="1:19" ht="14.4" customHeight="1" x14ac:dyDescent="0.3">
      <c r="A1731" s="831" t="s">
        <v>4551</v>
      </c>
      <c r="B1731" s="832" t="s">
        <v>4881</v>
      </c>
      <c r="C1731" s="832" t="s">
        <v>606</v>
      </c>
      <c r="D1731" s="832" t="s">
        <v>4538</v>
      </c>
      <c r="E1731" s="832" t="s">
        <v>4804</v>
      </c>
      <c r="F1731" s="832" t="s">
        <v>4835</v>
      </c>
      <c r="G1731" s="832" t="s">
        <v>4836</v>
      </c>
      <c r="H1731" s="849">
        <v>4</v>
      </c>
      <c r="I1731" s="849">
        <v>528</v>
      </c>
      <c r="J1731" s="832"/>
      <c r="K1731" s="832">
        <v>132</v>
      </c>
      <c r="L1731" s="849"/>
      <c r="M1731" s="849"/>
      <c r="N1731" s="832"/>
      <c r="O1731" s="832"/>
      <c r="P1731" s="849"/>
      <c r="Q1731" s="849"/>
      <c r="R1731" s="837"/>
      <c r="S1731" s="850"/>
    </row>
    <row r="1732" spans="1:19" ht="14.4" customHeight="1" x14ac:dyDescent="0.3">
      <c r="A1732" s="831" t="s">
        <v>4551</v>
      </c>
      <c r="B1732" s="832" t="s">
        <v>4881</v>
      </c>
      <c r="C1732" s="832" t="s">
        <v>606</v>
      </c>
      <c r="D1732" s="832" t="s">
        <v>4538</v>
      </c>
      <c r="E1732" s="832" t="s">
        <v>4804</v>
      </c>
      <c r="F1732" s="832" t="s">
        <v>4841</v>
      </c>
      <c r="G1732" s="832" t="s">
        <v>4842</v>
      </c>
      <c r="H1732" s="849">
        <v>44</v>
      </c>
      <c r="I1732" s="849">
        <v>2596</v>
      </c>
      <c r="J1732" s="832"/>
      <c r="K1732" s="832">
        <v>59</v>
      </c>
      <c r="L1732" s="849"/>
      <c r="M1732" s="849"/>
      <c r="N1732" s="832"/>
      <c r="O1732" s="832"/>
      <c r="P1732" s="849"/>
      <c r="Q1732" s="849"/>
      <c r="R1732" s="837"/>
      <c r="S1732" s="850"/>
    </row>
    <row r="1733" spans="1:19" ht="14.4" customHeight="1" x14ac:dyDescent="0.3">
      <c r="A1733" s="831" t="s">
        <v>4551</v>
      </c>
      <c r="B1733" s="832" t="s">
        <v>4881</v>
      </c>
      <c r="C1733" s="832" t="s">
        <v>606</v>
      </c>
      <c r="D1733" s="832" t="s">
        <v>4538</v>
      </c>
      <c r="E1733" s="832" t="s">
        <v>4804</v>
      </c>
      <c r="F1733" s="832" t="s">
        <v>4925</v>
      </c>
      <c r="G1733" s="832" t="s">
        <v>4926</v>
      </c>
      <c r="H1733" s="849">
        <v>47</v>
      </c>
      <c r="I1733" s="849">
        <v>91368</v>
      </c>
      <c r="J1733" s="832">
        <v>4.2705304977798555</v>
      </c>
      <c r="K1733" s="832">
        <v>1944</v>
      </c>
      <c r="L1733" s="849">
        <v>11</v>
      </c>
      <c r="M1733" s="849">
        <v>21395</v>
      </c>
      <c r="N1733" s="832">
        <v>1</v>
      </c>
      <c r="O1733" s="832">
        <v>1945</v>
      </c>
      <c r="P1733" s="849"/>
      <c r="Q1733" s="849"/>
      <c r="R1733" s="837"/>
      <c r="S1733" s="850"/>
    </row>
    <row r="1734" spans="1:19" ht="14.4" customHeight="1" x14ac:dyDescent="0.3">
      <c r="A1734" s="831" t="s">
        <v>4551</v>
      </c>
      <c r="B1734" s="832" t="s">
        <v>4881</v>
      </c>
      <c r="C1734" s="832" t="s">
        <v>606</v>
      </c>
      <c r="D1734" s="832" t="s">
        <v>4538</v>
      </c>
      <c r="E1734" s="832" t="s">
        <v>4804</v>
      </c>
      <c r="F1734" s="832" t="s">
        <v>4927</v>
      </c>
      <c r="G1734" s="832" t="s">
        <v>4928</v>
      </c>
      <c r="H1734" s="849">
        <v>4</v>
      </c>
      <c r="I1734" s="849">
        <v>59204</v>
      </c>
      <c r="J1734" s="832"/>
      <c r="K1734" s="832">
        <v>14801</v>
      </c>
      <c r="L1734" s="849"/>
      <c r="M1734" s="849"/>
      <c r="N1734" s="832"/>
      <c r="O1734" s="832"/>
      <c r="P1734" s="849"/>
      <c r="Q1734" s="849"/>
      <c r="R1734" s="837"/>
      <c r="S1734" s="850"/>
    </row>
    <row r="1735" spans="1:19" ht="14.4" customHeight="1" x14ac:dyDescent="0.3">
      <c r="A1735" s="831" t="s">
        <v>4551</v>
      </c>
      <c r="B1735" s="832" t="s">
        <v>4881</v>
      </c>
      <c r="C1735" s="832" t="s">
        <v>606</v>
      </c>
      <c r="D1735" s="832" t="s">
        <v>2472</v>
      </c>
      <c r="E1735" s="832" t="s">
        <v>4553</v>
      </c>
      <c r="F1735" s="832" t="s">
        <v>4554</v>
      </c>
      <c r="G1735" s="832" t="s">
        <v>1025</v>
      </c>
      <c r="H1735" s="849">
        <v>0.4</v>
      </c>
      <c r="I1735" s="849">
        <v>21.65</v>
      </c>
      <c r="J1735" s="832"/>
      <c r="K1735" s="832">
        <v>54.124999999999993</v>
      </c>
      <c r="L1735" s="849"/>
      <c r="M1735" s="849"/>
      <c r="N1735" s="832"/>
      <c r="O1735" s="832"/>
      <c r="P1735" s="849">
        <v>1</v>
      </c>
      <c r="Q1735" s="849">
        <v>54.12</v>
      </c>
      <c r="R1735" s="837"/>
      <c r="S1735" s="850">
        <v>54.12</v>
      </c>
    </row>
    <row r="1736" spans="1:19" ht="14.4" customHeight="1" x14ac:dyDescent="0.3">
      <c r="A1736" s="831" t="s">
        <v>4551</v>
      </c>
      <c r="B1736" s="832" t="s">
        <v>4881</v>
      </c>
      <c r="C1736" s="832" t="s">
        <v>606</v>
      </c>
      <c r="D1736" s="832" t="s">
        <v>2472</v>
      </c>
      <c r="E1736" s="832" t="s">
        <v>4553</v>
      </c>
      <c r="F1736" s="832" t="s">
        <v>4555</v>
      </c>
      <c r="G1736" s="832" t="s">
        <v>1025</v>
      </c>
      <c r="H1736" s="849">
        <v>1.6</v>
      </c>
      <c r="I1736" s="849">
        <v>173.23</v>
      </c>
      <c r="J1736" s="832">
        <v>2.6671285604311006</v>
      </c>
      <c r="K1736" s="832">
        <v>108.26874999999998</v>
      </c>
      <c r="L1736" s="849">
        <v>0.6</v>
      </c>
      <c r="M1736" s="849">
        <v>64.95</v>
      </c>
      <c r="N1736" s="832">
        <v>1</v>
      </c>
      <c r="O1736" s="832">
        <v>108.25000000000001</v>
      </c>
      <c r="P1736" s="849">
        <v>1.6</v>
      </c>
      <c r="Q1736" s="849">
        <v>173.57</v>
      </c>
      <c r="R1736" s="837">
        <v>2.6723633564280211</v>
      </c>
      <c r="S1736" s="850">
        <v>108.48124999999999</v>
      </c>
    </row>
    <row r="1737" spans="1:19" ht="14.4" customHeight="1" x14ac:dyDescent="0.3">
      <c r="A1737" s="831" t="s">
        <v>4551</v>
      </c>
      <c r="B1737" s="832" t="s">
        <v>4881</v>
      </c>
      <c r="C1737" s="832" t="s">
        <v>606</v>
      </c>
      <c r="D1737" s="832" t="s">
        <v>2472</v>
      </c>
      <c r="E1737" s="832" t="s">
        <v>4553</v>
      </c>
      <c r="F1737" s="832" t="s">
        <v>4559</v>
      </c>
      <c r="G1737" s="832" t="s">
        <v>4560</v>
      </c>
      <c r="H1737" s="849"/>
      <c r="I1737" s="849"/>
      <c r="J1737" s="832"/>
      <c r="K1737" s="832"/>
      <c r="L1737" s="849"/>
      <c r="M1737" s="849"/>
      <c r="N1737" s="832"/>
      <c r="O1737" s="832"/>
      <c r="P1737" s="849">
        <v>0.60000000000000009</v>
      </c>
      <c r="Q1737" s="849">
        <v>7.7200000000000006</v>
      </c>
      <c r="R1737" s="837"/>
      <c r="S1737" s="850">
        <v>12.866666666666665</v>
      </c>
    </row>
    <row r="1738" spans="1:19" ht="14.4" customHeight="1" x14ac:dyDescent="0.3">
      <c r="A1738" s="831" t="s">
        <v>4551</v>
      </c>
      <c r="B1738" s="832" t="s">
        <v>4881</v>
      </c>
      <c r="C1738" s="832" t="s">
        <v>606</v>
      </c>
      <c r="D1738" s="832" t="s">
        <v>2472</v>
      </c>
      <c r="E1738" s="832" t="s">
        <v>4553</v>
      </c>
      <c r="F1738" s="832" t="s">
        <v>4561</v>
      </c>
      <c r="G1738" s="832" t="s">
        <v>4562</v>
      </c>
      <c r="H1738" s="849">
        <v>0.79999999999999993</v>
      </c>
      <c r="I1738" s="849">
        <v>164.32</v>
      </c>
      <c r="J1738" s="832">
        <v>1</v>
      </c>
      <c r="K1738" s="832">
        <v>205.4</v>
      </c>
      <c r="L1738" s="849">
        <v>0.79999999999999993</v>
      </c>
      <c r="M1738" s="849">
        <v>164.32</v>
      </c>
      <c r="N1738" s="832">
        <v>1</v>
      </c>
      <c r="O1738" s="832">
        <v>205.4</v>
      </c>
      <c r="P1738" s="849">
        <v>3.8</v>
      </c>
      <c r="Q1738" s="849">
        <v>606.9</v>
      </c>
      <c r="R1738" s="837">
        <v>3.6934031158714702</v>
      </c>
      <c r="S1738" s="850">
        <v>159.71052631578948</v>
      </c>
    </row>
    <row r="1739" spans="1:19" ht="14.4" customHeight="1" x14ac:dyDescent="0.3">
      <c r="A1739" s="831" t="s">
        <v>4551</v>
      </c>
      <c r="B1739" s="832" t="s">
        <v>4881</v>
      </c>
      <c r="C1739" s="832" t="s">
        <v>606</v>
      </c>
      <c r="D1739" s="832" t="s">
        <v>2472</v>
      </c>
      <c r="E1739" s="832" t="s">
        <v>4553</v>
      </c>
      <c r="F1739" s="832" t="s">
        <v>4563</v>
      </c>
      <c r="G1739" s="832" t="s">
        <v>4564</v>
      </c>
      <c r="H1739" s="849">
        <v>3</v>
      </c>
      <c r="I1739" s="849">
        <v>19117.62</v>
      </c>
      <c r="J1739" s="832">
        <v>0.36647382223040109</v>
      </c>
      <c r="K1739" s="832">
        <v>6372.54</v>
      </c>
      <c r="L1739" s="849">
        <v>11</v>
      </c>
      <c r="M1739" s="849">
        <v>52166.400000000009</v>
      </c>
      <c r="N1739" s="832">
        <v>1</v>
      </c>
      <c r="O1739" s="832">
        <v>4742.4000000000005</v>
      </c>
      <c r="P1739" s="849"/>
      <c r="Q1739" s="849"/>
      <c r="R1739" s="837"/>
      <c r="S1739" s="850"/>
    </row>
    <row r="1740" spans="1:19" ht="14.4" customHeight="1" x14ac:dyDescent="0.3">
      <c r="A1740" s="831" t="s">
        <v>4551</v>
      </c>
      <c r="B1740" s="832" t="s">
        <v>4881</v>
      </c>
      <c r="C1740" s="832" t="s">
        <v>606</v>
      </c>
      <c r="D1740" s="832" t="s">
        <v>2472</v>
      </c>
      <c r="E1740" s="832" t="s">
        <v>4553</v>
      </c>
      <c r="F1740" s="832" t="s">
        <v>4566</v>
      </c>
      <c r="G1740" s="832" t="s">
        <v>1172</v>
      </c>
      <c r="H1740" s="849"/>
      <c r="I1740" s="849"/>
      <c r="J1740" s="832"/>
      <c r="K1740" s="832"/>
      <c r="L1740" s="849">
        <v>26</v>
      </c>
      <c r="M1740" s="849">
        <v>357.24</v>
      </c>
      <c r="N1740" s="832">
        <v>1</v>
      </c>
      <c r="O1740" s="832">
        <v>13.74</v>
      </c>
      <c r="P1740" s="849">
        <v>22</v>
      </c>
      <c r="Q1740" s="849">
        <v>294.14</v>
      </c>
      <c r="R1740" s="837">
        <v>0.82336804389206131</v>
      </c>
      <c r="S1740" s="850">
        <v>13.37</v>
      </c>
    </row>
    <row r="1741" spans="1:19" ht="14.4" customHeight="1" x14ac:dyDescent="0.3">
      <c r="A1741" s="831" t="s">
        <v>4551</v>
      </c>
      <c r="B1741" s="832" t="s">
        <v>4881</v>
      </c>
      <c r="C1741" s="832" t="s">
        <v>606</v>
      </c>
      <c r="D1741" s="832" t="s">
        <v>2472</v>
      </c>
      <c r="E1741" s="832" t="s">
        <v>4553</v>
      </c>
      <c r="F1741" s="832" t="s">
        <v>4567</v>
      </c>
      <c r="G1741" s="832" t="s">
        <v>1660</v>
      </c>
      <c r="H1741" s="849">
        <v>3</v>
      </c>
      <c r="I1741" s="849">
        <v>19863.449999999997</v>
      </c>
      <c r="J1741" s="832"/>
      <c r="K1741" s="832">
        <v>6621.1499999999987</v>
      </c>
      <c r="L1741" s="849"/>
      <c r="M1741" s="849"/>
      <c r="N1741" s="832"/>
      <c r="O1741" s="832"/>
      <c r="P1741" s="849"/>
      <c r="Q1741" s="849"/>
      <c r="R1741" s="837"/>
      <c r="S1741" s="850"/>
    </row>
    <row r="1742" spans="1:19" ht="14.4" customHeight="1" x14ac:dyDescent="0.3">
      <c r="A1742" s="831" t="s">
        <v>4551</v>
      </c>
      <c r="B1742" s="832" t="s">
        <v>4881</v>
      </c>
      <c r="C1742" s="832" t="s">
        <v>606</v>
      </c>
      <c r="D1742" s="832" t="s">
        <v>2472</v>
      </c>
      <c r="E1742" s="832" t="s">
        <v>4553</v>
      </c>
      <c r="F1742" s="832" t="s">
        <v>4568</v>
      </c>
      <c r="G1742" s="832" t="s">
        <v>4569</v>
      </c>
      <c r="H1742" s="849">
        <v>9.61</v>
      </c>
      <c r="I1742" s="849">
        <v>3515.29</v>
      </c>
      <c r="J1742" s="832"/>
      <c r="K1742" s="832">
        <v>365.79500520291367</v>
      </c>
      <c r="L1742" s="849"/>
      <c r="M1742" s="849"/>
      <c r="N1742" s="832"/>
      <c r="O1742" s="832"/>
      <c r="P1742" s="849"/>
      <c r="Q1742" s="849"/>
      <c r="R1742" s="837"/>
      <c r="S1742" s="850"/>
    </row>
    <row r="1743" spans="1:19" ht="14.4" customHeight="1" x14ac:dyDescent="0.3">
      <c r="A1743" s="831" t="s">
        <v>4551</v>
      </c>
      <c r="B1743" s="832" t="s">
        <v>4881</v>
      </c>
      <c r="C1743" s="832" t="s">
        <v>606</v>
      </c>
      <c r="D1743" s="832" t="s">
        <v>2472</v>
      </c>
      <c r="E1743" s="832" t="s">
        <v>4553</v>
      </c>
      <c r="F1743" s="832" t="s">
        <v>4573</v>
      </c>
      <c r="G1743" s="832" t="s">
        <v>4574</v>
      </c>
      <c r="H1743" s="849"/>
      <c r="I1743" s="849"/>
      <c r="J1743" s="832"/>
      <c r="K1743" s="832"/>
      <c r="L1743" s="849"/>
      <c r="M1743" s="849"/>
      <c r="N1743" s="832"/>
      <c r="O1743" s="832"/>
      <c r="P1743" s="849">
        <v>1</v>
      </c>
      <c r="Q1743" s="849">
        <v>20521.14</v>
      </c>
      <c r="R1743" s="837"/>
      <c r="S1743" s="850">
        <v>20521.14</v>
      </c>
    </row>
    <row r="1744" spans="1:19" ht="14.4" customHeight="1" x14ac:dyDescent="0.3">
      <c r="A1744" s="831" t="s">
        <v>4551</v>
      </c>
      <c r="B1744" s="832" t="s">
        <v>4881</v>
      </c>
      <c r="C1744" s="832" t="s">
        <v>606</v>
      </c>
      <c r="D1744" s="832" t="s">
        <v>2472</v>
      </c>
      <c r="E1744" s="832" t="s">
        <v>4553</v>
      </c>
      <c r="F1744" s="832" t="s">
        <v>4587</v>
      </c>
      <c r="G1744" s="832" t="s">
        <v>4588</v>
      </c>
      <c r="H1744" s="849"/>
      <c r="I1744" s="849"/>
      <c r="J1744" s="832"/>
      <c r="K1744" s="832"/>
      <c r="L1744" s="849">
        <v>4</v>
      </c>
      <c r="M1744" s="849">
        <v>33178.28</v>
      </c>
      <c r="N1744" s="832">
        <v>1</v>
      </c>
      <c r="O1744" s="832">
        <v>8294.57</v>
      </c>
      <c r="P1744" s="849">
        <v>2</v>
      </c>
      <c r="Q1744" s="849">
        <v>16519.3</v>
      </c>
      <c r="R1744" s="837">
        <v>0.4978950084211719</v>
      </c>
      <c r="S1744" s="850">
        <v>8259.65</v>
      </c>
    </row>
    <row r="1745" spans="1:19" ht="14.4" customHeight="1" x14ac:dyDescent="0.3">
      <c r="A1745" s="831" t="s">
        <v>4551</v>
      </c>
      <c r="B1745" s="832" t="s">
        <v>4881</v>
      </c>
      <c r="C1745" s="832" t="s">
        <v>606</v>
      </c>
      <c r="D1745" s="832" t="s">
        <v>2472</v>
      </c>
      <c r="E1745" s="832" t="s">
        <v>4553</v>
      </c>
      <c r="F1745" s="832" t="s">
        <v>4589</v>
      </c>
      <c r="G1745" s="832" t="s">
        <v>4590</v>
      </c>
      <c r="H1745" s="849">
        <v>2</v>
      </c>
      <c r="I1745" s="849">
        <v>45337.96</v>
      </c>
      <c r="J1745" s="832"/>
      <c r="K1745" s="832">
        <v>22668.98</v>
      </c>
      <c r="L1745" s="849"/>
      <c r="M1745" s="849"/>
      <c r="N1745" s="832"/>
      <c r="O1745" s="832"/>
      <c r="P1745" s="849"/>
      <c r="Q1745" s="849"/>
      <c r="R1745" s="837"/>
      <c r="S1745" s="850"/>
    </row>
    <row r="1746" spans="1:19" ht="14.4" customHeight="1" x14ac:dyDescent="0.3">
      <c r="A1746" s="831" t="s">
        <v>4551</v>
      </c>
      <c r="B1746" s="832" t="s">
        <v>4881</v>
      </c>
      <c r="C1746" s="832" t="s">
        <v>606</v>
      </c>
      <c r="D1746" s="832" t="s">
        <v>2472</v>
      </c>
      <c r="E1746" s="832" t="s">
        <v>4553</v>
      </c>
      <c r="F1746" s="832" t="s">
        <v>4601</v>
      </c>
      <c r="G1746" s="832" t="s">
        <v>4602</v>
      </c>
      <c r="H1746" s="849">
        <v>7.42</v>
      </c>
      <c r="I1746" s="849">
        <v>1020.54</v>
      </c>
      <c r="J1746" s="832"/>
      <c r="K1746" s="832">
        <v>137.53908355795147</v>
      </c>
      <c r="L1746" s="849"/>
      <c r="M1746" s="849"/>
      <c r="N1746" s="832"/>
      <c r="O1746" s="832"/>
      <c r="P1746" s="849"/>
      <c r="Q1746" s="849"/>
      <c r="R1746" s="837"/>
      <c r="S1746" s="850"/>
    </row>
    <row r="1747" spans="1:19" ht="14.4" customHeight="1" x14ac:dyDescent="0.3">
      <c r="A1747" s="831" t="s">
        <v>4551</v>
      </c>
      <c r="B1747" s="832" t="s">
        <v>4881</v>
      </c>
      <c r="C1747" s="832" t="s">
        <v>606</v>
      </c>
      <c r="D1747" s="832" t="s">
        <v>2472</v>
      </c>
      <c r="E1747" s="832" t="s">
        <v>4553</v>
      </c>
      <c r="F1747" s="832" t="s">
        <v>4603</v>
      </c>
      <c r="G1747" s="832" t="s">
        <v>4602</v>
      </c>
      <c r="H1747" s="849">
        <v>5.57</v>
      </c>
      <c r="I1747" s="849">
        <v>3830.25</v>
      </c>
      <c r="J1747" s="832"/>
      <c r="K1747" s="832">
        <v>687.65709156193896</v>
      </c>
      <c r="L1747" s="849"/>
      <c r="M1747" s="849"/>
      <c r="N1747" s="832"/>
      <c r="O1747" s="832"/>
      <c r="P1747" s="849"/>
      <c r="Q1747" s="849"/>
      <c r="R1747" s="837"/>
      <c r="S1747" s="850"/>
    </row>
    <row r="1748" spans="1:19" ht="14.4" customHeight="1" x14ac:dyDescent="0.3">
      <c r="A1748" s="831" t="s">
        <v>4551</v>
      </c>
      <c r="B1748" s="832" t="s">
        <v>4881</v>
      </c>
      <c r="C1748" s="832" t="s">
        <v>606</v>
      </c>
      <c r="D1748" s="832" t="s">
        <v>2472</v>
      </c>
      <c r="E1748" s="832" t="s">
        <v>4553</v>
      </c>
      <c r="F1748" s="832" t="s">
        <v>4604</v>
      </c>
      <c r="G1748" s="832" t="s">
        <v>1660</v>
      </c>
      <c r="H1748" s="849"/>
      <c r="I1748" s="849"/>
      <c r="J1748" s="832"/>
      <c r="K1748" s="832"/>
      <c r="L1748" s="849"/>
      <c r="M1748" s="849"/>
      <c r="N1748" s="832"/>
      <c r="O1748" s="832"/>
      <c r="P1748" s="849">
        <v>9</v>
      </c>
      <c r="Q1748" s="849">
        <v>11617.739999999998</v>
      </c>
      <c r="R1748" s="837"/>
      <c r="S1748" s="850">
        <v>1290.8599999999997</v>
      </c>
    </row>
    <row r="1749" spans="1:19" ht="14.4" customHeight="1" x14ac:dyDescent="0.3">
      <c r="A1749" s="831" t="s">
        <v>4551</v>
      </c>
      <c r="B1749" s="832" t="s">
        <v>4881</v>
      </c>
      <c r="C1749" s="832" t="s">
        <v>606</v>
      </c>
      <c r="D1749" s="832" t="s">
        <v>2472</v>
      </c>
      <c r="E1749" s="832" t="s">
        <v>4553</v>
      </c>
      <c r="F1749" s="832" t="s">
        <v>4606</v>
      </c>
      <c r="G1749" s="832" t="s">
        <v>1144</v>
      </c>
      <c r="H1749" s="849">
        <v>1.6</v>
      </c>
      <c r="I1749" s="849">
        <v>291.44</v>
      </c>
      <c r="J1749" s="832">
        <v>1</v>
      </c>
      <c r="K1749" s="832">
        <v>182.14999999999998</v>
      </c>
      <c r="L1749" s="849">
        <v>1.5999999999999999</v>
      </c>
      <c r="M1749" s="849">
        <v>291.44</v>
      </c>
      <c r="N1749" s="832">
        <v>1</v>
      </c>
      <c r="O1749" s="832">
        <v>182.15</v>
      </c>
      <c r="P1749" s="849">
        <v>6.8000000000000007</v>
      </c>
      <c r="Q1749" s="849">
        <v>1192.72</v>
      </c>
      <c r="R1749" s="837">
        <v>4.0925061762283832</v>
      </c>
      <c r="S1749" s="850">
        <v>175.39999999999998</v>
      </c>
    </row>
    <row r="1750" spans="1:19" ht="14.4" customHeight="1" x14ac:dyDescent="0.3">
      <c r="A1750" s="831" t="s">
        <v>4551</v>
      </c>
      <c r="B1750" s="832" t="s">
        <v>4881</v>
      </c>
      <c r="C1750" s="832" t="s">
        <v>606</v>
      </c>
      <c r="D1750" s="832" t="s">
        <v>2472</v>
      </c>
      <c r="E1750" s="832" t="s">
        <v>4553</v>
      </c>
      <c r="F1750" s="832" t="s">
        <v>4607</v>
      </c>
      <c r="G1750" s="832" t="s">
        <v>779</v>
      </c>
      <c r="H1750" s="849">
        <v>5.6</v>
      </c>
      <c r="I1750" s="849">
        <v>396.20000000000005</v>
      </c>
      <c r="J1750" s="832">
        <v>7.7549422587590531</v>
      </c>
      <c r="K1750" s="832">
        <v>70.750000000000014</v>
      </c>
      <c r="L1750" s="849">
        <v>0.60000000000000009</v>
      </c>
      <c r="M1750" s="849">
        <v>51.09</v>
      </c>
      <c r="N1750" s="832">
        <v>1</v>
      </c>
      <c r="O1750" s="832">
        <v>85.149999999999991</v>
      </c>
      <c r="P1750" s="849">
        <v>1</v>
      </c>
      <c r="Q1750" s="849">
        <v>60.32</v>
      </c>
      <c r="R1750" s="837">
        <v>1.1806615776081424</v>
      </c>
      <c r="S1750" s="850">
        <v>60.32</v>
      </c>
    </row>
    <row r="1751" spans="1:19" ht="14.4" customHeight="1" x14ac:dyDescent="0.3">
      <c r="A1751" s="831" t="s">
        <v>4551</v>
      </c>
      <c r="B1751" s="832" t="s">
        <v>4881</v>
      </c>
      <c r="C1751" s="832" t="s">
        <v>606</v>
      </c>
      <c r="D1751" s="832" t="s">
        <v>2472</v>
      </c>
      <c r="E1751" s="832" t="s">
        <v>4553</v>
      </c>
      <c r="F1751" s="832" t="s">
        <v>4608</v>
      </c>
      <c r="G1751" s="832" t="s">
        <v>2564</v>
      </c>
      <c r="H1751" s="849">
        <v>0.6</v>
      </c>
      <c r="I1751" s="849">
        <v>291.87</v>
      </c>
      <c r="J1751" s="832"/>
      <c r="K1751" s="832">
        <v>486.45000000000005</v>
      </c>
      <c r="L1751" s="849"/>
      <c r="M1751" s="849"/>
      <c r="N1751" s="832"/>
      <c r="O1751" s="832"/>
      <c r="P1751" s="849">
        <v>0.63</v>
      </c>
      <c r="Q1751" s="849">
        <v>432.27</v>
      </c>
      <c r="R1751" s="837"/>
      <c r="S1751" s="850">
        <v>686.14285714285711</v>
      </c>
    </row>
    <row r="1752" spans="1:19" ht="14.4" customHeight="1" x14ac:dyDescent="0.3">
      <c r="A1752" s="831" t="s">
        <v>4551</v>
      </c>
      <c r="B1752" s="832" t="s">
        <v>4881</v>
      </c>
      <c r="C1752" s="832" t="s">
        <v>606</v>
      </c>
      <c r="D1752" s="832" t="s">
        <v>2472</v>
      </c>
      <c r="E1752" s="832" t="s">
        <v>4553</v>
      </c>
      <c r="F1752" s="832" t="s">
        <v>4609</v>
      </c>
      <c r="G1752" s="832" t="s">
        <v>2564</v>
      </c>
      <c r="H1752" s="849">
        <v>2</v>
      </c>
      <c r="I1752" s="849">
        <v>243.22</v>
      </c>
      <c r="J1752" s="832"/>
      <c r="K1752" s="832">
        <v>121.61</v>
      </c>
      <c r="L1752" s="849"/>
      <c r="M1752" s="849"/>
      <c r="N1752" s="832"/>
      <c r="O1752" s="832"/>
      <c r="P1752" s="849">
        <v>1</v>
      </c>
      <c r="Q1752" s="849">
        <v>171.55</v>
      </c>
      <c r="R1752" s="837"/>
      <c r="S1752" s="850">
        <v>171.55</v>
      </c>
    </row>
    <row r="1753" spans="1:19" ht="14.4" customHeight="1" x14ac:dyDescent="0.3">
      <c r="A1753" s="831" t="s">
        <v>4551</v>
      </c>
      <c r="B1753" s="832" t="s">
        <v>4881</v>
      </c>
      <c r="C1753" s="832" t="s">
        <v>606</v>
      </c>
      <c r="D1753" s="832" t="s">
        <v>2472</v>
      </c>
      <c r="E1753" s="832" t="s">
        <v>4553</v>
      </c>
      <c r="F1753" s="832" t="s">
        <v>4610</v>
      </c>
      <c r="G1753" s="832" t="s">
        <v>2564</v>
      </c>
      <c r="H1753" s="849">
        <v>1.3599999999999999</v>
      </c>
      <c r="I1753" s="849">
        <v>330.79</v>
      </c>
      <c r="J1753" s="832"/>
      <c r="K1753" s="832">
        <v>243.22794117647064</v>
      </c>
      <c r="L1753" s="849"/>
      <c r="M1753" s="849"/>
      <c r="N1753" s="832"/>
      <c r="O1753" s="832"/>
      <c r="P1753" s="849">
        <v>4.07</v>
      </c>
      <c r="Q1753" s="849">
        <v>1396.37</v>
      </c>
      <c r="R1753" s="837"/>
      <c r="S1753" s="850">
        <v>343.08845208845202</v>
      </c>
    </row>
    <row r="1754" spans="1:19" ht="14.4" customHeight="1" x14ac:dyDescent="0.3">
      <c r="A1754" s="831" t="s">
        <v>4551</v>
      </c>
      <c r="B1754" s="832" t="s">
        <v>4881</v>
      </c>
      <c r="C1754" s="832" t="s">
        <v>606</v>
      </c>
      <c r="D1754" s="832" t="s">
        <v>2472</v>
      </c>
      <c r="E1754" s="832" t="s">
        <v>4553</v>
      </c>
      <c r="F1754" s="832" t="s">
        <v>4612</v>
      </c>
      <c r="G1754" s="832" t="s">
        <v>4613</v>
      </c>
      <c r="H1754" s="849"/>
      <c r="I1754" s="849"/>
      <c r="J1754" s="832"/>
      <c r="K1754" s="832"/>
      <c r="L1754" s="849">
        <v>0.04</v>
      </c>
      <c r="M1754" s="849">
        <v>11.06</v>
      </c>
      <c r="N1754" s="832">
        <v>1</v>
      </c>
      <c r="O1754" s="832">
        <v>276.5</v>
      </c>
      <c r="P1754" s="849"/>
      <c r="Q1754" s="849"/>
      <c r="R1754" s="837"/>
      <c r="S1754" s="850"/>
    </row>
    <row r="1755" spans="1:19" ht="14.4" customHeight="1" x14ac:dyDescent="0.3">
      <c r="A1755" s="831" t="s">
        <v>4551</v>
      </c>
      <c r="B1755" s="832" t="s">
        <v>4881</v>
      </c>
      <c r="C1755" s="832" t="s">
        <v>606</v>
      </c>
      <c r="D1755" s="832" t="s">
        <v>2472</v>
      </c>
      <c r="E1755" s="832" t="s">
        <v>4553</v>
      </c>
      <c r="F1755" s="832" t="s">
        <v>4614</v>
      </c>
      <c r="G1755" s="832" t="s">
        <v>4615</v>
      </c>
      <c r="H1755" s="849">
        <v>0.2</v>
      </c>
      <c r="I1755" s="849">
        <v>23.46</v>
      </c>
      <c r="J1755" s="832">
        <v>0.66666666666666674</v>
      </c>
      <c r="K1755" s="832">
        <v>117.3</v>
      </c>
      <c r="L1755" s="849">
        <v>0.30000000000000004</v>
      </c>
      <c r="M1755" s="849">
        <v>35.19</v>
      </c>
      <c r="N1755" s="832">
        <v>1</v>
      </c>
      <c r="O1755" s="832">
        <v>117.29999999999997</v>
      </c>
      <c r="P1755" s="849">
        <v>9.9</v>
      </c>
      <c r="Q1755" s="849">
        <v>1161.27</v>
      </c>
      <c r="R1755" s="837">
        <v>33</v>
      </c>
      <c r="S1755" s="850">
        <v>117.3</v>
      </c>
    </row>
    <row r="1756" spans="1:19" ht="14.4" customHeight="1" x14ac:dyDescent="0.3">
      <c r="A1756" s="831" t="s">
        <v>4551</v>
      </c>
      <c r="B1756" s="832" t="s">
        <v>4881</v>
      </c>
      <c r="C1756" s="832" t="s">
        <v>606</v>
      </c>
      <c r="D1756" s="832" t="s">
        <v>2472</v>
      </c>
      <c r="E1756" s="832" t="s">
        <v>4553</v>
      </c>
      <c r="F1756" s="832" t="s">
        <v>4616</v>
      </c>
      <c r="G1756" s="832" t="s">
        <v>1146</v>
      </c>
      <c r="H1756" s="849"/>
      <c r="I1756" s="849"/>
      <c r="J1756" s="832"/>
      <c r="K1756" s="832"/>
      <c r="L1756" s="849"/>
      <c r="M1756" s="849"/>
      <c r="N1756" s="832"/>
      <c r="O1756" s="832"/>
      <c r="P1756" s="849">
        <v>0.2</v>
      </c>
      <c r="Q1756" s="849">
        <v>13.3</v>
      </c>
      <c r="R1756" s="837"/>
      <c r="S1756" s="850">
        <v>66.5</v>
      </c>
    </row>
    <row r="1757" spans="1:19" ht="14.4" customHeight="1" x14ac:dyDescent="0.3">
      <c r="A1757" s="831" t="s">
        <v>4551</v>
      </c>
      <c r="B1757" s="832" t="s">
        <v>4881</v>
      </c>
      <c r="C1757" s="832" t="s">
        <v>606</v>
      </c>
      <c r="D1757" s="832" t="s">
        <v>2472</v>
      </c>
      <c r="E1757" s="832" t="s">
        <v>4553</v>
      </c>
      <c r="F1757" s="832" t="s">
        <v>4883</v>
      </c>
      <c r="G1757" s="832" t="s">
        <v>1474</v>
      </c>
      <c r="H1757" s="849"/>
      <c r="I1757" s="849"/>
      <c r="J1757" s="832"/>
      <c r="K1757" s="832"/>
      <c r="L1757" s="849"/>
      <c r="M1757" s="849"/>
      <c r="N1757" s="832"/>
      <c r="O1757" s="832"/>
      <c r="P1757" s="849">
        <v>1.1100000000000001</v>
      </c>
      <c r="Q1757" s="849">
        <v>3936.7000000000003</v>
      </c>
      <c r="R1757" s="837"/>
      <c r="S1757" s="850">
        <v>3546.5765765765764</v>
      </c>
    </row>
    <row r="1758" spans="1:19" ht="14.4" customHeight="1" x14ac:dyDescent="0.3">
      <c r="A1758" s="831" t="s">
        <v>4551</v>
      </c>
      <c r="B1758" s="832" t="s">
        <v>4881</v>
      </c>
      <c r="C1758" s="832" t="s">
        <v>606</v>
      </c>
      <c r="D1758" s="832" t="s">
        <v>2472</v>
      </c>
      <c r="E1758" s="832" t="s">
        <v>4553</v>
      </c>
      <c r="F1758" s="832" t="s">
        <v>4618</v>
      </c>
      <c r="G1758" s="832" t="s">
        <v>1474</v>
      </c>
      <c r="H1758" s="849"/>
      <c r="I1758" s="849"/>
      <c r="J1758" s="832"/>
      <c r="K1758" s="832"/>
      <c r="L1758" s="849"/>
      <c r="M1758" s="849"/>
      <c r="N1758" s="832"/>
      <c r="O1758" s="832"/>
      <c r="P1758" s="849">
        <v>1.1100000000000001</v>
      </c>
      <c r="Q1758" s="849">
        <v>21614.49</v>
      </c>
      <c r="R1758" s="837"/>
      <c r="S1758" s="850">
        <v>19472.513513513513</v>
      </c>
    </row>
    <row r="1759" spans="1:19" ht="14.4" customHeight="1" x14ac:dyDescent="0.3">
      <c r="A1759" s="831" t="s">
        <v>4551</v>
      </c>
      <c r="B1759" s="832" t="s">
        <v>4881</v>
      </c>
      <c r="C1759" s="832" t="s">
        <v>606</v>
      </c>
      <c r="D1759" s="832" t="s">
        <v>2472</v>
      </c>
      <c r="E1759" s="832" t="s">
        <v>4553</v>
      </c>
      <c r="F1759" s="832" t="s">
        <v>4619</v>
      </c>
      <c r="G1759" s="832" t="s">
        <v>1636</v>
      </c>
      <c r="H1759" s="849">
        <v>0.32</v>
      </c>
      <c r="I1759" s="849">
        <v>59.51</v>
      </c>
      <c r="J1759" s="832"/>
      <c r="K1759" s="832">
        <v>185.96875</v>
      </c>
      <c r="L1759" s="849"/>
      <c r="M1759" s="849"/>
      <c r="N1759" s="832"/>
      <c r="O1759" s="832"/>
      <c r="P1759" s="849">
        <v>0.09</v>
      </c>
      <c r="Q1759" s="849">
        <v>18.059999999999999</v>
      </c>
      <c r="R1759" s="837"/>
      <c r="S1759" s="850">
        <v>200.66666666666666</v>
      </c>
    </row>
    <row r="1760" spans="1:19" ht="14.4" customHeight="1" x14ac:dyDescent="0.3">
      <c r="A1760" s="831" t="s">
        <v>4551</v>
      </c>
      <c r="B1760" s="832" t="s">
        <v>4881</v>
      </c>
      <c r="C1760" s="832" t="s">
        <v>606</v>
      </c>
      <c r="D1760" s="832" t="s">
        <v>2472</v>
      </c>
      <c r="E1760" s="832" t="s">
        <v>4553</v>
      </c>
      <c r="F1760" s="832" t="s">
        <v>4620</v>
      </c>
      <c r="G1760" s="832" t="s">
        <v>2087</v>
      </c>
      <c r="H1760" s="849">
        <v>3.87</v>
      </c>
      <c r="I1760" s="849">
        <v>9105.69</v>
      </c>
      <c r="J1760" s="832">
        <v>4.0312603762224573</v>
      </c>
      <c r="K1760" s="832">
        <v>2352.8914728682171</v>
      </c>
      <c r="L1760" s="849">
        <v>0.96</v>
      </c>
      <c r="M1760" s="849">
        <v>2258.77</v>
      </c>
      <c r="N1760" s="832">
        <v>1</v>
      </c>
      <c r="O1760" s="832">
        <v>2352.8854166666665</v>
      </c>
      <c r="P1760" s="849"/>
      <c r="Q1760" s="849"/>
      <c r="R1760" s="837"/>
      <c r="S1760" s="850"/>
    </row>
    <row r="1761" spans="1:19" ht="14.4" customHeight="1" x14ac:dyDescent="0.3">
      <c r="A1761" s="831" t="s">
        <v>4551</v>
      </c>
      <c r="B1761" s="832" t="s">
        <v>4881</v>
      </c>
      <c r="C1761" s="832" t="s">
        <v>606</v>
      </c>
      <c r="D1761" s="832" t="s">
        <v>2472</v>
      </c>
      <c r="E1761" s="832" t="s">
        <v>4553</v>
      </c>
      <c r="F1761" s="832" t="s">
        <v>4623</v>
      </c>
      <c r="G1761" s="832" t="s">
        <v>4624</v>
      </c>
      <c r="H1761" s="849">
        <v>0.63</v>
      </c>
      <c r="I1761" s="849">
        <v>313.58</v>
      </c>
      <c r="J1761" s="832"/>
      <c r="K1761" s="832">
        <v>497.74603174603169</v>
      </c>
      <c r="L1761" s="849"/>
      <c r="M1761" s="849"/>
      <c r="N1761" s="832"/>
      <c r="O1761" s="832"/>
      <c r="P1761" s="849"/>
      <c r="Q1761" s="849"/>
      <c r="R1761" s="837"/>
      <c r="S1761" s="850"/>
    </row>
    <row r="1762" spans="1:19" ht="14.4" customHeight="1" x14ac:dyDescent="0.3">
      <c r="A1762" s="831" t="s">
        <v>4551</v>
      </c>
      <c r="B1762" s="832" t="s">
        <v>4881</v>
      </c>
      <c r="C1762" s="832" t="s">
        <v>606</v>
      </c>
      <c r="D1762" s="832" t="s">
        <v>2472</v>
      </c>
      <c r="E1762" s="832" t="s">
        <v>4553</v>
      </c>
      <c r="F1762" s="832" t="s">
        <v>4625</v>
      </c>
      <c r="G1762" s="832" t="s">
        <v>4624</v>
      </c>
      <c r="H1762" s="849">
        <v>2.98</v>
      </c>
      <c r="I1762" s="849">
        <v>494.42999999999995</v>
      </c>
      <c r="J1762" s="832"/>
      <c r="K1762" s="832">
        <v>165.91610738255031</v>
      </c>
      <c r="L1762" s="849"/>
      <c r="M1762" s="849"/>
      <c r="N1762" s="832"/>
      <c r="O1762" s="832"/>
      <c r="P1762" s="849"/>
      <c r="Q1762" s="849"/>
      <c r="R1762" s="837"/>
      <c r="S1762" s="850"/>
    </row>
    <row r="1763" spans="1:19" ht="14.4" customHeight="1" x14ac:dyDescent="0.3">
      <c r="A1763" s="831" t="s">
        <v>4551</v>
      </c>
      <c r="B1763" s="832" t="s">
        <v>4881</v>
      </c>
      <c r="C1763" s="832" t="s">
        <v>606</v>
      </c>
      <c r="D1763" s="832" t="s">
        <v>2472</v>
      </c>
      <c r="E1763" s="832" t="s">
        <v>4553</v>
      </c>
      <c r="F1763" s="832" t="s">
        <v>4628</v>
      </c>
      <c r="G1763" s="832" t="s">
        <v>4629</v>
      </c>
      <c r="H1763" s="849">
        <v>3.98</v>
      </c>
      <c r="I1763" s="849">
        <v>2848.38</v>
      </c>
      <c r="J1763" s="832"/>
      <c r="K1763" s="832">
        <v>715.67336683417091</v>
      </c>
      <c r="L1763" s="849"/>
      <c r="M1763" s="849"/>
      <c r="N1763" s="832"/>
      <c r="O1763" s="832"/>
      <c r="P1763" s="849"/>
      <c r="Q1763" s="849"/>
      <c r="R1763" s="837"/>
      <c r="S1763" s="850"/>
    </row>
    <row r="1764" spans="1:19" ht="14.4" customHeight="1" x14ac:dyDescent="0.3">
      <c r="A1764" s="831" t="s">
        <v>4551</v>
      </c>
      <c r="B1764" s="832" t="s">
        <v>4881</v>
      </c>
      <c r="C1764" s="832" t="s">
        <v>606</v>
      </c>
      <c r="D1764" s="832" t="s">
        <v>2472</v>
      </c>
      <c r="E1764" s="832" t="s">
        <v>4553</v>
      </c>
      <c r="F1764" s="832" t="s">
        <v>4630</v>
      </c>
      <c r="G1764" s="832" t="s">
        <v>4629</v>
      </c>
      <c r="H1764" s="849">
        <v>6.33</v>
      </c>
      <c r="I1764" s="849">
        <v>9064.77</v>
      </c>
      <c r="J1764" s="832"/>
      <c r="K1764" s="832">
        <v>1432.0331753554503</v>
      </c>
      <c r="L1764" s="849"/>
      <c r="M1764" s="849"/>
      <c r="N1764" s="832"/>
      <c r="O1764" s="832"/>
      <c r="P1764" s="849"/>
      <c r="Q1764" s="849"/>
      <c r="R1764" s="837"/>
      <c r="S1764" s="850"/>
    </row>
    <row r="1765" spans="1:19" ht="14.4" customHeight="1" x14ac:dyDescent="0.3">
      <c r="A1765" s="831" t="s">
        <v>4551</v>
      </c>
      <c r="B1765" s="832" t="s">
        <v>4881</v>
      </c>
      <c r="C1765" s="832" t="s">
        <v>606</v>
      </c>
      <c r="D1765" s="832" t="s">
        <v>2472</v>
      </c>
      <c r="E1765" s="832" t="s">
        <v>4553</v>
      </c>
      <c r="F1765" s="832" t="s">
        <v>4638</v>
      </c>
      <c r="G1765" s="832" t="s">
        <v>4639</v>
      </c>
      <c r="H1765" s="849">
        <v>32.150000000000006</v>
      </c>
      <c r="I1765" s="849">
        <v>8480.51</v>
      </c>
      <c r="J1765" s="832">
        <v>2.2593124430543643</v>
      </c>
      <c r="K1765" s="832">
        <v>263.77947122861582</v>
      </c>
      <c r="L1765" s="849">
        <v>14.23</v>
      </c>
      <c r="M1765" s="849">
        <v>3753.58</v>
      </c>
      <c r="N1765" s="832">
        <v>1</v>
      </c>
      <c r="O1765" s="832">
        <v>263.77933942375262</v>
      </c>
      <c r="P1765" s="849">
        <v>6.32</v>
      </c>
      <c r="Q1765" s="849">
        <v>497.76</v>
      </c>
      <c r="R1765" s="837">
        <v>0.13260940222401016</v>
      </c>
      <c r="S1765" s="850">
        <v>78.759493670886073</v>
      </c>
    </row>
    <row r="1766" spans="1:19" ht="14.4" customHeight="1" x14ac:dyDescent="0.3">
      <c r="A1766" s="831" t="s">
        <v>4551</v>
      </c>
      <c r="B1766" s="832" t="s">
        <v>4881</v>
      </c>
      <c r="C1766" s="832" t="s">
        <v>606</v>
      </c>
      <c r="D1766" s="832" t="s">
        <v>2472</v>
      </c>
      <c r="E1766" s="832" t="s">
        <v>4553</v>
      </c>
      <c r="F1766" s="832" t="s">
        <v>4647</v>
      </c>
      <c r="G1766" s="832" t="s">
        <v>4648</v>
      </c>
      <c r="H1766" s="849">
        <v>6</v>
      </c>
      <c r="I1766" s="849">
        <v>40269.72</v>
      </c>
      <c r="J1766" s="832">
        <v>0.59999999999999987</v>
      </c>
      <c r="K1766" s="832">
        <v>6711.62</v>
      </c>
      <c r="L1766" s="849">
        <v>10</v>
      </c>
      <c r="M1766" s="849">
        <v>67116.200000000012</v>
      </c>
      <c r="N1766" s="832">
        <v>1</v>
      </c>
      <c r="O1766" s="832">
        <v>6711.6200000000008</v>
      </c>
      <c r="P1766" s="849">
        <v>17</v>
      </c>
      <c r="Q1766" s="849">
        <v>114012.2</v>
      </c>
      <c r="R1766" s="837">
        <v>1.6987284739004886</v>
      </c>
      <c r="S1766" s="850">
        <v>6706.5999999999995</v>
      </c>
    </row>
    <row r="1767" spans="1:19" ht="14.4" customHeight="1" x14ac:dyDescent="0.3">
      <c r="A1767" s="831" t="s">
        <v>4551</v>
      </c>
      <c r="B1767" s="832" t="s">
        <v>4881</v>
      </c>
      <c r="C1767" s="832" t="s">
        <v>606</v>
      </c>
      <c r="D1767" s="832" t="s">
        <v>2472</v>
      </c>
      <c r="E1767" s="832" t="s">
        <v>4553</v>
      </c>
      <c r="F1767" s="832" t="s">
        <v>4649</v>
      </c>
      <c r="G1767" s="832" t="s">
        <v>4639</v>
      </c>
      <c r="H1767" s="849">
        <v>5.3</v>
      </c>
      <c r="I1767" s="849">
        <v>13980.55</v>
      </c>
      <c r="J1767" s="832">
        <v>1.2619077706270476</v>
      </c>
      <c r="K1767" s="832">
        <v>2637.8396226415093</v>
      </c>
      <c r="L1767" s="849">
        <v>4.2</v>
      </c>
      <c r="M1767" s="849">
        <v>11078.900000000001</v>
      </c>
      <c r="N1767" s="832">
        <v>1</v>
      </c>
      <c r="O1767" s="832">
        <v>2637.8333333333335</v>
      </c>
      <c r="P1767" s="849">
        <v>0.51</v>
      </c>
      <c r="Q1767" s="849">
        <v>243.03</v>
      </c>
      <c r="R1767" s="837">
        <v>2.1936293314318206E-2</v>
      </c>
      <c r="S1767" s="850">
        <v>476.52941176470586</v>
      </c>
    </row>
    <row r="1768" spans="1:19" ht="14.4" customHeight="1" x14ac:dyDescent="0.3">
      <c r="A1768" s="831" t="s">
        <v>4551</v>
      </c>
      <c r="B1768" s="832" t="s">
        <v>4881</v>
      </c>
      <c r="C1768" s="832" t="s">
        <v>606</v>
      </c>
      <c r="D1768" s="832" t="s">
        <v>2472</v>
      </c>
      <c r="E1768" s="832" t="s">
        <v>4553</v>
      </c>
      <c r="F1768" s="832" t="s">
        <v>4650</v>
      </c>
      <c r="G1768" s="832" t="s">
        <v>4639</v>
      </c>
      <c r="H1768" s="849">
        <v>8</v>
      </c>
      <c r="I1768" s="849">
        <v>10551.28</v>
      </c>
      <c r="J1768" s="832">
        <v>1.6</v>
      </c>
      <c r="K1768" s="832">
        <v>1318.91</v>
      </c>
      <c r="L1768" s="849">
        <v>5</v>
      </c>
      <c r="M1768" s="849">
        <v>6594.55</v>
      </c>
      <c r="N1768" s="832">
        <v>1</v>
      </c>
      <c r="O1768" s="832">
        <v>1318.91</v>
      </c>
      <c r="P1768" s="849">
        <v>1</v>
      </c>
      <c r="Q1768" s="849">
        <v>224.65</v>
      </c>
      <c r="R1768" s="837">
        <v>3.4066009052930071E-2</v>
      </c>
      <c r="S1768" s="850">
        <v>224.65</v>
      </c>
    </row>
    <row r="1769" spans="1:19" ht="14.4" customHeight="1" x14ac:dyDescent="0.3">
      <c r="A1769" s="831" t="s">
        <v>4551</v>
      </c>
      <c r="B1769" s="832" t="s">
        <v>4881</v>
      </c>
      <c r="C1769" s="832" t="s">
        <v>606</v>
      </c>
      <c r="D1769" s="832" t="s">
        <v>2472</v>
      </c>
      <c r="E1769" s="832" t="s">
        <v>4553</v>
      </c>
      <c r="F1769" s="832" t="s">
        <v>4657</v>
      </c>
      <c r="G1769" s="832" t="s">
        <v>4658</v>
      </c>
      <c r="H1769" s="849"/>
      <c r="I1769" s="849"/>
      <c r="J1769" s="832"/>
      <c r="K1769" s="832"/>
      <c r="L1769" s="849"/>
      <c r="M1769" s="849"/>
      <c r="N1769" s="832"/>
      <c r="O1769" s="832"/>
      <c r="P1769" s="849">
        <v>1</v>
      </c>
      <c r="Q1769" s="849">
        <v>3260.76</v>
      </c>
      <c r="R1769" s="837"/>
      <c r="S1769" s="850">
        <v>3260.76</v>
      </c>
    </row>
    <row r="1770" spans="1:19" ht="14.4" customHeight="1" x14ac:dyDescent="0.3">
      <c r="A1770" s="831" t="s">
        <v>4551</v>
      </c>
      <c r="B1770" s="832" t="s">
        <v>4881</v>
      </c>
      <c r="C1770" s="832" t="s">
        <v>606</v>
      </c>
      <c r="D1770" s="832" t="s">
        <v>2472</v>
      </c>
      <c r="E1770" s="832" t="s">
        <v>4553</v>
      </c>
      <c r="F1770" s="832" t="s">
        <v>4668</v>
      </c>
      <c r="G1770" s="832" t="s">
        <v>4669</v>
      </c>
      <c r="H1770" s="849">
        <v>2.3899999999999997</v>
      </c>
      <c r="I1770" s="849">
        <v>2590.98</v>
      </c>
      <c r="J1770" s="832">
        <v>2.3531473929904547</v>
      </c>
      <c r="K1770" s="832">
        <v>1084.0920502092051</v>
      </c>
      <c r="L1770" s="849">
        <v>1.04</v>
      </c>
      <c r="M1770" s="849">
        <v>1101.07</v>
      </c>
      <c r="N1770" s="832">
        <v>1</v>
      </c>
      <c r="O1770" s="832">
        <v>1058.7211538461538</v>
      </c>
      <c r="P1770" s="849">
        <v>2.19</v>
      </c>
      <c r="Q1770" s="849">
        <v>1151.49</v>
      </c>
      <c r="R1770" s="837">
        <v>1.0457918206835171</v>
      </c>
      <c r="S1770" s="850">
        <v>525.79452054794524</v>
      </c>
    </row>
    <row r="1771" spans="1:19" ht="14.4" customHeight="1" x14ac:dyDescent="0.3">
      <c r="A1771" s="831" t="s">
        <v>4551</v>
      </c>
      <c r="B1771" s="832" t="s">
        <v>4881</v>
      </c>
      <c r="C1771" s="832" t="s">
        <v>606</v>
      </c>
      <c r="D1771" s="832" t="s">
        <v>2472</v>
      </c>
      <c r="E1771" s="832" t="s">
        <v>4553</v>
      </c>
      <c r="F1771" s="832" t="s">
        <v>4670</v>
      </c>
      <c r="G1771" s="832" t="s">
        <v>4669</v>
      </c>
      <c r="H1771" s="849">
        <v>5.39</v>
      </c>
      <c r="I1771" s="849">
        <v>1947.77</v>
      </c>
      <c r="J1771" s="832">
        <v>1.1082932658112605</v>
      </c>
      <c r="K1771" s="832">
        <v>361.36734693877554</v>
      </c>
      <c r="L1771" s="849">
        <v>4.9800000000000004</v>
      </c>
      <c r="M1771" s="849">
        <v>1757.45</v>
      </c>
      <c r="N1771" s="832">
        <v>1</v>
      </c>
      <c r="O1771" s="832">
        <v>352.90160642570277</v>
      </c>
      <c r="P1771" s="849">
        <v>20.92</v>
      </c>
      <c r="Q1771" s="849">
        <v>4579.3899999999994</v>
      </c>
      <c r="R1771" s="837">
        <v>2.605701442430794</v>
      </c>
      <c r="S1771" s="850">
        <v>218.90009560229441</v>
      </c>
    </row>
    <row r="1772" spans="1:19" ht="14.4" customHeight="1" x14ac:dyDescent="0.3">
      <c r="A1772" s="831" t="s">
        <v>4551</v>
      </c>
      <c r="B1772" s="832" t="s">
        <v>4881</v>
      </c>
      <c r="C1772" s="832" t="s">
        <v>606</v>
      </c>
      <c r="D1772" s="832" t="s">
        <v>2472</v>
      </c>
      <c r="E1772" s="832" t="s">
        <v>4553</v>
      </c>
      <c r="F1772" s="832" t="s">
        <v>4671</v>
      </c>
      <c r="G1772" s="832" t="s">
        <v>4669</v>
      </c>
      <c r="H1772" s="849">
        <v>2.61</v>
      </c>
      <c r="I1772" s="849">
        <v>314.35999999999996</v>
      </c>
      <c r="J1772" s="832">
        <v>2.3652095402904219</v>
      </c>
      <c r="K1772" s="832">
        <v>120.44444444444443</v>
      </c>
      <c r="L1772" s="849">
        <v>1.1299999999999999</v>
      </c>
      <c r="M1772" s="849">
        <v>132.91</v>
      </c>
      <c r="N1772" s="832">
        <v>1</v>
      </c>
      <c r="O1772" s="832">
        <v>117.61946902654869</v>
      </c>
      <c r="P1772" s="849">
        <v>18.650000000000002</v>
      </c>
      <c r="Q1772" s="849">
        <v>1477.1000000000001</v>
      </c>
      <c r="R1772" s="837">
        <v>11.113535475133551</v>
      </c>
      <c r="S1772" s="850">
        <v>79.201072386058982</v>
      </c>
    </row>
    <row r="1773" spans="1:19" ht="14.4" customHeight="1" x14ac:dyDescent="0.3">
      <c r="A1773" s="831" t="s">
        <v>4551</v>
      </c>
      <c r="B1773" s="832" t="s">
        <v>4881</v>
      </c>
      <c r="C1773" s="832" t="s">
        <v>606</v>
      </c>
      <c r="D1773" s="832" t="s">
        <v>2472</v>
      </c>
      <c r="E1773" s="832" t="s">
        <v>4553</v>
      </c>
      <c r="F1773" s="832" t="s">
        <v>4672</v>
      </c>
      <c r="G1773" s="832" t="s">
        <v>4669</v>
      </c>
      <c r="H1773" s="849"/>
      <c r="I1773" s="849"/>
      <c r="J1773" s="832"/>
      <c r="K1773" s="832"/>
      <c r="L1773" s="849"/>
      <c r="M1773" s="849"/>
      <c r="N1773" s="832"/>
      <c r="O1773" s="832"/>
      <c r="P1773" s="849">
        <v>0.28000000000000003</v>
      </c>
      <c r="Q1773" s="849">
        <v>205.74</v>
      </c>
      <c r="R1773" s="837"/>
      <c r="S1773" s="850">
        <v>734.78571428571422</v>
      </c>
    </row>
    <row r="1774" spans="1:19" ht="14.4" customHeight="1" x14ac:dyDescent="0.3">
      <c r="A1774" s="831" t="s">
        <v>4551</v>
      </c>
      <c r="B1774" s="832" t="s">
        <v>4881</v>
      </c>
      <c r="C1774" s="832" t="s">
        <v>606</v>
      </c>
      <c r="D1774" s="832" t="s">
        <v>2472</v>
      </c>
      <c r="E1774" s="832" t="s">
        <v>4553</v>
      </c>
      <c r="F1774" s="832" t="s">
        <v>4673</v>
      </c>
      <c r="G1774" s="832" t="s">
        <v>4674</v>
      </c>
      <c r="H1774" s="849"/>
      <c r="I1774" s="849"/>
      <c r="J1774" s="832"/>
      <c r="K1774" s="832"/>
      <c r="L1774" s="849">
        <v>0.53</v>
      </c>
      <c r="M1774" s="849">
        <v>379.31</v>
      </c>
      <c r="N1774" s="832">
        <v>1</v>
      </c>
      <c r="O1774" s="832">
        <v>715.67924528301887</v>
      </c>
      <c r="P1774" s="849">
        <v>2.11</v>
      </c>
      <c r="Q1774" s="849">
        <v>220.18</v>
      </c>
      <c r="R1774" s="837">
        <v>0.58047507315915747</v>
      </c>
      <c r="S1774" s="850">
        <v>104.35071090047394</v>
      </c>
    </row>
    <row r="1775" spans="1:19" ht="14.4" customHeight="1" x14ac:dyDescent="0.3">
      <c r="A1775" s="831" t="s">
        <v>4551</v>
      </c>
      <c r="B1775" s="832" t="s">
        <v>4881</v>
      </c>
      <c r="C1775" s="832" t="s">
        <v>606</v>
      </c>
      <c r="D1775" s="832" t="s">
        <v>2472</v>
      </c>
      <c r="E1775" s="832" t="s">
        <v>4553</v>
      </c>
      <c r="F1775" s="832" t="s">
        <v>4675</v>
      </c>
      <c r="G1775" s="832" t="s">
        <v>4674</v>
      </c>
      <c r="H1775" s="849"/>
      <c r="I1775" s="849"/>
      <c r="J1775" s="832"/>
      <c r="K1775" s="832"/>
      <c r="L1775" s="849">
        <v>6.18</v>
      </c>
      <c r="M1775" s="849">
        <v>8845.7999999999993</v>
      </c>
      <c r="N1775" s="832">
        <v>1</v>
      </c>
      <c r="O1775" s="832">
        <v>1431.3592233009708</v>
      </c>
      <c r="P1775" s="849">
        <v>8.3699999999999992</v>
      </c>
      <c r="Q1775" s="849">
        <v>1502.58</v>
      </c>
      <c r="R1775" s="837">
        <v>0.16986366411178186</v>
      </c>
      <c r="S1775" s="850">
        <v>179.51971326164875</v>
      </c>
    </row>
    <row r="1776" spans="1:19" ht="14.4" customHeight="1" x14ac:dyDescent="0.3">
      <c r="A1776" s="831" t="s">
        <v>4551</v>
      </c>
      <c r="B1776" s="832" t="s">
        <v>4881</v>
      </c>
      <c r="C1776" s="832" t="s">
        <v>606</v>
      </c>
      <c r="D1776" s="832" t="s">
        <v>2472</v>
      </c>
      <c r="E1776" s="832" t="s">
        <v>4553</v>
      </c>
      <c r="F1776" s="832" t="s">
        <v>4678</v>
      </c>
      <c r="G1776" s="832" t="s">
        <v>2087</v>
      </c>
      <c r="H1776" s="849">
        <v>3.9800000000000004</v>
      </c>
      <c r="I1776" s="849">
        <v>3121.4900000000002</v>
      </c>
      <c r="J1776" s="832">
        <v>0.78038615675774337</v>
      </c>
      <c r="K1776" s="832">
        <v>784.2939698492462</v>
      </c>
      <c r="L1776" s="849">
        <v>5.0999999999999996</v>
      </c>
      <c r="M1776" s="849">
        <v>3999.93</v>
      </c>
      <c r="N1776" s="832">
        <v>1</v>
      </c>
      <c r="O1776" s="832">
        <v>784.30000000000007</v>
      </c>
      <c r="P1776" s="849"/>
      <c r="Q1776" s="849"/>
      <c r="R1776" s="837"/>
      <c r="S1776" s="850"/>
    </row>
    <row r="1777" spans="1:19" ht="14.4" customHeight="1" x14ac:dyDescent="0.3">
      <c r="A1777" s="831" t="s">
        <v>4551</v>
      </c>
      <c r="B1777" s="832" t="s">
        <v>4881</v>
      </c>
      <c r="C1777" s="832" t="s">
        <v>606</v>
      </c>
      <c r="D1777" s="832" t="s">
        <v>2472</v>
      </c>
      <c r="E1777" s="832" t="s">
        <v>4553</v>
      </c>
      <c r="F1777" s="832" t="s">
        <v>4683</v>
      </c>
      <c r="G1777" s="832" t="s">
        <v>4684</v>
      </c>
      <c r="H1777" s="849">
        <v>2.08</v>
      </c>
      <c r="I1777" s="849">
        <v>760.86</v>
      </c>
      <c r="J1777" s="832"/>
      <c r="K1777" s="832">
        <v>365.79807692307691</v>
      </c>
      <c r="L1777" s="849"/>
      <c r="M1777" s="849"/>
      <c r="N1777" s="832"/>
      <c r="O1777" s="832"/>
      <c r="P1777" s="849">
        <v>10.75</v>
      </c>
      <c r="Q1777" s="849">
        <v>1712.6599999999999</v>
      </c>
      <c r="R1777" s="837"/>
      <c r="S1777" s="850">
        <v>159.31720930232558</v>
      </c>
    </row>
    <row r="1778" spans="1:19" ht="14.4" customHeight="1" x14ac:dyDescent="0.3">
      <c r="A1778" s="831" t="s">
        <v>4551</v>
      </c>
      <c r="B1778" s="832" t="s">
        <v>4881</v>
      </c>
      <c r="C1778" s="832" t="s">
        <v>606</v>
      </c>
      <c r="D1778" s="832" t="s">
        <v>2472</v>
      </c>
      <c r="E1778" s="832" t="s">
        <v>4553</v>
      </c>
      <c r="F1778" s="832" t="s">
        <v>4686</v>
      </c>
      <c r="G1778" s="832" t="s">
        <v>2087</v>
      </c>
      <c r="H1778" s="849">
        <v>1</v>
      </c>
      <c r="I1778" s="849">
        <v>235.29</v>
      </c>
      <c r="J1778" s="832">
        <v>0.28653368405670027</v>
      </c>
      <c r="K1778" s="832">
        <v>235.29</v>
      </c>
      <c r="L1778" s="849">
        <v>3.49</v>
      </c>
      <c r="M1778" s="849">
        <v>821.16</v>
      </c>
      <c r="N1778" s="832">
        <v>1</v>
      </c>
      <c r="O1778" s="832">
        <v>235.28939828080226</v>
      </c>
      <c r="P1778" s="849">
        <v>4.8900000000000006</v>
      </c>
      <c r="Q1778" s="849">
        <v>443.28</v>
      </c>
      <c r="R1778" s="837">
        <v>0.53982171562180326</v>
      </c>
      <c r="S1778" s="850">
        <v>90.650306748466235</v>
      </c>
    </row>
    <row r="1779" spans="1:19" ht="14.4" customHeight="1" x14ac:dyDescent="0.3">
      <c r="A1779" s="831" t="s">
        <v>4551</v>
      </c>
      <c r="B1779" s="832" t="s">
        <v>4881</v>
      </c>
      <c r="C1779" s="832" t="s">
        <v>606</v>
      </c>
      <c r="D1779" s="832" t="s">
        <v>2472</v>
      </c>
      <c r="E1779" s="832" t="s">
        <v>4553</v>
      </c>
      <c r="F1779" s="832" t="s">
        <v>4692</v>
      </c>
      <c r="G1779" s="832" t="s">
        <v>4693</v>
      </c>
      <c r="H1779" s="849">
        <v>1</v>
      </c>
      <c r="I1779" s="849">
        <v>366.01</v>
      </c>
      <c r="J1779" s="832">
        <v>0.5</v>
      </c>
      <c r="K1779" s="832">
        <v>366.01</v>
      </c>
      <c r="L1779" s="849">
        <v>2</v>
      </c>
      <c r="M1779" s="849">
        <v>732.02</v>
      </c>
      <c r="N1779" s="832">
        <v>1</v>
      </c>
      <c r="O1779" s="832">
        <v>366.01</v>
      </c>
      <c r="P1779" s="849">
        <v>1.6400000000000001</v>
      </c>
      <c r="Q1779" s="849">
        <v>138.01</v>
      </c>
      <c r="R1779" s="837">
        <v>0.18853310018851943</v>
      </c>
      <c r="S1779" s="850">
        <v>84.152439024390233</v>
      </c>
    </row>
    <row r="1780" spans="1:19" ht="14.4" customHeight="1" x14ac:dyDescent="0.3">
      <c r="A1780" s="831" t="s">
        <v>4551</v>
      </c>
      <c r="B1780" s="832" t="s">
        <v>4881</v>
      </c>
      <c r="C1780" s="832" t="s">
        <v>606</v>
      </c>
      <c r="D1780" s="832" t="s">
        <v>2472</v>
      </c>
      <c r="E1780" s="832" t="s">
        <v>4553</v>
      </c>
      <c r="F1780" s="832" t="s">
        <v>4694</v>
      </c>
      <c r="G1780" s="832" t="s">
        <v>4695</v>
      </c>
      <c r="H1780" s="849"/>
      <c r="I1780" s="849"/>
      <c r="J1780" s="832"/>
      <c r="K1780" s="832"/>
      <c r="L1780" s="849"/>
      <c r="M1780" s="849"/>
      <c r="N1780" s="832"/>
      <c r="O1780" s="832"/>
      <c r="P1780" s="849">
        <v>2</v>
      </c>
      <c r="Q1780" s="849">
        <v>14671.16</v>
      </c>
      <c r="R1780" s="837"/>
      <c r="S1780" s="850">
        <v>7335.58</v>
      </c>
    </row>
    <row r="1781" spans="1:19" ht="14.4" customHeight="1" x14ac:dyDescent="0.3">
      <c r="A1781" s="831" t="s">
        <v>4551</v>
      </c>
      <c r="B1781" s="832" t="s">
        <v>4881</v>
      </c>
      <c r="C1781" s="832" t="s">
        <v>606</v>
      </c>
      <c r="D1781" s="832" t="s">
        <v>2472</v>
      </c>
      <c r="E1781" s="832" t="s">
        <v>4553</v>
      </c>
      <c r="F1781" s="832" t="s">
        <v>4696</v>
      </c>
      <c r="G1781" s="832" t="s">
        <v>4693</v>
      </c>
      <c r="H1781" s="849">
        <v>2</v>
      </c>
      <c r="I1781" s="849">
        <v>2928.04</v>
      </c>
      <c r="J1781" s="832">
        <v>2</v>
      </c>
      <c r="K1781" s="832">
        <v>1464.02</v>
      </c>
      <c r="L1781" s="849">
        <v>1</v>
      </c>
      <c r="M1781" s="849">
        <v>1464.02</v>
      </c>
      <c r="N1781" s="832">
        <v>1</v>
      </c>
      <c r="O1781" s="832">
        <v>1464.02</v>
      </c>
      <c r="P1781" s="849">
        <v>2</v>
      </c>
      <c r="Q1781" s="849">
        <v>628.32000000000005</v>
      </c>
      <c r="R1781" s="837">
        <v>0.4291744648297155</v>
      </c>
      <c r="S1781" s="850">
        <v>314.16000000000003</v>
      </c>
    </row>
    <row r="1782" spans="1:19" ht="14.4" customHeight="1" x14ac:dyDescent="0.3">
      <c r="A1782" s="831" t="s">
        <v>4551</v>
      </c>
      <c r="B1782" s="832" t="s">
        <v>4881</v>
      </c>
      <c r="C1782" s="832" t="s">
        <v>606</v>
      </c>
      <c r="D1782" s="832" t="s">
        <v>2472</v>
      </c>
      <c r="E1782" s="832" t="s">
        <v>4553</v>
      </c>
      <c r="F1782" s="832" t="s">
        <v>4701</v>
      </c>
      <c r="G1782" s="832" t="s">
        <v>4702</v>
      </c>
      <c r="H1782" s="849"/>
      <c r="I1782" s="849"/>
      <c r="J1782" s="832"/>
      <c r="K1782" s="832"/>
      <c r="L1782" s="849"/>
      <c r="M1782" s="849"/>
      <c r="N1782" s="832"/>
      <c r="O1782" s="832"/>
      <c r="P1782" s="849">
        <v>3.34</v>
      </c>
      <c r="Q1782" s="849">
        <v>1379.8899999999999</v>
      </c>
      <c r="R1782" s="837"/>
      <c r="S1782" s="850">
        <v>413.14071856287421</v>
      </c>
    </row>
    <row r="1783" spans="1:19" ht="14.4" customHeight="1" x14ac:dyDescent="0.3">
      <c r="A1783" s="831" t="s">
        <v>4551</v>
      </c>
      <c r="B1783" s="832" t="s">
        <v>4881</v>
      </c>
      <c r="C1783" s="832" t="s">
        <v>606</v>
      </c>
      <c r="D1783" s="832" t="s">
        <v>2472</v>
      </c>
      <c r="E1783" s="832" t="s">
        <v>4553</v>
      </c>
      <c r="F1783" s="832" t="s">
        <v>4708</v>
      </c>
      <c r="G1783" s="832" t="s">
        <v>4693</v>
      </c>
      <c r="H1783" s="849"/>
      <c r="I1783" s="849"/>
      <c r="J1783" s="832"/>
      <c r="K1783" s="832"/>
      <c r="L1783" s="849">
        <v>1</v>
      </c>
      <c r="M1783" s="849">
        <v>2928.05</v>
      </c>
      <c r="N1783" s="832">
        <v>1</v>
      </c>
      <c r="O1783" s="832">
        <v>2928.05</v>
      </c>
      <c r="P1783" s="849"/>
      <c r="Q1783" s="849"/>
      <c r="R1783" s="837"/>
      <c r="S1783" s="850"/>
    </row>
    <row r="1784" spans="1:19" ht="14.4" customHeight="1" x14ac:dyDescent="0.3">
      <c r="A1784" s="831" t="s">
        <v>4551</v>
      </c>
      <c r="B1784" s="832" t="s">
        <v>4881</v>
      </c>
      <c r="C1784" s="832" t="s">
        <v>606</v>
      </c>
      <c r="D1784" s="832" t="s">
        <v>2472</v>
      </c>
      <c r="E1784" s="832" t="s">
        <v>4553</v>
      </c>
      <c r="F1784" s="832" t="s">
        <v>4713</v>
      </c>
      <c r="G1784" s="832" t="s">
        <v>2400</v>
      </c>
      <c r="H1784" s="849">
        <v>2</v>
      </c>
      <c r="I1784" s="849">
        <v>3498.16</v>
      </c>
      <c r="J1784" s="832">
        <v>2</v>
      </c>
      <c r="K1784" s="832">
        <v>1749.08</v>
      </c>
      <c r="L1784" s="849">
        <v>1</v>
      </c>
      <c r="M1784" s="849">
        <v>1749.08</v>
      </c>
      <c r="N1784" s="832">
        <v>1</v>
      </c>
      <c r="O1784" s="832">
        <v>1749.08</v>
      </c>
      <c r="P1784" s="849"/>
      <c r="Q1784" s="849"/>
      <c r="R1784" s="837"/>
      <c r="S1784" s="850"/>
    </row>
    <row r="1785" spans="1:19" ht="14.4" customHeight="1" x14ac:dyDescent="0.3">
      <c r="A1785" s="831" t="s">
        <v>4551</v>
      </c>
      <c r="B1785" s="832" t="s">
        <v>4881</v>
      </c>
      <c r="C1785" s="832" t="s">
        <v>606</v>
      </c>
      <c r="D1785" s="832" t="s">
        <v>2472</v>
      </c>
      <c r="E1785" s="832" t="s">
        <v>4553</v>
      </c>
      <c r="F1785" s="832" t="s">
        <v>4714</v>
      </c>
      <c r="G1785" s="832" t="s">
        <v>2239</v>
      </c>
      <c r="H1785" s="849">
        <v>2.0499999999999998</v>
      </c>
      <c r="I1785" s="849">
        <v>579.74</v>
      </c>
      <c r="J1785" s="832">
        <v>2.0499999999999998</v>
      </c>
      <c r="K1785" s="832">
        <v>282.8</v>
      </c>
      <c r="L1785" s="849">
        <v>1</v>
      </c>
      <c r="M1785" s="849">
        <v>282.8</v>
      </c>
      <c r="N1785" s="832">
        <v>1</v>
      </c>
      <c r="O1785" s="832">
        <v>282.8</v>
      </c>
      <c r="P1785" s="849">
        <v>2.35</v>
      </c>
      <c r="Q1785" s="849">
        <v>658.16</v>
      </c>
      <c r="R1785" s="837">
        <v>2.3272984441301272</v>
      </c>
      <c r="S1785" s="850">
        <v>280.06808510638297</v>
      </c>
    </row>
    <row r="1786" spans="1:19" ht="14.4" customHeight="1" x14ac:dyDescent="0.3">
      <c r="A1786" s="831" t="s">
        <v>4551</v>
      </c>
      <c r="B1786" s="832" t="s">
        <v>4881</v>
      </c>
      <c r="C1786" s="832" t="s">
        <v>606</v>
      </c>
      <c r="D1786" s="832" t="s">
        <v>2472</v>
      </c>
      <c r="E1786" s="832" t="s">
        <v>4553</v>
      </c>
      <c r="F1786" s="832" t="s">
        <v>4725</v>
      </c>
      <c r="G1786" s="832" t="s">
        <v>4564</v>
      </c>
      <c r="H1786" s="849"/>
      <c r="I1786" s="849"/>
      <c r="J1786" s="832"/>
      <c r="K1786" s="832"/>
      <c r="L1786" s="849"/>
      <c r="M1786" s="849"/>
      <c r="N1786" s="832"/>
      <c r="O1786" s="832"/>
      <c r="P1786" s="849">
        <v>21</v>
      </c>
      <c r="Q1786" s="849">
        <v>85834.510000000009</v>
      </c>
      <c r="R1786" s="837"/>
      <c r="S1786" s="850">
        <v>4087.3576190476197</v>
      </c>
    </row>
    <row r="1787" spans="1:19" ht="14.4" customHeight="1" x14ac:dyDescent="0.3">
      <c r="A1787" s="831" t="s">
        <v>4551</v>
      </c>
      <c r="B1787" s="832" t="s">
        <v>4881</v>
      </c>
      <c r="C1787" s="832" t="s">
        <v>606</v>
      </c>
      <c r="D1787" s="832" t="s">
        <v>2472</v>
      </c>
      <c r="E1787" s="832" t="s">
        <v>4553</v>
      </c>
      <c r="F1787" s="832" t="s">
        <v>4739</v>
      </c>
      <c r="G1787" s="832" t="s">
        <v>4740</v>
      </c>
      <c r="H1787" s="849">
        <v>3.65</v>
      </c>
      <c r="I1787" s="849">
        <v>1940.76</v>
      </c>
      <c r="J1787" s="832"/>
      <c r="K1787" s="832">
        <v>531.71506849315074</v>
      </c>
      <c r="L1787" s="849"/>
      <c r="M1787" s="849"/>
      <c r="N1787" s="832"/>
      <c r="O1787" s="832"/>
      <c r="P1787" s="849"/>
      <c r="Q1787" s="849"/>
      <c r="R1787" s="837"/>
      <c r="S1787" s="850"/>
    </row>
    <row r="1788" spans="1:19" ht="14.4" customHeight="1" x14ac:dyDescent="0.3">
      <c r="A1788" s="831" t="s">
        <v>4551</v>
      </c>
      <c r="B1788" s="832" t="s">
        <v>4881</v>
      </c>
      <c r="C1788" s="832" t="s">
        <v>606</v>
      </c>
      <c r="D1788" s="832" t="s">
        <v>2472</v>
      </c>
      <c r="E1788" s="832" t="s">
        <v>4553</v>
      </c>
      <c r="F1788" s="832" t="s">
        <v>4741</v>
      </c>
      <c r="G1788" s="832" t="s">
        <v>4740</v>
      </c>
      <c r="H1788" s="849">
        <v>32.83</v>
      </c>
      <c r="I1788" s="849">
        <v>43424.84</v>
      </c>
      <c r="J1788" s="832"/>
      <c r="K1788" s="832">
        <v>1322.7182455071581</v>
      </c>
      <c r="L1788" s="849"/>
      <c r="M1788" s="849"/>
      <c r="N1788" s="832"/>
      <c r="O1788" s="832"/>
      <c r="P1788" s="849"/>
      <c r="Q1788" s="849"/>
      <c r="R1788" s="837"/>
      <c r="S1788" s="850"/>
    </row>
    <row r="1789" spans="1:19" ht="14.4" customHeight="1" x14ac:dyDescent="0.3">
      <c r="A1789" s="831" t="s">
        <v>4551</v>
      </c>
      <c r="B1789" s="832" t="s">
        <v>4881</v>
      </c>
      <c r="C1789" s="832" t="s">
        <v>606</v>
      </c>
      <c r="D1789" s="832" t="s">
        <v>2472</v>
      </c>
      <c r="E1789" s="832" t="s">
        <v>4553</v>
      </c>
      <c r="F1789" s="832" t="s">
        <v>4744</v>
      </c>
      <c r="G1789" s="832" t="s">
        <v>720</v>
      </c>
      <c r="H1789" s="849"/>
      <c r="I1789" s="849"/>
      <c r="J1789" s="832"/>
      <c r="K1789" s="832"/>
      <c r="L1789" s="849"/>
      <c r="M1789" s="849"/>
      <c r="N1789" s="832"/>
      <c r="O1789" s="832"/>
      <c r="P1789" s="849">
        <v>1</v>
      </c>
      <c r="Q1789" s="849">
        <v>1242.68</v>
      </c>
      <c r="R1789" s="837"/>
      <c r="S1789" s="850">
        <v>1242.68</v>
      </c>
    </row>
    <row r="1790" spans="1:19" ht="14.4" customHeight="1" x14ac:dyDescent="0.3">
      <c r="A1790" s="831" t="s">
        <v>4551</v>
      </c>
      <c r="B1790" s="832" t="s">
        <v>4881</v>
      </c>
      <c r="C1790" s="832" t="s">
        <v>606</v>
      </c>
      <c r="D1790" s="832" t="s">
        <v>2472</v>
      </c>
      <c r="E1790" s="832" t="s">
        <v>4553</v>
      </c>
      <c r="F1790" s="832" t="s">
        <v>4748</v>
      </c>
      <c r="G1790" s="832" t="s">
        <v>2387</v>
      </c>
      <c r="H1790" s="849"/>
      <c r="I1790" s="849"/>
      <c r="J1790" s="832"/>
      <c r="K1790" s="832"/>
      <c r="L1790" s="849">
        <v>4</v>
      </c>
      <c r="M1790" s="849">
        <v>5761.84</v>
      </c>
      <c r="N1790" s="832">
        <v>1</v>
      </c>
      <c r="O1790" s="832">
        <v>1440.46</v>
      </c>
      <c r="P1790" s="849">
        <v>6</v>
      </c>
      <c r="Q1790" s="849">
        <v>7119.42</v>
      </c>
      <c r="R1790" s="837">
        <v>1.2356157060938866</v>
      </c>
      <c r="S1790" s="850">
        <v>1186.57</v>
      </c>
    </row>
    <row r="1791" spans="1:19" ht="14.4" customHeight="1" x14ac:dyDescent="0.3">
      <c r="A1791" s="831" t="s">
        <v>4551</v>
      </c>
      <c r="B1791" s="832" t="s">
        <v>4881</v>
      </c>
      <c r="C1791" s="832" t="s">
        <v>606</v>
      </c>
      <c r="D1791" s="832" t="s">
        <v>2472</v>
      </c>
      <c r="E1791" s="832" t="s">
        <v>4553</v>
      </c>
      <c r="F1791" s="832" t="s">
        <v>4749</v>
      </c>
      <c r="G1791" s="832" t="s">
        <v>2387</v>
      </c>
      <c r="H1791" s="849"/>
      <c r="I1791" s="849"/>
      <c r="J1791" s="832"/>
      <c r="K1791" s="832"/>
      <c r="L1791" s="849">
        <v>2</v>
      </c>
      <c r="M1791" s="849">
        <v>9134.2000000000007</v>
      </c>
      <c r="N1791" s="832">
        <v>1</v>
      </c>
      <c r="O1791" s="832">
        <v>4567.1000000000004</v>
      </c>
      <c r="P1791" s="849"/>
      <c r="Q1791" s="849"/>
      <c r="R1791" s="837"/>
      <c r="S1791" s="850"/>
    </row>
    <row r="1792" spans="1:19" ht="14.4" customHeight="1" x14ac:dyDescent="0.3">
      <c r="A1792" s="831" t="s">
        <v>4551</v>
      </c>
      <c r="B1792" s="832" t="s">
        <v>4881</v>
      </c>
      <c r="C1792" s="832" t="s">
        <v>606</v>
      </c>
      <c r="D1792" s="832" t="s">
        <v>2472</v>
      </c>
      <c r="E1792" s="832" t="s">
        <v>4553</v>
      </c>
      <c r="F1792" s="832" t="s">
        <v>4756</v>
      </c>
      <c r="G1792" s="832" t="s">
        <v>818</v>
      </c>
      <c r="H1792" s="849"/>
      <c r="I1792" s="849"/>
      <c r="J1792" s="832"/>
      <c r="K1792" s="832"/>
      <c r="L1792" s="849"/>
      <c r="M1792" s="849"/>
      <c r="N1792" s="832"/>
      <c r="O1792" s="832"/>
      <c r="P1792" s="849">
        <v>10.039999999999999</v>
      </c>
      <c r="Q1792" s="849">
        <v>2140.33</v>
      </c>
      <c r="R1792" s="837"/>
      <c r="S1792" s="850">
        <v>213.18027888446215</v>
      </c>
    </row>
    <row r="1793" spans="1:19" ht="14.4" customHeight="1" x14ac:dyDescent="0.3">
      <c r="A1793" s="831" t="s">
        <v>4551</v>
      </c>
      <c r="B1793" s="832" t="s">
        <v>4881</v>
      </c>
      <c r="C1793" s="832" t="s">
        <v>606</v>
      </c>
      <c r="D1793" s="832" t="s">
        <v>2472</v>
      </c>
      <c r="E1793" s="832" t="s">
        <v>4553</v>
      </c>
      <c r="F1793" s="832" t="s">
        <v>4757</v>
      </c>
      <c r="G1793" s="832" t="s">
        <v>818</v>
      </c>
      <c r="H1793" s="849"/>
      <c r="I1793" s="849"/>
      <c r="J1793" s="832"/>
      <c r="K1793" s="832"/>
      <c r="L1793" s="849"/>
      <c r="M1793" s="849"/>
      <c r="N1793" s="832"/>
      <c r="O1793" s="832"/>
      <c r="P1793" s="849">
        <v>7.99</v>
      </c>
      <c r="Q1793" s="849">
        <v>582.71</v>
      </c>
      <c r="R1793" s="837"/>
      <c r="S1793" s="850">
        <v>72.929912390488113</v>
      </c>
    </row>
    <row r="1794" spans="1:19" ht="14.4" customHeight="1" x14ac:dyDescent="0.3">
      <c r="A1794" s="831" t="s">
        <v>4551</v>
      </c>
      <c r="B1794" s="832" t="s">
        <v>4881</v>
      </c>
      <c r="C1794" s="832" t="s">
        <v>606</v>
      </c>
      <c r="D1794" s="832" t="s">
        <v>2472</v>
      </c>
      <c r="E1794" s="832" t="s">
        <v>4553</v>
      </c>
      <c r="F1794" s="832" t="s">
        <v>4763</v>
      </c>
      <c r="G1794" s="832" t="s">
        <v>728</v>
      </c>
      <c r="H1794" s="849"/>
      <c r="I1794" s="849"/>
      <c r="J1794" s="832"/>
      <c r="K1794" s="832"/>
      <c r="L1794" s="849"/>
      <c r="M1794" s="849"/>
      <c r="N1794" s="832"/>
      <c r="O1794" s="832"/>
      <c r="P1794" s="849">
        <v>6.0600000000000005</v>
      </c>
      <c r="Q1794" s="849">
        <v>679.5</v>
      </c>
      <c r="R1794" s="837"/>
      <c r="S1794" s="850">
        <v>112.12871287128712</v>
      </c>
    </row>
    <row r="1795" spans="1:19" ht="14.4" customHeight="1" x14ac:dyDescent="0.3">
      <c r="A1795" s="831" t="s">
        <v>4551</v>
      </c>
      <c r="B1795" s="832" t="s">
        <v>4881</v>
      </c>
      <c r="C1795" s="832" t="s">
        <v>606</v>
      </c>
      <c r="D1795" s="832" t="s">
        <v>2472</v>
      </c>
      <c r="E1795" s="832" t="s">
        <v>4553</v>
      </c>
      <c r="F1795" s="832" t="s">
        <v>4764</v>
      </c>
      <c r="G1795" s="832" t="s">
        <v>728</v>
      </c>
      <c r="H1795" s="849"/>
      <c r="I1795" s="849"/>
      <c r="J1795" s="832"/>
      <c r="K1795" s="832"/>
      <c r="L1795" s="849"/>
      <c r="M1795" s="849"/>
      <c r="N1795" s="832"/>
      <c r="O1795" s="832"/>
      <c r="P1795" s="849">
        <v>0.14000000000000001</v>
      </c>
      <c r="Q1795" s="849">
        <v>40.33</v>
      </c>
      <c r="R1795" s="837"/>
      <c r="S1795" s="850">
        <v>288.07142857142856</v>
      </c>
    </row>
    <row r="1796" spans="1:19" ht="14.4" customHeight="1" x14ac:dyDescent="0.3">
      <c r="A1796" s="831" t="s">
        <v>4551</v>
      </c>
      <c r="B1796" s="832" t="s">
        <v>4881</v>
      </c>
      <c r="C1796" s="832" t="s">
        <v>606</v>
      </c>
      <c r="D1796" s="832" t="s">
        <v>2472</v>
      </c>
      <c r="E1796" s="832" t="s">
        <v>4553</v>
      </c>
      <c r="F1796" s="832" t="s">
        <v>4765</v>
      </c>
      <c r="G1796" s="832" t="s">
        <v>958</v>
      </c>
      <c r="H1796" s="849"/>
      <c r="I1796" s="849"/>
      <c r="J1796" s="832"/>
      <c r="K1796" s="832"/>
      <c r="L1796" s="849"/>
      <c r="M1796" s="849"/>
      <c r="N1796" s="832"/>
      <c r="O1796" s="832"/>
      <c r="P1796" s="849">
        <v>4.7300000000000004</v>
      </c>
      <c r="Q1796" s="849">
        <v>865.11999999999989</v>
      </c>
      <c r="R1796" s="837"/>
      <c r="S1796" s="850">
        <v>182.90063424947141</v>
      </c>
    </row>
    <row r="1797" spans="1:19" ht="14.4" customHeight="1" x14ac:dyDescent="0.3">
      <c r="A1797" s="831" t="s">
        <v>4551</v>
      </c>
      <c r="B1797" s="832" t="s">
        <v>4881</v>
      </c>
      <c r="C1797" s="832" t="s">
        <v>606</v>
      </c>
      <c r="D1797" s="832" t="s">
        <v>2472</v>
      </c>
      <c r="E1797" s="832" t="s">
        <v>4553</v>
      </c>
      <c r="F1797" s="832" t="s">
        <v>4768</v>
      </c>
      <c r="G1797" s="832" t="s">
        <v>958</v>
      </c>
      <c r="H1797" s="849"/>
      <c r="I1797" s="849"/>
      <c r="J1797" s="832"/>
      <c r="K1797" s="832"/>
      <c r="L1797" s="849"/>
      <c r="M1797" s="849"/>
      <c r="N1797" s="832"/>
      <c r="O1797" s="832"/>
      <c r="P1797" s="849">
        <v>0.4</v>
      </c>
      <c r="Q1797" s="849">
        <v>39.020000000000003</v>
      </c>
      <c r="R1797" s="837"/>
      <c r="S1797" s="850">
        <v>97.55</v>
      </c>
    </row>
    <row r="1798" spans="1:19" ht="14.4" customHeight="1" x14ac:dyDescent="0.3">
      <c r="A1798" s="831" t="s">
        <v>4551</v>
      </c>
      <c r="B1798" s="832" t="s">
        <v>4881</v>
      </c>
      <c r="C1798" s="832" t="s">
        <v>606</v>
      </c>
      <c r="D1798" s="832" t="s">
        <v>2472</v>
      </c>
      <c r="E1798" s="832" t="s">
        <v>4553</v>
      </c>
      <c r="F1798" s="832" t="s">
        <v>4769</v>
      </c>
      <c r="G1798" s="832" t="s">
        <v>958</v>
      </c>
      <c r="H1798" s="849"/>
      <c r="I1798" s="849"/>
      <c r="J1798" s="832"/>
      <c r="K1798" s="832"/>
      <c r="L1798" s="849"/>
      <c r="M1798" s="849"/>
      <c r="N1798" s="832"/>
      <c r="O1798" s="832"/>
      <c r="P1798" s="849">
        <v>11.96</v>
      </c>
      <c r="Q1798" s="849">
        <v>5037.79</v>
      </c>
      <c r="R1798" s="837"/>
      <c r="S1798" s="850">
        <v>421.21989966555179</v>
      </c>
    </row>
    <row r="1799" spans="1:19" ht="14.4" customHeight="1" x14ac:dyDescent="0.3">
      <c r="A1799" s="831" t="s">
        <v>4551</v>
      </c>
      <c r="B1799" s="832" t="s">
        <v>4881</v>
      </c>
      <c r="C1799" s="832" t="s">
        <v>606</v>
      </c>
      <c r="D1799" s="832" t="s">
        <v>2472</v>
      </c>
      <c r="E1799" s="832" t="s">
        <v>4553</v>
      </c>
      <c r="F1799" s="832" t="s">
        <v>4771</v>
      </c>
      <c r="G1799" s="832" t="s">
        <v>1902</v>
      </c>
      <c r="H1799" s="849"/>
      <c r="I1799" s="849"/>
      <c r="J1799" s="832"/>
      <c r="K1799" s="832"/>
      <c r="L1799" s="849"/>
      <c r="M1799" s="849"/>
      <c r="N1799" s="832"/>
      <c r="O1799" s="832"/>
      <c r="P1799" s="849">
        <v>1</v>
      </c>
      <c r="Q1799" s="849">
        <v>148.46</v>
      </c>
      <c r="R1799" s="837"/>
      <c r="S1799" s="850">
        <v>148.46</v>
      </c>
    </row>
    <row r="1800" spans="1:19" ht="14.4" customHeight="1" x14ac:dyDescent="0.3">
      <c r="A1800" s="831" t="s">
        <v>4551</v>
      </c>
      <c r="B1800" s="832" t="s">
        <v>4881</v>
      </c>
      <c r="C1800" s="832" t="s">
        <v>606</v>
      </c>
      <c r="D1800" s="832" t="s">
        <v>2472</v>
      </c>
      <c r="E1800" s="832" t="s">
        <v>4553</v>
      </c>
      <c r="F1800" s="832" t="s">
        <v>4773</v>
      </c>
      <c r="G1800" s="832" t="s">
        <v>2087</v>
      </c>
      <c r="H1800" s="849"/>
      <c r="I1800" s="849"/>
      <c r="J1800" s="832"/>
      <c r="K1800" s="832"/>
      <c r="L1800" s="849"/>
      <c r="M1800" s="849"/>
      <c r="N1800" s="832"/>
      <c r="O1800" s="832"/>
      <c r="P1800" s="849">
        <v>11.34</v>
      </c>
      <c r="Q1800" s="849">
        <v>5378.24</v>
      </c>
      <c r="R1800" s="837"/>
      <c r="S1800" s="850">
        <v>474.27160493827159</v>
      </c>
    </row>
    <row r="1801" spans="1:19" ht="14.4" customHeight="1" x14ac:dyDescent="0.3">
      <c r="A1801" s="831" t="s">
        <v>4551</v>
      </c>
      <c r="B1801" s="832" t="s">
        <v>4881</v>
      </c>
      <c r="C1801" s="832" t="s">
        <v>606</v>
      </c>
      <c r="D1801" s="832" t="s">
        <v>2472</v>
      </c>
      <c r="E1801" s="832" t="s">
        <v>4553</v>
      </c>
      <c r="F1801" s="832" t="s">
        <v>4774</v>
      </c>
      <c r="G1801" s="832" t="s">
        <v>2087</v>
      </c>
      <c r="H1801" s="849"/>
      <c r="I1801" s="849"/>
      <c r="J1801" s="832"/>
      <c r="K1801" s="832"/>
      <c r="L1801" s="849"/>
      <c r="M1801" s="849"/>
      <c r="N1801" s="832"/>
      <c r="O1801" s="832"/>
      <c r="P1801" s="849">
        <v>9.2899999999999991</v>
      </c>
      <c r="Q1801" s="849">
        <v>1900</v>
      </c>
      <c r="R1801" s="837"/>
      <c r="S1801" s="850">
        <v>204.52099031216363</v>
      </c>
    </row>
    <row r="1802" spans="1:19" ht="14.4" customHeight="1" x14ac:dyDescent="0.3">
      <c r="A1802" s="831" t="s">
        <v>4551</v>
      </c>
      <c r="B1802" s="832" t="s">
        <v>4881</v>
      </c>
      <c r="C1802" s="832" t="s">
        <v>606</v>
      </c>
      <c r="D1802" s="832" t="s">
        <v>2472</v>
      </c>
      <c r="E1802" s="832" t="s">
        <v>4553</v>
      </c>
      <c r="F1802" s="832" t="s">
        <v>4786</v>
      </c>
      <c r="G1802" s="832" t="s">
        <v>1619</v>
      </c>
      <c r="H1802" s="849"/>
      <c r="I1802" s="849"/>
      <c r="J1802" s="832"/>
      <c r="K1802" s="832"/>
      <c r="L1802" s="849"/>
      <c r="M1802" s="849"/>
      <c r="N1802" s="832"/>
      <c r="O1802" s="832"/>
      <c r="P1802" s="849">
        <v>8.5500000000000007</v>
      </c>
      <c r="Q1802" s="849">
        <v>3762.93</v>
      </c>
      <c r="R1802" s="837"/>
      <c r="S1802" s="850">
        <v>440.10877192982451</v>
      </c>
    </row>
    <row r="1803" spans="1:19" ht="14.4" customHeight="1" x14ac:dyDescent="0.3">
      <c r="A1803" s="831" t="s">
        <v>4551</v>
      </c>
      <c r="B1803" s="832" t="s">
        <v>4881</v>
      </c>
      <c r="C1803" s="832" t="s">
        <v>606</v>
      </c>
      <c r="D1803" s="832" t="s">
        <v>2472</v>
      </c>
      <c r="E1803" s="832" t="s">
        <v>4793</v>
      </c>
      <c r="F1803" s="832" t="s">
        <v>4796</v>
      </c>
      <c r="G1803" s="832" t="s">
        <v>4797</v>
      </c>
      <c r="H1803" s="849">
        <v>11</v>
      </c>
      <c r="I1803" s="849">
        <v>9537</v>
      </c>
      <c r="J1803" s="832"/>
      <c r="K1803" s="832">
        <v>867</v>
      </c>
      <c r="L1803" s="849"/>
      <c r="M1803" s="849"/>
      <c r="N1803" s="832"/>
      <c r="O1803" s="832"/>
      <c r="P1803" s="849">
        <v>11</v>
      </c>
      <c r="Q1803" s="849">
        <v>6189.15</v>
      </c>
      <c r="R1803" s="837"/>
      <c r="S1803" s="850">
        <v>562.65</v>
      </c>
    </row>
    <row r="1804" spans="1:19" ht="14.4" customHeight="1" x14ac:dyDescent="0.3">
      <c r="A1804" s="831" t="s">
        <v>4551</v>
      </c>
      <c r="B1804" s="832" t="s">
        <v>4881</v>
      </c>
      <c r="C1804" s="832" t="s">
        <v>606</v>
      </c>
      <c r="D1804" s="832" t="s">
        <v>2472</v>
      </c>
      <c r="E1804" s="832" t="s">
        <v>4793</v>
      </c>
      <c r="F1804" s="832" t="s">
        <v>4798</v>
      </c>
      <c r="G1804" s="832" t="s">
        <v>4799</v>
      </c>
      <c r="H1804" s="849"/>
      <c r="I1804" s="849"/>
      <c r="J1804" s="832"/>
      <c r="K1804" s="832"/>
      <c r="L1804" s="849"/>
      <c r="M1804" s="849"/>
      <c r="N1804" s="832"/>
      <c r="O1804" s="832"/>
      <c r="P1804" s="849">
        <v>1</v>
      </c>
      <c r="Q1804" s="849">
        <v>964</v>
      </c>
      <c r="R1804" s="837"/>
      <c r="S1804" s="850">
        <v>964</v>
      </c>
    </row>
    <row r="1805" spans="1:19" ht="14.4" customHeight="1" x14ac:dyDescent="0.3">
      <c r="A1805" s="831" t="s">
        <v>4551</v>
      </c>
      <c r="B1805" s="832" t="s">
        <v>4881</v>
      </c>
      <c r="C1805" s="832" t="s">
        <v>606</v>
      </c>
      <c r="D1805" s="832" t="s">
        <v>2472</v>
      </c>
      <c r="E1805" s="832" t="s">
        <v>4804</v>
      </c>
      <c r="F1805" s="832" t="s">
        <v>4805</v>
      </c>
      <c r="G1805" s="832" t="s">
        <v>4806</v>
      </c>
      <c r="H1805" s="849"/>
      <c r="I1805" s="849"/>
      <c r="J1805" s="832"/>
      <c r="K1805" s="832"/>
      <c r="L1805" s="849"/>
      <c r="M1805" s="849"/>
      <c r="N1805" s="832"/>
      <c r="O1805" s="832"/>
      <c r="P1805" s="849">
        <v>11</v>
      </c>
      <c r="Q1805" s="849">
        <v>3322</v>
      </c>
      <c r="R1805" s="837"/>
      <c r="S1805" s="850">
        <v>302</v>
      </c>
    </row>
    <row r="1806" spans="1:19" ht="14.4" customHeight="1" x14ac:dyDescent="0.3">
      <c r="A1806" s="831" t="s">
        <v>4551</v>
      </c>
      <c r="B1806" s="832" t="s">
        <v>4881</v>
      </c>
      <c r="C1806" s="832" t="s">
        <v>606</v>
      </c>
      <c r="D1806" s="832" t="s">
        <v>2472</v>
      </c>
      <c r="E1806" s="832" t="s">
        <v>4804</v>
      </c>
      <c r="F1806" s="832" t="s">
        <v>4807</v>
      </c>
      <c r="G1806" s="832" t="s">
        <v>4808</v>
      </c>
      <c r="H1806" s="849"/>
      <c r="I1806" s="849"/>
      <c r="J1806" s="832"/>
      <c r="K1806" s="832"/>
      <c r="L1806" s="849">
        <v>2</v>
      </c>
      <c r="M1806" s="849">
        <v>244</v>
      </c>
      <c r="N1806" s="832">
        <v>1</v>
      </c>
      <c r="O1806" s="832">
        <v>122</v>
      </c>
      <c r="P1806" s="849"/>
      <c r="Q1806" s="849"/>
      <c r="R1806" s="837"/>
      <c r="S1806" s="850"/>
    </row>
    <row r="1807" spans="1:19" ht="14.4" customHeight="1" x14ac:dyDescent="0.3">
      <c r="A1807" s="831" t="s">
        <v>4551</v>
      </c>
      <c r="B1807" s="832" t="s">
        <v>4881</v>
      </c>
      <c r="C1807" s="832" t="s">
        <v>606</v>
      </c>
      <c r="D1807" s="832" t="s">
        <v>2472</v>
      </c>
      <c r="E1807" s="832" t="s">
        <v>4804</v>
      </c>
      <c r="F1807" s="832" t="s">
        <v>4809</v>
      </c>
      <c r="G1807" s="832" t="s">
        <v>4810</v>
      </c>
      <c r="H1807" s="849"/>
      <c r="I1807" s="849"/>
      <c r="J1807" s="832"/>
      <c r="K1807" s="832"/>
      <c r="L1807" s="849">
        <v>5</v>
      </c>
      <c r="M1807" s="849">
        <v>735</v>
      </c>
      <c r="N1807" s="832">
        <v>1</v>
      </c>
      <c r="O1807" s="832">
        <v>147</v>
      </c>
      <c r="P1807" s="849">
        <v>6</v>
      </c>
      <c r="Q1807" s="849">
        <v>906</v>
      </c>
      <c r="R1807" s="837">
        <v>1.2326530612244897</v>
      </c>
      <c r="S1807" s="850">
        <v>151</v>
      </c>
    </row>
    <row r="1808" spans="1:19" ht="14.4" customHeight="1" x14ac:dyDescent="0.3">
      <c r="A1808" s="831" t="s">
        <v>4551</v>
      </c>
      <c r="B1808" s="832" t="s">
        <v>4881</v>
      </c>
      <c r="C1808" s="832" t="s">
        <v>606</v>
      </c>
      <c r="D1808" s="832" t="s">
        <v>2472</v>
      </c>
      <c r="E1808" s="832" t="s">
        <v>4804</v>
      </c>
      <c r="F1808" s="832" t="s">
        <v>4813</v>
      </c>
      <c r="G1808" s="832" t="s">
        <v>4814</v>
      </c>
      <c r="H1808" s="849">
        <v>37</v>
      </c>
      <c r="I1808" s="849">
        <v>1369</v>
      </c>
      <c r="J1808" s="832">
        <v>0.71153846153846156</v>
      </c>
      <c r="K1808" s="832">
        <v>37</v>
      </c>
      <c r="L1808" s="849">
        <v>52</v>
      </c>
      <c r="M1808" s="849">
        <v>1924</v>
      </c>
      <c r="N1808" s="832">
        <v>1</v>
      </c>
      <c r="O1808" s="832">
        <v>37</v>
      </c>
      <c r="P1808" s="849">
        <v>296</v>
      </c>
      <c r="Q1808" s="849">
        <v>11248</v>
      </c>
      <c r="R1808" s="837">
        <v>5.8461538461538458</v>
      </c>
      <c r="S1808" s="850">
        <v>38</v>
      </c>
    </row>
    <row r="1809" spans="1:19" ht="14.4" customHeight="1" x14ac:dyDescent="0.3">
      <c r="A1809" s="831" t="s">
        <v>4551</v>
      </c>
      <c r="B1809" s="832" t="s">
        <v>4881</v>
      </c>
      <c r="C1809" s="832" t="s">
        <v>606</v>
      </c>
      <c r="D1809" s="832" t="s">
        <v>2472</v>
      </c>
      <c r="E1809" s="832" t="s">
        <v>4804</v>
      </c>
      <c r="F1809" s="832" t="s">
        <v>4899</v>
      </c>
      <c r="G1809" s="832" t="s">
        <v>4900</v>
      </c>
      <c r="H1809" s="849">
        <v>47</v>
      </c>
      <c r="I1809" s="849">
        <v>8319</v>
      </c>
      <c r="J1809" s="832">
        <v>1.0159990229604299</v>
      </c>
      <c r="K1809" s="832">
        <v>177</v>
      </c>
      <c r="L1809" s="849">
        <v>46</v>
      </c>
      <c r="M1809" s="849">
        <v>8188</v>
      </c>
      <c r="N1809" s="832">
        <v>1</v>
      </c>
      <c r="O1809" s="832">
        <v>178</v>
      </c>
      <c r="P1809" s="849">
        <v>98</v>
      </c>
      <c r="Q1809" s="849">
        <v>17542</v>
      </c>
      <c r="R1809" s="837">
        <v>2.1424035173424523</v>
      </c>
      <c r="S1809" s="850">
        <v>179</v>
      </c>
    </row>
    <row r="1810" spans="1:19" ht="14.4" customHeight="1" x14ac:dyDescent="0.3">
      <c r="A1810" s="831" t="s">
        <v>4551</v>
      </c>
      <c r="B1810" s="832" t="s">
        <v>4881</v>
      </c>
      <c r="C1810" s="832" t="s">
        <v>606</v>
      </c>
      <c r="D1810" s="832" t="s">
        <v>2472</v>
      </c>
      <c r="E1810" s="832" t="s">
        <v>4804</v>
      </c>
      <c r="F1810" s="832" t="s">
        <v>4823</v>
      </c>
      <c r="G1810" s="832" t="s">
        <v>4824</v>
      </c>
      <c r="H1810" s="849">
        <v>76</v>
      </c>
      <c r="I1810" s="849">
        <v>18468</v>
      </c>
      <c r="J1810" s="832">
        <v>1.8922131147540984</v>
      </c>
      <c r="K1810" s="832">
        <v>243</v>
      </c>
      <c r="L1810" s="849">
        <v>40</v>
      </c>
      <c r="M1810" s="849">
        <v>9760</v>
      </c>
      <c r="N1810" s="832">
        <v>1</v>
      </c>
      <c r="O1810" s="832">
        <v>244</v>
      </c>
      <c r="P1810" s="849">
        <v>158</v>
      </c>
      <c r="Q1810" s="849">
        <v>38710</v>
      </c>
      <c r="R1810" s="837">
        <v>3.966188524590164</v>
      </c>
      <c r="S1810" s="850">
        <v>245</v>
      </c>
    </row>
    <row r="1811" spans="1:19" ht="14.4" customHeight="1" x14ac:dyDescent="0.3">
      <c r="A1811" s="831" t="s">
        <v>4551</v>
      </c>
      <c r="B1811" s="832" t="s">
        <v>4881</v>
      </c>
      <c r="C1811" s="832" t="s">
        <v>606</v>
      </c>
      <c r="D1811" s="832" t="s">
        <v>2472</v>
      </c>
      <c r="E1811" s="832" t="s">
        <v>4804</v>
      </c>
      <c r="F1811" s="832" t="s">
        <v>4825</v>
      </c>
      <c r="G1811" s="832" t="s">
        <v>4826</v>
      </c>
      <c r="H1811" s="849">
        <v>270</v>
      </c>
      <c r="I1811" s="849">
        <v>9000</v>
      </c>
      <c r="J1811" s="832">
        <v>0.89701026478746337</v>
      </c>
      <c r="K1811" s="832">
        <v>33.333333333333336</v>
      </c>
      <c r="L1811" s="849">
        <v>301</v>
      </c>
      <c r="M1811" s="849">
        <v>10033.33</v>
      </c>
      <c r="N1811" s="832">
        <v>1</v>
      </c>
      <c r="O1811" s="832">
        <v>33.33332225913621</v>
      </c>
      <c r="P1811" s="849">
        <v>662</v>
      </c>
      <c r="Q1811" s="849">
        <v>22066.65</v>
      </c>
      <c r="R1811" s="837">
        <v>2.1993346177191424</v>
      </c>
      <c r="S1811" s="850">
        <v>33.333308157099701</v>
      </c>
    </row>
    <row r="1812" spans="1:19" ht="14.4" customHeight="1" x14ac:dyDescent="0.3">
      <c r="A1812" s="831" t="s">
        <v>4551</v>
      </c>
      <c r="B1812" s="832" t="s">
        <v>4881</v>
      </c>
      <c r="C1812" s="832" t="s">
        <v>606</v>
      </c>
      <c r="D1812" s="832" t="s">
        <v>2472</v>
      </c>
      <c r="E1812" s="832" t="s">
        <v>4804</v>
      </c>
      <c r="F1812" s="832" t="s">
        <v>4827</v>
      </c>
      <c r="G1812" s="832" t="s">
        <v>4828</v>
      </c>
      <c r="H1812" s="849">
        <v>53</v>
      </c>
      <c r="I1812" s="849">
        <v>1961</v>
      </c>
      <c r="J1812" s="832">
        <v>0.85483870967741937</v>
      </c>
      <c r="K1812" s="832">
        <v>37</v>
      </c>
      <c r="L1812" s="849">
        <v>62</v>
      </c>
      <c r="M1812" s="849">
        <v>2294</v>
      </c>
      <c r="N1812" s="832">
        <v>1</v>
      </c>
      <c r="O1812" s="832">
        <v>37</v>
      </c>
      <c r="P1812" s="849">
        <v>87</v>
      </c>
      <c r="Q1812" s="849">
        <v>3306</v>
      </c>
      <c r="R1812" s="837">
        <v>1.4411508282476024</v>
      </c>
      <c r="S1812" s="850">
        <v>38</v>
      </c>
    </row>
    <row r="1813" spans="1:19" ht="14.4" customHeight="1" x14ac:dyDescent="0.3">
      <c r="A1813" s="831" t="s">
        <v>4551</v>
      </c>
      <c r="B1813" s="832" t="s">
        <v>4881</v>
      </c>
      <c r="C1813" s="832" t="s">
        <v>606</v>
      </c>
      <c r="D1813" s="832" t="s">
        <v>2472</v>
      </c>
      <c r="E1813" s="832" t="s">
        <v>4804</v>
      </c>
      <c r="F1813" s="832" t="s">
        <v>4829</v>
      </c>
      <c r="G1813" s="832" t="s">
        <v>4830</v>
      </c>
      <c r="H1813" s="849"/>
      <c r="I1813" s="849"/>
      <c r="J1813" s="832"/>
      <c r="K1813" s="832"/>
      <c r="L1813" s="849"/>
      <c r="M1813" s="849"/>
      <c r="N1813" s="832"/>
      <c r="O1813" s="832"/>
      <c r="P1813" s="849">
        <v>11</v>
      </c>
      <c r="Q1813" s="849">
        <v>957</v>
      </c>
      <c r="R1813" s="837"/>
      <c r="S1813" s="850">
        <v>87</v>
      </c>
    </row>
    <row r="1814" spans="1:19" ht="14.4" customHeight="1" x14ac:dyDescent="0.3">
      <c r="A1814" s="831" t="s">
        <v>4551</v>
      </c>
      <c r="B1814" s="832" t="s">
        <v>4881</v>
      </c>
      <c r="C1814" s="832" t="s">
        <v>606</v>
      </c>
      <c r="D1814" s="832" t="s">
        <v>2472</v>
      </c>
      <c r="E1814" s="832" t="s">
        <v>4804</v>
      </c>
      <c r="F1814" s="832" t="s">
        <v>4831</v>
      </c>
      <c r="G1814" s="832" t="s">
        <v>4832</v>
      </c>
      <c r="H1814" s="849">
        <v>28</v>
      </c>
      <c r="I1814" s="849">
        <v>896</v>
      </c>
      <c r="J1814" s="832">
        <v>0.71794871794871795</v>
      </c>
      <c r="K1814" s="832">
        <v>32</v>
      </c>
      <c r="L1814" s="849">
        <v>39</v>
      </c>
      <c r="M1814" s="849">
        <v>1248</v>
      </c>
      <c r="N1814" s="832">
        <v>1</v>
      </c>
      <c r="O1814" s="832">
        <v>32</v>
      </c>
      <c r="P1814" s="849">
        <v>74</v>
      </c>
      <c r="Q1814" s="849">
        <v>2442</v>
      </c>
      <c r="R1814" s="837">
        <v>1.9567307692307692</v>
      </c>
      <c r="S1814" s="850">
        <v>33</v>
      </c>
    </row>
    <row r="1815" spans="1:19" ht="14.4" customHeight="1" x14ac:dyDescent="0.3">
      <c r="A1815" s="831" t="s">
        <v>4551</v>
      </c>
      <c r="B1815" s="832" t="s">
        <v>4881</v>
      </c>
      <c r="C1815" s="832" t="s">
        <v>606</v>
      </c>
      <c r="D1815" s="832" t="s">
        <v>2472</v>
      </c>
      <c r="E1815" s="832" t="s">
        <v>4804</v>
      </c>
      <c r="F1815" s="832" t="s">
        <v>4917</v>
      </c>
      <c r="G1815" s="832" t="s">
        <v>4918</v>
      </c>
      <c r="H1815" s="849">
        <v>223</v>
      </c>
      <c r="I1815" s="849">
        <v>79165</v>
      </c>
      <c r="J1815" s="832">
        <v>0.87109375</v>
      </c>
      <c r="K1815" s="832">
        <v>355</v>
      </c>
      <c r="L1815" s="849">
        <v>256</v>
      </c>
      <c r="M1815" s="849">
        <v>90880</v>
      </c>
      <c r="N1815" s="832">
        <v>1</v>
      </c>
      <c r="O1815" s="832">
        <v>355</v>
      </c>
      <c r="P1815" s="849">
        <v>565</v>
      </c>
      <c r="Q1815" s="849">
        <v>202270</v>
      </c>
      <c r="R1815" s="837">
        <v>2.225682218309859</v>
      </c>
      <c r="S1815" s="850">
        <v>358</v>
      </c>
    </row>
    <row r="1816" spans="1:19" ht="14.4" customHeight="1" x14ac:dyDescent="0.3">
      <c r="A1816" s="831" t="s">
        <v>4551</v>
      </c>
      <c r="B1816" s="832" t="s">
        <v>4881</v>
      </c>
      <c r="C1816" s="832" t="s">
        <v>606</v>
      </c>
      <c r="D1816" s="832" t="s">
        <v>2472</v>
      </c>
      <c r="E1816" s="832" t="s">
        <v>4804</v>
      </c>
      <c r="F1816" s="832" t="s">
        <v>4835</v>
      </c>
      <c r="G1816" s="832" t="s">
        <v>4836</v>
      </c>
      <c r="H1816" s="849">
        <v>47</v>
      </c>
      <c r="I1816" s="849">
        <v>6204</v>
      </c>
      <c r="J1816" s="832">
        <v>1.4242424242424243</v>
      </c>
      <c r="K1816" s="832">
        <v>132</v>
      </c>
      <c r="L1816" s="849">
        <v>33</v>
      </c>
      <c r="M1816" s="849">
        <v>4356</v>
      </c>
      <c r="N1816" s="832">
        <v>1</v>
      </c>
      <c r="O1816" s="832">
        <v>132</v>
      </c>
      <c r="P1816" s="849">
        <v>99</v>
      </c>
      <c r="Q1816" s="849">
        <v>13365</v>
      </c>
      <c r="R1816" s="837">
        <v>3.0681818181818183</v>
      </c>
      <c r="S1816" s="850">
        <v>135</v>
      </c>
    </row>
    <row r="1817" spans="1:19" ht="14.4" customHeight="1" x14ac:dyDescent="0.3">
      <c r="A1817" s="831" t="s">
        <v>4551</v>
      </c>
      <c r="B1817" s="832" t="s">
        <v>4881</v>
      </c>
      <c r="C1817" s="832" t="s">
        <v>606</v>
      </c>
      <c r="D1817" s="832" t="s">
        <v>2472</v>
      </c>
      <c r="E1817" s="832" t="s">
        <v>4804</v>
      </c>
      <c r="F1817" s="832" t="s">
        <v>4841</v>
      </c>
      <c r="G1817" s="832" t="s">
        <v>4842</v>
      </c>
      <c r="H1817" s="849">
        <v>4</v>
      </c>
      <c r="I1817" s="849">
        <v>236</v>
      </c>
      <c r="J1817" s="832">
        <v>0.21052631578947367</v>
      </c>
      <c r="K1817" s="832">
        <v>59</v>
      </c>
      <c r="L1817" s="849">
        <v>19</v>
      </c>
      <c r="M1817" s="849">
        <v>1121</v>
      </c>
      <c r="N1817" s="832">
        <v>1</v>
      </c>
      <c r="O1817" s="832">
        <v>59</v>
      </c>
      <c r="P1817" s="849">
        <v>190</v>
      </c>
      <c r="Q1817" s="849">
        <v>11590</v>
      </c>
      <c r="R1817" s="837">
        <v>10.338983050847459</v>
      </c>
      <c r="S1817" s="850">
        <v>61</v>
      </c>
    </row>
    <row r="1818" spans="1:19" ht="14.4" customHeight="1" x14ac:dyDescent="0.3">
      <c r="A1818" s="831" t="s">
        <v>4551</v>
      </c>
      <c r="B1818" s="832" t="s">
        <v>4881</v>
      </c>
      <c r="C1818" s="832" t="s">
        <v>606</v>
      </c>
      <c r="D1818" s="832" t="s">
        <v>2472</v>
      </c>
      <c r="E1818" s="832" t="s">
        <v>4804</v>
      </c>
      <c r="F1818" s="832" t="s">
        <v>4847</v>
      </c>
      <c r="G1818" s="832" t="s">
        <v>4848</v>
      </c>
      <c r="H1818" s="849">
        <v>1</v>
      </c>
      <c r="I1818" s="849">
        <v>116</v>
      </c>
      <c r="J1818" s="832"/>
      <c r="K1818" s="832">
        <v>116</v>
      </c>
      <c r="L1818" s="849"/>
      <c r="M1818" s="849"/>
      <c r="N1818" s="832"/>
      <c r="O1818" s="832"/>
      <c r="P1818" s="849"/>
      <c r="Q1818" s="849"/>
      <c r="R1818" s="837"/>
      <c r="S1818" s="850"/>
    </row>
    <row r="1819" spans="1:19" ht="14.4" customHeight="1" x14ac:dyDescent="0.3">
      <c r="A1819" s="831" t="s">
        <v>4551</v>
      </c>
      <c r="B1819" s="832" t="s">
        <v>4881</v>
      </c>
      <c r="C1819" s="832" t="s">
        <v>606</v>
      </c>
      <c r="D1819" s="832" t="s">
        <v>2472</v>
      </c>
      <c r="E1819" s="832" t="s">
        <v>4804</v>
      </c>
      <c r="F1819" s="832" t="s">
        <v>4925</v>
      </c>
      <c r="G1819" s="832" t="s">
        <v>4926</v>
      </c>
      <c r="H1819" s="849">
        <v>2</v>
      </c>
      <c r="I1819" s="849">
        <v>3888</v>
      </c>
      <c r="J1819" s="832">
        <v>1.9989717223650385</v>
      </c>
      <c r="K1819" s="832">
        <v>1944</v>
      </c>
      <c r="L1819" s="849">
        <v>1</v>
      </c>
      <c r="M1819" s="849">
        <v>1945</v>
      </c>
      <c r="N1819" s="832">
        <v>1</v>
      </c>
      <c r="O1819" s="832">
        <v>1945</v>
      </c>
      <c r="P1819" s="849"/>
      <c r="Q1819" s="849"/>
      <c r="R1819" s="837"/>
      <c r="S1819" s="850"/>
    </row>
    <row r="1820" spans="1:19" ht="14.4" customHeight="1" x14ac:dyDescent="0.3">
      <c r="A1820" s="831" t="s">
        <v>4551</v>
      </c>
      <c r="B1820" s="832" t="s">
        <v>4881</v>
      </c>
      <c r="C1820" s="832" t="s">
        <v>606</v>
      </c>
      <c r="D1820" s="832" t="s">
        <v>2473</v>
      </c>
      <c r="E1820" s="832" t="s">
        <v>4804</v>
      </c>
      <c r="F1820" s="832" t="s">
        <v>4813</v>
      </c>
      <c r="G1820" s="832" t="s">
        <v>4814</v>
      </c>
      <c r="H1820" s="849"/>
      <c r="I1820" s="849"/>
      <c r="J1820" s="832"/>
      <c r="K1820" s="832"/>
      <c r="L1820" s="849">
        <v>4</v>
      </c>
      <c r="M1820" s="849">
        <v>148</v>
      </c>
      <c r="N1820" s="832">
        <v>1</v>
      </c>
      <c r="O1820" s="832">
        <v>37</v>
      </c>
      <c r="P1820" s="849"/>
      <c r="Q1820" s="849"/>
      <c r="R1820" s="837"/>
      <c r="S1820" s="850"/>
    </row>
    <row r="1821" spans="1:19" ht="14.4" customHeight="1" x14ac:dyDescent="0.3">
      <c r="A1821" s="831" t="s">
        <v>4551</v>
      </c>
      <c r="B1821" s="832" t="s">
        <v>4881</v>
      </c>
      <c r="C1821" s="832" t="s">
        <v>606</v>
      </c>
      <c r="D1821" s="832" t="s">
        <v>2473</v>
      </c>
      <c r="E1821" s="832" t="s">
        <v>4804</v>
      </c>
      <c r="F1821" s="832" t="s">
        <v>4899</v>
      </c>
      <c r="G1821" s="832" t="s">
        <v>4900</v>
      </c>
      <c r="H1821" s="849">
        <v>3</v>
      </c>
      <c r="I1821" s="849">
        <v>531</v>
      </c>
      <c r="J1821" s="832">
        <v>1.2327049865354258E-2</v>
      </c>
      <c r="K1821" s="832">
        <v>177</v>
      </c>
      <c r="L1821" s="849">
        <v>242</v>
      </c>
      <c r="M1821" s="849">
        <v>43076</v>
      </c>
      <c r="N1821" s="832">
        <v>1</v>
      </c>
      <c r="O1821" s="832">
        <v>178</v>
      </c>
      <c r="P1821" s="849">
        <v>294</v>
      </c>
      <c r="Q1821" s="849">
        <v>52626</v>
      </c>
      <c r="R1821" s="837">
        <v>1.2217011793109853</v>
      </c>
      <c r="S1821" s="850">
        <v>179</v>
      </c>
    </row>
    <row r="1822" spans="1:19" ht="14.4" customHeight="1" x14ac:dyDescent="0.3">
      <c r="A1822" s="831" t="s">
        <v>4551</v>
      </c>
      <c r="B1822" s="832" t="s">
        <v>4881</v>
      </c>
      <c r="C1822" s="832" t="s">
        <v>606</v>
      </c>
      <c r="D1822" s="832" t="s">
        <v>2473</v>
      </c>
      <c r="E1822" s="832" t="s">
        <v>4804</v>
      </c>
      <c r="F1822" s="832" t="s">
        <v>4905</v>
      </c>
      <c r="G1822" s="832" t="s">
        <v>4906</v>
      </c>
      <c r="H1822" s="849">
        <v>2</v>
      </c>
      <c r="I1822" s="849">
        <v>1262</v>
      </c>
      <c r="J1822" s="832"/>
      <c r="K1822" s="832">
        <v>631</v>
      </c>
      <c r="L1822" s="849"/>
      <c r="M1822" s="849"/>
      <c r="N1822" s="832"/>
      <c r="O1822" s="832"/>
      <c r="P1822" s="849"/>
      <c r="Q1822" s="849"/>
      <c r="R1822" s="837"/>
      <c r="S1822" s="850"/>
    </row>
    <row r="1823" spans="1:19" ht="14.4" customHeight="1" x14ac:dyDescent="0.3">
      <c r="A1823" s="831" t="s">
        <v>4551</v>
      </c>
      <c r="B1823" s="832" t="s">
        <v>4881</v>
      </c>
      <c r="C1823" s="832" t="s">
        <v>606</v>
      </c>
      <c r="D1823" s="832" t="s">
        <v>2473</v>
      </c>
      <c r="E1823" s="832" t="s">
        <v>4804</v>
      </c>
      <c r="F1823" s="832" t="s">
        <v>4825</v>
      </c>
      <c r="G1823" s="832" t="s">
        <v>4826</v>
      </c>
      <c r="H1823" s="849">
        <v>3</v>
      </c>
      <c r="I1823" s="849">
        <v>100</v>
      </c>
      <c r="J1823" s="832">
        <v>1.2244907955026902E-2</v>
      </c>
      <c r="K1823" s="832">
        <v>33.333333333333336</v>
      </c>
      <c r="L1823" s="849">
        <v>245</v>
      </c>
      <c r="M1823" s="849">
        <v>8166.66</v>
      </c>
      <c r="N1823" s="832">
        <v>1</v>
      </c>
      <c r="O1823" s="832">
        <v>33.333306122448981</v>
      </c>
      <c r="P1823" s="849">
        <v>297</v>
      </c>
      <c r="Q1823" s="849">
        <v>9900</v>
      </c>
      <c r="R1823" s="837">
        <v>1.2122458875476634</v>
      </c>
      <c r="S1823" s="850">
        <v>33.333333333333336</v>
      </c>
    </row>
    <row r="1824" spans="1:19" ht="14.4" customHeight="1" x14ac:dyDescent="0.3">
      <c r="A1824" s="831" t="s">
        <v>4551</v>
      </c>
      <c r="B1824" s="832" t="s">
        <v>4881</v>
      </c>
      <c r="C1824" s="832" t="s">
        <v>606</v>
      </c>
      <c r="D1824" s="832" t="s">
        <v>2473</v>
      </c>
      <c r="E1824" s="832" t="s">
        <v>4804</v>
      </c>
      <c r="F1824" s="832" t="s">
        <v>4917</v>
      </c>
      <c r="G1824" s="832" t="s">
        <v>4918</v>
      </c>
      <c r="H1824" s="849"/>
      <c r="I1824" s="849"/>
      <c r="J1824" s="832"/>
      <c r="K1824" s="832"/>
      <c r="L1824" s="849">
        <v>3</v>
      </c>
      <c r="M1824" s="849">
        <v>1065</v>
      </c>
      <c r="N1824" s="832">
        <v>1</v>
      </c>
      <c r="O1824" s="832">
        <v>355</v>
      </c>
      <c r="P1824" s="849">
        <v>3</v>
      </c>
      <c r="Q1824" s="849">
        <v>1074</v>
      </c>
      <c r="R1824" s="837">
        <v>1.0084507042253521</v>
      </c>
      <c r="S1824" s="850">
        <v>358</v>
      </c>
    </row>
    <row r="1825" spans="1:19" ht="14.4" customHeight="1" x14ac:dyDescent="0.3">
      <c r="A1825" s="831" t="s">
        <v>4551</v>
      </c>
      <c r="B1825" s="832" t="s">
        <v>4881</v>
      </c>
      <c r="C1825" s="832" t="s">
        <v>606</v>
      </c>
      <c r="D1825" s="832" t="s">
        <v>2480</v>
      </c>
      <c r="E1825" s="832" t="s">
        <v>4553</v>
      </c>
      <c r="F1825" s="832" t="s">
        <v>4749</v>
      </c>
      <c r="G1825" s="832" t="s">
        <v>2387</v>
      </c>
      <c r="H1825" s="849"/>
      <c r="I1825" s="849"/>
      <c r="J1825" s="832"/>
      <c r="K1825" s="832"/>
      <c r="L1825" s="849"/>
      <c r="M1825" s="849"/>
      <c r="N1825" s="832"/>
      <c r="O1825" s="832"/>
      <c r="P1825" s="849">
        <v>1</v>
      </c>
      <c r="Q1825" s="849">
        <v>3965.05</v>
      </c>
      <c r="R1825" s="837"/>
      <c r="S1825" s="850">
        <v>3965.05</v>
      </c>
    </row>
    <row r="1826" spans="1:19" ht="14.4" customHeight="1" x14ac:dyDescent="0.3">
      <c r="A1826" s="831" t="s">
        <v>4551</v>
      </c>
      <c r="B1826" s="832" t="s">
        <v>4881</v>
      </c>
      <c r="C1826" s="832" t="s">
        <v>606</v>
      </c>
      <c r="D1826" s="832" t="s">
        <v>2480</v>
      </c>
      <c r="E1826" s="832" t="s">
        <v>4804</v>
      </c>
      <c r="F1826" s="832" t="s">
        <v>4899</v>
      </c>
      <c r="G1826" s="832" t="s">
        <v>4900</v>
      </c>
      <c r="H1826" s="849"/>
      <c r="I1826" s="849"/>
      <c r="J1826" s="832"/>
      <c r="K1826" s="832"/>
      <c r="L1826" s="849"/>
      <c r="M1826" s="849"/>
      <c r="N1826" s="832"/>
      <c r="O1826" s="832"/>
      <c r="P1826" s="849">
        <v>2</v>
      </c>
      <c r="Q1826" s="849">
        <v>358</v>
      </c>
      <c r="R1826" s="837"/>
      <c r="S1826" s="850">
        <v>179</v>
      </c>
    </row>
    <row r="1827" spans="1:19" ht="14.4" customHeight="1" x14ac:dyDescent="0.3">
      <c r="A1827" s="831" t="s">
        <v>4551</v>
      </c>
      <c r="B1827" s="832" t="s">
        <v>4881</v>
      </c>
      <c r="C1827" s="832" t="s">
        <v>606</v>
      </c>
      <c r="D1827" s="832" t="s">
        <v>2480</v>
      </c>
      <c r="E1827" s="832" t="s">
        <v>4804</v>
      </c>
      <c r="F1827" s="832" t="s">
        <v>4825</v>
      </c>
      <c r="G1827" s="832" t="s">
        <v>4826</v>
      </c>
      <c r="H1827" s="849"/>
      <c r="I1827" s="849"/>
      <c r="J1827" s="832"/>
      <c r="K1827" s="832"/>
      <c r="L1827" s="849"/>
      <c r="M1827" s="849"/>
      <c r="N1827" s="832"/>
      <c r="O1827" s="832"/>
      <c r="P1827" s="849">
        <v>2</v>
      </c>
      <c r="Q1827" s="849">
        <v>66.67</v>
      </c>
      <c r="R1827" s="837"/>
      <c r="S1827" s="850">
        <v>33.335000000000001</v>
      </c>
    </row>
    <row r="1828" spans="1:19" ht="14.4" customHeight="1" x14ac:dyDescent="0.3">
      <c r="A1828" s="831" t="s">
        <v>4551</v>
      </c>
      <c r="B1828" s="832" t="s">
        <v>4881</v>
      </c>
      <c r="C1828" s="832" t="s">
        <v>606</v>
      </c>
      <c r="D1828" s="832" t="s">
        <v>2480</v>
      </c>
      <c r="E1828" s="832" t="s">
        <v>4804</v>
      </c>
      <c r="F1828" s="832" t="s">
        <v>4831</v>
      </c>
      <c r="G1828" s="832" t="s">
        <v>4832</v>
      </c>
      <c r="H1828" s="849"/>
      <c r="I1828" s="849"/>
      <c r="J1828" s="832"/>
      <c r="K1828" s="832"/>
      <c r="L1828" s="849"/>
      <c r="M1828" s="849"/>
      <c r="N1828" s="832"/>
      <c r="O1828" s="832"/>
      <c r="P1828" s="849">
        <v>1</v>
      </c>
      <c r="Q1828" s="849">
        <v>33</v>
      </c>
      <c r="R1828" s="837"/>
      <c r="S1828" s="850">
        <v>33</v>
      </c>
    </row>
    <row r="1829" spans="1:19" ht="14.4" customHeight="1" x14ac:dyDescent="0.3">
      <c r="A1829" s="831" t="s">
        <v>4551</v>
      </c>
      <c r="B1829" s="832" t="s">
        <v>4881</v>
      </c>
      <c r="C1829" s="832" t="s">
        <v>606</v>
      </c>
      <c r="D1829" s="832" t="s">
        <v>2481</v>
      </c>
      <c r="E1829" s="832" t="s">
        <v>4553</v>
      </c>
      <c r="F1829" s="832" t="s">
        <v>4614</v>
      </c>
      <c r="G1829" s="832" t="s">
        <v>4615</v>
      </c>
      <c r="H1829" s="849"/>
      <c r="I1829" s="849"/>
      <c r="J1829" s="832"/>
      <c r="K1829" s="832"/>
      <c r="L1829" s="849">
        <v>0.1</v>
      </c>
      <c r="M1829" s="849">
        <v>11.73</v>
      </c>
      <c r="N1829" s="832">
        <v>1</v>
      </c>
      <c r="O1829" s="832">
        <v>117.3</v>
      </c>
      <c r="P1829" s="849"/>
      <c r="Q1829" s="849"/>
      <c r="R1829" s="837"/>
      <c r="S1829" s="850"/>
    </row>
    <row r="1830" spans="1:19" ht="14.4" customHeight="1" x14ac:dyDescent="0.3">
      <c r="A1830" s="831" t="s">
        <v>4551</v>
      </c>
      <c r="B1830" s="832" t="s">
        <v>4881</v>
      </c>
      <c r="C1830" s="832" t="s">
        <v>606</v>
      </c>
      <c r="D1830" s="832" t="s">
        <v>2481</v>
      </c>
      <c r="E1830" s="832" t="s">
        <v>4804</v>
      </c>
      <c r="F1830" s="832" t="s">
        <v>4813</v>
      </c>
      <c r="G1830" s="832" t="s">
        <v>4814</v>
      </c>
      <c r="H1830" s="849"/>
      <c r="I1830" s="849"/>
      <c r="J1830" s="832"/>
      <c r="K1830" s="832"/>
      <c r="L1830" s="849">
        <v>1</v>
      </c>
      <c r="M1830" s="849">
        <v>37</v>
      </c>
      <c r="N1830" s="832">
        <v>1</v>
      </c>
      <c r="O1830" s="832">
        <v>37</v>
      </c>
      <c r="P1830" s="849"/>
      <c r="Q1830" s="849"/>
      <c r="R1830" s="837"/>
      <c r="S1830" s="850"/>
    </row>
    <row r="1831" spans="1:19" ht="14.4" customHeight="1" x14ac:dyDescent="0.3">
      <c r="A1831" s="831" t="s">
        <v>4551</v>
      </c>
      <c r="B1831" s="832" t="s">
        <v>4881</v>
      </c>
      <c r="C1831" s="832" t="s">
        <v>606</v>
      </c>
      <c r="D1831" s="832" t="s">
        <v>2481</v>
      </c>
      <c r="E1831" s="832" t="s">
        <v>4804</v>
      </c>
      <c r="F1831" s="832" t="s">
        <v>4841</v>
      </c>
      <c r="G1831" s="832" t="s">
        <v>4842</v>
      </c>
      <c r="H1831" s="849"/>
      <c r="I1831" s="849"/>
      <c r="J1831" s="832"/>
      <c r="K1831" s="832"/>
      <c r="L1831" s="849">
        <v>1</v>
      </c>
      <c r="M1831" s="849">
        <v>59</v>
      </c>
      <c r="N1831" s="832">
        <v>1</v>
      </c>
      <c r="O1831" s="832">
        <v>59</v>
      </c>
      <c r="P1831" s="849"/>
      <c r="Q1831" s="849"/>
      <c r="R1831" s="837"/>
      <c r="S1831" s="850"/>
    </row>
    <row r="1832" spans="1:19" ht="14.4" customHeight="1" x14ac:dyDescent="0.3">
      <c r="A1832" s="831" t="s">
        <v>4551</v>
      </c>
      <c r="B1832" s="832" t="s">
        <v>4881</v>
      </c>
      <c r="C1832" s="832" t="s">
        <v>606</v>
      </c>
      <c r="D1832" s="832" t="s">
        <v>2483</v>
      </c>
      <c r="E1832" s="832" t="s">
        <v>4553</v>
      </c>
      <c r="F1832" s="832" t="s">
        <v>4683</v>
      </c>
      <c r="G1832" s="832" t="s">
        <v>4684</v>
      </c>
      <c r="H1832" s="849"/>
      <c r="I1832" s="849"/>
      <c r="J1832" s="832"/>
      <c r="K1832" s="832"/>
      <c r="L1832" s="849">
        <v>0.14000000000000001</v>
      </c>
      <c r="M1832" s="849">
        <v>51.21</v>
      </c>
      <c r="N1832" s="832">
        <v>1</v>
      </c>
      <c r="O1832" s="832">
        <v>365.78571428571428</v>
      </c>
      <c r="P1832" s="849"/>
      <c r="Q1832" s="849"/>
      <c r="R1832" s="837"/>
      <c r="S1832" s="850"/>
    </row>
    <row r="1833" spans="1:19" ht="14.4" customHeight="1" x14ac:dyDescent="0.3">
      <c r="A1833" s="831" t="s">
        <v>4551</v>
      </c>
      <c r="B1833" s="832" t="s">
        <v>4881</v>
      </c>
      <c r="C1833" s="832" t="s">
        <v>606</v>
      </c>
      <c r="D1833" s="832" t="s">
        <v>2483</v>
      </c>
      <c r="E1833" s="832" t="s">
        <v>4793</v>
      </c>
      <c r="F1833" s="832" t="s">
        <v>4798</v>
      </c>
      <c r="G1833" s="832" t="s">
        <v>4799</v>
      </c>
      <c r="H1833" s="849"/>
      <c r="I1833" s="849"/>
      <c r="J1833" s="832"/>
      <c r="K1833" s="832"/>
      <c r="L1833" s="849">
        <v>1</v>
      </c>
      <c r="M1833" s="849">
        <v>964</v>
      </c>
      <c r="N1833" s="832">
        <v>1</v>
      </c>
      <c r="O1833" s="832">
        <v>964</v>
      </c>
      <c r="P1833" s="849"/>
      <c r="Q1833" s="849"/>
      <c r="R1833" s="837"/>
      <c r="S1833" s="850"/>
    </row>
    <row r="1834" spans="1:19" ht="14.4" customHeight="1" x14ac:dyDescent="0.3">
      <c r="A1834" s="831" t="s">
        <v>4551</v>
      </c>
      <c r="B1834" s="832" t="s">
        <v>4881</v>
      </c>
      <c r="C1834" s="832" t="s">
        <v>606</v>
      </c>
      <c r="D1834" s="832" t="s">
        <v>2483</v>
      </c>
      <c r="E1834" s="832" t="s">
        <v>4804</v>
      </c>
      <c r="F1834" s="832" t="s">
        <v>4809</v>
      </c>
      <c r="G1834" s="832" t="s">
        <v>4810</v>
      </c>
      <c r="H1834" s="849"/>
      <c r="I1834" s="849"/>
      <c r="J1834" s="832"/>
      <c r="K1834" s="832"/>
      <c r="L1834" s="849">
        <v>1</v>
      </c>
      <c r="M1834" s="849">
        <v>147</v>
      </c>
      <c r="N1834" s="832">
        <v>1</v>
      </c>
      <c r="O1834" s="832">
        <v>147</v>
      </c>
      <c r="P1834" s="849"/>
      <c r="Q1834" s="849"/>
      <c r="R1834" s="837"/>
      <c r="S1834" s="850"/>
    </row>
    <row r="1835" spans="1:19" ht="14.4" customHeight="1" x14ac:dyDescent="0.3">
      <c r="A1835" s="831" t="s">
        <v>4551</v>
      </c>
      <c r="B1835" s="832" t="s">
        <v>4881</v>
      </c>
      <c r="C1835" s="832" t="s">
        <v>606</v>
      </c>
      <c r="D1835" s="832" t="s">
        <v>2483</v>
      </c>
      <c r="E1835" s="832" t="s">
        <v>4804</v>
      </c>
      <c r="F1835" s="832" t="s">
        <v>4813</v>
      </c>
      <c r="G1835" s="832" t="s">
        <v>4814</v>
      </c>
      <c r="H1835" s="849"/>
      <c r="I1835" s="849"/>
      <c r="J1835" s="832"/>
      <c r="K1835" s="832"/>
      <c r="L1835" s="849">
        <v>1</v>
      </c>
      <c r="M1835" s="849">
        <v>37</v>
      </c>
      <c r="N1835" s="832">
        <v>1</v>
      </c>
      <c r="O1835" s="832">
        <v>37</v>
      </c>
      <c r="P1835" s="849"/>
      <c r="Q1835" s="849"/>
      <c r="R1835" s="837"/>
      <c r="S1835" s="850"/>
    </row>
    <row r="1836" spans="1:19" ht="14.4" customHeight="1" x14ac:dyDescent="0.3">
      <c r="A1836" s="831" t="s">
        <v>4551</v>
      </c>
      <c r="B1836" s="832" t="s">
        <v>4881</v>
      </c>
      <c r="C1836" s="832" t="s">
        <v>606</v>
      </c>
      <c r="D1836" s="832" t="s">
        <v>2483</v>
      </c>
      <c r="E1836" s="832" t="s">
        <v>4804</v>
      </c>
      <c r="F1836" s="832" t="s">
        <v>4823</v>
      </c>
      <c r="G1836" s="832" t="s">
        <v>4824</v>
      </c>
      <c r="H1836" s="849"/>
      <c r="I1836" s="849"/>
      <c r="J1836" s="832"/>
      <c r="K1836" s="832"/>
      <c r="L1836" s="849">
        <v>1</v>
      </c>
      <c r="M1836" s="849">
        <v>244</v>
      </c>
      <c r="N1836" s="832">
        <v>1</v>
      </c>
      <c r="O1836" s="832">
        <v>244</v>
      </c>
      <c r="P1836" s="849"/>
      <c r="Q1836" s="849"/>
      <c r="R1836" s="837"/>
      <c r="S1836" s="850"/>
    </row>
    <row r="1837" spans="1:19" ht="14.4" customHeight="1" x14ac:dyDescent="0.3">
      <c r="A1837" s="831" t="s">
        <v>4551</v>
      </c>
      <c r="B1837" s="832" t="s">
        <v>4881</v>
      </c>
      <c r="C1837" s="832" t="s">
        <v>606</v>
      </c>
      <c r="D1837" s="832" t="s">
        <v>2483</v>
      </c>
      <c r="E1837" s="832" t="s">
        <v>4804</v>
      </c>
      <c r="F1837" s="832" t="s">
        <v>4923</v>
      </c>
      <c r="G1837" s="832" t="s">
        <v>4924</v>
      </c>
      <c r="H1837" s="849"/>
      <c r="I1837" s="849"/>
      <c r="J1837" s="832"/>
      <c r="K1837" s="832"/>
      <c r="L1837" s="849">
        <v>1</v>
      </c>
      <c r="M1837" s="849">
        <v>3832</v>
      </c>
      <c r="N1837" s="832">
        <v>1</v>
      </c>
      <c r="O1837" s="832">
        <v>3832</v>
      </c>
      <c r="P1837" s="849"/>
      <c r="Q1837" s="849"/>
      <c r="R1837" s="837"/>
      <c r="S1837" s="850"/>
    </row>
    <row r="1838" spans="1:19" ht="14.4" customHeight="1" x14ac:dyDescent="0.3">
      <c r="A1838" s="831" t="s">
        <v>4551</v>
      </c>
      <c r="B1838" s="832" t="s">
        <v>4881</v>
      </c>
      <c r="C1838" s="832" t="s">
        <v>606</v>
      </c>
      <c r="D1838" s="832" t="s">
        <v>2484</v>
      </c>
      <c r="E1838" s="832" t="s">
        <v>4553</v>
      </c>
      <c r="F1838" s="832" t="s">
        <v>4554</v>
      </c>
      <c r="G1838" s="832" t="s">
        <v>1025</v>
      </c>
      <c r="H1838" s="849">
        <v>24.2</v>
      </c>
      <c r="I1838" s="849">
        <v>1309.22</v>
      </c>
      <c r="J1838" s="832">
        <v>3.7811407942238269</v>
      </c>
      <c r="K1838" s="832">
        <v>54.1</v>
      </c>
      <c r="L1838" s="849">
        <v>6.4</v>
      </c>
      <c r="M1838" s="849">
        <v>346.25</v>
      </c>
      <c r="N1838" s="832">
        <v>1</v>
      </c>
      <c r="O1838" s="832">
        <v>54.1015625</v>
      </c>
      <c r="P1838" s="849">
        <v>5</v>
      </c>
      <c r="Q1838" s="849">
        <v>271.15999999999997</v>
      </c>
      <c r="R1838" s="837">
        <v>0.78313357400722017</v>
      </c>
      <c r="S1838" s="850">
        <v>54.231999999999992</v>
      </c>
    </row>
    <row r="1839" spans="1:19" ht="14.4" customHeight="1" x14ac:dyDescent="0.3">
      <c r="A1839" s="831" t="s">
        <v>4551</v>
      </c>
      <c r="B1839" s="832" t="s">
        <v>4881</v>
      </c>
      <c r="C1839" s="832" t="s">
        <v>606</v>
      </c>
      <c r="D1839" s="832" t="s">
        <v>2484</v>
      </c>
      <c r="E1839" s="832" t="s">
        <v>4553</v>
      </c>
      <c r="F1839" s="832" t="s">
        <v>4555</v>
      </c>
      <c r="G1839" s="832" t="s">
        <v>1025</v>
      </c>
      <c r="H1839" s="849"/>
      <c r="I1839" s="849"/>
      <c r="J1839" s="832"/>
      <c r="K1839" s="832"/>
      <c r="L1839" s="849"/>
      <c r="M1839" s="849"/>
      <c r="N1839" s="832"/>
      <c r="O1839" s="832"/>
      <c r="P1839" s="849">
        <v>0.2</v>
      </c>
      <c r="Q1839" s="849">
        <v>21.77</v>
      </c>
      <c r="R1839" s="837"/>
      <c r="S1839" s="850">
        <v>108.85</v>
      </c>
    </row>
    <row r="1840" spans="1:19" ht="14.4" customHeight="1" x14ac:dyDescent="0.3">
      <c r="A1840" s="831" t="s">
        <v>4551</v>
      </c>
      <c r="B1840" s="832" t="s">
        <v>4881</v>
      </c>
      <c r="C1840" s="832" t="s">
        <v>606</v>
      </c>
      <c r="D1840" s="832" t="s">
        <v>2484</v>
      </c>
      <c r="E1840" s="832" t="s">
        <v>4553</v>
      </c>
      <c r="F1840" s="832" t="s">
        <v>4559</v>
      </c>
      <c r="G1840" s="832" t="s">
        <v>4560</v>
      </c>
      <c r="H1840" s="849"/>
      <c r="I1840" s="849"/>
      <c r="J1840" s="832"/>
      <c r="K1840" s="832"/>
      <c r="L1840" s="849"/>
      <c r="M1840" s="849"/>
      <c r="N1840" s="832"/>
      <c r="O1840" s="832"/>
      <c r="P1840" s="849">
        <v>0.6</v>
      </c>
      <c r="Q1840" s="849">
        <v>7.71</v>
      </c>
      <c r="R1840" s="837"/>
      <c r="S1840" s="850">
        <v>12.85</v>
      </c>
    </row>
    <row r="1841" spans="1:19" ht="14.4" customHeight="1" x14ac:dyDescent="0.3">
      <c r="A1841" s="831" t="s">
        <v>4551</v>
      </c>
      <c r="B1841" s="832" t="s">
        <v>4881</v>
      </c>
      <c r="C1841" s="832" t="s">
        <v>606</v>
      </c>
      <c r="D1841" s="832" t="s">
        <v>2484</v>
      </c>
      <c r="E1841" s="832" t="s">
        <v>4553</v>
      </c>
      <c r="F1841" s="832" t="s">
        <v>4561</v>
      </c>
      <c r="G1841" s="832" t="s">
        <v>4562</v>
      </c>
      <c r="H1841" s="849">
        <v>13.700000000000003</v>
      </c>
      <c r="I1841" s="849">
        <v>2814.01</v>
      </c>
      <c r="J1841" s="832">
        <v>2.6863031483284652</v>
      </c>
      <c r="K1841" s="832">
        <v>205.40218978102186</v>
      </c>
      <c r="L1841" s="849">
        <v>5.0999999999999996</v>
      </c>
      <c r="M1841" s="849">
        <v>1047.54</v>
      </c>
      <c r="N1841" s="832">
        <v>1</v>
      </c>
      <c r="O1841" s="832">
        <v>205.4</v>
      </c>
      <c r="P1841" s="849">
        <v>2.7</v>
      </c>
      <c r="Q1841" s="849">
        <v>450.31999999999994</v>
      </c>
      <c r="R1841" s="837">
        <v>0.42988334574336057</v>
      </c>
      <c r="S1841" s="850">
        <v>166.78518518518516</v>
      </c>
    </row>
    <row r="1842" spans="1:19" ht="14.4" customHeight="1" x14ac:dyDescent="0.3">
      <c r="A1842" s="831" t="s">
        <v>4551</v>
      </c>
      <c r="B1842" s="832" t="s">
        <v>4881</v>
      </c>
      <c r="C1842" s="832" t="s">
        <v>606</v>
      </c>
      <c r="D1842" s="832" t="s">
        <v>2484</v>
      </c>
      <c r="E1842" s="832" t="s">
        <v>4553</v>
      </c>
      <c r="F1842" s="832" t="s">
        <v>4566</v>
      </c>
      <c r="G1842" s="832" t="s">
        <v>1172</v>
      </c>
      <c r="H1842" s="849"/>
      <c r="I1842" s="849"/>
      <c r="J1842" s="832"/>
      <c r="K1842" s="832"/>
      <c r="L1842" s="849">
        <v>117</v>
      </c>
      <c r="M1842" s="849">
        <v>1607.5800000000002</v>
      </c>
      <c r="N1842" s="832">
        <v>1</v>
      </c>
      <c r="O1842" s="832">
        <v>13.740000000000002</v>
      </c>
      <c r="P1842" s="849">
        <v>7</v>
      </c>
      <c r="Q1842" s="849">
        <v>93.59</v>
      </c>
      <c r="R1842" s="837">
        <v>5.8217942497418476E-2</v>
      </c>
      <c r="S1842" s="850">
        <v>13.370000000000001</v>
      </c>
    </row>
    <row r="1843" spans="1:19" ht="14.4" customHeight="1" x14ac:dyDescent="0.3">
      <c r="A1843" s="831" t="s">
        <v>4551</v>
      </c>
      <c r="B1843" s="832" t="s">
        <v>4881</v>
      </c>
      <c r="C1843" s="832" t="s">
        <v>606</v>
      </c>
      <c r="D1843" s="832" t="s">
        <v>2484</v>
      </c>
      <c r="E1843" s="832" t="s">
        <v>4553</v>
      </c>
      <c r="F1843" s="832" t="s">
        <v>4568</v>
      </c>
      <c r="G1843" s="832" t="s">
        <v>4569</v>
      </c>
      <c r="H1843" s="849">
        <v>3.49</v>
      </c>
      <c r="I1843" s="849">
        <v>1276.6300000000001</v>
      </c>
      <c r="J1843" s="832"/>
      <c r="K1843" s="832">
        <v>365.79656160458455</v>
      </c>
      <c r="L1843" s="849"/>
      <c r="M1843" s="849"/>
      <c r="N1843" s="832"/>
      <c r="O1843" s="832"/>
      <c r="P1843" s="849"/>
      <c r="Q1843" s="849"/>
      <c r="R1843" s="837"/>
      <c r="S1843" s="850"/>
    </row>
    <row r="1844" spans="1:19" ht="14.4" customHeight="1" x14ac:dyDescent="0.3">
      <c r="A1844" s="831" t="s">
        <v>4551</v>
      </c>
      <c r="B1844" s="832" t="s">
        <v>4881</v>
      </c>
      <c r="C1844" s="832" t="s">
        <v>606</v>
      </c>
      <c r="D1844" s="832" t="s">
        <v>2484</v>
      </c>
      <c r="E1844" s="832" t="s">
        <v>4553</v>
      </c>
      <c r="F1844" s="832" t="s">
        <v>4587</v>
      </c>
      <c r="G1844" s="832" t="s">
        <v>4588</v>
      </c>
      <c r="H1844" s="849">
        <v>56</v>
      </c>
      <c r="I1844" s="849">
        <v>464495.92</v>
      </c>
      <c r="J1844" s="832">
        <v>0.73684210526315774</v>
      </c>
      <c r="K1844" s="832">
        <v>8294.57</v>
      </c>
      <c r="L1844" s="849">
        <v>76</v>
      </c>
      <c r="M1844" s="849">
        <v>630387.32000000007</v>
      </c>
      <c r="N1844" s="832">
        <v>1</v>
      </c>
      <c r="O1844" s="832">
        <v>8294.5700000000015</v>
      </c>
      <c r="P1844" s="849">
        <v>60</v>
      </c>
      <c r="Q1844" s="849">
        <v>495578.99999999994</v>
      </c>
      <c r="R1844" s="837">
        <v>0.78615001329658707</v>
      </c>
      <c r="S1844" s="850">
        <v>8259.65</v>
      </c>
    </row>
    <row r="1845" spans="1:19" ht="14.4" customHeight="1" x14ac:dyDescent="0.3">
      <c r="A1845" s="831" t="s">
        <v>4551</v>
      </c>
      <c r="B1845" s="832" t="s">
        <v>4881</v>
      </c>
      <c r="C1845" s="832" t="s">
        <v>606</v>
      </c>
      <c r="D1845" s="832" t="s">
        <v>2484</v>
      </c>
      <c r="E1845" s="832" t="s">
        <v>4553</v>
      </c>
      <c r="F1845" s="832" t="s">
        <v>4589</v>
      </c>
      <c r="G1845" s="832" t="s">
        <v>4590</v>
      </c>
      <c r="H1845" s="849">
        <v>1</v>
      </c>
      <c r="I1845" s="849">
        <v>22668.98</v>
      </c>
      <c r="J1845" s="832"/>
      <c r="K1845" s="832">
        <v>22668.98</v>
      </c>
      <c r="L1845" s="849"/>
      <c r="M1845" s="849"/>
      <c r="N1845" s="832"/>
      <c r="O1845" s="832"/>
      <c r="P1845" s="849"/>
      <c r="Q1845" s="849"/>
      <c r="R1845" s="837"/>
      <c r="S1845" s="850"/>
    </row>
    <row r="1846" spans="1:19" ht="14.4" customHeight="1" x14ac:dyDescent="0.3">
      <c r="A1846" s="831" t="s">
        <v>4551</v>
      </c>
      <c r="B1846" s="832" t="s">
        <v>4881</v>
      </c>
      <c r="C1846" s="832" t="s">
        <v>606</v>
      </c>
      <c r="D1846" s="832" t="s">
        <v>2484</v>
      </c>
      <c r="E1846" s="832" t="s">
        <v>4553</v>
      </c>
      <c r="F1846" s="832" t="s">
        <v>4601</v>
      </c>
      <c r="G1846" s="832" t="s">
        <v>4602</v>
      </c>
      <c r="H1846" s="849">
        <v>26.43</v>
      </c>
      <c r="I1846" s="849">
        <v>3635.1</v>
      </c>
      <c r="J1846" s="832"/>
      <c r="K1846" s="832">
        <v>137.53688989784337</v>
      </c>
      <c r="L1846" s="849"/>
      <c r="M1846" s="849"/>
      <c r="N1846" s="832"/>
      <c r="O1846" s="832"/>
      <c r="P1846" s="849"/>
      <c r="Q1846" s="849"/>
      <c r="R1846" s="837"/>
      <c r="S1846" s="850"/>
    </row>
    <row r="1847" spans="1:19" ht="14.4" customHeight="1" x14ac:dyDescent="0.3">
      <c r="A1847" s="831" t="s">
        <v>4551</v>
      </c>
      <c r="B1847" s="832" t="s">
        <v>4881</v>
      </c>
      <c r="C1847" s="832" t="s">
        <v>606</v>
      </c>
      <c r="D1847" s="832" t="s">
        <v>2484</v>
      </c>
      <c r="E1847" s="832" t="s">
        <v>4553</v>
      </c>
      <c r="F1847" s="832" t="s">
        <v>4603</v>
      </c>
      <c r="G1847" s="832" t="s">
        <v>4602</v>
      </c>
      <c r="H1847" s="849">
        <v>57.52</v>
      </c>
      <c r="I1847" s="849">
        <v>39554.1</v>
      </c>
      <c r="J1847" s="832"/>
      <c r="K1847" s="832">
        <v>687.65820584144637</v>
      </c>
      <c r="L1847" s="849"/>
      <c r="M1847" s="849"/>
      <c r="N1847" s="832"/>
      <c r="O1847" s="832"/>
      <c r="P1847" s="849"/>
      <c r="Q1847" s="849"/>
      <c r="R1847" s="837"/>
      <c r="S1847" s="850"/>
    </row>
    <row r="1848" spans="1:19" ht="14.4" customHeight="1" x14ac:dyDescent="0.3">
      <c r="A1848" s="831" t="s">
        <v>4551</v>
      </c>
      <c r="B1848" s="832" t="s">
        <v>4881</v>
      </c>
      <c r="C1848" s="832" t="s">
        <v>606</v>
      </c>
      <c r="D1848" s="832" t="s">
        <v>2484</v>
      </c>
      <c r="E1848" s="832" t="s">
        <v>4553</v>
      </c>
      <c r="F1848" s="832" t="s">
        <v>4604</v>
      </c>
      <c r="G1848" s="832" t="s">
        <v>1660</v>
      </c>
      <c r="H1848" s="849">
        <v>78</v>
      </c>
      <c r="I1848" s="849">
        <v>161878.08000000002</v>
      </c>
      <c r="J1848" s="832"/>
      <c r="K1848" s="832">
        <v>2075.36</v>
      </c>
      <c r="L1848" s="849"/>
      <c r="M1848" s="849"/>
      <c r="N1848" s="832"/>
      <c r="O1848" s="832"/>
      <c r="P1848" s="849">
        <v>49</v>
      </c>
      <c r="Q1848" s="849">
        <v>63252.14</v>
      </c>
      <c r="R1848" s="837"/>
      <c r="S1848" s="850">
        <v>1290.8599999999999</v>
      </c>
    </row>
    <row r="1849" spans="1:19" ht="14.4" customHeight="1" x14ac:dyDescent="0.3">
      <c r="A1849" s="831" t="s">
        <v>4551</v>
      </c>
      <c r="B1849" s="832" t="s">
        <v>4881</v>
      </c>
      <c r="C1849" s="832" t="s">
        <v>606</v>
      </c>
      <c r="D1849" s="832" t="s">
        <v>2484</v>
      </c>
      <c r="E1849" s="832" t="s">
        <v>4553</v>
      </c>
      <c r="F1849" s="832" t="s">
        <v>4605</v>
      </c>
      <c r="G1849" s="832" t="s">
        <v>651</v>
      </c>
      <c r="H1849" s="849">
        <v>0.4</v>
      </c>
      <c r="I1849" s="849">
        <v>31.2</v>
      </c>
      <c r="J1849" s="832">
        <v>4</v>
      </c>
      <c r="K1849" s="832">
        <v>78</v>
      </c>
      <c r="L1849" s="849">
        <v>0.1</v>
      </c>
      <c r="M1849" s="849">
        <v>7.8</v>
      </c>
      <c r="N1849" s="832">
        <v>1</v>
      </c>
      <c r="O1849" s="832">
        <v>78</v>
      </c>
      <c r="P1849" s="849">
        <v>0.2</v>
      </c>
      <c r="Q1849" s="849">
        <v>9.42</v>
      </c>
      <c r="R1849" s="837">
        <v>1.2076923076923076</v>
      </c>
      <c r="S1849" s="850">
        <v>47.099999999999994</v>
      </c>
    </row>
    <row r="1850" spans="1:19" ht="14.4" customHeight="1" x14ac:dyDescent="0.3">
      <c r="A1850" s="831" t="s">
        <v>4551</v>
      </c>
      <c r="B1850" s="832" t="s">
        <v>4881</v>
      </c>
      <c r="C1850" s="832" t="s">
        <v>606</v>
      </c>
      <c r="D1850" s="832" t="s">
        <v>2484</v>
      </c>
      <c r="E1850" s="832" t="s">
        <v>4553</v>
      </c>
      <c r="F1850" s="832" t="s">
        <v>4606</v>
      </c>
      <c r="G1850" s="832" t="s">
        <v>1144</v>
      </c>
      <c r="H1850" s="849">
        <v>14.3</v>
      </c>
      <c r="I1850" s="849">
        <v>2604.7400000000002</v>
      </c>
      <c r="J1850" s="832">
        <v>2.4655125086372545</v>
      </c>
      <c r="K1850" s="832">
        <v>182.14965034965036</v>
      </c>
      <c r="L1850" s="849">
        <v>5.8</v>
      </c>
      <c r="M1850" s="849">
        <v>1056.47</v>
      </c>
      <c r="N1850" s="832">
        <v>1</v>
      </c>
      <c r="O1850" s="832">
        <v>182.15</v>
      </c>
      <c r="P1850" s="849">
        <v>1.4</v>
      </c>
      <c r="Q1850" s="849">
        <v>245.56</v>
      </c>
      <c r="R1850" s="837">
        <v>0.23243442785881283</v>
      </c>
      <c r="S1850" s="850">
        <v>175.4</v>
      </c>
    </row>
    <row r="1851" spans="1:19" ht="14.4" customHeight="1" x14ac:dyDescent="0.3">
      <c r="A1851" s="831" t="s">
        <v>4551</v>
      </c>
      <c r="B1851" s="832" t="s">
        <v>4881</v>
      </c>
      <c r="C1851" s="832" t="s">
        <v>606</v>
      </c>
      <c r="D1851" s="832" t="s">
        <v>2484</v>
      </c>
      <c r="E1851" s="832" t="s">
        <v>4553</v>
      </c>
      <c r="F1851" s="832" t="s">
        <v>4607</v>
      </c>
      <c r="G1851" s="832" t="s">
        <v>779</v>
      </c>
      <c r="H1851" s="849">
        <v>34.799999999999997</v>
      </c>
      <c r="I1851" s="849">
        <v>2462.1</v>
      </c>
      <c r="J1851" s="832">
        <v>11.121098513934685</v>
      </c>
      <c r="K1851" s="832">
        <v>70.75</v>
      </c>
      <c r="L1851" s="849">
        <v>2.6</v>
      </c>
      <c r="M1851" s="849">
        <v>221.39000000000001</v>
      </c>
      <c r="N1851" s="832">
        <v>1</v>
      </c>
      <c r="O1851" s="832">
        <v>85.15</v>
      </c>
      <c r="P1851" s="849">
        <v>0.2</v>
      </c>
      <c r="Q1851" s="849">
        <v>12.08</v>
      </c>
      <c r="R1851" s="837">
        <v>5.4564343466281223E-2</v>
      </c>
      <c r="S1851" s="850">
        <v>60.4</v>
      </c>
    </row>
    <row r="1852" spans="1:19" ht="14.4" customHeight="1" x14ac:dyDescent="0.3">
      <c r="A1852" s="831" t="s">
        <v>4551</v>
      </c>
      <c r="B1852" s="832" t="s">
        <v>4881</v>
      </c>
      <c r="C1852" s="832" t="s">
        <v>606</v>
      </c>
      <c r="D1852" s="832" t="s">
        <v>2484</v>
      </c>
      <c r="E1852" s="832" t="s">
        <v>4553</v>
      </c>
      <c r="F1852" s="832" t="s">
        <v>4608</v>
      </c>
      <c r="G1852" s="832" t="s">
        <v>2564</v>
      </c>
      <c r="H1852" s="849">
        <v>4.42</v>
      </c>
      <c r="I1852" s="849">
        <v>2150.15</v>
      </c>
      <c r="J1852" s="832">
        <v>1.4642808499046582</v>
      </c>
      <c r="K1852" s="832">
        <v>486.45927601809956</v>
      </c>
      <c r="L1852" s="849">
        <v>2.14</v>
      </c>
      <c r="M1852" s="849">
        <v>1468.3999999999999</v>
      </c>
      <c r="N1852" s="832">
        <v>1</v>
      </c>
      <c r="O1852" s="832">
        <v>686.16822429906529</v>
      </c>
      <c r="P1852" s="849"/>
      <c r="Q1852" s="849"/>
      <c r="R1852" s="837"/>
      <c r="S1852" s="850"/>
    </row>
    <row r="1853" spans="1:19" ht="14.4" customHeight="1" x14ac:dyDescent="0.3">
      <c r="A1853" s="831" t="s">
        <v>4551</v>
      </c>
      <c r="B1853" s="832" t="s">
        <v>4881</v>
      </c>
      <c r="C1853" s="832" t="s">
        <v>606</v>
      </c>
      <c r="D1853" s="832" t="s">
        <v>2484</v>
      </c>
      <c r="E1853" s="832" t="s">
        <v>4553</v>
      </c>
      <c r="F1853" s="832" t="s">
        <v>4609</v>
      </c>
      <c r="G1853" s="832" t="s">
        <v>2564</v>
      </c>
      <c r="H1853" s="849">
        <v>10.039999999999999</v>
      </c>
      <c r="I1853" s="849">
        <v>1220.96</v>
      </c>
      <c r="J1853" s="832">
        <v>1.4234450597493442</v>
      </c>
      <c r="K1853" s="832">
        <v>121.60956175298806</v>
      </c>
      <c r="L1853" s="849">
        <v>5</v>
      </c>
      <c r="M1853" s="849">
        <v>857.75</v>
      </c>
      <c r="N1853" s="832">
        <v>1</v>
      </c>
      <c r="O1853" s="832">
        <v>171.55</v>
      </c>
      <c r="P1853" s="849"/>
      <c r="Q1853" s="849"/>
      <c r="R1853" s="837"/>
      <c r="S1853" s="850"/>
    </row>
    <row r="1854" spans="1:19" ht="14.4" customHeight="1" x14ac:dyDescent="0.3">
      <c r="A1854" s="831" t="s">
        <v>4551</v>
      </c>
      <c r="B1854" s="832" t="s">
        <v>4881</v>
      </c>
      <c r="C1854" s="832" t="s">
        <v>606</v>
      </c>
      <c r="D1854" s="832" t="s">
        <v>2484</v>
      </c>
      <c r="E1854" s="832" t="s">
        <v>4553</v>
      </c>
      <c r="F1854" s="832" t="s">
        <v>4610</v>
      </c>
      <c r="G1854" s="832" t="s">
        <v>2564</v>
      </c>
      <c r="H1854" s="849">
        <v>23.259999999999998</v>
      </c>
      <c r="I1854" s="849">
        <v>5657.6500000000005</v>
      </c>
      <c r="J1854" s="832">
        <v>4.0617192660023553</v>
      </c>
      <c r="K1854" s="832">
        <v>243.23516766981948</v>
      </c>
      <c r="L1854" s="849">
        <v>4.0600000000000005</v>
      </c>
      <c r="M1854" s="849">
        <v>1392.9199999999998</v>
      </c>
      <c r="N1854" s="832">
        <v>1</v>
      </c>
      <c r="O1854" s="832">
        <v>343.08374384236447</v>
      </c>
      <c r="P1854" s="849"/>
      <c r="Q1854" s="849"/>
      <c r="R1854" s="837"/>
      <c r="S1854" s="850"/>
    </row>
    <row r="1855" spans="1:19" ht="14.4" customHeight="1" x14ac:dyDescent="0.3">
      <c r="A1855" s="831" t="s">
        <v>4551</v>
      </c>
      <c r="B1855" s="832" t="s">
        <v>4881</v>
      </c>
      <c r="C1855" s="832" t="s">
        <v>606</v>
      </c>
      <c r="D1855" s="832" t="s">
        <v>2484</v>
      </c>
      <c r="E1855" s="832" t="s">
        <v>4553</v>
      </c>
      <c r="F1855" s="832" t="s">
        <v>4611</v>
      </c>
      <c r="G1855" s="832" t="s">
        <v>1208</v>
      </c>
      <c r="H1855" s="849">
        <v>0.2</v>
      </c>
      <c r="I1855" s="849">
        <v>11.99</v>
      </c>
      <c r="J1855" s="832"/>
      <c r="K1855" s="832">
        <v>59.949999999999996</v>
      </c>
      <c r="L1855" s="849"/>
      <c r="M1855" s="849"/>
      <c r="N1855" s="832"/>
      <c r="O1855" s="832"/>
      <c r="P1855" s="849"/>
      <c r="Q1855" s="849"/>
      <c r="R1855" s="837"/>
      <c r="S1855" s="850"/>
    </row>
    <row r="1856" spans="1:19" ht="14.4" customHeight="1" x14ac:dyDescent="0.3">
      <c r="A1856" s="831" t="s">
        <v>4551</v>
      </c>
      <c r="B1856" s="832" t="s">
        <v>4881</v>
      </c>
      <c r="C1856" s="832" t="s">
        <v>606</v>
      </c>
      <c r="D1856" s="832" t="s">
        <v>2484</v>
      </c>
      <c r="E1856" s="832" t="s">
        <v>4553</v>
      </c>
      <c r="F1856" s="832" t="s">
        <v>4612</v>
      </c>
      <c r="G1856" s="832" t="s">
        <v>4613</v>
      </c>
      <c r="H1856" s="849">
        <v>0.02</v>
      </c>
      <c r="I1856" s="849">
        <v>5.12</v>
      </c>
      <c r="J1856" s="832"/>
      <c r="K1856" s="832">
        <v>256</v>
      </c>
      <c r="L1856" s="849"/>
      <c r="M1856" s="849"/>
      <c r="N1856" s="832"/>
      <c r="O1856" s="832"/>
      <c r="P1856" s="849"/>
      <c r="Q1856" s="849"/>
      <c r="R1856" s="837"/>
      <c r="S1856" s="850"/>
    </row>
    <row r="1857" spans="1:19" ht="14.4" customHeight="1" x14ac:dyDescent="0.3">
      <c r="A1857" s="831" t="s">
        <v>4551</v>
      </c>
      <c r="B1857" s="832" t="s">
        <v>4881</v>
      </c>
      <c r="C1857" s="832" t="s">
        <v>606</v>
      </c>
      <c r="D1857" s="832" t="s">
        <v>2484</v>
      </c>
      <c r="E1857" s="832" t="s">
        <v>4553</v>
      </c>
      <c r="F1857" s="832" t="s">
        <v>4614</v>
      </c>
      <c r="G1857" s="832" t="s">
        <v>4615</v>
      </c>
      <c r="H1857" s="849">
        <v>4.3</v>
      </c>
      <c r="I1857" s="849">
        <v>504.38999999999993</v>
      </c>
      <c r="J1857" s="832">
        <v>0.9555555555555556</v>
      </c>
      <c r="K1857" s="832">
        <v>117.29999999999998</v>
      </c>
      <c r="L1857" s="849">
        <v>4.5</v>
      </c>
      <c r="M1857" s="849">
        <v>527.84999999999991</v>
      </c>
      <c r="N1857" s="832">
        <v>1</v>
      </c>
      <c r="O1857" s="832">
        <v>117.29999999999998</v>
      </c>
      <c r="P1857" s="849">
        <v>1.4</v>
      </c>
      <c r="Q1857" s="849">
        <v>164.22</v>
      </c>
      <c r="R1857" s="837">
        <v>0.31111111111111117</v>
      </c>
      <c r="S1857" s="850">
        <v>117.30000000000001</v>
      </c>
    </row>
    <row r="1858" spans="1:19" ht="14.4" customHeight="1" x14ac:dyDescent="0.3">
      <c r="A1858" s="831" t="s">
        <v>4551</v>
      </c>
      <c r="B1858" s="832" t="s">
        <v>4881</v>
      </c>
      <c r="C1858" s="832" t="s">
        <v>606</v>
      </c>
      <c r="D1858" s="832" t="s">
        <v>2484</v>
      </c>
      <c r="E1858" s="832" t="s">
        <v>4553</v>
      </c>
      <c r="F1858" s="832" t="s">
        <v>4616</v>
      </c>
      <c r="G1858" s="832" t="s">
        <v>1146</v>
      </c>
      <c r="H1858" s="849">
        <v>9.8000000000000007</v>
      </c>
      <c r="I1858" s="849">
        <v>877.1</v>
      </c>
      <c r="J1858" s="832">
        <v>2.2272727272727271</v>
      </c>
      <c r="K1858" s="832">
        <v>89.5</v>
      </c>
      <c r="L1858" s="849">
        <v>4.4000000000000004</v>
      </c>
      <c r="M1858" s="849">
        <v>393.8</v>
      </c>
      <c r="N1858" s="832">
        <v>1</v>
      </c>
      <c r="O1858" s="832">
        <v>89.5</v>
      </c>
      <c r="P1858" s="849">
        <v>0.8</v>
      </c>
      <c r="Q1858" s="849">
        <v>53.17</v>
      </c>
      <c r="R1858" s="837">
        <v>0.13501777552056882</v>
      </c>
      <c r="S1858" s="850">
        <v>66.462499999999991</v>
      </c>
    </row>
    <row r="1859" spans="1:19" ht="14.4" customHeight="1" x14ac:dyDescent="0.3">
      <c r="A1859" s="831" t="s">
        <v>4551</v>
      </c>
      <c r="B1859" s="832" t="s">
        <v>4881</v>
      </c>
      <c r="C1859" s="832" t="s">
        <v>606</v>
      </c>
      <c r="D1859" s="832" t="s">
        <v>2484</v>
      </c>
      <c r="E1859" s="832" t="s">
        <v>4553</v>
      </c>
      <c r="F1859" s="832" t="s">
        <v>4617</v>
      </c>
      <c r="G1859" s="832" t="s">
        <v>1172</v>
      </c>
      <c r="H1859" s="849"/>
      <c r="I1859" s="849"/>
      <c r="J1859" s="832"/>
      <c r="K1859" s="832"/>
      <c r="L1859" s="849">
        <v>1</v>
      </c>
      <c r="M1859" s="849">
        <v>85.85</v>
      </c>
      <c r="N1859" s="832">
        <v>1</v>
      </c>
      <c r="O1859" s="832">
        <v>85.85</v>
      </c>
      <c r="P1859" s="849"/>
      <c r="Q1859" s="849"/>
      <c r="R1859" s="837"/>
      <c r="S1859" s="850"/>
    </row>
    <row r="1860" spans="1:19" ht="14.4" customHeight="1" x14ac:dyDescent="0.3">
      <c r="A1860" s="831" t="s">
        <v>4551</v>
      </c>
      <c r="B1860" s="832" t="s">
        <v>4881</v>
      </c>
      <c r="C1860" s="832" t="s">
        <v>606</v>
      </c>
      <c r="D1860" s="832" t="s">
        <v>2484</v>
      </c>
      <c r="E1860" s="832" t="s">
        <v>4553</v>
      </c>
      <c r="F1860" s="832" t="s">
        <v>4883</v>
      </c>
      <c r="G1860" s="832" t="s">
        <v>1474</v>
      </c>
      <c r="H1860" s="849">
        <v>1.04</v>
      </c>
      <c r="I1860" s="849">
        <v>5092.7299999999996</v>
      </c>
      <c r="J1860" s="832"/>
      <c r="K1860" s="832">
        <v>4896.8557692307686</v>
      </c>
      <c r="L1860" s="849"/>
      <c r="M1860" s="849"/>
      <c r="N1860" s="832"/>
      <c r="O1860" s="832"/>
      <c r="P1860" s="849">
        <v>0.53</v>
      </c>
      <c r="Q1860" s="849">
        <v>1879.69</v>
      </c>
      <c r="R1860" s="837"/>
      <c r="S1860" s="850">
        <v>3546.5849056603774</v>
      </c>
    </row>
    <row r="1861" spans="1:19" ht="14.4" customHeight="1" x14ac:dyDescent="0.3">
      <c r="A1861" s="831" t="s">
        <v>4551</v>
      </c>
      <c r="B1861" s="832" t="s">
        <v>4881</v>
      </c>
      <c r="C1861" s="832" t="s">
        <v>606</v>
      </c>
      <c r="D1861" s="832" t="s">
        <v>2484</v>
      </c>
      <c r="E1861" s="832" t="s">
        <v>4553</v>
      </c>
      <c r="F1861" s="832" t="s">
        <v>4618</v>
      </c>
      <c r="G1861" s="832" t="s">
        <v>1474</v>
      </c>
      <c r="H1861" s="849">
        <v>1.19</v>
      </c>
      <c r="I1861" s="849">
        <v>24618.78</v>
      </c>
      <c r="J1861" s="832"/>
      <c r="K1861" s="832">
        <v>20688.050420168067</v>
      </c>
      <c r="L1861" s="849"/>
      <c r="M1861" s="849"/>
      <c r="N1861" s="832"/>
      <c r="O1861" s="832"/>
      <c r="P1861" s="849">
        <v>0.1</v>
      </c>
      <c r="Q1861" s="849">
        <v>1947.25</v>
      </c>
      <c r="R1861" s="837"/>
      <c r="S1861" s="850">
        <v>19472.5</v>
      </c>
    </row>
    <row r="1862" spans="1:19" ht="14.4" customHeight="1" x14ac:dyDescent="0.3">
      <c r="A1862" s="831" t="s">
        <v>4551</v>
      </c>
      <c r="B1862" s="832" t="s">
        <v>4881</v>
      </c>
      <c r="C1862" s="832" t="s">
        <v>606</v>
      </c>
      <c r="D1862" s="832" t="s">
        <v>2484</v>
      </c>
      <c r="E1862" s="832" t="s">
        <v>4553</v>
      </c>
      <c r="F1862" s="832" t="s">
        <v>4619</v>
      </c>
      <c r="G1862" s="832" t="s">
        <v>1636</v>
      </c>
      <c r="H1862" s="849">
        <v>1.03</v>
      </c>
      <c r="I1862" s="849">
        <v>188.67</v>
      </c>
      <c r="J1862" s="832">
        <v>31.340531561461795</v>
      </c>
      <c r="K1862" s="832">
        <v>183.17475728155338</v>
      </c>
      <c r="L1862" s="849">
        <v>0.03</v>
      </c>
      <c r="M1862" s="849">
        <v>6.02</v>
      </c>
      <c r="N1862" s="832">
        <v>1</v>
      </c>
      <c r="O1862" s="832">
        <v>200.66666666666666</v>
      </c>
      <c r="P1862" s="849">
        <v>2</v>
      </c>
      <c r="Q1862" s="849">
        <v>365.3</v>
      </c>
      <c r="R1862" s="837">
        <v>60.681063122923597</v>
      </c>
      <c r="S1862" s="850">
        <v>182.65</v>
      </c>
    </row>
    <row r="1863" spans="1:19" ht="14.4" customHeight="1" x14ac:dyDescent="0.3">
      <c r="A1863" s="831" t="s">
        <v>4551</v>
      </c>
      <c r="B1863" s="832" t="s">
        <v>4881</v>
      </c>
      <c r="C1863" s="832" t="s">
        <v>606</v>
      </c>
      <c r="D1863" s="832" t="s">
        <v>2484</v>
      </c>
      <c r="E1863" s="832" t="s">
        <v>4553</v>
      </c>
      <c r="F1863" s="832" t="s">
        <v>4620</v>
      </c>
      <c r="G1863" s="832" t="s">
        <v>2087</v>
      </c>
      <c r="H1863" s="849">
        <v>33.049999999999997</v>
      </c>
      <c r="I1863" s="849">
        <v>77762.950000000012</v>
      </c>
      <c r="J1863" s="832">
        <v>3.4072185952766949</v>
      </c>
      <c r="K1863" s="832">
        <v>2352.8880484114984</v>
      </c>
      <c r="L1863" s="849">
        <v>9.6999999999999993</v>
      </c>
      <c r="M1863" s="849">
        <v>22823</v>
      </c>
      <c r="N1863" s="832">
        <v>1</v>
      </c>
      <c r="O1863" s="832">
        <v>2352.8865979381444</v>
      </c>
      <c r="P1863" s="849"/>
      <c r="Q1863" s="849"/>
      <c r="R1863" s="837"/>
      <c r="S1863" s="850"/>
    </row>
    <row r="1864" spans="1:19" ht="14.4" customHeight="1" x14ac:dyDescent="0.3">
      <c r="A1864" s="831" t="s">
        <v>4551</v>
      </c>
      <c r="B1864" s="832" t="s">
        <v>4881</v>
      </c>
      <c r="C1864" s="832" t="s">
        <v>606</v>
      </c>
      <c r="D1864" s="832" t="s">
        <v>2484</v>
      </c>
      <c r="E1864" s="832" t="s">
        <v>4553</v>
      </c>
      <c r="F1864" s="832" t="s">
        <v>4623</v>
      </c>
      <c r="G1864" s="832" t="s">
        <v>4624</v>
      </c>
      <c r="H1864" s="849">
        <v>0.67</v>
      </c>
      <c r="I1864" s="849">
        <v>333.5</v>
      </c>
      <c r="J1864" s="832"/>
      <c r="K1864" s="832">
        <v>497.76119402985074</v>
      </c>
      <c r="L1864" s="849"/>
      <c r="M1864" s="849"/>
      <c r="N1864" s="832"/>
      <c r="O1864" s="832"/>
      <c r="P1864" s="849"/>
      <c r="Q1864" s="849"/>
      <c r="R1864" s="837"/>
      <c r="S1864" s="850"/>
    </row>
    <row r="1865" spans="1:19" ht="14.4" customHeight="1" x14ac:dyDescent="0.3">
      <c r="A1865" s="831" t="s">
        <v>4551</v>
      </c>
      <c r="B1865" s="832" t="s">
        <v>4881</v>
      </c>
      <c r="C1865" s="832" t="s">
        <v>606</v>
      </c>
      <c r="D1865" s="832" t="s">
        <v>2484</v>
      </c>
      <c r="E1865" s="832" t="s">
        <v>4553</v>
      </c>
      <c r="F1865" s="832" t="s">
        <v>4625</v>
      </c>
      <c r="G1865" s="832" t="s">
        <v>4624</v>
      </c>
      <c r="H1865" s="849">
        <v>1.51</v>
      </c>
      <c r="I1865" s="849">
        <v>250.53999999999996</v>
      </c>
      <c r="J1865" s="832"/>
      <c r="K1865" s="832">
        <v>165.92052980132448</v>
      </c>
      <c r="L1865" s="849"/>
      <c r="M1865" s="849"/>
      <c r="N1865" s="832"/>
      <c r="O1865" s="832"/>
      <c r="P1865" s="849"/>
      <c r="Q1865" s="849"/>
      <c r="R1865" s="837"/>
      <c r="S1865" s="850"/>
    </row>
    <row r="1866" spans="1:19" ht="14.4" customHeight="1" x14ac:dyDescent="0.3">
      <c r="A1866" s="831" t="s">
        <v>4551</v>
      </c>
      <c r="B1866" s="832" t="s">
        <v>4881</v>
      </c>
      <c r="C1866" s="832" t="s">
        <v>606</v>
      </c>
      <c r="D1866" s="832" t="s">
        <v>2484</v>
      </c>
      <c r="E1866" s="832" t="s">
        <v>4553</v>
      </c>
      <c r="F1866" s="832" t="s">
        <v>4628</v>
      </c>
      <c r="G1866" s="832" t="s">
        <v>4629</v>
      </c>
      <c r="H1866" s="849">
        <v>1.4</v>
      </c>
      <c r="I1866" s="849">
        <v>1001.9499999999999</v>
      </c>
      <c r="J1866" s="832"/>
      <c r="K1866" s="832">
        <v>715.67857142857144</v>
      </c>
      <c r="L1866" s="849"/>
      <c r="M1866" s="849"/>
      <c r="N1866" s="832"/>
      <c r="O1866" s="832"/>
      <c r="P1866" s="849"/>
      <c r="Q1866" s="849"/>
      <c r="R1866" s="837"/>
      <c r="S1866" s="850"/>
    </row>
    <row r="1867" spans="1:19" ht="14.4" customHeight="1" x14ac:dyDescent="0.3">
      <c r="A1867" s="831" t="s">
        <v>4551</v>
      </c>
      <c r="B1867" s="832" t="s">
        <v>4881</v>
      </c>
      <c r="C1867" s="832" t="s">
        <v>606</v>
      </c>
      <c r="D1867" s="832" t="s">
        <v>2484</v>
      </c>
      <c r="E1867" s="832" t="s">
        <v>4553</v>
      </c>
      <c r="F1867" s="832" t="s">
        <v>4630</v>
      </c>
      <c r="G1867" s="832" t="s">
        <v>4629</v>
      </c>
      <c r="H1867" s="849">
        <v>5</v>
      </c>
      <c r="I1867" s="849">
        <v>7156.7899999999991</v>
      </c>
      <c r="J1867" s="832"/>
      <c r="K1867" s="832">
        <v>1431.3579999999997</v>
      </c>
      <c r="L1867" s="849"/>
      <c r="M1867" s="849"/>
      <c r="N1867" s="832"/>
      <c r="O1867" s="832"/>
      <c r="P1867" s="849"/>
      <c r="Q1867" s="849"/>
      <c r="R1867" s="837"/>
      <c r="S1867" s="850"/>
    </row>
    <row r="1868" spans="1:19" ht="14.4" customHeight="1" x14ac:dyDescent="0.3">
      <c r="A1868" s="831" t="s">
        <v>4551</v>
      </c>
      <c r="B1868" s="832" t="s">
        <v>4881</v>
      </c>
      <c r="C1868" s="832" t="s">
        <v>606</v>
      </c>
      <c r="D1868" s="832" t="s">
        <v>2484</v>
      </c>
      <c r="E1868" s="832" t="s">
        <v>4553</v>
      </c>
      <c r="F1868" s="832" t="s">
        <v>4638</v>
      </c>
      <c r="G1868" s="832" t="s">
        <v>4639</v>
      </c>
      <c r="H1868" s="849">
        <v>9.870000000000001</v>
      </c>
      <c r="I1868" s="849">
        <v>2603.4899999999998</v>
      </c>
      <c r="J1868" s="832">
        <v>4.4863779703951341</v>
      </c>
      <c r="K1868" s="832">
        <v>263.77811550151972</v>
      </c>
      <c r="L1868" s="849">
        <v>2.2000000000000002</v>
      </c>
      <c r="M1868" s="849">
        <v>580.30999999999995</v>
      </c>
      <c r="N1868" s="832">
        <v>1</v>
      </c>
      <c r="O1868" s="832">
        <v>263.7772727272727</v>
      </c>
      <c r="P1868" s="849"/>
      <c r="Q1868" s="849"/>
      <c r="R1868" s="837"/>
      <c r="S1868" s="850"/>
    </row>
    <row r="1869" spans="1:19" ht="14.4" customHeight="1" x14ac:dyDescent="0.3">
      <c r="A1869" s="831" t="s">
        <v>4551</v>
      </c>
      <c r="B1869" s="832" t="s">
        <v>4881</v>
      </c>
      <c r="C1869" s="832" t="s">
        <v>606</v>
      </c>
      <c r="D1869" s="832" t="s">
        <v>2484</v>
      </c>
      <c r="E1869" s="832" t="s">
        <v>4553</v>
      </c>
      <c r="F1869" s="832" t="s">
        <v>4647</v>
      </c>
      <c r="G1869" s="832" t="s">
        <v>4648</v>
      </c>
      <c r="H1869" s="849">
        <v>47</v>
      </c>
      <c r="I1869" s="849">
        <v>315446.14</v>
      </c>
      <c r="J1869" s="832">
        <v>0.6351351351351352</v>
      </c>
      <c r="K1869" s="832">
        <v>6711.62</v>
      </c>
      <c r="L1869" s="849">
        <v>74</v>
      </c>
      <c r="M1869" s="849">
        <v>496659.88</v>
      </c>
      <c r="N1869" s="832">
        <v>1</v>
      </c>
      <c r="O1869" s="832">
        <v>6711.62</v>
      </c>
      <c r="P1869" s="849">
        <v>58</v>
      </c>
      <c r="Q1869" s="849">
        <v>388982.8</v>
      </c>
      <c r="R1869" s="837">
        <v>0.78319754758528104</v>
      </c>
      <c r="S1869" s="850">
        <v>6706.5999999999995</v>
      </c>
    </row>
    <row r="1870" spans="1:19" ht="14.4" customHeight="1" x14ac:dyDescent="0.3">
      <c r="A1870" s="831" t="s">
        <v>4551</v>
      </c>
      <c r="B1870" s="832" t="s">
        <v>4881</v>
      </c>
      <c r="C1870" s="832" t="s">
        <v>606</v>
      </c>
      <c r="D1870" s="832" t="s">
        <v>2484</v>
      </c>
      <c r="E1870" s="832" t="s">
        <v>4553</v>
      </c>
      <c r="F1870" s="832" t="s">
        <v>4649</v>
      </c>
      <c r="G1870" s="832" t="s">
        <v>4639</v>
      </c>
      <c r="H1870" s="849">
        <v>2.44</v>
      </c>
      <c r="I1870" s="849">
        <v>6436.32</v>
      </c>
      <c r="J1870" s="832"/>
      <c r="K1870" s="832">
        <v>2637.8360655737706</v>
      </c>
      <c r="L1870" s="849"/>
      <c r="M1870" s="849"/>
      <c r="N1870" s="832"/>
      <c r="O1870" s="832"/>
      <c r="P1870" s="849"/>
      <c r="Q1870" s="849"/>
      <c r="R1870" s="837"/>
      <c r="S1870" s="850"/>
    </row>
    <row r="1871" spans="1:19" ht="14.4" customHeight="1" x14ac:dyDescent="0.3">
      <c r="A1871" s="831" t="s">
        <v>4551</v>
      </c>
      <c r="B1871" s="832" t="s">
        <v>4881</v>
      </c>
      <c r="C1871" s="832" t="s">
        <v>606</v>
      </c>
      <c r="D1871" s="832" t="s">
        <v>2484</v>
      </c>
      <c r="E1871" s="832" t="s">
        <v>4553</v>
      </c>
      <c r="F1871" s="832" t="s">
        <v>4650</v>
      </c>
      <c r="G1871" s="832" t="s">
        <v>4639</v>
      </c>
      <c r="H1871" s="849">
        <v>3</v>
      </c>
      <c r="I1871" s="849">
        <v>3956.7300000000005</v>
      </c>
      <c r="J1871" s="832">
        <v>3</v>
      </c>
      <c r="K1871" s="832">
        <v>1318.91</v>
      </c>
      <c r="L1871" s="849">
        <v>1</v>
      </c>
      <c r="M1871" s="849">
        <v>1318.91</v>
      </c>
      <c r="N1871" s="832">
        <v>1</v>
      </c>
      <c r="O1871" s="832">
        <v>1318.91</v>
      </c>
      <c r="P1871" s="849"/>
      <c r="Q1871" s="849"/>
      <c r="R1871" s="837"/>
      <c r="S1871" s="850"/>
    </row>
    <row r="1872" spans="1:19" ht="14.4" customHeight="1" x14ac:dyDescent="0.3">
      <c r="A1872" s="831" t="s">
        <v>4551</v>
      </c>
      <c r="B1872" s="832" t="s">
        <v>4881</v>
      </c>
      <c r="C1872" s="832" t="s">
        <v>606</v>
      </c>
      <c r="D1872" s="832" t="s">
        <v>2484</v>
      </c>
      <c r="E1872" s="832" t="s">
        <v>4553</v>
      </c>
      <c r="F1872" s="832" t="s">
        <v>4653</v>
      </c>
      <c r="G1872" s="832" t="s">
        <v>2101</v>
      </c>
      <c r="H1872" s="849">
        <v>0.2</v>
      </c>
      <c r="I1872" s="849">
        <v>1346.29</v>
      </c>
      <c r="J1872" s="832">
        <v>5.580002528282571E-2</v>
      </c>
      <c r="K1872" s="832">
        <v>6731.45</v>
      </c>
      <c r="L1872" s="849">
        <v>4.2</v>
      </c>
      <c r="M1872" s="849">
        <v>24127.05</v>
      </c>
      <c r="N1872" s="832">
        <v>1</v>
      </c>
      <c r="O1872" s="832">
        <v>5744.5357142857138</v>
      </c>
      <c r="P1872" s="849"/>
      <c r="Q1872" s="849"/>
      <c r="R1872" s="837"/>
      <c r="S1872" s="850"/>
    </row>
    <row r="1873" spans="1:19" ht="14.4" customHeight="1" x14ac:dyDescent="0.3">
      <c r="A1873" s="831" t="s">
        <v>4551</v>
      </c>
      <c r="B1873" s="832" t="s">
        <v>4881</v>
      </c>
      <c r="C1873" s="832" t="s">
        <v>606</v>
      </c>
      <c r="D1873" s="832" t="s">
        <v>2484</v>
      </c>
      <c r="E1873" s="832" t="s">
        <v>4553</v>
      </c>
      <c r="F1873" s="832" t="s">
        <v>4668</v>
      </c>
      <c r="G1873" s="832" t="s">
        <v>4669</v>
      </c>
      <c r="H1873" s="849">
        <v>8.17</v>
      </c>
      <c r="I1873" s="849">
        <v>8856.99</v>
      </c>
      <c r="J1873" s="832">
        <v>5.9839675161473398</v>
      </c>
      <c r="K1873" s="832">
        <v>1084.0869033047736</v>
      </c>
      <c r="L1873" s="849">
        <v>1.37</v>
      </c>
      <c r="M1873" s="849">
        <v>1480.12</v>
      </c>
      <c r="N1873" s="832">
        <v>1</v>
      </c>
      <c r="O1873" s="832">
        <v>1080.3795620437954</v>
      </c>
      <c r="P1873" s="849">
        <v>0.35</v>
      </c>
      <c r="Q1873" s="849">
        <v>184.03</v>
      </c>
      <c r="R1873" s="837">
        <v>0.124334513417831</v>
      </c>
      <c r="S1873" s="850">
        <v>525.80000000000007</v>
      </c>
    </row>
    <row r="1874" spans="1:19" ht="14.4" customHeight="1" x14ac:dyDescent="0.3">
      <c r="A1874" s="831" t="s">
        <v>4551</v>
      </c>
      <c r="B1874" s="832" t="s">
        <v>4881</v>
      </c>
      <c r="C1874" s="832" t="s">
        <v>606</v>
      </c>
      <c r="D1874" s="832" t="s">
        <v>2484</v>
      </c>
      <c r="E1874" s="832" t="s">
        <v>4553</v>
      </c>
      <c r="F1874" s="832" t="s">
        <v>4670</v>
      </c>
      <c r="G1874" s="832" t="s">
        <v>4669</v>
      </c>
      <c r="H1874" s="849">
        <v>11.27</v>
      </c>
      <c r="I1874" s="849">
        <v>4072.5700000000006</v>
      </c>
      <c r="J1874" s="832">
        <v>0.63977284330743933</v>
      </c>
      <c r="K1874" s="832">
        <v>361.36379769299032</v>
      </c>
      <c r="L1874" s="849">
        <v>17.91</v>
      </c>
      <c r="M1874" s="849">
        <v>6365.65</v>
      </c>
      <c r="N1874" s="832">
        <v>1</v>
      </c>
      <c r="O1874" s="832">
        <v>355.42434394193185</v>
      </c>
      <c r="P1874" s="849">
        <v>4.58</v>
      </c>
      <c r="Q1874" s="849">
        <v>1002.56</v>
      </c>
      <c r="R1874" s="837">
        <v>0.15749530684219207</v>
      </c>
      <c r="S1874" s="850">
        <v>218.89956331877727</v>
      </c>
    </row>
    <row r="1875" spans="1:19" ht="14.4" customHeight="1" x14ac:dyDescent="0.3">
      <c r="A1875" s="831" t="s">
        <v>4551</v>
      </c>
      <c r="B1875" s="832" t="s">
        <v>4881</v>
      </c>
      <c r="C1875" s="832" t="s">
        <v>606</v>
      </c>
      <c r="D1875" s="832" t="s">
        <v>2484</v>
      </c>
      <c r="E1875" s="832" t="s">
        <v>4553</v>
      </c>
      <c r="F1875" s="832" t="s">
        <v>4671</v>
      </c>
      <c r="G1875" s="832" t="s">
        <v>4669</v>
      </c>
      <c r="H1875" s="849">
        <v>10.66</v>
      </c>
      <c r="I1875" s="849">
        <v>1283.95</v>
      </c>
      <c r="J1875" s="832">
        <v>0.91885953926416819</v>
      </c>
      <c r="K1875" s="832">
        <v>120.44559099437149</v>
      </c>
      <c r="L1875" s="849">
        <v>11.719999999999999</v>
      </c>
      <c r="M1875" s="849">
        <v>1397.33</v>
      </c>
      <c r="N1875" s="832">
        <v>1</v>
      </c>
      <c r="O1875" s="832">
        <v>119.22610921501708</v>
      </c>
      <c r="P1875" s="849">
        <v>5.6099999999999994</v>
      </c>
      <c r="Q1875" s="849">
        <v>444.31</v>
      </c>
      <c r="R1875" s="837">
        <v>0.31797070126598587</v>
      </c>
      <c r="S1875" s="850">
        <v>79.199643493761144</v>
      </c>
    </row>
    <row r="1876" spans="1:19" ht="14.4" customHeight="1" x14ac:dyDescent="0.3">
      <c r="A1876" s="831" t="s">
        <v>4551</v>
      </c>
      <c r="B1876" s="832" t="s">
        <v>4881</v>
      </c>
      <c r="C1876" s="832" t="s">
        <v>606</v>
      </c>
      <c r="D1876" s="832" t="s">
        <v>2484</v>
      </c>
      <c r="E1876" s="832" t="s">
        <v>4553</v>
      </c>
      <c r="F1876" s="832" t="s">
        <v>4672</v>
      </c>
      <c r="G1876" s="832" t="s">
        <v>4669</v>
      </c>
      <c r="H1876" s="849">
        <v>0.54</v>
      </c>
      <c r="I1876" s="849">
        <v>780.53</v>
      </c>
      <c r="J1876" s="832">
        <v>1.1202118346082639</v>
      </c>
      <c r="K1876" s="832">
        <v>1445.4259259259259</v>
      </c>
      <c r="L1876" s="849">
        <v>0.49</v>
      </c>
      <c r="M1876" s="849">
        <v>696.77</v>
      </c>
      <c r="N1876" s="832">
        <v>1</v>
      </c>
      <c r="O1876" s="832">
        <v>1421.9795918367347</v>
      </c>
      <c r="P1876" s="849"/>
      <c r="Q1876" s="849"/>
      <c r="R1876" s="837"/>
      <c r="S1876" s="850"/>
    </row>
    <row r="1877" spans="1:19" ht="14.4" customHeight="1" x14ac:dyDescent="0.3">
      <c r="A1877" s="831" t="s">
        <v>4551</v>
      </c>
      <c r="B1877" s="832" t="s">
        <v>4881</v>
      </c>
      <c r="C1877" s="832" t="s">
        <v>606</v>
      </c>
      <c r="D1877" s="832" t="s">
        <v>2484</v>
      </c>
      <c r="E1877" s="832" t="s">
        <v>4553</v>
      </c>
      <c r="F1877" s="832" t="s">
        <v>4678</v>
      </c>
      <c r="G1877" s="832" t="s">
        <v>2087</v>
      </c>
      <c r="H1877" s="849">
        <v>49.06</v>
      </c>
      <c r="I1877" s="849">
        <v>38477.54</v>
      </c>
      <c r="J1877" s="832">
        <v>3.348799603131432</v>
      </c>
      <c r="K1877" s="832">
        <v>784.29555646147571</v>
      </c>
      <c r="L1877" s="849">
        <v>14.65</v>
      </c>
      <c r="M1877" s="849">
        <v>11489.95</v>
      </c>
      <c r="N1877" s="832">
        <v>1</v>
      </c>
      <c r="O1877" s="832">
        <v>784.29692832764511</v>
      </c>
      <c r="P1877" s="849"/>
      <c r="Q1877" s="849"/>
      <c r="R1877" s="837"/>
      <c r="S1877" s="850"/>
    </row>
    <row r="1878" spans="1:19" ht="14.4" customHeight="1" x14ac:dyDescent="0.3">
      <c r="A1878" s="831" t="s">
        <v>4551</v>
      </c>
      <c r="B1878" s="832" t="s">
        <v>4881</v>
      </c>
      <c r="C1878" s="832" t="s">
        <v>606</v>
      </c>
      <c r="D1878" s="832" t="s">
        <v>2484</v>
      </c>
      <c r="E1878" s="832" t="s">
        <v>4553</v>
      </c>
      <c r="F1878" s="832" t="s">
        <v>4683</v>
      </c>
      <c r="G1878" s="832" t="s">
        <v>4684</v>
      </c>
      <c r="H1878" s="849"/>
      <c r="I1878" s="849"/>
      <c r="J1878" s="832"/>
      <c r="K1878" s="832"/>
      <c r="L1878" s="849">
        <v>0.74</v>
      </c>
      <c r="M1878" s="849">
        <v>270.68</v>
      </c>
      <c r="N1878" s="832">
        <v>1</v>
      </c>
      <c r="O1878" s="832">
        <v>365.7837837837838</v>
      </c>
      <c r="P1878" s="849"/>
      <c r="Q1878" s="849"/>
      <c r="R1878" s="837"/>
      <c r="S1878" s="850"/>
    </row>
    <row r="1879" spans="1:19" ht="14.4" customHeight="1" x14ac:dyDescent="0.3">
      <c r="A1879" s="831" t="s">
        <v>4551</v>
      </c>
      <c r="B1879" s="832" t="s">
        <v>4881</v>
      </c>
      <c r="C1879" s="832" t="s">
        <v>606</v>
      </c>
      <c r="D1879" s="832" t="s">
        <v>2484</v>
      </c>
      <c r="E1879" s="832" t="s">
        <v>4553</v>
      </c>
      <c r="F1879" s="832" t="s">
        <v>4686</v>
      </c>
      <c r="G1879" s="832" t="s">
        <v>2087</v>
      </c>
      <c r="H1879" s="849">
        <v>16.440000000000001</v>
      </c>
      <c r="I1879" s="849">
        <v>3868.08</v>
      </c>
      <c r="J1879" s="832">
        <v>1.1168414943653797</v>
      </c>
      <c r="K1879" s="832">
        <v>235.28467153284669</v>
      </c>
      <c r="L1879" s="849">
        <v>14.719999999999999</v>
      </c>
      <c r="M1879" s="849">
        <v>3463.41</v>
      </c>
      <c r="N1879" s="832">
        <v>1</v>
      </c>
      <c r="O1879" s="832">
        <v>235.28600543478262</v>
      </c>
      <c r="P1879" s="849">
        <v>4.54</v>
      </c>
      <c r="Q1879" s="849">
        <v>411.55</v>
      </c>
      <c r="R1879" s="837">
        <v>0.11882797589658747</v>
      </c>
      <c r="S1879" s="850">
        <v>90.649779735682827</v>
      </c>
    </row>
    <row r="1880" spans="1:19" ht="14.4" customHeight="1" x14ac:dyDescent="0.3">
      <c r="A1880" s="831" t="s">
        <v>4551</v>
      </c>
      <c r="B1880" s="832" t="s">
        <v>4881</v>
      </c>
      <c r="C1880" s="832" t="s">
        <v>606</v>
      </c>
      <c r="D1880" s="832" t="s">
        <v>2484</v>
      </c>
      <c r="E1880" s="832" t="s">
        <v>4553</v>
      </c>
      <c r="F1880" s="832" t="s">
        <v>4701</v>
      </c>
      <c r="G1880" s="832" t="s">
        <v>4702</v>
      </c>
      <c r="H1880" s="849">
        <v>0.5</v>
      </c>
      <c r="I1880" s="849">
        <v>269.27</v>
      </c>
      <c r="J1880" s="832"/>
      <c r="K1880" s="832">
        <v>538.54</v>
      </c>
      <c r="L1880" s="849"/>
      <c r="M1880" s="849"/>
      <c r="N1880" s="832"/>
      <c r="O1880" s="832"/>
      <c r="P1880" s="849"/>
      <c r="Q1880" s="849"/>
      <c r="R1880" s="837"/>
      <c r="S1880" s="850"/>
    </row>
    <row r="1881" spans="1:19" ht="14.4" customHeight="1" x14ac:dyDescent="0.3">
      <c r="A1881" s="831" t="s">
        <v>4551</v>
      </c>
      <c r="B1881" s="832" t="s">
        <v>4881</v>
      </c>
      <c r="C1881" s="832" t="s">
        <v>606</v>
      </c>
      <c r="D1881" s="832" t="s">
        <v>2484</v>
      </c>
      <c r="E1881" s="832" t="s">
        <v>4553</v>
      </c>
      <c r="F1881" s="832" t="s">
        <v>4707</v>
      </c>
      <c r="G1881" s="832" t="s">
        <v>2988</v>
      </c>
      <c r="H1881" s="849">
        <v>6</v>
      </c>
      <c r="I1881" s="849">
        <v>890.76</v>
      </c>
      <c r="J1881" s="832"/>
      <c r="K1881" s="832">
        <v>148.46</v>
      </c>
      <c r="L1881" s="849"/>
      <c r="M1881" s="849"/>
      <c r="N1881" s="832"/>
      <c r="O1881" s="832"/>
      <c r="P1881" s="849"/>
      <c r="Q1881" s="849"/>
      <c r="R1881" s="837"/>
      <c r="S1881" s="850"/>
    </row>
    <row r="1882" spans="1:19" ht="14.4" customHeight="1" x14ac:dyDescent="0.3">
      <c r="A1882" s="831" t="s">
        <v>4551</v>
      </c>
      <c r="B1882" s="832" t="s">
        <v>4881</v>
      </c>
      <c r="C1882" s="832" t="s">
        <v>606</v>
      </c>
      <c r="D1882" s="832" t="s">
        <v>2484</v>
      </c>
      <c r="E1882" s="832" t="s">
        <v>4553</v>
      </c>
      <c r="F1882" s="832" t="s">
        <v>4713</v>
      </c>
      <c r="G1882" s="832" t="s">
        <v>2400</v>
      </c>
      <c r="H1882" s="849">
        <v>44</v>
      </c>
      <c r="I1882" s="849">
        <v>76959.520000000004</v>
      </c>
      <c r="J1882" s="832">
        <v>2.933333333333334</v>
      </c>
      <c r="K1882" s="832">
        <v>1749.0800000000002</v>
      </c>
      <c r="L1882" s="849">
        <v>15</v>
      </c>
      <c r="M1882" s="849">
        <v>26236.199999999997</v>
      </c>
      <c r="N1882" s="832">
        <v>1</v>
      </c>
      <c r="O1882" s="832">
        <v>1749.0799999999997</v>
      </c>
      <c r="P1882" s="849">
        <v>4</v>
      </c>
      <c r="Q1882" s="849">
        <v>327.60000000000002</v>
      </c>
      <c r="R1882" s="837">
        <v>1.2486564365266314E-2</v>
      </c>
      <c r="S1882" s="850">
        <v>81.900000000000006</v>
      </c>
    </row>
    <row r="1883" spans="1:19" ht="14.4" customHeight="1" x14ac:dyDescent="0.3">
      <c r="A1883" s="831" t="s">
        <v>4551</v>
      </c>
      <c r="B1883" s="832" t="s">
        <v>4881</v>
      </c>
      <c r="C1883" s="832" t="s">
        <v>606</v>
      </c>
      <c r="D1883" s="832" t="s">
        <v>2484</v>
      </c>
      <c r="E1883" s="832" t="s">
        <v>4553</v>
      </c>
      <c r="F1883" s="832" t="s">
        <v>4714</v>
      </c>
      <c r="G1883" s="832" t="s">
        <v>2239</v>
      </c>
      <c r="H1883" s="849">
        <v>10.15</v>
      </c>
      <c r="I1883" s="849">
        <v>2870.6099999999997</v>
      </c>
      <c r="J1883" s="832">
        <v>2.7068458274398863</v>
      </c>
      <c r="K1883" s="832">
        <v>282.81871921182261</v>
      </c>
      <c r="L1883" s="849">
        <v>3.75</v>
      </c>
      <c r="M1883" s="849">
        <v>1060.5</v>
      </c>
      <c r="N1883" s="832">
        <v>1</v>
      </c>
      <c r="O1883" s="832">
        <v>282.8</v>
      </c>
      <c r="P1883" s="849">
        <v>2.0499999999999998</v>
      </c>
      <c r="Q1883" s="849">
        <v>572.87</v>
      </c>
      <c r="R1883" s="837">
        <v>0.54018859028760025</v>
      </c>
      <c r="S1883" s="850">
        <v>279.44878048780492</v>
      </c>
    </row>
    <row r="1884" spans="1:19" ht="14.4" customHeight="1" x14ac:dyDescent="0.3">
      <c r="A1884" s="831" t="s">
        <v>4551</v>
      </c>
      <c r="B1884" s="832" t="s">
        <v>4881</v>
      </c>
      <c r="C1884" s="832" t="s">
        <v>606</v>
      </c>
      <c r="D1884" s="832" t="s">
        <v>2484</v>
      </c>
      <c r="E1884" s="832" t="s">
        <v>4553</v>
      </c>
      <c r="F1884" s="832" t="s">
        <v>4723</v>
      </c>
      <c r="G1884" s="832" t="s">
        <v>2044</v>
      </c>
      <c r="H1884" s="849"/>
      <c r="I1884" s="849"/>
      <c r="J1884" s="832"/>
      <c r="K1884" s="832"/>
      <c r="L1884" s="849"/>
      <c r="M1884" s="849"/>
      <c r="N1884" s="832"/>
      <c r="O1884" s="832"/>
      <c r="P1884" s="849">
        <v>4</v>
      </c>
      <c r="Q1884" s="849">
        <v>1258.01</v>
      </c>
      <c r="R1884" s="837"/>
      <c r="S1884" s="850">
        <v>314.5025</v>
      </c>
    </row>
    <row r="1885" spans="1:19" ht="14.4" customHeight="1" x14ac:dyDescent="0.3">
      <c r="A1885" s="831" t="s">
        <v>4551</v>
      </c>
      <c r="B1885" s="832" t="s">
        <v>4881</v>
      </c>
      <c r="C1885" s="832" t="s">
        <v>606</v>
      </c>
      <c r="D1885" s="832" t="s">
        <v>2484</v>
      </c>
      <c r="E1885" s="832" t="s">
        <v>4553</v>
      </c>
      <c r="F1885" s="832" t="s">
        <v>4887</v>
      </c>
      <c r="G1885" s="832" t="s">
        <v>672</v>
      </c>
      <c r="H1885" s="849"/>
      <c r="I1885" s="849"/>
      <c r="J1885" s="832"/>
      <c r="K1885" s="832"/>
      <c r="L1885" s="849"/>
      <c r="M1885" s="849"/>
      <c r="N1885" s="832"/>
      <c r="O1885" s="832"/>
      <c r="P1885" s="849">
        <v>0.1</v>
      </c>
      <c r="Q1885" s="849">
        <v>4.63</v>
      </c>
      <c r="R1885" s="837"/>
      <c r="S1885" s="850">
        <v>46.3</v>
      </c>
    </row>
    <row r="1886" spans="1:19" ht="14.4" customHeight="1" x14ac:dyDescent="0.3">
      <c r="A1886" s="831" t="s">
        <v>4551</v>
      </c>
      <c r="B1886" s="832" t="s">
        <v>4881</v>
      </c>
      <c r="C1886" s="832" t="s">
        <v>606</v>
      </c>
      <c r="D1886" s="832" t="s">
        <v>2484</v>
      </c>
      <c r="E1886" s="832" t="s">
        <v>4553</v>
      </c>
      <c r="F1886" s="832" t="s">
        <v>4741</v>
      </c>
      <c r="G1886" s="832" t="s">
        <v>4740</v>
      </c>
      <c r="H1886" s="849">
        <v>1.8</v>
      </c>
      <c r="I1886" s="849">
        <v>4113.4799999999996</v>
      </c>
      <c r="J1886" s="832"/>
      <c r="K1886" s="832">
        <v>2285.2666666666664</v>
      </c>
      <c r="L1886" s="849"/>
      <c r="M1886" s="849"/>
      <c r="N1886" s="832"/>
      <c r="O1886" s="832"/>
      <c r="P1886" s="849"/>
      <c r="Q1886" s="849"/>
      <c r="R1886" s="837"/>
      <c r="S1886" s="850"/>
    </row>
    <row r="1887" spans="1:19" ht="14.4" customHeight="1" x14ac:dyDescent="0.3">
      <c r="A1887" s="831" t="s">
        <v>4551</v>
      </c>
      <c r="B1887" s="832" t="s">
        <v>4881</v>
      </c>
      <c r="C1887" s="832" t="s">
        <v>606</v>
      </c>
      <c r="D1887" s="832" t="s">
        <v>2484</v>
      </c>
      <c r="E1887" s="832" t="s">
        <v>4553</v>
      </c>
      <c r="F1887" s="832" t="s">
        <v>4748</v>
      </c>
      <c r="G1887" s="832" t="s">
        <v>2387</v>
      </c>
      <c r="H1887" s="849"/>
      <c r="I1887" s="849"/>
      <c r="J1887" s="832"/>
      <c r="K1887" s="832"/>
      <c r="L1887" s="849">
        <v>68</v>
      </c>
      <c r="M1887" s="849">
        <v>97951.28</v>
      </c>
      <c r="N1887" s="832">
        <v>1</v>
      </c>
      <c r="O1887" s="832">
        <v>1440.46</v>
      </c>
      <c r="P1887" s="849">
        <v>7</v>
      </c>
      <c r="Q1887" s="849">
        <v>8305.99</v>
      </c>
      <c r="R1887" s="837">
        <v>8.4797156300560853E-2</v>
      </c>
      <c r="S1887" s="850">
        <v>1186.57</v>
      </c>
    </row>
    <row r="1888" spans="1:19" ht="14.4" customHeight="1" x14ac:dyDescent="0.3">
      <c r="A1888" s="831" t="s">
        <v>4551</v>
      </c>
      <c r="B1888" s="832" t="s">
        <v>4881</v>
      </c>
      <c r="C1888" s="832" t="s">
        <v>606</v>
      </c>
      <c r="D1888" s="832" t="s">
        <v>2484</v>
      </c>
      <c r="E1888" s="832" t="s">
        <v>4553</v>
      </c>
      <c r="F1888" s="832" t="s">
        <v>4751</v>
      </c>
      <c r="G1888" s="832" t="s">
        <v>4752</v>
      </c>
      <c r="H1888" s="849"/>
      <c r="I1888" s="849"/>
      <c r="J1888" s="832"/>
      <c r="K1888" s="832"/>
      <c r="L1888" s="849">
        <v>1</v>
      </c>
      <c r="M1888" s="849">
        <v>784.3</v>
      </c>
      <c r="N1888" s="832">
        <v>1</v>
      </c>
      <c r="O1888" s="832">
        <v>784.3</v>
      </c>
      <c r="P1888" s="849"/>
      <c r="Q1888" s="849"/>
      <c r="R1888" s="837"/>
      <c r="S1888" s="850"/>
    </row>
    <row r="1889" spans="1:19" ht="14.4" customHeight="1" x14ac:dyDescent="0.3">
      <c r="A1889" s="831" t="s">
        <v>4551</v>
      </c>
      <c r="B1889" s="832" t="s">
        <v>4881</v>
      </c>
      <c r="C1889" s="832" t="s">
        <v>606</v>
      </c>
      <c r="D1889" s="832" t="s">
        <v>2484</v>
      </c>
      <c r="E1889" s="832" t="s">
        <v>4553</v>
      </c>
      <c r="F1889" s="832" t="s">
        <v>4753</v>
      </c>
      <c r="G1889" s="832" t="s">
        <v>4752</v>
      </c>
      <c r="H1889" s="849"/>
      <c r="I1889" s="849"/>
      <c r="J1889" s="832"/>
      <c r="K1889" s="832"/>
      <c r="L1889" s="849">
        <v>8.3099999999999987</v>
      </c>
      <c r="M1889" s="849">
        <v>1955.2399999999998</v>
      </c>
      <c r="N1889" s="832">
        <v>1</v>
      </c>
      <c r="O1889" s="832">
        <v>235.28760529482551</v>
      </c>
      <c r="P1889" s="849"/>
      <c r="Q1889" s="849"/>
      <c r="R1889" s="837"/>
      <c r="S1889" s="850"/>
    </row>
    <row r="1890" spans="1:19" ht="14.4" customHeight="1" x14ac:dyDescent="0.3">
      <c r="A1890" s="831" t="s">
        <v>4551</v>
      </c>
      <c r="B1890" s="832" t="s">
        <v>4881</v>
      </c>
      <c r="C1890" s="832" t="s">
        <v>606</v>
      </c>
      <c r="D1890" s="832" t="s">
        <v>2484</v>
      </c>
      <c r="E1890" s="832" t="s">
        <v>4553</v>
      </c>
      <c r="F1890" s="832" t="s">
        <v>4754</v>
      </c>
      <c r="G1890" s="832" t="s">
        <v>4752</v>
      </c>
      <c r="H1890" s="849"/>
      <c r="I1890" s="849"/>
      <c r="J1890" s="832"/>
      <c r="K1890" s="832"/>
      <c r="L1890" s="849">
        <v>0.89</v>
      </c>
      <c r="M1890" s="849">
        <v>2094.08</v>
      </c>
      <c r="N1890" s="832">
        <v>1</v>
      </c>
      <c r="O1890" s="832">
        <v>2352.8988764044943</v>
      </c>
      <c r="P1890" s="849"/>
      <c r="Q1890" s="849"/>
      <c r="R1890" s="837"/>
      <c r="S1890" s="850"/>
    </row>
    <row r="1891" spans="1:19" ht="14.4" customHeight="1" x14ac:dyDescent="0.3">
      <c r="A1891" s="831" t="s">
        <v>4551</v>
      </c>
      <c r="B1891" s="832" t="s">
        <v>4881</v>
      </c>
      <c r="C1891" s="832" t="s">
        <v>606</v>
      </c>
      <c r="D1891" s="832" t="s">
        <v>2484</v>
      </c>
      <c r="E1891" s="832" t="s">
        <v>4553</v>
      </c>
      <c r="F1891" s="832" t="s">
        <v>4756</v>
      </c>
      <c r="G1891" s="832" t="s">
        <v>818</v>
      </c>
      <c r="H1891" s="849"/>
      <c r="I1891" s="849"/>
      <c r="J1891" s="832"/>
      <c r="K1891" s="832"/>
      <c r="L1891" s="849">
        <v>14.780000000000001</v>
      </c>
      <c r="M1891" s="849">
        <v>10163.6</v>
      </c>
      <c r="N1891" s="832">
        <v>1</v>
      </c>
      <c r="O1891" s="832">
        <v>687.65899864682001</v>
      </c>
      <c r="P1891" s="849"/>
      <c r="Q1891" s="849"/>
      <c r="R1891" s="837"/>
      <c r="S1891" s="850"/>
    </row>
    <row r="1892" spans="1:19" ht="14.4" customHeight="1" x14ac:dyDescent="0.3">
      <c r="A1892" s="831" t="s">
        <v>4551</v>
      </c>
      <c r="B1892" s="832" t="s">
        <v>4881</v>
      </c>
      <c r="C1892" s="832" t="s">
        <v>606</v>
      </c>
      <c r="D1892" s="832" t="s">
        <v>2484</v>
      </c>
      <c r="E1892" s="832" t="s">
        <v>4553</v>
      </c>
      <c r="F1892" s="832" t="s">
        <v>4757</v>
      </c>
      <c r="G1892" s="832" t="s">
        <v>818</v>
      </c>
      <c r="H1892" s="849"/>
      <c r="I1892" s="849"/>
      <c r="J1892" s="832"/>
      <c r="K1892" s="832"/>
      <c r="L1892" s="849">
        <v>9.14</v>
      </c>
      <c r="M1892" s="849">
        <v>1257.1099999999999</v>
      </c>
      <c r="N1892" s="832">
        <v>1</v>
      </c>
      <c r="O1892" s="832">
        <v>137.53938730853389</v>
      </c>
      <c r="P1892" s="849"/>
      <c r="Q1892" s="849"/>
      <c r="R1892" s="837"/>
      <c r="S1892" s="850"/>
    </row>
    <row r="1893" spans="1:19" ht="14.4" customHeight="1" x14ac:dyDescent="0.3">
      <c r="A1893" s="831" t="s">
        <v>4551</v>
      </c>
      <c r="B1893" s="832" t="s">
        <v>4881</v>
      </c>
      <c r="C1893" s="832" t="s">
        <v>606</v>
      </c>
      <c r="D1893" s="832" t="s">
        <v>2484</v>
      </c>
      <c r="E1893" s="832" t="s">
        <v>4553</v>
      </c>
      <c r="F1893" s="832" t="s">
        <v>4759</v>
      </c>
      <c r="G1893" s="832" t="s">
        <v>1483</v>
      </c>
      <c r="H1893" s="849"/>
      <c r="I1893" s="849"/>
      <c r="J1893" s="832"/>
      <c r="K1893" s="832"/>
      <c r="L1893" s="849">
        <v>2</v>
      </c>
      <c r="M1893" s="849">
        <v>296.92</v>
      </c>
      <c r="N1893" s="832">
        <v>1</v>
      </c>
      <c r="O1893" s="832">
        <v>148.46</v>
      </c>
      <c r="P1893" s="849"/>
      <c r="Q1893" s="849"/>
      <c r="R1893" s="837"/>
      <c r="S1893" s="850"/>
    </row>
    <row r="1894" spans="1:19" ht="14.4" customHeight="1" x14ac:dyDescent="0.3">
      <c r="A1894" s="831" t="s">
        <v>4551</v>
      </c>
      <c r="B1894" s="832" t="s">
        <v>4881</v>
      </c>
      <c r="C1894" s="832" t="s">
        <v>606</v>
      </c>
      <c r="D1894" s="832" t="s">
        <v>2484</v>
      </c>
      <c r="E1894" s="832" t="s">
        <v>4553</v>
      </c>
      <c r="F1894" s="832" t="s">
        <v>4763</v>
      </c>
      <c r="G1894" s="832" t="s">
        <v>728</v>
      </c>
      <c r="H1894" s="849"/>
      <c r="I1894" s="849"/>
      <c r="J1894" s="832"/>
      <c r="K1894" s="832"/>
      <c r="L1894" s="849">
        <v>2.5099999999999998</v>
      </c>
      <c r="M1894" s="849">
        <v>518.26</v>
      </c>
      <c r="N1894" s="832">
        <v>1</v>
      </c>
      <c r="O1894" s="832">
        <v>206.4780876494024</v>
      </c>
      <c r="P1894" s="849"/>
      <c r="Q1894" s="849"/>
      <c r="R1894" s="837"/>
      <c r="S1894" s="850"/>
    </row>
    <row r="1895" spans="1:19" ht="14.4" customHeight="1" x14ac:dyDescent="0.3">
      <c r="A1895" s="831" t="s">
        <v>4551</v>
      </c>
      <c r="B1895" s="832" t="s">
        <v>4881</v>
      </c>
      <c r="C1895" s="832" t="s">
        <v>606</v>
      </c>
      <c r="D1895" s="832" t="s">
        <v>2484</v>
      </c>
      <c r="E1895" s="832" t="s">
        <v>4553</v>
      </c>
      <c r="F1895" s="832" t="s">
        <v>4773</v>
      </c>
      <c r="G1895" s="832" t="s">
        <v>2087</v>
      </c>
      <c r="H1895" s="849"/>
      <c r="I1895" s="849"/>
      <c r="J1895" s="832"/>
      <c r="K1895" s="832"/>
      <c r="L1895" s="849"/>
      <c r="M1895" s="849"/>
      <c r="N1895" s="832"/>
      <c r="O1895" s="832"/>
      <c r="P1895" s="849">
        <v>2.57</v>
      </c>
      <c r="Q1895" s="849">
        <v>1218.8900000000001</v>
      </c>
      <c r="R1895" s="837"/>
      <c r="S1895" s="850">
        <v>474.27626459143977</v>
      </c>
    </row>
    <row r="1896" spans="1:19" ht="14.4" customHeight="1" x14ac:dyDescent="0.3">
      <c r="A1896" s="831" t="s">
        <v>4551</v>
      </c>
      <c r="B1896" s="832" t="s">
        <v>4881</v>
      </c>
      <c r="C1896" s="832" t="s">
        <v>606</v>
      </c>
      <c r="D1896" s="832" t="s">
        <v>2484</v>
      </c>
      <c r="E1896" s="832" t="s">
        <v>4553</v>
      </c>
      <c r="F1896" s="832" t="s">
        <v>4774</v>
      </c>
      <c r="G1896" s="832" t="s">
        <v>2087</v>
      </c>
      <c r="H1896" s="849"/>
      <c r="I1896" s="849"/>
      <c r="J1896" s="832"/>
      <c r="K1896" s="832"/>
      <c r="L1896" s="849"/>
      <c r="M1896" s="849"/>
      <c r="N1896" s="832"/>
      <c r="O1896" s="832"/>
      <c r="P1896" s="849">
        <v>8</v>
      </c>
      <c r="Q1896" s="849">
        <v>1636.1599999999999</v>
      </c>
      <c r="R1896" s="837"/>
      <c r="S1896" s="850">
        <v>204.51999999999998</v>
      </c>
    </row>
    <row r="1897" spans="1:19" ht="14.4" customHeight="1" x14ac:dyDescent="0.3">
      <c r="A1897" s="831" t="s">
        <v>4551</v>
      </c>
      <c r="B1897" s="832" t="s">
        <v>4881</v>
      </c>
      <c r="C1897" s="832" t="s">
        <v>606</v>
      </c>
      <c r="D1897" s="832" t="s">
        <v>2484</v>
      </c>
      <c r="E1897" s="832" t="s">
        <v>4793</v>
      </c>
      <c r="F1897" s="832" t="s">
        <v>4796</v>
      </c>
      <c r="G1897" s="832" t="s">
        <v>4797</v>
      </c>
      <c r="H1897" s="849">
        <v>4</v>
      </c>
      <c r="I1897" s="849">
        <v>3468</v>
      </c>
      <c r="J1897" s="832"/>
      <c r="K1897" s="832">
        <v>867</v>
      </c>
      <c r="L1897" s="849"/>
      <c r="M1897" s="849"/>
      <c r="N1897" s="832"/>
      <c r="O1897" s="832"/>
      <c r="P1897" s="849"/>
      <c r="Q1897" s="849"/>
      <c r="R1897" s="837"/>
      <c r="S1897" s="850"/>
    </row>
    <row r="1898" spans="1:19" ht="14.4" customHeight="1" x14ac:dyDescent="0.3">
      <c r="A1898" s="831" t="s">
        <v>4551</v>
      </c>
      <c r="B1898" s="832" t="s">
        <v>4881</v>
      </c>
      <c r="C1898" s="832" t="s">
        <v>606</v>
      </c>
      <c r="D1898" s="832" t="s">
        <v>2484</v>
      </c>
      <c r="E1898" s="832" t="s">
        <v>4804</v>
      </c>
      <c r="F1898" s="832" t="s">
        <v>4807</v>
      </c>
      <c r="G1898" s="832" t="s">
        <v>4808</v>
      </c>
      <c r="H1898" s="849">
        <v>5</v>
      </c>
      <c r="I1898" s="849">
        <v>610</v>
      </c>
      <c r="J1898" s="832"/>
      <c r="K1898" s="832">
        <v>122</v>
      </c>
      <c r="L1898" s="849"/>
      <c r="M1898" s="849"/>
      <c r="N1898" s="832"/>
      <c r="O1898" s="832"/>
      <c r="P1898" s="849"/>
      <c r="Q1898" s="849"/>
      <c r="R1898" s="837"/>
      <c r="S1898" s="850"/>
    </row>
    <row r="1899" spans="1:19" ht="14.4" customHeight="1" x14ac:dyDescent="0.3">
      <c r="A1899" s="831" t="s">
        <v>4551</v>
      </c>
      <c r="B1899" s="832" t="s">
        <v>4881</v>
      </c>
      <c r="C1899" s="832" t="s">
        <v>606</v>
      </c>
      <c r="D1899" s="832" t="s">
        <v>2484</v>
      </c>
      <c r="E1899" s="832" t="s">
        <v>4804</v>
      </c>
      <c r="F1899" s="832" t="s">
        <v>4809</v>
      </c>
      <c r="G1899" s="832" t="s">
        <v>4810</v>
      </c>
      <c r="H1899" s="849">
        <v>1</v>
      </c>
      <c r="I1899" s="849">
        <v>147</v>
      </c>
      <c r="J1899" s="832">
        <v>7.1428571428571425E-2</v>
      </c>
      <c r="K1899" s="832">
        <v>147</v>
      </c>
      <c r="L1899" s="849">
        <v>14</v>
      </c>
      <c r="M1899" s="849">
        <v>2058</v>
      </c>
      <c r="N1899" s="832">
        <v>1</v>
      </c>
      <c r="O1899" s="832">
        <v>147</v>
      </c>
      <c r="P1899" s="849">
        <v>6</v>
      </c>
      <c r="Q1899" s="849">
        <v>906</v>
      </c>
      <c r="R1899" s="837">
        <v>0.44023323615160348</v>
      </c>
      <c r="S1899" s="850">
        <v>151</v>
      </c>
    </row>
    <row r="1900" spans="1:19" ht="14.4" customHeight="1" x14ac:dyDescent="0.3">
      <c r="A1900" s="831" t="s">
        <v>4551</v>
      </c>
      <c r="B1900" s="832" t="s">
        <v>4881</v>
      </c>
      <c r="C1900" s="832" t="s">
        <v>606</v>
      </c>
      <c r="D1900" s="832" t="s">
        <v>2484</v>
      </c>
      <c r="E1900" s="832" t="s">
        <v>4804</v>
      </c>
      <c r="F1900" s="832" t="s">
        <v>4811</v>
      </c>
      <c r="G1900" s="832" t="s">
        <v>4812</v>
      </c>
      <c r="H1900" s="849">
        <v>1</v>
      </c>
      <c r="I1900" s="849">
        <v>196</v>
      </c>
      <c r="J1900" s="832"/>
      <c r="K1900" s="832">
        <v>196</v>
      </c>
      <c r="L1900" s="849"/>
      <c r="M1900" s="849"/>
      <c r="N1900" s="832"/>
      <c r="O1900" s="832"/>
      <c r="P1900" s="849"/>
      <c r="Q1900" s="849"/>
      <c r="R1900" s="837"/>
      <c r="S1900" s="850"/>
    </row>
    <row r="1901" spans="1:19" ht="14.4" customHeight="1" x14ac:dyDescent="0.3">
      <c r="A1901" s="831" t="s">
        <v>4551</v>
      </c>
      <c r="B1901" s="832" t="s">
        <v>4881</v>
      </c>
      <c r="C1901" s="832" t="s">
        <v>606</v>
      </c>
      <c r="D1901" s="832" t="s">
        <v>2484</v>
      </c>
      <c r="E1901" s="832" t="s">
        <v>4804</v>
      </c>
      <c r="F1901" s="832" t="s">
        <v>4813</v>
      </c>
      <c r="G1901" s="832" t="s">
        <v>4814</v>
      </c>
      <c r="H1901" s="849">
        <v>327</v>
      </c>
      <c r="I1901" s="849">
        <v>12099</v>
      </c>
      <c r="J1901" s="832">
        <v>1.1237113402061856</v>
      </c>
      <c r="K1901" s="832">
        <v>37</v>
      </c>
      <c r="L1901" s="849">
        <v>291</v>
      </c>
      <c r="M1901" s="849">
        <v>10767</v>
      </c>
      <c r="N1901" s="832">
        <v>1</v>
      </c>
      <c r="O1901" s="832">
        <v>37</v>
      </c>
      <c r="P1901" s="849">
        <v>139</v>
      </c>
      <c r="Q1901" s="849">
        <v>5282</v>
      </c>
      <c r="R1901" s="837">
        <v>0.49057304727407819</v>
      </c>
      <c r="S1901" s="850">
        <v>38</v>
      </c>
    </row>
    <row r="1902" spans="1:19" ht="14.4" customHeight="1" x14ac:dyDescent="0.3">
      <c r="A1902" s="831" t="s">
        <v>4551</v>
      </c>
      <c r="B1902" s="832" t="s">
        <v>4881</v>
      </c>
      <c r="C1902" s="832" t="s">
        <v>606</v>
      </c>
      <c r="D1902" s="832" t="s">
        <v>2484</v>
      </c>
      <c r="E1902" s="832" t="s">
        <v>4804</v>
      </c>
      <c r="F1902" s="832" t="s">
        <v>4815</v>
      </c>
      <c r="G1902" s="832" t="s">
        <v>4816</v>
      </c>
      <c r="H1902" s="849">
        <v>1</v>
      </c>
      <c r="I1902" s="849">
        <v>5</v>
      </c>
      <c r="J1902" s="832"/>
      <c r="K1902" s="832">
        <v>5</v>
      </c>
      <c r="L1902" s="849"/>
      <c r="M1902" s="849"/>
      <c r="N1902" s="832"/>
      <c r="O1902" s="832"/>
      <c r="P1902" s="849"/>
      <c r="Q1902" s="849"/>
      <c r="R1902" s="837"/>
      <c r="S1902" s="850"/>
    </row>
    <row r="1903" spans="1:19" ht="14.4" customHeight="1" x14ac:dyDescent="0.3">
      <c r="A1903" s="831" t="s">
        <v>4551</v>
      </c>
      <c r="B1903" s="832" t="s">
        <v>4881</v>
      </c>
      <c r="C1903" s="832" t="s">
        <v>606</v>
      </c>
      <c r="D1903" s="832" t="s">
        <v>2484</v>
      </c>
      <c r="E1903" s="832" t="s">
        <v>4804</v>
      </c>
      <c r="F1903" s="832" t="s">
        <v>4899</v>
      </c>
      <c r="G1903" s="832" t="s">
        <v>4900</v>
      </c>
      <c r="H1903" s="849">
        <v>754</v>
      </c>
      <c r="I1903" s="849">
        <v>133458</v>
      </c>
      <c r="J1903" s="832">
        <v>1.3936134664383275</v>
      </c>
      <c r="K1903" s="832">
        <v>177</v>
      </c>
      <c r="L1903" s="849">
        <v>538</v>
      </c>
      <c r="M1903" s="849">
        <v>95764</v>
      </c>
      <c r="N1903" s="832">
        <v>1</v>
      </c>
      <c r="O1903" s="832">
        <v>178</v>
      </c>
      <c r="P1903" s="849">
        <v>223</v>
      </c>
      <c r="Q1903" s="849">
        <v>39917</v>
      </c>
      <c r="R1903" s="837">
        <v>0.41682678250699634</v>
      </c>
      <c r="S1903" s="850">
        <v>179</v>
      </c>
    </row>
    <row r="1904" spans="1:19" ht="14.4" customHeight="1" x14ac:dyDescent="0.3">
      <c r="A1904" s="831" t="s">
        <v>4551</v>
      </c>
      <c r="B1904" s="832" t="s">
        <v>4881</v>
      </c>
      <c r="C1904" s="832" t="s">
        <v>606</v>
      </c>
      <c r="D1904" s="832" t="s">
        <v>2484</v>
      </c>
      <c r="E1904" s="832" t="s">
        <v>4804</v>
      </c>
      <c r="F1904" s="832" t="s">
        <v>4823</v>
      </c>
      <c r="G1904" s="832" t="s">
        <v>4824</v>
      </c>
      <c r="H1904" s="849">
        <v>423</v>
      </c>
      <c r="I1904" s="849">
        <v>102789</v>
      </c>
      <c r="J1904" s="832">
        <v>1.6585291080418227</v>
      </c>
      <c r="K1904" s="832">
        <v>243</v>
      </c>
      <c r="L1904" s="849">
        <v>254</v>
      </c>
      <c r="M1904" s="849">
        <v>61976</v>
      </c>
      <c r="N1904" s="832">
        <v>1</v>
      </c>
      <c r="O1904" s="832">
        <v>244</v>
      </c>
      <c r="P1904" s="849">
        <v>149</v>
      </c>
      <c r="Q1904" s="849">
        <v>36505</v>
      </c>
      <c r="R1904" s="837">
        <v>0.58901832967600365</v>
      </c>
      <c r="S1904" s="850">
        <v>245</v>
      </c>
    </row>
    <row r="1905" spans="1:19" ht="14.4" customHeight="1" x14ac:dyDescent="0.3">
      <c r="A1905" s="831" t="s">
        <v>4551</v>
      </c>
      <c r="B1905" s="832" t="s">
        <v>4881</v>
      </c>
      <c r="C1905" s="832" t="s">
        <v>606</v>
      </c>
      <c r="D1905" s="832" t="s">
        <v>2484</v>
      </c>
      <c r="E1905" s="832" t="s">
        <v>4804</v>
      </c>
      <c r="F1905" s="832" t="s">
        <v>4825</v>
      </c>
      <c r="G1905" s="832" t="s">
        <v>4826</v>
      </c>
      <c r="H1905" s="849">
        <v>1568</v>
      </c>
      <c r="I1905" s="849">
        <v>52266.640000000007</v>
      </c>
      <c r="J1905" s="832">
        <v>1.0432467238509875</v>
      </c>
      <c r="K1905" s="832">
        <v>33.333316326530614</v>
      </c>
      <c r="L1905" s="849">
        <v>1503</v>
      </c>
      <c r="M1905" s="849">
        <v>50099.98000000001</v>
      </c>
      <c r="N1905" s="832">
        <v>1</v>
      </c>
      <c r="O1905" s="832">
        <v>33.33332002661345</v>
      </c>
      <c r="P1905" s="849">
        <v>915</v>
      </c>
      <c r="Q1905" s="849">
        <v>30500</v>
      </c>
      <c r="R1905" s="837">
        <v>0.60878267815675757</v>
      </c>
      <c r="S1905" s="850">
        <v>33.333333333333336</v>
      </c>
    </row>
    <row r="1906" spans="1:19" ht="14.4" customHeight="1" x14ac:dyDescent="0.3">
      <c r="A1906" s="831" t="s">
        <v>4551</v>
      </c>
      <c r="B1906" s="832" t="s">
        <v>4881</v>
      </c>
      <c r="C1906" s="832" t="s">
        <v>606</v>
      </c>
      <c r="D1906" s="832" t="s">
        <v>2484</v>
      </c>
      <c r="E1906" s="832" t="s">
        <v>4804</v>
      </c>
      <c r="F1906" s="832" t="s">
        <v>4827</v>
      </c>
      <c r="G1906" s="832" t="s">
        <v>4828</v>
      </c>
      <c r="H1906" s="849">
        <v>53</v>
      </c>
      <c r="I1906" s="849">
        <v>1961</v>
      </c>
      <c r="J1906" s="832">
        <v>0.8833333333333333</v>
      </c>
      <c r="K1906" s="832">
        <v>37</v>
      </c>
      <c r="L1906" s="849">
        <v>60</v>
      </c>
      <c r="M1906" s="849">
        <v>2220</v>
      </c>
      <c r="N1906" s="832">
        <v>1</v>
      </c>
      <c r="O1906" s="832">
        <v>37</v>
      </c>
      <c r="P1906" s="849">
        <v>27</v>
      </c>
      <c r="Q1906" s="849">
        <v>1026</v>
      </c>
      <c r="R1906" s="837">
        <v>0.46216216216216216</v>
      </c>
      <c r="S1906" s="850">
        <v>38</v>
      </c>
    </row>
    <row r="1907" spans="1:19" ht="14.4" customHeight="1" x14ac:dyDescent="0.3">
      <c r="A1907" s="831" t="s">
        <v>4551</v>
      </c>
      <c r="B1907" s="832" t="s">
        <v>4881</v>
      </c>
      <c r="C1907" s="832" t="s">
        <v>606</v>
      </c>
      <c r="D1907" s="832" t="s">
        <v>2484</v>
      </c>
      <c r="E1907" s="832" t="s">
        <v>4804</v>
      </c>
      <c r="F1907" s="832" t="s">
        <v>4831</v>
      </c>
      <c r="G1907" s="832" t="s">
        <v>4832</v>
      </c>
      <c r="H1907" s="849">
        <v>258</v>
      </c>
      <c r="I1907" s="849">
        <v>8256</v>
      </c>
      <c r="J1907" s="832">
        <v>0.82958199356913187</v>
      </c>
      <c r="K1907" s="832">
        <v>32</v>
      </c>
      <c r="L1907" s="849">
        <v>311</v>
      </c>
      <c r="M1907" s="849">
        <v>9952</v>
      </c>
      <c r="N1907" s="832">
        <v>1</v>
      </c>
      <c r="O1907" s="832">
        <v>32</v>
      </c>
      <c r="P1907" s="849">
        <v>223</v>
      </c>
      <c r="Q1907" s="849">
        <v>7359</v>
      </c>
      <c r="R1907" s="837">
        <v>0.73944935691318325</v>
      </c>
      <c r="S1907" s="850">
        <v>33</v>
      </c>
    </row>
    <row r="1908" spans="1:19" ht="14.4" customHeight="1" x14ac:dyDescent="0.3">
      <c r="A1908" s="831" t="s">
        <v>4551</v>
      </c>
      <c r="B1908" s="832" t="s">
        <v>4881</v>
      </c>
      <c r="C1908" s="832" t="s">
        <v>606</v>
      </c>
      <c r="D1908" s="832" t="s">
        <v>2484</v>
      </c>
      <c r="E1908" s="832" t="s">
        <v>4804</v>
      </c>
      <c r="F1908" s="832" t="s">
        <v>4917</v>
      </c>
      <c r="G1908" s="832" t="s">
        <v>4918</v>
      </c>
      <c r="H1908" s="849">
        <v>814</v>
      </c>
      <c r="I1908" s="849">
        <v>288970</v>
      </c>
      <c r="J1908" s="832">
        <v>0.84090909090909094</v>
      </c>
      <c r="K1908" s="832">
        <v>355</v>
      </c>
      <c r="L1908" s="849">
        <v>968</v>
      </c>
      <c r="M1908" s="849">
        <v>343640</v>
      </c>
      <c r="N1908" s="832">
        <v>1</v>
      </c>
      <c r="O1908" s="832">
        <v>355</v>
      </c>
      <c r="P1908" s="849">
        <v>692</v>
      </c>
      <c r="Q1908" s="849">
        <v>247736</v>
      </c>
      <c r="R1908" s="837">
        <v>0.72091723897101623</v>
      </c>
      <c r="S1908" s="850">
        <v>358</v>
      </c>
    </row>
    <row r="1909" spans="1:19" ht="14.4" customHeight="1" x14ac:dyDescent="0.3">
      <c r="A1909" s="831" t="s">
        <v>4551</v>
      </c>
      <c r="B1909" s="832" t="s">
        <v>4881</v>
      </c>
      <c r="C1909" s="832" t="s">
        <v>606</v>
      </c>
      <c r="D1909" s="832" t="s">
        <v>2484</v>
      </c>
      <c r="E1909" s="832" t="s">
        <v>4804</v>
      </c>
      <c r="F1909" s="832" t="s">
        <v>4835</v>
      </c>
      <c r="G1909" s="832" t="s">
        <v>4836</v>
      </c>
      <c r="H1909" s="849">
        <v>304</v>
      </c>
      <c r="I1909" s="849">
        <v>40128</v>
      </c>
      <c r="J1909" s="832">
        <v>2.375</v>
      </c>
      <c r="K1909" s="832">
        <v>132</v>
      </c>
      <c r="L1909" s="849">
        <v>128</v>
      </c>
      <c r="M1909" s="849">
        <v>16896</v>
      </c>
      <c r="N1909" s="832">
        <v>1</v>
      </c>
      <c r="O1909" s="832">
        <v>132</v>
      </c>
      <c r="P1909" s="849">
        <v>70</v>
      </c>
      <c r="Q1909" s="849">
        <v>9450</v>
      </c>
      <c r="R1909" s="837">
        <v>0.55930397727272729</v>
      </c>
      <c r="S1909" s="850">
        <v>135</v>
      </c>
    </row>
    <row r="1910" spans="1:19" ht="14.4" customHeight="1" x14ac:dyDescent="0.3">
      <c r="A1910" s="831" t="s">
        <v>4551</v>
      </c>
      <c r="B1910" s="832" t="s">
        <v>4881</v>
      </c>
      <c r="C1910" s="832" t="s">
        <v>606</v>
      </c>
      <c r="D1910" s="832" t="s">
        <v>2484</v>
      </c>
      <c r="E1910" s="832" t="s">
        <v>4804</v>
      </c>
      <c r="F1910" s="832" t="s">
        <v>4841</v>
      </c>
      <c r="G1910" s="832" t="s">
        <v>4842</v>
      </c>
      <c r="H1910" s="849">
        <v>194</v>
      </c>
      <c r="I1910" s="849">
        <v>11446</v>
      </c>
      <c r="J1910" s="832">
        <v>1.5396825396825398</v>
      </c>
      <c r="K1910" s="832">
        <v>59</v>
      </c>
      <c r="L1910" s="849">
        <v>126</v>
      </c>
      <c r="M1910" s="849">
        <v>7434</v>
      </c>
      <c r="N1910" s="832">
        <v>1</v>
      </c>
      <c r="O1910" s="832">
        <v>59</v>
      </c>
      <c r="P1910" s="849">
        <v>73</v>
      </c>
      <c r="Q1910" s="849">
        <v>4453</v>
      </c>
      <c r="R1910" s="837">
        <v>0.5990045735808448</v>
      </c>
      <c r="S1910" s="850">
        <v>61</v>
      </c>
    </row>
    <row r="1911" spans="1:19" ht="14.4" customHeight="1" x14ac:dyDescent="0.3">
      <c r="A1911" s="831" t="s">
        <v>4551</v>
      </c>
      <c r="B1911" s="832" t="s">
        <v>4881</v>
      </c>
      <c r="C1911" s="832" t="s">
        <v>606</v>
      </c>
      <c r="D1911" s="832" t="s">
        <v>2484</v>
      </c>
      <c r="E1911" s="832" t="s">
        <v>4804</v>
      </c>
      <c r="F1911" s="832" t="s">
        <v>4847</v>
      </c>
      <c r="G1911" s="832" t="s">
        <v>4848</v>
      </c>
      <c r="H1911" s="849"/>
      <c r="I1911" s="849"/>
      <c r="J1911" s="832"/>
      <c r="K1911" s="832"/>
      <c r="L1911" s="849"/>
      <c r="M1911" s="849"/>
      <c r="N1911" s="832"/>
      <c r="O1911" s="832"/>
      <c r="P1911" s="849">
        <v>4</v>
      </c>
      <c r="Q1911" s="849">
        <v>464</v>
      </c>
      <c r="R1911" s="837"/>
      <c r="S1911" s="850">
        <v>116</v>
      </c>
    </row>
    <row r="1912" spans="1:19" ht="14.4" customHeight="1" x14ac:dyDescent="0.3">
      <c r="A1912" s="831" t="s">
        <v>4551</v>
      </c>
      <c r="B1912" s="832" t="s">
        <v>4881</v>
      </c>
      <c r="C1912" s="832" t="s">
        <v>606</v>
      </c>
      <c r="D1912" s="832" t="s">
        <v>2485</v>
      </c>
      <c r="E1912" s="832" t="s">
        <v>4553</v>
      </c>
      <c r="F1912" s="832" t="s">
        <v>4683</v>
      </c>
      <c r="G1912" s="832" t="s">
        <v>4684</v>
      </c>
      <c r="H1912" s="849"/>
      <c r="I1912" s="849"/>
      <c r="J1912" s="832"/>
      <c r="K1912" s="832"/>
      <c r="L1912" s="849"/>
      <c r="M1912" s="849"/>
      <c r="N1912" s="832"/>
      <c r="O1912" s="832"/>
      <c r="P1912" s="849">
        <v>0.84</v>
      </c>
      <c r="Q1912" s="849">
        <v>133.83000000000001</v>
      </c>
      <c r="R1912" s="837"/>
      <c r="S1912" s="850">
        <v>159.32142857142858</v>
      </c>
    </row>
    <row r="1913" spans="1:19" ht="14.4" customHeight="1" x14ac:dyDescent="0.3">
      <c r="A1913" s="831" t="s">
        <v>4551</v>
      </c>
      <c r="B1913" s="832" t="s">
        <v>4881</v>
      </c>
      <c r="C1913" s="832" t="s">
        <v>606</v>
      </c>
      <c r="D1913" s="832" t="s">
        <v>2485</v>
      </c>
      <c r="E1913" s="832" t="s">
        <v>4553</v>
      </c>
      <c r="F1913" s="832" t="s">
        <v>4714</v>
      </c>
      <c r="G1913" s="832" t="s">
        <v>2239</v>
      </c>
      <c r="H1913" s="849"/>
      <c r="I1913" s="849"/>
      <c r="J1913" s="832"/>
      <c r="K1913" s="832"/>
      <c r="L1913" s="849"/>
      <c r="M1913" s="849"/>
      <c r="N1913" s="832"/>
      <c r="O1913" s="832"/>
      <c r="P1913" s="849">
        <v>0.05</v>
      </c>
      <c r="Q1913" s="849">
        <v>13.7</v>
      </c>
      <c r="R1913" s="837"/>
      <c r="S1913" s="850">
        <v>273.99999999999994</v>
      </c>
    </row>
    <row r="1914" spans="1:19" ht="14.4" customHeight="1" x14ac:dyDescent="0.3">
      <c r="A1914" s="831" t="s">
        <v>4551</v>
      </c>
      <c r="B1914" s="832" t="s">
        <v>4881</v>
      </c>
      <c r="C1914" s="832" t="s">
        <v>606</v>
      </c>
      <c r="D1914" s="832" t="s">
        <v>2485</v>
      </c>
      <c r="E1914" s="832" t="s">
        <v>4553</v>
      </c>
      <c r="F1914" s="832" t="s">
        <v>4763</v>
      </c>
      <c r="G1914" s="832" t="s">
        <v>728</v>
      </c>
      <c r="H1914" s="849"/>
      <c r="I1914" s="849"/>
      <c r="J1914" s="832"/>
      <c r="K1914" s="832"/>
      <c r="L1914" s="849"/>
      <c r="M1914" s="849"/>
      <c r="N1914" s="832"/>
      <c r="O1914" s="832"/>
      <c r="P1914" s="849">
        <v>0.71</v>
      </c>
      <c r="Q1914" s="849">
        <v>78.81</v>
      </c>
      <c r="R1914" s="837"/>
      <c r="S1914" s="850">
        <v>111.00000000000001</v>
      </c>
    </row>
    <row r="1915" spans="1:19" ht="14.4" customHeight="1" x14ac:dyDescent="0.3">
      <c r="A1915" s="831" t="s">
        <v>4551</v>
      </c>
      <c r="B1915" s="832" t="s">
        <v>4881</v>
      </c>
      <c r="C1915" s="832" t="s">
        <v>606</v>
      </c>
      <c r="D1915" s="832" t="s">
        <v>2485</v>
      </c>
      <c r="E1915" s="832" t="s">
        <v>4553</v>
      </c>
      <c r="F1915" s="832" t="s">
        <v>4764</v>
      </c>
      <c r="G1915" s="832" t="s">
        <v>728</v>
      </c>
      <c r="H1915" s="849"/>
      <c r="I1915" s="849"/>
      <c r="J1915" s="832"/>
      <c r="K1915" s="832"/>
      <c r="L1915" s="849"/>
      <c r="M1915" s="849"/>
      <c r="N1915" s="832"/>
      <c r="O1915" s="832"/>
      <c r="P1915" s="849">
        <v>1</v>
      </c>
      <c r="Q1915" s="849">
        <v>288.10000000000002</v>
      </c>
      <c r="R1915" s="837"/>
      <c r="S1915" s="850">
        <v>288.10000000000002</v>
      </c>
    </row>
    <row r="1916" spans="1:19" ht="14.4" customHeight="1" x14ac:dyDescent="0.3">
      <c r="A1916" s="831" t="s">
        <v>4551</v>
      </c>
      <c r="B1916" s="832" t="s">
        <v>4881</v>
      </c>
      <c r="C1916" s="832" t="s">
        <v>606</v>
      </c>
      <c r="D1916" s="832" t="s">
        <v>2486</v>
      </c>
      <c r="E1916" s="832" t="s">
        <v>4804</v>
      </c>
      <c r="F1916" s="832" t="s">
        <v>4825</v>
      </c>
      <c r="G1916" s="832" t="s">
        <v>4826</v>
      </c>
      <c r="H1916" s="849">
        <v>5</v>
      </c>
      <c r="I1916" s="849">
        <v>166.65999999999997</v>
      </c>
      <c r="J1916" s="832">
        <v>1.6667666766676665</v>
      </c>
      <c r="K1916" s="832">
        <v>33.331999999999994</v>
      </c>
      <c r="L1916" s="849">
        <v>3</v>
      </c>
      <c r="M1916" s="849">
        <v>99.99</v>
      </c>
      <c r="N1916" s="832">
        <v>1</v>
      </c>
      <c r="O1916" s="832">
        <v>33.33</v>
      </c>
      <c r="P1916" s="849">
        <v>1</v>
      </c>
      <c r="Q1916" s="849">
        <v>33.33</v>
      </c>
      <c r="R1916" s="837">
        <v>0.33333333333333331</v>
      </c>
      <c r="S1916" s="850">
        <v>33.33</v>
      </c>
    </row>
    <row r="1917" spans="1:19" ht="14.4" customHeight="1" x14ac:dyDescent="0.3">
      <c r="A1917" s="831" t="s">
        <v>4551</v>
      </c>
      <c r="B1917" s="832" t="s">
        <v>4881</v>
      </c>
      <c r="C1917" s="832" t="s">
        <v>606</v>
      </c>
      <c r="D1917" s="832" t="s">
        <v>2486</v>
      </c>
      <c r="E1917" s="832" t="s">
        <v>4804</v>
      </c>
      <c r="F1917" s="832" t="s">
        <v>4917</v>
      </c>
      <c r="G1917" s="832" t="s">
        <v>4918</v>
      </c>
      <c r="H1917" s="849">
        <v>5</v>
      </c>
      <c r="I1917" s="849">
        <v>1775</v>
      </c>
      <c r="J1917" s="832">
        <v>1.6666666666666667</v>
      </c>
      <c r="K1917" s="832">
        <v>355</v>
      </c>
      <c r="L1917" s="849">
        <v>3</v>
      </c>
      <c r="M1917" s="849">
        <v>1065</v>
      </c>
      <c r="N1917" s="832">
        <v>1</v>
      </c>
      <c r="O1917" s="832">
        <v>355</v>
      </c>
      <c r="P1917" s="849">
        <v>1</v>
      </c>
      <c r="Q1917" s="849">
        <v>358</v>
      </c>
      <c r="R1917" s="837">
        <v>0.33615023474178402</v>
      </c>
      <c r="S1917" s="850">
        <v>358</v>
      </c>
    </row>
    <row r="1918" spans="1:19" ht="14.4" customHeight="1" x14ac:dyDescent="0.3">
      <c r="A1918" s="831" t="s">
        <v>4551</v>
      </c>
      <c r="B1918" s="832" t="s">
        <v>4881</v>
      </c>
      <c r="C1918" s="832" t="s">
        <v>606</v>
      </c>
      <c r="D1918" s="832" t="s">
        <v>2487</v>
      </c>
      <c r="E1918" s="832" t="s">
        <v>4553</v>
      </c>
      <c r="F1918" s="832" t="s">
        <v>4554</v>
      </c>
      <c r="G1918" s="832" t="s">
        <v>1025</v>
      </c>
      <c r="H1918" s="849"/>
      <c r="I1918" s="849"/>
      <c r="J1918" s="832"/>
      <c r="K1918" s="832"/>
      <c r="L1918" s="849">
        <v>4.4000000000000004</v>
      </c>
      <c r="M1918" s="849">
        <v>238.04</v>
      </c>
      <c r="N1918" s="832">
        <v>1</v>
      </c>
      <c r="O1918" s="832">
        <v>54.099999999999994</v>
      </c>
      <c r="P1918" s="849">
        <v>2.4</v>
      </c>
      <c r="Q1918" s="849">
        <v>130.07999999999998</v>
      </c>
      <c r="R1918" s="837">
        <v>0.54646277936481258</v>
      </c>
      <c r="S1918" s="850">
        <v>54.199999999999996</v>
      </c>
    </row>
    <row r="1919" spans="1:19" ht="14.4" customHeight="1" x14ac:dyDescent="0.3">
      <c r="A1919" s="831" t="s">
        <v>4551</v>
      </c>
      <c r="B1919" s="832" t="s">
        <v>4881</v>
      </c>
      <c r="C1919" s="832" t="s">
        <v>606</v>
      </c>
      <c r="D1919" s="832" t="s">
        <v>2487</v>
      </c>
      <c r="E1919" s="832" t="s">
        <v>4553</v>
      </c>
      <c r="F1919" s="832" t="s">
        <v>4555</v>
      </c>
      <c r="G1919" s="832" t="s">
        <v>1025</v>
      </c>
      <c r="H1919" s="849"/>
      <c r="I1919" s="849"/>
      <c r="J1919" s="832"/>
      <c r="K1919" s="832"/>
      <c r="L1919" s="849"/>
      <c r="M1919" s="849"/>
      <c r="N1919" s="832"/>
      <c r="O1919" s="832"/>
      <c r="P1919" s="849">
        <v>0.8</v>
      </c>
      <c r="Q1919" s="849">
        <v>86.62</v>
      </c>
      <c r="R1919" s="837"/>
      <c r="S1919" s="850">
        <v>108.27500000000001</v>
      </c>
    </row>
    <row r="1920" spans="1:19" ht="14.4" customHeight="1" x14ac:dyDescent="0.3">
      <c r="A1920" s="831" t="s">
        <v>4551</v>
      </c>
      <c r="B1920" s="832" t="s">
        <v>4881</v>
      </c>
      <c r="C1920" s="832" t="s">
        <v>606</v>
      </c>
      <c r="D1920" s="832" t="s">
        <v>2487</v>
      </c>
      <c r="E1920" s="832" t="s">
        <v>4553</v>
      </c>
      <c r="F1920" s="832" t="s">
        <v>4559</v>
      </c>
      <c r="G1920" s="832" t="s">
        <v>4560</v>
      </c>
      <c r="H1920" s="849"/>
      <c r="I1920" s="849"/>
      <c r="J1920" s="832"/>
      <c r="K1920" s="832"/>
      <c r="L1920" s="849">
        <v>0.2</v>
      </c>
      <c r="M1920" s="849">
        <v>2.57</v>
      </c>
      <c r="N1920" s="832">
        <v>1</v>
      </c>
      <c r="O1920" s="832">
        <v>12.849999999999998</v>
      </c>
      <c r="P1920" s="849"/>
      <c r="Q1920" s="849"/>
      <c r="R1920" s="837"/>
      <c r="S1920" s="850"/>
    </row>
    <row r="1921" spans="1:19" ht="14.4" customHeight="1" x14ac:dyDescent="0.3">
      <c r="A1921" s="831" t="s">
        <v>4551</v>
      </c>
      <c r="B1921" s="832" t="s">
        <v>4881</v>
      </c>
      <c r="C1921" s="832" t="s">
        <v>606</v>
      </c>
      <c r="D1921" s="832" t="s">
        <v>2487</v>
      </c>
      <c r="E1921" s="832" t="s">
        <v>4553</v>
      </c>
      <c r="F1921" s="832" t="s">
        <v>4561</v>
      </c>
      <c r="G1921" s="832" t="s">
        <v>4562</v>
      </c>
      <c r="H1921" s="849"/>
      <c r="I1921" s="849"/>
      <c r="J1921" s="832"/>
      <c r="K1921" s="832"/>
      <c r="L1921" s="849"/>
      <c r="M1921" s="849"/>
      <c r="N1921" s="832"/>
      <c r="O1921" s="832"/>
      <c r="P1921" s="849">
        <v>0.79999999999999993</v>
      </c>
      <c r="Q1921" s="849">
        <v>128.58000000000001</v>
      </c>
      <c r="R1921" s="837"/>
      <c r="S1921" s="850">
        <v>160.72500000000002</v>
      </c>
    </row>
    <row r="1922" spans="1:19" ht="14.4" customHeight="1" x14ac:dyDescent="0.3">
      <c r="A1922" s="831" t="s">
        <v>4551</v>
      </c>
      <c r="B1922" s="832" t="s">
        <v>4881</v>
      </c>
      <c r="C1922" s="832" t="s">
        <v>606</v>
      </c>
      <c r="D1922" s="832" t="s">
        <v>2487</v>
      </c>
      <c r="E1922" s="832" t="s">
        <v>4553</v>
      </c>
      <c r="F1922" s="832" t="s">
        <v>4566</v>
      </c>
      <c r="G1922" s="832" t="s">
        <v>1172</v>
      </c>
      <c r="H1922" s="849"/>
      <c r="I1922" s="849"/>
      <c r="J1922" s="832"/>
      <c r="K1922" s="832"/>
      <c r="L1922" s="849">
        <v>4</v>
      </c>
      <c r="M1922" s="849">
        <v>54.96</v>
      </c>
      <c r="N1922" s="832">
        <v>1</v>
      </c>
      <c r="O1922" s="832">
        <v>13.74</v>
      </c>
      <c r="P1922" s="849">
        <v>4</v>
      </c>
      <c r="Q1922" s="849">
        <v>53.48</v>
      </c>
      <c r="R1922" s="837">
        <v>0.9730713245997088</v>
      </c>
      <c r="S1922" s="850">
        <v>13.37</v>
      </c>
    </row>
    <row r="1923" spans="1:19" ht="14.4" customHeight="1" x14ac:dyDescent="0.3">
      <c r="A1923" s="831" t="s">
        <v>4551</v>
      </c>
      <c r="B1923" s="832" t="s">
        <v>4881</v>
      </c>
      <c r="C1923" s="832" t="s">
        <v>606</v>
      </c>
      <c r="D1923" s="832" t="s">
        <v>2487</v>
      </c>
      <c r="E1923" s="832" t="s">
        <v>4553</v>
      </c>
      <c r="F1923" s="832" t="s">
        <v>4606</v>
      </c>
      <c r="G1923" s="832" t="s">
        <v>1144</v>
      </c>
      <c r="H1923" s="849"/>
      <c r="I1923" s="849"/>
      <c r="J1923" s="832"/>
      <c r="K1923" s="832"/>
      <c r="L1923" s="849">
        <v>4.2</v>
      </c>
      <c r="M1923" s="849">
        <v>765.03</v>
      </c>
      <c r="N1923" s="832">
        <v>1</v>
      </c>
      <c r="O1923" s="832">
        <v>182.14999999999998</v>
      </c>
      <c r="P1923" s="849">
        <v>3.8</v>
      </c>
      <c r="Q1923" s="849">
        <v>666.52</v>
      </c>
      <c r="R1923" s="837">
        <v>0.87123380782452975</v>
      </c>
      <c r="S1923" s="850">
        <v>175.4</v>
      </c>
    </row>
    <row r="1924" spans="1:19" ht="14.4" customHeight="1" x14ac:dyDescent="0.3">
      <c r="A1924" s="831" t="s">
        <v>4551</v>
      </c>
      <c r="B1924" s="832" t="s">
        <v>4881</v>
      </c>
      <c r="C1924" s="832" t="s">
        <v>606</v>
      </c>
      <c r="D1924" s="832" t="s">
        <v>2487</v>
      </c>
      <c r="E1924" s="832" t="s">
        <v>4553</v>
      </c>
      <c r="F1924" s="832" t="s">
        <v>4607</v>
      </c>
      <c r="G1924" s="832" t="s">
        <v>779</v>
      </c>
      <c r="H1924" s="849"/>
      <c r="I1924" s="849"/>
      <c r="J1924" s="832"/>
      <c r="K1924" s="832"/>
      <c r="L1924" s="849">
        <v>0.60000000000000009</v>
      </c>
      <c r="M1924" s="849">
        <v>51.09</v>
      </c>
      <c r="N1924" s="832">
        <v>1</v>
      </c>
      <c r="O1924" s="832">
        <v>85.149999999999991</v>
      </c>
      <c r="P1924" s="849">
        <v>0.2</v>
      </c>
      <c r="Q1924" s="849">
        <v>12.08</v>
      </c>
      <c r="R1924" s="837">
        <v>0.23644548835388529</v>
      </c>
      <c r="S1924" s="850">
        <v>60.4</v>
      </c>
    </row>
    <row r="1925" spans="1:19" ht="14.4" customHeight="1" x14ac:dyDescent="0.3">
      <c r="A1925" s="831" t="s">
        <v>4551</v>
      </c>
      <c r="B1925" s="832" t="s">
        <v>4881</v>
      </c>
      <c r="C1925" s="832" t="s">
        <v>606</v>
      </c>
      <c r="D1925" s="832" t="s">
        <v>2487</v>
      </c>
      <c r="E1925" s="832" t="s">
        <v>4553</v>
      </c>
      <c r="F1925" s="832" t="s">
        <v>4614</v>
      </c>
      <c r="G1925" s="832" t="s">
        <v>4615</v>
      </c>
      <c r="H1925" s="849">
        <v>0.7</v>
      </c>
      <c r="I1925" s="849">
        <v>82.11</v>
      </c>
      <c r="J1925" s="832">
        <v>0.19443983992043379</v>
      </c>
      <c r="K1925" s="832">
        <v>117.30000000000001</v>
      </c>
      <c r="L1925" s="849">
        <v>3.6</v>
      </c>
      <c r="M1925" s="849">
        <v>422.29000000000008</v>
      </c>
      <c r="N1925" s="832">
        <v>1</v>
      </c>
      <c r="O1925" s="832">
        <v>117.30277777777779</v>
      </c>
      <c r="P1925" s="849">
        <v>4.8999999999999995</v>
      </c>
      <c r="Q1925" s="849">
        <v>574.77</v>
      </c>
      <c r="R1925" s="837">
        <v>1.3610788794430364</v>
      </c>
      <c r="S1925" s="850">
        <v>117.30000000000001</v>
      </c>
    </row>
    <row r="1926" spans="1:19" ht="14.4" customHeight="1" x14ac:dyDescent="0.3">
      <c r="A1926" s="831" t="s">
        <v>4551</v>
      </c>
      <c r="B1926" s="832" t="s">
        <v>4881</v>
      </c>
      <c r="C1926" s="832" t="s">
        <v>606</v>
      </c>
      <c r="D1926" s="832" t="s">
        <v>2487</v>
      </c>
      <c r="E1926" s="832" t="s">
        <v>4553</v>
      </c>
      <c r="F1926" s="832" t="s">
        <v>4623</v>
      </c>
      <c r="G1926" s="832" t="s">
        <v>4624</v>
      </c>
      <c r="H1926" s="849"/>
      <c r="I1926" s="849"/>
      <c r="J1926" s="832"/>
      <c r="K1926" s="832"/>
      <c r="L1926" s="849">
        <v>0.34</v>
      </c>
      <c r="M1926" s="849">
        <v>169.24</v>
      </c>
      <c r="N1926" s="832">
        <v>1</v>
      </c>
      <c r="O1926" s="832">
        <v>497.76470588235293</v>
      </c>
      <c r="P1926" s="849"/>
      <c r="Q1926" s="849"/>
      <c r="R1926" s="837"/>
      <c r="S1926" s="850"/>
    </row>
    <row r="1927" spans="1:19" ht="14.4" customHeight="1" x14ac:dyDescent="0.3">
      <c r="A1927" s="831" t="s">
        <v>4551</v>
      </c>
      <c r="B1927" s="832" t="s">
        <v>4881</v>
      </c>
      <c r="C1927" s="832" t="s">
        <v>606</v>
      </c>
      <c r="D1927" s="832" t="s">
        <v>2487</v>
      </c>
      <c r="E1927" s="832" t="s">
        <v>4553</v>
      </c>
      <c r="F1927" s="832" t="s">
        <v>4647</v>
      </c>
      <c r="G1927" s="832" t="s">
        <v>4648</v>
      </c>
      <c r="H1927" s="849"/>
      <c r="I1927" s="849"/>
      <c r="J1927" s="832"/>
      <c r="K1927" s="832"/>
      <c r="L1927" s="849"/>
      <c r="M1927" s="849"/>
      <c r="N1927" s="832"/>
      <c r="O1927" s="832"/>
      <c r="P1927" s="849">
        <v>1</v>
      </c>
      <c r="Q1927" s="849">
        <v>6706.6</v>
      </c>
      <c r="R1927" s="837"/>
      <c r="S1927" s="850">
        <v>6706.6</v>
      </c>
    </row>
    <row r="1928" spans="1:19" ht="14.4" customHeight="1" x14ac:dyDescent="0.3">
      <c r="A1928" s="831" t="s">
        <v>4551</v>
      </c>
      <c r="B1928" s="832" t="s">
        <v>4881</v>
      </c>
      <c r="C1928" s="832" t="s">
        <v>606</v>
      </c>
      <c r="D1928" s="832" t="s">
        <v>2487</v>
      </c>
      <c r="E1928" s="832" t="s">
        <v>4553</v>
      </c>
      <c r="F1928" s="832" t="s">
        <v>4653</v>
      </c>
      <c r="G1928" s="832" t="s">
        <v>2101</v>
      </c>
      <c r="H1928" s="849">
        <v>0.2</v>
      </c>
      <c r="I1928" s="849">
        <v>1346.29</v>
      </c>
      <c r="J1928" s="832"/>
      <c r="K1928" s="832">
        <v>6731.45</v>
      </c>
      <c r="L1928" s="849"/>
      <c r="M1928" s="849"/>
      <c r="N1928" s="832"/>
      <c r="O1928" s="832"/>
      <c r="P1928" s="849"/>
      <c r="Q1928" s="849"/>
      <c r="R1928" s="837"/>
      <c r="S1928" s="850"/>
    </row>
    <row r="1929" spans="1:19" ht="14.4" customHeight="1" x14ac:dyDescent="0.3">
      <c r="A1929" s="831" t="s">
        <v>4551</v>
      </c>
      <c r="B1929" s="832" t="s">
        <v>4881</v>
      </c>
      <c r="C1929" s="832" t="s">
        <v>606</v>
      </c>
      <c r="D1929" s="832" t="s">
        <v>2487</v>
      </c>
      <c r="E1929" s="832" t="s">
        <v>4553</v>
      </c>
      <c r="F1929" s="832" t="s">
        <v>4668</v>
      </c>
      <c r="G1929" s="832" t="s">
        <v>4669</v>
      </c>
      <c r="H1929" s="849"/>
      <c r="I1929" s="849"/>
      <c r="J1929" s="832"/>
      <c r="K1929" s="832"/>
      <c r="L1929" s="849"/>
      <c r="M1929" s="849"/>
      <c r="N1929" s="832"/>
      <c r="O1929" s="832"/>
      <c r="P1929" s="849">
        <v>1.41</v>
      </c>
      <c r="Q1929" s="849">
        <v>741.38</v>
      </c>
      <c r="R1929" s="837"/>
      <c r="S1929" s="850">
        <v>525.80141843971637</v>
      </c>
    </row>
    <row r="1930" spans="1:19" ht="14.4" customHeight="1" x14ac:dyDescent="0.3">
      <c r="A1930" s="831" t="s">
        <v>4551</v>
      </c>
      <c r="B1930" s="832" t="s">
        <v>4881</v>
      </c>
      <c r="C1930" s="832" t="s">
        <v>606</v>
      </c>
      <c r="D1930" s="832" t="s">
        <v>2487</v>
      </c>
      <c r="E1930" s="832" t="s">
        <v>4553</v>
      </c>
      <c r="F1930" s="832" t="s">
        <v>4670</v>
      </c>
      <c r="G1930" s="832" t="s">
        <v>4669</v>
      </c>
      <c r="H1930" s="849"/>
      <c r="I1930" s="849"/>
      <c r="J1930" s="832"/>
      <c r="K1930" s="832"/>
      <c r="L1930" s="849"/>
      <c r="M1930" s="849"/>
      <c r="N1930" s="832"/>
      <c r="O1930" s="832"/>
      <c r="P1930" s="849">
        <v>4.3499999999999996</v>
      </c>
      <c r="Q1930" s="849">
        <v>952.22</v>
      </c>
      <c r="R1930" s="837"/>
      <c r="S1930" s="850">
        <v>218.90114942528737</v>
      </c>
    </row>
    <row r="1931" spans="1:19" ht="14.4" customHeight="1" x14ac:dyDescent="0.3">
      <c r="A1931" s="831" t="s">
        <v>4551</v>
      </c>
      <c r="B1931" s="832" t="s">
        <v>4881</v>
      </c>
      <c r="C1931" s="832" t="s">
        <v>606</v>
      </c>
      <c r="D1931" s="832" t="s">
        <v>2487</v>
      </c>
      <c r="E1931" s="832" t="s">
        <v>4553</v>
      </c>
      <c r="F1931" s="832" t="s">
        <v>4671</v>
      </c>
      <c r="G1931" s="832" t="s">
        <v>4669</v>
      </c>
      <c r="H1931" s="849"/>
      <c r="I1931" s="849"/>
      <c r="J1931" s="832"/>
      <c r="K1931" s="832"/>
      <c r="L1931" s="849"/>
      <c r="M1931" s="849"/>
      <c r="N1931" s="832"/>
      <c r="O1931" s="832"/>
      <c r="P1931" s="849">
        <v>4.3600000000000003</v>
      </c>
      <c r="Q1931" s="849">
        <v>345.32</v>
      </c>
      <c r="R1931" s="837"/>
      <c r="S1931" s="850">
        <v>79.201834862385311</v>
      </c>
    </row>
    <row r="1932" spans="1:19" ht="14.4" customHeight="1" x14ac:dyDescent="0.3">
      <c r="A1932" s="831" t="s">
        <v>4551</v>
      </c>
      <c r="B1932" s="832" t="s">
        <v>4881</v>
      </c>
      <c r="C1932" s="832" t="s">
        <v>606</v>
      </c>
      <c r="D1932" s="832" t="s">
        <v>2487</v>
      </c>
      <c r="E1932" s="832" t="s">
        <v>4553</v>
      </c>
      <c r="F1932" s="832" t="s">
        <v>4673</v>
      </c>
      <c r="G1932" s="832" t="s">
        <v>4674</v>
      </c>
      <c r="H1932" s="849"/>
      <c r="I1932" s="849"/>
      <c r="J1932" s="832"/>
      <c r="K1932" s="832"/>
      <c r="L1932" s="849">
        <v>12.82</v>
      </c>
      <c r="M1932" s="849">
        <v>9174.9600000000009</v>
      </c>
      <c r="N1932" s="832">
        <v>1</v>
      </c>
      <c r="O1932" s="832">
        <v>715.67550702028086</v>
      </c>
      <c r="P1932" s="849">
        <v>9.65</v>
      </c>
      <c r="Q1932" s="849">
        <v>1006.99</v>
      </c>
      <c r="R1932" s="837">
        <v>0.10975415696635189</v>
      </c>
      <c r="S1932" s="850">
        <v>104.35129533678756</v>
      </c>
    </row>
    <row r="1933" spans="1:19" ht="14.4" customHeight="1" x14ac:dyDescent="0.3">
      <c r="A1933" s="831" t="s">
        <v>4551</v>
      </c>
      <c r="B1933" s="832" t="s">
        <v>4881</v>
      </c>
      <c r="C1933" s="832" t="s">
        <v>606</v>
      </c>
      <c r="D1933" s="832" t="s">
        <v>2487</v>
      </c>
      <c r="E1933" s="832" t="s">
        <v>4553</v>
      </c>
      <c r="F1933" s="832" t="s">
        <v>4675</v>
      </c>
      <c r="G1933" s="832" t="s">
        <v>4674</v>
      </c>
      <c r="H1933" s="849"/>
      <c r="I1933" s="849"/>
      <c r="J1933" s="832"/>
      <c r="K1933" s="832"/>
      <c r="L1933" s="849">
        <v>31.89</v>
      </c>
      <c r="M1933" s="849">
        <v>45646</v>
      </c>
      <c r="N1933" s="832">
        <v>1</v>
      </c>
      <c r="O1933" s="832">
        <v>1431.3577924114143</v>
      </c>
      <c r="P1933" s="849">
        <v>16.97</v>
      </c>
      <c r="Q1933" s="849">
        <v>3046.4700000000003</v>
      </c>
      <c r="R1933" s="837">
        <v>6.6741225956272188E-2</v>
      </c>
      <c r="S1933" s="850">
        <v>179.52091926929879</v>
      </c>
    </row>
    <row r="1934" spans="1:19" ht="14.4" customHeight="1" x14ac:dyDescent="0.3">
      <c r="A1934" s="831" t="s">
        <v>4551</v>
      </c>
      <c r="B1934" s="832" t="s">
        <v>4881</v>
      </c>
      <c r="C1934" s="832" t="s">
        <v>606</v>
      </c>
      <c r="D1934" s="832" t="s">
        <v>2487</v>
      </c>
      <c r="E1934" s="832" t="s">
        <v>4553</v>
      </c>
      <c r="F1934" s="832" t="s">
        <v>4683</v>
      </c>
      <c r="G1934" s="832" t="s">
        <v>4684</v>
      </c>
      <c r="H1934" s="849"/>
      <c r="I1934" s="849"/>
      <c r="J1934" s="832"/>
      <c r="K1934" s="832"/>
      <c r="L1934" s="849">
        <v>39.459999999999994</v>
      </c>
      <c r="M1934" s="849">
        <v>14434.21</v>
      </c>
      <c r="N1934" s="832">
        <v>1</v>
      </c>
      <c r="O1934" s="832">
        <v>365.79346173340093</v>
      </c>
      <c r="P1934" s="849">
        <v>21.509999999999998</v>
      </c>
      <c r="Q1934" s="849">
        <v>3426.9800000000005</v>
      </c>
      <c r="R1934" s="837">
        <v>0.2374206832240906</v>
      </c>
      <c r="S1934" s="850">
        <v>159.32031613203165</v>
      </c>
    </row>
    <row r="1935" spans="1:19" ht="14.4" customHeight="1" x14ac:dyDescent="0.3">
      <c r="A1935" s="831" t="s">
        <v>4551</v>
      </c>
      <c r="B1935" s="832" t="s">
        <v>4881</v>
      </c>
      <c r="C1935" s="832" t="s">
        <v>606</v>
      </c>
      <c r="D1935" s="832" t="s">
        <v>2487</v>
      </c>
      <c r="E1935" s="832" t="s">
        <v>4553</v>
      </c>
      <c r="F1935" s="832" t="s">
        <v>4686</v>
      </c>
      <c r="G1935" s="832" t="s">
        <v>2087</v>
      </c>
      <c r="H1935" s="849"/>
      <c r="I1935" s="849"/>
      <c r="J1935" s="832"/>
      <c r="K1935" s="832"/>
      <c r="L1935" s="849"/>
      <c r="M1935" s="849"/>
      <c r="N1935" s="832"/>
      <c r="O1935" s="832"/>
      <c r="P1935" s="849">
        <v>0.44</v>
      </c>
      <c r="Q1935" s="849">
        <v>39.89</v>
      </c>
      <c r="R1935" s="837"/>
      <c r="S1935" s="850">
        <v>90.659090909090907</v>
      </c>
    </row>
    <row r="1936" spans="1:19" ht="14.4" customHeight="1" x14ac:dyDescent="0.3">
      <c r="A1936" s="831" t="s">
        <v>4551</v>
      </c>
      <c r="B1936" s="832" t="s">
        <v>4881</v>
      </c>
      <c r="C1936" s="832" t="s">
        <v>606</v>
      </c>
      <c r="D1936" s="832" t="s">
        <v>2487</v>
      </c>
      <c r="E1936" s="832" t="s">
        <v>4553</v>
      </c>
      <c r="F1936" s="832" t="s">
        <v>4701</v>
      </c>
      <c r="G1936" s="832" t="s">
        <v>4702</v>
      </c>
      <c r="H1936" s="849"/>
      <c r="I1936" s="849"/>
      <c r="J1936" s="832"/>
      <c r="K1936" s="832"/>
      <c r="L1936" s="849"/>
      <c r="M1936" s="849"/>
      <c r="N1936" s="832"/>
      <c r="O1936" s="832"/>
      <c r="P1936" s="849">
        <v>2.1999999999999997</v>
      </c>
      <c r="Q1936" s="849">
        <v>908.91</v>
      </c>
      <c r="R1936" s="837"/>
      <c r="S1936" s="850">
        <v>413.14090909090913</v>
      </c>
    </row>
    <row r="1937" spans="1:19" ht="14.4" customHeight="1" x14ac:dyDescent="0.3">
      <c r="A1937" s="831" t="s">
        <v>4551</v>
      </c>
      <c r="B1937" s="832" t="s">
        <v>4881</v>
      </c>
      <c r="C1937" s="832" t="s">
        <v>606</v>
      </c>
      <c r="D1937" s="832" t="s">
        <v>2487</v>
      </c>
      <c r="E1937" s="832" t="s">
        <v>4553</v>
      </c>
      <c r="F1937" s="832" t="s">
        <v>4714</v>
      </c>
      <c r="G1937" s="832" t="s">
        <v>2239</v>
      </c>
      <c r="H1937" s="849"/>
      <c r="I1937" s="849"/>
      <c r="J1937" s="832"/>
      <c r="K1937" s="832"/>
      <c r="L1937" s="849">
        <v>1.05</v>
      </c>
      <c r="M1937" s="849">
        <v>296.94</v>
      </c>
      <c r="N1937" s="832">
        <v>1</v>
      </c>
      <c r="O1937" s="832">
        <v>282.8</v>
      </c>
      <c r="P1937" s="849">
        <v>1.25</v>
      </c>
      <c r="Q1937" s="849">
        <v>350</v>
      </c>
      <c r="R1937" s="837">
        <v>1.1786892975011787</v>
      </c>
      <c r="S1937" s="850">
        <v>280</v>
      </c>
    </row>
    <row r="1938" spans="1:19" ht="14.4" customHeight="1" x14ac:dyDescent="0.3">
      <c r="A1938" s="831" t="s">
        <v>4551</v>
      </c>
      <c r="B1938" s="832" t="s">
        <v>4881</v>
      </c>
      <c r="C1938" s="832" t="s">
        <v>606</v>
      </c>
      <c r="D1938" s="832" t="s">
        <v>2487</v>
      </c>
      <c r="E1938" s="832" t="s">
        <v>4553</v>
      </c>
      <c r="F1938" s="832" t="s">
        <v>4748</v>
      </c>
      <c r="G1938" s="832" t="s">
        <v>2387</v>
      </c>
      <c r="H1938" s="849"/>
      <c r="I1938" s="849"/>
      <c r="J1938" s="832"/>
      <c r="K1938" s="832"/>
      <c r="L1938" s="849">
        <v>1</v>
      </c>
      <c r="M1938" s="849">
        <v>1440.46</v>
      </c>
      <c r="N1938" s="832">
        <v>1</v>
      </c>
      <c r="O1938" s="832">
        <v>1440.46</v>
      </c>
      <c r="P1938" s="849"/>
      <c r="Q1938" s="849"/>
      <c r="R1938" s="837"/>
      <c r="S1938" s="850"/>
    </row>
    <row r="1939" spans="1:19" ht="14.4" customHeight="1" x14ac:dyDescent="0.3">
      <c r="A1939" s="831" t="s">
        <v>4551</v>
      </c>
      <c r="B1939" s="832" t="s">
        <v>4881</v>
      </c>
      <c r="C1939" s="832" t="s">
        <v>606</v>
      </c>
      <c r="D1939" s="832" t="s">
        <v>2487</v>
      </c>
      <c r="E1939" s="832" t="s">
        <v>4553</v>
      </c>
      <c r="F1939" s="832" t="s">
        <v>4889</v>
      </c>
      <c r="G1939" s="832" t="s">
        <v>4569</v>
      </c>
      <c r="H1939" s="849"/>
      <c r="I1939" s="849"/>
      <c r="J1939" s="832"/>
      <c r="K1939" s="832"/>
      <c r="L1939" s="849">
        <v>7.5</v>
      </c>
      <c r="M1939" s="849">
        <v>548.62</v>
      </c>
      <c r="N1939" s="832">
        <v>1</v>
      </c>
      <c r="O1939" s="832">
        <v>73.149333333333331</v>
      </c>
      <c r="P1939" s="849"/>
      <c r="Q1939" s="849"/>
      <c r="R1939" s="837"/>
      <c r="S1939" s="850"/>
    </row>
    <row r="1940" spans="1:19" ht="14.4" customHeight="1" x14ac:dyDescent="0.3">
      <c r="A1940" s="831" t="s">
        <v>4551</v>
      </c>
      <c r="B1940" s="832" t="s">
        <v>4881</v>
      </c>
      <c r="C1940" s="832" t="s">
        <v>606</v>
      </c>
      <c r="D1940" s="832" t="s">
        <v>2487</v>
      </c>
      <c r="E1940" s="832" t="s">
        <v>4553</v>
      </c>
      <c r="F1940" s="832" t="s">
        <v>4763</v>
      </c>
      <c r="G1940" s="832" t="s">
        <v>728</v>
      </c>
      <c r="H1940" s="849"/>
      <c r="I1940" s="849"/>
      <c r="J1940" s="832"/>
      <c r="K1940" s="832"/>
      <c r="L1940" s="849">
        <v>11.569999999999999</v>
      </c>
      <c r="M1940" s="849">
        <v>2388.9499999999998</v>
      </c>
      <c r="N1940" s="832">
        <v>1</v>
      </c>
      <c r="O1940" s="832">
        <v>206.4779602420052</v>
      </c>
      <c r="P1940" s="849">
        <v>14.530000000000001</v>
      </c>
      <c r="Q1940" s="849">
        <v>1620.3100000000002</v>
      </c>
      <c r="R1940" s="837">
        <v>0.67825195169425911</v>
      </c>
      <c r="S1940" s="850">
        <v>111.51479697178252</v>
      </c>
    </row>
    <row r="1941" spans="1:19" ht="14.4" customHeight="1" x14ac:dyDescent="0.3">
      <c r="A1941" s="831" t="s">
        <v>4551</v>
      </c>
      <c r="B1941" s="832" t="s">
        <v>4881</v>
      </c>
      <c r="C1941" s="832" t="s">
        <v>606</v>
      </c>
      <c r="D1941" s="832" t="s">
        <v>2487</v>
      </c>
      <c r="E1941" s="832" t="s">
        <v>4553</v>
      </c>
      <c r="F1941" s="832" t="s">
        <v>4764</v>
      </c>
      <c r="G1941" s="832" t="s">
        <v>728</v>
      </c>
      <c r="H1941" s="849"/>
      <c r="I1941" s="849"/>
      <c r="J1941" s="832"/>
      <c r="K1941" s="832"/>
      <c r="L1941" s="849"/>
      <c r="M1941" s="849"/>
      <c r="N1941" s="832"/>
      <c r="O1941" s="832"/>
      <c r="P1941" s="849">
        <v>1</v>
      </c>
      <c r="Q1941" s="849">
        <v>288.10000000000002</v>
      </c>
      <c r="R1941" s="837"/>
      <c r="S1941" s="850">
        <v>288.10000000000002</v>
      </c>
    </row>
    <row r="1942" spans="1:19" ht="14.4" customHeight="1" x14ac:dyDescent="0.3">
      <c r="A1942" s="831" t="s">
        <v>4551</v>
      </c>
      <c r="B1942" s="832" t="s">
        <v>4881</v>
      </c>
      <c r="C1942" s="832" t="s">
        <v>606</v>
      </c>
      <c r="D1942" s="832" t="s">
        <v>2487</v>
      </c>
      <c r="E1942" s="832" t="s">
        <v>4553</v>
      </c>
      <c r="F1942" s="832" t="s">
        <v>4773</v>
      </c>
      <c r="G1942" s="832" t="s">
        <v>2087</v>
      </c>
      <c r="H1942" s="849"/>
      <c r="I1942" s="849"/>
      <c r="J1942" s="832"/>
      <c r="K1942" s="832"/>
      <c r="L1942" s="849"/>
      <c r="M1942" s="849"/>
      <c r="N1942" s="832"/>
      <c r="O1942" s="832"/>
      <c r="P1942" s="849">
        <v>3.09</v>
      </c>
      <c r="Q1942" s="849">
        <v>1465.49</v>
      </c>
      <c r="R1942" s="837"/>
      <c r="S1942" s="850">
        <v>474.26860841423951</v>
      </c>
    </row>
    <row r="1943" spans="1:19" ht="14.4" customHeight="1" x14ac:dyDescent="0.3">
      <c r="A1943" s="831" t="s">
        <v>4551</v>
      </c>
      <c r="B1943" s="832" t="s">
        <v>4881</v>
      </c>
      <c r="C1943" s="832" t="s">
        <v>606</v>
      </c>
      <c r="D1943" s="832" t="s">
        <v>2487</v>
      </c>
      <c r="E1943" s="832" t="s">
        <v>4553</v>
      </c>
      <c r="F1943" s="832" t="s">
        <v>4774</v>
      </c>
      <c r="G1943" s="832" t="s">
        <v>2087</v>
      </c>
      <c r="H1943" s="849"/>
      <c r="I1943" s="849"/>
      <c r="J1943" s="832"/>
      <c r="K1943" s="832"/>
      <c r="L1943" s="849"/>
      <c r="M1943" s="849"/>
      <c r="N1943" s="832"/>
      <c r="O1943" s="832"/>
      <c r="P1943" s="849">
        <v>2.2000000000000002</v>
      </c>
      <c r="Q1943" s="849">
        <v>449.95</v>
      </c>
      <c r="R1943" s="837"/>
      <c r="S1943" s="850">
        <v>204.52272727272725</v>
      </c>
    </row>
    <row r="1944" spans="1:19" ht="14.4" customHeight="1" x14ac:dyDescent="0.3">
      <c r="A1944" s="831" t="s">
        <v>4551</v>
      </c>
      <c r="B1944" s="832" t="s">
        <v>4881</v>
      </c>
      <c r="C1944" s="832" t="s">
        <v>606</v>
      </c>
      <c r="D1944" s="832" t="s">
        <v>2487</v>
      </c>
      <c r="E1944" s="832" t="s">
        <v>4793</v>
      </c>
      <c r="F1944" s="832" t="s">
        <v>4796</v>
      </c>
      <c r="G1944" s="832" t="s">
        <v>4797</v>
      </c>
      <c r="H1944" s="849"/>
      <c r="I1944" s="849"/>
      <c r="J1944" s="832"/>
      <c r="K1944" s="832"/>
      <c r="L1944" s="849">
        <v>19</v>
      </c>
      <c r="M1944" s="849">
        <v>16473</v>
      </c>
      <c r="N1944" s="832">
        <v>1</v>
      </c>
      <c r="O1944" s="832">
        <v>867</v>
      </c>
      <c r="P1944" s="849">
        <v>14</v>
      </c>
      <c r="Q1944" s="849">
        <v>7877.1</v>
      </c>
      <c r="R1944" s="837">
        <v>0.4781824804225096</v>
      </c>
      <c r="S1944" s="850">
        <v>562.65</v>
      </c>
    </row>
    <row r="1945" spans="1:19" ht="14.4" customHeight="1" x14ac:dyDescent="0.3">
      <c r="A1945" s="831" t="s">
        <v>4551</v>
      </c>
      <c r="B1945" s="832" t="s">
        <v>4881</v>
      </c>
      <c r="C1945" s="832" t="s">
        <v>606</v>
      </c>
      <c r="D1945" s="832" t="s">
        <v>2487</v>
      </c>
      <c r="E1945" s="832" t="s">
        <v>4793</v>
      </c>
      <c r="F1945" s="832" t="s">
        <v>4798</v>
      </c>
      <c r="G1945" s="832" t="s">
        <v>4799</v>
      </c>
      <c r="H1945" s="849"/>
      <c r="I1945" s="849"/>
      <c r="J1945" s="832"/>
      <c r="K1945" s="832"/>
      <c r="L1945" s="849">
        <v>33.630000000000003</v>
      </c>
      <c r="M1945" s="849">
        <v>32419.32</v>
      </c>
      <c r="N1945" s="832">
        <v>1</v>
      </c>
      <c r="O1945" s="832">
        <v>963.99999999999989</v>
      </c>
      <c r="P1945" s="849">
        <v>13</v>
      </c>
      <c r="Q1945" s="849">
        <v>12532</v>
      </c>
      <c r="R1945" s="837">
        <v>0.3865596193874517</v>
      </c>
      <c r="S1945" s="850">
        <v>964</v>
      </c>
    </row>
    <row r="1946" spans="1:19" ht="14.4" customHeight="1" x14ac:dyDescent="0.3">
      <c r="A1946" s="831" t="s">
        <v>4551</v>
      </c>
      <c r="B1946" s="832" t="s">
        <v>4881</v>
      </c>
      <c r="C1946" s="832" t="s">
        <v>606</v>
      </c>
      <c r="D1946" s="832" t="s">
        <v>2487</v>
      </c>
      <c r="E1946" s="832" t="s">
        <v>4793</v>
      </c>
      <c r="F1946" s="832" t="s">
        <v>4895</v>
      </c>
      <c r="G1946" s="832" t="s">
        <v>4896</v>
      </c>
      <c r="H1946" s="849"/>
      <c r="I1946" s="849"/>
      <c r="J1946" s="832"/>
      <c r="K1946" s="832"/>
      <c r="L1946" s="849">
        <v>6</v>
      </c>
      <c r="M1946" s="849">
        <v>14364</v>
      </c>
      <c r="N1946" s="832">
        <v>1</v>
      </c>
      <c r="O1946" s="832">
        <v>2394</v>
      </c>
      <c r="P1946" s="849"/>
      <c r="Q1946" s="849"/>
      <c r="R1946" s="837"/>
      <c r="S1946" s="850"/>
    </row>
    <row r="1947" spans="1:19" ht="14.4" customHeight="1" x14ac:dyDescent="0.3">
      <c r="A1947" s="831" t="s">
        <v>4551</v>
      </c>
      <c r="B1947" s="832" t="s">
        <v>4881</v>
      </c>
      <c r="C1947" s="832" t="s">
        <v>606</v>
      </c>
      <c r="D1947" s="832" t="s">
        <v>2487</v>
      </c>
      <c r="E1947" s="832" t="s">
        <v>4804</v>
      </c>
      <c r="F1947" s="832" t="s">
        <v>4807</v>
      </c>
      <c r="G1947" s="832" t="s">
        <v>4808</v>
      </c>
      <c r="H1947" s="849"/>
      <c r="I1947" s="849"/>
      <c r="J1947" s="832"/>
      <c r="K1947" s="832"/>
      <c r="L1947" s="849">
        <v>2</v>
      </c>
      <c r="M1947" s="849">
        <v>244</v>
      </c>
      <c r="N1947" s="832">
        <v>1</v>
      </c>
      <c r="O1947" s="832">
        <v>122</v>
      </c>
      <c r="P1947" s="849"/>
      <c r="Q1947" s="849"/>
      <c r="R1947" s="837"/>
      <c r="S1947" s="850"/>
    </row>
    <row r="1948" spans="1:19" ht="14.4" customHeight="1" x14ac:dyDescent="0.3">
      <c r="A1948" s="831" t="s">
        <v>4551</v>
      </c>
      <c r="B1948" s="832" t="s">
        <v>4881</v>
      </c>
      <c r="C1948" s="832" t="s">
        <v>606</v>
      </c>
      <c r="D1948" s="832" t="s">
        <v>2487</v>
      </c>
      <c r="E1948" s="832" t="s">
        <v>4804</v>
      </c>
      <c r="F1948" s="832" t="s">
        <v>4809</v>
      </c>
      <c r="G1948" s="832" t="s">
        <v>4810</v>
      </c>
      <c r="H1948" s="849"/>
      <c r="I1948" s="849"/>
      <c r="J1948" s="832"/>
      <c r="K1948" s="832"/>
      <c r="L1948" s="849">
        <v>31</v>
      </c>
      <c r="M1948" s="849">
        <v>4557</v>
      </c>
      <c r="N1948" s="832">
        <v>1</v>
      </c>
      <c r="O1948" s="832">
        <v>147</v>
      </c>
      <c r="P1948" s="849">
        <v>16</v>
      </c>
      <c r="Q1948" s="849">
        <v>2416</v>
      </c>
      <c r="R1948" s="837">
        <v>0.53017335966644719</v>
      </c>
      <c r="S1948" s="850">
        <v>151</v>
      </c>
    </row>
    <row r="1949" spans="1:19" ht="14.4" customHeight="1" x14ac:dyDescent="0.3">
      <c r="A1949" s="831" t="s">
        <v>4551</v>
      </c>
      <c r="B1949" s="832" t="s">
        <v>4881</v>
      </c>
      <c r="C1949" s="832" t="s">
        <v>606</v>
      </c>
      <c r="D1949" s="832" t="s">
        <v>2487</v>
      </c>
      <c r="E1949" s="832" t="s">
        <v>4804</v>
      </c>
      <c r="F1949" s="832" t="s">
        <v>4813</v>
      </c>
      <c r="G1949" s="832" t="s">
        <v>4814</v>
      </c>
      <c r="H1949" s="849">
        <v>11</v>
      </c>
      <c r="I1949" s="849">
        <v>407</v>
      </c>
      <c r="J1949" s="832">
        <v>0.28947368421052633</v>
      </c>
      <c r="K1949" s="832">
        <v>37</v>
      </c>
      <c r="L1949" s="849">
        <v>38</v>
      </c>
      <c r="M1949" s="849">
        <v>1406</v>
      </c>
      <c r="N1949" s="832">
        <v>1</v>
      </c>
      <c r="O1949" s="832">
        <v>37</v>
      </c>
      <c r="P1949" s="849">
        <v>20</v>
      </c>
      <c r="Q1949" s="849">
        <v>760</v>
      </c>
      <c r="R1949" s="837">
        <v>0.54054054054054057</v>
      </c>
      <c r="S1949" s="850">
        <v>38</v>
      </c>
    </row>
    <row r="1950" spans="1:19" ht="14.4" customHeight="1" x14ac:dyDescent="0.3">
      <c r="A1950" s="831" t="s">
        <v>4551</v>
      </c>
      <c r="B1950" s="832" t="s">
        <v>4881</v>
      </c>
      <c r="C1950" s="832" t="s">
        <v>606</v>
      </c>
      <c r="D1950" s="832" t="s">
        <v>2487</v>
      </c>
      <c r="E1950" s="832" t="s">
        <v>4804</v>
      </c>
      <c r="F1950" s="832" t="s">
        <v>4899</v>
      </c>
      <c r="G1950" s="832" t="s">
        <v>4900</v>
      </c>
      <c r="H1950" s="849"/>
      <c r="I1950" s="849"/>
      <c r="J1950" s="832"/>
      <c r="K1950" s="832"/>
      <c r="L1950" s="849">
        <v>168</v>
      </c>
      <c r="M1950" s="849">
        <v>29904</v>
      </c>
      <c r="N1950" s="832">
        <v>1</v>
      </c>
      <c r="O1950" s="832">
        <v>178</v>
      </c>
      <c r="P1950" s="849">
        <v>257</v>
      </c>
      <c r="Q1950" s="849">
        <v>46003</v>
      </c>
      <c r="R1950" s="837">
        <v>1.5383560727661851</v>
      </c>
      <c r="S1950" s="850">
        <v>179</v>
      </c>
    </row>
    <row r="1951" spans="1:19" ht="14.4" customHeight="1" x14ac:dyDescent="0.3">
      <c r="A1951" s="831" t="s">
        <v>4551</v>
      </c>
      <c r="B1951" s="832" t="s">
        <v>4881</v>
      </c>
      <c r="C1951" s="832" t="s">
        <v>606</v>
      </c>
      <c r="D1951" s="832" t="s">
        <v>2487</v>
      </c>
      <c r="E1951" s="832" t="s">
        <v>4804</v>
      </c>
      <c r="F1951" s="832" t="s">
        <v>4901</v>
      </c>
      <c r="G1951" s="832" t="s">
        <v>4902</v>
      </c>
      <c r="H1951" s="849"/>
      <c r="I1951" s="849"/>
      <c r="J1951" s="832"/>
      <c r="K1951" s="832"/>
      <c r="L1951" s="849">
        <v>1</v>
      </c>
      <c r="M1951" s="849">
        <v>1243</v>
      </c>
      <c r="N1951" s="832">
        <v>1</v>
      </c>
      <c r="O1951" s="832">
        <v>1243</v>
      </c>
      <c r="P1951" s="849"/>
      <c r="Q1951" s="849"/>
      <c r="R1951" s="837"/>
      <c r="S1951" s="850"/>
    </row>
    <row r="1952" spans="1:19" ht="14.4" customHeight="1" x14ac:dyDescent="0.3">
      <c r="A1952" s="831" t="s">
        <v>4551</v>
      </c>
      <c r="B1952" s="832" t="s">
        <v>4881</v>
      </c>
      <c r="C1952" s="832" t="s">
        <v>606</v>
      </c>
      <c r="D1952" s="832" t="s">
        <v>2487</v>
      </c>
      <c r="E1952" s="832" t="s">
        <v>4804</v>
      </c>
      <c r="F1952" s="832" t="s">
        <v>4823</v>
      </c>
      <c r="G1952" s="832" t="s">
        <v>4824</v>
      </c>
      <c r="H1952" s="849"/>
      <c r="I1952" s="849"/>
      <c r="J1952" s="832"/>
      <c r="K1952" s="832"/>
      <c r="L1952" s="849">
        <v>98</v>
      </c>
      <c r="M1952" s="849">
        <v>23912</v>
      </c>
      <c r="N1952" s="832">
        <v>1</v>
      </c>
      <c r="O1952" s="832">
        <v>244</v>
      </c>
      <c r="P1952" s="849">
        <v>79</v>
      </c>
      <c r="Q1952" s="849">
        <v>19355</v>
      </c>
      <c r="R1952" s="837">
        <v>0.80942622950819676</v>
      </c>
      <c r="S1952" s="850">
        <v>245</v>
      </c>
    </row>
    <row r="1953" spans="1:19" ht="14.4" customHeight="1" x14ac:dyDescent="0.3">
      <c r="A1953" s="831" t="s">
        <v>4551</v>
      </c>
      <c r="B1953" s="832" t="s">
        <v>4881</v>
      </c>
      <c r="C1953" s="832" t="s">
        <v>606</v>
      </c>
      <c r="D1953" s="832" t="s">
        <v>2487</v>
      </c>
      <c r="E1953" s="832" t="s">
        <v>4804</v>
      </c>
      <c r="F1953" s="832" t="s">
        <v>4825</v>
      </c>
      <c r="G1953" s="832" t="s">
        <v>4826</v>
      </c>
      <c r="H1953" s="849"/>
      <c r="I1953" s="849"/>
      <c r="J1953" s="832"/>
      <c r="K1953" s="832"/>
      <c r="L1953" s="849">
        <v>188</v>
      </c>
      <c r="M1953" s="849">
        <v>6266.65</v>
      </c>
      <c r="N1953" s="832">
        <v>1</v>
      </c>
      <c r="O1953" s="832">
        <v>33.33324468085106</v>
      </c>
      <c r="P1953" s="849">
        <v>270</v>
      </c>
      <c r="Q1953" s="849">
        <v>8999.98</v>
      </c>
      <c r="R1953" s="837">
        <v>1.4361708408798959</v>
      </c>
      <c r="S1953" s="850">
        <v>33.333259259259258</v>
      </c>
    </row>
    <row r="1954" spans="1:19" ht="14.4" customHeight="1" x14ac:dyDescent="0.3">
      <c r="A1954" s="831" t="s">
        <v>4551</v>
      </c>
      <c r="B1954" s="832" t="s">
        <v>4881</v>
      </c>
      <c r="C1954" s="832" t="s">
        <v>606</v>
      </c>
      <c r="D1954" s="832" t="s">
        <v>2487</v>
      </c>
      <c r="E1954" s="832" t="s">
        <v>4804</v>
      </c>
      <c r="F1954" s="832" t="s">
        <v>4827</v>
      </c>
      <c r="G1954" s="832" t="s">
        <v>4828</v>
      </c>
      <c r="H1954" s="849"/>
      <c r="I1954" s="849"/>
      <c r="J1954" s="832"/>
      <c r="K1954" s="832"/>
      <c r="L1954" s="849">
        <v>105</v>
      </c>
      <c r="M1954" s="849">
        <v>3885</v>
      </c>
      <c r="N1954" s="832">
        <v>1</v>
      </c>
      <c r="O1954" s="832">
        <v>37</v>
      </c>
      <c r="P1954" s="849">
        <v>180</v>
      </c>
      <c r="Q1954" s="849">
        <v>6840</v>
      </c>
      <c r="R1954" s="837">
        <v>1.7606177606177607</v>
      </c>
      <c r="S1954" s="850">
        <v>38</v>
      </c>
    </row>
    <row r="1955" spans="1:19" ht="14.4" customHeight="1" x14ac:dyDescent="0.3">
      <c r="A1955" s="831" t="s">
        <v>4551</v>
      </c>
      <c r="B1955" s="832" t="s">
        <v>4881</v>
      </c>
      <c r="C1955" s="832" t="s">
        <v>606</v>
      </c>
      <c r="D1955" s="832" t="s">
        <v>2487</v>
      </c>
      <c r="E1955" s="832" t="s">
        <v>4804</v>
      </c>
      <c r="F1955" s="832" t="s">
        <v>4831</v>
      </c>
      <c r="G1955" s="832" t="s">
        <v>4832</v>
      </c>
      <c r="H1955" s="849">
        <v>1</v>
      </c>
      <c r="I1955" s="849">
        <v>32</v>
      </c>
      <c r="J1955" s="832">
        <v>0.5</v>
      </c>
      <c r="K1955" s="832">
        <v>32</v>
      </c>
      <c r="L1955" s="849">
        <v>2</v>
      </c>
      <c r="M1955" s="849">
        <v>64</v>
      </c>
      <c r="N1955" s="832">
        <v>1</v>
      </c>
      <c r="O1955" s="832">
        <v>32</v>
      </c>
      <c r="P1955" s="849">
        <v>1</v>
      </c>
      <c r="Q1955" s="849">
        <v>33</v>
      </c>
      <c r="R1955" s="837">
        <v>0.515625</v>
      </c>
      <c r="S1955" s="850">
        <v>33</v>
      </c>
    </row>
    <row r="1956" spans="1:19" ht="14.4" customHeight="1" x14ac:dyDescent="0.3">
      <c r="A1956" s="831" t="s">
        <v>4551</v>
      </c>
      <c r="B1956" s="832" t="s">
        <v>4881</v>
      </c>
      <c r="C1956" s="832" t="s">
        <v>606</v>
      </c>
      <c r="D1956" s="832" t="s">
        <v>2487</v>
      </c>
      <c r="E1956" s="832" t="s">
        <v>4804</v>
      </c>
      <c r="F1956" s="832" t="s">
        <v>4917</v>
      </c>
      <c r="G1956" s="832" t="s">
        <v>4918</v>
      </c>
      <c r="H1956" s="849"/>
      <c r="I1956" s="849"/>
      <c r="J1956" s="832"/>
      <c r="K1956" s="832"/>
      <c r="L1956" s="849">
        <v>23</v>
      </c>
      <c r="M1956" s="849">
        <v>8165</v>
      </c>
      <c r="N1956" s="832">
        <v>1</v>
      </c>
      <c r="O1956" s="832">
        <v>355</v>
      </c>
      <c r="P1956" s="849">
        <v>6</v>
      </c>
      <c r="Q1956" s="849">
        <v>2148</v>
      </c>
      <c r="R1956" s="837">
        <v>0.26307409675443966</v>
      </c>
      <c r="S1956" s="850">
        <v>358</v>
      </c>
    </row>
    <row r="1957" spans="1:19" ht="14.4" customHeight="1" x14ac:dyDescent="0.3">
      <c r="A1957" s="831" t="s">
        <v>4551</v>
      </c>
      <c r="B1957" s="832" t="s">
        <v>4881</v>
      </c>
      <c r="C1957" s="832" t="s">
        <v>606</v>
      </c>
      <c r="D1957" s="832" t="s">
        <v>2487</v>
      </c>
      <c r="E1957" s="832" t="s">
        <v>4804</v>
      </c>
      <c r="F1957" s="832" t="s">
        <v>4835</v>
      </c>
      <c r="G1957" s="832" t="s">
        <v>4836</v>
      </c>
      <c r="H1957" s="849"/>
      <c r="I1957" s="849"/>
      <c r="J1957" s="832"/>
      <c r="K1957" s="832"/>
      <c r="L1957" s="849">
        <v>25</v>
      </c>
      <c r="M1957" s="849">
        <v>3300</v>
      </c>
      <c r="N1957" s="832">
        <v>1</v>
      </c>
      <c r="O1957" s="832">
        <v>132</v>
      </c>
      <c r="P1957" s="849">
        <v>17</v>
      </c>
      <c r="Q1957" s="849">
        <v>2295</v>
      </c>
      <c r="R1957" s="837">
        <v>0.69545454545454544</v>
      </c>
      <c r="S1957" s="850">
        <v>135</v>
      </c>
    </row>
    <row r="1958" spans="1:19" ht="14.4" customHeight="1" x14ac:dyDescent="0.3">
      <c r="A1958" s="831" t="s">
        <v>4551</v>
      </c>
      <c r="B1958" s="832" t="s">
        <v>4881</v>
      </c>
      <c r="C1958" s="832" t="s">
        <v>606</v>
      </c>
      <c r="D1958" s="832" t="s">
        <v>2487</v>
      </c>
      <c r="E1958" s="832" t="s">
        <v>4804</v>
      </c>
      <c r="F1958" s="832" t="s">
        <v>4919</v>
      </c>
      <c r="G1958" s="832" t="s">
        <v>4920</v>
      </c>
      <c r="H1958" s="849"/>
      <c r="I1958" s="849"/>
      <c r="J1958" s="832"/>
      <c r="K1958" s="832"/>
      <c r="L1958" s="849"/>
      <c r="M1958" s="849"/>
      <c r="N1958" s="832"/>
      <c r="O1958" s="832"/>
      <c r="P1958" s="849">
        <v>8</v>
      </c>
      <c r="Q1958" s="849">
        <v>5656</v>
      </c>
      <c r="R1958" s="837"/>
      <c r="S1958" s="850">
        <v>707</v>
      </c>
    </row>
    <row r="1959" spans="1:19" ht="14.4" customHeight="1" x14ac:dyDescent="0.3">
      <c r="A1959" s="831" t="s">
        <v>4551</v>
      </c>
      <c r="B1959" s="832" t="s">
        <v>4881</v>
      </c>
      <c r="C1959" s="832" t="s">
        <v>606</v>
      </c>
      <c r="D1959" s="832" t="s">
        <v>2487</v>
      </c>
      <c r="E1959" s="832" t="s">
        <v>4804</v>
      </c>
      <c r="F1959" s="832" t="s">
        <v>4921</v>
      </c>
      <c r="G1959" s="832" t="s">
        <v>4922</v>
      </c>
      <c r="H1959" s="849"/>
      <c r="I1959" s="849"/>
      <c r="J1959" s="832"/>
      <c r="K1959" s="832"/>
      <c r="L1959" s="849"/>
      <c r="M1959" s="849"/>
      <c r="N1959" s="832"/>
      <c r="O1959" s="832"/>
      <c r="P1959" s="849">
        <v>2</v>
      </c>
      <c r="Q1959" s="849">
        <v>1086</v>
      </c>
      <c r="R1959" s="837"/>
      <c r="S1959" s="850">
        <v>543</v>
      </c>
    </row>
    <row r="1960" spans="1:19" ht="14.4" customHeight="1" x14ac:dyDescent="0.3">
      <c r="A1960" s="831" t="s">
        <v>4551</v>
      </c>
      <c r="B1960" s="832" t="s">
        <v>4881</v>
      </c>
      <c r="C1960" s="832" t="s">
        <v>606</v>
      </c>
      <c r="D1960" s="832" t="s">
        <v>2487</v>
      </c>
      <c r="E1960" s="832" t="s">
        <v>4804</v>
      </c>
      <c r="F1960" s="832" t="s">
        <v>4841</v>
      </c>
      <c r="G1960" s="832" t="s">
        <v>4842</v>
      </c>
      <c r="H1960" s="849">
        <v>8</v>
      </c>
      <c r="I1960" s="849">
        <v>472</v>
      </c>
      <c r="J1960" s="832">
        <v>0.16326530612244897</v>
      </c>
      <c r="K1960" s="832">
        <v>59</v>
      </c>
      <c r="L1960" s="849">
        <v>49</v>
      </c>
      <c r="M1960" s="849">
        <v>2891</v>
      </c>
      <c r="N1960" s="832">
        <v>1</v>
      </c>
      <c r="O1960" s="832">
        <v>59</v>
      </c>
      <c r="P1960" s="849">
        <v>80</v>
      </c>
      <c r="Q1960" s="849">
        <v>4880</v>
      </c>
      <c r="R1960" s="837">
        <v>1.6879972327914217</v>
      </c>
      <c r="S1960" s="850">
        <v>61</v>
      </c>
    </row>
    <row r="1961" spans="1:19" ht="14.4" customHeight="1" x14ac:dyDescent="0.3">
      <c r="A1961" s="831" t="s">
        <v>4551</v>
      </c>
      <c r="B1961" s="832" t="s">
        <v>4881</v>
      </c>
      <c r="C1961" s="832" t="s">
        <v>606</v>
      </c>
      <c r="D1961" s="832" t="s">
        <v>2487</v>
      </c>
      <c r="E1961" s="832" t="s">
        <v>4804</v>
      </c>
      <c r="F1961" s="832" t="s">
        <v>4847</v>
      </c>
      <c r="G1961" s="832" t="s">
        <v>4848</v>
      </c>
      <c r="H1961" s="849"/>
      <c r="I1961" s="849"/>
      <c r="J1961" s="832"/>
      <c r="K1961" s="832"/>
      <c r="L1961" s="849">
        <v>7</v>
      </c>
      <c r="M1961" s="849">
        <v>812</v>
      </c>
      <c r="N1961" s="832">
        <v>1</v>
      </c>
      <c r="O1961" s="832">
        <v>116</v>
      </c>
      <c r="P1961" s="849">
        <v>1</v>
      </c>
      <c r="Q1961" s="849">
        <v>116</v>
      </c>
      <c r="R1961" s="837">
        <v>0.14285714285714285</v>
      </c>
      <c r="S1961" s="850">
        <v>116</v>
      </c>
    </row>
    <row r="1962" spans="1:19" ht="14.4" customHeight="1" x14ac:dyDescent="0.3">
      <c r="A1962" s="831" t="s">
        <v>4551</v>
      </c>
      <c r="B1962" s="832" t="s">
        <v>4881</v>
      </c>
      <c r="C1962" s="832" t="s">
        <v>606</v>
      </c>
      <c r="D1962" s="832" t="s">
        <v>2487</v>
      </c>
      <c r="E1962" s="832" t="s">
        <v>4804</v>
      </c>
      <c r="F1962" s="832" t="s">
        <v>4925</v>
      </c>
      <c r="G1962" s="832" t="s">
        <v>4926</v>
      </c>
      <c r="H1962" s="849"/>
      <c r="I1962" s="849"/>
      <c r="J1962" s="832"/>
      <c r="K1962" s="832"/>
      <c r="L1962" s="849">
        <v>3</v>
      </c>
      <c r="M1962" s="849">
        <v>5835</v>
      </c>
      <c r="N1962" s="832">
        <v>1</v>
      </c>
      <c r="O1962" s="832">
        <v>1945</v>
      </c>
      <c r="P1962" s="849">
        <v>2</v>
      </c>
      <c r="Q1962" s="849">
        <v>3900</v>
      </c>
      <c r="R1962" s="837">
        <v>0.66838046272493579</v>
      </c>
      <c r="S1962" s="850">
        <v>1950</v>
      </c>
    </row>
    <row r="1963" spans="1:19" ht="14.4" customHeight="1" x14ac:dyDescent="0.3">
      <c r="A1963" s="831" t="s">
        <v>4551</v>
      </c>
      <c r="B1963" s="832" t="s">
        <v>4881</v>
      </c>
      <c r="C1963" s="832" t="s">
        <v>606</v>
      </c>
      <c r="D1963" s="832" t="s">
        <v>2488</v>
      </c>
      <c r="E1963" s="832" t="s">
        <v>4804</v>
      </c>
      <c r="F1963" s="832" t="s">
        <v>4825</v>
      </c>
      <c r="G1963" s="832" t="s">
        <v>4826</v>
      </c>
      <c r="H1963" s="849"/>
      <c r="I1963" s="849"/>
      <c r="J1963" s="832"/>
      <c r="K1963" s="832"/>
      <c r="L1963" s="849"/>
      <c r="M1963" s="849"/>
      <c r="N1963" s="832"/>
      <c r="O1963" s="832"/>
      <c r="P1963" s="849">
        <v>1</v>
      </c>
      <c r="Q1963" s="849">
        <v>33.33</v>
      </c>
      <c r="R1963" s="837"/>
      <c r="S1963" s="850">
        <v>33.33</v>
      </c>
    </row>
    <row r="1964" spans="1:19" ht="14.4" customHeight="1" x14ac:dyDescent="0.3">
      <c r="A1964" s="831" t="s">
        <v>4551</v>
      </c>
      <c r="B1964" s="832" t="s">
        <v>4881</v>
      </c>
      <c r="C1964" s="832" t="s">
        <v>606</v>
      </c>
      <c r="D1964" s="832" t="s">
        <v>2488</v>
      </c>
      <c r="E1964" s="832" t="s">
        <v>4804</v>
      </c>
      <c r="F1964" s="832" t="s">
        <v>4917</v>
      </c>
      <c r="G1964" s="832" t="s">
        <v>4918</v>
      </c>
      <c r="H1964" s="849"/>
      <c r="I1964" s="849"/>
      <c r="J1964" s="832"/>
      <c r="K1964" s="832"/>
      <c r="L1964" s="849"/>
      <c r="M1964" s="849"/>
      <c r="N1964" s="832"/>
      <c r="O1964" s="832"/>
      <c r="P1964" s="849">
        <v>1</v>
      </c>
      <c r="Q1964" s="849">
        <v>358</v>
      </c>
      <c r="R1964" s="837"/>
      <c r="S1964" s="850">
        <v>358</v>
      </c>
    </row>
    <row r="1965" spans="1:19" ht="14.4" customHeight="1" x14ac:dyDescent="0.3">
      <c r="A1965" s="831" t="s">
        <v>4551</v>
      </c>
      <c r="B1965" s="832" t="s">
        <v>4881</v>
      </c>
      <c r="C1965" s="832" t="s">
        <v>606</v>
      </c>
      <c r="D1965" s="832" t="s">
        <v>2494</v>
      </c>
      <c r="E1965" s="832" t="s">
        <v>4553</v>
      </c>
      <c r="F1965" s="832" t="s">
        <v>4554</v>
      </c>
      <c r="G1965" s="832" t="s">
        <v>1025</v>
      </c>
      <c r="H1965" s="849"/>
      <c r="I1965" s="849"/>
      <c r="J1965" s="832"/>
      <c r="K1965" s="832"/>
      <c r="L1965" s="849">
        <v>0.4</v>
      </c>
      <c r="M1965" s="849">
        <v>21.64</v>
      </c>
      <c r="N1965" s="832">
        <v>1</v>
      </c>
      <c r="O1965" s="832">
        <v>54.1</v>
      </c>
      <c r="P1965" s="849">
        <v>16.900000000000002</v>
      </c>
      <c r="Q1965" s="849">
        <v>916.84</v>
      </c>
      <c r="R1965" s="837">
        <v>42.367837338262476</v>
      </c>
      <c r="S1965" s="850">
        <v>54.250887573964491</v>
      </c>
    </row>
    <row r="1966" spans="1:19" ht="14.4" customHeight="1" x14ac:dyDescent="0.3">
      <c r="A1966" s="831" t="s">
        <v>4551</v>
      </c>
      <c r="B1966" s="832" t="s">
        <v>4881</v>
      </c>
      <c r="C1966" s="832" t="s">
        <v>606</v>
      </c>
      <c r="D1966" s="832" t="s">
        <v>2494</v>
      </c>
      <c r="E1966" s="832" t="s">
        <v>4553</v>
      </c>
      <c r="F1966" s="832" t="s">
        <v>4555</v>
      </c>
      <c r="G1966" s="832" t="s">
        <v>1025</v>
      </c>
      <c r="H1966" s="849"/>
      <c r="I1966" s="849"/>
      <c r="J1966" s="832"/>
      <c r="K1966" s="832"/>
      <c r="L1966" s="849">
        <v>0.60000000000000009</v>
      </c>
      <c r="M1966" s="849">
        <v>64.949999999999989</v>
      </c>
      <c r="N1966" s="832">
        <v>1</v>
      </c>
      <c r="O1966" s="832">
        <v>108.24999999999997</v>
      </c>
      <c r="P1966" s="849">
        <v>6</v>
      </c>
      <c r="Q1966" s="849">
        <v>651.35</v>
      </c>
      <c r="R1966" s="837">
        <v>10.028483448806776</v>
      </c>
      <c r="S1966" s="850">
        <v>108.55833333333334</v>
      </c>
    </row>
    <row r="1967" spans="1:19" ht="14.4" customHeight="1" x14ac:dyDescent="0.3">
      <c r="A1967" s="831" t="s">
        <v>4551</v>
      </c>
      <c r="B1967" s="832" t="s">
        <v>4881</v>
      </c>
      <c r="C1967" s="832" t="s">
        <v>606</v>
      </c>
      <c r="D1967" s="832" t="s">
        <v>2494</v>
      </c>
      <c r="E1967" s="832" t="s">
        <v>4553</v>
      </c>
      <c r="F1967" s="832" t="s">
        <v>4561</v>
      </c>
      <c r="G1967" s="832" t="s">
        <v>4562</v>
      </c>
      <c r="H1967" s="849"/>
      <c r="I1967" s="849"/>
      <c r="J1967" s="832"/>
      <c r="K1967" s="832"/>
      <c r="L1967" s="849">
        <v>3.6</v>
      </c>
      <c r="M1967" s="849">
        <v>739.43999999999994</v>
      </c>
      <c r="N1967" s="832">
        <v>1</v>
      </c>
      <c r="O1967" s="832">
        <v>205.39999999999998</v>
      </c>
      <c r="P1967" s="849">
        <v>6.7</v>
      </c>
      <c r="Q1967" s="849">
        <v>1111.8999999999999</v>
      </c>
      <c r="R1967" s="837">
        <v>1.5037055068700638</v>
      </c>
      <c r="S1967" s="850">
        <v>165.955223880597</v>
      </c>
    </row>
    <row r="1968" spans="1:19" ht="14.4" customHeight="1" x14ac:dyDescent="0.3">
      <c r="A1968" s="831" t="s">
        <v>4551</v>
      </c>
      <c r="B1968" s="832" t="s">
        <v>4881</v>
      </c>
      <c r="C1968" s="832" t="s">
        <v>606</v>
      </c>
      <c r="D1968" s="832" t="s">
        <v>2494</v>
      </c>
      <c r="E1968" s="832" t="s">
        <v>4553</v>
      </c>
      <c r="F1968" s="832" t="s">
        <v>4563</v>
      </c>
      <c r="G1968" s="832" t="s">
        <v>4564</v>
      </c>
      <c r="H1968" s="849"/>
      <c r="I1968" s="849"/>
      <c r="J1968" s="832"/>
      <c r="K1968" s="832"/>
      <c r="L1968" s="849">
        <v>1</v>
      </c>
      <c r="M1968" s="849">
        <v>4742.3999999999996</v>
      </c>
      <c r="N1968" s="832">
        <v>1</v>
      </c>
      <c r="O1968" s="832">
        <v>4742.3999999999996</v>
      </c>
      <c r="P1968" s="849"/>
      <c r="Q1968" s="849"/>
      <c r="R1968" s="837"/>
      <c r="S1968" s="850"/>
    </row>
    <row r="1969" spans="1:19" ht="14.4" customHeight="1" x14ac:dyDescent="0.3">
      <c r="A1969" s="831" t="s">
        <v>4551</v>
      </c>
      <c r="B1969" s="832" t="s">
        <v>4881</v>
      </c>
      <c r="C1969" s="832" t="s">
        <v>606</v>
      </c>
      <c r="D1969" s="832" t="s">
        <v>2494</v>
      </c>
      <c r="E1969" s="832" t="s">
        <v>4553</v>
      </c>
      <c r="F1969" s="832" t="s">
        <v>4565</v>
      </c>
      <c r="G1969" s="832" t="s">
        <v>1087</v>
      </c>
      <c r="H1969" s="849"/>
      <c r="I1969" s="849"/>
      <c r="J1969" s="832"/>
      <c r="K1969" s="832"/>
      <c r="L1969" s="849"/>
      <c r="M1969" s="849"/>
      <c r="N1969" s="832"/>
      <c r="O1969" s="832"/>
      <c r="P1969" s="849">
        <v>0.1</v>
      </c>
      <c r="Q1969" s="849">
        <v>5.07</v>
      </c>
      <c r="R1969" s="837"/>
      <c r="S1969" s="850">
        <v>50.7</v>
      </c>
    </row>
    <row r="1970" spans="1:19" ht="14.4" customHeight="1" x14ac:dyDescent="0.3">
      <c r="A1970" s="831" t="s">
        <v>4551</v>
      </c>
      <c r="B1970" s="832" t="s">
        <v>4881</v>
      </c>
      <c r="C1970" s="832" t="s">
        <v>606</v>
      </c>
      <c r="D1970" s="832" t="s">
        <v>2494</v>
      </c>
      <c r="E1970" s="832" t="s">
        <v>4553</v>
      </c>
      <c r="F1970" s="832" t="s">
        <v>4566</v>
      </c>
      <c r="G1970" s="832" t="s">
        <v>1172</v>
      </c>
      <c r="H1970" s="849"/>
      <c r="I1970" s="849"/>
      <c r="J1970" s="832"/>
      <c r="K1970" s="832"/>
      <c r="L1970" s="849">
        <v>99</v>
      </c>
      <c r="M1970" s="849">
        <v>1360.26</v>
      </c>
      <c r="N1970" s="832">
        <v>1</v>
      </c>
      <c r="O1970" s="832">
        <v>13.74</v>
      </c>
      <c r="P1970" s="849">
        <v>46</v>
      </c>
      <c r="Q1970" s="849">
        <v>615.02</v>
      </c>
      <c r="R1970" s="837">
        <v>0.45213415082410713</v>
      </c>
      <c r="S1970" s="850">
        <v>13.37</v>
      </c>
    </row>
    <row r="1971" spans="1:19" ht="14.4" customHeight="1" x14ac:dyDescent="0.3">
      <c r="A1971" s="831" t="s">
        <v>4551</v>
      </c>
      <c r="B1971" s="832" t="s">
        <v>4881</v>
      </c>
      <c r="C1971" s="832" t="s">
        <v>606</v>
      </c>
      <c r="D1971" s="832" t="s">
        <v>2494</v>
      </c>
      <c r="E1971" s="832" t="s">
        <v>4553</v>
      </c>
      <c r="F1971" s="832" t="s">
        <v>4573</v>
      </c>
      <c r="G1971" s="832" t="s">
        <v>4574</v>
      </c>
      <c r="H1971" s="849"/>
      <c r="I1971" s="849"/>
      <c r="J1971" s="832"/>
      <c r="K1971" s="832"/>
      <c r="L1971" s="849">
        <v>1</v>
      </c>
      <c r="M1971" s="849">
        <v>20795.009999999998</v>
      </c>
      <c r="N1971" s="832">
        <v>1</v>
      </c>
      <c r="O1971" s="832">
        <v>20795.009999999998</v>
      </c>
      <c r="P1971" s="849"/>
      <c r="Q1971" s="849"/>
      <c r="R1971" s="837"/>
      <c r="S1971" s="850"/>
    </row>
    <row r="1972" spans="1:19" ht="14.4" customHeight="1" x14ac:dyDescent="0.3">
      <c r="A1972" s="831" t="s">
        <v>4551</v>
      </c>
      <c r="B1972" s="832" t="s">
        <v>4881</v>
      </c>
      <c r="C1972" s="832" t="s">
        <v>606</v>
      </c>
      <c r="D1972" s="832" t="s">
        <v>2494</v>
      </c>
      <c r="E1972" s="832" t="s">
        <v>4553</v>
      </c>
      <c r="F1972" s="832" t="s">
        <v>4587</v>
      </c>
      <c r="G1972" s="832" t="s">
        <v>4588</v>
      </c>
      <c r="H1972" s="849"/>
      <c r="I1972" s="849"/>
      <c r="J1972" s="832"/>
      <c r="K1972" s="832"/>
      <c r="L1972" s="849">
        <v>2</v>
      </c>
      <c r="M1972" s="849">
        <v>16589.14</v>
      </c>
      <c r="N1972" s="832">
        <v>1</v>
      </c>
      <c r="O1972" s="832">
        <v>8294.57</v>
      </c>
      <c r="P1972" s="849">
        <v>8</v>
      </c>
      <c r="Q1972" s="849">
        <v>66077.2</v>
      </c>
      <c r="R1972" s="837">
        <v>3.9831600673693752</v>
      </c>
      <c r="S1972" s="850">
        <v>8259.65</v>
      </c>
    </row>
    <row r="1973" spans="1:19" ht="14.4" customHeight="1" x14ac:dyDescent="0.3">
      <c r="A1973" s="831" t="s">
        <v>4551</v>
      </c>
      <c r="B1973" s="832" t="s">
        <v>4881</v>
      </c>
      <c r="C1973" s="832" t="s">
        <v>606</v>
      </c>
      <c r="D1973" s="832" t="s">
        <v>2494</v>
      </c>
      <c r="E1973" s="832" t="s">
        <v>4553</v>
      </c>
      <c r="F1973" s="832" t="s">
        <v>4604</v>
      </c>
      <c r="G1973" s="832" t="s">
        <v>1660</v>
      </c>
      <c r="H1973" s="849"/>
      <c r="I1973" s="849"/>
      <c r="J1973" s="832"/>
      <c r="K1973" s="832"/>
      <c r="L1973" s="849"/>
      <c r="M1973" s="849"/>
      <c r="N1973" s="832"/>
      <c r="O1973" s="832"/>
      <c r="P1973" s="849">
        <v>29</v>
      </c>
      <c r="Q1973" s="849">
        <v>37434.94</v>
      </c>
      <c r="R1973" s="837"/>
      <c r="S1973" s="850">
        <v>1290.8600000000001</v>
      </c>
    </row>
    <row r="1974" spans="1:19" ht="14.4" customHeight="1" x14ac:dyDescent="0.3">
      <c r="A1974" s="831" t="s">
        <v>4551</v>
      </c>
      <c r="B1974" s="832" t="s">
        <v>4881</v>
      </c>
      <c r="C1974" s="832" t="s">
        <v>606</v>
      </c>
      <c r="D1974" s="832" t="s">
        <v>2494</v>
      </c>
      <c r="E1974" s="832" t="s">
        <v>4553</v>
      </c>
      <c r="F1974" s="832" t="s">
        <v>4606</v>
      </c>
      <c r="G1974" s="832" t="s">
        <v>1144</v>
      </c>
      <c r="H1974" s="849"/>
      <c r="I1974" s="849"/>
      <c r="J1974" s="832"/>
      <c r="K1974" s="832"/>
      <c r="L1974" s="849">
        <v>6</v>
      </c>
      <c r="M1974" s="849">
        <v>1092.9000000000001</v>
      </c>
      <c r="N1974" s="832">
        <v>1</v>
      </c>
      <c r="O1974" s="832">
        <v>182.15</v>
      </c>
      <c r="P1974" s="849">
        <v>31.8</v>
      </c>
      <c r="Q1974" s="849">
        <v>5577.7199999999993</v>
      </c>
      <c r="R1974" s="837">
        <v>5.1035959374142177</v>
      </c>
      <c r="S1974" s="850">
        <v>175.39999999999998</v>
      </c>
    </row>
    <row r="1975" spans="1:19" ht="14.4" customHeight="1" x14ac:dyDescent="0.3">
      <c r="A1975" s="831" t="s">
        <v>4551</v>
      </c>
      <c r="B1975" s="832" t="s">
        <v>4881</v>
      </c>
      <c r="C1975" s="832" t="s">
        <v>606</v>
      </c>
      <c r="D1975" s="832" t="s">
        <v>2494</v>
      </c>
      <c r="E1975" s="832" t="s">
        <v>4553</v>
      </c>
      <c r="F1975" s="832" t="s">
        <v>4607</v>
      </c>
      <c r="G1975" s="832" t="s">
        <v>779</v>
      </c>
      <c r="H1975" s="849"/>
      <c r="I1975" s="849"/>
      <c r="J1975" s="832"/>
      <c r="K1975" s="832"/>
      <c r="L1975" s="849">
        <v>0.2</v>
      </c>
      <c r="M1975" s="849">
        <v>17.03</v>
      </c>
      <c r="N1975" s="832">
        <v>1</v>
      </c>
      <c r="O1975" s="832">
        <v>85.15</v>
      </c>
      <c r="P1975" s="849">
        <v>2.2000000000000002</v>
      </c>
      <c r="Q1975" s="849">
        <v>132.5</v>
      </c>
      <c r="R1975" s="837">
        <v>7.780387551379917</v>
      </c>
      <c r="S1975" s="850">
        <v>60.22727272727272</v>
      </c>
    </row>
    <row r="1976" spans="1:19" ht="14.4" customHeight="1" x14ac:dyDescent="0.3">
      <c r="A1976" s="831" t="s">
        <v>4551</v>
      </c>
      <c r="B1976" s="832" t="s">
        <v>4881</v>
      </c>
      <c r="C1976" s="832" t="s">
        <v>606</v>
      </c>
      <c r="D1976" s="832" t="s">
        <v>2494</v>
      </c>
      <c r="E1976" s="832" t="s">
        <v>4553</v>
      </c>
      <c r="F1976" s="832" t="s">
        <v>4608</v>
      </c>
      <c r="G1976" s="832" t="s">
        <v>2564</v>
      </c>
      <c r="H1976" s="849"/>
      <c r="I1976" s="849"/>
      <c r="J1976" s="832"/>
      <c r="K1976" s="832"/>
      <c r="L1976" s="849">
        <v>0.67</v>
      </c>
      <c r="M1976" s="849">
        <v>459.71000000000004</v>
      </c>
      <c r="N1976" s="832">
        <v>1</v>
      </c>
      <c r="O1976" s="832">
        <v>686.13432835820902</v>
      </c>
      <c r="P1976" s="849">
        <v>0.08</v>
      </c>
      <c r="Q1976" s="849">
        <v>54.89</v>
      </c>
      <c r="R1976" s="837">
        <v>0.11940136172804594</v>
      </c>
      <c r="S1976" s="850">
        <v>686.125</v>
      </c>
    </row>
    <row r="1977" spans="1:19" ht="14.4" customHeight="1" x14ac:dyDescent="0.3">
      <c r="A1977" s="831" t="s">
        <v>4551</v>
      </c>
      <c r="B1977" s="832" t="s">
        <v>4881</v>
      </c>
      <c r="C1977" s="832" t="s">
        <v>606</v>
      </c>
      <c r="D1977" s="832" t="s">
        <v>2494</v>
      </c>
      <c r="E1977" s="832" t="s">
        <v>4553</v>
      </c>
      <c r="F1977" s="832" t="s">
        <v>4609</v>
      </c>
      <c r="G1977" s="832" t="s">
        <v>2564</v>
      </c>
      <c r="H1977" s="849"/>
      <c r="I1977" s="849"/>
      <c r="J1977" s="832"/>
      <c r="K1977" s="832"/>
      <c r="L1977" s="849">
        <v>2.14</v>
      </c>
      <c r="M1977" s="849">
        <v>367.11</v>
      </c>
      <c r="N1977" s="832">
        <v>1</v>
      </c>
      <c r="O1977" s="832">
        <v>171.54672897196261</v>
      </c>
      <c r="P1977" s="849"/>
      <c r="Q1977" s="849"/>
      <c r="R1977" s="837"/>
      <c r="S1977" s="850"/>
    </row>
    <row r="1978" spans="1:19" ht="14.4" customHeight="1" x14ac:dyDescent="0.3">
      <c r="A1978" s="831" t="s">
        <v>4551</v>
      </c>
      <c r="B1978" s="832" t="s">
        <v>4881</v>
      </c>
      <c r="C1978" s="832" t="s">
        <v>606</v>
      </c>
      <c r="D1978" s="832" t="s">
        <v>2494</v>
      </c>
      <c r="E1978" s="832" t="s">
        <v>4553</v>
      </c>
      <c r="F1978" s="832" t="s">
        <v>4610</v>
      </c>
      <c r="G1978" s="832" t="s">
        <v>2564</v>
      </c>
      <c r="H1978" s="849"/>
      <c r="I1978" s="849"/>
      <c r="J1978" s="832"/>
      <c r="K1978" s="832"/>
      <c r="L1978" s="849">
        <v>3.9</v>
      </c>
      <c r="M1978" s="849">
        <v>1338.05</v>
      </c>
      <c r="N1978" s="832">
        <v>1</v>
      </c>
      <c r="O1978" s="832">
        <v>343.08974358974359</v>
      </c>
      <c r="P1978" s="849">
        <v>1</v>
      </c>
      <c r="Q1978" s="849">
        <v>343.09</v>
      </c>
      <c r="R1978" s="837">
        <v>0.2564104480400583</v>
      </c>
      <c r="S1978" s="850">
        <v>343.09</v>
      </c>
    </row>
    <row r="1979" spans="1:19" ht="14.4" customHeight="1" x14ac:dyDescent="0.3">
      <c r="A1979" s="831" t="s">
        <v>4551</v>
      </c>
      <c r="B1979" s="832" t="s">
        <v>4881</v>
      </c>
      <c r="C1979" s="832" t="s">
        <v>606</v>
      </c>
      <c r="D1979" s="832" t="s">
        <v>2494</v>
      </c>
      <c r="E1979" s="832" t="s">
        <v>4553</v>
      </c>
      <c r="F1979" s="832" t="s">
        <v>4611</v>
      </c>
      <c r="G1979" s="832" t="s">
        <v>1208</v>
      </c>
      <c r="H1979" s="849"/>
      <c r="I1979" s="849"/>
      <c r="J1979" s="832"/>
      <c r="K1979" s="832"/>
      <c r="L1979" s="849"/>
      <c r="M1979" s="849"/>
      <c r="N1979" s="832"/>
      <c r="O1979" s="832"/>
      <c r="P1979" s="849">
        <v>1</v>
      </c>
      <c r="Q1979" s="849">
        <v>44.55</v>
      </c>
      <c r="R1979" s="837"/>
      <c r="S1979" s="850">
        <v>44.55</v>
      </c>
    </row>
    <row r="1980" spans="1:19" ht="14.4" customHeight="1" x14ac:dyDescent="0.3">
      <c r="A1980" s="831" t="s">
        <v>4551</v>
      </c>
      <c r="B1980" s="832" t="s">
        <v>4881</v>
      </c>
      <c r="C1980" s="832" t="s">
        <v>606</v>
      </c>
      <c r="D1980" s="832" t="s">
        <v>2494</v>
      </c>
      <c r="E1980" s="832" t="s">
        <v>4553</v>
      </c>
      <c r="F1980" s="832" t="s">
        <v>4614</v>
      </c>
      <c r="G1980" s="832" t="s">
        <v>4615</v>
      </c>
      <c r="H1980" s="849">
        <v>0.1</v>
      </c>
      <c r="I1980" s="849">
        <v>11.73</v>
      </c>
      <c r="J1980" s="832">
        <v>2.4390243902439025E-2</v>
      </c>
      <c r="K1980" s="832">
        <v>117.3</v>
      </c>
      <c r="L1980" s="849">
        <v>4.1000000000000005</v>
      </c>
      <c r="M1980" s="849">
        <v>480.93</v>
      </c>
      <c r="N1980" s="832">
        <v>1</v>
      </c>
      <c r="O1980" s="832">
        <v>117.29999999999998</v>
      </c>
      <c r="P1980" s="849">
        <v>8.6</v>
      </c>
      <c r="Q1980" s="849">
        <v>1008.78</v>
      </c>
      <c r="R1980" s="837">
        <v>2.0975609756097562</v>
      </c>
      <c r="S1980" s="850">
        <v>117.3</v>
      </c>
    </row>
    <row r="1981" spans="1:19" ht="14.4" customHeight="1" x14ac:dyDescent="0.3">
      <c r="A1981" s="831" t="s">
        <v>4551</v>
      </c>
      <c r="B1981" s="832" t="s">
        <v>4881</v>
      </c>
      <c r="C1981" s="832" t="s">
        <v>606</v>
      </c>
      <c r="D1981" s="832" t="s">
        <v>2494</v>
      </c>
      <c r="E1981" s="832" t="s">
        <v>4553</v>
      </c>
      <c r="F1981" s="832" t="s">
        <v>4616</v>
      </c>
      <c r="G1981" s="832" t="s">
        <v>1146</v>
      </c>
      <c r="H1981" s="849"/>
      <c r="I1981" s="849"/>
      <c r="J1981" s="832"/>
      <c r="K1981" s="832"/>
      <c r="L1981" s="849">
        <v>2</v>
      </c>
      <c r="M1981" s="849">
        <v>179</v>
      </c>
      <c r="N1981" s="832">
        <v>1</v>
      </c>
      <c r="O1981" s="832">
        <v>89.5</v>
      </c>
      <c r="P1981" s="849">
        <v>0.2</v>
      </c>
      <c r="Q1981" s="849">
        <v>13.29</v>
      </c>
      <c r="R1981" s="837">
        <v>7.4245810055865918E-2</v>
      </c>
      <c r="S1981" s="850">
        <v>66.449999999999989</v>
      </c>
    </row>
    <row r="1982" spans="1:19" ht="14.4" customHeight="1" x14ac:dyDescent="0.3">
      <c r="A1982" s="831" t="s">
        <v>4551</v>
      </c>
      <c r="B1982" s="832" t="s">
        <v>4881</v>
      </c>
      <c r="C1982" s="832" t="s">
        <v>606</v>
      </c>
      <c r="D1982" s="832" t="s">
        <v>2494</v>
      </c>
      <c r="E1982" s="832" t="s">
        <v>4553</v>
      </c>
      <c r="F1982" s="832" t="s">
        <v>4883</v>
      </c>
      <c r="G1982" s="832" t="s">
        <v>1474</v>
      </c>
      <c r="H1982" s="849"/>
      <c r="I1982" s="849"/>
      <c r="J1982" s="832"/>
      <c r="K1982" s="832"/>
      <c r="L1982" s="849"/>
      <c r="M1982" s="849"/>
      <c r="N1982" s="832"/>
      <c r="O1982" s="832"/>
      <c r="P1982" s="849">
        <v>2.34</v>
      </c>
      <c r="Q1982" s="849">
        <v>8298.99</v>
      </c>
      <c r="R1982" s="837"/>
      <c r="S1982" s="850">
        <v>3546.5769230769233</v>
      </c>
    </row>
    <row r="1983" spans="1:19" ht="14.4" customHeight="1" x14ac:dyDescent="0.3">
      <c r="A1983" s="831" t="s">
        <v>4551</v>
      </c>
      <c r="B1983" s="832" t="s">
        <v>4881</v>
      </c>
      <c r="C1983" s="832" t="s">
        <v>606</v>
      </c>
      <c r="D1983" s="832" t="s">
        <v>2494</v>
      </c>
      <c r="E1983" s="832" t="s">
        <v>4553</v>
      </c>
      <c r="F1983" s="832" t="s">
        <v>4618</v>
      </c>
      <c r="G1983" s="832" t="s">
        <v>1474</v>
      </c>
      <c r="H1983" s="849"/>
      <c r="I1983" s="849"/>
      <c r="J1983" s="832"/>
      <c r="K1983" s="832"/>
      <c r="L1983" s="849"/>
      <c r="M1983" s="849"/>
      <c r="N1983" s="832"/>
      <c r="O1983" s="832"/>
      <c r="P1983" s="849">
        <v>1.7</v>
      </c>
      <c r="Q1983" s="849">
        <v>32942.1</v>
      </c>
      <c r="R1983" s="837"/>
      <c r="S1983" s="850">
        <v>19377.705882352941</v>
      </c>
    </row>
    <row r="1984" spans="1:19" ht="14.4" customHeight="1" x14ac:dyDescent="0.3">
      <c r="A1984" s="831" t="s">
        <v>4551</v>
      </c>
      <c r="B1984" s="832" t="s">
        <v>4881</v>
      </c>
      <c r="C1984" s="832" t="s">
        <v>606</v>
      </c>
      <c r="D1984" s="832" t="s">
        <v>2494</v>
      </c>
      <c r="E1984" s="832" t="s">
        <v>4553</v>
      </c>
      <c r="F1984" s="832" t="s">
        <v>4619</v>
      </c>
      <c r="G1984" s="832" t="s">
        <v>1636</v>
      </c>
      <c r="H1984" s="849"/>
      <c r="I1984" s="849"/>
      <c r="J1984" s="832"/>
      <c r="K1984" s="832"/>
      <c r="L1984" s="849">
        <v>0.12</v>
      </c>
      <c r="M1984" s="849">
        <v>24.08</v>
      </c>
      <c r="N1984" s="832">
        <v>1</v>
      </c>
      <c r="O1984" s="832">
        <v>200.66666666666666</v>
      </c>
      <c r="P1984" s="849">
        <v>1.1800000000000002</v>
      </c>
      <c r="Q1984" s="849">
        <v>218.77</v>
      </c>
      <c r="R1984" s="837">
        <v>9.0851328903654487</v>
      </c>
      <c r="S1984" s="850">
        <v>185.39830508474574</v>
      </c>
    </row>
    <row r="1985" spans="1:19" ht="14.4" customHeight="1" x14ac:dyDescent="0.3">
      <c r="A1985" s="831" t="s">
        <v>4551</v>
      </c>
      <c r="B1985" s="832" t="s">
        <v>4881</v>
      </c>
      <c r="C1985" s="832" t="s">
        <v>606</v>
      </c>
      <c r="D1985" s="832" t="s">
        <v>2494</v>
      </c>
      <c r="E1985" s="832" t="s">
        <v>4553</v>
      </c>
      <c r="F1985" s="832" t="s">
        <v>4620</v>
      </c>
      <c r="G1985" s="832" t="s">
        <v>2087</v>
      </c>
      <c r="H1985" s="849"/>
      <c r="I1985" s="849"/>
      <c r="J1985" s="832"/>
      <c r="K1985" s="832"/>
      <c r="L1985" s="849">
        <v>6.8</v>
      </c>
      <c r="M1985" s="849">
        <v>15999.62</v>
      </c>
      <c r="N1985" s="832">
        <v>1</v>
      </c>
      <c r="O1985" s="832">
        <v>2352.8852941176474</v>
      </c>
      <c r="P1985" s="849"/>
      <c r="Q1985" s="849"/>
      <c r="R1985" s="837"/>
      <c r="S1985" s="850"/>
    </row>
    <row r="1986" spans="1:19" ht="14.4" customHeight="1" x14ac:dyDescent="0.3">
      <c r="A1986" s="831" t="s">
        <v>4551</v>
      </c>
      <c r="B1986" s="832" t="s">
        <v>4881</v>
      </c>
      <c r="C1986" s="832" t="s">
        <v>606</v>
      </c>
      <c r="D1986" s="832" t="s">
        <v>2494</v>
      </c>
      <c r="E1986" s="832" t="s">
        <v>4553</v>
      </c>
      <c r="F1986" s="832" t="s">
        <v>4623</v>
      </c>
      <c r="G1986" s="832" t="s">
        <v>4624</v>
      </c>
      <c r="H1986" s="849"/>
      <c r="I1986" s="849"/>
      <c r="J1986" s="832"/>
      <c r="K1986" s="832"/>
      <c r="L1986" s="849">
        <v>0.17</v>
      </c>
      <c r="M1986" s="849">
        <v>84.62</v>
      </c>
      <c r="N1986" s="832">
        <v>1</v>
      </c>
      <c r="O1986" s="832">
        <v>497.76470588235293</v>
      </c>
      <c r="P1986" s="849"/>
      <c r="Q1986" s="849"/>
      <c r="R1986" s="837"/>
      <c r="S1986" s="850"/>
    </row>
    <row r="1987" spans="1:19" ht="14.4" customHeight="1" x14ac:dyDescent="0.3">
      <c r="A1987" s="831" t="s">
        <v>4551</v>
      </c>
      <c r="B1987" s="832" t="s">
        <v>4881</v>
      </c>
      <c r="C1987" s="832" t="s">
        <v>606</v>
      </c>
      <c r="D1987" s="832" t="s">
        <v>2494</v>
      </c>
      <c r="E1987" s="832" t="s">
        <v>4553</v>
      </c>
      <c r="F1987" s="832" t="s">
        <v>4638</v>
      </c>
      <c r="G1987" s="832" t="s">
        <v>4639</v>
      </c>
      <c r="H1987" s="849"/>
      <c r="I1987" s="849"/>
      <c r="J1987" s="832"/>
      <c r="K1987" s="832"/>
      <c r="L1987" s="849">
        <v>5.4399999999999995</v>
      </c>
      <c r="M1987" s="849">
        <v>1434.9599999999998</v>
      </c>
      <c r="N1987" s="832">
        <v>1</v>
      </c>
      <c r="O1987" s="832">
        <v>263.77941176470586</v>
      </c>
      <c r="P1987" s="849">
        <v>37.849999999999994</v>
      </c>
      <c r="Q1987" s="849">
        <v>2981.0699999999997</v>
      </c>
      <c r="R1987" s="837">
        <v>2.0774586051179127</v>
      </c>
      <c r="S1987" s="850">
        <v>78.760105680317039</v>
      </c>
    </row>
    <row r="1988" spans="1:19" ht="14.4" customHeight="1" x14ac:dyDescent="0.3">
      <c r="A1988" s="831" t="s">
        <v>4551</v>
      </c>
      <c r="B1988" s="832" t="s">
        <v>4881</v>
      </c>
      <c r="C1988" s="832" t="s">
        <v>606</v>
      </c>
      <c r="D1988" s="832" t="s">
        <v>2494</v>
      </c>
      <c r="E1988" s="832" t="s">
        <v>4553</v>
      </c>
      <c r="F1988" s="832" t="s">
        <v>4647</v>
      </c>
      <c r="G1988" s="832" t="s">
        <v>4648</v>
      </c>
      <c r="H1988" s="849"/>
      <c r="I1988" s="849"/>
      <c r="J1988" s="832"/>
      <c r="K1988" s="832"/>
      <c r="L1988" s="849">
        <v>4</v>
      </c>
      <c r="M1988" s="849">
        <v>26846.48</v>
      </c>
      <c r="N1988" s="832">
        <v>1</v>
      </c>
      <c r="O1988" s="832">
        <v>6711.62</v>
      </c>
      <c r="P1988" s="849">
        <v>25</v>
      </c>
      <c r="Q1988" s="849">
        <v>167665</v>
      </c>
      <c r="R1988" s="837">
        <v>6.2453252716929741</v>
      </c>
      <c r="S1988" s="850">
        <v>6706.6</v>
      </c>
    </row>
    <row r="1989" spans="1:19" ht="14.4" customHeight="1" x14ac:dyDescent="0.3">
      <c r="A1989" s="831" t="s">
        <v>4551</v>
      </c>
      <c r="B1989" s="832" t="s">
        <v>4881</v>
      </c>
      <c r="C1989" s="832" t="s">
        <v>606</v>
      </c>
      <c r="D1989" s="832" t="s">
        <v>2494</v>
      </c>
      <c r="E1989" s="832" t="s">
        <v>4553</v>
      </c>
      <c r="F1989" s="832" t="s">
        <v>4649</v>
      </c>
      <c r="G1989" s="832" t="s">
        <v>4639</v>
      </c>
      <c r="H1989" s="849"/>
      <c r="I1989" s="849"/>
      <c r="J1989" s="832"/>
      <c r="K1989" s="832"/>
      <c r="L1989" s="849">
        <v>1.5899999999999999</v>
      </c>
      <c r="M1989" s="849">
        <v>4194.16</v>
      </c>
      <c r="N1989" s="832">
        <v>1</v>
      </c>
      <c r="O1989" s="832">
        <v>2637.8364779874214</v>
      </c>
      <c r="P1989" s="849">
        <v>6.69</v>
      </c>
      <c r="Q1989" s="849">
        <v>3187.99</v>
      </c>
      <c r="R1989" s="837">
        <v>0.76010214202605531</v>
      </c>
      <c r="S1989" s="850">
        <v>476.53064275037366</v>
      </c>
    </row>
    <row r="1990" spans="1:19" ht="14.4" customHeight="1" x14ac:dyDescent="0.3">
      <c r="A1990" s="831" t="s">
        <v>4551</v>
      </c>
      <c r="B1990" s="832" t="s">
        <v>4881</v>
      </c>
      <c r="C1990" s="832" t="s">
        <v>606</v>
      </c>
      <c r="D1990" s="832" t="s">
        <v>2494</v>
      </c>
      <c r="E1990" s="832" t="s">
        <v>4553</v>
      </c>
      <c r="F1990" s="832" t="s">
        <v>4650</v>
      </c>
      <c r="G1990" s="832" t="s">
        <v>4639</v>
      </c>
      <c r="H1990" s="849"/>
      <c r="I1990" s="849"/>
      <c r="J1990" s="832"/>
      <c r="K1990" s="832"/>
      <c r="L1990" s="849">
        <v>2</v>
      </c>
      <c r="M1990" s="849">
        <v>2637.82</v>
      </c>
      <c r="N1990" s="832">
        <v>1</v>
      </c>
      <c r="O1990" s="832">
        <v>1318.91</v>
      </c>
      <c r="P1990" s="849">
        <v>10.039999999999999</v>
      </c>
      <c r="Q1990" s="849">
        <v>2255.4900000000002</v>
      </c>
      <c r="R1990" s="837">
        <v>0.85505834363224176</v>
      </c>
      <c r="S1990" s="850">
        <v>224.65039840637453</v>
      </c>
    </row>
    <row r="1991" spans="1:19" ht="14.4" customHeight="1" x14ac:dyDescent="0.3">
      <c r="A1991" s="831" t="s">
        <v>4551</v>
      </c>
      <c r="B1991" s="832" t="s">
        <v>4881</v>
      </c>
      <c r="C1991" s="832" t="s">
        <v>606</v>
      </c>
      <c r="D1991" s="832" t="s">
        <v>2494</v>
      </c>
      <c r="E1991" s="832" t="s">
        <v>4553</v>
      </c>
      <c r="F1991" s="832" t="s">
        <v>4653</v>
      </c>
      <c r="G1991" s="832" t="s">
        <v>2101</v>
      </c>
      <c r="H1991" s="849"/>
      <c r="I1991" s="849"/>
      <c r="J1991" s="832"/>
      <c r="K1991" s="832"/>
      <c r="L1991" s="849">
        <v>0.60000000000000009</v>
      </c>
      <c r="M1991" s="849">
        <v>2657.19</v>
      </c>
      <c r="N1991" s="832">
        <v>1</v>
      </c>
      <c r="O1991" s="832">
        <v>4428.6499999999996</v>
      </c>
      <c r="P1991" s="849">
        <v>0.6</v>
      </c>
      <c r="Q1991" s="849">
        <v>320.16000000000003</v>
      </c>
      <c r="R1991" s="837">
        <v>0.12048818488704234</v>
      </c>
      <c r="S1991" s="850">
        <v>533.6</v>
      </c>
    </row>
    <row r="1992" spans="1:19" ht="14.4" customHeight="1" x14ac:dyDescent="0.3">
      <c r="A1992" s="831" t="s">
        <v>4551</v>
      </c>
      <c r="B1992" s="832" t="s">
        <v>4881</v>
      </c>
      <c r="C1992" s="832" t="s">
        <v>606</v>
      </c>
      <c r="D1992" s="832" t="s">
        <v>2494</v>
      </c>
      <c r="E1992" s="832" t="s">
        <v>4553</v>
      </c>
      <c r="F1992" s="832" t="s">
        <v>4657</v>
      </c>
      <c r="G1992" s="832" t="s">
        <v>4658</v>
      </c>
      <c r="H1992" s="849"/>
      <c r="I1992" s="849"/>
      <c r="J1992" s="832"/>
      <c r="K1992" s="832"/>
      <c r="L1992" s="849">
        <v>3</v>
      </c>
      <c r="M1992" s="849">
        <v>11399.64</v>
      </c>
      <c r="N1992" s="832">
        <v>1</v>
      </c>
      <c r="O1992" s="832">
        <v>3799.8799999999997</v>
      </c>
      <c r="P1992" s="849">
        <v>7</v>
      </c>
      <c r="Q1992" s="849">
        <v>22673.14</v>
      </c>
      <c r="R1992" s="837">
        <v>1.9889347382899811</v>
      </c>
      <c r="S1992" s="850">
        <v>3239.02</v>
      </c>
    </row>
    <row r="1993" spans="1:19" ht="14.4" customHeight="1" x14ac:dyDescent="0.3">
      <c r="A1993" s="831" t="s">
        <v>4551</v>
      </c>
      <c r="B1993" s="832" t="s">
        <v>4881</v>
      </c>
      <c r="C1993" s="832" t="s">
        <v>606</v>
      </c>
      <c r="D1993" s="832" t="s">
        <v>2494</v>
      </c>
      <c r="E1993" s="832" t="s">
        <v>4553</v>
      </c>
      <c r="F1993" s="832" t="s">
        <v>4668</v>
      </c>
      <c r="G1993" s="832" t="s">
        <v>4669</v>
      </c>
      <c r="H1993" s="849"/>
      <c r="I1993" s="849"/>
      <c r="J1993" s="832"/>
      <c r="K1993" s="832"/>
      <c r="L1993" s="849">
        <v>1.3</v>
      </c>
      <c r="M1993" s="849">
        <v>1376.3400000000001</v>
      </c>
      <c r="N1993" s="832">
        <v>1</v>
      </c>
      <c r="O1993" s="832">
        <v>1058.7230769230771</v>
      </c>
      <c r="P1993" s="849">
        <v>1.44</v>
      </c>
      <c r="Q1993" s="849">
        <v>757.16000000000008</v>
      </c>
      <c r="R1993" s="837">
        <v>0.55012569568565906</v>
      </c>
      <c r="S1993" s="850">
        <v>525.80555555555566</v>
      </c>
    </row>
    <row r="1994" spans="1:19" ht="14.4" customHeight="1" x14ac:dyDescent="0.3">
      <c r="A1994" s="831" t="s">
        <v>4551</v>
      </c>
      <c r="B1994" s="832" t="s">
        <v>4881</v>
      </c>
      <c r="C1994" s="832" t="s">
        <v>606</v>
      </c>
      <c r="D1994" s="832" t="s">
        <v>2494</v>
      </c>
      <c r="E1994" s="832" t="s">
        <v>4553</v>
      </c>
      <c r="F1994" s="832" t="s">
        <v>4670</v>
      </c>
      <c r="G1994" s="832" t="s">
        <v>4669</v>
      </c>
      <c r="H1994" s="849"/>
      <c r="I1994" s="849"/>
      <c r="J1994" s="832"/>
      <c r="K1994" s="832"/>
      <c r="L1994" s="849">
        <v>6.98</v>
      </c>
      <c r="M1994" s="849">
        <v>2463.2799999999997</v>
      </c>
      <c r="N1994" s="832">
        <v>1</v>
      </c>
      <c r="O1994" s="832">
        <v>352.90544412607443</v>
      </c>
      <c r="P1994" s="849">
        <v>22.05</v>
      </c>
      <c r="Q1994" s="849">
        <v>4826.75</v>
      </c>
      <c r="R1994" s="837">
        <v>1.9594808547952325</v>
      </c>
      <c r="S1994" s="850">
        <v>218.90022675736961</v>
      </c>
    </row>
    <row r="1995" spans="1:19" ht="14.4" customHeight="1" x14ac:dyDescent="0.3">
      <c r="A1995" s="831" t="s">
        <v>4551</v>
      </c>
      <c r="B1995" s="832" t="s">
        <v>4881</v>
      </c>
      <c r="C1995" s="832" t="s">
        <v>606</v>
      </c>
      <c r="D1995" s="832" t="s">
        <v>2494</v>
      </c>
      <c r="E1995" s="832" t="s">
        <v>4553</v>
      </c>
      <c r="F1995" s="832" t="s">
        <v>4671</v>
      </c>
      <c r="G1995" s="832" t="s">
        <v>4669</v>
      </c>
      <c r="H1995" s="849"/>
      <c r="I1995" s="849"/>
      <c r="J1995" s="832"/>
      <c r="K1995" s="832"/>
      <c r="L1995" s="849">
        <v>1.62</v>
      </c>
      <c r="M1995" s="849">
        <v>190.54</v>
      </c>
      <c r="N1995" s="832">
        <v>1</v>
      </c>
      <c r="O1995" s="832">
        <v>117.61728395061728</v>
      </c>
      <c r="P1995" s="849">
        <v>16.59</v>
      </c>
      <c r="Q1995" s="849">
        <v>1313.92</v>
      </c>
      <c r="R1995" s="837">
        <v>6.8957699170777795</v>
      </c>
      <c r="S1995" s="850">
        <v>79.199517781796274</v>
      </c>
    </row>
    <row r="1996" spans="1:19" ht="14.4" customHeight="1" x14ac:dyDescent="0.3">
      <c r="A1996" s="831" t="s">
        <v>4551</v>
      </c>
      <c r="B1996" s="832" t="s">
        <v>4881</v>
      </c>
      <c r="C1996" s="832" t="s">
        <v>606</v>
      </c>
      <c r="D1996" s="832" t="s">
        <v>2494</v>
      </c>
      <c r="E1996" s="832" t="s">
        <v>4553</v>
      </c>
      <c r="F1996" s="832" t="s">
        <v>4672</v>
      </c>
      <c r="G1996" s="832" t="s">
        <v>4669</v>
      </c>
      <c r="H1996" s="849"/>
      <c r="I1996" s="849"/>
      <c r="J1996" s="832"/>
      <c r="K1996" s="832"/>
      <c r="L1996" s="849">
        <v>0.24</v>
      </c>
      <c r="M1996" s="849">
        <v>338.79</v>
      </c>
      <c r="N1996" s="832">
        <v>1</v>
      </c>
      <c r="O1996" s="832">
        <v>1411.6250000000002</v>
      </c>
      <c r="P1996" s="849">
        <v>2.08</v>
      </c>
      <c r="Q1996" s="849">
        <v>1528.3799999999999</v>
      </c>
      <c r="R1996" s="837">
        <v>4.5112901797573715</v>
      </c>
      <c r="S1996" s="850">
        <v>734.79807692307679</v>
      </c>
    </row>
    <row r="1997" spans="1:19" ht="14.4" customHeight="1" x14ac:dyDescent="0.3">
      <c r="A1997" s="831" t="s">
        <v>4551</v>
      </c>
      <c r="B1997" s="832" t="s">
        <v>4881</v>
      </c>
      <c r="C1997" s="832" t="s">
        <v>606</v>
      </c>
      <c r="D1997" s="832" t="s">
        <v>2494</v>
      </c>
      <c r="E1997" s="832" t="s">
        <v>4553</v>
      </c>
      <c r="F1997" s="832" t="s">
        <v>4673</v>
      </c>
      <c r="G1997" s="832" t="s">
        <v>4674</v>
      </c>
      <c r="H1997" s="849"/>
      <c r="I1997" s="849"/>
      <c r="J1997" s="832"/>
      <c r="K1997" s="832"/>
      <c r="L1997" s="849">
        <v>0.55000000000000004</v>
      </c>
      <c r="M1997" s="849">
        <v>393.62</v>
      </c>
      <c r="N1997" s="832">
        <v>1</v>
      </c>
      <c r="O1997" s="832">
        <v>715.67272727272723</v>
      </c>
      <c r="P1997" s="849">
        <v>52.580000000000005</v>
      </c>
      <c r="Q1997" s="849">
        <v>5486.75</v>
      </c>
      <c r="R1997" s="837">
        <v>13.939205324932676</v>
      </c>
      <c r="S1997" s="850">
        <v>104.35051350323316</v>
      </c>
    </row>
    <row r="1998" spans="1:19" ht="14.4" customHeight="1" x14ac:dyDescent="0.3">
      <c r="A1998" s="831" t="s">
        <v>4551</v>
      </c>
      <c r="B1998" s="832" t="s">
        <v>4881</v>
      </c>
      <c r="C1998" s="832" t="s">
        <v>606</v>
      </c>
      <c r="D1998" s="832" t="s">
        <v>2494</v>
      </c>
      <c r="E1998" s="832" t="s">
        <v>4553</v>
      </c>
      <c r="F1998" s="832" t="s">
        <v>4675</v>
      </c>
      <c r="G1998" s="832" t="s">
        <v>4674</v>
      </c>
      <c r="H1998" s="849"/>
      <c r="I1998" s="849"/>
      <c r="J1998" s="832"/>
      <c r="K1998" s="832"/>
      <c r="L1998" s="849">
        <v>4.29</v>
      </c>
      <c r="M1998" s="849">
        <v>6140.52</v>
      </c>
      <c r="N1998" s="832">
        <v>1</v>
      </c>
      <c r="O1998" s="832">
        <v>1431.3566433566434</v>
      </c>
      <c r="P1998" s="849">
        <v>170.39999999999998</v>
      </c>
      <c r="Q1998" s="849">
        <v>30590.18</v>
      </c>
      <c r="R1998" s="837">
        <v>4.9816921042517572</v>
      </c>
      <c r="S1998" s="850">
        <v>179.51983568075119</v>
      </c>
    </row>
    <row r="1999" spans="1:19" ht="14.4" customHeight="1" x14ac:dyDescent="0.3">
      <c r="A1999" s="831" t="s">
        <v>4551</v>
      </c>
      <c r="B1999" s="832" t="s">
        <v>4881</v>
      </c>
      <c r="C1999" s="832" t="s">
        <v>606</v>
      </c>
      <c r="D1999" s="832" t="s">
        <v>2494</v>
      </c>
      <c r="E1999" s="832" t="s">
        <v>4553</v>
      </c>
      <c r="F1999" s="832" t="s">
        <v>4678</v>
      </c>
      <c r="G1999" s="832" t="s">
        <v>2087</v>
      </c>
      <c r="H1999" s="849"/>
      <c r="I1999" s="849"/>
      <c r="J1999" s="832"/>
      <c r="K1999" s="832"/>
      <c r="L1999" s="849">
        <v>23.200000000000003</v>
      </c>
      <c r="M1999" s="849">
        <v>18195.699999999997</v>
      </c>
      <c r="N1999" s="832">
        <v>1</v>
      </c>
      <c r="O1999" s="832">
        <v>784.29741379310326</v>
      </c>
      <c r="P1999" s="849"/>
      <c r="Q1999" s="849"/>
      <c r="R1999" s="837"/>
      <c r="S1999" s="850"/>
    </row>
    <row r="2000" spans="1:19" ht="14.4" customHeight="1" x14ac:dyDescent="0.3">
      <c r="A2000" s="831" t="s">
        <v>4551</v>
      </c>
      <c r="B2000" s="832" t="s">
        <v>4881</v>
      </c>
      <c r="C2000" s="832" t="s">
        <v>606</v>
      </c>
      <c r="D2000" s="832" t="s">
        <v>2494</v>
      </c>
      <c r="E2000" s="832" t="s">
        <v>4553</v>
      </c>
      <c r="F2000" s="832" t="s">
        <v>4683</v>
      </c>
      <c r="G2000" s="832" t="s">
        <v>4684</v>
      </c>
      <c r="H2000" s="849"/>
      <c r="I2000" s="849"/>
      <c r="J2000" s="832"/>
      <c r="K2000" s="832"/>
      <c r="L2000" s="849">
        <v>6.1099999999999994</v>
      </c>
      <c r="M2000" s="849">
        <v>2234.98</v>
      </c>
      <c r="N2000" s="832">
        <v>1</v>
      </c>
      <c r="O2000" s="832">
        <v>365.7905073649755</v>
      </c>
      <c r="P2000" s="849">
        <v>173.43</v>
      </c>
      <c r="Q2000" s="849">
        <v>27630.91</v>
      </c>
      <c r="R2000" s="837">
        <v>12.362933896500191</v>
      </c>
      <c r="S2000" s="850">
        <v>159.32024447904053</v>
      </c>
    </row>
    <row r="2001" spans="1:19" ht="14.4" customHeight="1" x14ac:dyDescent="0.3">
      <c r="A2001" s="831" t="s">
        <v>4551</v>
      </c>
      <c r="B2001" s="832" t="s">
        <v>4881</v>
      </c>
      <c r="C2001" s="832" t="s">
        <v>606</v>
      </c>
      <c r="D2001" s="832" t="s">
        <v>2494</v>
      </c>
      <c r="E2001" s="832" t="s">
        <v>4553</v>
      </c>
      <c r="F2001" s="832" t="s">
        <v>4686</v>
      </c>
      <c r="G2001" s="832" t="s">
        <v>2087</v>
      </c>
      <c r="H2001" s="849"/>
      <c r="I2001" s="849"/>
      <c r="J2001" s="832"/>
      <c r="K2001" s="832"/>
      <c r="L2001" s="849">
        <v>15.129999999999999</v>
      </c>
      <c r="M2001" s="849">
        <v>3559.8999999999996</v>
      </c>
      <c r="N2001" s="832">
        <v>1</v>
      </c>
      <c r="O2001" s="832">
        <v>235.28750826173166</v>
      </c>
      <c r="P2001" s="849">
        <v>7.29</v>
      </c>
      <c r="Q2001" s="849">
        <v>660.83999999999992</v>
      </c>
      <c r="R2001" s="837">
        <v>0.1856344279333689</v>
      </c>
      <c r="S2001" s="850">
        <v>90.650205761316855</v>
      </c>
    </row>
    <row r="2002" spans="1:19" ht="14.4" customHeight="1" x14ac:dyDescent="0.3">
      <c r="A2002" s="831" t="s">
        <v>4551</v>
      </c>
      <c r="B2002" s="832" t="s">
        <v>4881</v>
      </c>
      <c r="C2002" s="832" t="s">
        <v>606</v>
      </c>
      <c r="D2002" s="832" t="s">
        <v>2494</v>
      </c>
      <c r="E2002" s="832" t="s">
        <v>4553</v>
      </c>
      <c r="F2002" s="832" t="s">
        <v>4694</v>
      </c>
      <c r="G2002" s="832" t="s">
        <v>4695</v>
      </c>
      <c r="H2002" s="849"/>
      <c r="I2002" s="849"/>
      <c r="J2002" s="832"/>
      <c r="K2002" s="832"/>
      <c r="L2002" s="849">
        <v>8</v>
      </c>
      <c r="M2002" s="849">
        <v>58821.83</v>
      </c>
      <c r="N2002" s="832">
        <v>1</v>
      </c>
      <c r="O2002" s="832">
        <v>7352.7287500000002</v>
      </c>
      <c r="P2002" s="849">
        <v>12.23</v>
      </c>
      <c r="Q2002" s="849">
        <v>89714.140000000014</v>
      </c>
      <c r="R2002" s="837">
        <v>1.5251844425785464</v>
      </c>
      <c r="S2002" s="850">
        <v>7335.5797219950946</v>
      </c>
    </row>
    <row r="2003" spans="1:19" ht="14.4" customHeight="1" x14ac:dyDescent="0.3">
      <c r="A2003" s="831" t="s">
        <v>4551</v>
      </c>
      <c r="B2003" s="832" t="s">
        <v>4881</v>
      </c>
      <c r="C2003" s="832" t="s">
        <v>606</v>
      </c>
      <c r="D2003" s="832" t="s">
        <v>2494</v>
      </c>
      <c r="E2003" s="832" t="s">
        <v>4553</v>
      </c>
      <c r="F2003" s="832" t="s">
        <v>4696</v>
      </c>
      <c r="G2003" s="832" t="s">
        <v>4693</v>
      </c>
      <c r="H2003" s="849"/>
      <c r="I2003" s="849"/>
      <c r="J2003" s="832"/>
      <c r="K2003" s="832"/>
      <c r="L2003" s="849">
        <v>1.8</v>
      </c>
      <c r="M2003" s="849">
        <v>2635.23</v>
      </c>
      <c r="N2003" s="832">
        <v>1</v>
      </c>
      <c r="O2003" s="832">
        <v>1464.0166666666667</v>
      </c>
      <c r="P2003" s="849"/>
      <c r="Q2003" s="849"/>
      <c r="R2003" s="837"/>
      <c r="S2003" s="850"/>
    </row>
    <row r="2004" spans="1:19" ht="14.4" customHeight="1" x14ac:dyDescent="0.3">
      <c r="A2004" s="831" t="s">
        <v>4551</v>
      </c>
      <c r="B2004" s="832" t="s">
        <v>4881</v>
      </c>
      <c r="C2004" s="832" t="s">
        <v>606</v>
      </c>
      <c r="D2004" s="832" t="s">
        <v>2494</v>
      </c>
      <c r="E2004" s="832" t="s">
        <v>4553</v>
      </c>
      <c r="F2004" s="832" t="s">
        <v>4701</v>
      </c>
      <c r="G2004" s="832" t="s">
        <v>4702</v>
      </c>
      <c r="H2004" s="849"/>
      <c r="I2004" s="849"/>
      <c r="J2004" s="832"/>
      <c r="K2004" s="832"/>
      <c r="L2004" s="849">
        <v>4.72</v>
      </c>
      <c r="M2004" s="849">
        <v>2541.92</v>
      </c>
      <c r="N2004" s="832">
        <v>1</v>
      </c>
      <c r="O2004" s="832">
        <v>538.54237288135596</v>
      </c>
      <c r="P2004" s="849"/>
      <c r="Q2004" s="849"/>
      <c r="R2004" s="837"/>
      <c r="S2004" s="850"/>
    </row>
    <row r="2005" spans="1:19" ht="14.4" customHeight="1" x14ac:dyDescent="0.3">
      <c r="A2005" s="831" t="s">
        <v>4551</v>
      </c>
      <c r="B2005" s="832" t="s">
        <v>4881</v>
      </c>
      <c r="C2005" s="832" t="s">
        <v>606</v>
      </c>
      <c r="D2005" s="832" t="s">
        <v>2494</v>
      </c>
      <c r="E2005" s="832" t="s">
        <v>4553</v>
      </c>
      <c r="F2005" s="832" t="s">
        <v>4703</v>
      </c>
      <c r="G2005" s="832" t="s">
        <v>2424</v>
      </c>
      <c r="H2005" s="849"/>
      <c r="I2005" s="849"/>
      <c r="J2005" s="832"/>
      <c r="K2005" s="832"/>
      <c r="L2005" s="849"/>
      <c r="M2005" s="849"/>
      <c r="N2005" s="832"/>
      <c r="O2005" s="832"/>
      <c r="P2005" s="849">
        <v>3</v>
      </c>
      <c r="Q2005" s="849">
        <v>127347</v>
      </c>
      <c r="R2005" s="837"/>
      <c r="S2005" s="850">
        <v>42449</v>
      </c>
    </row>
    <row r="2006" spans="1:19" ht="14.4" customHeight="1" x14ac:dyDescent="0.3">
      <c r="A2006" s="831" t="s">
        <v>4551</v>
      </c>
      <c r="B2006" s="832" t="s">
        <v>4881</v>
      </c>
      <c r="C2006" s="832" t="s">
        <v>606</v>
      </c>
      <c r="D2006" s="832" t="s">
        <v>2494</v>
      </c>
      <c r="E2006" s="832" t="s">
        <v>4553</v>
      </c>
      <c r="F2006" s="832" t="s">
        <v>4706</v>
      </c>
      <c r="G2006" s="832" t="s">
        <v>3387</v>
      </c>
      <c r="H2006" s="849"/>
      <c r="I2006" s="849"/>
      <c r="J2006" s="832"/>
      <c r="K2006" s="832"/>
      <c r="L2006" s="849">
        <v>0.4</v>
      </c>
      <c r="M2006" s="849">
        <v>28.28</v>
      </c>
      <c r="N2006" s="832">
        <v>1</v>
      </c>
      <c r="O2006" s="832">
        <v>70.7</v>
      </c>
      <c r="P2006" s="849"/>
      <c r="Q2006" s="849"/>
      <c r="R2006" s="837"/>
      <c r="S2006" s="850"/>
    </row>
    <row r="2007" spans="1:19" ht="14.4" customHeight="1" x14ac:dyDescent="0.3">
      <c r="A2007" s="831" t="s">
        <v>4551</v>
      </c>
      <c r="B2007" s="832" t="s">
        <v>4881</v>
      </c>
      <c r="C2007" s="832" t="s">
        <v>606</v>
      </c>
      <c r="D2007" s="832" t="s">
        <v>2494</v>
      </c>
      <c r="E2007" s="832" t="s">
        <v>4553</v>
      </c>
      <c r="F2007" s="832" t="s">
        <v>4713</v>
      </c>
      <c r="G2007" s="832" t="s">
        <v>2400</v>
      </c>
      <c r="H2007" s="849"/>
      <c r="I2007" s="849"/>
      <c r="J2007" s="832"/>
      <c r="K2007" s="832"/>
      <c r="L2007" s="849">
        <v>5</v>
      </c>
      <c r="M2007" s="849">
        <v>8745.4</v>
      </c>
      <c r="N2007" s="832">
        <v>1</v>
      </c>
      <c r="O2007" s="832">
        <v>1749.08</v>
      </c>
      <c r="P2007" s="849">
        <v>5</v>
      </c>
      <c r="Q2007" s="849">
        <v>409.5</v>
      </c>
      <c r="R2007" s="837">
        <v>4.6824616369748669E-2</v>
      </c>
      <c r="S2007" s="850">
        <v>81.900000000000006</v>
      </c>
    </row>
    <row r="2008" spans="1:19" ht="14.4" customHeight="1" x14ac:dyDescent="0.3">
      <c r="A2008" s="831" t="s">
        <v>4551</v>
      </c>
      <c r="B2008" s="832" t="s">
        <v>4881</v>
      </c>
      <c r="C2008" s="832" t="s">
        <v>606</v>
      </c>
      <c r="D2008" s="832" t="s">
        <v>2494</v>
      </c>
      <c r="E2008" s="832" t="s">
        <v>4553</v>
      </c>
      <c r="F2008" s="832" t="s">
        <v>4714</v>
      </c>
      <c r="G2008" s="832" t="s">
        <v>2239</v>
      </c>
      <c r="H2008" s="849"/>
      <c r="I2008" s="849"/>
      <c r="J2008" s="832"/>
      <c r="K2008" s="832"/>
      <c r="L2008" s="849">
        <v>2.95</v>
      </c>
      <c r="M2008" s="849">
        <v>834.26</v>
      </c>
      <c r="N2008" s="832">
        <v>1</v>
      </c>
      <c r="O2008" s="832">
        <v>282.79999999999995</v>
      </c>
      <c r="P2008" s="849">
        <v>12.749999999999998</v>
      </c>
      <c r="Q2008" s="849">
        <v>3563.1000000000004</v>
      </c>
      <c r="R2008" s="837">
        <v>4.2709706806031695</v>
      </c>
      <c r="S2008" s="850">
        <v>279.45882352941186</v>
      </c>
    </row>
    <row r="2009" spans="1:19" ht="14.4" customHeight="1" x14ac:dyDescent="0.3">
      <c r="A2009" s="831" t="s">
        <v>4551</v>
      </c>
      <c r="B2009" s="832" t="s">
        <v>4881</v>
      </c>
      <c r="C2009" s="832" t="s">
        <v>606</v>
      </c>
      <c r="D2009" s="832" t="s">
        <v>2494</v>
      </c>
      <c r="E2009" s="832" t="s">
        <v>4553</v>
      </c>
      <c r="F2009" s="832" t="s">
        <v>4723</v>
      </c>
      <c r="G2009" s="832" t="s">
        <v>2044</v>
      </c>
      <c r="H2009" s="849"/>
      <c r="I2009" s="849"/>
      <c r="J2009" s="832"/>
      <c r="K2009" s="832"/>
      <c r="L2009" s="849"/>
      <c r="M2009" s="849"/>
      <c r="N2009" s="832"/>
      <c r="O2009" s="832"/>
      <c r="P2009" s="849">
        <v>3.6</v>
      </c>
      <c r="Q2009" s="849">
        <v>1132.28</v>
      </c>
      <c r="R2009" s="837"/>
      <c r="S2009" s="850">
        <v>314.52222222222218</v>
      </c>
    </row>
    <row r="2010" spans="1:19" ht="14.4" customHeight="1" x14ac:dyDescent="0.3">
      <c r="A2010" s="831" t="s">
        <v>4551</v>
      </c>
      <c r="B2010" s="832" t="s">
        <v>4881</v>
      </c>
      <c r="C2010" s="832" t="s">
        <v>606</v>
      </c>
      <c r="D2010" s="832" t="s">
        <v>2494</v>
      </c>
      <c r="E2010" s="832" t="s">
        <v>4553</v>
      </c>
      <c r="F2010" s="832" t="s">
        <v>4724</v>
      </c>
      <c r="G2010" s="832" t="s">
        <v>2381</v>
      </c>
      <c r="H2010" s="849"/>
      <c r="I2010" s="849"/>
      <c r="J2010" s="832"/>
      <c r="K2010" s="832"/>
      <c r="L2010" s="849"/>
      <c r="M2010" s="849"/>
      <c r="N2010" s="832"/>
      <c r="O2010" s="832"/>
      <c r="P2010" s="849">
        <v>1</v>
      </c>
      <c r="Q2010" s="849">
        <v>1726.96</v>
      </c>
      <c r="R2010" s="837"/>
      <c r="S2010" s="850">
        <v>1726.96</v>
      </c>
    </row>
    <row r="2011" spans="1:19" ht="14.4" customHeight="1" x14ac:dyDescent="0.3">
      <c r="A2011" s="831" t="s">
        <v>4551</v>
      </c>
      <c r="B2011" s="832" t="s">
        <v>4881</v>
      </c>
      <c r="C2011" s="832" t="s">
        <v>606</v>
      </c>
      <c r="D2011" s="832" t="s">
        <v>2494</v>
      </c>
      <c r="E2011" s="832" t="s">
        <v>4553</v>
      </c>
      <c r="F2011" s="832" t="s">
        <v>4725</v>
      </c>
      <c r="G2011" s="832" t="s">
        <v>4564</v>
      </c>
      <c r="H2011" s="849"/>
      <c r="I2011" s="849"/>
      <c r="J2011" s="832"/>
      <c r="K2011" s="832"/>
      <c r="L2011" s="849">
        <v>1</v>
      </c>
      <c r="M2011" s="849">
        <v>4742.3999999999996</v>
      </c>
      <c r="N2011" s="832">
        <v>1</v>
      </c>
      <c r="O2011" s="832">
        <v>4742.3999999999996</v>
      </c>
      <c r="P2011" s="849"/>
      <c r="Q2011" s="849"/>
      <c r="R2011" s="837"/>
      <c r="S2011" s="850"/>
    </row>
    <row r="2012" spans="1:19" ht="14.4" customHeight="1" x14ac:dyDescent="0.3">
      <c r="A2012" s="831" t="s">
        <v>4551</v>
      </c>
      <c r="B2012" s="832" t="s">
        <v>4881</v>
      </c>
      <c r="C2012" s="832" t="s">
        <v>606</v>
      </c>
      <c r="D2012" s="832" t="s">
        <v>2494</v>
      </c>
      <c r="E2012" s="832" t="s">
        <v>4553</v>
      </c>
      <c r="F2012" s="832" t="s">
        <v>4744</v>
      </c>
      <c r="G2012" s="832" t="s">
        <v>720</v>
      </c>
      <c r="H2012" s="849"/>
      <c r="I2012" s="849"/>
      <c r="J2012" s="832"/>
      <c r="K2012" s="832"/>
      <c r="L2012" s="849"/>
      <c r="M2012" s="849"/>
      <c r="N2012" s="832"/>
      <c r="O2012" s="832"/>
      <c r="P2012" s="849">
        <v>2</v>
      </c>
      <c r="Q2012" s="849">
        <v>2485.36</v>
      </c>
      <c r="R2012" s="837"/>
      <c r="S2012" s="850">
        <v>1242.68</v>
      </c>
    </row>
    <row r="2013" spans="1:19" ht="14.4" customHeight="1" x14ac:dyDescent="0.3">
      <c r="A2013" s="831" t="s">
        <v>4551</v>
      </c>
      <c r="B2013" s="832" t="s">
        <v>4881</v>
      </c>
      <c r="C2013" s="832" t="s">
        <v>606</v>
      </c>
      <c r="D2013" s="832" t="s">
        <v>2494</v>
      </c>
      <c r="E2013" s="832" t="s">
        <v>4553</v>
      </c>
      <c r="F2013" s="832" t="s">
        <v>4748</v>
      </c>
      <c r="G2013" s="832" t="s">
        <v>2387</v>
      </c>
      <c r="H2013" s="849"/>
      <c r="I2013" s="849"/>
      <c r="J2013" s="832"/>
      <c r="K2013" s="832"/>
      <c r="L2013" s="849">
        <v>11</v>
      </c>
      <c r="M2013" s="849">
        <v>15845.06</v>
      </c>
      <c r="N2013" s="832">
        <v>1</v>
      </c>
      <c r="O2013" s="832">
        <v>1440.46</v>
      </c>
      <c r="P2013" s="849">
        <v>2</v>
      </c>
      <c r="Q2013" s="849">
        <v>2373.14</v>
      </c>
      <c r="R2013" s="837">
        <v>0.14977160073865292</v>
      </c>
      <c r="S2013" s="850">
        <v>1186.57</v>
      </c>
    </row>
    <row r="2014" spans="1:19" ht="14.4" customHeight="1" x14ac:dyDescent="0.3">
      <c r="A2014" s="831" t="s">
        <v>4551</v>
      </c>
      <c r="B2014" s="832" t="s">
        <v>4881</v>
      </c>
      <c r="C2014" s="832" t="s">
        <v>606</v>
      </c>
      <c r="D2014" s="832" t="s">
        <v>2494</v>
      </c>
      <c r="E2014" s="832" t="s">
        <v>4553</v>
      </c>
      <c r="F2014" s="832" t="s">
        <v>4750</v>
      </c>
      <c r="G2014" s="832" t="s">
        <v>2367</v>
      </c>
      <c r="H2014" s="849"/>
      <c r="I2014" s="849"/>
      <c r="J2014" s="832"/>
      <c r="K2014" s="832"/>
      <c r="L2014" s="849">
        <v>1</v>
      </c>
      <c r="M2014" s="849">
        <v>20795.5</v>
      </c>
      <c r="N2014" s="832">
        <v>1</v>
      </c>
      <c r="O2014" s="832">
        <v>20795.5</v>
      </c>
      <c r="P2014" s="849">
        <v>13</v>
      </c>
      <c r="Q2014" s="849">
        <v>265985.2</v>
      </c>
      <c r="R2014" s="837">
        <v>12.790517179197423</v>
      </c>
      <c r="S2014" s="850">
        <v>20460.400000000001</v>
      </c>
    </row>
    <row r="2015" spans="1:19" ht="14.4" customHeight="1" x14ac:dyDescent="0.3">
      <c r="A2015" s="831" t="s">
        <v>4551</v>
      </c>
      <c r="B2015" s="832" t="s">
        <v>4881</v>
      </c>
      <c r="C2015" s="832" t="s">
        <v>606</v>
      </c>
      <c r="D2015" s="832" t="s">
        <v>2494</v>
      </c>
      <c r="E2015" s="832" t="s">
        <v>4553</v>
      </c>
      <c r="F2015" s="832" t="s">
        <v>4756</v>
      </c>
      <c r="G2015" s="832" t="s">
        <v>818</v>
      </c>
      <c r="H2015" s="849"/>
      <c r="I2015" s="849"/>
      <c r="J2015" s="832"/>
      <c r="K2015" s="832"/>
      <c r="L2015" s="849">
        <v>11.709999999999999</v>
      </c>
      <c r="M2015" s="849">
        <v>8052.4800000000005</v>
      </c>
      <c r="N2015" s="832">
        <v>1</v>
      </c>
      <c r="O2015" s="832">
        <v>687.65841161400522</v>
      </c>
      <c r="P2015" s="849">
        <v>2</v>
      </c>
      <c r="Q2015" s="849">
        <v>426.36</v>
      </c>
      <c r="R2015" s="837">
        <v>5.2947663328564612E-2</v>
      </c>
      <c r="S2015" s="850">
        <v>213.18</v>
      </c>
    </row>
    <row r="2016" spans="1:19" ht="14.4" customHeight="1" x14ac:dyDescent="0.3">
      <c r="A2016" s="831" t="s">
        <v>4551</v>
      </c>
      <c r="B2016" s="832" t="s">
        <v>4881</v>
      </c>
      <c r="C2016" s="832" t="s">
        <v>606</v>
      </c>
      <c r="D2016" s="832" t="s">
        <v>2494</v>
      </c>
      <c r="E2016" s="832" t="s">
        <v>4553</v>
      </c>
      <c r="F2016" s="832" t="s">
        <v>4757</v>
      </c>
      <c r="G2016" s="832" t="s">
        <v>818</v>
      </c>
      <c r="H2016" s="849"/>
      <c r="I2016" s="849"/>
      <c r="J2016" s="832"/>
      <c r="K2016" s="832"/>
      <c r="L2016" s="849">
        <v>5.34</v>
      </c>
      <c r="M2016" s="849">
        <v>734.45</v>
      </c>
      <c r="N2016" s="832">
        <v>1</v>
      </c>
      <c r="O2016" s="832">
        <v>137.53745318352063</v>
      </c>
      <c r="P2016" s="849">
        <v>4.3100000000000005</v>
      </c>
      <c r="Q2016" s="849">
        <v>314.33000000000004</v>
      </c>
      <c r="R2016" s="837">
        <v>0.42798012117911366</v>
      </c>
      <c r="S2016" s="850">
        <v>72.930394431554532</v>
      </c>
    </row>
    <row r="2017" spans="1:19" ht="14.4" customHeight="1" x14ac:dyDescent="0.3">
      <c r="A2017" s="831" t="s">
        <v>4551</v>
      </c>
      <c r="B2017" s="832" t="s">
        <v>4881</v>
      </c>
      <c r="C2017" s="832" t="s">
        <v>606</v>
      </c>
      <c r="D2017" s="832" t="s">
        <v>2494</v>
      </c>
      <c r="E2017" s="832" t="s">
        <v>4553</v>
      </c>
      <c r="F2017" s="832" t="s">
        <v>4763</v>
      </c>
      <c r="G2017" s="832" t="s">
        <v>728</v>
      </c>
      <c r="H2017" s="849"/>
      <c r="I2017" s="849"/>
      <c r="J2017" s="832"/>
      <c r="K2017" s="832"/>
      <c r="L2017" s="849">
        <v>5.01</v>
      </c>
      <c r="M2017" s="849">
        <v>1034.46</v>
      </c>
      <c r="N2017" s="832">
        <v>1</v>
      </c>
      <c r="O2017" s="832">
        <v>206.47904191616769</v>
      </c>
      <c r="P2017" s="849">
        <v>93.169999999999987</v>
      </c>
      <c r="Q2017" s="849">
        <v>10421.549999999999</v>
      </c>
      <c r="R2017" s="837">
        <v>10.074386636506002</v>
      </c>
      <c r="S2017" s="850">
        <v>111.85521090479769</v>
      </c>
    </row>
    <row r="2018" spans="1:19" ht="14.4" customHeight="1" x14ac:dyDescent="0.3">
      <c r="A2018" s="831" t="s">
        <v>4551</v>
      </c>
      <c r="B2018" s="832" t="s">
        <v>4881</v>
      </c>
      <c r="C2018" s="832" t="s">
        <v>606</v>
      </c>
      <c r="D2018" s="832" t="s">
        <v>2494</v>
      </c>
      <c r="E2018" s="832" t="s">
        <v>4553</v>
      </c>
      <c r="F2018" s="832" t="s">
        <v>4764</v>
      </c>
      <c r="G2018" s="832" t="s">
        <v>728</v>
      </c>
      <c r="H2018" s="849"/>
      <c r="I2018" s="849"/>
      <c r="J2018" s="832"/>
      <c r="K2018" s="832"/>
      <c r="L2018" s="849"/>
      <c r="M2018" s="849"/>
      <c r="N2018" s="832"/>
      <c r="O2018" s="832"/>
      <c r="P2018" s="849">
        <v>7.7700000000000014</v>
      </c>
      <c r="Q2018" s="849">
        <v>2238.56</v>
      </c>
      <c r="R2018" s="837"/>
      <c r="S2018" s="850">
        <v>288.10296010296003</v>
      </c>
    </row>
    <row r="2019" spans="1:19" ht="14.4" customHeight="1" x14ac:dyDescent="0.3">
      <c r="A2019" s="831" t="s">
        <v>4551</v>
      </c>
      <c r="B2019" s="832" t="s">
        <v>4881</v>
      </c>
      <c r="C2019" s="832" t="s">
        <v>606</v>
      </c>
      <c r="D2019" s="832" t="s">
        <v>2494</v>
      </c>
      <c r="E2019" s="832" t="s">
        <v>4553</v>
      </c>
      <c r="F2019" s="832" t="s">
        <v>4765</v>
      </c>
      <c r="G2019" s="832" t="s">
        <v>958</v>
      </c>
      <c r="H2019" s="849"/>
      <c r="I2019" s="849"/>
      <c r="J2019" s="832"/>
      <c r="K2019" s="832"/>
      <c r="L2019" s="849"/>
      <c r="M2019" s="849"/>
      <c r="N2019" s="832"/>
      <c r="O2019" s="832"/>
      <c r="P2019" s="849">
        <v>35.479999999999997</v>
      </c>
      <c r="Q2019" s="849">
        <v>6489.3099999999995</v>
      </c>
      <c r="R2019" s="837"/>
      <c r="S2019" s="850">
        <v>182.90050732807217</v>
      </c>
    </row>
    <row r="2020" spans="1:19" ht="14.4" customHeight="1" x14ac:dyDescent="0.3">
      <c r="A2020" s="831" t="s">
        <v>4551</v>
      </c>
      <c r="B2020" s="832" t="s">
        <v>4881</v>
      </c>
      <c r="C2020" s="832" t="s">
        <v>606</v>
      </c>
      <c r="D2020" s="832" t="s">
        <v>2494</v>
      </c>
      <c r="E2020" s="832" t="s">
        <v>4553</v>
      </c>
      <c r="F2020" s="832" t="s">
        <v>4768</v>
      </c>
      <c r="G2020" s="832" t="s">
        <v>958</v>
      </c>
      <c r="H2020" s="849"/>
      <c r="I2020" s="849"/>
      <c r="J2020" s="832"/>
      <c r="K2020" s="832"/>
      <c r="L2020" s="849"/>
      <c r="M2020" s="849"/>
      <c r="N2020" s="832"/>
      <c r="O2020" s="832"/>
      <c r="P2020" s="849">
        <v>26.87</v>
      </c>
      <c r="Q2020" s="849">
        <v>2621.1699999999996</v>
      </c>
      <c r="R2020" s="837"/>
      <c r="S2020" s="850">
        <v>97.550055824339395</v>
      </c>
    </row>
    <row r="2021" spans="1:19" ht="14.4" customHeight="1" x14ac:dyDescent="0.3">
      <c r="A2021" s="831" t="s">
        <v>4551</v>
      </c>
      <c r="B2021" s="832" t="s">
        <v>4881</v>
      </c>
      <c r="C2021" s="832" t="s">
        <v>606</v>
      </c>
      <c r="D2021" s="832" t="s">
        <v>2494</v>
      </c>
      <c r="E2021" s="832" t="s">
        <v>4553</v>
      </c>
      <c r="F2021" s="832" t="s">
        <v>4769</v>
      </c>
      <c r="G2021" s="832" t="s">
        <v>958</v>
      </c>
      <c r="H2021" s="849"/>
      <c r="I2021" s="849"/>
      <c r="J2021" s="832"/>
      <c r="K2021" s="832"/>
      <c r="L2021" s="849">
        <v>0.94</v>
      </c>
      <c r="M2021" s="849">
        <v>2166.31</v>
      </c>
      <c r="N2021" s="832">
        <v>1</v>
      </c>
      <c r="O2021" s="832">
        <v>2304.5851063829787</v>
      </c>
      <c r="P2021" s="849">
        <v>59.11</v>
      </c>
      <c r="Q2021" s="849">
        <v>24898.320000000003</v>
      </c>
      <c r="R2021" s="837">
        <v>11.493424302154356</v>
      </c>
      <c r="S2021" s="850">
        <v>421.2200981221452</v>
      </c>
    </row>
    <row r="2022" spans="1:19" ht="14.4" customHeight="1" x14ac:dyDescent="0.3">
      <c r="A2022" s="831" t="s">
        <v>4551</v>
      </c>
      <c r="B2022" s="832" t="s">
        <v>4881</v>
      </c>
      <c r="C2022" s="832" t="s">
        <v>606</v>
      </c>
      <c r="D2022" s="832" t="s">
        <v>2494</v>
      </c>
      <c r="E2022" s="832" t="s">
        <v>4553</v>
      </c>
      <c r="F2022" s="832" t="s">
        <v>4771</v>
      </c>
      <c r="G2022" s="832" t="s">
        <v>1902</v>
      </c>
      <c r="H2022" s="849"/>
      <c r="I2022" s="849"/>
      <c r="J2022" s="832"/>
      <c r="K2022" s="832"/>
      <c r="L2022" s="849"/>
      <c r="M2022" s="849"/>
      <c r="N2022" s="832"/>
      <c r="O2022" s="832"/>
      <c r="P2022" s="849">
        <v>2</v>
      </c>
      <c r="Q2022" s="849">
        <v>296.92</v>
      </c>
      <c r="R2022" s="837"/>
      <c r="S2022" s="850">
        <v>148.46</v>
      </c>
    </row>
    <row r="2023" spans="1:19" ht="14.4" customHeight="1" x14ac:dyDescent="0.3">
      <c r="A2023" s="831" t="s">
        <v>4551</v>
      </c>
      <c r="B2023" s="832" t="s">
        <v>4881</v>
      </c>
      <c r="C2023" s="832" t="s">
        <v>606</v>
      </c>
      <c r="D2023" s="832" t="s">
        <v>2494</v>
      </c>
      <c r="E2023" s="832" t="s">
        <v>4553</v>
      </c>
      <c r="F2023" s="832" t="s">
        <v>4773</v>
      </c>
      <c r="G2023" s="832" t="s">
        <v>2087</v>
      </c>
      <c r="H2023" s="849"/>
      <c r="I2023" s="849"/>
      <c r="J2023" s="832"/>
      <c r="K2023" s="832"/>
      <c r="L2023" s="849"/>
      <c r="M2023" s="849"/>
      <c r="N2023" s="832"/>
      <c r="O2023" s="832"/>
      <c r="P2023" s="849">
        <v>15.06</v>
      </c>
      <c r="Q2023" s="849">
        <v>7142.51</v>
      </c>
      <c r="R2023" s="837"/>
      <c r="S2023" s="850">
        <v>474.27025232403719</v>
      </c>
    </row>
    <row r="2024" spans="1:19" ht="14.4" customHeight="1" x14ac:dyDescent="0.3">
      <c r="A2024" s="831" t="s">
        <v>4551</v>
      </c>
      <c r="B2024" s="832" t="s">
        <v>4881</v>
      </c>
      <c r="C2024" s="832" t="s">
        <v>606</v>
      </c>
      <c r="D2024" s="832" t="s">
        <v>2494</v>
      </c>
      <c r="E2024" s="832" t="s">
        <v>4553</v>
      </c>
      <c r="F2024" s="832" t="s">
        <v>4774</v>
      </c>
      <c r="G2024" s="832" t="s">
        <v>2087</v>
      </c>
      <c r="H2024" s="849"/>
      <c r="I2024" s="849"/>
      <c r="J2024" s="832"/>
      <c r="K2024" s="832"/>
      <c r="L2024" s="849"/>
      <c r="M2024" s="849"/>
      <c r="N2024" s="832"/>
      <c r="O2024" s="832"/>
      <c r="P2024" s="849">
        <v>13.74</v>
      </c>
      <c r="Q2024" s="849">
        <v>2810.1099999999997</v>
      </c>
      <c r="R2024" s="837"/>
      <c r="S2024" s="850">
        <v>204.52037845705965</v>
      </c>
    </row>
    <row r="2025" spans="1:19" ht="14.4" customHeight="1" x14ac:dyDescent="0.3">
      <c r="A2025" s="831" t="s">
        <v>4551</v>
      </c>
      <c r="B2025" s="832" t="s">
        <v>4881</v>
      </c>
      <c r="C2025" s="832" t="s">
        <v>606</v>
      </c>
      <c r="D2025" s="832" t="s">
        <v>2494</v>
      </c>
      <c r="E2025" s="832" t="s">
        <v>4788</v>
      </c>
      <c r="F2025" s="832" t="s">
        <v>4791</v>
      </c>
      <c r="G2025" s="832" t="s">
        <v>4792</v>
      </c>
      <c r="H2025" s="849"/>
      <c r="I2025" s="849"/>
      <c r="J2025" s="832"/>
      <c r="K2025" s="832"/>
      <c r="L2025" s="849">
        <v>2</v>
      </c>
      <c r="M2025" s="849">
        <v>5180</v>
      </c>
      <c r="N2025" s="832">
        <v>1</v>
      </c>
      <c r="O2025" s="832">
        <v>2590</v>
      </c>
      <c r="P2025" s="849"/>
      <c r="Q2025" s="849"/>
      <c r="R2025" s="837"/>
      <c r="S2025" s="850"/>
    </row>
    <row r="2026" spans="1:19" ht="14.4" customHeight="1" x14ac:dyDescent="0.3">
      <c r="A2026" s="831" t="s">
        <v>4551</v>
      </c>
      <c r="B2026" s="832" t="s">
        <v>4881</v>
      </c>
      <c r="C2026" s="832" t="s">
        <v>606</v>
      </c>
      <c r="D2026" s="832" t="s">
        <v>2494</v>
      </c>
      <c r="E2026" s="832" t="s">
        <v>4793</v>
      </c>
      <c r="F2026" s="832" t="s">
        <v>4794</v>
      </c>
      <c r="G2026" s="832" t="s">
        <v>4795</v>
      </c>
      <c r="H2026" s="849"/>
      <c r="I2026" s="849"/>
      <c r="J2026" s="832"/>
      <c r="K2026" s="832"/>
      <c r="L2026" s="849">
        <v>2</v>
      </c>
      <c r="M2026" s="849">
        <v>1734</v>
      </c>
      <c r="N2026" s="832">
        <v>1</v>
      </c>
      <c r="O2026" s="832">
        <v>867</v>
      </c>
      <c r="P2026" s="849">
        <v>1</v>
      </c>
      <c r="Q2026" s="849">
        <v>867</v>
      </c>
      <c r="R2026" s="837">
        <v>0.5</v>
      </c>
      <c r="S2026" s="850">
        <v>867</v>
      </c>
    </row>
    <row r="2027" spans="1:19" ht="14.4" customHeight="1" x14ac:dyDescent="0.3">
      <c r="A2027" s="831" t="s">
        <v>4551</v>
      </c>
      <c r="B2027" s="832" t="s">
        <v>4881</v>
      </c>
      <c r="C2027" s="832" t="s">
        <v>606</v>
      </c>
      <c r="D2027" s="832" t="s">
        <v>2494</v>
      </c>
      <c r="E2027" s="832" t="s">
        <v>4793</v>
      </c>
      <c r="F2027" s="832" t="s">
        <v>4796</v>
      </c>
      <c r="G2027" s="832" t="s">
        <v>4797</v>
      </c>
      <c r="H2027" s="849"/>
      <c r="I2027" s="849"/>
      <c r="J2027" s="832"/>
      <c r="K2027" s="832"/>
      <c r="L2027" s="849">
        <v>5</v>
      </c>
      <c r="M2027" s="849">
        <v>4335</v>
      </c>
      <c r="N2027" s="832">
        <v>1</v>
      </c>
      <c r="O2027" s="832">
        <v>867</v>
      </c>
      <c r="P2027" s="849">
        <v>175</v>
      </c>
      <c r="Q2027" s="849">
        <v>98463.75</v>
      </c>
      <c r="R2027" s="837">
        <v>22.713667820069205</v>
      </c>
      <c r="S2027" s="850">
        <v>562.65</v>
      </c>
    </row>
    <row r="2028" spans="1:19" ht="14.4" customHeight="1" x14ac:dyDescent="0.3">
      <c r="A2028" s="831" t="s">
        <v>4551</v>
      </c>
      <c r="B2028" s="832" t="s">
        <v>4881</v>
      </c>
      <c r="C2028" s="832" t="s">
        <v>606</v>
      </c>
      <c r="D2028" s="832" t="s">
        <v>2494</v>
      </c>
      <c r="E2028" s="832" t="s">
        <v>4793</v>
      </c>
      <c r="F2028" s="832" t="s">
        <v>4798</v>
      </c>
      <c r="G2028" s="832" t="s">
        <v>4799</v>
      </c>
      <c r="H2028" s="849"/>
      <c r="I2028" s="849"/>
      <c r="J2028" s="832"/>
      <c r="K2028" s="832"/>
      <c r="L2028" s="849">
        <v>1</v>
      </c>
      <c r="M2028" s="849">
        <v>964</v>
      </c>
      <c r="N2028" s="832">
        <v>1</v>
      </c>
      <c r="O2028" s="832">
        <v>964</v>
      </c>
      <c r="P2028" s="849"/>
      <c r="Q2028" s="849"/>
      <c r="R2028" s="837"/>
      <c r="S2028" s="850"/>
    </row>
    <row r="2029" spans="1:19" ht="14.4" customHeight="1" x14ac:dyDescent="0.3">
      <c r="A2029" s="831" t="s">
        <v>4551</v>
      </c>
      <c r="B2029" s="832" t="s">
        <v>4881</v>
      </c>
      <c r="C2029" s="832" t="s">
        <v>606</v>
      </c>
      <c r="D2029" s="832" t="s">
        <v>2494</v>
      </c>
      <c r="E2029" s="832" t="s">
        <v>4804</v>
      </c>
      <c r="F2029" s="832" t="s">
        <v>4805</v>
      </c>
      <c r="G2029" s="832" t="s">
        <v>4806</v>
      </c>
      <c r="H2029" s="849"/>
      <c r="I2029" s="849"/>
      <c r="J2029" s="832"/>
      <c r="K2029" s="832"/>
      <c r="L2029" s="849">
        <v>1</v>
      </c>
      <c r="M2029" s="849">
        <v>300</v>
      </c>
      <c r="N2029" s="832">
        <v>1</v>
      </c>
      <c r="O2029" s="832">
        <v>300</v>
      </c>
      <c r="P2029" s="849">
        <v>3</v>
      </c>
      <c r="Q2029" s="849">
        <v>906</v>
      </c>
      <c r="R2029" s="837">
        <v>3.02</v>
      </c>
      <c r="S2029" s="850">
        <v>302</v>
      </c>
    </row>
    <row r="2030" spans="1:19" ht="14.4" customHeight="1" x14ac:dyDescent="0.3">
      <c r="A2030" s="831" t="s">
        <v>4551</v>
      </c>
      <c r="B2030" s="832" t="s">
        <v>4881</v>
      </c>
      <c r="C2030" s="832" t="s">
        <v>606</v>
      </c>
      <c r="D2030" s="832" t="s">
        <v>2494</v>
      </c>
      <c r="E2030" s="832" t="s">
        <v>4804</v>
      </c>
      <c r="F2030" s="832" t="s">
        <v>4807</v>
      </c>
      <c r="G2030" s="832" t="s">
        <v>4808</v>
      </c>
      <c r="H2030" s="849"/>
      <c r="I2030" s="849"/>
      <c r="J2030" s="832"/>
      <c r="K2030" s="832"/>
      <c r="L2030" s="849">
        <v>1</v>
      </c>
      <c r="M2030" s="849">
        <v>122</v>
      </c>
      <c r="N2030" s="832">
        <v>1</v>
      </c>
      <c r="O2030" s="832">
        <v>122</v>
      </c>
      <c r="P2030" s="849">
        <v>8</v>
      </c>
      <c r="Q2030" s="849">
        <v>976</v>
      </c>
      <c r="R2030" s="837">
        <v>8</v>
      </c>
      <c r="S2030" s="850">
        <v>122</v>
      </c>
    </row>
    <row r="2031" spans="1:19" ht="14.4" customHeight="1" x14ac:dyDescent="0.3">
      <c r="A2031" s="831" t="s">
        <v>4551</v>
      </c>
      <c r="B2031" s="832" t="s">
        <v>4881</v>
      </c>
      <c r="C2031" s="832" t="s">
        <v>606</v>
      </c>
      <c r="D2031" s="832" t="s">
        <v>2494</v>
      </c>
      <c r="E2031" s="832" t="s">
        <v>4804</v>
      </c>
      <c r="F2031" s="832" t="s">
        <v>4809</v>
      </c>
      <c r="G2031" s="832" t="s">
        <v>4810</v>
      </c>
      <c r="H2031" s="849"/>
      <c r="I2031" s="849"/>
      <c r="J2031" s="832"/>
      <c r="K2031" s="832"/>
      <c r="L2031" s="849">
        <v>52</v>
      </c>
      <c r="M2031" s="849">
        <v>7644</v>
      </c>
      <c r="N2031" s="832">
        <v>1</v>
      </c>
      <c r="O2031" s="832">
        <v>147</v>
      </c>
      <c r="P2031" s="849">
        <v>109</v>
      </c>
      <c r="Q2031" s="849">
        <v>16459</v>
      </c>
      <c r="R2031" s="837">
        <v>2.1531920460491891</v>
      </c>
      <c r="S2031" s="850">
        <v>151</v>
      </c>
    </row>
    <row r="2032" spans="1:19" ht="14.4" customHeight="1" x14ac:dyDescent="0.3">
      <c r="A2032" s="831" t="s">
        <v>4551</v>
      </c>
      <c r="B2032" s="832" t="s">
        <v>4881</v>
      </c>
      <c r="C2032" s="832" t="s">
        <v>606</v>
      </c>
      <c r="D2032" s="832" t="s">
        <v>2494</v>
      </c>
      <c r="E2032" s="832" t="s">
        <v>4804</v>
      </c>
      <c r="F2032" s="832" t="s">
        <v>4811</v>
      </c>
      <c r="G2032" s="832" t="s">
        <v>4812</v>
      </c>
      <c r="H2032" s="849"/>
      <c r="I2032" s="849"/>
      <c r="J2032" s="832"/>
      <c r="K2032" s="832"/>
      <c r="L2032" s="849">
        <v>2</v>
      </c>
      <c r="M2032" s="849">
        <v>392</v>
      </c>
      <c r="N2032" s="832">
        <v>1</v>
      </c>
      <c r="O2032" s="832">
        <v>196</v>
      </c>
      <c r="P2032" s="849"/>
      <c r="Q2032" s="849"/>
      <c r="R2032" s="837"/>
      <c r="S2032" s="850"/>
    </row>
    <row r="2033" spans="1:19" ht="14.4" customHeight="1" x14ac:dyDescent="0.3">
      <c r="A2033" s="831" t="s">
        <v>4551</v>
      </c>
      <c r="B2033" s="832" t="s">
        <v>4881</v>
      </c>
      <c r="C2033" s="832" t="s">
        <v>606</v>
      </c>
      <c r="D2033" s="832" t="s">
        <v>2494</v>
      </c>
      <c r="E2033" s="832" t="s">
        <v>4804</v>
      </c>
      <c r="F2033" s="832" t="s">
        <v>4813</v>
      </c>
      <c r="G2033" s="832" t="s">
        <v>4814</v>
      </c>
      <c r="H2033" s="849">
        <v>1</v>
      </c>
      <c r="I2033" s="849">
        <v>37</v>
      </c>
      <c r="J2033" s="832">
        <v>9.2592592592592587E-3</v>
      </c>
      <c r="K2033" s="832">
        <v>37</v>
      </c>
      <c r="L2033" s="849">
        <v>108</v>
      </c>
      <c r="M2033" s="849">
        <v>3996</v>
      </c>
      <c r="N2033" s="832">
        <v>1</v>
      </c>
      <c r="O2033" s="832">
        <v>37</v>
      </c>
      <c r="P2033" s="849">
        <v>434</v>
      </c>
      <c r="Q2033" s="849">
        <v>16492</v>
      </c>
      <c r="R2033" s="837">
        <v>4.1271271271271273</v>
      </c>
      <c r="S2033" s="850">
        <v>38</v>
      </c>
    </row>
    <row r="2034" spans="1:19" ht="14.4" customHeight="1" x14ac:dyDescent="0.3">
      <c r="A2034" s="831" t="s">
        <v>4551</v>
      </c>
      <c r="B2034" s="832" t="s">
        <v>4881</v>
      </c>
      <c r="C2034" s="832" t="s">
        <v>606</v>
      </c>
      <c r="D2034" s="832" t="s">
        <v>2494</v>
      </c>
      <c r="E2034" s="832" t="s">
        <v>4804</v>
      </c>
      <c r="F2034" s="832" t="s">
        <v>4899</v>
      </c>
      <c r="G2034" s="832" t="s">
        <v>4900</v>
      </c>
      <c r="H2034" s="849"/>
      <c r="I2034" s="849"/>
      <c r="J2034" s="832"/>
      <c r="K2034" s="832"/>
      <c r="L2034" s="849">
        <v>663</v>
      </c>
      <c r="M2034" s="849">
        <v>118014</v>
      </c>
      <c r="N2034" s="832">
        <v>1</v>
      </c>
      <c r="O2034" s="832">
        <v>178</v>
      </c>
      <c r="P2034" s="849">
        <v>1149</v>
      </c>
      <c r="Q2034" s="849">
        <v>205671</v>
      </c>
      <c r="R2034" s="837">
        <v>1.7427678072093142</v>
      </c>
      <c r="S2034" s="850">
        <v>179</v>
      </c>
    </row>
    <row r="2035" spans="1:19" ht="14.4" customHeight="1" x14ac:dyDescent="0.3">
      <c r="A2035" s="831" t="s">
        <v>4551</v>
      </c>
      <c r="B2035" s="832" t="s">
        <v>4881</v>
      </c>
      <c r="C2035" s="832" t="s">
        <v>606</v>
      </c>
      <c r="D2035" s="832" t="s">
        <v>2494</v>
      </c>
      <c r="E2035" s="832" t="s">
        <v>4804</v>
      </c>
      <c r="F2035" s="832" t="s">
        <v>4823</v>
      </c>
      <c r="G2035" s="832" t="s">
        <v>4824</v>
      </c>
      <c r="H2035" s="849"/>
      <c r="I2035" s="849"/>
      <c r="J2035" s="832"/>
      <c r="K2035" s="832"/>
      <c r="L2035" s="849">
        <v>130</v>
      </c>
      <c r="M2035" s="849">
        <v>31720</v>
      </c>
      <c r="N2035" s="832">
        <v>1</v>
      </c>
      <c r="O2035" s="832">
        <v>244</v>
      </c>
      <c r="P2035" s="849">
        <v>881</v>
      </c>
      <c r="Q2035" s="849">
        <v>215845</v>
      </c>
      <c r="R2035" s="837">
        <v>6.8046973518284997</v>
      </c>
      <c r="S2035" s="850">
        <v>245</v>
      </c>
    </row>
    <row r="2036" spans="1:19" ht="14.4" customHeight="1" x14ac:dyDescent="0.3">
      <c r="A2036" s="831" t="s">
        <v>4551</v>
      </c>
      <c r="B2036" s="832" t="s">
        <v>4881</v>
      </c>
      <c r="C2036" s="832" t="s">
        <v>606</v>
      </c>
      <c r="D2036" s="832" t="s">
        <v>2494</v>
      </c>
      <c r="E2036" s="832" t="s">
        <v>4804</v>
      </c>
      <c r="F2036" s="832" t="s">
        <v>4825</v>
      </c>
      <c r="G2036" s="832" t="s">
        <v>4826</v>
      </c>
      <c r="H2036" s="849"/>
      <c r="I2036" s="849"/>
      <c r="J2036" s="832"/>
      <c r="K2036" s="832"/>
      <c r="L2036" s="849">
        <v>665</v>
      </c>
      <c r="M2036" s="849">
        <v>22166.659999999996</v>
      </c>
      <c r="N2036" s="832">
        <v>1</v>
      </c>
      <c r="O2036" s="832">
        <v>33.333323308270671</v>
      </c>
      <c r="P2036" s="849">
        <v>1156</v>
      </c>
      <c r="Q2036" s="849">
        <v>38533.290000000008</v>
      </c>
      <c r="R2036" s="837">
        <v>1.7383444325847923</v>
      </c>
      <c r="S2036" s="850">
        <v>33.333295847750875</v>
      </c>
    </row>
    <row r="2037" spans="1:19" ht="14.4" customHeight="1" x14ac:dyDescent="0.3">
      <c r="A2037" s="831" t="s">
        <v>4551</v>
      </c>
      <c r="B2037" s="832" t="s">
        <v>4881</v>
      </c>
      <c r="C2037" s="832" t="s">
        <v>606</v>
      </c>
      <c r="D2037" s="832" t="s">
        <v>2494</v>
      </c>
      <c r="E2037" s="832" t="s">
        <v>4804</v>
      </c>
      <c r="F2037" s="832" t="s">
        <v>4827</v>
      </c>
      <c r="G2037" s="832" t="s">
        <v>4828</v>
      </c>
      <c r="H2037" s="849"/>
      <c r="I2037" s="849"/>
      <c r="J2037" s="832"/>
      <c r="K2037" s="832"/>
      <c r="L2037" s="849">
        <v>573</v>
      </c>
      <c r="M2037" s="849">
        <v>21201</v>
      </c>
      <c r="N2037" s="832">
        <v>1</v>
      </c>
      <c r="O2037" s="832">
        <v>37</v>
      </c>
      <c r="P2037" s="849">
        <v>1021</v>
      </c>
      <c r="Q2037" s="849">
        <v>38798</v>
      </c>
      <c r="R2037" s="837">
        <v>1.8300080184896939</v>
      </c>
      <c r="S2037" s="850">
        <v>38</v>
      </c>
    </row>
    <row r="2038" spans="1:19" ht="14.4" customHeight="1" x14ac:dyDescent="0.3">
      <c r="A2038" s="831" t="s">
        <v>4551</v>
      </c>
      <c r="B2038" s="832" t="s">
        <v>4881</v>
      </c>
      <c r="C2038" s="832" t="s">
        <v>606</v>
      </c>
      <c r="D2038" s="832" t="s">
        <v>2494</v>
      </c>
      <c r="E2038" s="832" t="s">
        <v>4804</v>
      </c>
      <c r="F2038" s="832" t="s">
        <v>4829</v>
      </c>
      <c r="G2038" s="832" t="s">
        <v>4830</v>
      </c>
      <c r="H2038" s="849"/>
      <c r="I2038" s="849"/>
      <c r="J2038" s="832"/>
      <c r="K2038" s="832"/>
      <c r="L2038" s="849"/>
      <c r="M2038" s="849"/>
      <c r="N2038" s="832"/>
      <c r="O2038" s="832"/>
      <c r="P2038" s="849">
        <v>3</v>
      </c>
      <c r="Q2038" s="849">
        <v>261</v>
      </c>
      <c r="R2038" s="837"/>
      <c r="S2038" s="850">
        <v>87</v>
      </c>
    </row>
    <row r="2039" spans="1:19" ht="14.4" customHeight="1" x14ac:dyDescent="0.3">
      <c r="A2039" s="831" t="s">
        <v>4551</v>
      </c>
      <c r="B2039" s="832" t="s">
        <v>4881</v>
      </c>
      <c r="C2039" s="832" t="s">
        <v>606</v>
      </c>
      <c r="D2039" s="832" t="s">
        <v>2494</v>
      </c>
      <c r="E2039" s="832" t="s">
        <v>4804</v>
      </c>
      <c r="F2039" s="832" t="s">
        <v>4831</v>
      </c>
      <c r="G2039" s="832" t="s">
        <v>4832</v>
      </c>
      <c r="H2039" s="849"/>
      <c r="I2039" s="849"/>
      <c r="J2039" s="832"/>
      <c r="K2039" s="832"/>
      <c r="L2039" s="849">
        <v>36</v>
      </c>
      <c r="M2039" s="849">
        <v>1152</v>
      </c>
      <c r="N2039" s="832">
        <v>1</v>
      </c>
      <c r="O2039" s="832">
        <v>32</v>
      </c>
      <c r="P2039" s="849">
        <v>141</v>
      </c>
      <c r="Q2039" s="849">
        <v>4653</v>
      </c>
      <c r="R2039" s="837">
        <v>4.0390625</v>
      </c>
      <c r="S2039" s="850">
        <v>33</v>
      </c>
    </row>
    <row r="2040" spans="1:19" ht="14.4" customHeight="1" x14ac:dyDescent="0.3">
      <c r="A2040" s="831" t="s">
        <v>4551</v>
      </c>
      <c r="B2040" s="832" t="s">
        <v>4881</v>
      </c>
      <c r="C2040" s="832" t="s">
        <v>606</v>
      </c>
      <c r="D2040" s="832" t="s">
        <v>2494</v>
      </c>
      <c r="E2040" s="832" t="s">
        <v>4804</v>
      </c>
      <c r="F2040" s="832" t="s">
        <v>4917</v>
      </c>
      <c r="G2040" s="832" t="s">
        <v>4918</v>
      </c>
      <c r="H2040" s="849"/>
      <c r="I2040" s="849"/>
      <c r="J2040" s="832"/>
      <c r="K2040" s="832"/>
      <c r="L2040" s="849">
        <v>4</v>
      </c>
      <c r="M2040" s="849">
        <v>1420</v>
      </c>
      <c r="N2040" s="832">
        <v>1</v>
      </c>
      <c r="O2040" s="832">
        <v>355</v>
      </c>
      <c r="P2040" s="849">
        <v>10</v>
      </c>
      <c r="Q2040" s="849">
        <v>3580</v>
      </c>
      <c r="R2040" s="837">
        <v>2.5211267605633805</v>
      </c>
      <c r="S2040" s="850">
        <v>358</v>
      </c>
    </row>
    <row r="2041" spans="1:19" ht="14.4" customHeight="1" x14ac:dyDescent="0.3">
      <c r="A2041" s="831" t="s">
        <v>4551</v>
      </c>
      <c r="B2041" s="832" t="s">
        <v>4881</v>
      </c>
      <c r="C2041" s="832" t="s">
        <v>606</v>
      </c>
      <c r="D2041" s="832" t="s">
        <v>2494</v>
      </c>
      <c r="E2041" s="832" t="s">
        <v>4804</v>
      </c>
      <c r="F2041" s="832" t="s">
        <v>4835</v>
      </c>
      <c r="G2041" s="832" t="s">
        <v>4836</v>
      </c>
      <c r="H2041" s="849"/>
      <c r="I2041" s="849"/>
      <c r="J2041" s="832"/>
      <c r="K2041" s="832"/>
      <c r="L2041" s="849">
        <v>67</v>
      </c>
      <c r="M2041" s="849">
        <v>8844</v>
      </c>
      <c r="N2041" s="832">
        <v>1</v>
      </c>
      <c r="O2041" s="832">
        <v>132</v>
      </c>
      <c r="P2041" s="849">
        <v>240</v>
      </c>
      <c r="Q2041" s="849">
        <v>32400</v>
      </c>
      <c r="R2041" s="837">
        <v>3.6635006784260518</v>
      </c>
      <c r="S2041" s="850">
        <v>135</v>
      </c>
    </row>
    <row r="2042" spans="1:19" ht="14.4" customHeight="1" x14ac:dyDescent="0.3">
      <c r="A2042" s="831" t="s">
        <v>4551</v>
      </c>
      <c r="B2042" s="832" t="s">
        <v>4881</v>
      </c>
      <c r="C2042" s="832" t="s">
        <v>606</v>
      </c>
      <c r="D2042" s="832" t="s">
        <v>2494</v>
      </c>
      <c r="E2042" s="832" t="s">
        <v>4804</v>
      </c>
      <c r="F2042" s="832" t="s">
        <v>4919</v>
      </c>
      <c r="G2042" s="832" t="s">
        <v>4920</v>
      </c>
      <c r="H2042" s="849"/>
      <c r="I2042" s="849"/>
      <c r="J2042" s="832"/>
      <c r="K2042" s="832"/>
      <c r="L2042" s="849">
        <v>1</v>
      </c>
      <c r="M2042" s="849">
        <v>702</v>
      </c>
      <c r="N2042" s="832">
        <v>1</v>
      </c>
      <c r="O2042" s="832">
        <v>702</v>
      </c>
      <c r="P2042" s="849"/>
      <c r="Q2042" s="849"/>
      <c r="R2042" s="837"/>
      <c r="S2042" s="850"/>
    </row>
    <row r="2043" spans="1:19" ht="14.4" customHeight="1" x14ac:dyDescent="0.3">
      <c r="A2043" s="831" t="s">
        <v>4551</v>
      </c>
      <c r="B2043" s="832" t="s">
        <v>4881</v>
      </c>
      <c r="C2043" s="832" t="s">
        <v>606</v>
      </c>
      <c r="D2043" s="832" t="s">
        <v>2494</v>
      </c>
      <c r="E2043" s="832" t="s">
        <v>4804</v>
      </c>
      <c r="F2043" s="832" t="s">
        <v>4841</v>
      </c>
      <c r="G2043" s="832" t="s">
        <v>4842</v>
      </c>
      <c r="H2043" s="849">
        <v>1</v>
      </c>
      <c r="I2043" s="849">
        <v>59</v>
      </c>
      <c r="J2043" s="832">
        <v>1.3888888888888888E-2</v>
      </c>
      <c r="K2043" s="832">
        <v>59</v>
      </c>
      <c r="L2043" s="849">
        <v>72</v>
      </c>
      <c r="M2043" s="849">
        <v>4248</v>
      </c>
      <c r="N2043" s="832">
        <v>1</v>
      </c>
      <c r="O2043" s="832">
        <v>59</v>
      </c>
      <c r="P2043" s="849">
        <v>395</v>
      </c>
      <c r="Q2043" s="849">
        <v>24095</v>
      </c>
      <c r="R2043" s="837">
        <v>5.6720809792843694</v>
      </c>
      <c r="S2043" s="850">
        <v>61</v>
      </c>
    </row>
    <row r="2044" spans="1:19" ht="14.4" customHeight="1" x14ac:dyDescent="0.3">
      <c r="A2044" s="831" t="s">
        <v>4551</v>
      </c>
      <c r="B2044" s="832" t="s">
        <v>4881</v>
      </c>
      <c r="C2044" s="832" t="s">
        <v>606</v>
      </c>
      <c r="D2044" s="832" t="s">
        <v>2494</v>
      </c>
      <c r="E2044" s="832" t="s">
        <v>4804</v>
      </c>
      <c r="F2044" s="832" t="s">
        <v>4845</v>
      </c>
      <c r="G2044" s="832" t="s">
        <v>4846</v>
      </c>
      <c r="H2044" s="849"/>
      <c r="I2044" s="849"/>
      <c r="J2044" s="832"/>
      <c r="K2044" s="832"/>
      <c r="L2044" s="849"/>
      <c r="M2044" s="849"/>
      <c r="N2044" s="832"/>
      <c r="O2044" s="832"/>
      <c r="P2044" s="849">
        <v>3</v>
      </c>
      <c r="Q2044" s="849">
        <v>183</v>
      </c>
      <c r="R2044" s="837"/>
      <c r="S2044" s="850">
        <v>61</v>
      </c>
    </row>
    <row r="2045" spans="1:19" ht="14.4" customHeight="1" x14ac:dyDescent="0.3">
      <c r="A2045" s="831" t="s">
        <v>4551</v>
      </c>
      <c r="B2045" s="832" t="s">
        <v>4881</v>
      </c>
      <c r="C2045" s="832" t="s">
        <v>606</v>
      </c>
      <c r="D2045" s="832" t="s">
        <v>2494</v>
      </c>
      <c r="E2045" s="832" t="s">
        <v>4804</v>
      </c>
      <c r="F2045" s="832" t="s">
        <v>4847</v>
      </c>
      <c r="G2045" s="832" t="s">
        <v>4848</v>
      </c>
      <c r="H2045" s="849"/>
      <c r="I2045" s="849"/>
      <c r="J2045" s="832"/>
      <c r="K2045" s="832"/>
      <c r="L2045" s="849"/>
      <c r="M2045" s="849"/>
      <c r="N2045" s="832"/>
      <c r="O2045" s="832"/>
      <c r="P2045" s="849">
        <v>3</v>
      </c>
      <c r="Q2045" s="849">
        <v>348</v>
      </c>
      <c r="R2045" s="837"/>
      <c r="S2045" s="850">
        <v>116</v>
      </c>
    </row>
    <row r="2046" spans="1:19" ht="14.4" customHeight="1" x14ac:dyDescent="0.3">
      <c r="A2046" s="831" t="s">
        <v>4551</v>
      </c>
      <c r="B2046" s="832" t="s">
        <v>4881</v>
      </c>
      <c r="C2046" s="832" t="s">
        <v>606</v>
      </c>
      <c r="D2046" s="832" t="s">
        <v>4547</v>
      </c>
      <c r="E2046" s="832" t="s">
        <v>4553</v>
      </c>
      <c r="F2046" s="832" t="s">
        <v>4554</v>
      </c>
      <c r="G2046" s="832" t="s">
        <v>1025</v>
      </c>
      <c r="H2046" s="849">
        <v>5.3</v>
      </c>
      <c r="I2046" s="849">
        <v>286.73</v>
      </c>
      <c r="J2046" s="832">
        <v>0.94642857142857151</v>
      </c>
      <c r="K2046" s="832">
        <v>54.100000000000009</v>
      </c>
      <c r="L2046" s="849">
        <v>5.6</v>
      </c>
      <c r="M2046" s="849">
        <v>302.95999999999998</v>
      </c>
      <c r="N2046" s="832">
        <v>1</v>
      </c>
      <c r="O2046" s="832">
        <v>54.1</v>
      </c>
      <c r="P2046" s="849"/>
      <c r="Q2046" s="849"/>
      <c r="R2046" s="837"/>
      <c r="S2046" s="850"/>
    </row>
    <row r="2047" spans="1:19" ht="14.4" customHeight="1" x14ac:dyDescent="0.3">
      <c r="A2047" s="831" t="s">
        <v>4551</v>
      </c>
      <c r="B2047" s="832" t="s">
        <v>4881</v>
      </c>
      <c r="C2047" s="832" t="s">
        <v>606</v>
      </c>
      <c r="D2047" s="832" t="s">
        <v>4547</v>
      </c>
      <c r="E2047" s="832" t="s">
        <v>4553</v>
      </c>
      <c r="F2047" s="832" t="s">
        <v>4555</v>
      </c>
      <c r="G2047" s="832" t="s">
        <v>1025</v>
      </c>
      <c r="H2047" s="849">
        <v>8.4</v>
      </c>
      <c r="I2047" s="849">
        <v>909.31</v>
      </c>
      <c r="J2047" s="832">
        <v>4.6667179881960479</v>
      </c>
      <c r="K2047" s="832">
        <v>108.25119047619046</v>
      </c>
      <c r="L2047" s="849">
        <v>1.8</v>
      </c>
      <c r="M2047" s="849">
        <v>194.85</v>
      </c>
      <c r="N2047" s="832">
        <v>1</v>
      </c>
      <c r="O2047" s="832">
        <v>108.25</v>
      </c>
      <c r="P2047" s="849"/>
      <c r="Q2047" s="849"/>
      <c r="R2047" s="837"/>
      <c r="S2047" s="850"/>
    </row>
    <row r="2048" spans="1:19" ht="14.4" customHeight="1" x14ac:dyDescent="0.3">
      <c r="A2048" s="831" t="s">
        <v>4551</v>
      </c>
      <c r="B2048" s="832" t="s">
        <v>4881</v>
      </c>
      <c r="C2048" s="832" t="s">
        <v>606</v>
      </c>
      <c r="D2048" s="832" t="s">
        <v>4547</v>
      </c>
      <c r="E2048" s="832" t="s">
        <v>4553</v>
      </c>
      <c r="F2048" s="832" t="s">
        <v>4559</v>
      </c>
      <c r="G2048" s="832" t="s">
        <v>4560</v>
      </c>
      <c r="H2048" s="849">
        <v>2.6000000000000005</v>
      </c>
      <c r="I2048" s="849">
        <v>33.42</v>
      </c>
      <c r="J2048" s="832">
        <v>4.3346303501945531</v>
      </c>
      <c r="K2048" s="832">
        <v>12.853846153846153</v>
      </c>
      <c r="L2048" s="849">
        <v>0.6</v>
      </c>
      <c r="M2048" s="849">
        <v>7.71</v>
      </c>
      <c r="N2048" s="832">
        <v>1</v>
      </c>
      <c r="O2048" s="832">
        <v>12.85</v>
      </c>
      <c r="P2048" s="849"/>
      <c r="Q2048" s="849"/>
      <c r="R2048" s="837"/>
      <c r="S2048" s="850"/>
    </row>
    <row r="2049" spans="1:19" ht="14.4" customHeight="1" x14ac:dyDescent="0.3">
      <c r="A2049" s="831" t="s">
        <v>4551</v>
      </c>
      <c r="B2049" s="832" t="s">
        <v>4881</v>
      </c>
      <c r="C2049" s="832" t="s">
        <v>606</v>
      </c>
      <c r="D2049" s="832" t="s">
        <v>4547</v>
      </c>
      <c r="E2049" s="832" t="s">
        <v>4553</v>
      </c>
      <c r="F2049" s="832" t="s">
        <v>4561</v>
      </c>
      <c r="G2049" s="832" t="s">
        <v>4562</v>
      </c>
      <c r="H2049" s="849">
        <v>15.75</v>
      </c>
      <c r="I2049" s="849">
        <v>3235.08</v>
      </c>
      <c r="J2049" s="832">
        <v>1.16667327825281</v>
      </c>
      <c r="K2049" s="832">
        <v>205.40190476190475</v>
      </c>
      <c r="L2049" s="849">
        <v>13.5</v>
      </c>
      <c r="M2049" s="849">
        <v>2772.9100000000003</v>
      </c>
      <c r="N2049" s="832">
        <v>1</v>
      </c>
      <c r="O2049" s="832">
        <v>205.40074074074076</v>
      </c>
      <c r="P2049" s="849"/>
      <c r="Q2049" s="849"/>
      <c r="R2049" s="837"/>
      <c r="S2049" s="850"/>
    </row>
    <row r="2050" spans="1:19" ht="14.4" customHeight="1" x14ac:dyDescent="0.3">
      <c r="A2050" s="831" t="s">
        <v>4551</v>
      </c>
      <c r="B2050" s="832" t="s">
        <v>4881</v>
      </c>
      <c r="C2050" s="832" t="s">
        <v>606</v>
      </c>
      <c r="D2050" s="832" t="s">
        <v>4547</v>
      </c>
      <c r="E2050" s="832" t="s">
        <v>4553</v>
      </c>
      <c r="F2050" s="832" t="s">
        <v>4563</v>
      </c>
      <c r="G2050" s="832" t="s">
        <v>4564</v>
      </c>
      <c r="H2050" s="849">
        <v>2</v>
      </c>
      <c r="I2050" s="849">
        <v>12745.08</v>
      </c>
      <c r="J2050" s="832"/>
      <c r="K2050" s="832">
        <v>6372.54</v>
      </c>
      <c r="L2050" s="849"/>
      <c r="M2050" s="849"/>
      <c r="N2050" s="832"/>
      <c r="O2050" s="832"/>
      <c r="P2050" s="849"/>
      <c r="Q2050" s="849"/>
      <c r="R2050" s="837"/>
      <c r="S2050" s="850"/>
    </row>
    <row r="2051" spans="1:19" ht="14.4" customHeight="1" x14ac:dyDescent="0.3">
      <c r="A2051" s="831" t="s">
        <v>4551</v>
      </c>
      <c r="B2051" s="832" t="s">
        <v>4881</v>
      </c>
      <c r="C2051" s="832" t="s">
        <v>606</v>
      </c>
      <c r="D2051" s="832" t="s">
        <v>4547</v>
      </c>
      <c r="E2051" s="832" t="s">
        <v>4553</v>
      </c>
      <c r="F2051" s="832" t="s">
        <v>4566</v>
      </c>
      <c r="G2051" s="832" t="s">
        <v>1172</v>
      </c>
      <c r="H2051" s="849"/>
      <c r="I2051" s="849"/>
      <c r="J2051" s="832"/>
      <c r="K2051" s="832"/>
      <c r="L2051" s="849">
        <v>322</v>
      </c>
      <c r="M2051" s="849">
        <v>4424.2800000000007</v>
      </c>
      <c r="N2051" s="832">
        <v>1</v>
      </c>
      <c r="O2051" s="832">
        <v>13.740000000000002</v>
      </c>
      <c r="P2051" s="849"/>
      <c r="Q2051" s="849"/>
      <c r="R2051" s="837"/>
      <c r="S2051" s="850"/>
    </row>
    <row r="2052" spans="1:19" ht="14.4" customHeight="1" x14ac:dyDescent="0.3">
      <c r="A2052" s="831" t="s">
        <v>4551</v>
      </c>
      <c r="B2052" s="832" t="s">
        <v>4881</v>
      </c>
      <c r="C2052" s="832" t="s">
        <v>606</v>
      </c>
      <c r="D2052" s="832" t="s">
        <v>4547</v>
      </c>
      <c r="E2052" s="832" t="s">
        <v>4553</v>
      </c>
      <c r="F2052" s="832" t="s">
        <v>4567</v>
      </c>
      <c r="G2052" s="832" t="s">
        <v>1660</v>
      </c>
      <c r="H2052" s="849">
        <v>2</v>
      </c>
      <c r="I2052" s="849">
        <v>13242.3</v>
      </c>
      <c r="J2052" s="832"/>
      <c r="K2052" s="832">
        <v>6621.15</v>
      </c>
      <c r="L2052" s="849"/>
      <c r="M2052" s="849"/>
      <c r="N2052" s="832"/>
      <c r="O2052" s="832"/>
      <c r="P2052" s="849"/>
      <c r="Q2052" s="849"/>
      <c r="R2052" s="837"/>
      <c r="S2052" s="850"/>
    </row>
    <row r="2053" spans="1:19" ht="14.4" customHeight="1" x14ac:dyDescent="0.3">
      <c r="A2053" s="831" t="s">
        <v>4551</v>
      </c>
      <c r="B2053" s="832" t="s">
        <v>4881</v>
      </c>
      <c r="C2053" s="832" t="s">
        <v>606</v>
      </c>
      <c r="D2053" s="832" t="s">
        <v>4547</v>
      </c>
      <c r="E2053" s="832" t="s">
        <v>4553</v>
      </c>
      <c r="F2053" s="832" t="s">
        <v>4568</v>
      </c>
      <c r="G2053" s="832" t="s">
        <v>4569</v>
      </c>
      <c r="H2053" s="849">
        <v>43.870000000000005</v>
      </c>
      <c r="I2053" s="849">
        <v>16047.539999999999</v>
      </c>
      <c r="J2053" s="832"/>
      <c r="K2053" s="832">
        <v>365.79758377023018</v>
      </c>
      <c r="L2053" s="849"/>
      <c r="M2053" s="849"/>
      <c r="N2053" s="832"/>
      <c r="O2053" s="832"/>
      <c r="P2053" s="849"/>
      <c r="Q2053" s="849"/>
      <c r="R2053" s="837"/>
      <c r="S2053" s="850"/>
    </row>
    <row r="2054" spans="1:19" ht="14.4" customHeight="1" x14ac:dyDescent="0.3">
      <c r="A2054" s="831" t="s">
        <v>4551</v>
      </c>
      <c r="B2054" s="832" t="s">
        <v>4881</v>
      </c>
      <c r="C2054" s="832" t="s">
        <v>606</v>
      </c>
      <c r="D2054" s="832" t="s">
        <v>4547</v>
      </c>
      <c r="E2054" s="832" t="s">
        <v>4553</v>
      </c>
      <c r="F2054" s="832" t="s">
        <v>4573</v>
      </c>
      <c r="G2054" s="832" t="s">
        <v>4574</v>
      </c>
      <c r="H2054" s="849">
        <v>4</v>
      </c>
      <c r="I2054" s="849">
        <v>114493.72</v>
      </c>
      <c r="J2054" s="832">
        <v>0.61986613730262885</v>
      </c>
      <c r="K2054" s="832">
        <v>28623.43</v>
      </c>
      <c r="L2054" s="849">
        <v>7</v>
      </c>
      <c r="M2054" s="849">
        <v>184707.16999999998</v>
      </c>
      <c r="N2054" s="832">
        <v>1</v>
      </c>
      <c r="O2054" s="832">
        <v>26386.73857142857</v>
      </c>
      <c r="P2054" s="849"/>
      <c r="Q2054" s="849"/>
      <c r="R2054" s="837"/>
      <c r="S2054" s="850"/>
    </row>
    <row r="2055" spans="1:19" ht="14.4" customHeight="1" x14ac:dyDescent="0.3">
      <c r="A2055" s="831" t="s">
        <v>4551</v>
      </c>
      <c r="B2055" s="832" t="s">
        <v>4881</v>
      </c>
      <c r="C2055" s="832" t="s">
        <v>606</v>
      </c>
      <c r="D2055" s="832" t="s">
        <v>4547</v>
      </c>
      <c r="E2055" s="832" t="s">
        <v>4553</v>
      </c>
      <c r="F2055" s="832" t="s">
        <v>4575</v>
      </c>
      <c r="G2055" s="832" t="s">
        <v>2367</v>
      </c>
      <c r="H2055" s="849">
        <v>1</v>
      </c>
      <c r="I2055" s="849">
        <v>28624.1</v>
      </c>
      <c r="J2055" s="832"/>
      <c r="K2055" s="832">
        <v>28624.1</v>
      </c>
      <c r="L2055" s="849"/>
      <c r="M2055" s="849"/>
      <c r="N2055" s="832"/>
      <c r="O2055" s="832"/>
      <c r="P2055" s="849"/>
      <c r="Q2055" s="849"/>
      <c r="R2055" s="837"/>
      <c r="S2055" s="850"/>
    </row>
    <row r="2056" spans="1:19" ht="14.4" customHeight="1" x14ac:dyDescent="0.3">
      <c r="A2056" s="831" t="s">
        <v>4551</v>
      </c>
      <c r="B2056" s="832" t="s">
        <v>4881</v>
      </c>
      <c r="C2056" s="832" t="s">
        <v>606</v>
      </c>
      <c r="D2056" s="832" t="s">
        <v>4547</v>
      </c>
      <c r="E2056" s="832" t="s">
        <v>4553</v>
      </c>
      <c r="F2056" s="832" t="s">
        <v>4587</v>
      </c>
      <c r="G2056" s="832" t="s">
        <v>4588</v>
      </c>
      <c r="H2056" s="849">
        <v>2</v>
      </c>
      <c r="I2056" s="849">
        <v>16589.14</v>
      </c>
      <c r="J2056" s="832">
        <v>0.2</v>
      </c>
      <c r="K2056" s="832">
        <v>8294.57</v>
      </c>
      <c r="L2056" s="849">
        <v>10</v>
      </c>
      <c r="M2056" s="849">
        <v>82945.7</v>
      </c>
      <c r="N2056" s="832">
        <v>1</v>
      </c>
      <c r="O2056" s="832">
        <v>8294.57</v>
      </c>
      <c r="P2056" s="849"/>
      <c r="Q2056" s="849"/>
      <c r="R2056" s="837"/>
      <c r="S2056" s="850"/>
    </row>
    <row r="2057" spans="1:19" ht="14.4" customHeight="1" x14ac:dyDescent="0.3">
      <c r="A2057" s="831" t="s">
        <v>4551</v>
      </c>
      <c r="B2057" s="832" t="s">
        <v>4881</v>
      </c>
      <c r="C2057" s="832" t="s">
        <v>606</v>
      </c>
      <c r="D2057" s="832" t="s">
        <v>4547</v>
      </c>
      <c r="E2057" s="832" t="s">
        <v>4553</v>
      </c>
      <c r="F2057" s="832" t="s">
        <v>4589</v>
      </c>
      <c r="G2057" s="832" t="s">
        <v>4590</v>
      </c>
      <c r="H2057" s="849">
        <v>1</v>
      </c>
      <c r="I2057" s="849">
        <v>22668.98</v>
      </c>
      <c r="J2057" s="832"/>
      <c r="K2057" s="832">
        <v>22668.98</v>
      </c>
      <c r="L2057" s="849"/>
      <c r="M2057" s="849"/>
      <c r="N2057" s="832"/>
      <c r="O2057" s="832"/>
      <c r="P2057" s="849"/>
      <c r="Q2057" s="849"/>
      <c r="R2057" s="837"/>
      <c r="S2057" s="850"/>
    </row>
    <row r="2058" spans="1:19" ht="14.4" customHeight="1" x14ac:dyDescent="0.3">
      <c r="A2058" s="831" t="s">
        <v>4551</v>
      </c>
      <c r="B2058" s="832" t="s">
        <v>4881</v>
      </c>
      <c r="C2058" s="832" t="s">
        <v>606</v>
      </c>
      <c r="D2058" s="832" t="s">
        <v>4547</v>
      </c>
      <c r="E2058" s="832" t="s">
        <v>4553</v>
      </c>
      <c r="F2058" s="832" t="s">
        <v>4600</v>
      </c>
      <c r="G2058" s="832" t="s">
        <v>2044</v>
      </c>
      <c r="H2058" s="849">
        <v>7.2</v>
      </c>
      <c r="I2058" s="849">
        <v>350.92</v>
      </c>
      <c r="J2058" s="832">
        <v>3.5999179318834633</v>
      </c>
      <c r="K2058" s="832">
        <v>48.738888888888887</v>
      </c>
      <c r="L2058" s="849">
        <v>2</v>
      </c>
      <c r="M2058" s="849">
        <v>97.48</v>
      </c>
      <c r="N2058" s="832">
        <v>1</v>
      </c>
      <c r="O2058" s="832">
        <v>48.74</v>
      </c>
      <c r="P2058" s="849"/>
      <c r="Q2058" s="849"/>
      <c r="R2058" s="837"/>
      <c r="S2058" s="850"/>
    </row>
    <row r="2059" spans="1:19" ht="14.4" customHeight="1" x14ac:dyDescent="0.3">
      <c r="A2059" s="831" t="s">
        <v>4551</v>
      </c>
      <c r="B2059" s="832" t="s">
        <v>4881</v>
      </c>
      <c r="C2059" s="832" t="s">
        <v>606</v>
      </c>
      <c r="D2059" s="832" t="s">
        <v>4547</v>
      </c>
      <c r="E2059" s="832" t="s">
        <v>4553</v>
      </c>
      <c r="F2059" s="832" t="s">
        <v>4601</v>
      </c>
      <c r="G2059" s="832" t="s">
        <v>4602</v>
      </c>
      <c r="H2059" s="849">
        <v>7.38</v>
      </c>
      <c r="I2059" s="849">
        <v>1015.02</v>
      </c>
      <c r="J2059" s="832"/>
      <c r="K2059" s="832">
        <v>137.53658536585365</v>
      </c>
      <c r="L2059" s="849"/>
      <c r="M2059" s="849"/>
      <c r="N2059" s="832"/>
      <c r="O2059" s="832"/>
      <c r="P2059" s="849"/>
      <c r="Q2059" s="849"/>
      <c r="R2059" s="837"/>
      <c r="S2059" s="850"/>
    </row>
    <row r="2060" spans="1:19" ht="14.4" customHeight="1" x14ac:dyDescent="0.3">
      <c r="A2060" s="831" t="s">
        <v>4551</v>
      </c>
      <c r="B2060" s="832" t="s">
        <v>4881</v>
      </c>
      <c r="C2060" s="832" t="s">
        <v>606</v>
      </c>
      <c r="D2060" s="832" t="s">
        <v>4547</v>
      </c>
      <c r="E2060" s="832" t="s">
        <v>4553</v>
      </c>
      <c r="F2060" s="832" t="s">
        <v>4603</v>
      </c>
      <c r="G2060" s="832" t="s">
        <v>4602</v>
      </c>
      <c r="H2060" s="849">
        <v>23.02</v>
      </c>
      <c r="I2060" s="849">
        <v>15829.93</v>
      </c>
      <c r="J2060" s="832"/>
      <c r="K2060" s="832">
        <v>687.65986099044312</v>
      </c>
      <c r="L2060" s="849"/>
      <c r="M2060" s="849"/>
      <c r="N2060" s="832"/>
      <c r="O2060" s="832"/>
      <c r="P2060" s="849"/>
      <c r="Q2060" s="849"/>
      <c r="R2060" s="837"/>
      <c r="S2060" s="850"/>
    </row>
    <row r="2061" spans="1:19" ht="14.4" customHeight="1" x14ac:dyDescent="0.3">
      <c r="A2061" s="831" t="s">
        <v>4551</v>
      </c>
      <c r="B2061" s="832" t="s">
        <v>4881</v>
      </c>
      <c r="C2061" s="832" t="s">
        <v>606</v>
      </c>
      <c r="D2061" s="832" t="s">
        <v>4547</v>
      </c>
      <c r="E2061" s="832" t="s">
        <v>4553</v>
      </c>
      <c r="F2061" s="832" t="s">
        <v>4604</v>
      </c>
      <c r="G2061" s="832" t="s">
        <v>1660</v>
      </c>
      <c r="H2061" s="849">
        <v>17</v>
      </c>
      <c r="I2061" s="849">
        <v>35281.120000000003</v>
      </c>
      <c r="J2061" s="832"/>
      <c r="K2061" s="832">
        <v>2075.36</v>
      </c>
      <c r="L2061" s="849"/>
      <c r="M2061" s="849"/>
      <c r="N2061" s="832"/>
      <c r="O2061" s="832"/>
      <c r="P2061" s="849"/>
      <c r="Q2061" s="849"/>
      <c r="R2061" s="837"/>
      <c r="S2061" s="850"/>
    </row>
    <row r="2062" spans="1:19" ht="14.4" customHeight="1" x14ac:dyDescent="0.3">
      <c r="A2062" s="831" t="s">
        <v>4551</v>
      </c>
      <c r="B2062" s="832" t="s">
        <v>4881</v>
      </c>
      <c r="C2062" s="832" t="s">
        <v>606</v>
      </c>
      <c r="D2062" s="832" t="s">
        <v>4547</v>
      </c>
      <c r="E2062" s="832" t="s">
        <v>4553</v>
      </c>
      <c r="F2062" s="832" t="s">
        <v>4605</v>
      </c>
      <c r="G2062" s="832" t="s">
        <v>651</v>
      </c>
      <c r="H2062" s="849">
        <v>2</v>
      </c>
      <c r="I2062" s="849">
        <v>156</v>
      </c>
      <c r="J2062" s="832"/>
      <c r="K2062" s="832">
        <v>78</v>
      </c>
      <c r="L2062" s="849"/>
      <c r="M2062" s="849"/>
      <c r="N2062" s="832"/>
      <c r="O2062" s="832"/>
      <c r="P2062" s="849"/>
      <c r="Q2062" s="849"/>
      <c r="R2062" s="837"/>
      <c r="S2062" s="850"/>
    </row>
    <row r="2063" spans="1:19" ht="14.4" customHeight="1" x14ac:dyDescent="0.3">
      <c r="A2063" s="831" t="s">
        <v>4551</v>
      </c>
      <c r="B2063" s="832" t="s">
        <v>4881</v>
      </c>
      <c r="C2063" s="832" t="s">
        <v>606</v>
      </c>
      <c r="D2063" s="832" t="s">
        <v>4547</v>
      </c>
      <c r="E2063" s="832" t="s">
        <v>4553</v>
      </c>
      <c r="F2063" s="832" t="s">
        <v>4606</v>
      </c>
      <c r="G2063" s="832" t="s">
        <v>1144</v>
      </c>
      <c r="H2063" s="849">
        <v>41.400000000000006</v>
      </c>
      <c r="I2063" s="849">
        <v>7541.01</v>
      </c>
      <c r="J2063" s="832">
        <v>1.1564245810055866</v>
      </c>
      <c r="K2063" s="832">
        <v>182.14999999999998</v>
      </c>
      <c r="L2063" s="849">
        <v>35.799999999999997</v>
      </c>
      <c r="M2063" s="849">
        <v>6520.9699999999993</v>
      </c>
      <c r="N2063" s="832">
        <v>1</v>
      </c>
      <c r="O2063" s="832">
        <v>182.15</v>
      </c>
      <c r="P2063" s="849"/>
      <c r="Q2063" s="849"/>
      <c r="R2063" s="837"/>
      <c r="S2063" s="850"/>
    </row>
    <row r="2064" spans="1:19" ht="14.4" customHeight="1" x14ac:dyDescent="0.3">
      <c r="A2064" s="831" t="s">
        <v>4551</v>
      </c>
      <c r="B2064" s="832" t="s">
        <v>4881</v>
      </c>
      <c r="C2064" s="832" t="s">
        <v>606</v>
      </c>
      <c r="D2064" s="832" t="s">
        <v>4547</v>
      </c>
      <c r="E2064" s="832" t="s">
        <v>4553</v>
      </c>
      <c r="F2064" s="832" t="s">
        <v>4607</v>
      </c>
      <c r="G2064" s="832" t="s">
        <v>779</v>
      </c>
      <c r="H2064" s="849">
        <v>46.5</v>
      </c>
      <c r="I2064" s="849">
        <v>3289.8700000000003</v>
      </c>
      <c r="J2064" s="832">
        <v>3.577423283530154</v>
      </c>
      <c r="K2064" s="832">
        <v>70.749892473118294</v>
      </c>
      <c r="L2064" s="849">
        <v>10.799999999999999</v>
      </c>
      <c r="M2064" s="849">
        <v>919.62</v>
      </c>
      <c r="N2064" s="832">
        <v>1</v>
      </c>
      <c r="O2064" s="832">
        <v>85.15</v>
      </c>
      <c r="P2064" s="849"/>
      <c r="Q2064" s="849"/>
      <c r="R2064" s="837"/>
      <c r="S2064" s="850"/>
    </row>
    <row r="2065" spans="1:19" ht="14.4" customHeight="1" x14ac:dyDescent="0.3">
      <c r="A2065" s="831" t="s">
        <v>4551</v>
      </c>
      <c r="B2065" s="832" t="s">
        <v>4881</v>
      </c>
      <c r="C2065" s="832" t="s">
        <v>606</v>
      </c>
      <c r="D2065" s="832" t="s">
        <v>4547</v>
      </c>
      <c r="E2065" s="832" t="s">
        <v>4553</v>
      </c>
      <c r="F2065" s="832" t="s">
        <v>4608</v>
      </c>
      <c r="G2065" s="832" t="s">
        <v>2564</v>
      </c>
      <c r="H2065" s="849">
        <v>0.63</v>
      </c>
      <c r="I2065" s="849">
        <v>306.46000000000004</v>
      </c>
      <c r="J2065" s="832"/>
      <c r="K2065" s="832">
        <v>486.44444444444451</v>
      </c>
      <c r="L2065" s="849"/>
      <c r="M2065" s="849"/>
      <c r="N2065" s="832"/>
      <c r="O2065" s="832"/>
      <c r="P2065" s="849"/>
      <c r="Q2065" s="849"/>
      <c r="R2065" s="837"/>
      <c r="S2065" s="850"/>
    </row>
    <row r="2066" spans="1:19" ht="14.4" customHeight="1" x14ac:dyDescent="0.3">
      <c r="A2066" s="831" t="s">
        <v>4551</v>
      </c>
      <c r="B2066" s="832" t="s">
        <v>4881</v>
      </c>
      <c r="C2066" s="832" t="s">
        <v>606</v>
      </c>
      <c r="D2066" s="832" t="s">
        <v>4547</v>
      </c>
      <c r="E2066" s="832" t="s">
        <v>4553</v>
      </c>
      <c r="F2066" s="832" t="s">
        <v>4609</v>
      </c>
      <c r="G2066" s="832" t="s">
        <v>2564</v>
      </c>
      <c r="H2066" s="849">
        <v>2</v>
      </c>
      <c r="I2066" s="849">
        <v>243.22</v>
      </c>
      <c r="J2066" s="832"/>
      <c r="K2066" s="832">
        <v>121.61</v>
      </c>
      <c r="L2066" s="849"/>
      <c r="M2066" s="849"/>
      <c r="N2066" s="832"/>
      <c r="O2066" s="832"/>
      <c r="P2066" s="849"/>
      <c r="Q2066" s="849"/>
      <c r="R2066" s="837"/>
      <c r="S2066" s="850"/>
    </row>
    <row r="2067" spans="1:19" ht="14.4" customHeight="1" x14ac:dyDescent="0.3">
      <c r="A2067" s="831" t="s">
        <v>4551</v>
      </c>
      <c r="B2067" s="832" t="s">
        <v>4881</v>
      </c>
      <c r="C2067" s="832" t="s">
        <v>606</v>
      </c>
      <c r="D2067" s="832" t="s">
        <v>4547</v>
      </c>
      <c r="E2067" s="832" t="s">
        <v>4553</v>
      </c>
      <c r="F2067" s="832" t="s">
        <v>4610</v>
      </c>
      <c r="G2067" s="832" t="s">
        <v>2564</v>
      </c>
      <c r="H2067" s="849">
        <v>9.9600000000000009</v>
      </c>
      <c r="I2067" s="849">
        <v>2422.66</v>
      </c>
      <c r="J2067" s="832">
        <v>1.1768826449813945</v>
      </c>
      <c r="K2067" s="832">
        <v>243.23895582329314</v>
      </c>
      <c r="L2067" s="849">
        <v>6</v>
      </c>
      <c r="M2067" s="849">
        <v>2058.54</v>
      </c>
      <c r="N2067" s="832">
        <v>1</v>
      </c>
      <c r="O2067" s="832">
        <v>343.09</v>
      </c>
      <c r="P2067" s="849"/>
      <c r="Q2067" s="849"/>
      <c r="R2067" s="837"/>
      <c r="S2067" s="850"/>
    </row>
    <row r="2068" spans="1:19" ht="14.4" customHeight="1" x14ac:dyDescent="0.3">
      <c r="A2068" s="831" t="s">
        <v>4551</v>
      </c>
      <c r="B2068" s="832" t="s">
        <v>4881</v>
      </c>
      <c r="C2068" s="832" t="s">
        <v>606</v>
      </c>
      <c r="D2068" s="832" t="s">
        <v>4547</v>
      </c>
      <c r="E2068" s="832" t="s">
        <v>4553</v>
      </c>
      <c r="F2068" s="832" t="s">
        <v>4611</v>
      </c>
      <c r="G2068" s="832" t="s">
        <v>1208</v>
      </c>
      <c r="H2068" s="849">
        <v>1.6</v>
      </c>
      <c r="I2068" s="849">
        <v>95.92</v>
      </c>
      <c r="J2068" s="832"/>
      <c r="K2068" s="832">
        <v>59.949999999999996</v>
      </c>
      <c r="L2068" s="849"/>
      <c r="M2068" s="849"/>
      <c r="N2068" s="832"/>
      <c r="O2068" s="832"/>
      <c r="P2068" s="849"/>
      <c r="Q2068" s="849"/>
      <c r="R2068" s="837"/>
      <c r="S2068" s="850"/>
    </row>
    <row r="2069" spans="1:19" ht="14.4" customHeight="1" x14ac:dyDescent="0.3">
      <c r="A2069" s="831" t="s">
        <v>4551</v>
      </c>
      <c r="B2069" s="832" t="s">
        <v>4881</v>
      </c>
      <c r="C2069" s="832" t="s">
        <v>606</v>
      </c>
      <c r="D2069" s="832" t="s">
        <v>4547</v>
      </c>
      <c r="E2069" s="832" t="s">
        <v>4553</v>
      </c>
      <c r="F2069" s="832" t="s">
        <v>4614</v>
      </c>
      <c r="G2069" s="832" t="s">
        <v>4615</v>
      </c>
      <c r="H2069" s="849">
        <v>10.199999999999999</v>
      </c>
      <c r="I2069" s="849">
        <v>1196.46</v>
      </c>
      <c r="J2069" s="832">
        <v>0.87931034482758619</v>
      </c>
      <c r="K2069" s="832">
        <v>117.30000000000001</v>
      </c>
      <c r="L2069" s="849">
        <v>11.6</v>
      </c>
      <c r="M2069" s="849">
        <v>1360.68</v>
      </c>
      <c r="N2069" s="832">
        <v>1</v>
      </c>
      <c r="O2069" s="832">
        <v>117.30000000000001</v>
      </c>
      <c r="P2069" s="849"/>
      <c r="Q2069" s="849"/>
      <c r="R2069" s="837"/>
      <c r="S2069" s="850"/>
    </row>
    <row r="2070" spans="1:19" ht="14.4" customHeight="1" x14ac:dyDescent="0.3">
      <c r="A2070" s="831" t="s">
        <v>4551</v>
      </c>
      <c r="B2070" s="832" t="s">
        <v>4881</v>
      </c>
      <c r="C2070" s="832" t="s">
        <v>606</v>
      </c>
      <c r="D2070" s="832" t="s">
        <v>4547</v>
      </c>
      <c r="E2070" s="832" t="s">
        <v>4553</v>
      </c>
      <c r="F2070" s="832" t="s">
        <v>4616</v>
      </c>
      <c r="G2070" s="832" t="s">
        <v>1146</v>
      </c>
      <c r="H2070" s="849">
        <v>2.2000000000000002</v>
      </c>
      <c r="I2070" s="849">
        <v>196.9</v>
      </c>
      <c r="J2070" s="832">
        <v>0.47826086956521735</v>
      </c>
      <c r="K2070" s="832">
        <v>89.5</v>
      </c>
      <c r="L2070" s="849">
        <v>4.5999999999999996</v>
      </c>
      <c r="M2070" s="849">
        <v>411.70000000000005</v>
      </c>
      <c r="N2070" s="832">
        <v>1</v>
      </c>
      <c r="O2070" s="832">
        <v>89.500000000000014</v>
      </c>
      <c r="P2070" s="849"/>
      <c r="Q2070" s="849"/>
      <c r="R2070" s="837"/>
      <c r="S2070" s="850"/>
    </row>
    <row r="2071" spans="1:19" ht="14.4" customHeight="1" x14ac:dyDescent="0.3">
      <c r="A2071" s="831" t="s">
        <v>4551</v>
      </c>
      <c r="B2071" s="832" t="s">
        <v>4881</v>
      </c>
      <c r="C2071" s="832" t="s">
        <v>606</v>
      </c>
      <c r="D2071" s="832" t="s">
        <v>4547</v>
      </c>
      <c r="E2071" s="832" t="s">
        <v>4553</v>
      </c>
      <c r="F2071" s="832" t="s">
        <v>4883</v>
      </c>
      <c r="G2071" s="832" t="s">
        <v>1474</v>
      </c>
      <c r="H2071" s="849"/>
      <c r="I2071" s="849"/>
      <c r="J2071" s="832"/>
      <c r="K2071" s="832"/>
      <c r="L2071" s="849">
        <v>0.35</v>
      </c>
      <c r="M2071" s="849">
        <v>1448.16</v>
      </c>
      <c r="N2071" s="832">
        <v>1</v>
      </c>
      <c r="O2071" s="832">
        <v>4137.6000000000004</v>
      </c>
      <c r="P2071" s="849"/>
      <c r="Q2071" s="849"/>
      <c r="R2071" s="837"/>
      <c r="S2071" s="850"/>
    </row>
    <row r="2072" spans="1:19" ht="14.4" customHeight="1" x14ac:dyDescent="0.3">
      <c r="A2072" s="831" t="s">
        <v>4551</v>
      </c>
      <c r="B2072" s="832" t="s">
        <v>4881</v>
      </c>
      <c r="C2072" s="832" t="s">
        <v>606</v>
      </c>
      <c r="D2072" s="832" t="s">
        <v>4547</v>
      </c>
      <c r="E2072" s="832" t="s">
        <v>4553</v>
      </c>
      <c r="F2072" s="832" t="s">
        <v>4619</v>
      </c>
      <c r="G2072" s="832" t="s">
        <v>1636</v>
      </c>
      <c r="H2072" s="849">
        <v>0.48</v>
      </c>
      <c r="I2072" s="849">
        <v>91.93</v>
      </c>
      <c r="J2072" s="832">
        <v>1.3882512836001213</v>
      </c>
      <c r="K2072" s="832">
        <v>191.52083333333334</v>
      </c>
      <c r="L2072" s="849">
        <v>0.33000000000000007</v>
      </c>
      <c r="M2072" s="849">
        <v>66.219999999999985</v>
      </c>
      <c r="N2072" s="832">
        <v>1</v>
      </c>
      <c r="O2072" s="832">
        <v>200.66666666666657</v>
      </c>
      <c r="P2072" s="849"/>
      <c r="Q2072" s="849"/>
      <c r="R2072" s="837"/>
      <c r="S2072" s="850"/>
    </row>
    <row r="2073" spans="1:19" ht="14.4" customHeight="1" x14ac:dyDescent="0.3">
      <c r="A2073" s="831" t="s">
        <v>4551</v>
      </c>
      <c r="B2073" s="832" t="s">
        <v>4881</v>
      </c>
      <c r="C2073" s="832" t="s">
        <v>606</v>
      </c>
      <c r="D2073" s="832" t="s">
        <v>4547</v>
      </c>
      <c r="E2073" s="832" t="s">
        <v>4553</v>
      </c>
      <c r="F2073" s="832" t="s">
        <v>4620</v>
      </c>
      <c r="G2073" s="832" t="s">
        <v>2087</v>
      </c>
      <c r="H2073" s="849">
        <v>61.989999999999995</v>
      </c>
      <c r="I2073" s="849">
        <v>145855.81000000003</v>
      </c>
      <c r="J2073" s="832">
        <v>2.4214855657981991</v>
      </c>
      <c r="K2073" s="832">
        <v>2352.8925633166646</v>
      </c>
      <c r="L2073" s="849">
        <v>25.600000000000005</v>
      </c>
      <c r="M2073" s="849">
        <v>60234.02</v>
      </c>
      <c r="N2073" s="832">
        <v>1</v>
      </c>
      <c r="O2073" s="832">
        <v>2352.8914062499994</v>
      </c>
      <c r="P2073" s="849"/>
      <c r="Q2073" s="849"/>
      <c r="R2073" s="837"/>
      <c r="S2073" s="850"/>
    </row>
    <row r="2074" spans="1:19" ht="14.4" customHeight="1" x14ac:dyDescent="0.3">
      <c r="A2074" s="831" t="s">
        <v>4551</v>
      </c>
      <c r="B2074" s="832" t="s">
        <v>4881</v>
      </c>
      <c r="C2074" s="832" t="s">
        <v>606</v>
      </c>
      <c r="D2074" s="832" t="s">
        <v>4547</v>
      </c>
      <c r="E2074" s="832" t="s">
        <v>4553</v>
      </c>
      <c r="F2074" s="832" t="s">
        <v>4623</v>
      </c>
      <c r="G2074" s="832" t="s">
        <v>4624</v>
      </c>
      <c r="H2074" s="849">
        <v>3.03</v>
      </c>
      <c r="I2074" s="849">
        <v>1508.2199999999998</v>
      </c>
      <c r="J2074" s="832">
        <v>3.4431888226833771</v>
      </c>
      <c r="K2074" s="832">
        <v>497.76237623762376</v>
      </c>
      <c r="L2074" s="849">
        <v>0.88</v>
      </c>
      <c r="M2074" s="849">
        <v>438.03000000000003</v>
      </c>
      <c r="N2074" s="832">
        <v>1</v>
      </c>
      <c r="O2074" s="832">
        <v>497.76136363636368</v>
      </c>
      <c r="P2074" s="849"/>
      <c r="Q2074" s="849"/>
      <c r="R2074" s="837"/>
      <c r="S2074" s="850"/>
    </row>
    <row r="2075" spans="1:19" ht="14.4" customHeight="1" x14ac:dyDescent="0.3">
      <c r="A2075" s="831" t="s">
        <v>4551</v>
      </c>
      <c r="B2075" s="832" t="s">
        <v>4881</v>
      </c>
      <c r="C2075" s="832" t="s">
        <v>606</v>
      </c>
      <c r="D2075" s="832" t="s">
        <v>4547</v>
      </c>
      <c r="E2075" s="832" t="s">
        <v>4553</v>
      </c>
      <c r="F2075" s="832" t="s">
        <v>4625</v>
      </c>
      <c r="G2075" s="832" t="s">
        <v>4624</v>
      </c>
      <c r="H2075" s="849">
        <v>26.78</v>
      </c>
      <c r="I2075" s="849">
        <v>4443.34</v>
      </c>
      <c r="J2075" s="832"/>
      <c r="K2075" s="832">
        <v>165.92008961911876</v>
      </c>
      <c r="L2075" s="849"/>
      <c r="M2075" s="849"/>
      <c r="N2075" s="832"/>
      <c r="O2075" s="832"/>
      <c r="P2075" s="849"/>
      <c r="Q2075" s="849"/>
      <c r="R2075" s="837"/>
      <c r="S2075" s="850"/>
    </row>
    <row r="2076" spans="1:19" ht="14.4" customHeight="1" x14ac:dyDescent="0.3">
      <c r="A2076" s="831" t="s">
        <v>4551</v>
      </c>
      <c r="B2076" s="832" t="s">
        <v>4881</v>
      </c>
      <c r="C2076" s="832" t="s">
        <v>606</v>
      </c>
      <c r="D2076" s="832" t="s">
        <v>4547</v>
      </c>
      <c r="E2076" s="832" t="s">
        <v>4553</v>
      </c>
      <c r="F2076" s="832" t="s">
        <v>4628</v>
      </c>
      <c r="G2076" s="832" t="s">
        <v>4629</v>
      </c>
      <c r="H2076" s="849">
        <v>13.940000000000001</v>
      </c>
      <c r="I2076" s="849">
        <v>9976.51</v>
      </c>
      <c r="J2076" s="832"/>
      <c r="K2076" s="832">
        <v>715.67503586800569</v>
      </c>
      <c r="L2076" s="849"/>
      <c r="M2076" s="849"/>
      <c r="N2076" s="832"/>
      <c r="O2076" s="832"/>
      <c r="P2076" s="849"/>
      <c r="Q2076" s="849"/>
      <c r="R2076" s="837"/>
      <c r="S2076" s="850"/>
    </row>
    <row r="2077" spans="1:19" ht="14.4" customHeight="1" x14ac:dyDescent="0.3">
      <c r="A2077" s="831" t="s">
        <v>4551</v>
      </c>
      <c r="B2077" s="832" t="s">
        <v>4881</v>
      </c>
      <c r="C2077" s="832" t="s">
        <v>606</v>
      </c>
      <c r="D2077" s="832" t="s">
        <v>4547</v>
      </c>
      <c r="E2077" s="832" t="s">
        <v>4553</v>
      </c>
      <c r="F2077" s="832" t="s">
        <v>4630</v>
      </c>
      <c r="G2077" s="832" t="s">
        <v>4629</v>
      </c>
      <c r="H2077" s="849">
        <v>44.8</v>
      </c>
      <c r="I2077" s="849">
        <v>64124.81</v>
      </c>
      <c r="J2077" s="832"/>
      <c r="K2077" s="832">
        <v>1431.3573660714287</v>
      </c>
      <c r="L2077" s="849"/>
      <c r="M2077" s="849"/>
      <c r="N2077" s="832"/>
      <c r="O2077" s="832"/>
      <c r="P2077" s="849"/>
      <c r="Q2077" s="849"/>
      <c r="R2077" s="837"/>
      <c r="S2077" s="850"/>
    </row>
    <row r="2078" spans="1:19" ht="14.4" customHeight="1" x14ac:dyDescent="0.3">
      <c r="A2078" s="831" t="s">
        <v>4551</v>
      </c>
      <c r="B2078" s="832" t="s">
        <v>4881</v>
      </c>
      <c r="C2078" s="832" t="s">
        <v>606</v>
      </c>
      <c r="D2078" s="832" t="s">
        <v>4547</v>
      </c>
      <c r="E2078" s="832" t="s">
        <v>4553</v>
      </c>
      <c r="F2078" s="832" t="s">
        <v>4638</v>
      </c>
      <c r="G2078" s="832" t="s">
        <v>4639</v>
      </c>
      <c r="H2078" s="849">
        <v>27.54</v>
      </c>
      <c r="I2078" s="849">
        <v>7264.47</v>
      </c>
      <c r="J2078" s="832">
        <v>0.7070601186078902</v>
      </c>
      <c r="K2078" s="832">
        <v>263.77886710239653</v>
      </c>
      <c r="L2078" s="849">
        <v>38.950000000000003</v>
      </c>
      <c r="M2078" s="849">
        <v>10274.19</v>
      </c>
      <c r="N2078" s="832">
        <v>1</v>
      </c>
      <c r="O2078" s="832">
        <v>263.77894736842103</v>
      </c>
      <c r="P2078" s="849"/>
      <c r="Q2078" s="849"/>
      <c r="R2078" s="837"/>
      <c r="S2078" s="850"/>
    </row>
    <row r="2079" spans="1:19" ht="14.4" customHeight="1" x14ac:dyDescent="0.3">
      <c r="A2079" s="831" t="s">
        <v>4551</v>
      </c>
      <c r="B2079" s="832" t="s">
        <v>4881</v>
      </c>
      <c r="C2079" s="832" t="s">
        <v>606</v>
      </c>
      <c r="D2079" s="832" t="s">
        <v>4547</v>
      </c>
      <c r="E2079" s="832" t="s">
        <v>4553</v>
      </c>
      <c r="F2079" s="832" t="s">
        <v>4647</v>
      </c>
      <c r="G2079" s="832" t="s">
        <v>4648</v>
      </c>
      <c r="H2079" s="849">
        <v>1</v>
      </c>
      <c r="I2079" s="849">
        <v>6711.62</v>
      </c>
      <c r="J2079" s="832">
        <v>0.25</v>
      </c>
      <c r="K2079" s="832">
        <v>6711.62</v>
      </c>
      <c r="L2079" s="849">
        <v>4</v>
      </c>
      <c r="M2079" s="849">
        <v>26846.48</v>
      </c>
      <c r="N2079" s="832">
        <v>1</v>
      </c>
      <c r="O2079" s="832">
        <v>6711.62</v>
      </c>
      <c r="P2079" s="849"/>
      <c r="Q2079" s="849"/>
      <c r="R2079" s="837"/>
      <c r="S2079" s="850"/>
    </row>
    <row r="2080" spans="1:19" ht="14.4" customHeight="1" x14ac:dyDescent="0.3">
      <c r="A2080" s="831" t="s">
        <v>4551</v>
      </c>
      <c r="B2080" s="832" t="s">
        <v>4881</v>
      </c>
      <c r="C2080" s="832" t="s">
        <v>606</v>
      </c>
      <c r="D2080" s="832" t="s">
        <v>4547</v>
      </c>
      <c r="E2080" s="832" t="s">
        <v>4553</v>
      </c>
      <c r="F2080" s="832" t="s">
        <v>4649</v>
      </c>
      <c r="G2080" s="832" t="s">
        <v>4639</v>
      </c>
      <c r="H2080" s="849">
        <v>16.990000000000002</v>
      </c>
      <c r="I2080" s="849">
        <v>44816.85</v>
      </c>
      <c r="J2080" s="832">
        <v>1.8407371187605326</v>
      </c>
      <c r="K2080" s="832">
        <v>2637.8369629193639</v>
      </c>
      <c r="L2080" s="849">
        <v>9.23</v>
      </c>
      <c r="M2080" s="849">
        <v>24347.23</v>
      </c>
      <c r="N2080" s="832">
        <v>1</v>
      </c>
      <c r="O2080" s="832">
        <v>2637.8364030335861</v>
      </c>
      <c r="P2080" s="849"/>
      <c r="Q2080" s="849"/>
      <c r="R2080" s="837"/>
      <c r="S2080" s="850"/>
    </row>
    <row r="2081" spans="1:19" ht="14.4" customHeight="1" x14ac:dyDescent="0.3">
      <c r="A2081" s="831" t="s">
        <v>4551</v>
      </c>
      <c r="B2081" s="832" t="s">
        <v>4881</v>
      </c>
      <c r="C2081" s="832" t="s">
        <v>606</v>
      </c>
      <c r="D2081" s="832" t="s">
        <v>4547</v>
      </c>
      <c r="E2081" s="832" t="s">
        <v>4553</v>
      </c>
      <c r="F2081" s="832" t="s">
        <v>4650</v>
      </c>
      <c r="G2081" s="832" t="s">
        <v>4639</v>
      </c>
      <c r="H2081" s="849">
        <v>13.530000000000001</v>
      </c>
      <c r="I2081" s="849">
        <v>17844.830000000002</v>
      </c>
      <c r="J2081" s="832">
        <v>1.9328547274426826</v>
      </c>
      <c r="K2081" s="832">
        <v>1318.9083518107909</v>
      </c>
      <c r="L2081" s="849">
        <v>7</v>
      </c>
      <c r="M2081" s="849">
        <v>9232.3700000000008</v>
      </c>
      <c r="N2081" s="832">
        <v>1</v>
      </c>
      <c r="O2081" s="832">
        <v>1318.91</v>
      </c>
      <c r="P2081" s="849"/>
      <c r="Q2081" s="849"/>
      <c r="R2081" s="837"/>
      <c r="S2081" s="850"/>
    </row>
    <row r="2082" spans="1:19" ht="14.4" customHeight="1" x14ac:dyDescent="0.3">
      <c r="A2082" s="831" t="s">
        <v>4551</v>
      </c>
      <c r="B2082" s="832" t="s">
        <v>4881</v>
      </c>
      <c r="C2082" s="832" t="s">
        <v>606</v>
      </c>
      <c r="D2082" s="832" t="s">
        <v>4547</v>
      </c>
      <c r="E2082" s="832" t="s">
        <v>4553</v>
      </c>
      <c r="F2082" s="832" t="s">
        <v>4668</v>
      </c>
      <c r="G2082" s="832" t="s">
        <v>4669</v>
      </c>
      <c r="H2082" s="849">
        <v>12.639999999999999</v>
      </c>
      <c r="I2082" s="849">
        <v>13702.870000000003</v>
      </c>
      <c r="J2082" s="832">
        <v>2.6712288978127807</v>
      </c>
      <c r="K2082" s="832">
        <v>1084.0878164556966</v>
      </c>
      <c r="L2082" s="849">
        <v>4.8</v>
      </c>
      <c r="M2082" s="849">
        <v>5129.8</v>
      </c>
      <c r="N2082" s="832">
        <v>1</v>
      </c>
      <c r="O2082" s="832">
        <v>1068.7083333333335</v>
      </c>
      <c r="P2082" s="849"/>
      <c r="Q2082" s="849"/>
      <c r="R2082" s="837"/>
      <c r="S2082" s="850"/>
    </row>
    <row r="2083" spans="1:19" ht="14.4" customHeight="1" x14ac:dyDescent="0.3">
      <c r="A2083" s="831" t="s">
        <v>4551</v>
      </c>
      <c r="B2083" s="832" t="s">
        <v>4881</v>
      </c>
      <c r="C2083" s="832" t="s">
        <v>606</v>
      </c>
      <c r="D2083" s="832" t="s">
        <v>4547</v>
      </c>
      <c r="E2083" s="832" t="s">
        <v>4553</v>
      </c>
      <c r="F2083" s="832" t="s">
        <v>4670</v>
      </c>
      <c r="G2083" s="832" t="s">
        <v>4669</v>
      </c>
      <c r="H2083" s="849">
        <v>45.3</v>
      </c>
      <c r="I2083" s="849">
        <v>16369.97</v>
      </c>
      <c r="J2083" s="832">
        <v>0.85984681357100223</v>
      </c>
      <c r="K2083" s="832">
        <v>361.36799116997793</v>
      </c>
      <c r="L2083" s="849">
        <v>53.599999999999994</v>
      </c>
      <c r="M2083" s="849">
        <v>19038.240000000002</v>
      </c>
      <c r="N2083" s="832">
        <v>1</v>
      </c>
      <c r="O2083" s="832">
        <v>355.1910447761195</v>
      </c>
      <c r="P2083" s="849"/>
      <c r="Q2083" s="849"/>
      <c r="R2083" s="837"/>
      <c r="S2083" s="850"/>
    </row>
    <row r="2084" spans="1:19" ht="14.4" customHeight="1" x14ac:dyDescent="0.3">
      <c r="A2084" s="831" t="s">
        <v>4551</v>
      </c>
      <c r="B2084" s="832" t="s">
        <v>4881</v>
      </c>
      <c r="C2084" s="832" t="s">
        <v>606</v>
      </c>
      <c r="D2084" s="832" t="s">
        <v>4547</v>
      </c>
      <c r="E2084" s="832" t="s">
        <v>4553</v>
      </c>
      <c r="F2084" s="832" t="s">
        <v>4671</v>
      </c>
      <c r="G2084" s="832" t="s">
        <v>4669</v>
      </c>
      <c r="H2084" s="849">
        <v>33.67</v>
      </c>
      <c r="I2084" s="849">
        <v>4055.43</v>
      </c>
      <c r="J2084" s="832">
        <v>1.1381714288921758</v>
      </c>
      <c r="K2084" s="832">
        <v>120.44639144639143</v>
      </c>
      <c r="L2084" s="849">
        <v>30.060000000000002</v>
      </c>
      <c r="M2084" s="849">
        <v>3563.1099999999997</v>
      </c>
      <c r="N2084" s="832">
        <v>1</v>
      </c>
      <c r="O2084" s="832">
        <v>118.53326679973385</v>
      </c>
      <c r="P2084" s="849"/>
      <c r="Q2084" s="849"/>
      <c r="R2084" s="837"/>
      <c r="S2084" s="850"/>
    </row>
    <row r="2085" spans="1:19" ht="14.4" customHeight="1" x14ac:dyDescent="0.3">
      <c r="A2085" s="831" t="s">
        <v>4551</v>
      </c>
      <c r="B2085" s="832" t="s">
        <v>4881</v>
      </c>
      <c r="C2085" s="832" t="s">
        <v>606</v>
      </c>
      <c r="D2085" s="832" t="s">
        <v>4547</v>
      </c>
      <c r="E2085" s="832" t="s">
        <v>4553</v>
      </c>
      <c r="F2085" s="832" t="s">
        <v>4672</v>
      </c>
      <c r="G2085" s="832" t="s">
        <v>4669</v>
      </c>
      <c r="H2085" s="849">
        <v>1.1400000000000001</v>
      </c>
      <c r="I2085" s="849">
        <v>1647.81</v>
      </c>
      <c r="J2085" s="832">
        <v>1.2216678281757387</v>
      </c>
      <c r="K2085" s="832">
        <v>1445.4473684210525</v>
      </c>
      <c r="L2085" s="849">
        <v>0.95</v>
      </c>
      <c r="M2085" s="849">
        <v>1348.82</v>
      </c>
      <c r="N2085" s="832">
        <v>1</v>
      </c>
      <c r="O2085" s="832">
        <v>1419.8105263157895</v>
      </c>
      <c r="P2085" s="849"/>
      <c r="Q2085" s="849"/>
      <c r="R2085" s="837"/>
      <c r="S2085" s="850"/>
    </row>
    <row r="2086" spans="1:19" ht="14.4" customHeight="1" x14ac:dyDescent="0.3">
      <c r="A2086" s="831" t="s">
        <v>4551</v>
      </c>
      <c r="B2086" s="832" t="s">
        <v>4881</v>
      </c>
      <c r="C2086" s="832" t="s">
        <v>606</v>
      </c>
      <c r="D2086" s="832" t="s">
        <v>4547</v>
      </c>
      <c r="E2086" s="832" t="s">
        <v>4553</v>
      </c>
      <c r="F2086" s="832" t="s">
        <v>4673</v>
      </c>
      <c r="G2086" s="832" t="s">
        <v>4674</v>
      </c>
      <c r="H2086" s="849"/>
      <c r="I2086" s="849"/>
      <c r="J2086" s="832"/>
      <c r="K2086" s="832"/>
      <c r="L2086" s="849">
        <v>13.989999999999998</v>
      </c>
      <c r="M2086" s="849">
        <v>10012.310000000001</v>
      </c>
      <c r="N2086" s="832">
        <v>1</v>
      </c>
      <c r="O2086" s="832">
        <v>715.67619728377429</v>
      </c>
      <c r="P2086" s="849"/>
      <c r="Q2086" s="849"/>
      <c r="R2086" s="837"/>
      <c r="S2086" s="850"/>
    </row>
    <row r="2087" spans="1:19" ht="14.4" customHeight="1" x14ac:dyDescent="0.3">
      <c r="A2087" s="831" t="s">
        <v>4551</v>
      </c>
      <c r="B2087" s="832" t="s">
        <v>4881</v>
      </c>
      <c r="C2087" s="832" t="s">
        <v>606</v>
      </c>
      <c r="D2087" s="832" t="s">
        <v>4547</v>
      </c>
      <c r="E2087" s="832" t="s">
        <v>4553</v>
      </c>
      <c r="F2087" s="832" t="s">
        <v>4675</v>
      </c>
      <c r="G2087" s="832" t="s">
        <v>4674</v>
      </c>
      <c r="H2087" s="849"/>
      <c r="I2087" s="849"/>
      <c r="J2087" s="832"/>
      <c r="K2087" s="832"/>
      <c r="L2087" s="849">
        <v>61.290000000000006</v>
      </c>
      <c r="M2087" s="849">
        <v>87728.000000000015</v>
      </c>
      <c r="N2087" s="832">
        <v>1</v>
      </c>
      <c r="O2087" s="832">
        <v>1431.3591124163813</v>
      </c>
      <c r="P2087" s="849"/>
      <c r="Q2087" s="849"/>
      <c r="R2087" s="837"/>
      <c r="S2087" s="850"/>
    </row>
    <row r="2088" spans="1:19" ht="14.4" customHeight="1" x14ac:dyDescent="0.3">
      <c r="A2088" s="831" t="s">
        <v>4551</v>
      </c>
      <c r="B2088" s="832" t="s">
        <v>4881</v>
      </c>
      <c r="C2088" s="832" t="s">
        <v>606</v>
      </c>
      <c r="D2088" s="832" t="s">
        <v>4547</v>
      </c>
      <c r="E2088" s="832" t="s">
        <v>4553</v>
      </c>
      <c r="F2088" s="832" t="s">
        <v>4678</v>
      </c>
      <c r="G2088" s="832" t="s">
        <v>2087</v>
      </c>
      <c r="H2088" s="849">
        <v>28.43</v>
      </c>
      <c r="I2088" s="849">
        <v>22297.549999999996</v>
      </c>
      <c r="J2088" s="832">
        <v>0.54442628134304927</v>
      </c>
      <c r="K2088" s="832">
        <v>784.29651776292633</v>
      </c>
      <c r="L2088" s="849">
        <v>52.22</v>
      </c>
      <c r="M2088" s="849">
        <v>40956.050000000003</v>
      </c>
      <c r="N2088" s="832">
        <v>1</v>
      </c>
      <c r="O2088" s="832">
        <v>784.29816162389898</v>
      </c>
      <c r="P2088" s="849"/>
      <c r="Q2088" s="849"/>
      <c r="R2088" s="837"/>
      <c r="S2088" s="850"/>
    </row>
    <row r="2089" spans="1:19" ht="14.4" customHeight="1" x14ac:dyDescent="0.3">
      <c r="A2089" s="831" t="s">
        <v>4551</v>
      </c>
      <c r="B2089" s="832" t="s">
        <v>4881</v>
      </c>
      <c r="C2089" s="832" t="s">
        <v>606</v>
      </c>
      <c r="D2089" s="832" t="s">
        <v>4547</v>
      </c>
      <c r="E2089" s="832" t="s">
        <v>4553</v>
      </c>
      <c r="F2089" s="832" t="s">
        <v>4679</v>
      </c>
      <c r="G2089" s="832" t="s">
        <v>4622</v>
      </c>
      <c r="H2089" s="849">
        <v>7.5600000000000005</v>
      </c>
      <c r="I2089" s="849">
        <v>2323.0300000000002</v>
      </c>
      <c r="J2089" s="832"/>
      <c r="K2089" s="832">
        <v>307.27910052910056</v>
      </c>
      <c r="L2089" s="849"/>
      <c r="M2089" s="849"/>
      <c r="N2089" s="832"/>
      <c r="O2089" s="832"/>
      <c r="P2089" s="849"/>
      <c r="Q2089" s="849"/>
      <c r="R2089" s="837"/>
      <c r="S2089" s="850"/>
    </row>
    <row r="2090" spans="1:19" ht="14.4" customHeight="1" x14ac:dyDescent="0.3">
      <c r="A2090" s="831" t="s">
        <v>4551</v>
      </c>
      <c r="B2090" s="832" t="s">
        <v>4881</v>
      </c>
      <c r="C2090" s="832" t="s">
        <v>606</v>
      </c>
      <c r="D2090" s="832" t="s">
        <v>4547</v>
      </c>
      <c r="E2090" s="832" t="s">
        <v>4553</v>
      </c>
      <c r="F2090" s="832" t="s">
        <v>4680</v>
      </c>
      <c r="G2090" s="832" t="s">
        <v>4622</v>
      </c>
      <c r="H2090" s="849">
        <v>3.33</v>
      </c>
      <c r="I2090" s="849">
        <v>2558.1</v>
      </c>
      <c r="J2090" s="832">
        <v>0.99106987195629848</v>
      </c>
      <c r="K2090" s="832">
        <v>768.19819819819816</v>
      </c>
      <c r="L2090" s="849">
        <v>3.36</v>
      </c>
      <c r="M2090" s="849">
        <v>2581.15</v>
      </c>
      <c r="N2090" s="832">
        <v>1</v>
      </c>
      <c r="O2090" s="832">
        <v>768.19940476190482</v>
      </c>
      <c r="P2090" s="849"/>
      <c r="Q2090" s="849"/>
      <c r="R2090" s="837"/>
      <c r="S2090" s="850"/>
    </row>
    <row r="2091" spans="1:19" ht="14.4" customHeight="1" x14ac:dyDescent="0.3">
      <c r="A2091" s="831" t="s">
        <v>4551</v>
      </c>
      <c r="B2091" s="832" t="s">
        <v>4881</v>
      </c>
      <c r="C2091" s="832" t="s">
        <v>606</v>
      </c>
      <c r="D2091" s="832" t="s">
        <v>4547</v>
      </c>
      <c r="E2091" s="832" t="s">
        <v>4553</v>
      </c>
      <c r="F2091" s="832" t="s">
        <v>4683</v>
      </c>
      <c r="G2091" s="832" t="s">
        <v>4684</v>
      </c>
      <c r="H2091" s="849">
        <v>15.829999999999998</v>
      </c>
      <c r="I2091" s="849">
        <v>5790.57</v>
      </c>
      <c r="J2091" s="832">
        <v>0.22428491528364791</v>
      </c>
      <c r="K2091" s="832">
        <v>365.79722046746684</v>
      </c>
      <c r="L2091" s="849">
        <v>70.58</v>
      </c>
      <c r="M2091" s="849">
        <v>25817.920000000002</v>
      </c>
      <c r="N2091" s="832">
        <v>1</v>
      </c>
      <c r="O2091" s="832">
        <v>365.79654293000851</v>
      </c>
      <c r="P2091" s="849"/>
      <c r="Q2091" s="849"/>
      <c r="R2091" s="837"/>
      <c r="S2091" s="850"/>
    </row>
    <row r="2092" spans="1:19" ht="14.4" customHeight="1" x14ac:dyDescent="0.3">
      <c r="A2092" s="831" t="s">
        <v>4551</v>
      </c>
      <c r="B2092" s="832" t="s">
        <v>4881</v>
      </c>
      <c r="C2092" s="832" t="s">
        <v>606</v>
      </c>
      <c r="D2092" s="832" t="s">
        <v>4547</v>
      </c>
      <c r="E2092" s="832" t="s">
        <v>4553</v>
      </c>
      <c r="F2092" s="832" t="s">
        <v>4686</v>
      </c>
      <c r="G2092" s="832" t="s">
        <v>2087</v>
      </c>
      <c r="H2092" s="849">
        <v>18.91</v>
      </c>
      <c r="I2092" s="849">
        <v>4449.25</v>
      </c>
      <c r="J2092" s="832">
        <v>0.32558457771513793</v>
      </c>
      <c r="K2092" s="832">
        <v>235.28556319407721</v>
      </c>
      <c r="L2092" s="849">
        <v>58.08</v>
      </c>
      <c r="M2092" s="849">
        <v>13665.42</v>
      </c>
      <c r="N2092" s="832">
        <v>1</v>
      </c>
      <c r="O2092" s="832">
        <v>235.2861570247934</v>
      </c>
      <c r="P2092" s="849"/>
      <c r="Q2092" s="849"/>
      <c r="R2092" s="837"/>
      <c r="S2092" s="850"/>
    </row>
    <row r="2093" spans="1:19" ht="14.4" customHeight="1" x14ac:dyDescent="0.3">
      <c r="A2093" s="831" t="s">
        <v>4551</v>
      </c>
      <c r="B2093" s="832" t="s">
        <v>4881</v>
      </c>
      <c r="C2093" s="832" t="s">
        <v>606</v>
      </c>
      <c r="D2093" s="832" t="s">
        <v>4547</v>
      </c>
      <c r="E2093" s="832" t="s">
        <v>4553</v>
      </c>
      <c r="F2093" s="832" t="s">
        <v>4692</v>
      </c>
      <c r="G2093" s="832" t="s">
        <v>4693</v>
      </c>
      <c r="H2093" s="849">
        <v>2</v>
      </c>
      <c r="I2093" s="849">
        <v>732.02</v>
      </c>
      <c r="J2093" s="832">
        <v>1</v>
      </c>
      <c r="K2093" s="832">
        <v>366.01</v>
      </c>
      <c r="L2093" s="849">
        <v>2</v>
      </c>
      <c r="M2093" s="849">
        <v>732.02</v>
      </c>
      <c r="N2093" s="832">
        <v>1</v>
      </c>
      <c r="O2093" s="832">
        <v>366.01</v>
      </c>
      <c r="P2093" s="849"/>
      <c r="Q2093" s="849"/>
      <c r="R2093" s="837"/>
      <c r="S2093" s="850"/>
    </row>
    <row r="2094" spans="1:19" ht="14.4" customHeight="1" x14ac:dyDescent="0.3">
      <c r="A2094" s="831" t="s">
        <v>4551</v>
      </c>
      <c r="B2094" s="832" t="s">
        <v>4881</v>
      </c>
      <c r="C2094" s="832" t="s">
        <v>606</v>
      </c>
      <c r="D2094" s="832" t="s">
        <v>4547</v>
      </c>
      <c r="E2094" s="832" t="s">
        <v>4553</v>
      </c>
      <c r="F2094" s="832" t="s">
        <v>4694</v>
      </c>
      <c r="G2094" s="832" t="s">
        <v>4695</v>
      </c>
      <c r="H2094" s="849"/>
      <c r="I2094" s="849"/>
      <c r="J2094" s="832"/>
      <c r="K2094" s="832"/>
      <c r="L2094" s="849">
        <v>17.37</v>
      </c>
      <c r="M2094" s="849">
        <v>127716.92</v>
      </c>
      <c r="N2094" s="832">
        <v>1</v>
      </c>
      <c r="O2094" s="832">
        <v>7352.7299942429472</v>
      </c>
      <c r="P2094" s="849"/>
      <c r="Q2094" s="849"/>
      <c r="R2094" s="837"/>
      <c r="S2094" s="850"/>
    </row>
    <row r="2095" spans="1:19" ht="14.4" customHeight="1" x14ac:dyDescent="0.3">
      <c r="A2095" s="831" t="s">
        <v>4551</v>
      </c>
      <c r="B2095" s="832" t="s">
        <v>4881</v>
      </c>
      <c r="C2095" s="832" t="s">
        <v>606</v>
      </c>
      <c r="D2095" s="832" t="s">
        <v>4547</v>
      </c>
      <c r="E2095" s="832" t="s">
        <v>4553</v>
      </c>
      <c r="F2095" s="832" t="s">
        <v>4696</v>
      </c>
      <c r="G2095" s="832" t="s">
        <v>4693</v>
      </c>
      <c r="H2095" s="849">
        <v>1</v>
      </c>
      <c r="I2095" s="849">
        <v>1464.02</v>
      </c>
      <c r="J2095" s="832">
        <v>1</v>
      </c>
      <c r="K2095" s="832">
        <v>1464.02</v>
      </c>
      <c r="L2095" s="849">
        <v>1</v>
      </c>
      <c r="M2095" s="849">
        <v>1464.02</v>
      </c>
      <c r="N2095" s="832">
        <v>1</v>
      </c>
      <c r="O2095" s="832">
        <v>1464.02</v>
      </c>
      <c r="P2095" s="849"/>
      <c r="Q2095" s="849"/>
      <c r="R2095" s="837"/>
      <c r="S2095" s="850"/>
    </row>
    <row r="2096" spans="1:19" ht="14.4" customHeight="1" x14ac:dyDescent="0.3">
      <c r="A2096" s="831" t="s">
        <v>4551</v>
      </c>
      <c r="B2096" s="832" t="s">
        <v>4881</v>
      </c>
      <c r="C2096" s="832" t="s">
        <v>606</v>
      </c>
      <c r="D2096" s="832" t="s">
        <v>4547</v>
      </c>
      <c r="E2096" s="832" t="s">
        <v>4553</v>
      </c>
      <c r="F2096" s="832" t="s">
        <v>4701</v>
      </c>
      <c r="G2096" s="832" t="s">
        <v>4702</v>
      </c>
      <c r="H2096" s="849">
        <v>23.25</v>
      </c>
      <c r="I2096" s="849">
        <v>12521.16</v>
      </c>
      <c r="J2096" s="832">
        <v>0.73997885464012991</v>
      </c>
      <c r="K2096" s="832">
        <v>538.54451612903222</v>
      </c>
      <c r="L2096" s="849">
        <v>31.42</v>
      </c>
      <c r="M2096" s="849">
        <v>16920.97</v>
      </c>
      <c r="N2096" s="832">
        <v>1</v>
      </c>
      <c r="O2096" s="832">
        <v>538.54137492043287</v>
      </c>
      <c r="P2096" s="849"/>
      <c r="Q2096" s="849"/>
      <c r="R2096" s="837"/>
      <c r="S2096" s="850"/>
    </row>
    <row r="2097" spans="1:19" ht="14.4" customHeight="1" x14ac:dyDescent="0.3">
      <c r="A2097" s="831" t="s">
        <v>4551</v>
      </c>
      <c r="B2097" s="832" t="s">
        <v>4881</v>
      </c>
      <c r="C2097" s="832" t="s">
        <v>606</v>
      </c>
      <c r="D2097" s="832" t="s">
        <v>4547</v>
      </c>
      <c r="E2097" s="832" t="s">
        <v>4553</v>
      </c>
      <c r="F2097" s="832" t="s">
        <v>4706</v>
      </c>
      <c r="G2097" s="832" t="s">
        <v>3387</v>
      </c>
      <c r="H2097" s="849">
        <v>0.60000000000000009</v>
      </c>
      <c r="I2097" s="849">
        <v>42.42</v>
      </c>
      <c r="J2097" s="832"/>
      <c r="K2097" s="832">
        <v>70.699999999999989</v>
      </c>
      <c r="L2097" s="849"/>
      <c r="M2097" s="849"/>
      <c r="N2097" s="832"/>
      <c r="O2097" s="832"/>
      <c r="P2097" s="849"/>
      <c r="Q2097" s="849"/>
      <c r="R2097" s="837"/>
      <c r="S2097" s="850"/>
    </row>
    <row r="2098" spans="1:19" ht="14.4" customHeight="1" x14ac:dyDescent="0.3">
      <c r="A2098" s="831" t="s">
        <v>4551</v>
      </c>
      <c r="B2098" s="832" t="s">
        <v>4881</v>
      </c>
      <c r="C2098" s="832" t="s">
        <v>606</v>
      </c>
      <c r="D2098" s="832" t="s">
        <v>4547</v>
      </c>
      <c r="E2098" s="832" t="s">
        <v>4553</v>
      </c>
      <c r="F2098" s="832" t="s">
        <v>4707</v>
      </c>
      <c r="G2098" s="832" t="s">
        <v>2988</v>
      </c>
      <c r="H2098" s="849">
        <v>15</v>
      </c>
      <c r="I2098" s="849">
        <v>2226.9</v>
      </c>
      <c r="J2098" s="832"/>
      <c r="K2098" s="832">
        <v>148.46</v>
      </c>
      <c r="L2098" s="849"/>
      <c r="M2098" s="849"/>
      <c r="N2098" s="832"/>
      <c r="O2098" s="832"/>
      <c r="P2098" s="849"/>
      <c r="Q2098" s="849"/>
      <c r="R2098" s="837"/>
      <c r="S2098" s="850"/>
    </row>
    <row r="2099" spans="1:19" ht="14.4" customHeight="1" x14ac:dyDescent="0.3">
      <c r="A2099" s="831" t="s">
        <v>4551</v>
      </c>
      <c r="B2099" s="832" t="s">
        <v>4881</v>
      </c>
      <c r="C2099" s="832" t="s">
        <v>606</v>
      </c>
      <c r="D2099" s="832" t="s">
        <v>4547</v>
      </c>
      <c r="E2099" s="832" t="s">
        <v>4553</v>
      </c>
      <c r="F2099" s="832" t="s">
        <v>4713</v>
      </c>
      <c r="G2099" s="832" t="s">
        <v>2400</v>
      </c>
      <c r="H2099" s="849">
        <v>11</v>
      </c>
      <c r="I2099" s="849">
        <v>19239.879999999997</v>
      </c>
      <c r="J2099" s="832">
        <v>0.42307692307692307</v>
      </c>
      <c r="K2099" s="832">
        <v>1749.0799999999997</v>
      </c>
      <c r="L2099" s="849">
        <v>26</v>
      </c>
      <c r="M2099" s="849">
        <v>45476.079999999994</v>
      </c>
      <c r="N2099" s="832">
        <v>1</v>
      </c>
      <c r="O2099" s="832">
        <v>1749.0799999999997</v>
      </c>
      <c r="P2099" s="849"/>
      <c r="Q2099" s="849"/>
      <c r="R2099" s="837"/>
      <c r="S2099" s="850"/>
    </row>
    <row r="2100" spans="1:19" ht="14.4" customHeight="1" x14ac:dyDescent="0.3">
      <c r="A2100" s="831" t="s">
        <v>4551</v>
      </c>
      <c r="B2100" s="832" t="s">
        <v>4881</v>
      </c>
      <c r="C2100" s="832" t="s">
        <v>606</v>
      </c>
      <c r="D2100" s="832" t="s">
        <v>4547</v>
      </c>
      <c r="E2100" s="832" t="s">
        <v>4553</v>
      </c>
      <c r="F2100" s="832" t="s">
        <v>4714</v>
      </c>
      <c r="G2100" s="832" t="s">
        <v>2239</v>
      </c>
      <c r="H2100" s="849">
        <v>12.7</v>
      </c>
      <c r="I2100" s="849">
        <v>3591.59</v>
      </c>
      <c r="J2100" s="832">
        <v>0.97693123707975194</v>
      </c>
      <c r="K2100" s="832">
        <v>282.80236220472443</v>
      </c>
      <c r="L2100" s="849">
        <v>13</v>
      </c>
      <c r="M2100" s="849">
        <v>3676.4</v>
      </c>
      <c r="N2100" s="832">
        <v>1</v>
      </c>
      <c r="O2100" s="832">
        <v>282.8</v>
      </c>
      <c r="P2100" s="849"/>
      <c r="Q2100" s="849"/>
      <c r="R2100" s="837"/>
      <c r="S2100" s="850"/>
    </row>
    <row r="2101" spans="1:19" ht="14.4" customHeight="1" x14ac:dyDescent="0.3">
      <c r="A2101" s="831" t="s">
        <v>4551</v>
      </c>
      <c r="B2101" s="832" t="s">
        <v>4881</v>
      </c>
      <c r="C2101" s="832" t="s">
        <v>606</v>
      </c>
      <c r="D2101" s="832" t="s">
        <v>4547</v>
      </c>
      <c r="E2101" s="832" t="s">
        <v>4553</v>
      </c>
      <c r="F2101" s="832" t="s">
        <v>4739</v>
      </c>
      <c r="G2101" s="832" t="s">
        <v>4740</v>
      </c>
      <c r="H2101" s="849">
        <v>20.79</v>
      </c>
      <c r="I2101" s="849">
        <v>7601.99</v>
      </c>
      <c r="J2101" s="832">
        <v>0.65972373489866776</v>
      </c>
      <c r="K2101" s="832">
        <v>365.65608465608466</v>
      </c>
      <c r="L2101" s="849">
        <v>37.5</v>
      </c>
      <c r="M2101" s="849">
        <v>11522.99</v>
      </c>
      <c r="N2101" s="832">
        <v>1</v>
      </c>
      <c r="O2101" s="832">
        <v>307.27973333333335</v>
      </c>
      <c r="P2101" s="849"/>
      <c r="Q2101" s="849"/>
      <c r="R2101" s="837"/>
      <c r="S2101" s="850"/>
    </row>
    <row r="2102" spans="1:19" ht="14.4" customHeight="1" x14ac:dyDescent="0.3">
      <c r="A2102" s="831" t="s">
        <v>4551</v>
      </c>
      <c r="B2102" s="832" t="s">
        <v>4881</v>
      </c>
      <c r="C2102" s="832" t="s">
        <v>606</v>
      </c>
      <c r="D2102" s="832" t="s">
        <v>4547</v>
      </c>
      <c r="E2102" s="832" t="s">
        <v>4553</v>
      </c>
      <c r="F2102" s="832" t="s">
        <v>4741</v>
      </c>
      <c r="G2102" s="832" t="s">
        <v>4740</v>
      </c>
      <c r="H2102" s="849">
        <v>70.67</v>
      </c>
      <c r="I2102" s="849">
        <v>64908.159999999996</v>
      </c>
      <c r="J2102" s="832">
        <v>1.6626108161137707</v>
      </c>
      <c r="K2102" s="832">
        <v>918.46837413329547</v>
      </c>
      <c r="L2102" s="849">
        <v>50.82</v>
      </c>
      <c r="M2102" s="849">
        <v>39039.9</v>
      </c>
      <c r="N2102" s="832">
        <v>1</v>
      </c>
      <c r="O2102" s="832">
        <v>768.19952774498233</v>
      </c>
      <c r="P2102" s="849"/>
      <c r="Q2102" s="849"/>
      <c r="R2102" s="837"/>
      <c r="S2102" s="850"/>
    </row>
    <row r="2103" spans="1:19" ht="14.4" customHeight="1" x14ac:dyDescent="0.3">
      <c r="A2103" s="831" t="s">
        <v>4551</v>
      </c>
      <c r="B2103" s="832" t="s">
        <v>4881</v>
      </c>
      <c r="C2103" s="832" t="s">
        <v>606</v>
      </c>
      <c r="D2103" s="832" t="s">
        <v>4547</v>
      </c>
      <c r="E2103" s="832" t="s">
        <v>4553</v>
      </c>
      <c r="F2103" s="832" t="s">
        <v>4748</v>
      </c>
      <c r="G2103" s="832" t="s">
        <v>2387</v>
      </c>
      <c r="H2103" s="849"/>
      <c r="I2103" s="849"/>
      <c r="J2103" s="832"/>
      <c r="K2103" s="832"/>
      <c r="L2103" s="849">
        <v>23</v>
      </c>
      <c r="M2103" s="849">
        <v>33130.58</v>
      </c>
      <c r="N2103" s="832">
        <v>1</v>
      </c>
      <c r="O2103" s="832">
        <v>1440.46</v>
      </c>
      <c r="P2103" s="849"/>
      <c r="Q2103" s="849"/>
      <c r="R2103" s="837"/>
      <c r="S2103" s="850"/>
    </row>
    <row r="2104" spans="1:19" ht="14.4" customHeight="1" x14ac:dyDescent="0.3">
      <c r="A2104" s="831" t="s">
        <v>4551</v>
      </c>
      <c r="B2104" s="832" t="s">
        <v>4881</v>
      </c>
      <c r="C2104" s="832" t="s">
        <v>606</v>
      </c>
      <c r="D2104" s="832" t="s">
        <v>4547</v>
      </c>
      <c r="E2104" s="832" t="s">
        <v>4553</v>
      </c>
      <c r="F2104" s="832" t="s">
        <v>4750</v>
      </c>
      <c r="G2104" s="832" t="s">
        <v>2367</v>
      </c>
      <c r="H2104" s="849"/>
      <c r="I2104" s="849"/>
      <c r="J2104" s="832"/>
      <c r="K2104" s="832"/>
      <c r="L2104" s="849">
        <v>2</v>
      </c>
      <c r="M2104" s="849">
        <v>49419.6</v>
      </c>
      <c r="N2104" s="832">
        <v>1</v>
      </c>
      <c r="O2104" s="832">
        <v>24709.8</v>
      </c>
      <c r="P2104" s="849"/>
      <c r="Q2104" s="849"/>
      <c r="R2104" s="837"/>
      <c r="S2104" s="850"/>
    </row>
    <row r="2105" spans="1:19" ht="14.4" customHeight="1" x14ac:dyDescent="0.3">
      <c r="A2105" s="831" t="s">
        <v>4551</v>
      </c>
      <c r="B2105" s="832" t="s">
        <v>4881</v>
      </c>
      <c r="C2105" s="832" t="s">
        <v>606</v>
      </c>
      <c r="D2105" s="832" t="s">
        <v>4547</v>
      </c>
      <c r="E2105" s="832" t="s">
        <v>4553</v>
      </c>
      <c r="F2105" s="832" t="s">
        <v>4751</v>
      </c>
      <c r="G2105" s="832" t="s">
        <v>4752</v>
      </c>
      <c r="H2105" s="849"/>
      <c r="I2105" s="849"/>
      <c r="J2105" s="832"/>
      <c r="K2105" s="832"/>
      <c r="L2105" s="849">
        <v>3.34</v>
      </c>
      <c r="M2105" s="849">
        <v>2619.56</v>
      </c>
      <c r="N2105" s="832">
        <v>1</v>
      </c>
      <c r="O2105" s="832">
        <v>784.29940119760477</v>
      </c>
      <c r="P2105" s="849"/>
      <c r="Q2105" s="849"/>
      <c r="R2105" s="837"/>
      <c r="S2105" s="850"/>
    </row>
    <row r="2106" spans="1:19" ht="14.4" customHeight="1" x14ac:dyDescent="0.3">
      <c r="A2106" s="831" t="s">
        <v>4551</v>
      </c>
      <c r="B2106" s="832" t="s">
        <v>4881</v>
      </c>
      <c r="C2106" s="832" t="s">
        <v>606</v>
      </c>
      <c r="D2106" s="832" t="s">
        <v>4547</v>
      </c>
      <c r="E2106" s="832" t="s">
        <v>4553</v>
      </c>
      <c r="F2106" s="832" t="s">
        <v>4753</v>
      </c>
      <c r="G2106" s="832" t="s">
        <v>4752</v>
      </c>
      <c r="H2106" s="849"/>
      <c r="I2106" s="849"/>
      <c r="J2106" s="832"/>
      <c r="K2106" s="832"/>
      <c r="L2106" s="849">
        <v>14.73</v>
      </c>
      <c r="M2106" s="849">
        <v>3465.8</v>
      </c>
      <c r="N2106" s="832">
        <v>1</v>
      </c>
      <c r="O2106" s="832">
        <v>235.28852681602174</v>
      </c>
      <c r="P2106" s="849"/>
      <c r="Q2106" s="849"/>
      <c r="R2106" s="837"/>
      <c r="S2106" s="850"/>
    </row>
    <row r="2107" spans="1:19" ht="14.4" customHeight="1" x14ac:dyDescent="0.3">
      <c r="A2107" s="831" t="s">
        <v>4551</v>
      </c>
      <c r="B2107" s="832" t="s">
        <v>4881</v>
      </c>
      <c r="C2107" s="832" t="s">
        <v>606</v>
      </c>
      <c r="D2107" s="832" t="s">
        <v>4547</v>
      </c>
      <c r="E2107" s="832" t="s">
        <v>4553</v>
      </c>
      <c r="F2107" s="832" t="s">
        <v>4754</v>
      </c>
      <c r="G2107" s="832" t="s">
        <v>4752</v>
      </c>
      <c r="H2107" s="849"/>
      <c r="I2107" s="849"/>
      <c r="J2107" s="832"/>
      <c r="K2107" s="832"/>
      <c r="L2107" s="849">
        <v>2.06</v>
      </c>
      <c r="M2107" s="849">
        <v>4846.96</v>
      </c>
      <c r="N2107" s="832">
        <v>1</v>
      </c>
      <c r="O2107" s="832">
        <v>2352.8932038834951</v>
      </c>
      <c r="P2107" s="849"/>
      <c r="Q2107" s="849"/>
      <c r="R2107" s="837"/>
      <c r="S2107" s="850"/>
    </row>
    <row r="2108" spans="1:19" ht="14.4" customHeight="1" x14ac:dyDescent="0.3">
      <c r="A2108" s="831" t="s">
        <v>4551</v>
      </c>
      <c r="B2108" s="832" t="s">
        <v>4881</v>
      </c>
      <c r="C2108" s="832" t="s">
        <v>606</v>
      </c>
      <c r="D2108" s="832" t="s">
        <v>4547</v>
      </c>
      <c r="E2108" s="832" t="s">
        <v>4553</v>
      </c>
      <c r="F2108" s="832" t="s">
        <v>4756</v>
      </c>
      <c r="G2108" s="832" t="s">
        <v>818</v>
      </c>
      <c r="H2108" s="849"/>
      <c r="I2108" s="849"/>
      <c r="J2108" s="832"/>
      <c r="K2108" s="832"/>
      <c r="L2108" s="849">
        <v>12</v>
      </c>
      <c r="M2108" s="849">
        <v>8251.92</v>
      </c>
      <c r="N2108" s="832">
        <v>1</v>
      </c>
      <c r="O2108" s="832">
        <v>687.66</v>
      </c>
      <c r="P2108" s="849"/>
      <c r="Q2108" s="849"/>
      <c r="R2108" s="837"/>
      <c r="S2108" s="850"/>
    </row>
    <row r="2109" spans="1:19" ht="14.4" customHeight="1" x14ac:dyDescent="0.3">
      <c r="A2109" s="831" t="s">
        <v>4551</v>
      </c>
      <c r="B2109" s="832" t="s">
        <v>4881</v>
      </c>
      <c r="C2109" s="832" t="s">
        <v>606</v>
      </c>
      <c r="D2109" s="832" t="s">
        <v>4547</v>
      </c>
      <c r="E2109" s="832" t="s">
        <v>4553</v>
      </c>
      <c r="F2109" s="832" t="s">
        <v>4759</v>
      </c>
      <c r="G2109" s="832" t="s">
        <v>1483</v>
      </c>
      <c r="H2109" s="849"/>
      <c r="I2109" s="849"/>
      <c r="J2109" s="832"/>
      <c r="K2109" s="832"/>
      <c r="L2109" s="849">
        <v>4</v>
      </c>
      <c r="M2109" s="849">
        <v>593.84</v>
      </c>
      <c r="N2109" s="832">
        <v>1</v>
      </c>
      <c r="O2109" s="832">
        <v>148.46</v>
      </c>
      <c r="P2109" s="849"/>
      <c r="Q2109" s="849"/>
      <c r="R2109" s="837"/>
      <c r="S2109" s="850"/>
    </row>
    <row r="2110" spans="1:19" ht="14.4" customHeight="1" x14ac:dyDescent="0.3">
      <c r="A2110" s="831" t="s">
        <v>4551</v>
      </c>
      <c r="B2110" s="832" t="s">
        <v>4881</v>
      </c>
      <c r="C2110" s="832" t="s">
        <v>606</v>
      </c>
      <c r="D2110" s="832" t="s">
        <v>4547</v>
      </c>
      <c r="E2110" s="832" t="s">
        <v>4553</v>
      </c>
      <c r="F2110" s="832" t="s">
        <v>4763</v>
      </c>
      <c r="G2110" s="832" t="s">
        <v>728</v>
      </c>
      <c r="H2110" s="849"/>
      <c r="I2110" s="849"/>
      <c r="J2110" s="832"/>
      <c r="K2110" s="832"/>
      <c r="L2110" s="849">
        <v>31.79</v>
      </c>
      <c r="M2110" s="849">
        <v>6563.93</v>
      </c>
      <c r="N2110" s="832">
        <v>1</v>
      </c>
      <c r="O2110" s="832">
        <v>206.47782321484746</v>
      </c>
      <c r="P2110" s="849"/>
      <c r="Q2110" s="849"/>
      <c r="R2110" s="837"/>
      <c r="S2110" s="850"/>
    </row>
    <row r="2111" spans="1:19" ht="14.4" customHeight="1" x14ac:dyDescent="0.3">
      <c r="A2111" s="831" t="s">
        <v>4551</v>
      </c>
      <c r="B2111" s="832" t="s">
        <v>4881</v>
      </c>
      <c r="C2111" s="832" t="s">
        <v>606</v>
      </c>
      <c r="D2111" s="832" t="s">
        <v>4547</v>
      </c>
      <c r="E2111" s="832" t="s">
        <v>4553</v>
      </c>
      <c r="F2111" s="832" t="s">
        <v>4764</v>
      </c>
      <c r="G2111" s="832" t="s">
        <v>728</v>
      </c>
      <c r="H2111" s="849"/>
      <c r="I2111" s="849"/>
      <c r="J2111" s="832"/>
      <c r="K2111" s="832"/>
      <c r="L2111" s="849">
        <v>0.37</v>
      </c>
      <c r="M2111" s="849">
        <v>228.82</v>
      </c>
      <c r="N2111" s="832">
        <v>1</v>
      </c>
      <c r="O2111" s="832">
        <v>618.43243243243239</v>
      </c>
      <c r="P2111" s="849"/>
      <c r="Q2111" s="849"/>
      <c r="R2111" s="837"/>
      <c r="S2111" s="850"/>
    </row>
    <row r="2112" spans="1:19" ht="14.4" customHeight="1" x14ac:dyDescent="0.3">
      <c r="A2112" s="831" t="s">
        <v>4551</v>
      </c>
      <c r="B2112" s="832" t="s">
        <v>4881</v>
      </c>
      <c r="C2112" s="832" t="s">
        <v>606</v>
      </c>
      <c r="D2112" s="832" t="s">
        <v>4547</v>
      </c>
      <c r="E2112" s="832" t="s">
        <v>4553</v>
      </c>
      <c r="F2112" s="832" t="s">
        <v>4765</v>
      </c>
      <c r="G2112" s="832" t="s">
        <v>958</v>
      </c>
      <c r="H2112" s="849"/>
      <c r="I2112" s="849"/>
      <c r="J2112" s="832"/>
      <c r="K2112" s="832"/>
      <c r="L2112" s="849">
        <v>1.45</v>
      </c>
      <c r="M2112" s="849">
        <v>1113.8900000000001</v>
      </c>
      <c r="N2112" s="832">
        <v>1</v>
      </c>
      <c r="O2112" s="832">
        <v>768.2</v>
      </c>
      <c r="P2112" s="849"/>
      <c r="Q2112" s="849"/>
      <c r="R2112" s="837"/>
      <c r="S2112" s="850"/>
    </row>
    <row r="2113" spans="1:19" ht="14.4" customHeight="1" x14ac:dyDescent="0.3">
      <c r="A2113" s="831" t="s">
        <v>4551</v>
      </c>
      <c r="B2113" s="832" t="s">
        <v>4881</v>
      </c>
      <c r="C2113" s="832" t="s">
        <v>606</v>
      </c>
      <c r="D2113" s="832" t="s">
        <v>4547</v>
      </c>
      <c r="E2113" s="832" t="s">
        <v>4553</v>
      </c>
      <c r="F2113" s="832" t="s">
        <v>4768</v>
      </c>
      <c r="G2113" s="832" t="s">
        <v>958</v>
      </c>
      <c r="H2113" s="849"/>
      <c r="I2113" s="849"/>
      <c r="J2113" s="832"/>
      <c r="K2113" s="832"/>
      <c r="L2113" s="849">
        <v>8.0500000000000007</v>
      </c>
      <c r="M2113" s="849">
        <v>2473.5700000000002</v>
      </c>
      <c r="N2113" s="832">
        <v>1</v>
      </c>
      <c r="O2113" s="832">
        <v>307.27577639751553</v>
      </c>
      <c r="P2113" s="849"/>
      <c r="Q2113" s="849"/>
      <c r="R2113" s="837"/>
      <c r="S2113" s="850"/>
    </row>
    <row r="2114" spans="1:19" ht="14.4" customHeight="1" x14ac:dyDescent="0.3">
      <c r="A2114" s="831" t="s">
        <v>4551</v>
      </c>
      <c r="B2114" s="832" t="s">
        <v>4881</v>
      </c>
      <c r="C2114" s="832" t="s">
        <v>606</v>
      </c>
      <c r="D2114" s="832" t="s">
        <v>4547</v>
      </c>
      <c r="E2114" s="832" t="s">
        <v>4553</v>
      </c>
      <c r="F2114" s="832" t="s">
        <v>4769</v>
      </c>
      <c r="G2114" s="832" t="s">
        <v>958</v>
      </c>
      <c r="H2114" s="849"/>
      <c r="I2114" s="849"/>
      <c r="J2114" s="832"/>
      <c r="K2114" s="832"/>
      <c r="L2114" s="849">
        <v>11.31</v>
      </c>
      <c r="M2114" s="849">
        <v>26064.9</v>
      </c>
      <c r="N2114" s="832">
        <v>1</v>
      </c>
      <c r="O2114" s="832">
        <v>2304.5888594164458</v>
      </c>
      <c r="P2114" s="849"/>
      <c r="Q2114" s="849"/>
      <c r="R2114" s="837"/>
      <c r="S2114" s="850"/>
    </row>
    <row r="2115" spans="1:19" ht="14.4" customHeight="1" x14ac:dyDescent="0.3">
      <c r="A2115" s="831" t="s">
        <v>4551</v>
      </c>
      <c r="B2115" s="832" t="s">
        <v>4881</v>
      </c>
      <c r="C2115" s="832" t="s">
        <v>606</v>
      </c>
      <c r="D2115" s="832" t="s">
        <v>4547</v>
      </c>
      <c r="E2115" s="832" t="s">
        <v>4793</v>
      </c>
      <c r="F2115" s="832" t="s">
        <v>4568</v>
      </c>
      <c r="G2115" s="832" t="s">
        <v>4890</v>
      </c>
      <c r="H2115" s="849">
        <v>0.44</v>
      </c>
      <c r="I2115" s="849">
        <v>118.8</v>
      </c>
      <c r="J2115" s="832"/>
      <c r="K2115" s="832">
        <v>270</v>
      </c>
      <c r="L2115" s="849"/>
      <c r="M2115" s="849"/>
      <c r="N2115" s="832"/>
      <c r="O2115" s="832"/>
      <c r="P2115" s="849"/>
      <c r="Q2115" s="849"/>
      <c r="R2115" s="837"/>
      <c r="S2115" s="850"/>
    </row>
    <row r="2116" spans="1:19" ht="14.4" customHeight="1" x14ac:dyDescent="0.3">
      <c r="A2116" s="831" t="s">
        <v>4551</v>
      </c>
      <c r="B2116" s="832" t="s">
        <v>4881</v>
      </c>
      <c r="C2116" s="832" t="s">
        <v>606</v>
      </c>
      <c r="D2116" s="832" t="s">
        <v>4547</v>
      </c>
      <c r="E2116" s="832" t="s">
        <v>4793</v>
      </c>
      <c r="F2116" s="832" t="s">
        <v>4794</v>
      </c>
      <c r="G2116" s="832" t="s">
        <v>4795</v>
      </c>
      <c r="H2116" s="849">
        <v>10</v>
      </c>
      <c r="I2116" s="849">
        <v>8670</v>
      </c>
      <c r="J2116" s="832">
        <v>5</v>
      </c>
      <c r="K2116" s="832">
        <v>867</v>
      </c>
      <c r="L2116" s="849">
        <v>2</v>
      </c>
      <c r="M2116" s="849">
        <v>1734</v>
      </c>
      <c r="N2116" s="832">
        <v>1</v>
      </c>
      <c r="O2116" s="832">
        <v>867</v>
      </c>
      <c r="P2116" s="849"/>
      <c r="Q2116" s="849"/>
      <c r="R2116" s="837"/>
      <c r="S2116" s="850"/>
    </row>
    <row r="2117" spans="1:19" ht="14.4" customHeight="1" x14ac:dyDescent="0.3">
      <c r="A2117" s="831" t="s">
        <v>4551</v>
      </c>
      <c r="B2117" s="832" t="s">
        <v>4881</v>
      </c>
      <c r="C2117" s="832" t="s">
        <v>606</v>
      </c>
      <c r="D2117" s="832" t="s">
        <v>4547</v>
      </c>
      <c r="E2117" s="832" t="s">
        <v>4793</v>
      </c>
      <c r="F2117" s="832" t="s">
        <v>4796</v>
      </c>
      <c r="G2117" s="832" t="s">
        <v>4797</v>
      </c>
      <c r="H2117" s="849">
        <v>64</v>
      </c>
      <c r="I2117" s="849">
        <v>55488</v>
      </c>
      <c r="J2117" s="832">
        <v>0.98461538461538467</v>
      </c>
      <c r="K2117" s="832">
        <v>867</v>
      </c>
      <c r="L2117" s="849">
        <v>65</v>
      </c>
      <c r="M2117" s="849">
        <v>56355</v>
      </c>
      <c r="N2117" s="832">
        <v>1</v>
      </c>
      <c r="O2117" s="832">
        <v>867</v>
      </c>
      <c r="P2117" s="849"/>
      <c r="Q2117" s="849"/>
      <c r="R2117" s="837"/>
      <c r="S2117" s="850"/>
    </row>
    <row r="2118" spans="1:19" ht="14.4" customHeight="1" x14ac:dyDescent="0.3">
      <c r="A2118" s="831" t="s">
        <v>4551</v>
      </c>
      <c r="B2118" s="832" t="s">
        <v>4881</v>
      </c>
      <c r="C2118" s="832" t="s">
        <v>606</v>
      </c>
      <c r="D2118" s="832" t="s">
        <v>4547</v>
      </c>
      <c r="E2118" s="832" t="s">
        <v>4804</v>
      </c>
      <c r="F2118" s="832" t="s">
        <v>4807</v>
      </c>
      <c r="G2118" s="832" t="s">
        <v>4808</v>
      </c>
      <c r="H2118" s="849">
        <v>4</v>
      </c>
      <c r="I2118" s="849">
        <v>488</v>
      </c>
      <c r="J2118" s="832">
        <v>0.8</v>
      </c>
      <c r="K2118" s="832">
        <v>122</v>
      </c>
      <c r="L2118" s="849">
        <v>5</v>
      </c>
      <c r="M2118" s="849">
        <v>610</v>
      </c>
      <c r="N2118" s="832">
        <v>1</v>
      </c>
      <c r="O2118" s="832">
        <v>122</v>
      </c>
      <c r="P2118" s="849"/>
      <c r="Q2118" s="849"/>
      <c r="R2118" s="837"/>
      <c r="S2118" s="850"/>
    </row>
    <row r="2119" spans="1:19" ht="14.4" customHeight="1" x14ac:dyDescent="0.3">
      <c r="A2119" s="831" t="s">
        <v>4551</v>
      </c>
      <c r="B2119" s="832" t="s">
        <v>4881</v>
      </c>
      <c r="C2119" s="832" t="s">
        <v>606</v>
      </c>
      <c r="D2119" s="832" t="s">
        <v>4547</v>
      </c>
      <c r="E2119" s="832" t="s">
        <v>4804</v>
      </c>
      <c r="F2119" s="832" t="s">
        <v>4809</v>
      </c>
      <c r="G2119" s="832" t="s">
        <v>4810</v>
      </c>
      <c r="H2119" s="849">
        <v>7</v>
      </c>
      <c r="I2119" s="849">
        <v>1029</v>
      </c>
      <c r="J2119" s="832">
        <v>0.17948717948717949</v>
      </c>
      <c r="K2119" s="832">
        <v>147</v>
      </c>
      <c r="L2119" s="849">
        <v>39</v>
      </c>
      <c r="M2119" s="849">
        <v>5733</v>
      </c>
      <c r="N2119" s="832">
        <v>1</v>
      </c>
      <c r="O2119" s="832">
        <v>147</v>
      </c>
      <c r="P2119" s="849"/>
      <c r="Q2119" s="849"/>
      <c r="R2119" s="837"/>
      <c r="S2119" s="850"/>
    </row>
    <row r="2120" spans="1:19" ht="14.4" customHeight="1" x14ac:dyDescent="0.3">
      <c r="A2120" s="831" t="s">
        <v>4551</v>
      </c>
      <c r="B2120" s="832" t="s">
        <v>4881</v>
      </c>
      <c r="C2120" s="832" t="s">
        <v>606</v>
      </c>
      <c r="D2120" s="832" t="s">
        <v>4547</v>
      </c>
      <c r="E2120" s="832" t="s">
        <v>4804</v>
      </c>
      <c r="F2120" s="832" t="s">
        <v>4813</v>
      </c>
      <c r="G2120" s="832" t="s">
        <v>4814</v>
      </c>
      <c r="H2120" s="849">
        <v>505</v>
      </c>
      <c r="I2120" s="849">
        <v>18685</v>
      </c>
      <c r="J2120" s="832">
        <v>0.91155234657039708</v>
      </c>
      <c r="K2120" s="832">
        <v>37</v>
      </c>
      <c r="L2120" s="849">
        <v>554</v>
      </c>
      <c r="M2120" s="849">
        <v>20498</v>
      </c>
      <c r="N2120" s="832">
        <v>1</v>
      </c>
      <c r="O2120" s="832">
        <v>37</v>
      </c>
      <c r="P2120" s="849"/>
      <c r="Q2120" s="849"/>
      <c r="R2120" s="837"/>
      <c r="S2120" s="850"/>
    </row>
    <row r="2121" spans="1:19" ht="14.4" customHeight="1" x14ac:dyDescent="0.3">
      <c r="A2121" s="831" t="s">
        <v>4551</v>
      </c>
      <c r="B2121" s="832" t="s">
        <v>4881</v>
      </c>
      <c r="C2121" s="832" t="s">
        <v>606</v>
      </c>
      <c r="D2121" s="832" t="s">
        <v>4547</v>
      </c>
      <c r="E2121" s="832" t="s">
        <v>4804</v>
      </c>
      <c r="F2121" s="832" t="s">
        <v>4899</v>
      </c>
      <c r="G2121" s="832" t="s">
        <v>4900</v>
      </c>
      <c r="H2121" s="849">
        <v>1576</v>
      </c>
      <c r="I2121" s="849">
        <v>278952</v>
      </c>
      <c r="J2121" s="832">
        <v>1.1836450660239655</v>
      </c>
      <c r="K2121" s="832">
        <v>177</v>
      </c>
      <c r="L2121" s="849">
        <v>1324</v>
      </c>
      <c r="M2121" s="849">
        <v>235672</v>
      </c>
      <c r="N2121" s="832">
        <v>1</v>
      </c>
      <c r="O2121" s="832">
        <v>178</v>
      </c>
      <c r="P2121" s="849"/>
      <c r="Q2121" s="849"/>
      <c r="R2121" s="837"/>
      <c r="S2121" s="850"/>
    </row>
    <row r="2122" spans="1:19" ht="14.4" customHeight="1" x14ac:dyDescent="0.3">
      <c r="A2122" s="831" t="s">
        <v>4551</v>
      </c>
      <c r="B2122" s="832" t="s">
        <v>4881</v>
      </c>
      <c r="C2122" s="832" t="s">
        <v>606</v>
      </c>
      <c r="D2122" s="832" t="s">
        <v>4547</v>
      </c>
      <c r="E2122" s="832" t="s">
        <v>4804</v>
      </c>
      <c r="F2122" s="832" t="s">
        <v>4905</v>
      </c>
      <c r="G2122" s="832" t="s">
        <v>4906</v>
      </c>
      <c r="H2122" s="849"/>
      <c r="I2122" s="849"/>
      <c r="J2122" s="832"/>
      <c r="K2122" s="832"/>
      <c r="L2122" s="849">
        <v>1</v>
      </c>
      <c r="M2122" s="849">
        <v>632</v>
      </c>
      <c r="N2122" s="832">
        <v>1</v>
      </c>
      <c r="O2122" s="832">
        <v>632</v>
      </c>
      <c r="P2122" s="849"/>
      <c r="Q2122" s="849"/>
      <c r="R2122" s="837"/>
      <c r="S2122" s="850"/>
    </row>
    <row r="2123" spans="1:19" ht="14.4" customHeight="1" x14ac:dyDescent="0.3">
      <c r="A2123" s="831" t="s">
        <v>4551</v>
      </c>
      <c r="B2123" s="832" t="s">
        <v>4881</v>
      </c>
      <c r="C2123" s="832" t="s">
        <v>606</v>
      </c>
      <c r="D2123" s="832" t="s">
        <v>4547</v>
      </c>
      <c r="E2123" s="832" t="s">
        <v>4804</v>
      </c>
      <c r="F2123" s="832" t="s">
        <v>4823</v>
      </c>
      <c r="G2123" s="832" t="s">
        <v>4824</v>
      </c>
      <c r="H2123" s="849">
        <v>329</v>
      </c>
      <c r="I2123" s="849">
        <v>79947</v>
      </c>
      <c r="J2123" s="832">
        <v>0.57281755130115786</v>
      </c>
      <c r="K2123" s="832">
        <v>243</v>
      </c>
      <c r="L2123" s="849">
        <v>572</v>
      </c>
      <c r="M2123" s="849">
        <v>139568</v>
      </c>
      <c r="N2123" s="832">
        <v>1</v>
      </c>
      <c r="O2123" s="832">
        <v>244</v>
      </c>
      <c r="P2123" s="849"/>
      <c r="Q2123" s="849"/>
      <c r="R2123" s="837"/>
      <c r="S2123" s="850"/>
    </row>
    <row r="2124" spans="1:19" ht="14.4" customHeight="1" x14ac:dyDescent="0.3">
      <c r="A2124" s="831" t="s">
        <v>4551</v>
      </c>
      <c r="B2124" s="832" t="s">
        <v>4881</v>
      </c>
      <c r="C2124" s="832" t="s">
        <v>606</v>
      </c>
      <c r="D2124" s="832" t="s">
        <v>4547</v>
      </c>
      <c r="E2124" s="832" t="s">
        <v>4804</v>
      </c>
      <c r="F2124" s="832" t="s">
        <v>4825</v>
      </c>
      <c r="G2124" s="832" t="s">
        <v>4826</v>
      </c>
      <c r="H2124" s="849">
        <v>1565</v>
      </c>
      <c r="I2124" s="849">
        <v>52166.630000000005</v>
      </c>
      <c r="J2124" s="832">
        <v>1.1829173165157896</v>
      </c>
      <c r="K2124" s="832">
        <v>33.33330990415336</v>
      </c>
      <c r="L2124" s="849">
        <v>1323</v>
      </c>
      <c r="M2124" s="849">
        <v>44099.98000000001</v>
      </c>
      <c r="N2124" s="832">
        <v>1</v>
      </c>
      <c r="O2124" s="832">
        <v>33.333318216175364</v>
      </c>
      <c r="P2124" s="849"/>
      <c r="Q2124" s="849"/>
      <c r="R2124" s="837"/>
      <c r="S2124" s="850"/>
    </row>
    <row r="2125" spans="1:19" ht="14.4" customHeight="1" x14ac:dyDescent="0.3">
      <c r="A2125" s="831" t="s">
        <v>4551</v>
      </c>
      <c r="B2125" s="832" t="s">
        <v>4881</v>
      </c>
      <c r="C2125" s="832" t="s">
        <v>606</v>
      </c>
      <c r="D2125" s="832" t="s">
        <v>4547</v>
      </c>
      <c r="E2125" s="832" t="s">
        <v>4804</v>
      </c>
      <c r="F2125" s="832" t="s">
        <v>4827</v>
      </c>
      <c r="G2125" s="832" t="s">
        <v>4828</v>
      </c>
      <c r="H2125" s="849">
        <v>203</v>
      </c>
      <c r="I2125" s="849">
        <v>7511</v>
      </c>
      <c r="J2125" s="832">
        <v>0.82520325203252032</v>
      </c>
      <c r="K2125" s="832">
        <v>37</v>
      </c>
      <c r="L2125" s="849">
        <v>246</v>
      </c>
      <c r="M2125" s="849">
        <v>9102</v>
      </c>
      <c r="N2125" s="832">
        <v>1</v>
      </c>
      <c r="O2125" s="832">
        <v>37</v>
      </c>
      <c r="P2125" s="849"/>
      <c r="Q2125" s="849"/>
      <c r="R2125" s="837"/>
      <c r="S2125" s="850"/>
    </row>
    <row r="2126" spans="1:19" ht="14.4" customHeight="1" x14ac:dyDescent="0.3">
      <c r="A2126" s="831" t="s">
        <v>4551</v>
      </c>
      <c r="B2126" s="832" t="s">
        <v>4881</v>
      </c>
      <c r="C2126" s="832" t="s">
        <v>606</v>
      </c>
      <c r="D2126" s="832" t="s">
        <v>4547</v>
      </c>
      <c r="E2126" s="832" t="s">
        <v>4804</v>
      </c>
      <c r="F2126" s="832" t="s">
        <v>4831</v>
      </c>
      <c r="G2126" s="832" t="s">
        <v>4832</v>
      </c>
      <c r="H2126" s="849">
        <v>41</v>
      </c>
      <c r="I2126" s="849">
        <v>1312</v>
      </c>
      <c r="J2126" s="832">
        <v>0.53947368421052633</v>
      </c>
      <c r="K2126" s="832">
        <v>32</v>
      </c>
      <c r="L2126" s="849">
        <v>76</v>
      </c>
      <c r="M2126" s="849">
        <v>2432</v>
      </c>
      <c r="N2126" s="832">
        <v>1</v>
      </c>
      <c r="O2126" s="832">
        <v>32</v>
      </c>
      <c r="P2126" s="849"/>
      <c r="Q2126" s="849"/>
      <c r="R2126" s="837"/>
      <c r="S2126" s="850"/>
    </row>
    <row r="2127" spans="1:19" ht="14.4" customHeight="1" x14ac:dyDescent="0.3">
      <c r="A2127" s="831" t="s">
        <v>4551</v>
      </c>
      <c r="B2127" s="832" t="s">
        <v>4881</v>
      </c>
      <c r="C2127" s="832" t="s">
        <v>606</v>
      </c>
      <c r="D2127" s="832" t="s">
        <v>4547</v>
      </c>
      <c r="E2127" s="832" t="s">
        <v>4804</v>
      </c>
      <c r="F2127" s="832" t="s">
        <v>4917</v>
      </c>
      <c r="G2127" s="832" t="s">
        <v>4918</v>
      </c>
      <c r="H2127" s="849">
        <v>1</v>
      </c>
      <c r="I2127" s="849">
        <v>355</v>
      </c>
      <c r="J2127" s="832">
        <v>0.33333333333333331</v>
      </c>
      <c r="K2127" s="832">
        <v>355</v>
      </c>
      <c r="L2127" s="849">
        <v>3</v>
      </c>
      <c r="M2127" s="849">
        <v>1065</v>
      </c>
      <c r="N2127" s="832">
        <v>1</v>
      </c>
      <c r="O2127" s="832">
        <v>355</v>
      </c>
      <c r="P2127" s="849"/>
      <c r="Q2127" s="849"/>
      <c r="R2127" s="837"/>
      <c r="S2127" s="850"/>
    </row>
    <row r="2128" spans="1:19" ht="14.4" customHeight="1" x14ac:dyDescent="0.3">
      <c r="A2128" s="831" t="s">
        <v>4551</v>
      </c>
      <c r="B2128" s="832" t="s">
        <v>4881</v>
      </c>
      <c r="C2128" s="832" t="s">
        <v>606</v>
      </c>
      <c r="D2128" s="832" t="s">
        <v>4547</v>
      </c>
      <c r="E2128" s="832" t="s">
        <v>4804</v>
      </c>
      <c r="F2128" s="832" t="s">
        <v>4835</v>
      </c>
      <c r="G2128" s="832" t="s">
        <v>4836</v>
      </c>
      <c r="H2128" s="849">
        <v>390</v>
      </c>
      <c r="I2128" s="849">
        <v>51480</v>
      </c>
      <c r="J2128" s="832">
        <v>1.1504424778761062</v>
      </c>
      <c r="K2128" s="832">
        <v>132</v>
      </c>
      <c r="L2128" s="849">
        <v>339</v>
      </c>
      <c r="M2128" s="849">
        <v>44748</v>
      </c>
      <c r="N2128" s="832">
        <v>1</v>
      </c>
      <c r="O2128" s="832">
        <v>132</v>
      </c>
      <c r="P2128" s="849"/>
      <c r="Q2128" s="849"/>
      <c r="R2128" s="837"/>
      <c r="S2128" s="850"/>
    </row>
    <row r="2129" spans="1:19" ht="14.4" customHeight="1" x14ac:dyDescent="0.3">
      <c r="A2129" s="831" t="s">
        <v>4551</v>
      </c>
      <c r="B2129" s="832" t="s">
        <v>4881</v>
      </c>
      <c r="C2129" s="832" t="s">
        <v>606</v>
      </c>
      <c r="D2129" s="832" t="s">
        <v>4547</v>
      </c>
      <c r="E2129" s="832" t="s">
        <v>4804</v>
      </c>
      <c r="F2129" s="832" t="s">
        <v>4841</v>
      </c>
      <c r="G2129" s="832" t="s">
        <v>4842</v>
      </c>
      <c r="H2129" s="849">
        <v>476</v>
      </c>
      <c r="I2129" s="849">
        <v>28084</v>
      </c>
      <c r="J2129" s="832">
        <v>1.1069767441860465</v>
      </c>
      <c r="K2129" s="832">
        <v>59</v>
      </c>
      <c r="L2129" s="849">
        <v>430</v>
      </c>
      <c r="M2129" s="849">
        <v>25370</v>
      </c>
      <c r="N2129" s="832">
        <v>1</v>
      </c>
      <c r="O2129" s="832">
        <v>59</v>
      </c>
      <c r="P2129" s="849"/>
      <c r="Q2129" s="849"/>
      <c r="R2129" s="837"/>
      <c r="S2129" s="850"/>
    </row>
    <row r="2130" spans="1:19" ht="14.4" customHeight="1" x14ac:dyDescent="0.3">
      <c r="A2130" s="831" t="s">
        <v>4551</v>
      </c>
      <c r="B2130" s="832" t="s">
        <v>4881</v>
      </c>
      <c r="C2130" s="832" t="s">
        <v>606</v>
      </c>
      <c r="D2130" s="832" t="s">
        <v>2495</v>
      </c>
      <c r="E2130" s="832" t="s">
        <v>4553</v>
      </c>
      <c r="F2130" s="832" t="s">
        <v>4561</v>
      </c>
      <c r="G2130" s="832" t="s">
        <v>4562</v>
      </c>
      <c r="H2130" s="849">
        <v>0.2</v>
      </c>
      <c r="I2130" s="849">
        <v>41.08</v>
      </c>
      <c r="J2130" s="832"/>
      <c r="K2130" s="832">
        <v>205.39999999999998</v>
      </c>
      <c r="L2130" s="849"/>
      <c r="M2130" s="849"/>
      <c r="N2130" s="832"/>
      <c r="O2130" s="832"/>
      <c r="P2130" s="849"/>
      <c r="Q2130" s="849"/>
      <c r="R2130" s="837"/>
      <c r="S2130" s="850"/>
    </row>
    <row r="2131" spans="1:19" ht="14.4" customHeight="1" x14ac:dyDescent="0.3">
      <c r="A2131" s="831" t="s">
        <v>4551</v>
      </c>
      <c r="B2131" s="832" t="s">
        <v>4881</v>
      </c>
      <c r="C2131" s="832" t="s">
        <v>606</v>
      </c>
      <c r="D2131" s="832" t="s">
        <v>2495</v>
      </c>
      <c r="E2131" s="832" t="s">
        <v>4553</v>
      </c>
      <c r="F2131" s="832" t="s">
        <v>4575</v>
      </c>
      <c r="G2131" s="832" t="s">
        <v>2367</v>
      </c>
      <c r="H2131" s="849">
        <v>1</v>
      </c>
      <c r="I2131" s="849">
        <v>28624.1</v>
      </c>
      <c r="J2131" s="832"/>
      <c r="K2131" s="832">
        <v>28624.1</v>
      </c>
      <c r="L2131" s="849"/>
      <c r="M2131" s="849"/>
      <c r="N2131" s="832"/>
      <c r="O2131" s="832"/>
      <c r="P2131" s="849"/>
      <c r="Q2131" s="849"/>
      <c r="R2131" s="837"/>
      <c r="S2131" s="850"/>
    </row>
    <row r="2132" spans="1:19" ht="14.4" customHeight="1" x14ac:dyDescent="0.3">
      <c r="A2132" s="831" t="s">
        <v>4551</v>
      </c>
      <c r="B2132" s="832" t="s">
        <v>4881</v>
      </c>
      <c r="C2132" s="832" t="s">
        <v>606</v>
      </c>
      <c r="D2132" s="832" t="s">
        <v>2495</v>
      </c>
      <c r="E2132" s="832" t="s">
        <v>4553</v>
      </c>
      <c r="F2132" s="832" t="s">
        <v>4606</v>
      </c>
      <c r="G2132" s="832" t="s">
        <v>1144</v>
      </c>
      <c r="H2132" s="849">
        <v>0.2</v>
      </c>
      <c r="I2132" s="849">
        <v>36.43</v>
      </c>
      <c r="J2132" s="832"/>
      <c r="K2132" s="832">
        <v>182.14999999999998</v>
      </c>
      <c r="L2132" s="849"/>
      <c r="M2132" s="849"/>
      <c r="N2132" s="832"/>
      <c r="O2132" s="832"/>
      <c r="P2132" s="849"/>
      <c r="Q2132" s="849"/>
      <c r="R2132" s="837"/>
      <c r="S2132" s="850"/>
    </row>
    <row r="2133" spans="1:19" ht="14.4" customHeight="1" x14ac:dyDescent="0.3">
      <c r="A2133" s="831" t="s">
        <v>4551</v>
      </c>
      <c r="B2133" s="832" t="s">
        <v>4881</v>
      </c>
      <c r="C2133" s="832" t="s">
        <v>606</v>
      </c>
      <c r="D2133" s="832" t="s">
        <v>2495</v>
      </c>
      <c r="E2133" s="832" t="s">
        <v>4553</v>
      </c>
      <c r="F2133" s="832" t="s">
        <v>4607</v>
      </c>
      <c r="G2133" s="832" t="s">
        <v>779</v>
      </c>
      <c r="H2133" s="849">
        <v>0.4</v>
      </c>
      <c r="I2133" s="849">
        <v>28.3</v>
      </c>
      <c r="J2133" s="832"/>
      <c r="K2133" s="832">
        <v>70.75</v>
      </c>
      <c r="L2133" s="849"/>
      <c r="M2133" s="849"/>
      <c r="N2133" s="832"/>
      <c r="O2133" s="832"/>
      <c r="P2133" s="849"/>
      <c r="Q2133" s="849"/>
      <c r="R2133" s="837"/>
      <c r="S2133" s="850"/>
    </row>
    <row r="2134" spans="1:19" ht="14.4" customHeight="1" x14ac:dyDescent="0.3">
      <c r="A2134" s="831" t="s">
        <v>4551</v>
      </c>
      <c r="B2134" s="832" t="s">
        <v>4881</v>
      </c>
      <c r="C2134" s="832" t="s">
        <v>606</v>
      </c>
      <c r="D2134" s="832" t="s">
        <v>2495</v>
      </c>
      <c r="E2134" s="832" t="s">
        <v>4553</v>
      </c>
      <c r="F2134" s="832" t="s">
        <v>4616</v>
      </c>
      <c r="G2134" s="832" t="s">
        <v>1146</v>
      </c>
      <c r="H2134" s="849">
        <v>0.2</v>
      </c>
      <c r="I2134" s="849">
        <v>17.899999999999999</v>
      </c>
      <c r="J2134" s="832"/>
      <c r="K2134" s="832">
        <v>89.499999999999986</v>
      </c>
      <c r="L2134" s="849"/>
      <c r="M2134" s="849"/>
      <c r="N2134" s="832"/>
      <c r="O2134" s="832"/>
      <c r="P2134" s="849"/>
      <c r="Q2134" s="849"/>
      <c r="R2134" s="837"/>
      <c r="S2134" s="850"/>
    </row>
    <row r="2135" spans="1:19" ht="14.4" customHeight="1" x14ac:dyDescent="0.3">
      <c r="A2135" s="831" t="s">
        <v>4551</v>
      </c>
      <c r="B2135" s="832" t="s">
        <v>4881</v>
      </c>
      <c r="C2135" s="832" t="s">
        <v>606</v>
      </c>
      <c r="D2135" s="832" t="s">
        <v>2495</v>
      </c>
      <c r="E2135" s="832" t="s">
        <v>4553</v>
      </c>
      <c r="F2135" s="832" t="s">
        <v>4625</v>
      </c>
      <c r="G2135" s="832" t="s">
        <v>4624</v>
      </c>
      <c r="H2135" s="849">
        <v>0.5</v>
      </c>
      <c r="I2135" s="849">
        <v>82.96</v>
      </c>
      <c r="J2135" s="832"/>
      <c r="K2135" s="832">
        <v>165.92</v>
      </c>
      <c r="L2135" s="849"/>
      <c r="M2135" s="849"/>
      <c r="N2135" s="832"/>
      <c r="O2135" s="832"/>
      <c r="P2135" s="849"/>
      <c r="Q2135" s="849"/>
      <c r="R2135" s="837"/>
      <c r="S2135" s="850"/>
    </row>
    <row r="2136" spans="1:19" ht="14.4" customHeight="1" x14ac:dyDescent="0.3">
      <c r="A2136" s="831" t="s">
        <v>4551</v>
      </c>
      <c r="B2136" s="832" t="s">
        <v>4881</v>
      </c>
      <c r="C2136" s="832" t="s">
        <v>606</v>
      </c>
      <c r="D2136" s="832" t="s">
        <v>2495</v>
      </c>
      <c r="E2136" s="832" t="s">
        <v>4553</v>
      </c>
      <c r="F2136" s="832" t="s">
        <v>4647</v>
      </c>
      <c r="G2136" s="832" t="s">
        <v>4648</v>
      </c>
      <c r="H2136" s="849">
        <v>1</v>
      </c>
      <c r="I2136" s="849">
        <v>6711.62</v>
      </c>
      <c r="J2136" s="832"/>
      <c r="K2136" s="832">
        <v>6711.62</v>
      </c>
      <c r="L2136" s="849"/>
      <c r="M2136" s="849"/>
      <c r="N2136" s="832"/>
      <c r="O2136" s="832"/>
      <c r="P2136" s="849"/>
      <c r="Q2136" s="849"/>
      <c r="R2136" s="837"/>
      <c r="S2136" s="850"/>
    </row>
    <row r="2137" spans="1:19" ht="14.4" customHeight="1" x14ac:dyDescent="0.3">
      <c r="A2137" s="831" t="s">
        <v>4551</v>
      </c>
      <c r="B2137" s="832" t="s">
        <v>4881</v>
      </c>
      <c r="C2137" s="832" t="s">
        <v>606</v>
      </c>
      <c r="D2137" s="832" t="s">
        <v>2495</v>
      </c>
      <c r="E2137" s="832" t="s">
        <v>4553</v>
      </c>
      <c r="F2137" s="832" t="s">
        <v>4653</v>
      </c>
      <c r="G2137" s="832" t="s">
        <v>2101</v>
      </c>
      <c r="H2137" s="849">
        <v>0.2</v>
      </c>
      <c r="I2137" s="849">
        <v>1346.29</v>
      </c>
      <c r="J2137" s="832"/>
      <c r="K2137" s="832">
        <v>6731.45</v>
      </c>
      <c r="L2137" s="849"/>
      <c r="M2137" s="849"/>
      <c r="N2137" s="832"/>
      <c r="O2137" s="832"/>
      <c r="P2137" s="849"/>
      <c r="Q2137" s="849"/>
      <c r="R2137" s="837"/>
      <c r="S2137" s="850"/>
    </row>
    <row r="2138" spans="1:19" ht="14.4" customHeight="1" x14ac:dyDescent="0.3">
      <c r="A2138" s="831" t="s">
        <v>4551</v>
      </c>
      <c r="B2138" s="832" t="s">
        <v>4881</v>
      </c>
      <c r="C2138" s="832" t="s">
        <v>606</v>
      </c>
      <c r="D2138" s="832" t="s">
        <v>2495</v>
      </c>
      <c r="E2138" s="832" t="s">
        <v>4553</v>
      </c>
      <c r="F2138" s="832" t="s">
        <v>4678</v>
      </c>
      <c r="G2138" s="832" t="s">
        <v>2087</v>
      </c>
      <c r="H2138" s="849">
        <v>1</v>
      </c>
      <c r="I2138" s="849">
        <v>784.3</v>
      </c>
      <c r="J2138" s="832"/>
      <c r="K2138" s="832">
        <v>784.3</v>
      </c>
      <c r="L2138" s="849"/>
      <c r="M2138" s="849"/>
      <c r="N2138" s="832"/>
      <c r="O2138" s="832"/>
      <c r="P2138" s="849"/>
      <c r="Q2138" s="849"/>
      <c r="R2138" s="837"/>
      <c r="S2138" s="850"/>
    </row>
    <row r="2139" spans="1:19" ht="14.4" customHeight="1" x14ac:dyDescent="0.3">
      <c r="A2139" s="831" t="s">
        <v>4551</v>
      </c>
      <c r="B2139" s="832" t="s">
        <v>4881</v>
      </c>
      <c r="C2139" s="832" t="s">
        <v>606</v>
      </c>
      <c r="D2139" s="832" t="s">
        <v>2495</v>
      </c>
      <c r="E2139" s="832" t="s">
        <v>4553</v>
      </c>
      <c r="F2139" s="832" t="s">
        <v>4683</v>
      </c>
      <c r="G2139" s="832" t="s">
        <v>4684</v>
      </c>
      <c r="H2139" s="849">
        <v>1.25</v>
      </c>
      <c r="I2139" s="849">
        <v>457.25</v>
      </c>
      <c r="J2139" s="832"/>
      <c r="K2139" s="832">
        <v>365.8</v>
      </c>
      <c r="L2139" s="849"/>
      <c r="M2139" s="849"/>
      <c r="N2139" s="832"/>
      <c r="O2139" s="832"/>
      <c r="P2139" s="849"/>
      <c r="Q2139" s="849"/>
      <c r="R2139" s="837"/>
      <c r="S2139" s="850"/>
    </row>
    <row r="2140" spans="1:19" ht="14.4" customHeight="1" x14ac:dyDescent="0.3">
      <c r="A2140" s="831" t="s">
        <v>4551</v>
      </c>
      <c r="B2140" s="832" t="s">
        <v>4881</v>
      </c>
      <c r="C2140" s="832" t="s">
        <v>606</v>
      </c>
      <c r="D2140" s="832" t="s">
        <v>2495</v>
      </c>
      <c r="E2140" s="832" t="s">
        <v>4553</v>
      </c>
      <c r="F2140" s="832" t="s">
        <v>4686</v>
      </c>
      <c r="G2140" s="832" t="s">
        <v>2087</v>
      </c>
      <c r="H2140" s="849">
        <v>0.26</v>
      </c>
      <c r="I2140" s="849">
        <v>61.17</v>
      </c>
      <c r="J2140" s="832"/>
      <c r="K2140" s="832">
        <v>235.26923076923077</v>
      </c>
      <c r="L2140" s="849"/>
      <c r="M2140" s="849"/>
      <c r="N2140" s="832"/>
      <c r="O2140" s="832"/>
      <c r="P2140" s="849"/>
      <c r="Q2140" s="849"/>
      <c r="R2140" s="837"/>
      <c r="S2140" s="850"/>
    </row>
    <row r="2141" spans="1:19" ht="14.4" customHeight="1" x14ac:dyDescent="0.3">
      <c r="A2141" s="831" t="s">
        <v>4551</v>
      </c>
      <c r="B2141" s="832" t="s">
        <v>4881</v>
      </c>
      <c r="C2141" s="832" t="s">
        <v>606</v>
      </c>
      <c r="D2141" s="832" t="s">
        <v>2495</v>
      </c>
      <c r="E2141" s="832" t="s">
        <v>4553</v>
      </c>
      <c r="F2141" s="832" t="s">
        <v>4714</v>
      </c>
      <c r="G2141" s="832" t="s">
        <v>2239</v>
      </c>
      <c r="H2141" s="849">
        <v>0.1</v>
      </c>
      <c r="I2141" s="849">
        <v>28.28</v>
      </c>
      <c r="J2141" s="832"/>
      <c r="K2141" s="832">
        <v>282.8</v>
      </c>
      <c r="L2141" s="849"/>
      <c r="M2141" s="849"/>
      <c r="N2141" s="832"/>
      <c r="O2141" s="832"/>
      <c r="P2141" s="849"/>
      <c r="Q2141" s="849"/>
      <c r="R2141" s="837"/>
      <c r="S2141" s="850"/>
    </row>
    <row r="2142" spans="1:19" ht="14.4" customHeight="1" x14ac:dyDescent="0.3">
      <c r="A2142" s="831" t="s">
        <v>4551</v>
      </c>
      <c r="B2142" s="832" t="s">
        <v>4881</v>
      </c>
      <c r="C2142" s="832" t="s">
        <v>606</v>
      </c>
      <c r="D2142" s="832" t="s">
        <v>2495</v>
      </c>
      <c r="E2142" s="832" t="s">
        <v>4553</v>
      </c>
      <c r="F2142" s="832" t="s">
        <v>4739</v>
      </c>
      <c r="G2142" s="832" t="s">
        <v>4740</v>
      </c>
      <c r="H2142" s="849">
        <v>2.9699999999999998</v>
      </c>
      <c r="I2142" s="849">
        <v>912.62</v>
      </c>
      <c r="J2142" s="832"/>
      <c r="K2142" s="832">
        <v>307.27946127946132</v>
      </c>
      <c r="L2142" s="849"/>
      <c r="M2142" s="849"/>
      <c r="N2142" s="832"/>
      <c r="O2142" s="832"/>
      <c r="P2142" s="849"/>
      <c r="Q2142" s="849"/>
      <c r="R2142" s="837"/>
      <c r="S2142" s="850"/>
    </row>
    <row r="2143" spans="1:19" ht="14.4" customHeight="1" x14ac:dyDescent="0.3">
      <c r="A2143" s="831" t="s">
        <v>4551</v>
      </c>
      <c r="B2143" s="832" t="s">
        <v>4881</v>
      </c>
      <c r="C2143" s="832" t="s">
        <v>606</v>
      </c>
      <c r="D2143" s="832" t="s">
        <v>2495</v>
      </c>
      <c r="E2143" s="832" t="s">
        <v>4553</v>
      </c>
      <c r="F2143" s="832" t="s">
        <v>4741</v>
      </c>
      <c r="G2143" s="832" t="s">
        <v>4740</v>
      </c>
      <c r="H2143" s="849">
        <v>2</v>
      </c>
      <c r="I2143" s="849">
        <v>1536.4</v>
      </c>
      <c r="J2143" s="832"/>
      <c r="K2143" s="832">
        <v>768.2</v>
      </c>
      <c r="L2143" s="849"/>
      <c r="M2143" s="849"/>
      <c r="N2143" s="832"/>
      <c r="O2143" s="832"/>
      <c r="P2143" s="849"/>
      <c r="Q2143" s="849"/>
      <c r="R2143" s="837"/>
      <c r="S2143" s="850"/>
    </row>
    <row r="2144" spans="1:19" ht="14.4" customHeight="1" x14ac:dyDescent="0.3">
      <c r="A2144" s="831" t="s">
        <v>4551</v>
      </c>
      <c r="B2144" s="832" t="s">
        <v>4881</v>
      </c>
      <c r="C2144" s="832" t="s">
        <v>606</v>
      </c>
      <c r="D2144" s="832" t="s">
        <v>2495</v>
      </c>
      <c r="E2144" s="832" t="s">
        <v>4553</v>
      </c>
      <c r="F2144" s="832" t="s">
        <v>4749</v>
      </c>
      <c r="G2144" s="832" t="s">
        <v>2387</v>
      </c>
      <c r="H2144" s="849"/>
      <c r="I2144" s="849"/>
      <c r="J2144" s="832"/>
      <c r="K2144" s="832"/>
      <c r="L2144" s="849"/>
      <c r="M2144" s="849"/>
      <c r="N2144" s="832"/>
      <c r="O2144" s="832"/>
      <c r="P2144" s="849">
        <v>1</v>
      </c>
      <c r="Q2144" s="849">
        <v>3965.05</v>
      </c>
      <c r="R2144" s="837"/>
      <c r="S2144" s="850">
        <v>3965.05</v>
      </c>
    </row>
    <row r="2145" spans="1:19" ht="14.4" customHeight="1" x14ac:dyDescent="0.3">
      <c r="A2145" s="831" t="s">
        <v>4551</v>
      </c>
      <c r="B2145" s="832" t="s">
        <v>4881</v>
      </c>
      <c r="C2145" s="832" t="s">
        <v>606</v>
      </c>
      <c r="D2145" s="832" t="s">
        <v>2495</v>
      </c>
      <c r="E2145" s="832" t="s">
        <v>4793</v>
      </c>
      <c r="F2145" s="832" t="s">
        <v>4796</v>
      </c>
      <c r="G2145" s="832" t="s">
        <v>4797</v>
      </c>
      <c r="H2145" s="849">
        <v>1</v>
      </c>
      <c r="I2145" s="849">
        <v>867</v>
      </c>
      <c r="J2145" s="832"/>
      <c r="K2145" s="832">
        <v>867</v>
      </c>
      <c r="L2145" s="849"/>
      <c r="M2145" s="849"/>
      <c r="N2145" s="832"/>
      <c r="O2145" s="832"/>
      <c r="P2145" s="849"/>
      <c r="Q2145" s="849"/>
      <c r="R2145" s="837"/>
      <c r="S2145" s="850"/>
    </row>
    <row r="2146" spans="1:19" ht="14.4" customHeight="1" x14ac:dyDescent="0.3">
      <c r="A2146" s="831" t="s">
        <v>4551</v>
      </c>
      <c r="B2146" s="832" t="s">
        <v>4881</v>
      </c>
      <c r="C2146" s="832" t="s">
        <v>606</v>
      </c>
      <c r="D2146" s="832" t="s">
        <v>2495</v>
      </c>
      <c r="E2146" s="832" t="s">
        <v>4804</v>
      </c>
      <c r="F2146" s="832" t="s">
        <v>4813</v>
      </c>
      <c r="G2146" s="832" t="s">
        <v>4814</v>
      </c>
      <c r="H2146" s="849">
        <v>14</v>
      </c>
      <c r="I2146" s="849">
        <v>518</v>
      </c>
      <c r="J2146" s="832">
        <v>1.1666666666666667</v>
      </c>
      <c r="K2146" s="832">
        <v>37</v>
      </c>
      <c r="L2146" s="849">
        <v>12</v>
      </c>
      <c r="M2146" s="849">
        <v>444</v>
      </c>
      <c r="N2146" s="832">
        <v>1</v>
      </c>
      <c r="O2146" s="832">
        <v>37</v>
      </c>
      <c r="P2146" s="849">
        <v>6</v>
      </c>
      <c r="Q2146" s="849">
        <v>228</v>
      </c>
      <c r="R2146" s="837">
        <v>0.51351351351351349</v>
      </c>
      <c r="S2146" s="850">
        <v>38</v>
      </c>
    </row>
    <row r="2147" spans="1:19" ht="14.4" customHeight="1" x14ac:dyDescent="0.3">
      <c r="A2147" s="831" t="s">
        <v>4551</v>
      </c>
      <c r="B2147" s="832" t="s">
        <v>4881</v>
      </c>
      <c r="C2147" s="832" t="s">
        <v>606</v>
      </c>
      <c r="D2147" s="832" t="s">
        <v>2495</v>
      </c>
      <c r="E2147" s="832" t="s">
        <v>4804</v>
      </c>
      <c r="F2147" s="832" t="s">
        <v>4899</v>
      </c>
      <c r="G2147" s="832" t="s">
        <v>4900</v>
      </c>
      <c r="H2147" s="849">
        <v>6</v>
      </c>
      <c r="I2147" s="849">
        <v>1062</v>
      </c>
      <c r="J2147" s="832">
        <v>0.7457865168539326</v>
      </c>
      <c r="K2147" s="832">
        <v>177</v>
      </c>
      <c r="L2147" s="849">
        <v>8</v>
      </c>
      <c r="M2147" s="849">
        <v>1424</v>
      </c>
      <c r="N2147" s="832">
        <v>1</v>
      </c>
      <c r="O2147" s="832">
        <v>178</v>
      </c>
      <c r="P2147" s="849">
        <v>1</v>
      </c>
      <c r="Q2147" s="849">
        <v>179</v>
      </c>
      <c r="R2147" s="837">
        <v>0.12570224719101122</v>
      </c>
      <c r="S2147" s="850">
        <v>179</v>
      </c>
    </row>
    <row r="2148" spans="1:19" ht="14.4" customHeight="1" x14ac:dyDescent="0.3">
      <c r="A2148" s="831" t="s">
        <v>4551</v>
      </c>
      <c r="B2148" s="832" t="s">
        <v>4881</v>
      </c>
      <c r="C2148" s="832" t="s">
        <v>606</v>
      </c>
      <c r="D2148" s="832" t="s">
        <v>2495</v>
      </c>
      <c r="E2148" s="832" t="s">
        <v>4804</v>
      </c>
      <c r="F2148" s="832" t="s">
        <v>4823</v>
      </c>
      <c r="G2148" s="832" t="s">
        <v>4824</v>
      </c>
      <c r="H2148" s="849">
        <v>3</v>
      </c>
      <c r="I2148" s="849">
        <v>729</v>
      </c>
      <c r="J2148" s="832">
        <v>0.59754098360655739</v>
      </c>
      <c r="K2148" s="832">
        <v>243</v>
      </c>
      <c r="L2148" s="849">
        <v>5</v>
      </c>
      <c r="M2148" s="849">
        <v>1220</v>
      </c>
      <c r="N2148" s="832">
        <v>1</v>
      </c>
      <c r="O2148" s="832">
        <v>244</v>
      </c>
      <c r="P2148" s="849"/>
      <c r="Q2148" s="849"/>
      <c r="R2148" s="837"/>
      <c r="S2148" s="850"/>
    </row>
    <row r="2149" spans="1:19" ht="14.4" customHeight="1" x14ac:dyDescent="0.3">
      <c r="A2149" s="831" t="s">
        <v>4551</v>
      </c>
      <c r="B2149" s="832" t="s">
        <v>4881</v>
      </c>
      <c r="C2149" s="832" t="s">
        <v>606</v>
      </c>
      <c r="D2149" s="832" t="s">
        <v>2495</v>
      </c>
      <c r="E2149" s="832" t="s">
        <v>4804</v>
      </c>
      <c r="F2149" s="832" t="s">
        <v>4825</v>
      </c>
      <c r="G2149" s="832" t="s">
        <v>4826</v>
      </c>
      <c r="H2149" s="849">
        <v>49</v>
      </c>
      <c r="I2149" s="849">
        <v>1633.33</v>
      </c>
      <c r="J2149" s="832">
        <v>1.8846260355848892</v>
      </c>
      <c r="K2149" s="832">
        <v>33.333265306122449</v>
      </c>
      <c r="L2149" s="849">
        <v>26</v>
      </c>
      <c r="M2149" s="849">
        <v>866.66</v>
      </c>
      <c r="N2149" s="832">
        <v>1</v>
      </c>
      <c r="O2149" s="832">
        <v>33.333076923076923</v>
      </c>
      <c r="P2149" s="849">
        <v>6</v>
      </c>
      <c r="Q2149" s="849">
        <v>200</v>
      </c>
      <c r="R2149" s="837">
        <v>0.23077100593081487</v>
      </c>
      <c r="S2149" s="850">
        <v>33.333333333333336</v>
      </c>
    </row>
    <row r="2150" spans="1:19" ht="14.4" customHeight="1" x14ac:dyDescent="0.3">
      <c r="A2150" s="831" t="s">
        <v>4551</v>
      </c>
      <c r="B2150" s="832" t="s">
        <v>4881</v>
      </c>
      <c r="C2150" s="832" t="s">
        <v>606</v>
      </c>
      <c r="D2150" s="832" t="s">
        <v>2495</v>
      </c>
      <c r="E2150" s="832" t="s">
        <v>4804</v>
      </c>
      <c r="F2150" s="832" t="s">
        <v>4827</v>
      </c>
      <c r="G2150" s="832" t="s">
        <v>4828</v>
      </c>
      <c r="H2150" s="849">
        <v>3</v>
      </c>
      <c r="I2150" s="849">
        <v>111</v>
      </c>
      <c r="J2150" s="832">
        <v>1</v>
      </c>
      <c r="K2150" s="832">
        <v>37</v>
      </c>
      <c r="L2150" s="849">
        <v>3</v>
      </c>
      <c r="M2150" s="849">
        <v>111</v>
      </c>
      <c r="N2150" s="832">
        <v>1</v>
      </c>
      <c r="O2150" s="832">
        <v>37</v>
      </c>
      <c r="P2150" s="849"/>
      <c r="Q2150" s="849"/>
      <c r="R2150" s="837"/>
      <c r="S2150" s="850"/>
    </row>
    <row r="2151" spans="1:19" ht="14.4" customHeight="1" x14ac:dyDescent="0.3">
      <c r="A2151" s="831" t="s">
        <v>4551</v>
      </c>
      <c r="B2151" s="832" t="s">
        <v>4881</v>
      </c>
      <c r="C2151" s="832" t="s">
        <v>606</v>
      </c>
      <c r="D2151" s="832" t="s">
        <v>2495</v>
      </c>
      <c r="E2151" s="832" t="s">
        <v>4804</v>
      </c>
      <c r="F2151" s="832" t="s">
        <v>4831</v>
      </c>
      <c r="G2151" s="832" t="s">
        <v>4832</v>
      </c>
      <c r="H2151" s="849">
        <v>2</v>
      </c>
      <c r="I2151" s="849">
        <v>64</v>
      </c>
      <c r="J2151" s="832"/>
      <c r="K2151" s="832">
        <v>32</v>
      </c>
      <c r="L2151" s="849"/>
      <c r="M2151" s="849"/>
      <c r="N2151" s="832"/>
      <c r="O2151" s="832"/>
      <c r="P2151" s="849">
        <v>1</v>
      </c>
      <c r="Q2151" s="849">
        <v>33</v>
      </c>
      <c r="R2151" s="837"/>
      <c r="S2151" s="850">
        <v>33</v>
      </c>
    </row>
    <row r="2152" spans="1:19" ht="14.4" customHeight="1" x14ac:dyDescent="0.3">
      <c r="A2152" s="831" t="s">
        <v>4551</v>
      </c>
      <c r="B2152" s="832" t="s">
        <v>4881</v>
      </c>
      <c r="C2152" s="832" t="s">
        <v>606</v>
      </c>
      <c r="D2152" s="832" t="s">
        <v>2495</v>
      </c>
      <c r="E2152" s="832" t="s">
        <v>4804</v>
      </c>
      <c r="F2152" s="832" t="s">
        <v>4917</v>
      </c>
      <c r="G2152" s="832" t="s">
        <v>4918</v>
      </c>
      <c r="H2152" s="849">
        <v>40</v>
      </c>
      <c r="I2152" s="849">
        <v>14200</v>
      </c>
      <c r="J2152" s="832">
        <v>2.5</v>
      </c>
      <c r="K2152" s="832">
        <v>355</v>
      </c>
      <c r="L2152" s="849">
        <v>16</v>
      </c>
      <c r="M2152" s="849">
        <v>5680</v>
      </c>
      <c r="N2152" s="832">
        <v>1</v>
      </c>
      <c r="O2152" s="832">
        <v>355</v>
      </c>
      <c r="P2152" s="849">
        <v>5</v>
      </c>
      <c r="Q2152" s="849">
        <v>1790</v>
      </c>
      <c r="R2152" s="837">
        <v>0.31514084507042256</v>
      </c>
      <c r="S2152" s="850">
        <v>358</v>
      </c>
    </row>
    <row r="2153" spans="1:19" ht="14.4" customHeight="1" x14ac:dyDescent="0.3">
      <c r="A2153" s="831" t="s">
        <v>4551</v>
      </c>
      <c r="B2153" s="832" t="s">
        <v>4881</v>
      </c>
      <c r="C2153" s="832" t="s">
        <v>606</v>
      </c>
      <c r="D2153" s="832" t="s">
        <v>2495</v>
      </c>
      <c r="E2153" s="832" t="s">
        <v>4804</v>
      </c>
      <c r="F2153" s="832" t="s">
        <v>4835</v>
      </c>
      <c r="G2153" s="832" t="s">
        <v>4836</v>
      </c>
      <c r="H2153" s="849">
        <v>2</v>
      </c>
      <c r="I2153" s="849">
        <v>264</v>
      </c>
      <c r="J2153" s="832">
        <v>0.5</v>
      </c>
      <c r="K2153" s="832">
        <v>132</v>
      </c>
      <c r="L2153" s="849">
        <v>4</v>
      </c>
      <c r="M2153" s="849">
        <v>528</v>
      </c>
      <c r="N2153" s="832">
        <v>1</v>
      </c>
      <c r="O2153" s="832">
        <v>132</v>
      </c>
      <c r="P2153" s="849"/>
      <c r="Q2153" s="849"/>
      <c r="R2153" s="837"/>
      <c r="S2153" s="850"/>
    </row>
    <row r="2154" spans="1:19" ht="14.4" customHeight="1" x14ac:dyDescent="0.3">
      <c r="A2154" s="831" t="s">
        <v>4551</v>
      </c>
      <c r="B2154" s="832" t="s">
        <v>4881</v>
      </c>
      <c r="C2154" s="832" t="s">
        <v>606</v>
      </c>
      <c r="D2154" s="832" t="s">
        <v>2495</v>
      </c>
      <c r="E2154" s="832" t="s">
        <v>4804</v>
      </c>
      <c r="F2154" s="832" t="s">
        <v>4919</v>
      </c>
      <c r="G2154" s="832" t="s">
        <v>4920</v>
      </c>
      <c r="H2154" s="849">
        <v>3</v>
      </c>
      <c r="I2154" s="849">
        <v>2103</v>
      </c>
      <c r="J2154" s="832">
        <v>1.4978632478632479</v>
      </c>
      <c r="K2154" s="832">
        <v>701</v>
      </c>
      <c r="L2154" s="849">
        <v>2</v>
      </c>
      <c r="M2154" s="849">
        <v>1404</v>
      </c>
      <c r="N2154" s="832">
        <v>1</v>
      </c>
      <c r="O2154" s="832">
        <v>702</v>
      </c>
      <c r="P2154" s="849"/>
      <c r="Q2154" s="849"/>
      <c r="R2154" s="837"/>
      <c r="S2154" s="850"/>
    </row>
    <row r="2155" spans="1:19" ht="14.4" customHeight="1" x14ac:dyDescent="0.3">
      <c r="A2155" s="831" t="s">
        <v>4551</v>
      </c>
      <c r="B2155" s="832" t="s">
        <v>4881</v>
      </c>
      <c r="C2155" s="832" t="s">
        <v>606</v>
      </c>
      <c r="D2155" s="832" t="s">
        <v>2495</v>
      </c>
      <c r="E2155" s="832" t="s">
        <v>4804</v>
      </c>
      <c r="F2155" s="832" t="s">
        <v>4841</v>
      </c>
      <c r="G2155" s="832" t="s">
        <v>4842</v>
      </c>
      <c r="H2155" s="849">
        <v>6</v>
      </c>
      <c r="I2155" s="849">
        <v>354</v>
      </c>
      <c r="J2155" s="832"/>
      <c r="K2155" s="832">
        <v>59</v>
      </c>
      <c r="L2155" s="849"/>
      <c r="M2155" s="849"/>
      <c r="N2155" s="832"/>
      <c r="O2155" s="832"/>
      <c r="P2155" s="849"/>
      <c r="Q2155" s="849"/>
      <c r="R2155" s="837"/>
      <c r="S2155" s="850"/>
    </row>
    <row r="2156" spans="1:19" ht="14.4" customHeight="1" x14ac:dyDescent="0.3">
      <c r="A2156" s="831" t="s">
        <v>4551</v>
      </c>
      <c r="B2156" s="832" t="s">
        <v>4881</v>
      </c>
      <c r="C2156" s="832" t="s">
        <v>606</v>
      </c>
      <c r="D2156" s="832" t="s">
        <v>2495</v>
      </c>
      <c r="E2156" s="832" t="s">
        <v>4804</v>
      </c>
      <c r="F2156" s="832" t="s">
        <v>4929</v>
      </c>
      <c r="G2156" s="832" t="s">
        <v>4930</v>
      </c>
      <c r="H2156" s="849"/>
      <c r="I2156" s="849"/>
      <c r="J2156" s="832"/>
      <c r="K2156" s="832"/>
      <c r="L2156" s="849"/>
      <c r="M2156" s="849"/>
      <c r="N2156" s="832"/>
      <c r="O2156" s="832"/>
      <c r="P2156" s="849">
        <v>1</v>
      </c>
      <c r="Q2156" s="849">
        <v>304</v>
      </c>
      <c r="R2156" s="837"/>
      <c r="S2156" s="850">
        <v>304</v>
      </c>
    </row>
    <row r="2157" spans="1:19" ht="14.4" customHeight="1" x14ac:dyDescent="0.3">
      <c r="A2157" s="831" t="s">
        <v>4551</v>
      </c>
      <c r="B2157" s="832" t="s">
        <v>4881</v>
      </c>
      <c r="C2157" s="832" t="s">
        <v>606</v>
      </c>
      <c r="D2157" s="832" t="s">
        <v>2497</v>
      </c>
      <c r="E2157" s="832" t="s">
        <v>4553</v>
      </c>
      <c r="F2157" s="832" t="s">
        <v>4606</v>
      </c>
      <c r="G2157" s="832" t="s">
        <v>1144</v>
      </c>
      <c r="H2157" s="849"/>
      <c r="I2157" s="849"/>
      <c r="J2157" s="832"/>
      <c r="K2157" s="832"/>
      <c r="L2157" s="849">
        <v>0.2</v>
      </c>
      <c r="M2157" s="849">
        <v>36.43</v>
      </c>
      <c r="N2157" s="832">
        <v>1</v>
      </c>
      <c r="O2157" s="832">
        <v>182.14999999999998</v>
      </c>
      <c r="P2157" s="849"/>
      <c r="Q2157" s="849"/>
      <c r="R2157" s="837"/>
      <c r="S2157" s="850"/>
    </row>
    <row r="2158" spans="1:19" ht="14.4" customHeight="1" x14ac:dyDescent="0.3">
      <c r="A2158" s="831" t="s">
        <v>4551</v>
      </c>
      <c r="B2158" s="832" t="s">
        <v>4881</v>
      </c>
      <c r="C2158" s="832" t="s">
        <v>606</v>
      </c>
      <c r="D2158" s="832" t="s">
        <v>2497</v>
      </c>
      <c r="E2158" s="832" t="s">
        <v>4553</v>
      </c>
      <c r="F2158" s="832" t="s">
        <v>4607</v>
      </c>
      <c r="G2158" s="832" t="s">
        <v>779</v>
      </c>
      <c r="H2158" s="849"/>
      <c r="I2158" s="849"/>
      <c r="J2158" s="832"/>
      <c r="K2158" s="832"/>
      <c r="L2158" s="849">
        <v>0.2</v>
      </c>
      <c r="M2158" s="849">
        <v>17.03</v>
      </c>
      <c r="N2158" s="832">
        <v>1</v>
      </c>
      <c r="O2158" s="832">
        <v>85.15</v>
      </c>
      <c r="P2158" s="849"/>
      <c r="Q2158" s="849"/>
      <c r="R2158" s="837"/>
      <c r="S2158" s="850"/>
    </row>
    <row r="2159" spans="1:19" ht="14.4" customHeight="1" x14ac:dyDescent="0.3">
      <c r="A2159" s="831" t="s">
        <v>4551</v>
      </c>
      <c r="B2159" s="832" t="s">
        <v>4881</v>
      </c>
      <c r="C2159" s="832" t="s">
        <v>606</v>
      </c>
      <c r="D2159" s="832" t="s">
        <v>2497</v>
      </c>
      <c r="E2159" s="832" t="s">
        <v>4553</v>
      </c>
      <c r="F2159" s="832" t="s">
        <v>4675</v>
      </c>
      <c r="G2159" s="832" t="s">
        <v>4674</v>
      </c>
      <c r="H2159" s="849"/>
      <c r="I2159" s="849"/>
      <c r="J2159" s="832"/>
      <c r="K2159" s="832"/>
      <c r="L2159" s="849">
        <v>1.47</v>
      </c>
      <c r="M2159" s="849">
        <v>2104.09</v>
      </c>
      <c r="N2159" s="832">
        <v>1</v>
      </c>
      <c r="O2159" s="832">
        <v>1431.3537414965988</v>
      </c>
      <c r="P2159" s="849"/>
      <c r="Q2159" s="849"/>
      <c r="R2159" s="837"/>
      <c r="S2159" s="850"/>
    </row>
    <row r="2160" spans="1:19" ht="14.4" customHeight="1" x14ac:dyDescent="0.3">
      <c r="A2160" s="831" t="s">
        <v>4551</v>
      </c>
      <c r="B2160" s="832" t="s">
        <v>4881</v>
      </c>
      <c r="C2160" s="832" t="s">
        <v>606</v>
      </c>
      <c r="D2160" s="832" t="s">
        <v>2497</v>
      </c>
      <c r="E2160" s="832" t="s">
        <v>4553</v>
      </c>
      <c r="F2160" s="832" t="s">
        <v>4683</v>
      </c>
      <c r="G2160" s="832" t="s">
        <v>4684</v>
      </c>
      <c r="H2160" s="849"/>
      <c r="I2160" s="849"/>
      <c r="J2160" s="832"/>
      <c r="K2160" s="832"/>
      <c r="L2160" s="849">
        <v>0.71000000000000008</v>
      </c>
      <c r="M2160" s="849">
        <v>259.70999999999998</v>
      </c>
      <c r="N2160" s="832">
        <v>1</v>
      </c>
      <c r="O2160" s="832">
        <v>365.78873239436615</v>
      </c>
      <c r="P2160" s="849"/>
      <c r="Q2160" s="849"/>
      <c r="R2160" s="837"/>
      <c r="S2160" s="850"/>
    </row>
    <row r="2161" spans="1:19" ht="14.4" customHeight="1" x14ac:dyDescent="0.3">
      <c r="A2161" s="831" t="s">
        <v>4551</v>
      </c>
      <c r="B2161" s="832" t="s">
        <v>4881</v>
      </c>
      <c r="C2161" s="832" t="s">
        <v>606</v>
      </c>
      <c r="D2161" s="832" t="s">
        <v>2497</v>
      </c>
      <c r="E2161" s="832" t="s">
        <v>4553</v>
      </c>
      <c r="F2161" s="832" t="s">
        <v>4714</v>
      </c>
      <c r="G2161" s="832" t="s">
        <v>2239</v>
      </c>
      <c r="H2161" s="849"/>
      <c r="I2161" s="849"/>
      <c r="J2161" s="832"/>
      <c r="K2161" s="832"/>
      <c r="L2161" s="849">
        <v>0.05</v>
      </c>
      <c r="M2161" s="849">
        <v>14.14</v>
      </c>
      <c r="N2161" s="832">
        <v>1</v>
      </c>
      <c r="O2161" s="832">
        <v>282.8</v>
      </c>
      <c r="P2161" s="849"/>
      <c r="Q2161" s="849"/>
      <c r="R2161" s="837"/>
      <c r="S2161" s="850"/>
    </row>
    <row r="2162" spans="1:19" ht="14.4" customHeight="1" x14ac:dyDescent="0.3">
      <c r="A2162" s="831" t="s">
        <v>4551</v>
      </c>
      <c r="B2162" s="832" t="s">
        <v>4881</v>
      </c>
      <c r="C2162" s="832" t="s">
        <v>606</v>
      </c>
      <c r="D2162" s="832" t="s">
        <v>2497</v>
      </c>
      <c r="E2162" s="832" t="s">
        <v>4553</v>
      </c>
      <c r="F2162" s="832" t="s">
        <v>4763</v>
      </c>
      <c r="G2162" s="832" t="s">
        <v>728</v>
      </c>
      <c r="H2162" s="849"/>
      <c r="I2162" s="849"/>
      <c r="J2162" s="832"/>
      <c r="K2162" s="832"/>
      <c r="L2162" s="849">
        <v>1</v>
      </c>
      <c r="M2162" s="849">
        <v>206.48000000000002</v>
      </c>
      <c r="N2162" s="832">
        <v>1</v>
      </c>
      <c r="O2162" s="832">
        <v>206.48000000000002</v>
      </c>
      <c r="P2162" s="849"/>
      <c r="Q2162" s="849"/>
      <c r="R2162" s="837"/>
      <c r="S2162" s="850"/>
    </row>
    <row r="2163" spans="1:19" ht="14.4" customHeight="1" x14ac:dyDescent="0.3">
      <c r="A2163" s="831" t="s">
        <v>4551</v>
      </c>
      <c r="B2163" s="832" t="s">
        <v>4881</v>
      </c>
      <c r="C2163" s="832" t="s">
        <v>606</v>
      </c>
      <c r="D2163" s="832" t="s">
        <v>2497</v>
      </c>
      <c r="E2163" s="832" t="s">
        <v>4793</v>
      </c>
      <c r="F2163" s="832" t="s">
        <v>4796</v>
      </c>
      <c r="G2163" s="832" t="s">
        <v>4797</v>
      </c>
      <c r="H2163" s="849"/>
      <c r="I2163" s="849"/>
      <c r="J2163" s="832"/>
      <c r="K2163" s="832"/>
      <c r="L2163" s="849">
        <v>1</v>
      </c>
      <c r="M2163" s="849">
        <v>867</v>
      </c>
      <c r="N2163" s="832">
        <v>1</v>
      </c>
      <c r="O2163" s="832">
        <v>867</v>
      </c>
      <c r="P2163" s="849"/>
      <c r="Q2163" s="849"/>
      <c r="R2163" s="837"/>
      <c r="S2163" s="850"/>
    </row>
    <row r="2164" spans="1:19" ht="14.4" customHeight="1" x14ac:dyDescent="0.3">
      <c r="A2164" s="831" t="s">
        <v>4551</v>
      </c>
      <c r="B2164" s="832" t="s">
        <v>4881</v>
      </c>
      <c r="C2164" s="832" t="s">
        <v>606</v>
      </c>
      <c r="D2164" s="832" t="s">
        <v>2497</v>
      </c>
      <c r="E2164" s="832" t="s">
        <v>4804</v>
      </c>
      <c r="F2164" s="832" t="s">
        <v>4899</v>
      </c>
      <c r="G2164" s="832" t="s">
        <v>4900</v>
      </c>
      <c r="H2164" s="849"/>
      <c r="I2164" s="849"/>
      <c r="J2164" s="832"/>
      <c r="K2164" s="832"/>
      <c r="L2164" s="849">
        <v>2</v>
      </c>
      <c r="M2164" s="849">
        <v>356</v>
      </c>
      <c r="N2164" s="832">
        <v>1</v>
      </c>
      <c r="O2164" s="832">
        <v>178</v>
      </c>
      <c r="P2164" s="849"/>
      <c r="Q2164" s="849"/>
      <c r="R2164" s="837"/>
      <c r="S2164" s="850"/>
    </row>
    <row r="2165" spans="1:19" ht="14.4" customHeight="1" x14ac:dyDescent="0.3">
      <c r="A2165" s="831" t="s">
        <v>4551</v>
      </c>
      <c r="B2165" s="832" t="s">
        <v>4881</v>
      </c>
      <c r="C2165" s="832" t="s">
        <v>606</v>
      </c>
      <c r="D2165" s="832" t="s">
        <v>2497</v>
      </c>
      <c r="E2165" s="832" t="s">
        <v>4804</v>
      </c>
      <c r="F2165" s="832" t="s">
        <v>4823</v>
      </c>
      <c r="G2165" s="832" t="s">
        <v>4824</v>
      </c>
      <c r="H2165" s="849"/>
      <c r="I2165" s="849"/>
      <c r="J2165" s="832"/>
      <c r="K2165" s="832"/>
      <c r="L2165" s="849">
        <v>3</v>
      </c>
      <c r="M2165" s="849">
        <v>732</v>
      </c>
      <c r="N2165" s="832">
        <v>1</v>
      </c>
      <c r="O2165" s="832">
        <v>244</v>
      </c>
      <c r="P2165" s="849"/>
      <c r="Q2165" s="849"/>
      <c r="R2165" s="837"/>
      <c r="S2165" s="850"/>
    </row>
    <row r="2166" spans="1:19" ht="14.4" customHeight="1" x14ac:dyDescent="0.3">
      <c r="A2166" s="831" t="s">
        <v>4551</v>
      </c>
      <c r="B2166" s="832" t="s">
        <v>4881</v>
      </c>
      <c r="C2166" s="832" t="s">
        <v>606</v>
      </c>
      <c r="D2166" s="832" t="s">
        <v>2497</v>
      </c>
      <c r="E2166" s="832" t="s">
        <v>4804</v>
      </c>
      <c r="F2166" s="832" t="s">
        <v>4825</v>
      </c>
      <c r="G2166" s="832" t="s">
        <v>4826</v>
      </c>
      <c r="H2166" s="849"/>
      <c r="I2166" s="849"/>
      <c r="J2166" s="832"/>
      <c r="K2166" s="832"/>
      <c r="L2166" s="849">
        <v>2</v>
      </c>
      <c r="M2166" s="849">
        <v>66.66</v>
      </c>
      <c r="N2166" s="832">
        <v>1</v>
      </c>
      <c r="O2166" s="832">
        <v>33.33</v>
      </c>
      <c r="P2166" s="849"/>
      <c r="Q2166" s="849"/>
      <c r="R2166" s="837"/>
      <c r="S2166" s="850"/>
    </row>
    <row r="2167" spans="1:19" ht="14.4" customHeight="1" x14ac:dyDescent="0.3">
      <c r="A2167" s="831" t="s">
        <v>4551</v>
      </c>
      <c r="B2167" s="832" t="s">
        <v>4881</v>
      </c>
      <c r="C2167" s="832" t="s">
        <v>606</v>
      </c>
      <c r="D2167" s="832" t="s">
        <v>2497</v>
      </c>
      <c r="E2167" s="832" t="s">
        <v>4804</v>
      </c>
      <c r="F2167" s="832" t="s">
        <v>4835</v>
      </c>
      <c r="G2167" s="832" t="s">
        <v>4836</v>
      </c>
      <c r="H2167" s="849"/>
      <c r="I2167" s="849"/>
      <c r="J2167" s="832"/>
      <c r="K2167" s="832"/>
      <c r="L2167" s="849">
        <v>2</v>
      </c>
      <c r="M2167" s="849">
        <v>264</v>
      </c>
      <c r="N2167" s="832">
        <v>1</v>
      </c>
      <c r="O2167" s="832">
        <v>132</v>
      </c>
      <c r="P2167" s="849"/>
      <c r="Q2167" s="849"/>
      <c r="R2167" s="837"/>
      <c r="S2167" s="850"/>
    </row>
    <row r="2168" spans="1:19" ht="14.4" customHeight="1" x14ac:dyDescent="0.3">
      <c r="A2168" s="831" t="s">
        <v>4551</v>
      </c>
      <c r="B2168" s="832" t="s">
        <v>4881</v>
      </c>
      <c r="C2168" s="832" t="s">
        <v>606</v>
      </c>
      <c r="D2168" s="832" t="s">
        <v>2497</v>
      </c>
      <c r="E2168" s="832" t="s">
        <v>4804</v>
      </c>
      <c r="F2168" s="832" t="s">
        <v>4841</v>
      </c>
      <c r="G2168" s="832" t="s">
        <v>4842</v>
      </c>
      <c r="H2168" s="849"/>
      <c r="I2168" s="849"/>
      <c r="J2168" s="832"/>
      <c r="K2168" s="832"/>
      <c r="L2168" s="849">
        <v>2</v>
      </c>
      <c r="M2168" s="849">
        <v>118</v>
      </c>
      <c r="N2168" s="832">
        <v>1</v>
      </c>
      <c r="O2168" s="832">
        <v>59</v>
      </c>
      <c r="P2168" s="849"/>
      <c r="Q2168" s="849"/>
      <c r="R2168" s="837"/>
      <c r="S2168" s="850"/>
    </row>
    <row r="2169" spans="1:19" ht="14.4" customHeight="1" x14ac:dyDescent="0.3">
      <c r="A2169" s="831" t="s">
        <v>4551</v>
      </c>
      <c r="B2169" s="832" t="s">
        <v>4881</v>
      </c>
      <c r="C2169" s="832" t="s">
        <v>606</v>
      </c>
      <c r="D2169" s="832" t="s">
        <v>2499</v>
      </c>
      <c r="E2169" s="832" t="s">
        <v>4553</v>
      </c>
      <c r="F2169" s="832" t="s">
        <v>4554</v>
      </c>
      <c r="G2169" s="832" t="s">
        <v>1025</v>
      </c>
      <c r="H2169" s="849"/>
      <c r="I2169" s="849"/>
      <c r="J2169" s="832"/>
      <c r="K2169" s="832"/>
      <c r="L2169" s="849"/>
      <c r="M2169" s="849"/>
      <c r="N2169" s="832"/>
      <c r="O2169" s="832"/>
      <c r="P2169" s="849">
        <v>0.4</v>
      </c>
      <c r="Q2169" s="849">
        <v>21.76</v>
      </c>
      <c r="R2169" s="837"/>
      <c r="S2169" s="850">
        <v>54.4</v>
      </c>
    </row>
    <row r="2170" spans="1:19" ht="14.4" customHeight="1" x14ac:dyDescent="0.3">
      <c r="A2170" s="831" t="s">
        <v>4551</v>
      </c>
      <c r="B2170" s="832" t="s">
        <v>4881</v>
      </c>
      <c r="C2170" s="832" t="s">
        <v>606</v>
      </c>
      <c r="D2170" s="832" t="s">
        <v>2499</v>
      </c>
      <c r="E2170" s="832" t="s">
        <v>4553</v>
      </c>
      <c r="F2170" s="832" t="s">
        <v>4555</v>
      </c>
      <c r="G2170" s="832" t="s">
        <v>1025</v>
      </c>
      <c r="H2170" s="849"/>
      <c r="I2170" s="849"/>
      <c r="J2170" s="832"/>
      <c r="K2170" s="832"/>
      <c r="L2170" s="849">
        <v>0.4</v>
      </c>
      <c r="M2170" s="849">
        <v>43.3</v>
      </c>
      <c r="N2170" s="832">
        <v>1</v>
      </c>
      <c r="O2170" s="832">
        <v>108.24999999999999</v>
      </c>
      <c r="P2170" s="849">
        <v>0.60000000000000009</v>
      </c>
      <c r="Q2170" s="849">
        <v>65.319999999999993</v>
      </c>
      <c r="R2170" s="837">
        <v>1.5085450346420324</v>
      </c>
      <c r="S2170" s="850">
        <v>108.86666666666665</v>
      </c>
    </row>
    <row r="2171" spans="1:19" ht="14.4" customHeight="1" x14ac:dyDescent="0.3">
      <c r="A2171" s="831" t="s">
        <v>4551</v>
      </c>
      <c r="B2171" s="832" t="s">
        <v>4881</v>
      </c>
      <c r="C2171" s="832" t="s">
        <v>606</v>
      </c>
      <c r="D2171" s="832" t="s">
        <v>2499</v>
      </c>
      <c r="E2171" s="832" t="s">
        <v>4553</v>
      </c>
      <c r="F2171" s="832" t="s">
        <v>4559</v>
      </c>
      <c r="G2171" s="832" t="s">
        <v>4560</v>
      </c>
      <c r="H2171" s="849"/>
      <c r="I2171" s="849"/>
      <c r="J2171" s="832"/>
      <c r="K2171" s="832"/>
      <c r="L2171" s="849">
        <v>0.8</v>
      </c>
      <c r="M2171" s="849">
        <v>10.29</v>
      </c>
      <c r="N2171" s="832">
        <v>1</v>
      </c>
      <c r="O2171" s="832">
        <v>12.862499999999999</v>
      </c>
      <c r="P2171" s="849"/>
      <c r="Q2171" s="849"/>
      <c r="R2171" s="837"/>
      <c r="S2171" s="850"/>
    </row>
    <row r="2172" spans="1:19" ht="14.4" customHeight="1" x14ac:dyDescent="0.3">
      <c r="A2172" s="831" t="s">
        <v>4551</v>
      </c>
      <c r="B2172" s="832" t="s">
        <v>4881</v>
      </c>
      <c r="C2172" s="832" t="s">
        <v>606</v>
      </c>
      <c r="D2172" s="832" t="s">
        <v>2499</v>
      </c>
      <c r="E2172" s="832" t="s">
        <v>4553</v>
      </c>
      <c r="F2172" s="832" t="s">
        <v>4561</v>
      </c>
      <c r="G2172" s="832" t="s">
        <v>4562</v>
      </c>
      <c r="H2172" s="849"/>
      <c r="I2172" s="849"/>
      <c r="J2172" s="832"/>
      <c r="K2172" s="832"/>
      <c r="L2172" s="849">
        <v>3.6000000000000005</v>
      </c>
      <c r="M2172" s="849">
        <v>739.43999999999994</v>
      </c>
      <c r="N2172" s="832">
        <v>1</v>
      </c>
      <c r="O2172" s="832">
        <v>205.39999999999995</v>
      </c>
      <c r="P2172" s="849">
        <v>5.8</v>
      </c>
      <c r="Q2172" s="849">
        <v>973.56000000000006</v>
      </c>
      <c r="R2172" s="837">
        <v>1.3166179811749434</v>
      </c>
      <c r="S2172" s="850">
        <v>167.85517241379313</v>
      </c>
    </row>
    <row r="2173" spans="1:19" ht="14.4" customHeight="1" x14ac:dyDescent="0.3">
      <c r="A2173" s="831" t="s">
        <v>4551</v>
      </c>
      <c r="B2173" s="832" t="s">
        <v>4881</v>
      </c>
      <c r="C2173" s="832" t="s">
        <v>606</v>
      </c>
      <c r="D2173" s="832" t="s">
        <v>2499</v>
      </c>
      <c r="E2173" s="832" t="s">
        <v>4553</v>
      </c>
      <c r="F2173" s="832" t="s">
        <v>4563</v>
      </c>
      <c r="G2173" s="832" t="s">
        <v>4564</v>
      </c>
      <c r="H2173" s="849">
        <v>1</v>
      </c>
      <c r="I2173" s="849">
        <v>6372.54</v>
      </c>
      <c r="J2173" s="832"/>
      <c r="K2173" s="832">
        <v>6372.54</v>
      </c>
      <c r="L2173" s="849"/>
      <c r="M2173" s="849"/>
      <c r="N2173" s="832"/>
      <c r="O2173" s="832"/>
      <c r="P2173" s="849"/>
      <c r="Q2173" s="849"/>
      <c r="R2173" s="837"/>
      <c r="S2173" s="850"/>
    </row>
    <row r="2174" spans="1:19" ht="14.4" customHeight="1" x14ac:dyDescent="0.3">
      <c r="A2174" s="831" t="s">
        <v>4551</v>
      </c>
      <c r="B2174" s="832" t="s">
        <v>4881</v>
      </c>
      <c r="C2174" s="832" t="s">
        <v>606</v>
      </c>
      <c r="D2174" s="832" t="s">
        <v>2499</v>
      </c>
      <c r="E2174" s="832" t="s">
        <v>4553</v>
      </c>
      <c r="F2174" s="832" t="s">
        <v>4566</v>
      </c>
      <c r="G2174" s="832" t="s">
        <v>1172</v>
      </c>
      <c r="H2174" s="849"/>
      <c r="I2174" s="849"/>
      <c r="J2174" s="832"/>
      <c r="K2174" s="832"/>
      <c r="L2174" s="849">
        <v>99</v>
      </c>
      <c r="M2174" s="849">
        <v>1360.26</v>
      </c>
      <c r="N2174" s="832">
        <v>1</v>
      </c>
      <c r="O2174" s="832">
        <v>13.74</v>
      </c>
      <c r="P2174" s="849">
        <v>8</v>
      </c>
      <c r="Q2174" s="849">
        <v>106.96</v>
      </c>
      <c r="R2174" s="837">
        <v>7.8632026230279498E-2</v>
      </c>
      <c r="S2174" s="850">
        <v>13.37</v>
      </c>
    </row>
    <row r="2175" spans="1:19" ht="14.4" customHeight="1" x14ac:dyDescent="0.3">
      <c r="A2175" s="831" t="s">
        <v>4551</v>
      </c>
      <c r="B2175" s="832" t="s">
        <v>4881</v>
      </c>
      <c r="C2175" s="832" t="s">
        <v>606</v>
      </c>
      <c r="D2175" s="832" t="s">
        <v>2499</v>
      </c>
      <c r="E2175" s="832" t="s">
        <v>4553</v>
      </c>
      <c r="F2175" s="832" t="s">
        <v>4606</v>
      </c>
      <c r="G2175" s="832" t="s">
        <v>1144</v>
      </c>
      <c r="H2175" s="849"/>
      <c r="I2175" s="849"/>
      <c r="J2175" s="832"/>
      <c r="K2175" s="832"/>
      <c r="L2175" s="849">
        <v>7.8000000000000007</v>
      </c>
      <c r="M2175" s="849">
        <v>1420.7700000000002</v>
      </c>
      <c r="N2175" s="832">
        <v>1</v>
      </c>
      <c r="O2175" s="832">
        <v>182.15</v>
      </c>
      <c r="P2175" s="849">
        <v>11.600000000000001</v>
      </c>
      <c r="Q2175" s="849">
        <v>2034.6399999999999</v>
      </c>
      <c r="R2175" s="837">
        <v>1.4320685262216963</v>
      </c>
      <c r="S2175" s="850">
        <v>175.39999999999998</v>
      </c>
    </row>
    <row r="2176" spans="1:19" ht="14.4" customHeight="1" x14ac:dyDescent="0.3">
      <c r="A2176" s="831" t="s">
        <v>4551</v>
      </c>
      <c r="B2176" s="832" t="s">
        <v>4881</v>
      </c>
      <c r="C2176" s="832" t="s">
        <v>606</v>
      </c>
      <c r="D2176" s="832" t="s">
        <v>2499</v>
      </c>
      <c r="E2176" s="832" t="s">
        <v>4553</v>
      </c>
      <c r="F2176" s="832" t="s">
        <v>4607</v>
      </c>
      <c r="G2176" s="832" t="s">
        <v>779</v>
      </c>
      <c r="H2176" s="849"/>
      <c r="I2176" s="849"/>
      <c r="J2176" s="832"/>
      <c r="K2176" s="832"/>
      <c r="L2176" s="849">
        <v>1</v>
      </c>
      <c r="M2176" s="849">
        <v>85.15</v>
      </c>
      <c r="N2176" s="832">
        <v>1</v>
      </c>
      <c r="O2176" s="832">
        <v>85.15</v>
      </c>
      <c r="P2176" s="849">
        <v>0.6</v>
      </c>
      <c r="Q2176" s="849">
        <v>36.24</v>
      </c>
      <c r="R2176" s="837">
        <v>0.42560187903699354</v>
      </c>
      <c r="S2176" s="850">
        <v>60.400000000000006</v>
      </c>
    </row>
    <row r="2177" spans="1:19" ht="14.4" customHeight="1" x14ac:dyDescent="0.3">
      <c r="A2177" s="831" t="s">
        <v>4551</v>
      </c>
      <c r="B2177" s="832" t="s">
        <v>4881</v>
      </c>
      <c r="C2177" s="832" t="s">
        <v>606</v>
      </c>
      <c r="D2177" s="832" t="s">
        <v>2499</v>
      </c>
      <c r="E2177" s="832" t="s">
        <v>4553</v>
      </c>
      <c r="F2177" s="832" t="s">
        <v>4608</v>
      </c>
      <c r="G2177" s="832" t="s">
        <v>2564</v>
      </c>
      <c r="H2177" s="849"/>
      <c r="I2177" s="849"/>
      <c r="J2177" s="832"/>
      <c r="K2177" s="832"/>
      <c r="L2177" s="849">
        <v>0.3</v>
      </c>
      <c r="M2177" s="849">
        <v>205.83</v>
      </c>
      <c r="N2177" s="832">
        <v>1</v>
      </c>
      <c r="O2177" s="832">
        <v>686.1</v>
      </c>
      <c r="P2177" s="849">
        <v>0.06</v>
      </c>
      <c r="Q2177" s="849">
        <v>41.17</v>
      </c>
      <c r="R2177" s="837">
        <v>0.20001943351309331</v>
      </c>
      <c r="S2177" s="850">
        <v>686.16666666666674</v>
      </c>
    </row>
    <row r="2178" spans="1:19" ht="14.4" customHeight="1" x14ac:dyDescent="0.3">
      <c r="A2178" s="831" t="s">
        <v>4551</v>
      </c>
      <c r="B2178" s="832" t="s">
        <v>4881</v>
      </c>
      <c r="C2178" s="832" t="s">
        <v>606</v>
      </c>
      <c r="D2178" s="832" t="s">
        <v>2499</v>
      </c>
      <c r="E2178" s="832" t="s">
        <v>4553</v>
      </c>
      <c r="F2178" s="832" t="s">
        <v>4610</v>
      </c>
      <c r="G2178" s="832" t="s">
        <v>2564</v>
      </c>
      <c r="H2178" s="849"/>
      <c r="I2178" s="849"/>
      <c r="J2178" s="832"/>
      <c r="K2178" s="832"/>
      <c r="L2178" s="849">
        <v>3</v>
      </c>
      <c r="M2178" s="849">
        <v>1029.27</v>
      </c>
      <c r="N2178" s="832">
        <v>1</v>
      </c>
      <c r="O2178" s="832">
        <v>343.09</v>
      </c>
      <c r="P2178" s="849">
        <v>1</v>
      </c>
      <c r="Q2178" s="849">
        <v>343.09</v>
      </c>
      <c r="R2178" s="837">
        <v>0.33333333333333331</v>
      </c>
      <c r="S2178" s="850">
        <v>343.09</v>
      </c>
    </row>
    <row r="2179" spans="1:19" ht="14.4" customHeight="1" x14ac:dyDescent="0.3">
      <c r="A2179" s="831" t="s">
        <v>4551</v>
      </c>
      <c r="B2179" s="832" t="s">
        <v>4881</v>
      </c>
      <c r="C2179" s="832" t="s">
        <v>606</v>
      </c>
      <c r="D2179" s="832" t="s">
        <v>2499</v>
      </c>
      <c r="E2179" s="832" t="s">
        <v>4553</v>
      </c>
      <c r="F2179" s="832" t="s">
        <v>4614</v>
      </c>
      <c r="G2179" s="832" t="s">
        <v>4615</v>
      </c>
      <c r="H2179" s="849">
        <v>4.0999999999999996</v>
      </c>
      <c r="I2179" s="849">
        <v>480.97</v>
      </c>
      <c r="J2179" s="832">
        <v>4.5559344510751165</v>
      </c>
      <c r="K2179" s="832">
        <v>117.30975609756099</v>
      </c>
      <c r="L2179" s="849">
        <v>0.90000000000000013</v>
      </c>
      <c r="M2179" s="849">
        <v>105.57</v>
      </c>
      <c r="N2179" s="832">
        <v>1</v>
      </c>
      <c r="O2179" s="832">
        <v>117.29999999999997</v>
      </c>
      <c r="P2179" s="849">
        <v>2.9</v>
      </c>
      <c r="Q2179" s="849">
        <v>340.16999999999996</v>
      </c>
      <c r="R2179" s="837">
        <v>3.2222222222222219</v>
      </c>
      <c r="S2179" s="850">
        <v>117.29999999999998</v>
      </c>
    </row>
    <row r="2180" spans="1:19" ht="14.4" customHeight="1" x14ac:dyDescent="0.3">
      <c r="A2180" s="831" t="s">
        <v>4551</v>
      </c>
      <c r="B2180" s="832" t="s">
        <v>4881</v>
      </c>
      <c r="C2180" s="832" t="s">
        <v>606</v>
      </c>
      <c r="D2180" s="832" t="s">
        <v>2499</v>
      </c>
      <c r="E2180" s="832" t="s">
        <v>4553</v>
      </c>
      <c r="F2180" s="832" t="s">
        <v>4616</v>
      </c>
      <c r="G2180" s="832" t="s">
        <v>1146</v>
      </c>
      <c r="H2180" s="849"/>
      <c r="I2180" s="849"/>
      <c r="J2180" s="832"/>
      <c r="K2180" s="832"/>
      <c r="L2180" s="849">
        <v>0.2</v>
      </c>
      <c r="M2180" s="849">
        <v>17.899999999999999</v>
      </c>
      <c r="N2180" s="832">
        <v>1</v>
      </c>
      <c r="O2180" s="832">
        <v>89.499999999999986</v>
      </c>
      <c r="P2180" s="849"/>
      <c r="Q2180" s="849"/>
      <c r="R2180" s="837"/>
      <c r="S2180" s="850"/>
    </row>
    <row r="2181" spans="1:19" ht="14.4" customHeight="1" x14ac:dyDescent="0.3">
      <c r="A2181" s="831" t="s">
        <v>4551</v>
      </c>
      <c r="B2181" s="832" t="s">
        <v>4881</v>
      </c>
      <c r="C2181" s="832" t="s">
        <v>606</v>
      </c>
      <c r="D2181" s="832" t="s">
        <v>2499</v>
      </c>
      <c r="E2181" s="832" t="s">
        <v>4553</v>
      </c>
      <c r="F2181" s="832" t="s">
        <v>4619</v>
      </c>
      <c r="G2181" s="832" t="s">
        <v>1636</v>
      </c>
      <c r="H2181" s="849"/>
      <c r="I2181" s="849"/>
      <c r="J2181" s="832"/>
      <c r="K2181" s="832"/>
      <c r="L2181" s="849">
        <v>0.03</v>
      </c>
      <c r="M2181" s="849">
        <v>6.02</v>
      </c>
      <c r="N2181" s="832">
        <v>1</v>
      </c>
      <c r="O2181" s="832">
        <v>200.66666666666666</v>
      </c>
      <c r="P2181" s="849">
        <v>0.03</v>
      </c>
      <c r="Q2181" s="849">
        <v>6.02</v>
      </c>
      <c r="R2181" s="837">
        <v>1</v>
      </c>
      <c r="S2181" s="850">
        <v>200.66666666666666</v>
      </c>
    </row>
    <row r="2182" spans="1:19" ht="14.4" customHeight="1" x14ac:dyDescent="0.3">
      <c r="A2182" s="831" t="s">
        <v>4551</v>
      </c>
      <c r="B2182" s="832" t="s">
        <v>4881</v>
      </c>
      <c r="C2182" s="832" t="s">
        <v>606</v>
      </c>
      <c r="D2182" s="832" t="s">
        <v>2499</v>
      </c>
      <c r="E2182" s="832" t="s">
        <v>4553</v>
      </c>
      <c r="F2182" s="832" t="s">
        <v>4620</v>
      </c>
      <c r="G2182" s="832" t="s">
        <v>2087</v>
      </c>
      <c r="H2182" s="849"/>
      <c r="I2182" s="849"/>
      <c r="J2182" s="832"/>
      <c r="K2182" s="832"/>
      <c r="L2182" s="849">
        <v>13.93</v>
      </c>
      <c r="M2182" s="849">
        <v>32775.79</v>
      </c>
      <c r="N2182" s="832">
        <v>1</v>
      </c>
      <c r="O2182" s="832">
        <v>2352.8923187365399</v>
      </c>
      <c r="P2182" s="849"/>
      <c r="Q2182" s="849"/>
      <c r="R2182" s="837"/>
      <c r="S2182" s="850"/>
    </row>
    <row r="2183" spans="1:19" ht="14.4" customHeight="1" x14ac:dyDescent="0.3">
      <c r="A2183" s="831" t="s">
        <v>4551</v>
      </c>
      <c r="B2183" s="832" t="s">
        <v>4881</v>
      </c>
      <c r="C2183" s="832" t="s">
        <v>606</v>
      </c>
      <c r="D2183" s="832" t="s">
        <v>2499</v>
      </c>
      <c r="E2183" s="832" t="s">
        <v>4553</v>
      </c>
      <c r="F2183" s="832" t="s">
        <v>4647</v>
      </c>
      <c r="G2183" s="832" t="s">
        <v>4648</v>
      </c>
      <c r="H2183" s="849"/>
      <c r="I2183" s="849"/>
      <c r="J2183" s="832"/>
      <c r="K2183" s="832"/>
      <c r="L2183" s="849"/>
      <c r="M2183" s="849"/>
      <c r="N2183" s="832"/>
      <c r="O2183" s="832"/>
      <c r="P2183" s="849">
        <v>4</v>
      </c>
      <c r="Q2183" s="849">
        <v>26826.400000000001</v>
      </c>
      <c r="R2183" s="837"/>
      <c r="S2183" s="850">
        <v>6706.6</v>
      </c>
    </row>
    <row r="2184" spans="1:19" ht="14.4" customHeight="1" x14ac:dyDescent="0.3">
      <c r="A2184" s="831" t="s">
        <v>4551</v>
      </c>
      <c r="B2184" s="832" t="s">
        <v>4881</v>
      </c>
      <c r="C2184" s="832" t="s">
        <v>606</v>
      </c>
      <c r="D2184" s="832" t="s">
        <v>2499</v>
      </c>
      <c r="E2184" s="832" t="s">
        <v>4553</v>
      </c>
      <c r="F2184" s="832" t="s">
        <v>4652</v>
      </c>
      <c r="G2184" s="832" t="s">
        <v>2101</v>
      </c>
      <c r="H2184" s="849"/>
      <c r="I2184" s="849"/>
      <c r="J2184" s="832"/>
      <c r="K2184" s="832"/>
      <c r="L2184" s="849"/>
      <c r="M2184" s="849"/>
      <c r="N2184" s="832"/>
      <c r="O2184" s="832"/>
      <c r="P2184" s="849">
        <v>0.6</v>
      </c>
      <c r="Q2184" s="849">
        <v>346.02</v>
      </c>
      <c r="R2184" s="837"/>
      <c r="S2184" s="850">
        <v>576.70000000000005</v>
      </c>
    </row>
    <row r="2185" spans="1:19" ht="14.4" customHeight="1" x14ac:dyDescent="0.3">
      <c r="A2185" s="831" t="s">
        <v>4551</v>
      </c>
      <c r="B2185" s="832" t="s">
        <v>4881</v>
      </c>
      <c r="C2185" s="832" t="s">
        <v>606</v>
      </c>
      <c r="D2185" s="832" t="s">
        <v>2499</v>
      </c>
      <c r="E2185" s="832" t="s">
        <v>4553</v>
      </c>
      <c r="F2185" s="832" t="s">
        <v>4668</v>
      </c>
      <c r="G2185" s="832" t="s">
        <v>4669</v>
      </c>
      <c r="H2185" s="849"/>
      <c r="I2185" s="849"/>
      <c r="J2185" s="832"/>
      <c r="K2185" s="832"/>
      <c r="L2185" s="849">
        <v>1.6800000000000002</v>
      </c>
      <c r="M2185" s="849">
        <v>1778.65</v>
      </c>
      <c r="N2185" s="832">
        <v>1</v>
      </c>
      <c r="O2185" s="832">
        <v>1058.7202380952381</v>
      </c>
      <c r="P2185" s="849">
        <v>12.11</v>
      </c>
      <c r="Q2185" s="849">
        <v>6367.45</v>
      </c>
      <c r="R2185" s="837">
        <v>3.5799342197734232</v>
      </c>
      <c r="S2185" s="850">
        <v>525.80099091659781</v>
      </c>
    </row>
    <row r="2186" spans="1:19" ht="14.4" customHeight="1" x14ac:dyDescent="0.3">
      <c r="A2186" s="831" t="s">
        <v>4551</v>
      </c>
      <c r="B2186" s="832" t="s">
        <v>4881</v>
      </c>
      <c r="C2186" s="832" t="s">
        <v>606</v>
      </c>
      <c r="D2186" s="832" t="s">
        <v>2499</v>
      </c>
      <c r="E2186" s="832" t="s">
        <v>4553</v>
      </c>
      <c r="F2186" s="832" t="s">
        <v>4670</v>
      </c>
      <c r="G2186" s="832" t="s">
        <v>4669</v>
      </c>
      <c r="H2186" s="849"/>
      <c r="I2186" s="849"/>
      <c r="J2186" s="832"/>
      <c r="K2186" s="832"/>
      <c r="L2186" s="849">
        <v>22.37</v>
      </c>
      <c r="M2186" s="849">
        <v>7918.8099999999995</v>
      </c>
      <c r="N2186" s="832">
        <v>1</v>
      </c>
      <c r="O2186" s="832">
        <v>353.99240053643268</v>
      </c>
      <c r="P2186" s="849">
        <v>32.5</v>
      </c>
      <c r="Q2186" s="849">
        <v>7114.2800000000007</v>
      </c>
      <c r="R2186" s="837">
        <v>0.89840266403664204</v>
      </c>
      <c r="S2186" s="850">
        <v>218.90092307692311</v>
      </c>
    </row>
    <row r="2187" spans="1:19" ht="14.4" customHeight="1" x14ac:dyDescent="0.3">
      <c r="A2187" s="831" t="s">
        <v>4551</v>
      </c>
      <c r="B2187" s="832" t="s">
        <v>4881</v>
      </c>
      <c r="C2187" s="832" t="s">
        <v>606</v>
      </c>
      <c r="D2187" s="832" t="s">
        <v>2499</v>
      </c>
      <c r="E2187" s="832" t="s">
        <v>4553</v>
      </c>
      <c r="F2187" s="832" t="s">
        <v>4671</v>
      </c>
      <c r="G2187" s="832" t="s">
        <v>4669</v>
      </c>
      <c r="H2187" s="849"/>
      <c r="I2187" s="849"/>
      <c r="J2187" s="832"/>
      <c r="K2187" s="832"/>
      <c r="L2187" s="849">
        <v>9.93</v>
      </c>
      <c r="M2187" s="849">
        <v>1170.43</v>
      </c>
      <c r="N2187" s="832">
        <v>1</v>
      </c>
      <c r="O2187" s="832">
        <v>117.86807653575026</v>
      </c>
      <c r="P2187" s="849">
        <v>26.83</v>
      </c>
      <c r="Q2187" s="849">
        <v>2124.94</v>
      </c>
      <c r="R2187" s="837">
        <v>1.815520791503977</v>
      </c>
      <c r="S2187" s="850">
        <v>79.200149086843098</v>
      </c>
    </row>
    <row r="2188" spans="1:19" ht="14.4" customHeight="1" x14ac:dyDescent="0.3">
      <c r="A2188" s="831" t="s">
        <v>4551</v>
      </c>
      <c r="B2188" s="832" t="s">
        <v>4881</v>
      </c>
      <c r="C2188" s="832" t="s">
        <v>606</v>
      </c>
      <c r="D2188" s="832" t="s">
        <v>2499</v>
      </c>
      <c r="E2188" s="832" t="s">
        <v>4553</v>
      </c>
      <c r="F2188" s="832" t="s">
        <v>4672</v>
      </c>
      <c r="G2188" s="832" t="s">
        <v>4669</v>
      </c>
      <c r="H2188" s="849"/>
      <c r="I2188" s="849"/>
      <c r="J2188" s="832"/>
      <c r="K2188" s="832"/>
      <c r="L2188" s="849">
        <v>3.88</v>
      </c>
      <c r="M2188" s="849">
        <v>5477.22</v>
      </c>
      <c r="N2188" s="832">
        <v>1</v>
      </c>
      <c r="O2188" s="832">
        <v>1411.6546391752579</v>
      </c>
      <c r="P2188" s="849">
        <v>1.79</v>
      </c>
      <c r="Q2188" s="849">
        <v>1315.29</v>
      </c>
      <c r="R2188" s="837">
        <v>0.24013824531422873</v>
      </c>
      <c r="S2188" s="850">
        <v>734.79888268156424</v>
      </c>
    </row>
    <row r="2189" spans="1:19" ht="14.4" customHeight="1" x14ac:dyDescent="0.3">
      <c r="A2189" s="831" t="s">
        <v>4551</v>
      </c>
      <c r="B2189" s="832" t="s">
        <v>4881</v>
      </c>
      <c r="C2189" s="832" t="s">
        <v>606</v>
      </c>
      <c r="D2189" s="832" t="s">
        <v>2499</v>
      </c>
      <c r="E2189" s="832" t="s">
        <v>4553</v>
      </c>
      <c r="F2189" s="832" t="s">
        <v>4673</v>
      </c>
      <c r="G2189" s="832" t="s">
        <v>4674</v>
      </c>
      <c r="H2189" s="849"/>
      <c r="I2189" s="849"/>
      <c r="J2189" s="832"/>
      <c r="K2189" s="832"/>
      <c r="L2189" s="849"/>
      <c r="M2189" s="849"/>
      <c r="N2189" s="832"/>
      <c r="O2189" s="832"/>
      <c r="P2189" s="849">
        <v>1.3199999999999998</v>
      </c>
      <c r="Q2189" s="849">
        <v>137.74</v>
      </c>
      <c r="R2189" s="837"/>
      <c r="S2189" s="850">
        <v>104.34848484848487</v>
      </c>
    </row>
    <row r="2190" spans="1:19" ht="14.4" customHeight="1" x14ac:dyDescent="0.3">
      <c r="A2190" s="831" t="s">
        <v>4551</v>
      </c>
      <c r="B2190" s="832" t="s">
        <v>4881</v>
      </c>
      <c r="C2190" s="832" t="s">
        <v>606</v>
      </c>
      <c r="D2190" s="832" t="s">
        <v>2499</v>
      </c>
      <c r="E2190" s="832" t="s">
        <v>4553</v>
      </c>
      <c r="F2190" s="832" t="s">
        <v>4675</v>
      </c>
      <c r="G2190" s="832" t="s">
        <v>4674</v>
      </c>
      <c r="H2190" s="849"/>
      <c r="I2190" s="849"/>
      <c r="J2190" s="832"/>
      <c r="K2190" s="832"/>
      <c r="L2190" s="849"/>
      <c r="M2190" s="849"/>
      <c r="N2190" s="832"/>
      <c r="O2190" s="832"/>
      <c r="P2190" s="849">
        <v>2.38</v>
      </c>
      <c r="Q2190" s="849">
        <v>427.26</v>
      </c>
      <c r="R2190" s="837"/>
      <c r="S2190" s="850">
        <v>179.52100840336135</v>
      </c>
    </row>
    <row r="2191" spans="1:19" ht="14.4" customHeight="1" x14ac:dyDescent="0.3">
      <c r="A2191" s="831" t="s">
        <v>4551</v>
      </c>
      <c r="B2191" s="832" t="s">
        <v>4881</v>
      </c>
      <c r="C2191" s="832" t="s">
        <v>606</v>
      </c>
      <c r="D2191" s="832" t="s">
        <v>2499</v>
      </c>
      <c r="E2191" s="832" t="s">
        <v>4553</v>
      </c>
      <c r="F2191" s="832" t="s">
        <v>4678</v>
      </c>
      <c r="G2191" s="832" t="s">
        <v>2087</v>
      </c>
      <c r="H2191" s="849"/>
      <c r="I2191" s="849"/>
      <c r="J2191" s="832"/>
      <c r="K2191" s="832"/>
      <c r="L2191" s="849">
        <v>19.61</v>
      </c>
      <c r="M2191" s="849">
        <v>15380.08</v>
      </c>
      <c r="N2191" s="832">
        <v>1</v>
      </c>
      <c r="O2191" s="832">
        <v>784.29780724120349</v>
      </c>
      <c r="P2191" s="849"/>
      <c r="Q2191" s="849"/>
      <c r="R2191" s="837"/>
      <c r="S2191" s="850"/>
    </row>
    <row r="2192" spans="1:19" ht="14.4" customHeight="1" x14ac:dyDescent="0.3">
      <c r="A2192" s="831" t="s">
        <v>4551</v>
      </c>
      <c r="B2192" s="832" t="s">
        <v>4881</v>
      </c>
      <c r="C2192" s="832" t="s">
        <v>606</v>
      </c>
      <c r="D2192" s="832" t="s">
        <v>2499</v>
      </c>
      <c r="E2192" s="832" t="s">
        <v>4553</v>
      </c>
      <c r="F2192" s="832" t="s">
        <v>4683</v>
      </c>
      <c r="G2192" s="832" t="s">
        <v>4684</v>
      </c>
      <c r="H2192" s="849"/>
      <c r="I2192" s="849"/>
      <c r="J2192" s="832"/>
      <c r="K2192" s="832"/>
      <c r="L2192" s="849">
        <v>4.0600000000000005</v>
      </c>
      <c r="M2192" s="849">
        <v>1485.14</v>
      </c>
      <c r="N2192" s="832">
        <v>1</v>
      </c>
      <c r="O2192" s="832">
        <v>365.79802955665025</v>
      </c>
      <c r="P2192" s="849">
        <v>2.2000000000000002</v>
      </c>
      <c r="Q2192" s="849">
        <v>350.51</v>
      </c>
      <c r="R2192" s="837">
        <v>0.23601141979880683</v>
      </c>
      <c r="S2192" s="850">
        <v>159.32272727272726</v>
      </c>
    </row>
    <row r="2193" spans="1:19" ht="14.4" customHeight="1" x14ac:dyDescent="0.3">
      <c r="A2193" s="831" t="s">
        <v>4551</v>
      </c>
      <c r="B2193" s="832" t="s">
        <v>4881</v>
      </c>
      <c r="C2193" s="832" t="s">
        <v>606</v>
      </c>
      <c r="D2193" s="832" t="s">
        <v>2499</v>
      </c>
      <c r="E2193" s="832" t="s">
        <v>4553</v>
      </c>
      <c r="F2193" s="832" t="s">
        <v>4686</v>
      </c>
      <c r="G2193" s="832" t="s">
        <v>2087</v>
      </c>
      <c r="H2193" s="849"/>
      <c r="I2193" s="849"/>
      <c r="J2193" s="832"/>
      <c r="K2193" s="832"/>
      <c r="L2193" s="849">
        <v>7.91</v>
      </c>
      <c r="M2193" s="849">
        <v>1861.11</v>
      </c>
      <c r="N2193" s="832">
        <v>1</v>
      </c>
      <c r="O2193" s="832">
        <v>235.28571428571428</v>
      </c>
      <c r="P2193" s="849">
        <v>15.13</v>
      </c>
      <c r="Q2193" s="849">
        <v>1371.53</v>
      </c>
      <c r="R2193" s="837">
        <v>0.73694193250264628</v>
      </c>
      <c r="S2193" s="850">
        <v>90.649702577660264</v>
      </c>
    </row>
    <row r="2194" spans="1:19" ht="14.4" customHeight="1" x14ac:dyDescent="0.3">
      <c r="A2194" s="831" t="s">
        <v>4551</v>
      </c>
      <c r="B2194" s="832" t="s">
        <v>4881</v>
      </c>
      <c r="C2194" s="832" t="s">
        <v>606</v>
      </c>
      <c r="D2194" s="832" t="s">
        <v>2499</v>
      </c>
      <c r="E2194" s="832" t="s">
        <v>4553</v>
      </c>
      <c r="F2194" s="832" t="s">
        <v>4692</v>
      </c>
      <c r="G2194" s="832" t="s">
        <v>4693</v>
      </c>
      <c r="H2194" s="849"/>
      <c r="I2194" s="849"/>
      <c r="J2194" s="832"/>
      <c r="K2194" s="832"/>
      <c r="L2194" s="849"/>
      <c r="M2194" s="849"/>
      <c r="N2194" s="832"/>
      <c r="O2194" s="832"/>
      <c r="P2194" s="849">
        <v>2</v>
      </c>
      <c r="Q2194" s="849">
        <v>168.3</v>
      </c>
      <c r="R2194" s="837"/>
      <c r="S2194" s="850">
        <v>84.15</v>
      </c>
    </row>
    <row r="2195" spans="1:19" ht="14.4" customHeight="1" x14ac:dyDescent="0.3">
      <c r="A2195" s="831" t="s">
        <v>4551</v>
      </c>
      <c r="B2195" s="832" t="s">
        <v>4881</v>
      </c>
      <c r="C2195" s="832" t="s">
        <v>606</v>
      </c>
      <c r="D2195" s="832" t="s">
        <v>2499</v>
      </c>
      <c r="E2195" s="832" t="s">
        <v>4553</v>
      </c>
      <c r="F2195" s="832" t="s">
        <v>4696</v>
      </c>
      <c r="G2195" s="832" t="s">
        <v>4693</v>
      </c>
      <c r="H2195" s="849"/>
      <c r="I2195" s="849"/>
      <c r="J2195" s="832"/>
      <c r="K2195" s="832"/>
      <c r="L2195" s="849"/>
      <c r="M2195" s="849"/>
      <c r="N2195" s="832"/>
      <c r="O2195" s="832"/>
      <c r="P2195" s="849">
        <v>1</v>
      </c>
      <c r="Q2195" s="849">
        <v>314.16000000000003</v>
      </c>
      <c r="R2195" s="837"/>
      <c r="S2195" s="850">
        <v>314.16000000000003</v>
      </c>
    </row>
    <row r="2196" spans="1:19" ht="14.4" customHeight="1" x14ac:dyDescent="0.3">
      <c r="A2196" s="831" t="s">
        <v>4551</v>
      </c>
      <c r="B2196" s="832" t="s">
        <v>4881</v>
      </c>
      <c r="C2196" s="832" t="s">
        <v>606</v>
      </c>
      <c r="D2196" s="832" t="s">
        <v>2499</v>
      </c>
      <c r="E2196" s="832" t="s">
        <v>4553</v>
      </c>
      <c r="F2196" s="832" t="s">
        <v>4701</v>
      </c>
      <c r="G2196" s="832" t="s">
        <v>4702</v>
      </c>
      <c r="H2196" s="849"/>
      <c r="I2196" s="849"/>
      <c r="J2196" s="832"/>
      <c r="K2196" s="832"/>
      <c r="L2196" s="849">
        <v>19.350000000000001</v>
      </c>
      <c r="M2196" s="849">
        <v>10420.830000000002</v>
      </c>
      <c r="N2196" s="832">
        <v>1</v>
      </c>
      <c r="O2196" s="832">
        <v>538.54418604651164</v>
      </c>
      <c r="P2196" s="849">
        <v>11.469999999999999</v>
      </c>
      <c r="Q2196" s="849">
        <v>4738.7299999999996</v>
      </c>
      <c r="R2196" s="837">
        <v>0.45473633098323252</v>
      </c>
      <c r="S2196" s="850">
        <v>413.14123801220575</v>
      </c>
    </row>
    <row r="2197" spans="1:19" ht="14.4" customHeight="1" x14ac:dyDescent="0.3">
      <c r="A2197" s="831" t="s">
        <v>4551</v>
      </c>
      <c r="B2197" s="832" t="s">
        <v>4881</v>
      </c>
      <c r="C2197" s="832" t="s">
        <v>606</v>
      </c>
      <c r="D2197" s="832" t="s">
        <v>2499</v>
      </c>
      <c r="E2197" s="832" t="s">
        <v>4553</v>
      </c>
      <c r="F2197" s="832" t="s">
        <v>4706</v>
      </c>
      <c r="G2197" s="832" t="s">
        <v>3387</v>
      </c>
      <c r="H2197" s="849"/>
      <c r="I2197" s="849"/>
      <c r="J2197" s="832"/>
      <c r="K2197" s="832"/>
      <c r="L2197" s="849">
        <v>0.4</v>
      </c>
      <c r="M2197" s="849">
        <v>28.28</v>
      </c>
      <c r="N2197" s="832">
        <v>1</v>
      </c>
      <c r="O2197" s="832">
        <v>70.7</v>
      </c>
      <c r="P2197" s="849"/>
      <c r="Q2197" s="849"/>
      <c r="R2197" s="837"/>
      <c r="S2197" s="850"/>
    </row>
    <row r="2198" spans="1:19" ht="14.4" customHeight="1" x14ac:dyDescent="0.3">
      <c r="A2198" s="831" t="s">
        <v>4551</v>
      </c>
      <c r="B2198" s="832" t="s">
        <v>4881</v>
      </c>
      <c r="C2198" s="832" t="s">
        <v>606</v>
      </c>
      <c r="D2198" s="832" t="s">
        <v>2499</v>
      </c>
      <c r="E2198" s="832" t="s">
        <v>4553</v>
      </c>
      <c r="F2198" s="832" t="s">
        <v>4713</v>
      </c>
      <c r="G2198" s="832" t="s">
        <v>2400</v>
      </c>
      <c r="H2198" s="849"/>
      <c r="I2198" s="849"/>
      <c r="J2198" s="832"/>
      <c r="K2198" s="832"/>
      <c r="L2198" s="849">
        <v>3</v>
      </c>
      <c r="M2198" s="849">
        <v>5247.24</v>
      </c>
      <c r="N2198" s="832">
        <v>1</v>
      </c>
      <c r="O2198" s="832">
        <v>1749.08</v>
      </c>
      <c r="P2198" s="849">
        <v>3</v>
      </c>
      <c r="Q2198" s="849">
        <v>245.7</v>
      </c>
      <c r="R2198" s="837">
        <v>4.6824616369748669E-2</v>
      </c>
      <c r="S2198" s="850">
        <v>81.899999999999991</v>
      </c>
    </row>
    <row r="2199" spans="1:19" ht="14.4" customHeight="1" x14ac:dyDescent="0.3">
      <c r="A2199" s="831" t="s">
        <v>4551</v>
      </c>
      <c r="B2199" s="832" t="s">
        <v>4881</v>
      </c>
      <c r="C2199" s="832" t="s">
        <v>606</v>
      </c>
      <c r="D2199" s="832" t="s">
        <v>2499</v>
      </c>
      <c r="E2199" s="832" t="s">
        <v>4553</v>
      </c>
      <c r="F2199" s="832" t="s">
        <v>4714</v>
      </c>
      <c r="G2199" s="832" t="s">
        <v>2239</v>
      </c>
      <c r="H2199" s="849"/>
      <c r="I2199" s="849"/>
      <c r="J2199" s="832"/>
      <c r="K2199" s="832"/>
      <c r="L2199" s="849">
        <v>3.3</v>
      </c>
      <c r="M2199" s="849">
        <v>933.24</v>
      </c>
      <c r="N2199" s="832">
        <v>1</v>
      </c>
      <c r="O2199" s="832">
        <v>282.8</v>
      </c>
      <c r="P2199" s="849">
        <v>3.6</v>
      </c>
      <c r="Q2199" s="849">
        <v>1003.6300000000001</v>
      </c>
      <c r="R2199" s="837">
        <v>1.0754253996828256</v>
      </c>
      <c r="S2199" s="850">
        <v>278.78611111111115</v>
      </c>
    </row>
    <row r="2200" spans="1:19" ht="14.4" customHeight="1" x14ac:dyDescent="0.3">
      <c r="A2200" s="831" t="s">
        <v>4551</v>
      </c>
      <c r="B2200" s="832" t="s">
        <v>4881</v>
      </c>
      <c r="C2200" s="832" t="s">
        <v>606</v>
      </c>
      <c r="D2200" s="832" t="s">
        <v>2499</v>
      </c>
      <c r="E2200" s="832" t="s">
        <v>4553</v>
      </c>
      <c r="F2200" s="832" t="s">
        <v>4753</v>
      </c>
      <c r="G2200" s="832" t="s">
        <v>4752</v>
      </c>
      <c r="H2200" s="849"/>
      <c r="I2200" s="849"/>
      <c r="J2200" s="832"/>
      <c r="K2200" s="832"/>
      <c r="L2200" s="849">
        <v>5.62</v>
      </c>
      <c r="M2200" s="849">
        <v>1322.32</v>
      </c>
      <c r="N2200" s="832">
        <v>1</v>
      </c>
      <c r="O2200" s="832">
        <v>235.28825622775798</v>
      </c>
      <c r="P2200" s="849"/>
      <c r="Q2200" s="849"/>
      <c r="R2200" s="837"/>
      <c r="S2200" s="850"/>
    </row>
    <row r="2201" spans="1:19" ht="14.4" customHeight="1" x14ac:dyDescent="0.3">
      <c r="A2201" s="831" t="s">
        <v>4551</v>
      </c>
      <c r="B2201" s="832" t="s">
        <v>4881</v>
      </c>
      <c r="C2201" s="832" t="s">
        <v>606</v>
      </c>
      <c r="D2201" s="832" t="s">
        <v>2499</v>
      </c>
      <c r="E2201" s="832" t="s">
        <v>4553</v>
      </c>
      <c r="F2201" s="832" t="s">
        <v>4756</v>
      </c>
      <c r="G2201" s="832" t="s">
        <v>818</v>
      </c>
      <c r="H2201" s="849"/>
      <c r="I2201" s="849"/>
      <c r="J2201" s="832"/>
      <c r="K2201" s="832"/>
      <c r="L2201" s="849">
        <v>7.32</v>
      </c>
      <c r="M2201" s="849">
        <v>5033.6499999999996</v>
      </c>
      <c r="N2201" s="832">
        <v>1</v>
      </c>
      <c r="O2201" s="832">
        <v>687.65710382513657</v>
      </c>
      <c r="P2201" s="849">
        <v>2</v>
      </c>
      <c r="Q2201" s="849">
        <v>426.36</v>
      </c>
      <c r="R2201" s="837">
        <v>8.4701955837215542E-2</v>
      </c>
      <c r="S2201" s="850">
        <v>213.18</v>
      </c>
    </row>
    <row r="2202" spans="1:19" ht="14.4" customHeight="1" x14ac:dyDescent="0.3">
      <c r="A2202" s="831" t="s">
        <v>4551</v>
      </c>
      <c r="B2202" s="832" t="s">
        <v>4881</v>
      </c>
      <c r="C2202" s="832" t="s">
        <v>606</v>
      </c>
      <c r="D2202" s="832" t="s">
        <v>2499</v>
      </c>
      <c r="E2202" s="832" t="s">
        <v>4553</v>
      </c>
      <c r="F2202" s="832" t="s">
        <v>4757</v>
      </c>
      <c r="G2202" s="832" t="s">
        <v>818</v>
      </c>
      <c r="H2202" s="849"/>
      <c r="I2202" s="849"/>
      <c r="J2202" s="832"/>
      <c r="K2202" s="832"/>
      <c r="L2202" s="849">
        <v>13.23</v>
      </c>
      <c r="M2202" s="849">
        <v>1819.63</v>
      </c>
      <c r="N2202" s="832">
        <v>1</v>
      </c>
      <c r="O2202" s="832">
        <v>137.53817082388511</v>
      </c>
      <c r="P2202" s="849">
        <v>1</v>
      </c>
      <c r="Q2202" s="849">
        <v>72.930000000000007</v>
      </c>
      <c r="R2202" s="837">
        <v>4.0079576617224381E-2</v>
      </c>
      <c r="S2202" s="850">
        <v>72.930000000000007</v>
      </c>
    </row>
    <row r="2203" spans="1:19" ht="14.4" customHeight="1" x14ac:dyDescent="0.3">
      <c r="A2203" s="831" t="s">
        <v>4551</v>
      </c>
      <c r="B2203" s="832" t="s">
        <v>4881</v>
      </c>
      <c r="C2203" s="832" t="s">
        <v>606</v>
      </c>
      <c r="D2203" s="832" t="s">
        <v>2499</v>
      </c>
      <c r="E2203" s="832" t="s">
        <v>4553</v>
      </c>
      <c r="F2203" s="832" t="s">
        <v>4763</v>
      </c>
      <c r="G2203" s="832" t="s">
        <v>728</v>
      </c>
      <c r="H2203" s="849"/>
      <c r="I2203" s="849"/>
      <c r="J2203" s="832"/>
      <c r="K2203" s="832"/>
      <c r="L2203" s="849">
        <v>0.5</v>
      </c>
      <c r="M2203" s="849">
        <v>103.24</v>
      </c>
      <c r="N2203" s="832">
        <v>1</v>
      </c>
      <c r="O2203" s="832">
        <v>206.48</v>
      </c>
      <c r="P2203" s="849">
        <v>1.51</v>
      </c>
      <c r="Q2203" s="849">
        <v>167.61</v>
      </c>
      <c r="R2203" s="837">
        <v>1.6234986439364589</v>
      </c>
      <c r="S2203" s="850">
        <v>111.00000000000001</v>
      </c>
    </row>
    <row r="2204" spans="1:19" ht="14.4" customHeight="1" x14ac:dyDescent="0.3">
      <c r="A2204" s="831" t="s">
        <v>4551</v>
      </c>
      <c r="B2204" s="832" t="s">
        <v>4881</v>
      </c>
      <c r="C2204" s="832" t="s">
        <v>606</v>
      </c>
      <c r="D2204" s="832" t="s">
        <v>2499</v>
      </c>
      <c r="E2204" s="832" t="s">
        <v>4553</v>
      </c>
      <c r="F2204" s="832" t="s">
        <v>4764</v>
      </c>
      <c r="G2204" s="832" t="s">
        <v>728</v>
      </c>
      <c r="H2204" s="849"/>
      <c r="I2204" s="849"/>
      <c r="J2204" s="832"/>
      <c r="K2204" s="832"/>
      <c r="L2204" s="849"/>
      <c r="M2204" s="849"/>
      <c r="N2204" s="832"/>
      <c r="O2204" s="832"/>
      <c r="P2204" s="849">
        <v>2</v>
      </c>
      <c r="Q2204" s="849">
        <v>576.20000000000005</v>
      </c>
      <c r="R2204" s="837"/>
      <c r="S2204" s="850">
        <v>288.10000000000002</v>
      </c>
    </row>
    <row r="2205" spans="1:19" ht="14.4" customHeight="1" x14ac:dyDescent="0.3">
      <c r="A2205" s="831" t="s">
        <v>4551</v>
      </c>
      <c r="B2205" s="832" t="s">
        <v>4881</v>
      </c>
      <c r="C2205" s="832" t="s">
        <v>606</v>
      </c>
      <c r="D2205" s="832" t="s">
        <v>2499</v>
      </c>
      <c r="E2205" s="832" t="s">
        <v>4553</v>
      </c>
      <c r="F2205" s="832" t="s">
        <v>4769</v>
      </c>
      <c r="G2205" s="832" t="s">
        <v>958</v>
      </c>
      <c r="H2205" s="849"/>
      <c r="I2205" s="849"/>
      <c r="J2205" s="832"/>
      <c r="K2205" s="832"/>
      <c r="L2205" s="849">
        <v>0.93</v>
      </c>
      <c r="M2205" s="849">
        <v>2143.2600000000002</v>
      </c>
      <c r="N2205" s="832">
        <v>1</v>
      </c>
      <c r="O2205" s="832">
        <v>2304.5806451612902</v>
      </c>
      <c r="P2205" s="849">
        <v>0.83</v>
      </c>
      <c r="Q2205" s="849">
        <v>349.61</v>
      </c>
      <c r="R2205" s="837">
        <v>0.16312066664800351</v>
      </c>
      <c r="S2205" s="850">
        <v>421.21686746987956</v>
      </c>
    </row>
    <row r="2206" spans="1:19" ht="14.4" customHeight="1" x14ac:dyDescent="0.3">
      <c r="A2206" s="831" t="s">
        <v>4551</v>
      </c>
      <c r="B2206" s="832" t="s">
        <v>4881</v>
      </c>
      <c r="C2206" s="832" t="s">
        <v>606</v>
      </c>
      <c r="D2206" s="832" t="s">
        <v>2499</v>
      </c>
      <c r="E2206" s="832" t="s">
        <v>4553</v>
      </c>
      <c r="F2206" s="832" t="s">
        <v>4773</v>
      </c>
      <c r="G2206" s="832" t="s">
        <v>2087</v>
      </c>
      <c r="H2206" s="849"/>
      <c r="I2206" s="849"/>
      <c r="J2206" s="832"/>
      <c r="K2206" s="832"/>
      <c r="L2206" s="849"/>
      <c r="M2206" s="849"/>
      <c r="N2206" s="832"/>
      <c r="O2206" s="832"/>
      <c r="P2206" s="849">
        <v>19.3</v>
      </c>
      <c r="Q2206" s="849">
        <v>9153.42</v>
      </c>
      <c r="R2206" s="837"/>
      <c r="S2206" s="850">
        <v>474.27046632124353</v>
      </c>
    </row>
    <row r="2207" spans="1:19" ht="14.4" customHeight="1" x14ac:dyDescent="0.3">
      <c r="A2207" s="831" t="s">
        <v>4551</v>
      </c>
      <c r="B2207" s="832" t="s">
        <v>4881</v>
      </c>
      <c r="C2207" s="832" t="s">
        <v>606</v>
      </c>
      <c r="D2207" s="832" t="s">
        <v>2499</v>
      </c>
      <c r="E2207" s="832" t="s">
        <v>4553</v>
      </c>
      <c r="F2207" s="832" t="s">
        <v>4774</v>
      </c>
      <c r="G2207" s="832" t="s">
        <v>2087</v>
      </c>
      <c r="H2207" s="849"/>
      <c r="I2207" s="849"/>
      <c r="J2207" s="832"/>
      <c r="K2207" s="832"/>
      <c r="L2207" s="849"/>
      <c r="M2207" s="849"/>
      <c r="N2207" s="832"/>
      <c r="O2207" s="832"/>
      <c r="P2207" s="849">
        <v>34.450000000000003</v>
      </c>
      <c r="Q2207" s="849">
        <v>7045.71</v>
      </c>
      <c r="R2207" s="837"/>
      <c r="S2207" s="850">
        <v>204.51988388969519</v>
      </c>
    </row>
    <row r="2208" spans="1:19" ht="14.4" customHeight="1" x14ac:dyDescent="0.3">
      <c r="A2208" s="831" t="s">
        <v>4551</v>
      </c>
      <c r="B2208" s="832" t="s">
        <v>4881</v>
      </c>
      <c r="C2208" s="832" t="s">
        <v>606</v>
      </c>
      <c r="D2208" s="832" t="s">
        <v>2499</v>
      </c>
      <c r="E2208" s="832" t="s">
        <v>4553</v>
      </c>
      <c r="F2208" s="832" t="s">
        <v>4786</v>
      </c>
      <c r="G2208" s="832" t="s">
        <v>1619</v>
      </c>
      <c r="H2208" s="849"/>
      <c r="I2208" s="849"/>
      <c r="J2208" s="832"/>
      <c r="K2208" s="832"/>
      <c r="L2208" s="849"/>
      <c r="M2208" s="849"/>
      <c r="N2208" s="832"/>
      <c r="O2208" s="832"/>
      <c r="P2208" s="849">
        <v>4</v>
      </c>
      <c r="Q2208" s="849">
        <v>1760.44</v>
      </c>
      <c r="R2208" s="837"/>
      <c r="S2208" s="850">
        <v>440.11</v>
      </c>
    </row>
    <row r="2209" spans="1:19" ht="14.4" customHeight="1" x14ac:dyDescent="0.3">
      <c r="A2209" s="831" t="s">
        <v>4551</v>
      </c>
      <c r="B2209" s="832" t="s">
        <v>4881</v>
      </c>
      <c r="C2209" s="832" t="s">
        <v>606</v>
      </c>
      <c r="D2209" s="832" t="s">
        <v>2499</v>
      </c>
      <c r="E2209" s="832" t="s">
        <v>4793</v>
      </c>
      <c r="F2209" s="832" t="s">
        <v>4794</v>
      </c>
      <c r="G2209" s="832" t="s">
        <v>4795</v>
      </c>
      <c r="H2209" s="849"/>
      <c r="I2209" s="849"/>
      <c r="J2209" s="832"/>
      <c r="K2209" s="832"/>
      <c r="L2209" s="849">
        <v>1</v>
      </c>
      <c r="M2209" s="849">
        <v>867</v>
      </c>
      <c r="N2209" s="832">
        <v>1</v>
      </c>
      <c r="O2209" s="832">
        <v>867</v>
      </c>
      <c r="P2209" s="849"/>
      <c r="Q2209" s="849"/>
      <c r="R2209" s="837"/>
      <c r="S2209" s="850"/>
    </row>
    <row r="2210" spans="1:19" ht="14.4" customHeight="1" x14ac:dyDescent="0.3">
      <c r="A2210" s="831" t="s">
        <v>4551</v>
      </c>
      <c r="B2210" s="832" t="s">
        <v>4881</v>
      </c>
      <c r="C2210" s="832" t="s">
        <v>606</v>
      </c>
      <c r="D2210" s="832" t="s">
        <v>2499</v>
      </c>
      <c r="E2210" s="832" t="s">
        <v>4793</v>
      </c>
      <c r="F2210" s="832" t="s">
        <v>4796</v>
      </c>
      <c r="G2210" s="832" t="s">
        <v>4797</v>
      </c>
      <c r="H2210" s="849"/>
      <c r="I2210" s="849"/>
      <c r="J2210" s="832"/>
      <c r="K2210" s="832"/>
      <c r="L2210" s="849">
        <v>1</v>
      </c>
      <c r="M2210" s="849">
        <v>867</v>
      </c>
      <c r="N2210" s="832">
        <v>1</v>
      </c>
      <c r="O2210" s="832">
        <v>867</v>
      </c>
      <c r="P2210" s="849">
        <v>2</v>
      </c>
      <c r="Q2210" s="849">
        <v>1125.3</v>
      </c>
      <c r="R2210" s="837">
        <v>1.297923875432526</v>
      </c>
      <c r="S2210" s="850">
        <v>562.65</v>
      </c>
    </row>
    <row r="2211" spans="1:19" ht="14.4" customHeight="1" x14ac:dyDescent="0.3">
      <c r="A2211" s="831" t="s">
        <v>4551</v>
      </c>
      <c r="B2211" s="832" t="s">
        <v>4881</v>
      </c>
      <c r="C2211" s="832" t="s">
        <v>606</v>
      </c>
      <c r="D2211" s="832" t="s">
        <v>2499</v>
      </c>
      <c r="E2211" s="832" t="s">
        <v>4793</v>
      </c>
      <c r="F2211" s="832" t="s">
        <v>4798</v>
      </c>
      <c r="G2211" s="832" t="s">
        <v>4799</v>
      </c>
      <c r="H2211" s="849"/>
      <c r="I2211" s="849"/>
      <c r="J2211" s="832"/>
      <c r="K2211" s="832"/>
      <c r="L2211" s="849">
        <v>1</v>
      </c>
      <c r="M2211" s="849">
        <v>964</v>
      </c>
      <c r="N2211" s="832">
        <v>1</v>
      </c>
      <c r="O2211" s="832">
        <v>964</v>
      </c>
      <c r="P2211" s="849"/>
      <c r="Q2211" s="849"/>
      <c r="R2211" s="837"/>
      <c r="S2211" s="850"/>
    </row>
    <row r="2212" spans="1:19" ht="14.4" customHeight="1" x14ac:dyDescent="0.3">
      <c r="A2212" s="831" t="s">
        <v>4551</v>
      </c>
      <c r="B2212" s="832" t="s">
        <v>4881</v>
      </c>
      <c r="C2212" s="832" t="s">
        <v>606</v>
      </c>
      <c r="D2212" s="832" t="s">
        <v>2499</v>
      </c>
      <c r="E2212" s="832" t="s">
        <v>4793</v>
      </c>
      <c r="F2212" s="832" t="s">
        <v>4893</v>
      </c>
      <c r="G2212" s="832" t="s">
        <v>4894</v>
      </c>
      <c r="H2212" s="849"/>
      <c r="I2212" s="849"/>
      <c r="J2212" s="832"/>
      <c r="K2212" s="832"/>
      <c r="L2212" s="849">
        <v>2</v>
      </c>
      <c r="M2212" s="849">
        <v>2043.54</v>
      </c>
      <c r="N2212" s="832">
        <v>1</v>
      </c>
      <c r="O2212" s="832">
        <v>1021.77</v>
      </c>
      <c r="P2212" s="849"/>
      <c r="Q2212" s="849"/>
      <c r="R2212" s="837"/>
      <c r="S2212" s="850"/>
    </row>
    <row r="2213" spans="1:19" ht="14.4" customHeight="1" x14ac:dyDescent="0.3">
      <c r="A2213" s="831" t="s">
        <v>4551</v>
      </c>
      <c r="B2213" s="832" t="s">
        <v>4881</v>
      </c>
      <c r="C2213" s="832" t="s">
        <v>606</v>
      </c>
      <c r="D2213" s="832" t="s">
        <v>2499</v>
      </c>
      <c r="E2213" s="832" t="s">
        <v>4804</v>
      </c>
      <c r="F2213" s="832" t="s">
        <v>4805</v>
      </c>
      <c r="G2213" s="832" t="s">
        <v>4806</v>
      </c>
      <c r="H2213" s="849"/>
      <c r="I2213" s="849"/>
      <c r="J2213" s="832"/>
      <c r="K2213" s="832"/>
      <c r="L2213" s="849"/>
      <c r="M2213" s="849"/>
      <c r="N2213" s="832"/>
      <c r="O2213" s="832"/>
      <c r="P2213" s="849">
        <v>1</v>
      </c>
      <c r="Q2213" s="849">
        <v>302</v>
      </c>
      <c r="R2213" s="837"/>
      <c r="S2213" s="850">
        <v>302</v>
      </c>
    </row>
    <row r="2214" spans="1:19" ht="14.4" customHeight="1" x14ac:dyDescent="0.3">
      <c r="A2214" s="831" t="s">
        <v>4551</v>
      </c>
      <c r="B2214" s="832" t="s">
        <v>4881</v>
      </c>
      <c r="C2214" s="832" t="s">
        <v>606</v>
      </c>
      <c r="D2214" s="832" t="s">
        <v>2499</v>
      </c>
      <c r="E2214" s="832" t="s">
        <v>4804</v>
      </c>
      <c r="F2214" s="832" t="s">
        <v>4807</v>
      </c>
      <c r="G2214" s="832" t="s">
        <v>4808</v>
      </c>
      <c r="H2214" s="849"/>
      <c r="I2214" s="849"/>
      <c r="J2214" s="832"/>
      <c r="K2214" s="832"/>
      <c r="L2214" s="849">
        <v>2</v>
      </c>
      <c r="M2214" s="849">
        <v>244</v>
      </c>
      <c r="N2214" s="832">
        <v>1</v>
      </c>
      <c r="O2214" s="832">
        <v>122</v>
      </c>
      <c r="P2214" s="849"/>
      <c r="Q2214" s="849"/>
      <c r="R2214" s="837"/>
      <c r="S2214" s="850"/>
    </row>
    <row r="2215" spans="1:19" ht="14.4" customHeight="1" x14ac:dyDescent="0.3">
      <c r="A2215" s="831" t="s">
        <v>4551</v>
      </c>
      <c r="B2215" s="832" t="s">
        <v>4881</v>
      </c>
      <c r="C2215" s="832" t="s">
        <v>606</v>
      </c>
      <c r="D2215" s="832" t="s">
        <v>2499</v>
      </c>
      <c r="E2215" s="832" t="s">
        <v>4804</v>
      </c>
      <c r="F2215" s="832" t="s">
        <v>4809</v>
      </c>
      <c r="G2215" s="832" t="s">
        <v>4810</v>
      </c>
      <c r="H2215" s="849"/>
      <c r="I2215" s="849"/>
      <c r="J2215" s="832"/>
      <c r="K2215" s="832"/>
      <c r="L2215" s="849">
        <v>66</v>
      </c>
      <c r="M2215" s="849">
        <v>9702</v>
      </c>
      <c r="N2215" s="832">
        <v>1</v>
      </c>
      <c r="O2215" s="832">
        <v>147</v>
      </c>
      <c r="P2215" s="849">
        <v>65</v>
      </c>
      <c r="Q2215" s="849">
        <v>9815</v>
      </c>
      <c r="R2215" s="837">
        <v>1.0116470830756545</v>
      </c>
      <c r="S2215" s="850">
        <v>151</v>
      </c>
    </row>
    <row r="2216" spans="1:19" ht="14.4" customHeight="1" x14ac:dyDescent="0.3">
      <c r="A2216" s="831" t="s">
        <v>4551</v>
      </c>
      <c r="B2216" s="832" t="s">
        <v>4881</v>
      </c>
      <c r="C2216" s="832" t="s">
        <v>606</v>
      </c>
      <c r="D2216" s="832" t="s">
        <v>2499</v>
      </c>
      <c r="E2216" s="832" t="s">
        <v>4804</v>
      </c>
      <c r="F2216" s="832" t="s">
        <v>4813</v>
      </c>
      <c r="G2216" s="832" t="s">
        <v>4814</v>
      </c>
      <c r="H2216" s="849">
        <v>12</v>
      </c>
      <c r="I2216" s="849">
        <v>444</v>
      </c>
      <c r="J2216" s="832">
        <v>0.3</v>
      </c>
      <c r="K2216" s="832">
        <v>37</v>
      </c>
      <c r="L2216" s="849">
        <v>40</v>
      </c>
      <c r="M2216" s="849">
        <v>1480</v>
      </c>
      <c r="N2216" s="832">
        <v>1</v>
      </c>
      <c r="O2216" s="832">
        <v>37</v>
      </c>
      <c r="P2216" s="849">
        <v>76</v>
      </c>
      <c r="Q2216" s="849">
        <v>2888</v>
      </c>
      <c r="R2216" s="837">
        <v>1.9513513513513514</v>
      </c>
      <c r="S2216" s="850">
        <v>38</v>
      </c>
    </row>
    <row r="2217" spans="1:19" ht="14.4" customHeight="1" x14ac:dyDescent="0.3">
      <c r="A2217" s="831" t="s">
        <v>4551</v>
      </c>
      <c r="B2217" s="832" t="s">
        <v>4881</v>
      </c>
      <c r="C2217" s="832" t="s">
        <v>606</v>
      </c>
      <c r="D2217" s="832" t="s">
        <v>2499</v>
      </c>
      <c r="E2217" s="832" t="s">
        <v>4804</v>
      </c>
      <c r="F2217" s="832" t="s">
        <v>4899</v>
      </c>
      <c r="G2217" s="832" t="s">
        <v>4900</v>
      </c>
      <c r="H2217" s="849">
        <v>271</v>
      </c>
      <c r="I2217" s="849">
        <v>47967</v>
      </c>
      <c r="J2217" s="832">
        <v>0.50088759868008859</v>
      </c>
      <c r="K2217" s="832">
        <v>177</v>
      </c>
      <c r="L2217" s="849">
        <v>538</v>
      </c>
      <c r="M2217" s="849">
        <v>95764</v>
      </c>
      <c r="N2217" s="832">
        <v>1</v>
      </c>
      <c r="O2217" s="832">
        <v>178</v>
      </c>
      <c r="P2217" s="849">
        <v>537</v>
      </c>
      <c r="Q2217" s="849">
        <v>96123</v>
      </c>
      <c r="R2217" s="837">
        <v>1.0037487991311975</v>
      </c>
      <c r="S2217" s="850">
        <v>179</v>
      </c>
    </row>
    <row r="2218" spans="1:19" ht="14.4" customHeight="1" x14ac:dyDescent="0.3">
      <c r="A2218" s="831" t="s">
        <v>4551</v>
      </c>
      <c r="B2218" s="832" t="s">
        <v>4881</v>
      </c>
      <c r="C2218" s="832" t="s">
        <v>606</v>
      </c>
      <c r="D2218" s="832" t="s">
        <v>2499</v>
      </c>
      <c r="E2218" s="832" t="s">
        <v>4804</v>
      </c>
      <c r="F2218" s="832" t="s">
        <v>4905</v>
      </c>
      <c r="G2218" s="832" t="s">
        <v>4906</v>
      </c>
      <c r="H2218" s="849">
        <v>7</v>
      </c>
      <c r="I2218" s="849">
        <v>4417</v>
      </c>
      <c r="J2218" s="832">
        <v>0.49920886075949367</v>
      </c>
      <c r="K2218" s="832">
        <v>631</v>
      </c>
      <c r="L2218" s="849">
        <v>14</v>
      </c>
      <c r="M2218" s="849">
        <v>8848</v>
      </c>
      <c r="N2218" s="832">
        <v>1</v>
      </c>
      <c r="O2218" s="832">
        <v>632</v>
      </c>
      <c r="P2218" s="849">
        <v>18</v>
      </c>
      <c r="Q2218" s="849">
        <v>11394</v>
      </c>
      <c r="R2218" s="837">
        <v>1.2877486437613019</v>
      </c>
      <c r="S2218" s="850">
        <v>633</v>
      </c>
    </row>
    <row r="2219" spans="1:19" ht="14.4" customHeight="1" x14ac:dyDescent="0.3">
      <c r="A2219" s="831" t="s">
        <v>4551</v>
      </c>
      <c r="B2219" s="832" t="s">
        <v>4881</v>
      </c>
      <c r="C2219" s="832" t="s">
        <v>606</v>
      </c>
      <c r="D2219" s="832" t="s">
        <v>2499</v>
      </c>
      <c r="E2219" s="832" t="s">
        <v>4804</v>
      </c>
      <c r="F2219" s="832" t="s">
        <v>4907</v>
      </c>
      <c r="G2219" s="832" t="s">
        <v>4908</v>
      </c>
      <c r="H2219" s="849">
        <v>1</v>
      </c>
      <c r="I2219" s="849">
        <v>6678</v>
      </c>
      <c r="J2219" s="832">
        <v>5.2607945548649351E-2</v>
      </c>
      <c r="K2219" s="832">
        <v>6678</v>
      </c>
      <c r="L2219" s="849">
        <v>19</v>
      </c>
      <c r="M2219" s="849">
        <v>126939</v>
      </c>
      <c r="N2219" s="832">
        <v>1</v>
      </c>
      <c r="O2219" s="832">
        <v>6681</v>
      </c>
      <c r="P2219" s="849">
        <v>12</v>
      </c>
      <c r="Q2219" s="849">
        <v>80340</v>
      </c>
      <c r="R2219" s="837">
        <v>0.63290241769668898</v>
      </c>
      <c r="S2219" s="850">
        <v>6695</v>
      </c>
    </row>
    <row r="2220" spans="1:19" ht="14.4" customHeight="1" x14ac:dyDescent="0.3">
      <c r="A2220" s="831" t="s">
        <v>4551</v>
      </c>
      <c r="B2220" s="832" t="s">
        <v>4881</v>
      </c>
      <c r="C2220" s="832" t="s">
        <v>606</v>
      </c>
      <c r="D2220" s="832" t="s">
        <v>2499</v>
      </c>
      <c r="E2220" s="832" t="s">
        <v>4804</v>
      </c>
      <c r="F2220" s="832" t="s">
        <v>4911</v>
      </c>
      <c r="G2220" s="832" t="s">
        <v>4912</v>
      </c>
      <c r="H2220" s="849"/>
      <c r="I2220" s="849"/>
      <c r="J2220" s="832"/>
      <c r="K2220" s="832"/>
      <c r="L2220" s="849">
        <v>2</v>
      </c>
      <c r="M2220" s="849">
        <v>1448</v>
      </c>
      <c r="N2220" s="832">
        <v>1</v>
      </c>
      <c r="O2220" s="832">
        <v>724</v>
      </c>
      <c r="P2220" s="849"/>
      <c r="Q2220" s="849"/>
      <c r="R2220" s="837"/>
      <c r="S2220" s="850"/>
    </row>
    <row r="2221" spans="1:19" ht="14.4" customHeight="1" x14ac:dyDescent="0.3">
      <c r="A2221" s="831" t="s">
        <v>4551</v>
      </c>
      <c r="B2221" s="832" t="s">
        <v>4881</v>
      </c>
      <c r="C2221" s="832" t="s">
        <v>606</v>
      </c>
      <c r="D2221" s="832" t="s">
        <v>2499</v>
      </c>
      <c r="E2221" s="832" t="s">
        <v>4804</v>
      </c>
      <c r="F2221" s="832" t="s">
        <v>4823</v>
      </c>
      <c r="G2221" s="832" t="s">
        <v>4824</v>
      </c>
      <c r="H2221" s="849"/>
      <c r="I2221" s="849"/>
      <c r="J2221" s="832"/>
      <c r="K2221" s="832"/>
      <c r="L2221" s="849">
        <v>132</v>
      </c>
      <c r="M2221" s="849">
        <v>32208</v>
      </c>
      <c r="N2221" s="832">
        <v>1</v>
      </c>
      <c r="O2221" s="832">
        <v>244</v>
      </c>
      <c r="P2221" s="849">
        <v>124</v>
      </c>
      <c r="Q2221" s="849">
        <v>30380</v>
      </c>
      <c r="R2221" s="837">
        <v>0.94324391455538992</v>
      </c>
      <c r="S2221" s="850">
        <v>245</v>
      </c>
    </row>
    <row r="2222" spans="1:19" ht="14.4" customHeight="1" x14ac:dyDescent="0.3">
      <c r="A2222" s="831" t="s">
        <v>4551</v>
      </c>
      <c r="B2222" s="832" t="s">
        <v>4881</v>
      </c>
      <c r="C2222" s="832" t="s">
        <v>606</v>
      </c>
      <c r="D2222" s="832" t="s">
        <v>2499</v>
      </c>
      <c r="E2222" s="832" t="s">
        <v>4804</v>
      </c>
      <c r="F2222" s="832" t="s">
        <v>4825</v>
      </c>
      <c r="G2222" s="832" t="s">
        <v>4826</v>
      </c>
      <c r="H2222" s="849">
        <v>317</v>
      </c>
      <c r="I2222" s="849">
        <v>10566.65</v>
      </c>
      <c r="J2222" s="832">
        <v>0.52745376203245398</v>
      </c>
      <c r="K2222" s="832">
        <v>33.333280757097789</v>
      </c>
      <c r="L2222" s="849">
        <v>601</v>
      </c>
      <c r="M2222" s="849">
        <v>20033.32</v>
      </c>
      <c r="N2222" s="832">
        <v>1</v>
      </c>
      <c r="O2222" s="832">
        <v>33.333311148086523</v>
      </c>
      <c r="P2222" s="849">
        <v>551</v>
      </c>
      <c r="Q2222" s="849">
        <v>18366.64</v>
      </c>
      <c r="R2222" s="837">
        <v>0.91680460353051818</v>
      </c>
      <c r="S2222" s="850">
        <v>33.333284936479124</v>
      </c>
    </row>
    <row r="2223" spans="1:19" ht="14.4" customHeight="1" x14ac:dyDescent="0.3">
      <c r="A2223" s="831" t="s">
        <v>4551</v>
      </c>
      <c r="B2223" s="832" t="s">
        <v>4881</v>
      </c>
      <c r="C2223" s="832" t="s">
        <v>606</v>
      </c>
      <c r="D2223" s="832" t="s">
        <v>2499</v>
      </c>
      <c r="E2223" s="832" t="s">
        <v>4804</v>
      </c>
      <c r="F2223" s="832" t="s">
        <v>4915</v>
      </c>
      <c r="G2223" s="832" t="s">
        <v>4916</v>
      </c>
      <c r="H2223" s="849">
        <v>8</v>
      </c>
      <c r="I2223" s="849">
        <v>7512</v>
      </c>
      <c r="J2223" s="832">
        <v>0.25806451612903225</v>
      </c>
      <c r="K2223" s="832">
        <v>939</v>
      </c>
      <c r="L2223" s="849">
        <v>31</v>
      </c>
      <c r="M2223" s="849">
        <v>29109</v>
      </c>
      <c r="N2223" s="832">
        <v>1</v>
      </c>
      <c r="O2223" s="832">
        <v>939</v>
      </c>
      <c r="P2223" s="849">
        <v>25</v>
      </c>
      <c r="Q2223" s="849">
        <v>23550</v>
      </c>
      <c r="R2223" s="837">
        <v>0.80902813562815623</v>
      </c>
      <c r="S2223" s="850">
        <v>942</v>
      </c>
    </row>
    <row r="2224" spans="1:19" ht="14.4" customHeight="1" x14ac:dyDescent="0.3">
      <c r="A2224" s="831" t="s">
        <v>4551</v>
      </c>
      <c r="B2224" s="832" t="s">
        <v>4881</v>
      </c>
      <c r="C2224" s="832" t="s">
        <v>606</v>
      </c>
      <c r="D2224" s="832" t="s">
        <v>2499</v>
      </c>
      <c r="E2224" s="832" t="s">
        <v>4804</v>
      </c>
      <c r="F2224" s="832" t="s">
        <v>4827</v>
      </c>
      <c r="G2224" s="832" t="s">
        <v>4828</v>
      </c>
      <c r="H2224" s="849">
        <v>170</v>
      </c>
      <c r="I2224" s="849">
        <v>6290</v>
      </c>
      <c r="J2224" s="832">
        <v>0.57239057239057234</v>
      </c>
      <c r="K2224" s="832">
        <v>37</v>
      </c>
      <c r="L2224" s="849">
        <v>297</v>
      </c>
      <c r="M2224" s="849">
        <v>10989</v>
      </c>
      <c r="N2224" s="832">
        <v>1</v>
      </c>
      <c r="O2224" s="832">
        <v>37</v>
      </c>
      <c r="P2224" s="849">
        <v>204</v>
      </c>
      <c r="Q2224" s="849">
        <v>7752</v>
      </c>
      <c r="R2224" s="837">
        <v>0.70543270543270542</v>
      </c>
      <c r="S2224" s="850">
        <v>38</v>
      </c>
    </row>
    <row r="2225" spans="1:19" ht="14.4" customHeight="1" x14ac:dyDescent="0.3">
      <c r="A2225" s="831" t="s">
        <v>4551</v>
      </c>
      <c r="B2225" s="832" t="s">
        <v>4881</v>
      </c>
      <c r="C2225" s="832" t="s">
        <v>606</v>
      </c>
      <c r="D2225" s="832" t="s">
        <v>2499</v>
      </c>
      <c r="E2225" s="832" t="s">
        <v>4804</v>
      </c>
      <c r="F2225" s="832" t="s">
        <v>4831</v>
      </c>
      <c r="G2225" s="832" t="s">
        <v>4832</v>
      </c>
      <c r="H2225" s="849">
        <v>2</v>
      </c>
      <c r="I2225" s="849">
        <v>64</v>
      </c>
      <c r="J2225" s="832"/>
      <c r="K2225" s="832">
        <v>32</v>
      </c>
      <c r="L2225" s="849"/>
      <c r="M2225" s="849"/>
      <c r="N2225" s="832"/>
      <c r="O2225" s="832"/>
      <c r="P2225" s="849">
        <v>8</v>
      </c>
      <c r="Q2225" s="849">
        <v>264</v>
      </c>
      <c r="R2225" s="837"/>
      <c r="S2225" s="850">
        <v>33</v>
      </c>
    </row>
    <row r="2226" spans="1:19" ht="14.4" customHeight="1" x14ac:dyDescent="0.3">
      <c r="A2226" s="831" t="s">
        <v>4551</v>
      </c>
      <c r="B2226" s="832" t="s">
        <v>4881</v>
      </c>
      <c r="C2226" s="832" t="s">
        <v>606</v>
      </c>
      <c r="D2226" s="832" t="s">
        <v>2499</v>
      </c>
      <c r="E2226" s="832" t="s">
        <v>4804</v>
      </c>
      <c r="F2226" s="832" t="s">
        <v>4917</v>
      </c>
      <c r="G2226" s="832" t="s">
        <v>4918</v>
      </c>
      <c r="H2226" s="849">
        <v>46</v>
      </c>
      <c r="I2226" s="849">
        <v>16330</v>
      </c>
      <c r="J2226" s="832">
        <v>0.67647058823529416</v>
      </c>
      <c r="K2226" s="832">
        <v>355</v>
      </c>
      <c r="L2226" s="849">
        <v>68</v>
      </c>
      <c r="M2226" s="849">
        <v>24140</v>
      </c>
      <c r="N2226" s="832">
        <v>1</v>
      </c>
      <c r="O2226" s="832">
        <v>355</v>
      </c>
      <c r="P2226" s="849">
        <v>14</v>
      </c>
      <c r="Q2226" s="849">
        <v>5012</v>
      </c>
      <c r="R2226" s="837">
        <v>0.20762220381110191</v>
      </c>
      <c r="S2226" s="850">
        <v>358</v>
      </c>
    </row>
    <row r="2227" spans="1:19" ht="14.4" customHeight="1" x14ac:dyDescent="0.3">
      <c r="A2227" s="831" t="s">
        <v>4551</v>
      </c>
      <c r="B2227" s="832" t="s">
        <v>4881</v>
      </c>
      <c r="C2227" s="832" t="s">
        <v>606</v>
      </c>
      <c r="D2227" s="832" t="s">
        <v>2499</v>
      </c>
      <c r="E2227" s="832" t="s">
        <v>4804</v>
      </c>
      <c r="F2227" s="832" t="s">
        <v>4835</v>
      </c>
      <c r="G2227" s="832" t="s">
        <v>4836</v>
      </c>
      <c r="H2227" s="849">
        <v>2</v>
      </c>
      <c r="I2227" s="849">
        <v>264</v>
      </c>
      <c r="J2227" s="832">
        <v>0.08</v>
      </c>
      <c r="K2227" s="832">
        <v>132</v>
      </c>
      <c r="L2227" s="849">
        <v>25</v>
      </c>
      <c r="M2227" s="849">
        <v>3300</v>
      </c>
      <c r="N2227" s="832">
        <v>1</v>
      </c>
      <c r="O2227" s="832">
        <v>132</v>
      </c>
      <c r="P2227" s="849">
        <v>44</v>
      </c>
      <c r="Q2227" s="849">
        <v>5940</v>
      </c>
      <c r="R2227" s="837">
        <v>1.8</v>
      </c>
      <c r="S2227" s="850">
        <v>135</v>
      </c>
    </row>
    <row r="2228" spans="1:19" ht="14.4" customHeight="1" x14ac:dyDescent="0.3">
      <c r="A2228" s="831" t="s">
        <v>4551</v>
      </c>
      <c r="B2228" s="832" t="s">
        <v>4881</v>
      </c>
      <c r="C2228" s="832" t="s">
        <v>606</v>
      </c>
      <c r="D2228" s="832" t="s">
        <v>2499</v>
      </c>
      <c r="E2228" s="832" t="s">
        <v>4804</v>
      </c>
      <c r="F2228" s="832" t="s">
        <v>4841</v>
      </c>
      <c r="G2228" s="832" t="s">
        <v>4842</v>
      </c>
      <c r="H2228" s="849">
        <v>5</v>
      </c>
      <c r="I2228" s="849">
        <v>295</v>
      </c>
      <c r="J2228" s="832">
        <v>0.2</v>
      </c>
      <c r="K2228" s="832">
        <v>59</v>
      </c>
      <c r="L2228" s="849">
        <v>25</v>
      </c>
      <c r="M2228" s="849">
        <v>1475</v>
      </c>
      <c r="N2228" s="832">
        <v>1</v>
      </c>
      <c r="O2228" s="832">
        <v>59</v>
      </c>
      <c r="P2228" s="849">
        <v>57</v>
      </c>
      <c r="Q2228" s="849">
        <v>3477</v>
      </c>
      <c r="R2228" s="837">
        <v>2.3572881355932203</v>
      </c>
      <c r="S2228" s="850">
        <v>61</v>
      </c>
    </row>
    <row r="2229" spans="1:19" ht="14.4" customHeight="1" x14ac:dyDescent="0.3">
      <c r="A2229" s="831" t="s">
        <v>4551</v>
      </c>
      <c r="B2229" s="832" t="s">
        <v>4881</v>
      </c>
      <c r="C2229" s="832" t="s">
        <v>606</v>
      </c>
      <c r="D2229" s="832" t="s">
        <v>2499</v>
      </c>
      <c r="E2229" s="832" t="s">
        <v>4804</v>
      </c>
      <c r="F2229" s="832" t="s">
        <v>4847</v>
      </c>
      <c r="G2229" s="832" t="s">
        <v>4848</v>
      </c>
      <c r="H2229" s="849">
        <v>1</v>
      </c>
      <c r="I2229" s="849">
        <v>116</v>
      </c>
      <c r="J2229" s="832"/>
      <c r="K2229" s="832">
        <v>116</v>
      </c>
      <c r="L2229" s="849"/>
      <c r="M2229" s="849"/>
      <c r="N2229" s="832"/>
      <c r="O2229" s="832"/>
      <c r="P2229" s="849">
        <v>7</v>
      </c>
      <c r="Q2229" s="849">
        <v>812</v>
      </c>
      <c r="R2229" s="837"/>
      <c r="S2229" s="850">
        <v>116</v>
      </c>
    </row>
    <row r="2230" spans="1:19" ht="14.4" customHeight="1" x14ac:dyDescent="0.3">
      <c r="A2230" s="831" t="s">
        <v>4551</v>
      </c>
      <c r="B2230" s="832" t="s">
        <v>4881</v>
      </c>
      <c r="C2230" s="832" t="s">
        <v>606</v>
      </c>
      <c r="D2230" s="832" t="s">
        <v>2499</v>
      </c>
      <c r="E2230" s="832" t="s">
        <v>4804</v>
      </c>
      <c r="F2230" s="832" t="s">
        <v>4923</v>
      </c>
      <c r="G2230" s="832" t="s">
        <v>4924</v>
      </c>
      <c r="H2230" s="849"/>
      <c r="I2230" s="849"/>
      <c r="J2230" s="832"/>
      <c r="K2230" s="832"/>
      <c r="L2230" s="849"/>
      <c r="M2230" s="849"/>
      <c r="N2230" s="832"/>
      <c r="O2230" s="832"/>
      <c r="P2230" s="849">
        <v>1</v>
      </c>
      <c r="Q2230" s="849">
        <v>3839</v>
      </c>
      <c r="R2230" s="837"/>
      <c r="S2230" s="850">
        <v>3839</v>
      </c>
    </row>
    <row r="2231" spans="1:19" ht="14.4" customHeight="1" x14ac:dyDescent="0.3">
      <c r="A2231" s="831" t="s">
        <v>4551</v>
      </c>
      <c r="B2231" s="832" t="s">
        <v>4881</v>
      </c>
      <c r="C2231" s="832" t="s">
        <v>606</v>
      </c>
      <c r="D2231" s="832" t="s">
        <v>2499</v>
      </c>
      <c r="E2231" s="832" t="s">
        <v>4804</v>
      </c>
      <c r="F2231" s="832" t="s">
        <v>4925</v>
      </c>
      <c r="G2231" s="832" t="s">
        <v>4926</v>
      </c>
      <c r="H2231" s="849">
        <v>9</v>
      </c>
      <c r="I2231" s="849">
        <v>17496</v>
      </c>
      <c r="J2231" s="832">
        <v>0.20919471513122498</v>
      </c>
      <c r="K2231" s="832">
        <v>1944</v>
      </c>
      <c r="L2231" s="849">
        <v>43</v>
      </c>
      <c r="M2231" s="849">
        <v>83635</v>
      </c>
      <c r="N2231" s="832">
        <v>1</v>
      </c>
      <c r="O2231" s="832">
        <v>1945</v>
      </c>
      <c r="P2231" s="849">
        <v>23</v>
      </c>
      <c r="Q2231" s="849">
        <v>44850</v>
      </c>
      <c r="R2231" s="837">
        <v>0.53625874334907631</v>
      </c>
      <c r="S2231" s="850">
        <v>1950</v>
      </c>
    </row>
    <row r="2232" spans="1:19" ht="14.4" customHeight="1" x14ac:dyDescent="0.3">
      <c r="A2232" s="831" t="s">
        <v>4551</v>
      </c>
      <c r="B2232" s="832" t="s">
        <v>4881</v>
      </c>
      <c r="C2232" s="832" t="s">
        <v>606</v>
      </c>
      <c r="D2232" s="832" t="s">
        <v>2499</v>
      </c>
      <c r="E2232" s="832" t="s">
        <v>4804</v>
      </c>
      <c r="F2232" s="832" t="s">
        <v>4929</v>
      </c>
      <c r="G2232" s="832" t="s">
        <v>4930</v>
      </c>
      <c r="H2232" s="849"/>
      <c r="I2232" s="849"/>
      <c r="J2232" s="832"/>
      <c r="K2232" s="832"/>
      <c r="L2232" s="849">
        <v>1</v>
      </c>
      <c r="M2232" s="849">
        <v>301</v>
      </c>
      <c r="N2232" s="832">
        <v>1</v>
      </c>
      <c r="O2232" s="832">
        <v>301</v>
      </c>
      <c r="P2232" s="849"/>
      <c r="Q2232" s="849"/>
      <c r="R2232" s="837"/>
      <c r="S2232" s="850"/>
    </row>
    <row r="2233" spans="1:19" ht="14.4" customHeight="1" x14ac:dyDescent="0.3">
      <c r="A2233" s="831" t="s">
        <v>4551</v>
      </c>
      <c r="B2233" s="832" t="s">
        <v>4881</v>
      </c>
      <c r="C2233" s="832" t="s">
        <v>606</v>
      </c>
      <c r="D2233" s="832" t="s">
        <v>2500</v>
      </c>
      <c r="E2233" s="832" t="s">
        <v>4553</v>
      </c>
      <c r="F2233" s="832" t="s">
        <v>4554</v>
      </c>
      <c r="G2233" s="832" t="s">
        <v>1025</v>
      </c>
      <c r="H2233" s="849"/>
      <c r="I2233" s="849"/>
      <c r="J2233" s="832"/>
      <c r="K2233" s="832"/>
      <c r="L2233" s="849">
        <v>2</v>
      </c>
      <c r="M2233" s="849">
        <v>108.19999999999999</v>
      </c>
      <c r="N2233" s="832">
        <v>1</v>
      </c>
      <c r="O2233" s="832">
        <v>54.099999999999994</v>
      </c>
      <c r="P2233" s="849"/>
      <c r="Q2233" s="849"/>
      <c r="R2233" s="837"/>
      <c r="S2233" s="850"/>
    </row>
    <row r="2234" spans="1:19" ht="14.4" customHeight="1" x14ac:dyDescent="0.3">
      <c r="A2234" s="831" t="s">
        <v>4551</v>
      </c>
      <c r="B2234" s="832" t="s">
        <v>4881</v>
      </c>
      <c r="C2234" s="832" t="s">
        <v>606</v>
      </c>
      <c r="D2234" s="832" t="s">
        <v>2500</v>
      </c>
      <c r="E2234" s="832" t="s">
        <v>4553</v>
      </c>
      <c r="F2234" s="832" t="s">
        <v>4559</v>
      </c>
      <c r="G2234" s="832" t="s">
        <v>4560</v>
      </c>
      <c r="H2234" s="849"/>
      <c r="I2234" s="849"/>
      <c r="J2234" s="832"/>
      <c r="K2234" s="832"/>
      <c r="L2234" s="849">
        <v>0.4</v>
      </c>
      <c r="M2234" s="849">
        <v>5.14</v>
      </c>
      <c r="N2234" s="832">
        <v>1</v>
      </c>
      <c r="O2234" s="832">
        <v>12.849999999999998</v>
      </c>
      <c r="P2234" s="849"/>
      <c r="Q2234" s="849"/>
      <c r="R2234" s="837"/>
      <c r="S2234" s="850"/>
    </row>
    <row r="2235" spans="1:19" ht="14.4" customHeight="1" x14ac:dyDescent="0.3">
      <c r="A2235" s="831" t="s">
        <v>4551</v>
      </c>
      <c r="B2235" s="832" t="s">
        <v>4881</v>
      </c>
      <c r="C2235" s="832" t="s">
        <v>606</v>
      </c>
      <c r="D2235" s="832" t="s">
        <v>2500</v>
      </c>
      <c r="E2235" s="832" t="s">
        <v>4553</v>
      </c>
      <c r="F2235" s="832" t="s">
        <v>4561</v>
      </c>
      <c r="G2235" s="832" t="s">
        <v>4562</v>
      </c>
      <c r="H2235" s="849"/>
      <c r="I2235" s="849"/>
      <c r="J2235" s="832"/>
      <c r="K2235" s="832"/>
      <c r="L2235" s="849">
        <v>5.4</v>
      </c>
      <c r="M2235" s="849">
        <v>1109.1599999999999</v>
      </c>
      <c r="N2235" s="832">
        <v>1</v>
      </c>
      <c r="O2235" s="832">
        <v>205.39999999999995</v>
      </c>
      <c r="P2235" s="849">
        <v>0.5</v>
      </c>
      <c r="Q2235" s="849">
        <v>76.5</v>
      </c>
      <c r="R2235" s="837">
        <v>6.8971113274910748E-2</v>
      </c>
      <c r="S2235" s="850">
        <v>153</v>
      </c>
    </row>
    <row r="2236" spans="1:19" ht="14.4" customHeight="1" x14ac:dyDescent="0.3">
      <c r="A2236" s="831" t="s">
        <v>4551</v>
      </c>
      <c r="B2236" s="832" t="s">
        <v>4881</v>
      </c>
      <c r="C2236" s="832" t="s">
        <v>606</v>
      </c>
      <c r="D2236" s="832" t="s">
        <v>2500</v>
      </c>
      <c r="E2236" s="832" t="s">
        <v>4553</v>
      </c>
      <c r="F2236" s="832" t="s">
        <v>4566</v>
      </c>
      <c r="G2236" s="832" t="s">
        <v>1172</v>
      </c>
      <c r="H2236" s="849"/>
      <c r="I2236" s="849"/>
      <c r="J2236" s="832"/>
      <c r="K2236" s="832"/>
      <c r="L2236" s="849">
        <v>105</v>
      </c>
      <c r="M2236" s="849">
        <v>1442.6999999999998</v>
      </c>
      <c r="N2236" s="832">
        <v>1</v>
      </c>
      <c r="O2236" s="832">
        <v>13.739999999999998</v>
      </c>
      <c r="P2236" s="849">
        <v>6</v>
      </c>
      <c r="Q2236" s="849">
        <v>80.22</v>
      </c>
      <c r="R2236" s="837">
        <v>5.5604075691411944E-2</v>
      </c>
      <c r="S2236" s="850">
        <v>13.37</v>
      </c>
    </row>
    <row r="2237" spans="1:19" ht="14.4" customHeight="1" x14ac:dyDescent="0.3">
      <c r="A2237" s="831" t="s">
        <v>4551</v>
      </c>
      <c r="B2237" s="832" t="s">
        <v>4881</v>
      </c>
      <c r="C2237" s="832" t="s">
        <v>606</v>
      </c>
      <c r="D2237" s="832" t="s">
        <v>2500</v>
      </c>
      <c r="E2237" s="832" t="s">
        <v>4553</v>
      </c>
      <c r="F2237" s="832" t="s">
        <v>4600</v>
      </c>
      <c r="G2237" s="832" t="s">
        <v>2044</v>
      </c>
      <c r="H2237" s="849"/>
      <c r="I2237" s="849"/>
      <c r="J2237" s="832"/>
      <c r="K2237" s="832"/>
      <c r="L2237" s="849">
        <v>3</v>
      </c>
      <c r="M2237" s="849">
        <v>146.22</v>
      </c>
      <c r="N2237" s="832">
        <v>1</v>
      </c>
      <c r="O2237" s="832">
        <v>48.74</v>
      </c>
      <c r="P2237" s="849"/>
      <c r="Q2237" s="849"/>
      <c r="R2237" s="837"/>
      <c r="S2237" s="850"/>
    </row>
    <row r="2238" spans="1:19" ht="14.4" customHeight="1" x14ac:dyDescent="0.3">
      <c r="A2238" s="831" t="s">
        <v>4551</v>
      </c>
      <c r="B2238" s="832" t="s">
        <v>4881</v>
      </c>
      <c r="C2238" s="832" t="s">
        <v>606</v>
      </c>
      <c r="D2238" s="832" t="s">
        <v>2500</v>
      </c>
      <c r="E2238" s="832" t="s">
        <v>4553</v>
      </c>
      <c r="F2238" s="832" t="s">
        <v>4605</v>
      </c>
      <c r="G2238" s="832" t="s">
        <v>651</v>
      </c>
      <c r="H2238" s="849"/>
      <c r="I2238" s="849"/>
      <c r="J2238" s="832"/>
      <c r="K2238" s="832"/>
      <c r="L2238" s="849">
        <v>0.1</v>
      </c>
      <c r="M2238" s="849">
        <v>7.8</v>
      </c>
      <c r="N2238" s="832">
        <v>1</v>
      </c>
      <c r="O2238" s="832">
        <v>78</v>
      </c>
      <c r="P2238" s="849"/>
      <c r="Q2238" s="849"/>
      <c r="R2238" s="837"/>
      <c r="S2238" s="850"/>
    </row>
    <row r="2239" spans="1:19" ht="14.4" customHeight="1" x14ac:dyDescent="0.3">
      <c r="A2239" s="831" t="s">
        <v>4551</v>
      </c>
      <c r="B2239" s="832" t="s">
        <v>4881</v>
      </c>
      <c r="C2239" s="832" t="s">
        <v>606</v>
      </c>
      <c r="D2239" s="832" t="s">
        <v>2500</v>
      </c>
      <c r="E2239" s="832" t="s">
        <v>4553</v>
      </c>
      <c r="F2239" s="832" t="s">
        <v>4606</v>
      </c>
      <c r="G2239" s="832" t="s">
        <v>1144</v>
      </c>
      <c r="H2239" s="849"/>
      <c r="I2239" s="849"/>
      <c r="J2239" s="832"/>
      <c r="K2239" s="832"/>
      <c r="L2239" s="849">
        <v>9.2000000000000011</v>
      </c>
      <c r="M2239" s="849">
        <v>1675.78</v>
      </c>
      <c r="N2239" s="832">
        <v>1</v>
      </c>
      <c r="O2239" s="832">
        <v>182.14999999999998</v>
      </c>
      <c r="P2239" s="849">
        <v>0.8</v>
      </c>
      <c r="Q2239" s="849">
        <v>140.32</v>
      </c>
      <c r="R2239" s="837">
        <v>8.3734141713112692E-2</v>
      </c>
      <c r="S2239" s="850">
        <v>175.39999999999998</v>
      </c>
    </row>
    <row r="2240" spans="1:19" ht="14.4" customHeight="1" x14ac:dyDescent="0.3">
      <c r="A2240" s="831" t="s">
        <v>4551</v>
      </c>
      <c r="B2240" s="832" t="s">
        <v>4881</v>
      </c>
      <c r="C2240" s="832" t="s">
        <v>606</v>
      </c>
      <c r="D2240" s="832" t="s">
        <v>2500</v>
      </c>
      <c r="E2240" s="832" t="s">
        <v>4553</v>
      </c>
      <c r="F2240" s="832" t="s">
        <v>4607</v>
      </c>
      <c r="G2240" s="832" t="s">
        <v>779</v>
      </c>
      <c r="H2240" s="849"/>
      <c r="I2240" s="849"/>
      <c r="J2240" s="832"/>
      <c r="K2240" s="832"/>
      <c r="L2240" s="849">
        <v>3.8000000000000007</v>
      </c>
      <c r="M2240" s="849">
        <v>323.57000000000005</v>
      </c>
      <c r="N2240" s="832">
        <v>1</v>
      </c>
      <c r="O2240" s="832">
        <v>85.149999999999991</v>
      </c>
      <c r="P2240" s="849"/>
      <c r="Q2240" s="849"/>
      <c r="R2240" s="837"/>
      <c r="S2240" s="850"/>
    </row>
    <row r="2241" spans="1:19" ht="14.4" customHeight="1" x14ac:dyDescent="0.3">
      <c r="A2241" s="831" t="s">
        <v>4551</v>
      </c>
      <c r="B2241" s="832" t="s">
        <v>4881</v>
      </c>
      <c r="C2241" s="832" t="s">
        <v>606</v>
      </c>
      <c r="D2241" s="832" t="s">
        <v>2500</v>
      </c>
      <c r="E2241" s="832" t="s">
        <v>4553</v>
      </c>
      <c r="F2241" s="832" t="s">
        <v>4608</v>
      </c>
      <c r="G2241" s="832" t="s">
        <v>2564</v>
      </c>
      <c r="H2241" s="849"/>
      <c r="I2241" s="849"/>
      <c r="J2241" s="832"/>
      <c r="K2241" s="832"/>
      <c r="L2241" s="849">
        <v>0.76000000000000012</v>
      </c>
      <c r="M2241" s="849">
        <v>521.47</v>
      </c>
      <c r="N2241" s="832">
        <v>1</v>
      </c>
      <c r="O2241" s="832">
        <v>686.1447368421052</v>
      </c>
      <c r="P2241" s="849"/>
      <c r="Q2241" s="849"/>
      <c r="R2241" s="837"/>
      <c r="S2241" s="850"/>
    </row>
    <row r="2242" spans="1:19" ht="14.4" customHeight="1" x14ac:dyDescent="0.3">
      <c r="A2242" s="831" t="s">
        <v>4551</v>
      </c>
      <c r="B2242" s="832" t="s">
        <v>4881</v>
      </c>
      <c r="C2242" s="832" t="s">
        <v>606</v>
      </c>
      <c r="D2242" s="832" t="s">
        <v>2500</v>
      </c>
      <c r="E2242" s="832" t="s">
        <v>4553</v>
      </c>
      <c r="F2242" s="832" t="s">
        <v>4609</v>
      </c>
      <c r="G2242" s="832" t="s">
        <v>2564</v>
      </c>
      <c r="H2242" s="849"/>
      <c r="I2242" s="849"/>
      <c r="J2242" s="832"/>
      <c r="K2242" s="832"/>
      <c r="L2242" s="849">
        <v>1</v>
      </c>
      <c r="M2242" s="849">
        <v>171.55</v>
      </c>
      <c r="N2242" s="832">
        <v>1</v>
      </c>
      <c r="O2242" s="832">
        <v>171.55</v>
      </c>
      <c r="P2242" s="849"/>
      <c r="Q2242" s="849"/>
      <c r="R2242" s="837"/>
      <c r="S2242" s="850"/>
    </row>
    <row r="2243" spans="1:19" ht="14.4" customHeight="1" x14ac:dyDescent="0.3">
      <c r="A2243" s="831" t="s">
        <v>4551</v>
      </c>
      <c r="B2243" s="832" t="s">
        <v>4881</v>
      </c>
      <c r="C2243" s="832" t="s">
        <v>606</v>
      </c>
      <c r="D2243" s="832" t="s">
        <v>2500</v>
      </c>
      <c r="E2243" s="832" t="s">
        <v>4553</v>
      </c>
      <c r="F2243" s="832" t="s">
        <v>4610</v>
      </c>
      <c r="G2243" s="832" t="s">
        <v>2564</v>
      </c>
      <c r="H2243" s="849"/>
      <c r="I2243" s="849"/>
      <c r="J2243" s="832"/>
      <c r="K2243" s="832"/>
      <c r="L2243" s="849">
        <v>6.0600000000000005</v>
      </c>
      <c r="M2243" s="849">
        <v>2079.1099999999997</v>
      </c>
      <c r="N2243" s="832">
        <v>1</v>
      </c>
      <c r="O2243" s="832">
        <v>343.08745874587453</v>
      </c>
      <c r="P2243" s="849"/>
      <c r="Q2243" s="849"/>
      <c r="R2243" s="837"/>
      <c r="S2243" s="850"/>
    </row>
    <row r="2244" spans="1:19" ht="14.4" customHeight="1" x14ac:dyDescent="0.3">
      <c r="A2244" s="831" t="s">
        <v>4551</v>
      </c>
      <c r="B2244" s="832" t="s">
        <v>4881</v>
      </c>
      <c r="C2244" s="832" t="s">
        <v>606</v>
      </c>
      <c r="D2244" s="832" t="s">
        <v>2500</v>
      </c>
      <c r="E2244" s="832" t="s">
        <v>4553</v>
      </c>
      <c r="F2244" s="832" t="s">
        <v>4614</v>
      </c>
      <c r="G2244" s="832" t="s">
        <v>4615</v>
      </c>
      <c r="H2244" s="849"/>
      <c r="I2244" s="849"/>
      <c r="J2244" s="832"/>
      <c r="K2244" s="832"/>
      <c r="L2244" s="849">
        <v>1.8000000000000003</v>
      </c>
      <c r="M2244" s="849">
        <v>211.14</v>
      </c>
      <c r="N2244" s="832">
        <v>1</v>
      </c>
      <c r="O2244" s="832">
        <v>117.29999999999997</v>
      </c>
      <c r="P2244" s="849">
        <v>0.8</v>
      </c>
      <c r="Q2244" s="849">
        <v>93.84</v>
      </c>
      <c r="R2244" s="837">
        <v>0.44444444444444448</v>
      </c>
      <c r="S2244" s="850">
        <v>117.3</v>
      </c>
    </row>
    <row r="2245" spans="1:19" ht="14.4" customHeight="1" x14ac:dyDescent="0.3">
      <c r="A2245" s="831" t="s">
        <v>4551</v>
      </c>
      <c r="B2245" s="832" t="s">
        <v>4881</v>
      </c>
      <c r="C2245" s="832" t="s">
        <v>606</v>
      </c>
      <c r="D2245" s="832" t="s">
        <v>2500</v>
      </c>
      <c r="E2245" s="832" t="s">
        <v>4553</v>
      </c>
      <c r="F2245" s="832" t="s">
        <v>4616</v>
      </c>
      <c r="G2245" s="832" t="s">
        <v>1146</v>
      </c>
      <c r="H2245" s="849"/>
      <c r="I2245" s="849"/>
      <c r="J2245" s="832"/>
      <c r="K2245" s="832"/>
      <c r="L2245" s="849">
        <v>2</v>
      </c>
      <c r="M2245" s="849">
        <v>179</v>
      </c>
      <c r="N2245" s="832">
        <v>1</v>
      </c>
      <c r="O2245" s="832">
        <v>89.5</v>
      </c>
      <c r="P2245" s="849"/>
      <c r="Q2245" s="849"/>
      <c r="R2245" s="837"/>
      <c r="S2245" s="850"/>
    </row>
    <row r="2246" spans="1:19" ht="14.4" customHeight="1" x14ac:dyDescent="0.3">
      <c r="A2246" s="831" t="s">
        <v>4551</v>
      </c>
      <c r="B2246" s="832" t="s">
        <v>4881</v>
      </c>
      <c r="C2246" s="832" t="s">
        <v>606</v>
      </c>
      <c r="D2246" s="832" t="s">
        <v>2500</v>
      </c>
      <c r="E2246" s="832" t="s">
        <v>4553</v>
      </c>
      <c r="F2246" s="832" t="s">
        <v>4618</v>
      </c>
      <c r="G2246" s="832" t="s">
        <v>1474</v>
      </c>
      <c r="H2246" s="849"/>
      <c r="I2246" s="849"/>
      <c r="J2246" s="832"/>
      <c r="K2246" s="832"/>
      <c r="L2246" s="849">
        <v>0.4</v>
      </c>
      <c r="M2246" s="849">
        <v>8275.2000000000007</v>
      </c>
      <c r="N2246" s="832">
        <v>1</v>
      </c>
      <c r="O2246" s="832">
        <v>20688</v>
      </c>
      <c r="P2246" s="849"/>
      <c r="Q2246" s="849"/>
      <c r="R2246" s="837"/>
      <c r="S2246" s="850"/>
    </row>
    <row r="2247" spans="1:19" ht="14.4" customHeight="1" x14ac:dyDescent="0.3">
      <c r="A2247" s="831" t="s">
        <v>4551</v>
      </c>
      <c r="B2247" s="832" t="s">
        <v>4881</v>
      </c>
      <c r="C2247" s="832" t="s">
        <v>606</v>
      </c>
      <c r="D2247" s="832" t="s">
        <v>2500</v>
      </c>
      <c r="E2247" s="832" t="s">
        <v>4553</v>
      </c>
      <c r="F2247" s="832" t="s">
        <v>4619</v>
      </c>
      <c r="G2247" s="832" t="s">
        <v>1636</v>
      </c>
      <c r="H2247" s="849"/>
      <c r="I2247" s="849"/>
      <c r="J2247" s="832"/>
      <c r="K2247" s="832"/>
      <c r="L2247" s="849">
        <v>0.12</v>
      </c>
      <c r="M2247" s="849">
        <v>24.08</v>
      </c>
      <c r="N2247" s="832">
        <v>1</v>
      </c>
      <c r="O2247" s="832">
        <v>200.66666666666666</v>
      </c>
      <c r="P2247" s="849"/>
      <c r="Q2247" s="849"/>
      <c r="R2247" s="837"/>
      <c r="S2247" s="850"/>
    </row>
    <row r="2248" spans="1:19" ht="14.4" customHeight="1" x14ac:dyDescent="0.3">
      <c r="A2248" s="831" t="s">
        <v>4551</v>
      </c>
      <c r="B2248" s="832" t="s">
        <v>4881</v>
      </c>
      <c r="C2248" s="832" t="s">
        <v>606</v>
      </c>
      <c r="D2248" s="832" t="s">
        <v>2500</v>
      </c>
      <c r="E2248" s="832" t="s">
        <v>4553</v>
      </c>
      <c r="F2248" s="832" t="s">
        <v>4620</v>
      </c>
      <c r="G2248" s="832" t="s">
        <v>2087</v>
      </c>
      <c r="H2248" s="849"/>
      <c r="I2248" s="849"/>
      <c r="J2248" s="832"/>
      <c r="K2248" s="832"/>
      <c r="L2248" s="849">
        <v>21.76</v>
      </c>
      <c r="M2248" s="849">
        <v>51198.95</v>
      </c>
      <c r="N2248" s="832">
        <v>1</v>
      </c>
      <c r="O2248" s="832">
        <v>2352.8929227941176</v>
      </c>
      <c r="P2248" s="849"/>
      <c r="Q2248" s="849"/>
      <c r="R2248" s="837"/>
      <c r="S2248" s="850"/>
    </row>
    <row r="2249" spans="1:19" ht="14.4" customHeight="1" x14ac:dyDescent="0.3">
      <c r="A2249" s="831" t="s">
        <v>4551</v>
      </c>
      <c r="B2249" s="832" t="s">
        <v>4881</v>
      </c>
      <c r="C2249" s="832" t="s">
        <v>606</v>
      </c>
      <c r="D2249" s="832" t="s">
        <v>2500</v>
      </c>
      <c r="E2249" s="832" t="s">
        <v>4553</v>
      </c>
      <c r="F2249" s="832" t="s">
        <v>4623</v>
      </c>
      <c r="G2249" s="832" t="s">
        <v>4624</v>
      </c>
      <c r="H2249" s="849"/>
      <c r="I2249" s="849"/>
      <c r="J2249" s="832"/>
      <c r="K2249" s="832"/>
      <c r="L2249" s="849">
        <v>0.34</v>
      </c>
      <c r="M2249" s="849">
        <v>169.24</v>
      </c>
      <c r="N2249" s="832">
        <v>1</v>
      </c>
      <c r="O2249" s="832">
        <v>497.76470588235293</v>
      </c>
      <c r="P2249" s="849"/>
      <c r="Q2249" s="849"/>
      <c r="R2249" s="837"/>
      <c r="S2249" s="850"/>
    </row>
    <row r="2250" spans="1:19" ht="14.4" customHeight="1" x14ac:dyDescent="0.3">
      <c r="A2250" s="831" t="s">
        <v>4551</v>
      </c>
      <c r="B2250" s="832" t="s">
        <v>4881</v>
      </c>
      <c r="C2250" s="832" t="s">
        <v>606</v>
      </c>
      <c r="D2250" s="832" t="s">
        <v>2500</v>
      </c>
      <c r="E2250" s="832" t="s">
        <v>4553</v>
      </c>
      <c r="F2250" s="832" t="s">
        <v>4638</v>
      </c>
      <c r="G2250" s="832" t="s">
        <v>4639</v>
      </c>
      <c r="H2250" s="849"/>
      <c r="I2250" s="849"/>
      <c r="J2250" s="832"/>
      <c r="K2250" s="832"/>
      <c r="L2250" s="849">
        <v>3</v>
      </c>
      <c r="M2250" s="849">
        <v>791.34</v>
      </c>
      <c r="N2250" s="832">
        <v>1</v>
      </c>
      <c r="O2250" s="832">
        <v>263.78000000000003</v>
      </c>
      <c r="P2250" s="849"/>
      <c r="Q2250" s="849"/>
      <c r="R2250" s="837"/>
      <c r="S2250" s="850"/>
    </row>
    <row r="2251" spans="1:19" ht="14.4" customHeight="1" x14ac:dyDescent="0.3">
      <c r="A2251" s="831" t="s">
        <v>4551</v>
      </c>
      <c r="B2251" s="832" t="s">
        <v>4881</v>
      </c>
      <c r="C2251" s="832" t="s">
        <v>606</v>
      </c>
      <c r="D2251" s="832" t="s">
        <v>2500</v>
      </c>
      <c r="E2251" s="832" t="s">
        <v>4553</v>
      </c>
      <c r="F2251" s="832" t="s">
        <v>4649</v>
      </c>
      <c r="G2251" s="832" t="s">
        <v>4639</v>
      </c>
      <c r="H2251" s="849"/>
      <c r="I2251" s="849"/>
      <c r="J2251" s="832"/>
      <c r="K2251" s="832"/>
      <c r="L2251" s="849">
        <v>5.48</v>
      </c>
      <c r="M2251" s="849">
        <v>14455.330000000002</v>
      </c>
      <c r="N2251" s="832">
        <v>1</v>
      </c>
      <c r="O2251" s="832">
        <v>2637.8339416058398</v>
      </c>
      <c r="P2251" s="849"/>
      <c r="Q2251" s="849"/>
      <c r="R2251" s="837"/>
      <c r="S2251" s="850"/>
    </row>
    <row r="2252" spans="1:19" ht="14.4" customHeight="1" x14ac:dyDescent="0.3">
      <c r="A2252" s="831" t="s">
        <v>4551</v>
      </c>
      <c r="B2252" s="832" t="s">
        <v>4881</v>
      </c>
      <c r="C2252" s="832" t="s">
        <v>606</v>
      </c>
      <c r="D2252" s="832" t="s">
        <v>2500</v>
      </c>
      <c r="E2252" s="832" t="s">
        <v>4553</v>
      </c>
      <c r="F2252" s="832" t="s">
        <v>4650</v>
      </c>
      <c r="G2252" s="832" t="s">
        <v>4639</v>
      </c>
      <c r="H2252" s="849"/>
      <c r="I2252" s="849"/>
      <c r="J2252" s="832"/>
      <c r="K2252" s="832"/>
      <c r="L2252" s="849">
        <v>1</v>
      </c>
      <c r="M2252" s="849">
        <v>1318.91</v>
      </c>
      <c r="N2252" s="832">
        <v>1</v>
      </c>
      <c r="O2252" s="832">
        <v>1318.91</v>
      </c>
      <c r="P2252" s="849"/>
      <c r="Q2252" s="849"/>
      <c r="R2252" s="837"/>
      <c r="S2252" s="850"/>
    </row>
    <row r="2253" spans="1:19" ht="14.4" customHeight="1" x14ac:dyDescent="0.3">
      <c r="A2253" s="831" t="s">
        <v>4551</v>
      </c>
      <c r="B2253" s="832" t="s">
        <v>4881</v>
      </c>
      <c r="C2253" s="832" t="s">
        <v>606</v>
      </c>
      <c r="D2253" s="832" t="s">
        <v>2500</v>
      </c>
      <c r="E2253" s="832" t="s">
        <v>4553</v>
      </c>
      <c r="F2253" s="832" t="s">
        <v>4653</v>
      </c>
      <c r="G2253" s="832" t="s">
        <v>2101</v>
      </c>
      <c r="H2253" s="849"/>
      <c r="I2253" s="849"/>
      <c r="J2253" s="832"/>
      <c r="K2253" s="832"/>
      <c r="L2253" s="849">
        <v>0.4</v>
      </c>
      <c r="M2253" s="849">
        <v>2692.58</v>
      </c>
      <c r="N2253" s="832">
        <v>1</v>
      </c>
      <c r="O2253" s="832">
        <v>6731.45</v>
      </c>
      <c r="P2253" s="849"/>
      <c r="Q2253" s="849"/>
      <c r="R2253" s="837"/>
      <c r="S2253" s="850"/>
    </row>
    <row r="2254" spans="1:19" ht="14.4" customHeight="1" x14ac:dyDescent="0.3">
      <c r="A2254" s="831" t="s">
        <v>4551</v>
      </c>
      <c r="B2254" s="832" t="s">
        <v>4881</v>
      </c>
      <c r="C2254" s="832" t="s">
        <v>606</v>
      </c>
      <c r="D2254" s="832" t="s">
        <v>2500</v>
      </c>
      <c r="E2254" s="832" t="s">
        <v>4553</v>
      </c>
      <c r="F2254" s="832" t="s">
        <v>4668</v>
      </c>
      <c r="G2254" s="832" t="s">
        <v>4669</v>
      </c>
      <c r="H2254" s="849"/>
      <c r="I2254" s="849"/>
      <c r="J2254" s="832"/>
      <c r="K2254" s="832"/>
      <c r="L2254" s="849">
        <v>2.4900000000000002</v>
      </c>
      <c r="M2254" s="849">
        <v>2676.5299999999997</v>
      </c>
      <c r="N2254" s="832">
        <v>1</v>
      </c>
      <c r="O2254" s="832">
        <v>1074.9116465863451</v>
      </c>
      <c r="P2254" s="849">
        <v>0.34</v>
      </c>
      <c r="Q2254" s="849">
        <v>178.77</v>
      </c>
      <c r="R2254" s="837">
        <v>6.6791704184148884E-2</v>
      </c>
      <c r="S2254" s="850">
        <v>525.79411764705878</v>
      </c>
    </row>
    <row r="2255" spans="1:19" ht="14.4" customHeight="1" x14ac:dyDescent="0.3">
      <c r="A2255" s="831" t="s">
        <v>4551</v>
      </c>
      <c r="B2255" s="832" t="s">
        <v>4881</v>
      </c>
      <c r="C2255" s="832" t="s">
        <v>606</v>
      </c>
      <c r="D2255" s="832" t="s">
        <v>2500</v>
      </c>
      <c r="E2255" s="832" t="s">
        <v>4553</v>
      </c>
      <c r="F2255" s="832" t="s">
        <v>4670</v>
      </c>
      <c r="G2255" s="832" t="s">
        <v>4669</v>
      </c>
      <c r="H2255" s="849"/>
      <c r="I2255" s="849"/>
      <c r="J2255" s="832"/>
      <c r="K2255" s="832"/>
      <c r="L2255" s="849">
        <v>26.310000000000002</v>
      </c>
      <c r="M2255" s="849">
        <v>9370.67</v>
      </c>
      <c r="N2255" s="832">
        <v>1</v>
      </c>
      <c r="O2255" s="832">
        <v>356.16381603952868</v>
      </c>
      <c r="P2255" s="849">
        <v>2</v>
      </c>
      <c r="Q2255" s="849">
        <v>437.8</v>
      </c>
      <c r="R2255" s="837">
        <v>4.6720245190578692E-2</v>
      </c>
      <c r="S2255" s="850">
        <v>218.9</v>
      </c>
    </row>
    <row r="2256" spans="1:19" ht="14.4" customHeight="1" x14ac:dyDescent="0.3">
      <c r="A2256" s="831" t="s">
        <v>4551</v>
      </c>
      <c r="B2256" s="832" t="s">
        <v>4881</v>
      </c>
      <c r="C2256" s="832" t="s">
        <v>606</v>
      </c>
      <c r="D2256" s="832" t="s">
        <v>2500</v>
      </c>
      <c r="E2256" s="832" t="s">
        <v>4553</v>
      </c>
      <c r="F2256" s="832" t="s">
        <v>4671</v>
      </c>
      <c r="G2256" s="832" t="s">
        <v>4669</v>
      </c>
      <c r="H2256" s="849"/>
      <c r="I2256" s="849"/>
      <c r="J2256" s="832"/>
      <c r="K2256" s="832"/>
      <c r="L2256" s="849">
        <v>23.37</v>
      </c>
      <c r="M2256" s="849">
        <v>2784.91</v>
      </c>
      <c r="N2256" s="832">
        <v>1</v>
      </c>
      <c r="O2256" s="832">
        <v>119.1660248181429</v>
      </c>
      <c r="P2256" s="849">
        <v>4.4800000000000004</v>
      </c>
      <c r="Q2256" s="849">
        <v>354.82</v>
      </c>
      <c r="R2256" s="837">
        <v>0.12740806704704999</v>
      </c>
      <c r="S2256" s="850">
        <v>79.200892857142847</v>
      </c>
    </row>
    <row r="2257" spans="1:19" ht="14.4" customHeight="1" x14ac:dyDescent="0.3">
      <c r="A2257" s="831" t="s">
        <v>4551</v>
      </c>
      <c r="B2257" s="832" t="s">
        <v>4881</v>
      </c>
      <c r="C2257" s="832" t="s">
        <v>606</v>
      </c>
      <c r="D2257" s="832" t="s">
        <v>2500</v>
      </c>
      <c r="E2257" s="832" t="s">
        <v>4553</v>
      </c>
      <c r="F2257" s="832" t="s">
        <v>4672</v>
      </c>
      <c r="G2257" s="832" t="s">
        <v>4669</v>
      </c>
      <c r="H2257" s="849"/>
      <c r="I2257" s="849"/>
      <c r="J2257" s="832"/>
      <c r="K2257" s="832"/>
      <c r="L2257" s="849">
        <v>0.28000000000000003</v>
      </c>
      <c r="M2257" s="849">
        <v>395.26</v>
      </c>
      <c r="N2257" s="832">
        <v>1</v>
      </c>
      <c r="O2257" s="832">
        <v>1411.6428571428569</v>
      </c>
      <c r="P2257" s="849"/>
      <c r="Q2257" s="849"/>
      <c r="R2257" s="837"/>
      <c r="S2257" s="850"/>
    </row>
    <row r="2258" spans="1:19" ht="14.4" customHeight="1" x14ac:dyDescent="0.3">
      <c r="A2258" s="831" t="s">
        <v>4551</v>
      </c>
      <c r="B2258" s="832" t="s">
        <v>4881</v>
      </c>
      <c r="C2258" s="832" t="s">
        <v>606</v>
      </c>
      <c r="D2258" s="832" t="s">
        <v>2500</v>
      </c>
      <c r="E2258" s="832" t="s">
        <v>4553</v>
      </c>
      <c r="F2258" s="832" t="s">
        <v>4673</v>
      </c>
      <c r="G2258" s="832" t="s">
        <v>4674</v>
      </c>
      <c r="H2258" s="849"/>
      <c r="I2258" s="849"/>
      <c r="J2258" s="832"/>
      <c r="K2258" s="832"/>
      <c r="L2258" s="849">
        <v>4.6099999999999994</v>
      </c>
      <c r="M2258" s="849">
        <v>3299.2699999999995</v>
      </c>
      <c r="N2258" s="832">
        <v>1</v>
      </c>
      <c r="O2258" s="832">
        <v>715.67678958785245</v>
      </c>
      <c r="P2258" s="849"/>
      <c r="Q2258" s="849"/>
      <c r="R2258" s="837"/>
      <c r="S2258" s="850"/>
    </row>
    <row r="2259" spans="1:19" ht="14.4" customHeight="1" x14ac:dyDescent="0.3">
      <c r="A2259" s="831" t="s">
        <v>4551</v>
      </c>
      <c r="B2259" s="832" t="s">
        <v>4881</v>
      </c>
      <c r="C2259" s="832" t="s">
        <v>606</v>
      </c>
      <c r="D2259" s="832" t="s">
        <v>2500</v>
      </c>
      <c r="E2259" s="832" t="s">
        <v>4553</v>
      </c>
      <c r="F2259" s="832" t="s">
        <v>4675</v>
      </c>
      <c r="G2259" s="832" t="s">
        <v>4674</v>
      </c>
      <c r="H2259" s="849"/>
      <c r="I2259" s="849"/>
      <c r="J2259" s="832"/>
      <c r="K2259" s="832"/>
      <c r="L2259" s="849">
        <v>23.840000000000003</v>
      </c>
      <c r="M2259" s="849">
        <v>34123.619999999995</v>
      </c>
      <c r="N2259" s="832">
        <v>1</v>
      </c>
      <c r="O2259" s="832">
        <v>1431.3598993288588</v>
      </c>
      <c r="P2259" s="849"/>
      <c r="Q2259" s="849"/>
      <c r="R2259" s="837"/>
      <c r="S2259" s="850"/>
    </row>
    <row r="2260" spans="1:19" ht="14.4" customHeight="1" x14ac:dyDescent="0.3">
      <c r="A2260" s="831" t="s">
        <v>4551</v>
      </c>
      <c r="B2260" s="832" t="s">
        <v>4881</v>
      </c>
      <c r="C2260" s="832" t="s">
        <v>606</v>
      </c>
      <c r="D2260" s="832" t="s">
        <v>2500</v>
      </c>
      <c r="E2260" s="832" t="s">
        <v>4553</v>
      </c>
      <c r="F2260" s="832" t="s">
        <v>4678</v>
      </c>
      <c r="G2260" s="832" t="s">
        <v>2087</v>
      </c>
      <c r="H2260" s="849"/>
      <c r="I2260" s="849"/>
      <c r="J2260" s="832"/>
      <c r="K2260" s="832"/>
      <c r="L2260" s="849">
        <v>18.36</v>
      </c>
      <c r="M2260" s="849">
        <v>14399.71</v>
      </c>
      <c r="N2260" s="832">
        <v>1</v>
      </c>
      <c r="O2260" s="832">
        <v>784.29793028322433</v>
      </c>
      <c r="P2260" s="849"/>
      <c r="Q2260" s="849"/>
      <c r="R2260" s="837"/>
      <c r="S2260" s="850"/>
    </row>
    <row r="2261" spans="1:19" ht="14.4" customHeight="1" x14ac:dyDescent="0.3">
      <c r="A2261" s="831" t="s">
        <v>4551</v>
      </c>
      <c r="B2261" s="832" t="s">
        <v>4881</v>
      </c>
      <c r="C2261" s="832" t="s">
        <v>606</v>
      </c>
      <c r="D2261" s="832" t="s">
        <v>2500</v>
      </c>
      <c r="E2261" s="832" t="s">
        <v>4553</v>
      </c>
      <c r="F2261" s="832" t="s">
        <v>4683</v>
      </c>
      <c r="G2261" s="832" t="s">
        <v>4684</v>
      </c>
      <c r="H2261" s="849"/>
      <c r="I2261" s="849"/>
      <c r="J2261" s="832"/>
      <c r="K2261" s="832"/>
      <c r="L2261" s="849">
        <v>15.41</v>
      </c>
      <c r="M2261" s="849">
        <v>5636.9</v>
      </c>
      <c r="N2261" s="832">
        <v>1</v>
      </c>
      <c r="O2261" s="832">
        <v>365.79493835171962</v>
      </c>
      <c r="P2261" s="849">
        <v>1.1100000000000001</v>
      </c>
      <c r="Q2261" s="849">
        <v>176.85</v>
      </c>
      <c r="R2261" s="837">
        <v>3.1373627348365241E-2</v>
      </c>
      <c r="S2261" s="850">
        <v>159.32432432432429</v>
      </c>
    </row>
    <row r="2262" spans="1:19" ht="14.4" customHeight="1" x14ac:dyDescent="0.3">
      <c r="A2262" s="831" t="s">
        <v>4551</v>
      </c>
      <c r="B2262" s="832" t="s">
        <v>4881</v>
      </c>
      <c r="C2262" s="832" t="s">
        <v>606</v>
      </c>
      <c r="D2262" s="832" t="s">
        <v>2500</v>
      </c>
      <c r="E2262" s="832" t="s">
        <v>4553</v>
      </c>
      <c r="F2262" s="832" t="s">
        <v>4686</v>
      </c>
      <c r="G2262" s="832" t="s">
        <v>2087</v>
      </c>
      <c r="H2262" s="849"/>
      <c r="I2262" s="849"/>
      <c r="J2262" s="832"/>
      <c r="K2262" s="832"/>
      <c r="L2262" s="849">
        <v>13.509999999999998</v>
      </c>
      <c r="M2262" s="849">
        <v>3178.7</v>
      </c>
      <c r="N2262" s="832">
        <v>1</v>
      </c>
      <c r="O2262" s="832">
        <v>235.28497409326428</v>
      </c>
      <c r="P2262" s="849">
        <v>3.03</v>
      </c>
      <c r="Q2262" s="849">
        <v>274.67</v>
      </c>
      <c r="R2262" s="837">
        <v>8.640953849057792E-2</v>
      </c>
      <c r="S2262" s="850">
        <v>90.65016501650166</v>
      </c>
    </row>
    <row r="2263" spans="1:19" ht="14.4" customHeight="1" x14ac:dyDescent="0.3">
      <c r="A2263" s="831" t="s">
        <v>4551</v>
      </c>
      <c r="B2263" s="832" t="s">
        <v>4881</v>
      </c>
      <c r="C2263" s="832" t="s">
        <v>606</v>
      </c>
      <c r="D2263" s="832" t="s">
        <v>2500</v>
      </c>
      <c r="E2263" s="832" t="s">
        <v>4553</v>
      </c>
      <c r="F2263" s="832" t="s">
        <v>4692</v>
      </c>
      <c r="G2263" s="832" t="s">
        <v>4693</v>
      </c>
      <c r="H2263" s="849"/>
      <c r="I2263" s="849"/>
      <c r="J2263" s="832"/>
      <c r="K2263" s="832"/>
      <c r="L2263" s="849">
        <v>2</v>
      </c>
      <c r="M2263" s="849">
        <v>732.02</v>
      </c>
      <c r="N2263" s="832">
        <v>1</v>
      </c>
      <c r="O2263" s="832">
        <v>366.01</v>
      </c>
      <c r="P2263" s="849"/>
      <c r="Q2263" s="849"/>
      <c r="R2263" s="837"/>
      <c r="S2263" s="850"/>
    </row>
    <row r="2264" spans="1:19" ht="14.4" customHeight="1" x14ac:dyDescent="0.3">
      <c r="A2264" s="831" t="s">
        <v>4551</v>
      </c>
      <c r="B2264" s="832" t="s">
        <v>4881</v>
      </c>
      <c r="C2264" s="832" t="s">
        <v>606</v>
      </c>
      <c r="D2264" s="832" t="s">
        <v>2500</v>
      </c>
      <c r="E2264" s="832" t="s">
        <v>4553</v>
      </c>
      <c r="F2264" s="832" t="s">
        <v>4696</v>
      </c>
      <c r="G2264" s="832" t="s">
        <v>4693</v>
      </c>
      <c r="H2264" s="849"/>
      <c r="I2264" s="849"/>
      <c r="J2264" s="832"/>
      <c r="K2264" s="832"/>
      <c r="L2264" s="849">
        <v>1</v>
      </c>
      <c r="M2264" s="849">
        <v>1464.02</v>
      </c>
      <c r="N2264" s="832">
        <v>1</v>
      </c>
      <c r="O2264" s="832">
        <v>1464.02</v>
      </c>
      <c r="P2264" s="849"/>
      <c r="Q2264" s="849"/>
      <c r="R2264" s="837"/>
      <c r="S2264" s="850"/>
    </row>
    <row r="2265" spans="1:19" ht="14.4" customHeight="1" x14ac:dyDescent="0.3">
      <c r="A2265" s="831" t="s">
        <v>4551</v>
      </c>
      <c r="B2265" s="832" t="s">
        <v>4881</v>
      </c>
      <c r="C2265" s="832" t="s">
        <v>606</v>
      </c>
      <c r="D2265" s="832" t="s">
        <v>2500</v>
      </c>
      <c r="E2265" s="832" t="s">
        <v>4553</v>
      </c>
      <c r="F2265" s="832" t="s">
        <v>4701</v>
      </c>
      <c r="G2265" s="832" t="s">
        <v>4702</v>
      </c>
      <c r="H2265" s="849"/>
      <c r="I2265" s="849"/>
      <c r="J2265" s="832"/>
      <c r="K2265" s="832"/>
      <c r="L2265" s="849">
        <v>8.2099999999999991</v>
      </c>
      <c r="M2265" s="849">
        <v>4421.46</v>
      </c>
      <c r="N2265" s="832">
        <v>1</v>
      </c>
      <c r="O2265" s="832">
        <v>538.54567600487212</v>
      </c>
      <c r="P2265" s="849"/>
      <c r="Q2265" s="849"/>
      <c r="R2265" s="837"/>
      <c r="S2265" s="850"/>
    </row>
    <row r="2266" spans="1:19" ht="14.4" customHeight="1" x14ac:dyDescent="0.3">
      <c r="A2266" s="831" t="s">
        <v>4551</v>
      </c>
      <c r="B2266" s="832" t="s">
        <v>4881</v>
      </c>
      <c r="C2266" s="832" t="s">
        <v>606</v>
      </c>
      <c r="D2266" s="832" t="s">
        <v>2500</v>
      </c>
      <c r="E2266" s="832" t="s">
        <v>4553</v>
      </c>
      <c r="F2266" s="832" t="s">
        <v>4713</v>
      </c>
      <c r="G2266" s="832" t="s">
        <v>2400</v>
      </c>
      <c r="H2266" s="849"/>
      <c r="I2266" s="849"/>
      <c r="J2266" s="832"/>
      <c r="K2266" s="832"/>
      <c r="L2266" s="849">
        <v>2</v>
      </c>
      <c r="M2266" s="849">
        <v>3498.16</v>
      </c>
      <c r="N2266" s="832">
        <v>1</v>
      </c>
      <c r="O2266" s="832">
        <v>1749.08</v>
      </c>
      <c r="P2266" s="849"/>
      <c r="Q2266" s="849"/>
      <c r="R2266" s="837"/>
      <c r="S2266" s="850"/>
    </row>
    <row r="2267" spans="1:19" ht="14.4" customHeight="1" x14ac:dyDescent="0.3">
      <c r="A2267" s="831" t="s">
        <v>4551</v>
      </c>
      <c r="B2267" s="832" t="s">
        <v>4881</v>
      </c>
      <c r="C2267" s="832" t="s">
        <v>606</v>
      </c>
      <c r="D2267" s="832" t="s">
        <v>2500</v>
      </c>
      <c r="E2267" s="832" t="s">
        <v>4553</v>
      </c>
      <c r="F2267" s="832" t="s">
        <v>4714</v>
      </c>
      <c r="G2267" s="832" t="s">
        <v>2239</v>
      </c>
      <c r="H2267" s="849"/>
      <c r="I2267" s="849"/>
      <c r="J2267" s="832"/>
      <c r="K2267" s="832"/>
      <c r="L2267" s="849">
        <v>4.8500000000000005</v>
      </c>
      <c r="M2267" s="849">
        <v>1371.58</v>
      </c>
      <c r="N2267" s="832">
        <v>1</v>
      </c>
      <c r="O2267" s="832">
        <v>282.79999999999995</v>
      </c>
      <c r="P2267" s="849">
        <v>0.25</v>
      </c>
      <c r="Q2267" s="849">
        <v>70.7</v>
      </c>
      <c r="R2267" s="837">
        <v>5.1546391752577324E-2</v>
      </c>
      <c r="S2267" s="850">
        <v>282.8</v>
      </c>
    </row>
    <row r="2268" spans="1:19" ht="14.4" customHeight="1" x14ac:dyDescent="0.3">
      <c r="A2268" s="831" t="s">
        <v>4551</v>
      </c>
      <c r="B2268" s="832" t="s">
        <v>4881</v>
      </c>
      <c r="C2268" s="832" t="s">
        <v>606</v>
      </c>
      <c r="D2268" s="832" t="s">
        <v>2500</v>
      </c>
      <c r="E2268" s="832" t="s">
        <v>4553</v>
      </c>
      <c r="F2268" s="832" t="s">
        <v>4750</v>
      </c>
      <c r="G2268" s="832" t="s">
        <v>2367</v>
      </c>
      <c r="H2268" s="849"/>
      <c r="I2268" s="849"/>
      <c r="J2268" s="832"/>
      <c r="K2268" s="832"/>
      <c r="L2268" s="849">
        <v>1</v>
      </c>
      <c r="M2268" s="849">
        <v>20795.5</v>
      </c>
      <c r="N2268" s="832">
        <v>1</v>
      </c>
      <c r="O2268" s="832">
        <v>20795.5</v>
      </c>
      <c r="P2268" s="849"/>
      <c r="Q2268" s="849"/>
      <c r="R2268" s="837"/>
      <c r="S2268" s="850"/>
    </row>
    <row r="2269" spans="1:19" ht="14.4" customHeight="1" x14ac:dyDescent="0.3">
      <c r="A2269" s="831" t="s">
        <v>4551</v>
      </c>
      <c r="B2269" s="832" t="s">
        <v>4881</v>
      </c>
      <c r="C2269" s="832" t="s">
        <v>606</v>
      </c>
      <c r="D2269" s="832" t="s">
        <v>2500</v>
      </c>
      <c r="E2269" s="832" t="s">
        <v>4553</v>
      </c>
      <c r="F2269" s="832" t="s">
        <v>4751</v>
      </c>
      <c r="G2269" s="832" t="s">
        <v>4752</v>
      </c>
      <c r="H2269" s="849"/>
      <c r="I2269" s="849"/>
      <c r="J2269" s="832"/>
      <c r="K2269" s="832"/>
      <c r="L2269" s="849">
        <v>3.2</v>
      </c>
      <c r="M2269" s="849">
        <v>2509.7599999999998</v>
      </c>
      <c r="N2269" s="832">
        <v>1</v>
      </c>
      <c r="O2269" s="832">
        <v>784.29999999999984</v>
      </c>
      <c r="P2269" s="849"/>
      <c r="Q2269" s="849"/>
      <c r="R2269" s="837"/>
      <c r="S2269" s="850"/>
    </row>
    <row r="2270" spans="1:19" ht="14.4" customHeight="1" x14ac:dyDescent="0.3">
      <c r="A2270" s="831" t="s">
        <v>4551</v>
      </c>
      <c r="B2270" s="832" t="s">
        <v>4881</v>
      </c>
      <c r="C2270" s="832" t="s">
        <v>606</v>
      </c>
      <c r="D2270" s="832" t="s">
        <v>2500</v>
      </c>
      <c r="E2270" s="832" t="s">
        <v>4553</v>
      </c>
      <c r="F2270" s="832" t="s">
        <v>4753</v>
      </c>
      <c r="G2270" s="832" t="s">
        <v>4752</v>
      </c>
      <c r="H2270" s="849"/>
      <c r="I2270" s="849"/>
      <c r="J2270" s="832"/>
      <c r="K2270" s="832"/>
      <c r="L2270" s="849">
        <v>27.25</v>
      </c>
      <c r="M2270" s="849">
        <v>6411.64</v>
      </c>
      <c r="N2270" s="832">
        <v>1</v>
      </c>
      <c r="O2270" s="832">
        <v>235.28954128440367</v>
      </c>
      <c r="P2270" s="849"/>
      <c r="Q2270" s="849"/>
      <c r="R2270" s="837"/>
      <c r="S2270" s="850"/>
    </row>
    <row r="2271" spans="1:19" ht="14.4" customHeight="1" x14ac:dyDescent="0.3">
      <c r="A2271" s="831" t="s">
        <v>4551</v>
      </c>
      <c r="B2271" s="832" t="s">
        <v>4881</v>
      </c>
      <c r="C2271" s="832" t="s">
        <v>606</v>
      </c>
      <c r="D2271" s="832" t="s">
        <v>2500</v>
      </c>
      <c r="E2271" s="832" t="s">
        <v>4553</v>
      </c>
      <c r="F2271" s="832" t="s">
        <v>4754</v>
      </c>
      <c r="G2271" s="832" t="s">
        <v>4752</v>
      </c>
      <c r="H2271" s="849"/>
      <c r="I2271" s="849"/>
      <c r="J2271" s="832"/>
      <c r="K2271" s="832"/>
      <c r="L2271" s="849">
        <v>1.6</v>
      </c>
      <c r="M2271" s="849">
        <v>3764.63</v>
      </c>
      <c r="N2271" s="832">
        <v>1</v>
      </c>
      <c r="O2271" s="832">
        <v>2352.8937499999997</v>
      </c>
      <c r="P2271" s="849"/>
      <c r="Q2271" s="849"/>
      <c r="R2271" s="837"/>
      <c r="S2271" s="850"/>
    </row>
    <row r="2272" spans="1:19" ht="14.4" customHeight="1" x14ac:dyDescent="0.3">
      <c r="A2272" s="831" t="s">
        <v>4551</v>
      </c>
      <c r="B2272" s="832" t="s">
        <v>4881</v>
      </c>
      <c r="C2272" s="832" t="s">
        <v>606</v>
      </c>
      <c r="D2272" s="832" t="s">
        <v>2500</v>
      </c>
      <c r="E2272" s="832" t="s">
        <v>4553</v>
      </c>
      <c r="F2272" s="832" t="s">
        <v>4756</v>
      </c>
      <c r="G2272" s="832" t="s">
        <v>818</v>
      </c>
      <c r="H2272" s="849"/>
      <c r="I2272" s="849"/>
      <c r="J2272" s="832"/>
      <c r="K2272" s="832"/>
      <c r="L2272" s="849">
        <v>14.530000000000001</v>
      </c>
      <c r="M2272" s="849">
        <v>9991.68</v>
      </c>
      <c r="N2272" s="832">
        <v>1</v>
      </c>
      <c r="O2272" s="832">
        <v>687.65863730213346</v>
      </c>
      <c r="P2272" s="849"/>
      <c r="Q2272" s="849"/>
      <c r="R2272" s="837"/>
      <c r="S2272" s="850"/>
    </row>
    <row r="2273" spans="1:19" ht="14.4" customHeight="1" x14ac:dyDescent="0.3">
      <c r="A2273" s="831" t="s">
        <v>4551</v>
      </c>
      <c r="B2273" s="832" t="s">
        <v>4881</v>
      </c>
      <c r="C2273" s="832" t="s">
        <v>606</v>
      </c>
      <c r="D2273" s="832" t="s">
        <v>2500</v>
      </c>
      <c r="E2273" s="832" t="s">
        <v>4553</v>
      </c>
      <c r="F2273" s="832" t="s">
        <v>4757</v>
      </c>
      <c r="G2273" s="832" t="s">
        <v>818</v>
      </c>
      <c r="H2273" s="849"/>
      <c r="I2273" s="849"/>
      <c r="J2273" s="832"/>
      <c r="K2273" s="832"/>
      <c r="L2273" s="849">
        <v>5.5</v>
      </c>
      <c r="M2273" s="849">
        <v>756.47</v>
      </c>
      <c r="N2273" s="832">
        <v>1</v>
      </c>
      <c r="O2273" s="832">
        <v>137.54</v>
      </c>
      <c r="P2273" s="849"/>
      <c r="Q2273" s="849"/>
      <c r="R2273" s="837"/>
      <c r="S2273" s="850"/>
    </row>
    <row r="2274" spans="1:19" ht="14.4" customHeight="1" x14ac:dyDescent="0.3">
      <c r="A2274" s="831" t="s">
        <v>4551</v>
      </c>
      <c r="B2274" s="832" t="s">
        <v>4881</v>
      </c>
      <c r="C2274" s="832" t="s">
        <v>606</v>
      </c>
      <c r="D2274" s="832" t="s">
        <v>2500</v>
      </c>
      <c r="E2274" s="832" t="s">
        <v>4553</v>
      </c>
      <c r="F2274" s="832" t="s">
        <v>4888</v>
      </c>
      <c r="G2274" s="832" t="s">
        <v>2988</v>
      </c>
      <c r="H2274" s="849"/>
      <c r="I2274" s="849"/>
      <c r="J2274" s="832"/>
      <c r="K2274" s="832"/>
      <c r="L2274" s="849">
        <v>1</v>
      </c>
      <c r="M2274" s="849">
        <v>148.46</v>
      </c>
      <c r="N2274" s="832">
        <v>1</v>
      </c>
      <c r="O2274" s="832">
        <v>148.46</v>
      </c>
      <c r="P2274" s="849"/>
      <c r="Q2274" s="849"/>
      <c r="R2274" s="837"/>
      <c r="S2274" s="850"/>
    </row>
    <row r="2275" spans="1:19" ht="14.4" customHeight="1" x14ac:dyDescent="0.3">
      <c r="A2275" s="831" t="s">
        <v>4551</v>
      </c>
      <c r="B2275" s="832" t="s">
        <v>4881</v>
      </c>
      <c r="C2275" s="832" t="s">
        <v>606</v>
      </c>
      <c r="D2275" s="832" t="s">
        <v>2500</v>
      </c>
      <c r="E2275" s="832" t="s">
        <v>4553</v>
      </c>
      <c r="F2275" s="832" t="s">
        <v>4763</v>
      </c>
      <c r="G2275" s="832" t="s">
        <v>728</v>
      </c>
      <c r="H2275" s="849"/>
      <c r="I2275" s="849"/>
      <c r="J2275" s="832"/>
      <c r="K2275" s="832"/>
      <c r="L2275" s="849">
        <v>7.56</v>
      </c>
      <c r="M2275" s="849">
        <v>1560.96</v>
      </c>
      <c r="N2275" s="832">
        <v>1</v>
      </c>
      <c r="O2275" s="832">
        <v>206.47619047619048</v>
      </c>
      <c r="P2275" s="849">
        <v>0.51</v>
      </c>
      <c r="Q2275" s="849">
        <v>57.61</v>
      </c>
      <c r="R2275" s="837">
        <v>3.6906775317753174E-2</v>
      </c>
      <c r="S2275" s="850">
        <v>112.96078431372548</v>
      </c>
    </row>
    <row r="2276" spans="1:19" ht="14.4" customHeight="1" x14ac:dyDescent="0.3">
      <c r="A2276" s="831" t="s">
        <v>4551</v>
      </c>
      <c r="B2276" s="832" t="s">
        <v>4881</v>
      </c>
      <c r="C2276" s="832" t="s">
        <v>606</v>
      </c>
      <c r="D2276" s="832" t="s">
        <v>2500</v>
      </c>
      <c r="E2276" s="832" t="s">
        <v>4553</v>
      </c>
      <c r="F2276" s="832" t="s">
        <v>4765</v>
      </c>
      <c r="G2276" s="832" t="s">
        <v>958</v>
      </c>
      <c r="H2276" s="849"/>
      <c r="I2276" s="849"/>
      <c r="J2276" s="832"/>
      <c r="K2276" s="832"/>
      <c r="L2276" s="849"/>
      <c r="M2276" s="849"/>
      <c r="N2276" s="832"/>
      <c r="O2276" s="832"/>
      <c r="P2276" s="849">
        <v>2</v>
      </c>
      <c r="Q2276" s="849">
        <v>365.8</v>
      </c>
      <c r="R2276" s="837"/>
      <c r="S2276" s="850">
        <v>182.9</v>
      </c>
    </row>
    <row r="2277" spans="1:19" ht="14.4" customHeight="1" x14ac:dyDescent="0.3">
      <c r="A2277" s="831" t="s">
        <v>4551</v>
      </c>
      <c r="B2277" s="832" t="s">
        <v>4881</v>
      </c>
      <c r="C2277" s="832" t="s">
        <v>606</v>
      </c>
      <c r="D2277" s="832" t="s">
        <v>2500</v>
      </c>
      <c r="E2277" s="832" t="s">
        <v>4553</v>
      </c>
      <c r="F2277" s="832" t="s">
        <v>4768</v>
      </c>
      <c r="G2277" s="832" t="s">
        <v>958</v>
      </c>
      <c r="H2277" s="849"/>
      <c r="I2277" s="849"/>
      <c r="J2277" s="832"/>
      <c r="K2277" s="832"/>
      <c r="L2277" s="849"/>
      <c r="M2277" s="849"/>
      <c r="N2277" s="832"/>
      <c r="O2277" s="832"/>
      <c r="P2277" s="849">
        <v>0.3</v>
      </c>
      <c r="Q2277" s="849">
        <v>29.27</v>
      </c>
      <c r="R2277" s="837"/>
      <c r="S2277" s="850">
        <v>97.566666666666663</v>
      </c>
    </row>
    <row r="2278" spans="1:19" ht="14.4" customHeight="1" x14ac:dyDescent="0.3">
      <c r="A2278" s="831" t="s">
        <v>4551</v>
      </c>
      <c r="B2278" s="832" t="s">
        <v>4881</v>
      </c>
      <c r="C2278" s="832" t="s">
        <v>606</v>
      </c>
      <c r="D2278" s="832" t="s">
        <v>2500</v>
      </c>
      <c r="E2278" s="832" t="s">
        <v>4553</v>
      </c>
      <c r="F2278" s="832" t="s">
        <v>4769</v>
      </c>
      <c r="G2278" s="832" t="s">
        <v>958</v>
      </c>
      <c r="H2278" s="849"/>
      <c r="I2278" s="849"/>
      <c r="J2278" s="832"/>
      <c r="K2278" s="832"/>
      <c r="L2278" s="849"/>
      <c r="M2278" s="849"/>
      <c r="N2278" s="832"/>
      <c r="O2278" s="832"/>
      <c r="P2278" s="849">
        <v>0.05</v>
      </c>
      <c r="Q2278" s="849">
        <v>21.06</v>
      </c>
      <c r="R2278" s="837"/>
      <c r="S2278" s="850">
        <v>421.19999999999993</v>
      </c>
    </row>
    <row r="2279" spans="1:19" ht="14.4" customHeight="1" x14ac:dyDescent="0.3">
      <c r="A2279" s="831" t="s">
        <v>4551</v>
      </c>
      <c r="B2279" s="832" t="s">
        <v>4881</v>
      </c>
      <c r="C2279" s="832" t="s">
        <v>606</v>
      </c>
      <c r="D2279" s="832" t="s">
        <v>2500</v>
      </c>
      <c r="E2279" s="832" t="s">
        <v>4553</v>
      </c>
      <c r="F2279" s="832" t="s">
        <v>4771</v>
      </c>
      <c r="G2279" s="832" t="s">
        <v>1902</v>
      </c>
      <c r="H2279" s="849"/>
      <c r="I2279" s="849"/>
      <c r="J2279" s="832"/>
      <c r="K2279" s="832"/>
      <c r="L2279" s="849"/>
      <c r="M2279" s="849"/>
      <c r="N2279" s="832"/>
      <c r="O2279" s="832"/>
      <c r="P2279" s="849">
        <v>1</v>
      </c>
      <c r="Q2279" s="849">
        <v>148.1</v>
      </c>
      <c r="R2279" s="837"/>
      <c r="S2279" s="850">
        <v>148.1</v>
      </c>
    </row>
    <row r="2280" spans="1:19" ht="14.4" customHeight="1" x14ac:dyDescent="0.3">
      <c r="A2280" s="831" t="s">
        <v>4551</v>
      </c>
      <c r="B2280" s="832" t="s">
        <v>4881</v>
      </c>
      <c r="C2280" s="832" t="s">
        <v>606</v>
      </c>
      <c r="D2280" s="832" t="s">
        <v>2500</v>
      </c>
      <c r="E2280" s="832" t="s">
        <v>4553</v>
      </c>
      <c r="F2280" s="832" t="s">
        <v>4773</v>
      </c>
      <c r="G2280" s="832" t="s">
        <v>2087</v>
      </c>
      <c r="H2280" s="849"/>
      <c r="I2280" s="849"/>
      <c r="J2280" s="832"/>
      <c r="K2280" s="832"/>
      <c r="L2280" s="849"/>
      <c r="M2280" s="849"/>
      <c r="N2280" s="832"/>
      <c r="O2280" s="832"/>
      <c r="P2280" s="849">
        <v>2.64</v>
      </c>
      <c r="Q2280" s="849">
        <v>1252.08</v>
      </c>
      <c r="R2280" s="837"/>
      <c r="S2280" s="850">
        <v>474.2727272727272</v>
      </c>
    </row>
    <row r="2281" spans="1:19" ht="14.4" customHeight="1" x14ac:dyDescent="0.3">
      <c r="A2281" s="831" t="s">
        <v>4551</v>
      </c>
      <c r="B2281" s="832" t="s">
        <v>4881</v>
      </c>
      <c r="C2281" s="832" t="s">
        <v>606</v>
      </c>
      <c r="D2281" s="832" t="s">
        <v>2500</v>
      </c>
      <c r="E2281" s="832" t="s">
        <v>4553</v>
      </c>
      <c r="F2281" s="832" t="s">
        <v>4774</v>
      </c>
      <c r="G2281" s="832" t="s">
        <v>2087</v>
      </c>
      <c r="H2281" s="849"/>
      <c r="I2281" s="849"/>
      <c r="J2281" s="832"/>
      <c r="K2281" s="832"/>
      <c r="L2281" s="849"/>
      <c r="M2281" s="849"/>
      <c r="N2281" s="832"/>
      <c r="O2281" s="832"/>
      <c r="P2281" s="849">
        <v>1</v>
      </c>
      <c r="Q2281" s="849">
        <v>204.52</v>
      </c>
      <c r="R2281" s="837"/>
      <c r="S2281" s="850">
        <v>204.52</v>
      </c>
    </row>
    <row r="2282" spans="1:19" ht="14.4" customHeight="1" x14ac:dyDescent="0.3">
      <c r="A2282" s="831" t="s">
        <v>4551</v>
      </c>
      <c r="B2282" s="832" t="s">
        <v>4881</v>
      </c>
      <c r="C2282" s="832" t="s">
        <v>606</v>
      </c>
      <c r="D2282" s="832" t="s">
        <v>2500</v>
      </c>
      <c r="E2282" s="832" t="s">
        <v>4793</v>
      </c>
      <c r="F2282" s="832" t="s">
        <v>4796</v>
      </c>
      <c r="G2282" s="832" t="s">
        <v>4797</v>
      </c>
      <c r="H2282" s="849"/>
      <c r="I2282" s="849"/>
      <c r="J2282" s="832"/>
      <c r="K2282" s="832"/>
      <c r="L2282" s="849">
        <v>14</v>
      </c>
      <c r="M2282" s="849">
        <v>12138</v>
      </c>
      <c r="N2282" s="832">
        <v>1</v>
      </c>
      <c r="O2282" s="832">
        <v>867</v>
      </c>
      <c r="P2282" s="849">
        <v>1</v>
      </c>
      <c r="Q2282" s="849">
        <v>562.65</v>
      </c>
      <c r="R2282" s="837">
        <v>4.6354424122590214E-2</v>
      </c>
      <c r="S2282" s="850">
        <v>562.65</v>
      </c>
    </row>
    <row r="2283" spans="1:19" ht="14.4" customHeight="1" x14ac:dyDescent="0.3">
      <c r="A2283" s="831" t="s">
        <v>4551</v>
      </c>
      <c r="B2283" s="832" t="s">
        <v>4881</v>
      </c>
      <c r="C2283" s="832" t="s">
        <v>606</v>
      </c>
      <c r="D2283" s="832" t="s">
        <v>2500</v>
      </c>
      <c r="E2283" s="832" t="s">
        <v>4793</v>
      </c>
      <c r="F2283" s="832" t="s">
        <v>4798</v>
      </c>
      <c r="G2283" s="832" t="s">
        <v>4799</v>
      </c>
      <c r="H2283" s="849"/>
      <c r="I2283" s="849"/>
      <c r="J2283" s="832"/>
      <c r="K2283" s="832"/>
      <c r="L2283" s="849">
        <v>2</v>
      </c>
      <c r="M2283" s="849">
        <v>1928</v>
      </c>
      <c r="N2283" s="832">
        <v>1</v>
      </c>
      <c r="O2283" s="832">
        <v>964</v>
      </c>
      <c r="P2283" s="849"/>
      <c r="Q2283" s="849"/>
      <c r="R2283" s="837"/>
      <c r="S2283" s="850"/>
    </row>
    <row r="2284" spans="1:19" ht="14.4" customHeight="1" x14ac:dyDescent="0.3">
      <c r="A2284" s="831" t="s">
        <v>4551</v>
      </c>
      <c r="B2284" s="832" t="s">
        <v>4881</v>
      </c>
      <c r="C2284" s="832" t="s">
        <v>606</v>
      </c>
      <c r="D2284" s="832" t="s">
        <v>2500</v>
      </c>
      <c r="E2284" s="832" t="s">
        <v>4804</v>
      </c>
      <c r="F2284" s="832" t="s">
        <v>4809</v>
      </c>
      <c r="G2284" s="832" t="s">
        <v>4810</v>
      </c>
      <c r="H2284" s="849"/>
      <c r="I2284" s="849"/>
      <c r="J2284" s="832"/>
      <c r="K2284" s="832"/>
      <c r="L2284" s="849">
        <v>78</v>
      </c>
      <c r="M2284" s="849">
        <v>11466</v>
      </c>
      <c r="N2284" s="832">
        <v>1</v>
      </c>
      <c r="O2284" s="832">
        <v>147</v>
      </c>
      <c r="P2284" s="849">
        <v>14</v>
      </c>
      <c r="Q2284" s="849">
        <v>2114</v>
      </c>
      <c r="R2284" s="837">
        <v>0.18437118437118438</v>
      </c>
      <c r="S2284" s="850">
        <v>151</v>
      </c>
    </row>
    <row r="2285" spans="1:19" ht="14.4" customHeight="1" x14ac:dyDescent="0.3">
      <c r="A2285" s="831" t="s">
        <v>4551</v>
      </c>
      <c r="B2285" s="832" t="s">
        <v>4881</v>
      </c>
      <c r="C2285" s="832" t="s">
        <v>606</v>
      </c>
      <c r="D2285" s="832" t="s">
        <v>2500</v>
      </c>
      <c r="E2285" s="832" t="s">
        <v>4804</v>
      </c>
      <c r="F2285" s="832" t="s">
        <v>4813</v>
      </c>
      <c r="G2285" s="832" t="s">
        <v>4814</v>
      </c>
      <c r="H2285" s="849"/>
      <c r="I2285" s="849"/>
      <c r="J2285" s="832"/>
      <c r="K2285" s="832"/>
      <c r="L2285" s="849">
        <v>29</v>
      </c>
      <c r="M2285" s="849">
        <v>1073</v>
      </c>
      <c r="N2285" s="832">
        <v>1</v>
      </c>
      <c r="O2285" s="832">
        <v>37</v>
      </c>
      <c r="P2285" s="849">
        <v>9</v>
      </c>
      <c r="Q2285" s="849">
        <v>342</v>
      </c>
      <c r="R2285" s="837">
        <v>0.31873252562907733</v>
      </c>
      <c r="S2285" s="850">
        <v>38</v>
      </c>
    </row>
    <row r="2286" spans="1:19" ht="14.4" customHeight="1" x14ac:dyDescent="0.3">
      <c r="A2286" s="831" t="s">
        <v>4551</v>
      </c>
      <c r="B2286" s="832" t="s">
        <v>4881</v>
      </c>
      <c r="C2286" s="832" t="s">
        <v>606</v>
      </c>
      <c r="D2286" s="832" t="s">
        <v>2500</v>
      </c>
      <c r="E2286" s="832" t="s">
        <v>4804</v>
      </c>
      <c r="F2286" s="832" t="s">
        <v>4899</v>
      </c>
      <c r="G2286" s="832" t="s">
        <v>4900</v>
      </c>
      <c r="H2286" s="849">
        <v>10</v>
      </c>
      <c r="I2286" s="849">
        <v>1770</v>
      </c>
      <c r="J2286" s="832">
        <v>8.7226493199290364E-2</v>
      </c>
      <c r="K2286" s="832">
        <v>177</v>
      </c>
      <c r="L2286" s="849">
        <v>114</v>
      </c>
      <c r="M2286" s="849">
        <v>20292</v>
      </c>
      <c r="N2286" s="832">
        <v>1</v>
      </c>
      <c r="O2286" s="832">
        <v>178</v>
      </c>
      <c r="P2286" s="849">
        <v>15</v>
      </c>
      <c r="Q2286" s="849">
        <v>2685</v>
      </c>
      <c r="R2286" s="837">
        <v>0.13231815493790655</v>
      </c>
      <c r="S2286" s="850">
        <v>179</v>
      </c>
    </row>
    <row r="2287" spans="1:19" ht="14.4" customHeight="1" x14ac:dyDescent="0.3">
      <c r="A2287" s="831" t="s">
        <v>4551</v>
      </c>
      <c r="B2287" s="832" t="s">
        <v>4881</v>
      </c>
      <c r="C2287" s="832" t="s">
        <v>606</v>
      </c>
      <c r="D2287" s="832" t="s">
        <v>2500</v>
      </c>
      <c r="E2287" s="832" t="s">
        <v>4804</v>
      </c>
      <c r="F2287" s="832" t="s">
        <v>4823</v>
      </c>
      <c r="G2287" s="832" t="s">
        <v>4824</v>
      </c>
      <c r="H2287" s="849"/>
      <c r="I2287" s="849"/>
      <c r="J2287" s="832"/>
      <c r="K2287" s="832"/>
      <c r="L2287" s="849">
        <v>191</v>
      </c>
      <c r="M2287" s="849">
        <v>46604</v>
      </c>
      <c r="N2287" s="832">
        <v>1</v>
      </c>
      <c r="O2287" s="832">
        <v>244</v>
      </c>
      <c r="P2287" s="849">
        <v>23</v>
      </c>
      <c r="Q2287" s="849">
        <v>5635</v>
      </c>
      <c r="R2287" s="837">
        <v>0.12091236803707836</v>
      </c>
      <c r="S2287" s="850">
        <v>245</v>
      </c>
    </row>
    <row r="2288" spans="1:19" ht="14.4" customHeight="1" x14ac:dyDescent="0.3">
      <c r="A2288" s="831" t="s">
        <v>4551</v>
      </c>
      <c r="B2288" s="832" t="s">
        <v>4881</v>
      </c>
      <c r="C2288" s="832" t="s">
        <v>606</v>
      </c>
      <c r="D2288" s="832" t="s">
        <v>2500</v>
      </c>
      <c r="E2288" s="832" t="s">
        <v>4804</v>
      </c>
      <c r="F2288" s="832" t="s">
        <v>4825</v>
      </c>
      <c r="G2288" s="832" t="s">
        <v>4826</v>
      </c>
      <c r="H2288" s="849">
        <v>10</v>
      </c>
      <c r="I2288" s="849">
        <v>333.33</v>
      </c>
      <c r="J2288" s="832">
        <v>8.6955500946954867E-2</v>
      </c>
      <c r="K2288" s="832">
        <v>33.332999999999998</v>
      </c>
      <c r="L2288" s="849">
        <v>115</v>
      </c>
      <c r="M2288" s="849">
        <v>3833.34</v>
      </c>
      <c r="N2288" s="832">
        <v>1</v>
      </c>
      <c r="O2288" s="832">
        <v>33.333391304347828</v>
      </c>
      <c r="P2288" s="849">
        <v>15</v>
      </c>
      <c r="Q2288" s="849">
        <v>500</v>
      </c>
      <c r="R2288" s="837">
        <v>0.13043455576598997</v>
      </c>
      <c r="S2288" s="850">
        <v>33.333333333333336</v>
      </c>
    </row>
    <row r="2289" spans="1:19" ht="14.4" customHeight="1" x14ac:dyDescent="0.3">
      <c r="A2289" s="831" t="s">
        <v>4551</v>
      </c>
      <c r="B2289" s="832" t="s">
        <v>4881</v>
      </c>
      <c r="C2289" s="832" t="s">
        <v>606</v>
      </c>
      <c r="D2289" s="832" t="s">
        <v>2500</v>
      </c>
      <c r="E2289" s="832" t="s">
        <v>4804</v>
      </c>
      <c r="F2289" s="832" t="s">
        <v>4827</v>
      </c>
      <c r="G2289" s="832" t="s">
        <v>4828</v>
      </c>
      <c r="H2289" s="849">
        <v>10</v>
      </c>
      <c r="I2289" s="849">
        <v>370</v>
      </c>
      <c r="J2289" s="832">
        <v>0.12195121951219512</v>
      </c>
      <c r="K2289" s="832">
        <v>37</v>
      </c>
      <c r="L2289" s="849">
        <v>82</v>
      </c>
      <c r="M2289" s="849">
        <v>3034</v>
      </c>
      <c r="N2289" s="832">
        <v>1</v>
      </c>
      <c r="O2289" s="832">
        <v>37</v>
      </c>
      <c r="P2289" s="849">
        <v>11</v>
      </c>
      <c r="Q2289" s="849">
        <v>418</v>
      </c>
      <c r="R2289" s="837">
        <v>0.13777191825972313</v>
      </c>
      <c r="S2289" s="850">
        <v>38</v>
      </c>
    </row>
    <row r="2290" spans="1:19" ht="14.4" customHeight="1" x14ac:dyDescent="0.3">
      <c r="A2290" s="831" t="s">
        <v>4551</v>
      </c>
      <c r="B2290" s="832" t="s">
        <v>4881</v>
      </c>
      <c r="C2290" s="832" t="s">
        <v>606</v>
      </c>
      <c r="D2290" s="832" t="s">
        <v>2500</v>
      </c>
      <c r="E2290" s="832" t="s">
        <v>4804</v>
      </c>
      <c r="F2290" s="832" t="s">
        <v>4831</v>
      </c>
      <c r="G2290" s="832" t="s">
        <v>4832</v>
      </c>
      <c r="H2290" s="849"/>
      <c r="I2290" s="849"/>
      <c r="J2290" s="832"/>
      <c r="K2290" s="832"/>
      <c r="L2290" s="849">
        <v>9</v>
      </c>
      <c r="M2290" s="849">
        <v>288</v>
      </c>
      <c r="N2290" s="832">
        <v>1</v>
      </c>
      <c r="O2290" s="832">
        <v>32</v>
      </c>
      <c r="P2290" s="849"/>
      <c r="Q2290" s="849"/>
      <c r="R2290" s="837"/>
      <c r="S2290" s="850"/>
    </row>
    <row r="2291" spans="1:19" ht="14.4" customHeight="1" x14ac:dyDescent="0.3">
      <c r="A2291" s="831" t="s">
        <v>4551</v>
      </c>
      <c r="B2291" s="832" t="s">
        <v>4881</v>
      </c>
      <c r="C2291" s="832" t="s">
        <v>606</v>
      </c>
      <c r="D2291" s="832" t="s">
        <v>2500</v>
      </c>
      <c r="E2291" s="832" t="s">
        <v>4804</v>
      </c>
      <c r="F2291" s="832" t="s">
        <v>4917</v>
      </c>
      <c r="G2291" s="832" t="s">
        <v>4918</v>
      </c>
      <c r="H2291" s="849"/>
      <c r="I2291" s="849"/>
      <c r="J2291" s="832"/>
      <c r="K2291" s="832"/>
      <c r="L2291" s="849">
        <v>1</v>
      </c>
      <c r="M2291" s="849">
        <v>355</v>
      </c>
      <c r="N2291" s="832">
        <v>1</v>
      </c>
      <c r="O2291" s="832">
        <v>355</v>
      </c>
      <c r="P2291" s="849"/>
      <c r="Q2291" s="849"/>
      <c r="R2291" s="837"/>
      <c r="S2291" s="850"/>
    </row>
    <row r="2292" spans="1:19" ht="14.4" customHeight="1" x14ac:dyDescent="0.3">
      <c r="A2292" s="831" t="s">
        <v>4551</v>
      </c>
      <c r="B2292" s="832" t="s">
        <v>4881</v>
      </c>
      <c r="C2292" s="832" t="s">
        <v>606</v>
      </c>
      <c r="D2292" s="832" t="s">
        <v>2500</v>
      </c>
      <c r="E2292" s="832" t="s">
        <v>4804</v>
      </c>
      <c r="F2292" s="832" t="s">
        <v>4835</v>
      </c>
      <c r="G2292" s="832" t="s">
        <v>4836</v>
      </c>
      <c r="H2292" s="849"/>
      <c r="I2292" s="849"/>
      <c r="J2292" s="832"/>
      <c r="K2292" s="832"/>
      <c r="L2292" s="849">
        <v>31</v>
      </c>
      <c r="M2292" s="849">
        <v>4092</v>
      </c>
      <c r="N2292" s="832">
        <v>1</v>
      </c>
      <c r="O2292" s="832">
        <v>132</v>
      </c>
      <c r="P2292" s="849"/>
      <c r="Q2292" s="849"/>
      <c r="R2292" s="837"/>
      <c r="S2292" s="850"/>
    </row>
    <row r="2293" spans="1:19" ht="14.4" customHeight="1" x14ac:dyDescent="0.3">
      <c r="A2293" s="831" t="s">
        <v>4551</v>
      </c>
      <c r="B2293" s="832" t="s">
        <v>4881</v>
      </c>
      <c r="C2293" s="832" t="s">
        <v>606</v>
      </c>
      <c r="D2293" s="832" t="s">
        <v>2500</v>
      </c>
      <c r="E2293" s="832" t="s">
        <v>4804</v>
      </c>
      <c r="F2293" s="832" t="s">
        <v>4841</v>
      </c>
      <c r="G2293" s="832" t="s">
        <v>4842</v>
      </c>
      <c r="H2293" s="849"/>
      <c r="I2293" s="849"/>
      <c r="J2293" s="832"/>
      <c r="K2293" s="832"/>
      <c r="L2293" s="849">
        <v>44</v>
      </c>
      <c r="M2293" s="849">
        <v>2596</v>
      </c>
      <c r="N2293" s="832">
        <v>1</v>
      </c>
      <c r="O2293" s="832">
        <v>59</v>
      </c>
      <c r="P2293" s="849">
        <v>8</v>
      </c>
      <c r="Q2293" s="849">
        <v>488</v>
      </c>
      <c r="R2293" s="837">
        <v>0.18798151001540833</v>
      </c>
      <c r="S2293" s="850">
        <v>61</v>
      </c>
    </row>
    <row r="2294" spans="1:19" ht="14.4" customHeight="1" x14ac:dyDescent="0.3">
      <c r="A2294" s="831" t="s">
        <v>4551</v>
      </c>
      <c r="B2294" s="832" t="s">
        <v>4881</v>
      </c>
      <c r="C2294" s="832" t="s">
        <v>606</v>
      </c>
      <c r="D2294" s="832" t="s">
        <v>2492</v>
      </c>
      <c r="E2294" s="832" t="s">
        <v>4553</v>
      </c>
      <c r="F2294" s="832" t="s">
        <v>4555</v>
      </c>
      <c r="G2294" s="832" t="s">
        <v>1025</v>
      </c>
      <c r="H2294" s="849"/>
      <c r="I2294" s="849"/>
      <c r="J2294" s="832"/>
      <c r="K2294" s="832"/>
      <c r="L2294" s="849"/>
      <c r="M2294" s="849"/>
      <c r="N2294" s="832"/>
      <c r="O2294" s="832"/>
      <c r="P2294" s="849">
        <v>0.4</v>
      </c>
      <c r="Q2294" s="849">
        <v>43.55</v>
      </c>
      <c r="R2294" s="837"/>
      <c r="S2294" s="850">
        <v>108.87499999999999</v>
      </c>
    </row>
    <row r="2295" spans="1:19" ht="14.4" customHeight="1" x14ac:dyDescent="0.3">
      <c r="A2295" s="831" t="s">
        <v>4551</v>
      </c>
      <c r="B2295" s="832" t="s">
        <v>4881</v>
      </c>
      <c r="C2295" s="832" t="s">
        <v>606</v>
      </c>
      <c r="D2295" s="832" t="s">
        <v>2492</v>
      </c>
      <c r="E2295" s="832" t="s">
        <v>4553</v>
      </c>
      <c r="F2295" s="832" t="s">
        <v>4559</v>
      </c>
      <c r="G2295" s="832" t="s">
        <v>4560</v>
      </c>
      <c r="H2295" s="849"/>
      <c r="I2295" s="849"/>
      <c r="J2295" s="832"/>
      <c r="K2295" s="832"/>
      <c r="L2295" s="849"/>
      <c r="M2295" s="849"/>
      <c r="N2295" s="832"/>
      <c r="O2295" s="832"/>
      <c r="P2295" s="849">
        <v>0.6</v>
      </c>
      <c r="Q2295" s="849">
        <v>7.72</v>
      </c>
      <c r="R2295" s="837"/>
      <c r="S2295" s="850">
        <v>12.866666666666667</v>
      </c>
    </row>
    <row r="2296" spans="1:19" ht="14.4" customHeight="1" x14ac:dyDescent="0.3">
      <c r="A2296" s="831" t="s">
        <v>4551</v>
      </c>
      <c r="B2296" s="832" t="s">
        <v>4881</v>
      </c>
      <c r="C2296" s="832" t="s">
        <v>606</v>
      </c>
      <c r="D2296" s="832" t="s">
        <v>2492</v>
      </c>
      <c r="E2296" s="832" t="s">
        <v>4553</v>
      </c>
      <c r="F2296" s="832" t="s">
        <v>4683</v>
      </c>
      <c r="G2296" s="832" t="s">
        <v>4684</v>
      </c>
      <c r="H2296" s="849"/>
      <c r="I2296" s="849"/>
      <c r="J2296" s="832"/>
      <c r="K2296" s="832"/>
      <c r="L2296" s="849"/>
      <c r="M2296" s="849"/>
      <c r="N2296" s="832"/>
      <c r="O2296" s="832"/>
      <c r="P2296" s="849">
        <v>1.26</v>
      </c>
      <c r="Q2296" s="849">
        <v>200.74</v>
      </c>
      <c r="R2296" s="837"/>
      <c r="S2296" s="850">
        <v>159.31746031746033</v>
      </c>
    </row>
    <row r="2297" spans="1:19" ht="14.4" customHeight="1" x14ac:dyDescent="0.3">
      <c r="A2297" s="831" t="s">
        <v>4551</v>
      </c>
      <c r="B2297" s="832" t="s">
        <v>4881</v>
      </c>
      <c r="C2297" s="832" t="s">
        <v>606</v>
      </c>
      <c r="D2297" s="832" t="s">
        <v>2492</v>
      </c>
      <c r="E2297" s="832" t="s">
        <v>4553</v>
      </c>
      <c r="F2297" s="832" t="s">
        <v>4701</v>
      </c>
      <c r="G2297" s="832" t="s">
        <v>4702</v>
      </c>
      <c r="H2297" s="849"/>
      <c r="I2297" s="849"/>
      <c r="J2297" s="832"/>
      <c r="K2297" s="832"/>
      <c r="L2297" s="849"/>
      <c r="M2297" s="849"/>
      <c r="N2297" s="832"/>
      <c r="O2297" s="832"/>
      <c r="P2297" s="849">
        <v>2.5</v>
      </c>
      <c r="Q2297" s="849">
        <v>1032.8499999999999</v>
      </c>
      <c r="R2297" s="837"/>
      <c r="S2297" s="850">
        <v>413.14</v>
      </c>
    </row>
    <row r="2298" spans="1:19" ht="14.4" customHeight="1" x14ac:dyDescent="0.3">
      <c r="A2298" s="831" t="s">
        <v>4551</v>
      </c>
      <c r="B2298" s="832" t="s">
        <v>4881</v>
      </c>
      <c r="C2298" s="832" t="s">
        <v>606</v>
      </c>
      <c r="D2298" s="832" t="s">
        <v>2492</v>
      </c>
      <c r="E2298" s="832" t="s">
        <v>4553</v>
      </c>
      <c r="F2298" s="832" t="s">
        <v>4724</v>
      </c>
      <c r="G2298" s="832" t="s">
        <v>2381</v>
      </c>
      <c r="H2298" s="849"/>
      <c r="I2298" s="849"/>
      <c r="J2298" s="832"/>
      <c r="K2298" s="832"/>
      <c r="L2298" s="849"/>
      <c r="M2298" s="849"/>
      <c r="N2298" s="832"/>
      <c r="O2298" s="832"/>
      <c r="P2298" s="849">
        <v>1</v>
      </c>
      <c r="Q2298" s="849">
        <v>1726.96</v>
      </c>
      <c r="R2298" s="837"/>
      <c r="S2298" s="850">
        <v>1726.96</v>
      </c>
    </row>
    <row r="2299" spans="1:19" ht="14.4" customHeight="1" x14ac:dyDescent="0.3">
      <c r="A2299" s="831" t="s">
        <v>4551</v>
      </c>
      <c r="B2299" s="832" t="s">
        <v>4881</v>
      </c>
      <c r="C2299" s="832" t="s">
        <v>606</v>
      </c>
      <c r="D2299" s="832" t="s">
        <v>2492</v>
      </c>
      <c r="E2299" s="832" t="s">
        <v>4553</v>
      </c>
      <c r="F2299" s="832" t="s">
        <v>4725</v>
      </c>
      <c r="G2299" s="832" t="s">
        <v>4564</v>
      </c>
      <c r="H2299" s="849"/>
      <c r="I2299" s="849"/>
      <c r="J2299" s="832"/>
      <c r="K2299" s="832"/>
      <c r="L2299" s="849"/>
      <c r="M2299" s="849"/>
      <c r="N2299" s="832"/>
      <c r="O2299" s="832"/>
      <c r="P2299" s="849">
        <v>1</v>
      </c>
      <c r="Q2299" s="849">
        <v>4087.4</v>
      </c>
      <c r="R2299" s="837"/>
      <c r="S2299" s="850">
        <v>4087.4</v>
      </c>
    </row>
    <row r="2300" spans="1:19" ht="14.4" customHeight="1" x14ac:dyDescent="0.3">
      <c r="A2300" s="831" t="s">
        <v>4551</v>
      </c>
      <c r="B2300" s="832" t="s">
        <v>4881</v>
      </c>
      <c r="C2300" s="832" t="s">
        <v>606</v>
      </c>
      <c r="D2300" s="832" t="s">
        <v>2492</v>
      </c>
      <c r="E2300" s="832" t="s">
        <v>4793</v>
      </c>
      <c r="F2300" s="832" t="s">
        <v>4798</v>
      </c>
      <c r="G2300" s="832" t="s">
        <v>4799</v>
      </c>
      <c r="H2300" s="849"/>
      <c r="I2300" s="849"/>
      <c r="J2300" s="832"/>
      <c r="K2300" s="832"/>
      <c r="L2300" s="849"/>
      <c r="M2300" s="849"/>
      <c r="N2300" s="832"/>
      <c r="O2300" s="832"/>
      <c r="P2300" s="849">
        <v>2</v>
      </c>
      <c r="Q2300" s="849">
        <v>1928</v>
      </c>
      <c r="R2300" s="837"/>
      <c r="S2300" s="850">
        <v>964</v>
      </c>
    </row>
    <row r="2301" spans="1:19" ht="14.4" customHeight="1" x14ac:dyDescent="0.3">
      <c r="A2301" s="831" t="s">
        <v>4551</v>
      </c>
      <c r="B2301" s="832" t="s">
        <v>4881</v>
      </c>
      <c r="C2301" s="832" t="s">
        <v>606</v>
      </c>
      <c r="D2301" s="832" t="s">
        <v>2492</v>
      </c>
      <c r="E2301" s="832" t="s">
        <v>4804</v>
      </c>
      <c r="F2301" s="832" t="s">
        <v>4809</v>
      </c>
      <c r="G2301" s="832" t="s">
        <v>4810</v>
      </c>
      <c r="H2301" s="849"/>
      <c r="I2301" s="849"/>
      <c r="J2301" s="832"/>
      <c r="K2301" s="832"/>
      <c r="L2301" s="849"/>
      <c r="M2301" s="849"/>
      <c r="N2301" s="832"/>
      <c r="O2301" s="832"/>
      <c r="P2301" s="849">
        <v>2</v>
      </c>
      <c r="Q2301" s="849">
        <v>302</v>
      </c>
      <c r="R2301" s="837"/>
      <c r="S2301" s="850">
        <v>151</v>
      </c>
    </row>
    <row r="2302" spans="1:19" ht="14.4" customHeight="1" x14ac:dyDescent="0.3">
      <c r="A2302" s="831" t="s">
        <v>4551</v>
      </c>
      <c r="B2302" s="832" t="s">
        <v>4881</v>
      </c>
      <c r="C2302" s="832" t="s">
        <v>606</v>
      </c>
      <c r="D2302" s="832" t="s">
        <v>2492</v>
      </c>
      <c r="E2302" s="832" t="s">
        <v>4804</v>
      </c>
      <c r="F2302" s="832" t="s">
        <v>4813</v>
      </c>
      <c r="G2302" s="832" t="s">
        <v>4814</v>
      </c>
      <c r="H2302" s="849"/>
      <c r="I2302" s="849"/>
      <c r="J2302" s="832"/>
      <c r="K2302" s="832"/>
      <c r="L2302" s="849"/>
      <c r="M2302" s="849"/>
      <c r="N2302" s="832"/>
      <c r="O2302" s="832"/>
      <c r="P2302" s="849">
        <v>2</v>
      </c>
      <c r="Q2302" s="849">
        <v>76</v>
      </c>
      <c r="R2302" s="837"/>
      <c r="S2302" s="850">
        <v>38</v>
      </c>
    </row>
    <row r="2303" spans="1:19" ht="14.4" customHeight="1" x14ac:dyDescent="0.3">
      <c r="A2303" s="831" t="s">
        <v>4551</v>
      </c>
      <c r="B2303" s="832" t="s">
        <v>4881</v>
      </c>
      <c r="C2303" s="832" t="s">
        <v>606</v>
      </c>
      <c r="D2303" s="832" t="s">
        <v>2492</v>
      </c>
      <c r="E2303" s="832" t="s">
        <v>4804</v>
      </c>
      <c r="F2303" s="832" t="s">
        <v>4899</v>
      </c>
      <c r="G2303" s="832" t="s">
        <v>4900</v>
      </c>
      <c r="H2303" s="849"/>
      <c r="I2303" s="849"/>
      <c r="J2303" s="832"/>
      <c r="K2303" s="832"/>
      <c r="L2303" s="849"/>
      <c r="M2303" s="849"/>
      <c r="N2303" s="832"/>
      <c r="O2303" s="832"/>
      <c r="P2303" s="849">
        <v>11</v>
      </c>
      <c r="Q2303" s="849">
        <v>1969</v>
      </c>
      <c r="R2303" s="837"/>
      <c r="S2303" s="850">
        <v>179</v>
      </c>
    </row>
    <row r="2304" spans="1:19" ht="14.4" customHeight="1" x14ac:dyDescent="0.3">
      <c r="A2304" s="831" t="s">
        <v>4551</v>
      </c>
      <c r="B2304" s="832" t="s">
        <v>4881</v>
      </c>
      <c r="C2304" s="832" t="s">
        <v>606</v>
      </c>
      <c r="D2304" s="832" t="s">
        <v>2492</v>
      </c>
      <c r="E2304" s="832" t="s">
        <v>4804</v>
      </c>
      <c r="F2304" s="832" t="s">
        <v>4823</v>
      </c>
      <c r="G2304" s="832" t="s">
        <v>4824</v>
      </c>
      <c r="H2304" s="849"/>
      <c r="I2304" s="849"/>
      <c r="J2304" s="832"/>
      <c r="K2304" s="832"/>
      <c r="L2304" s="849"/>
      <c r="M2304" s="849"/>
      <c r="N2304" s="832"/>
      <c r="O2304" s="832"/>
      <c r="P2304" s="849">
        <v>3</v>
      </c>
      <c r="Q2304" s="849">
        <v>735</v>
      </c>
      <c r="R2304" s="837"/>
      <c r="S2304" s="850">
        <v>245</v>
      </c>
    </row>
    <row r="2305" spans="1:19" ht="14.4" customHeight="1" x14ac:dyDescent="0.3">
      <c r="A2305" s="831" t="s">
        <v>4551</v>
      </c>
      <c r="B2305" s="832" t="s">
        <v>4881</v>
      </c>
      <c r="C2305" s="832" t="s">
        <v>606</v>
      </c>
      <c r="D2305" s="832" t="s">
        <v>2492</v>
      </c>
      <c r="E2305" s="832" t="s">
        <v>4804</v>
      </c>
      <c r="F2305" s="832" t="s">
        <v>4825</v>
      </c>
      <c r="G2305" s="832" t="s">
        <v>4826</v>
      </c>
      <c r="H2305" s="849"/>
      <c r="I2305" s="849"/>
      <c r="J2305" s="832"/>
      <c r="K2305" s="832"/>
      <c r="L2305" s="849"/>
      <c r="M2305" s="849"/>
      <c r="N2305" s="832"/>
      <c r="O2305" s="832"/>
      <c r="P2305" s="849">
        <v>12</v>
      </c>
      <c r="Q2305" s="849">
        <v>399.99999999999994</v>
      </c>
      <c r="R2305" s="837"/>
      <c r="S2305" s="850">
        <v>33.333333333333329</v>
      </c>
    </row>
    <row r="2306" spans="1:19" ht="14.4" customHeight="1" x14ac:dyDescent="0.3">
      <c r="A2306" s="831" t="s">
        <v>4551</v>
      </c>
      <c r="B2306" s="832" t="s">
        <v>4881</v>
      </c>
      <c r="C2306" s="832" t="s">
        <v>606</v>
      </c>
      <c r="D2306" s="832" t="s">
        <v>2492</v>
      </c>
      <c r="E2306" s="832" t="s">
        <v>4804</v>
      </c>
      <c r="F2306" s="832" t="s">
        <v>4827</v>
      </c>
      <c r="G2306" s="832" t="s">
        <v>4828</v>
      </c>
      <c r="H2306" s="849"/>
      <c r="I2306" s="849"/>
      <c r="J2306" s="832"/>
      <c r="K2306" s="832"/>
      <c r="L2306" s="849"/>
      <c r="M2306" s="849"/>
      <c r="N2306" s="832"/>
      <c r="O2306" s="832"/>
      <c r="P2306" s="849">
        <v>1</v>
      </c>
      <c r="Q2306" s="849">
        <v>38</v>
      </c>
      <c r="R2306" s="837"/>
      <c r="S2306" s="850">
        <v>38</v>
      </c>
    </row>
    <row r="2307" spans="1:19" ht="14.4" customHeight="1" x14ac:dyDescent="0.3">
      <c r="A2307" s="831" t="s">
        <v>4551</v>
      </c>
      <c r="B2307" s="832" t="s">
        <v>4881</v>
      </c>
      <c r="C2307" s="832" t="s">
        <v>606</v>
      </c>
      <c r="D2307" s="832" t="s">
        <v>2492</v>
      </c>
      <c r="E2307" s="832" t="s">
        <v>4804</v>
      </c>
      <c r="F2307" s="832" t="s">
        <v>4831</v>
      </c>
      <c r="G2307" s="832" t="s">
        <v>4832</v>
      </c>
      <c r="H2307" s="849"/>
      <c r="I2307" s="849"/>
      <c r="J2307" s="832"/>
      <c r="K2307" s="832"/>
      <c r="L2307" s="849"/>
      <c r="M2307" s="849"/>
      <c r="N2307" s="832"/>
      <c r="O2307" s="832"/>
      <c r="P2307" s="849">
        <v>2</v>
      </c>
      <c r="Q2307" s="849">
        <v>66</v>
      </c>
      <c r="R2307" s="837"/>
      <c r="S2307" s="850">
        <v>33</v>
      </c>
    </row>
    <row r="2308" spans="1:19" ht="14.4" customHeight="1" x14ac:dyDescent="0.3">
      <c r="A2308" s="831" t="s">
        <v>4551</v>
      </c>
      <c r="B2308" s="832" t="s">
        <v>4881</v>
      </c>
      <c r="C2308" s="832" t="s">
        <v>606</v>
      </c>
      <c r="D2308" s="832" t="s">
        <v>2492</v>
      </c>
      <c r="E2308" s="832" t="s">
        <v>4804</v>
      </c>
      <c r="F2308" s="832" t="s">
        <v>4919</v>
      </c>
      <c r="G2308" s="832" t="s">
        <v>4920</v>
      </c>
      <c r="H2308" s="849"/>
      <c r="I2308" s="849"/>
      <c r="J2308" s="832"/>
      <c r="K2308" s="832"/>
      <c r="L2308" s="849"/>
      <c r="M2308" s="849"/>
      <c r="N2308" s="832"/>
      <c r="O2308" s="832"/>
      <c r="P2308" s="849">
        <v>1</v>
      </c>
      <c r="Q2308" s="849">
        <v>707</v>
      </c>
      <c r="R2308" s="837"/>
      <c r="S2308" s="850">
        <v>707</v>
      </c>
    </row>
    <row r="2309" spans="1:19" ht="14.4" customHeight="1" x14ac:dyDescent="0.3">
      <c r="A2309" s="831" t="s">
        <v>4551</v>
      </c>
      <c r="B2309" s="832" t="s">
        <v>4881</v>
      </c>
      <c r="C2309" s="832" t="s">
        <v>609</v>
      </c>
      <c r="D2309" s="832" t="s">
        <v>4538</v>
      </c>
      <c r="E2309" s="832" t="s">
        <v>4553</v>
      </c>
      <c r="F2309" s="832" t="s">
        <v>4653</v>
      </c>
      <c r="G2309" s="832" t="s">
        <v>2101</v>
      </c>
      <c r="H2309" s="849">
        <v>1.2</v>
      </c>
      <c r="I2309" s="849">
        <v>8077.74</v>
      </c>
      <c r="J2309" s="832"/>
      <c r="K2309" s="832">
        <v>6731.45</v>
      </c>
      <c r="L2309" s="849"/>
      <c r="M2309" s="849"/>
      <c r="N2309" s="832"/>
      <c r="O2309" s="832"/>
      <c r="P2309" s="849"/>
      <c r="Q2309" s="849"/>
      <c r="R2309" s="837"/>
      <c r="S2309" s="850"/>
    </row>
    <row r="2310" spans="1:19" ht="14.4" customHeight="1" x14ac:dyDescent="0.3">
      <c r="A2310" s="831" t="s">
        <v>4551</v>
      </c>
      <c r="B2310" s="832" t="s">
        <v>4881</v>
      </c>
      <c r="C2310" s="832" t="s">
        <v>609</v>
      </c>
      <c r="D2310" s="832" t="s">
        <v>4538</v>
      </c>
      <c r="E2310" s="832" t="s">
        <v>4793</v>
      </c>
      <c r="F2310" s="832" t="s">
        <v>4893</v>
      </c>
      <c r="G2310" s="832" t="s">
        <v>4894</v>
      </c>
      <c r="H2310" s="849"/>
      <c r="I2310" s="849"/>
      <c r="J2310" s="832"/>
      <c r="K2310" s="832"/>
      <c r="L2310" s="849">
        <v>2</v>
      </c>
      <c r="M2310" s="849">
        <v>2043.54</v>
      </c>
      <c r="N2310" s="832">
        <v>1</v>
      </c>
      <c r="O2310" s="832">
        <v>1021.77</v>
      </c>
      <c r="P2310" s="849"/>
      <c r="Q2310" s="849"/>
      <c r="R2310" s="837"/>
      <c r="S2310" s="850"/>
    </row>
    <row r="2311" spans="1:19" ht="14.4" customHeight="1" x14ac:dyDescent="0.3">
      <c r="A2311" s="831" t="s">
        <v>4551</v>
      </c>
      <c r="B2311" s="832" t="s">
        <v>4881</v>
      </c>
      <c r="C2311" s="832" t="s">
        <v>609</v>
      </c>
      <c r="D2311" s="832" t="s">
        <v>4538</v>
      </c>
      <c r="E2311" s="832" t="s">
        <v>4793</v>
      </c>
      <c r="F2311" s="832" t="s">
        <v>4931</v>
      </c>
      <c r="G2311" s="832" t="s">
        <v>4932</v>
      </c>
      <c r="H2311" s="849">
        <v>1</v>
      </c>
      <c r="I2311" s="849">
        <v>2012.57</v>
      </c>
      <c r="J2311" s="832"/>
      <c r="K2311" s="832">
        <v>2012.57</v>
      </c>
      <c r="L2311" s="849"/>
      <c r="M2311" s="849"/>
      <c r="N2311" s="832"/>
      <c r="O2311" s="832"/>
      <c r="P2311" s="849"/>
      <c r="Q2311" s="849"/>
      <c r="R2311" s="837"/>
      <c r="S2311" s="850"/>
    </row>
    <row r="2312" spans="1:19" ht="14.4" customHeight="1" x14ac:dyDescent="0.3">
      <c r="A2312" s="831" t="s">
        <v>4551</v>
      </c>
      <c r="B2312" s="832" t="s">
        <v>4881</v>
      </c>
      <c r="C2312" s="832" t="s">
        <v>609</v>
      </c>
      <c r="D2312" s="832" t="s">
        <v>4538</v>
      </c>
      <c r="E2312" s="832" t="s">
        <v>4804</v>
      </c>
      <c r="F2312" s="832" t="s">
        <v>4807</v>
      </c>
      <c r="G2312" s="832" t="s">
        <v>4808</v>
      </c>
      <c r="H2312" s="849"/>
      <c r="I2312" s="849"/>
      <c r="J2312" s="832"/>
      <c r="K2312" s="832"/>
      <c r="L2312" s="849"/>
      <c r="M2312" s="849"/>
      <c r="N2312" s="832"/>
      <c r="O2312" s="832"/>
      <c r="P2312" s="849">
        <v>28</v>
      </c>
      <c r="Q2312" s="849">
        <v>3416</v>
      </c>
      <c r="R2312" s="837"/>
      <c r="S2312" s="850">
        <v>122</v>
      </c>
    </row>
    <row r="2313" spans="1:19" ht="14.4" customHeight="1" x14ac:dyDescent="0.3">
      <c r="A2313" s="831" t="s">
        <v>4551</v>
      </c>
      <c r="B2313" s="832" t="s">
        <v>4881</v>
      </c>
      <c r="C2313" s="832" t="s">
        <v>609</v>
      </c>
      <c r="D2313" s="832" t="s">
        <v>4538</v>
      </c>
      <c r="E2313" s="832" t="s">
        <v>4804</v>
      </c>
      <c r="F2313" s="832" t="s">
        <v>4813</v>
      </c>
      <c r="G2313" s="832" t="s">
        <v>4814</v>
      </c>
      <c r="H2313" s="849">
        <v>7</v>
      </c>
      <c r="I2313" s="849">
        <v>259</v>
      </c>
      <c r="J2313" s="832">
        <v>3.5</v>
      </c>
      <c r="K2313" s="832">
        <v>37</v>
      </c>
      <c r="L2313" s="849">
        <v>2</v>
      </c>
      <c r="M2313" s="849">
        <v>74</v>
      </c>
      <c r="N2313" s="832">
        <v>1</v>
      </c>
      <c r="O2313" s="832">
        <v>37</v>
      </c>
      <c r="P2313" s="849"/>
      <c r="Q2313" s="849"/>
      <c r="R2313" s="837"/>
      <c r="S2313" s="850"/>
    </row>
    <row r="2314" spans="1:19" ht="14.4" customHeight="1" x14ac:dyDescent="0.3">
      <c r="A2314" s="831" t="s">
        <v>4551</v>
      </c>
      <c r="B2314" s="832" t="s">
        <v>4881</v>
      </c>
      <c r="C2314" s="832" t="s">
        <v>609</v>
      </c>
      <c r="D2314" s="832" t="s">
        <v>4538</v>
      </c>
      <c r="E2314" s="832" t="s">
        <v>4804</v>
      </c>
      <c r="F2314" s="832" t="s">
        <v>4903</v>
      </c>
      <c r="G2314" s="832" t="s">
        <v>4904</v>
      </c>
      <c r="H2314" s="849">
        <v>12615</v>
      </c>
      <c r="I2314" s="849">
        <v>9019725</v>
      </c>
      <c r="J2314" s="832">
        <v>0.8286258539148712</v>
      </c>
      <c r="K2314" s="832">
        <v>715</v>
      </c>
      <c r="L2314" s="849">
        <v>15224</v>
      </c>
      <c r="M2314" s="849">
        <v>10885160</v>
      </c>
      <c r="N2314" s="832">
        <v>1</v>
      </c>
      <c r="O2314" s="832">
        <v>715</v>
      </c>
      <c r="P2314" s="849">
        <v>7593</v>
      </c>
      <c r="Q2314" s="849">
        <v>5428995</v>
      </c>
      <c r="R2314" s="837">
        <v>0.49875197057277981</v>
      </c>
      <c r="S2314" s="850">
        <v>715</v>
      </c>
    </row>
    <row r="2315" spans="1:19" ht="14.4" customHeight="1" x14ac:dyDescent="0.3">
      <c r="A2315" s="831" t="s">
        <v>4551</v>
      </c>
      <c r="B2315" s="832" t="s">
        <v>4881</v>
      </c>
      <c r="C2315" s="832" t="s">
        <v>609</v>
      </c>
      <c r="D2315" s="832" t="s">
        <v>4538</v>
      </c>
      <c r="E2315" s="832" t="s">
        <v>4804</v>
      </c>
      <c r="F2315" s="832" t="s">
        <v>4905</v>
      </c>
      <c r="G2315" s="832" t="s">
        <v>4906</v>
      </c>
      <c r="H2315" s="849">
        <v>272</v>
      </c>
      <c r="I2315" s="849">
        <v>171632</v>
      </c>
      <c r="J2315" s="832">
        <v>1.7297428041602838</v>
      </c>
      <c r="K2315" s="832">
        <v>631</v>
      </c>
      <c r="L2315" s="849">
        <v>157</v>
      </c>
      <c r="M2315" s="849">
        <v>99224</v>
      </c>
      <c r="N2315" s="832">
        <v>1</v>
      </c>
      <c r="O2315" s="832">
        <v>632</v>
      </c>
      <c r="P2315" s="849">
        <v>77</v>
      </c>
      <c r="Q2315" s="849">
        <v>48741</v>
      </c>
      <c r="R2315" s="837">
        <v>0.49122188180278964</v>
      </c>
      <c r="S2315" s="850">
        <v>633</v>
      </c>
    </row>
    <row r="2316" spans="1:19" ht="14.4" customHeight="1" x14ac:dyDescent="0.3">
      <c r="A2316" s="831" t="s">
        <v>4551</v>
      </c>
      <c r="B2316" s="832" t="s">
        <v>4881</v>
      </c>
      <c r="C2316" s="832" t="s">
        <v>609</v>
      </c>
      <c r="D2316" s="832" t="s">
        <v>4538</v>
      </c>
      <c r="E2316" s="832" t="s">
        <v>4804</v>
      </c>
      <c r="F2316" s="832" t="s">
        <v>4909</v>
      </c>
      <c r="G2316" s="832" t="s">
        <v>4910</v>
      </c>
      <c r="H2316" s="849">
        <v>528</v>
      </c>
      <c r="I2316" s="849">
        <v>68112</v>
      </c>
      <c r="J2316" s="832">
        <v>0.86699507389162567</v>
      </c>
      <c r="K2316" s="832">
        <v>129</v>
      </c>
      <c r="L2316" s="849">
        <v>609</v>
      </c>
      <c r="M2316" s="849">
        <v>78561</v>
      </c>
      <c r="N2316" s="832">
        <v>1</v>
      </c>
      <c r="O2316" s="832">
        <v>129</v>
      </c>
      <c r="P2316" s="849">
        <v>332</v>
      </c>
      <c r="Q2316" s="849">
        <v>43160</v>
      </c>
      <c r="R2316" s="837">
        <v>0.54938200888481559</v>
      </c>
      <c r="S2316" s="850">
        <v>130</v>
      </c>
    </row>
    <row r="2317" spans="1:19" ht="14.4" customHeight="1" x14ac:dyDescent="0.3">
      <c r="A2317" s="831" t="s">
        <v>4551</v>
      </c>
      <c r="B2317" s="832" t="s">
        <v>4881</v>
      </c>
      <c r="C2317" s="832" t="s">
        <v>609</v>
      </c>
      <c r="D2317" s="832" t="s">
        <v>4538</v>
      </c>
      <c r="E2317" s="832" t="s">
        <v>4804</v>
      </c>
      <c r="F2317" s="832" t="s">
        <v>4941</v>
      </c>
      <c r="G2317" s="832" t="s">
        <v>4942</v>
      </c>
      <c r="H2317" s="849">
        <v>1</v>
      </c>
      <c r="I2317" s="849">
        <v>2883</v>
      </c>
      <c r="J2317" s="832"/>
      <c r="K2317" s="832">
        <v>2883</v>
      </c>
      <c r="L2317" s="849"/>
      <c r="M2317" s="849"/>
      <c r="N2317" s="832"/>
      <c r="O2317" s="832"/>
      <c r="P2317" s="849"/>
      <c r="Q2317" s="849"/>
      <c r="R2317" s="837"/>
      <c r="S2317" s="850"/>
    </row>
    <row r="2318" spans="1:19" ht="14.4" customHeight="1" x14ac:dyDescent="0.3">
      <c r="A2318" s="831" t="s">
        <v>4551</v>
      </c>
      <c r="B2318" s="832" t="s">
        <v>4881</v>
      </c>
      <c r="C2318" s="832" t="s">
        <v>609</v>
      </c>
      <c r="D2318" s="832" t="s">
        <v>4538</v>
      </c>
      <c r="E2318" s="832" t="s">
        <v>4804</v>
      </c>
      <c r="F2318" s="832" t="s">
        <v>4911</v>
      </c>
      <c r="G2318" s="832" t="s">
        <v>4912</v>
      </c>
      <c r="H2318" s="849">
        <v>1</v>
      </c>
      <c r="I2318" s="849">
        <v>721</v>
      </c>
      <c r="J2318" s="832">
        <v>0.33195211786372009</v>
      </c>
      <c r="K2318" s="832">
        <v>721</v>
      </c>
      <c r="L2318" s="849">
        <v>3</v>
      </c>
      <c r="M2318" s="849">
        <v>2172</v>
      </c>
      <c r="N2318" s="832">
        <v>1</v>
      </c>
      <c r="O2318" s="832">
        <v>724</v>
      </c>
      <c r="P2318" s="849"/>
      <c r="Q2318" s="849"/>
      <c r="R2318" s="837"/>
      <c r="S2318" s="850"/>
    </row>
    <row r="2319" spans="1:19" ht="14.4" customHeight="1" x14ac:dyDescent="0.3">
      <c r="A2319" s="831" t="s">
        <v>4551</v>
      </c>
      <c r="B2319" s="832" t="s">
        <v>4881</v>
      </c>
      <c r="C2319" s="832" t="s">
        <v>609</v>
      </c>
      <c r="D2319" s="832" t="s">
        <v>4538</v>
      </c>
      <c r="E2319" s="832" t="s">
        <v>4804</v>
      </c>
      <c r="F2319" s="832" t="s">
        <v>4913</v>
      </c>
      <c r="G2319" s="832" t="s">
        <v>4914</v>
      </c>
      <c r="H2319" s="849">
        <v>26820</v>
      </c>
      <c r="I2319" s="849">
        <v>23574780</v>
      </c>
      <c r="J2319" s="832">
        <v>1.0267207717632647</v>
      </c>
      <c r="K2319" s="832">
        <v>879</v>
      </c>
      <c r="L2319" s="849">
        <v>26122</v>
      </c>
      <c r="M2319" s="849">
        <v>22961238</v>
      </c>
      <c r="N2319" s="832">
        <v>1</v>
      </c>
      <c r="O2319" s="832">
        <v>879</v>
      </c>
      <c r="P2319" s="849">
        <v>15394</v>
      </c>
      <c r="Q2319" s="849">
        <v>13562114</v>
      </c>
      <c r="R2319" s="837">
        <v>0.59065255976180375</v>
      </c>
      <c r="S2319" s="850">
        <v>881</v>
      </c>
    </row>
    <row r="2320" spans="1:19" ht="14.4" customHeight="1" x14ac:dyDescent="0.3">
      <c r="A2320" s="831" t="s">
        <v>4551</v>
      </c>
      <c r="B2320" s="832" t="s">
        <v>4881</v>
      </c>
      <c r="C2320" s="832" t="s">
        <v>609</v>
      </c>
      <c r="D2320" s="832" t="s">
        <v>4538</v>
      </c>
      <c r="E2320" s="832" t="s">
        <v>4804</v>
      </c>
      <c r="F2320" s="832" t="s">
        <v>4827</v>
      </c>
      <c r="G2320" s="832" t="s">
        <v>4828</v>
      </c>
      <c r="H2320" s="849">
        <v>578</v>
      </c>
      <c r="I2320" s="849">
        <v>21386</v>
      </c>
      <c r="J2320" s="832">
        <v>0.94444444444444442</v>
      </c>
      <c r="K2320" s="832">
        <v>37</v>
      </c>
      <c r="L2320" s="849">
        <v>612</v>
      </c>
      <c r="M2320" s="849">
        <v>22644</v>
      </c>
      <c r="N2320" s="832">
        <v>1</v>
      </c>
      <c r="O2320" s="832">
        <v>37</v>
      </c>
      <c r="P2320" s="849">
        <v>293</v>
      </c>
      <c r="Q2320" s="849">
        <v>11134</v>
      </c>
      <c r="R2320" s="837">
        <v>0.49169757993287405</v>
      </c>
      <c r="S2320" s="850">
        <v>38</v>
      </c>
    </row>
    <row r="2321" spans="1:19" ht="14.4" customHeight="1" x14ac:dyDescent="0.3">
      <c r="A2321" s="831" t="s">
        <v>4551</v>
      </c>
      <c r="B2321" s="832" t="s">
        <v>4881</v>
      </c>
      <c r="C2321" s="832" t="s">
        <v>609</v>
      </c>
      <c r="D2321" s="832" t="s">
        <v>4538</v>
      </c>
      <c r="E2321" s="832" t="s">
        <v>4804</v>
      </c>
      <c r="F2321" s="832" t="s">
        <v>4831</v>
      </c>
      <c r="G2321" s="832" t="s">
        <v>4832</v>
      </c>
      <c r="H2321" s="849">
        <v>6</v>
      </c>
      <c r="I2321" s="849">
        <v>192</v>
      </c>
      <c r="J2321" s="832"/>
      <c r="K2321" s="832">
        <v>32</v>
      </c>
      <c r="L2321" s="849"/>
      <c r="M2321" s="849"/>
      <c r="N2321" s="832"/>
      <c r="O2321" s="832"/>
      <c r="P2321" s="849"/>
      <c r="Q2321" s="849"/>
      <c r="R2321" s="837"/>
      <c r="S2321" s="850"/>
    </row>
    <row r="2322" spans="1:19" ht="14.4" customHeight="1" x14ac:dyDescent="0.3">
      <c r="A2322" s="831" t="s">
        <v>4551</v>
      </c>
      <c r="B2322" s="832" t="s">
        <v>4881</v>
      </c>
      <c r="C2322" s="832" t="s">
        <v>609</v>
      </c>
      <c r="D2322" s="832" t="s">
        <v>4538</v>
      </c>
      <c r="E2322" s="832" t="s">
        <v>4804</v>
      </c>
      <c r="F2322" s="832" t="s">
        <v>4921</v>
      </c>
      <c r="G2322" s="832" t="s">
        <v>4922</v>
      </c>
      <c r="H2322" s="849">
        <v>1</v>
      </c>
      <c r="I2322" s="849">
        <v>539</v>
      </c>
      <c r="J2322" s="832"/>
      <c r="K2322" s="832">
        <v>539</v>
      </c>
      <c r="L2322" s="849"/>
      <c r="M2322" s="849"/>
      <c r="N2322" s="832"/>
      <c r="O2322" s="832"/>
      <c r="P2322" s="849"/>
      <c r="Q2322" s="849"/>
      <c r="R2322" s="837"/>
      <c r="S2322" s="850"/>
    </row>
    <row r="2323" spans="1:19" ht="14.4" customHeight="1" x14ac:dyDescent="0.3">
      <c r="A2323" s="831" t="s">
        <v>4551</v>
      </c>
      <c r="B2323" s="832" t="s">
        <v>4881</v>
      </c>
      <c r="C2323" s="832" t="s">
        <v>609</v>
      </c>
      <c r="D2323" s="832" t="s">
        <v>4538</v>
      </c>
      <c r="E2323" s="832" t="s">
        <v>4804</v>
      </c>
      <c r="F2323" s="832" t="s">
        <v>4923</v>
      </c>
      <c r="G2323" s="832" t="s">
        <v>4924</v>
      </c>
      <c r="H2323" s="849">
        <v>1</v>
      </c>
      <c r="I2323" s="849">
        <v>3830</v>
      </c>
      <c r="J2323" s="832"/>
      <c r="K2323" s="832">
        <v>3830</v>
      </c>
      <c r="L2323" s="849"/>
      <c r="M2323" s="849"/>
      <c r="N2323" s="832"/>
      <c r="O2323" s="832"/>
      <c r="P2323" s="849"/>
      <c r="Q2323" s="849"/>
      <c r="R2323" s="837"/>
      <c r="S2323" s="850"/>
    </row>
    <row r="2324" spans="1:19" ht="14.4" customHeight="1" x14ac:dyDescent="0.3">
      <c r="A2324" s="831" t="s">
        <v>4551</v>
      </c>
      <c r="B2324" s="832" t="s">
        <v>4881</v>
      </c>
      <c r="C2324" s="832" t="s">
        <v>609</v>
      </c>
      <c r="D2324" s="832" t="s">
        <v>4538</v>
      </c>
      <c r="E2324" s="832" t="s">
        <v>4804</v>
      </c>
      <c r="F2324" s="832" t="s">
        <v>4925</v>
      </c>
      <c r="G2324" s="832" t="s">
        <v>4926</v>
      </c>
      <c r="H2324" s="849">
        <v>1013</v>
      </c>
      <c r="I2324" s="849">
        <v>1969272</v>
      </c>
      <c r="J2324" s="832">
        <v>0.81520062590812559</v>
      </c>
      <c r="K2324" s="832">
        <v>1944</v>
      </c>
      <c r="L2324" s="849">
        <v>1242</v>
      </c>
      <c r="M2324" s="849">
        <v>2415690</v>
      </c>
      <c r="N2324" s="832">
        <v>1</v>
      </c>
      <c r="O2324" s="832">
        <v>1945</v>
      </c>
      <c r="P2324" s="849">
        <v>616</v>
      </c>
      <c r="Q2324" s="849">
        <v>1201200</v>
      </c>
      <c r="R2324" s="837">
        <v>0.497249233138358</v>
      </c>
      <c r="S2324" s="850">
        <v>1950</v>
      </c>
    </row>
    <row r="2325" spans="1:19" ht="14.4" customHeight="1" x14ac:dyDescent="0.3">
      <c r="A2325" s="831" t="s">
        <v>4551</v>
      </c>
      <c r="B2325" s="832" t="s">
        <v>4881</v>
      </c>
      <c r="C2325" s="832" t="s">
        <v>609</v>
      </c>
      <c r="D2325" s="832" t="s">
        <v>4538</v>
      </c>
      <c r="E2325" s="832" t="s">
        <v>4804</v>
      </c>
      <c r="F2325" s="832" t="s">
        <v>4943</v>
      </c>
      <c r="G2325" s="832" t="s">
        <v>4944</v>
      </c>
      <c r="H2325" s="849">
        <v>3</v>
      </c>
      <c r="I2325" s="849">
        <v>1071</v>
      </c>
      <c r="J2325" s="832">
        <v>3</v>
      </c>
      <c r="K2325" s="832">
        <v>357</v>
      </c>
      <c r="L2325" s="849">
        <v>1</v>
      </c>
      <c r="M2325" s="849">
        <v>357</v>
      </c>
      <c r="N2325" s="832">
        <v>1</v>
      </c>
      <c r="O2325" s="832">
        <v>357</v>
      </c>
      <c r="P2325" s="849"/>
      <c r="Q2325" s="849"/>
      <c r="R2325" s="837"/>
      <c r="S2325" s="850"/>
    </row>
    <row r="2326" spans="1:19" ht="14.4" customHeight="1" x14ac:dyDescent="0.3">
      <c r="A2326" s="831" t="s">
        <v>4551</v>
      </c>
      <c r="B2326" s="832" t="s">
        <v>4881</v>
      </c>
      <c r="C2326" s="832" t="s">
        <v>609</v>
      </c>
      <c r="D2326" s="832" t="s">
        <v>4538</v>
      </c>
      <c r="E2326" s="832" t="s">
        <v>4804</v>
      </c>
      <c r="F2326" s="832" t="s">
        <v>4927</v>
      </c>
      <c r="G2326" s="832" t="s">
        <v>4928</v>
      </c>
      <c r="H2326" s="849">
        <v>27</v>
      </c>
      <c r="I2326" s="849">
        <v>399627</v>
      </c>
      <c r="J2326" s="832">
        <v>0.40900800766377637</v>
      </c>
      <c r="K2326" s="832">
        <v>14801</v>
      </c>
      <c r="L2326" s="849">
        <v>66</v>
      </c>
      <c r="M2326" s="849">
        <v>977064</v>
      </c>
      <c r="N2326" s="832">
        <v>1</v>
      </c>
      <c r="O2326" s="832">
        <v>14804</v>
      </c>
      <c r="P2326" s="849">
        <v>7</v>
      </c>
      <c r="Q2326" s="849">
        <v>103726</v>
      </c>
      <c r="R2326" s="837">
        <v>0.10616090655269256</v>
      </c>
      <c r="S2326" s="850">
        <v>14818</v>
      </c>
    </row>
    <row r="2327" spans="1:19" ht="14.4" customHeight="1" x14ac:dyDescent="0.3">
      <c r="A2327" s="831" t="s">
        <v>4551</v>
      </c>
      <c r="B2327" s="832" t="s">
        <v>4881</v>
      </c>
      <c r="C2327" s="832" t="s">
        <v>609</v>
      </c>
      <c r="D2327" s="832" t="s">
        <v>4538</v>
      </c>
      <c r="E2327" s="832" t="s">
        <v>4804</v>
      </c>
      <c r="F2327" s="832" t="s">
        <v>4929</v>
      </c>
      <c r="G2327" s="832" t="s">
        <v>4930</v>
      </c>
      <c r="H2327" s="849"/>
      <c r="I2327" s="849"/>
      <c r="J2327" s="832"/>
      <c r="K2327" s="832"/>
      <c r="L2327" s="849">
        <v>1</v>
      </c>
      <c r="M2327" s="849">
        <v>301</v>
      </c>
      <c r="N2327" s="832">
        <v>1</v>
      </c>
      <c r="O2327" s="832">
        <v>301</v>
      </c>
      <c r="P2327" s="849"/>
      <c r="Q2327" s="849"/>
      <c r="R2327" s="837"/>
      <c r="S2327" s="850"/>
    </row>
    <row r="2328" spans="1:19" ht="14.4" customHeight="1" x14ac:dyDescent="0.3">
      <c r="A2328" s="831" t="s">
        <v>4551</v>
      </c>
      <c r="B2328" s="832" t="s">
        <v>4881</v>
      </c>
      <c r="C2328" s="832" t="s">
        <v>609</v>
      </c>
      <c r="D2328" s="832" t="s">
        <v>4538</v>
      </c>
      <c r="E2328" s="832" t="s">
        <v>4804</v>
      </c>
      <c r="F2328" s="832" t="s">
        <v>4949</v>
      </c>
      <c r="G2328" s="832" t="s">
        <v>4950</v>
      </c>
      <c r="H2328" s="849">
        <v>530</v>
      </c>
      <c r="I2328" s="849">
        <v>84800</v>
      </c>
      <c r="J2328" s="832">
        <v>1.0392156862745099</v>
      </c>
      <c r="K2328" s="832">
        <v>160</v>
      </c>
      <c r="L2328" s="849">
        <v>510</v>
      </c>
      <c r="M2328" s="849">
        <v>81600</v>
      </c>
      <c r="N2328" s="832">
        <v>1</v>
      </c>
      <c r="O2328" s="832">
        <v>160</v>
      </c>
      <c r="P2328" s="849">
        <v>259</v>
      </c>
      <c r="Q2328" s="849">
        <v>41699</v>
      </c>
      <c r="R2328" s="837">
        <v>0.51101715686274507</v>
      </c>
      <c r="S2328" s="850">
        <v>161</v>
      </c>
    </row>
    <row r="2329" spans="1:19" ht="14.4" customHeight="1" x14ac:dyDescent="0.3">
      <c r="A2329" s="831" t="s">
        <v>4551</v>
      </c>
      <c r="B2329" s="832" t="s">
        <v>4881</v>
      </c>
      <c r="C2329" s="832" t="s">
        <v>609</v>
      </c>
      <c r="D2329" s="832" t="s">
        <v>2471</v>
      </c>
      <c r="E2329" s="832" t="s">
        <v>4553</v>
      </c>
      <c r="F2329" s="832" t="s">
        <v>4749</v>
      </c>
      <c r="G2329" s="832" t="s">
        <v>2387</v>
      </c>
      <c r="H2329" s="849"/>
      <c r="I2329" s="849"/>
      <c r="J2329" s="832"/>
      <c r="K2329" s="832"/>
      <c r="L2329" s="849">
        <v>1</v>
      </c>
      <c r="M2329" s="849">
        <v>4567.1000000000004</v>
      </c>
      <c r="N2329" s="832">
        <v>1</v>
      </c>
      <c r="O2329" s="832">
        <v>4567.1000000000004</v>
      </c>
      <c r="P2329" s="849"/>
      <c r="Q2329" s="849"/>
      <c r="R2329" s="837"/>
      <c r="S2329" s="850"/>
    </row>
    <row r="2330" spans="1:19" ht="14.4" customHeight="1" x14ac:dyDescent="0.3">
      <c r="A2330" s="831" t="s">
        <v>4551</v>
      </c>
      <c r="B2330" s="832" t="s">
        <v>4881</v>
      </c>
      <c r="C2330" s="832" t="s">
        <v>609</v>
      </c>
      <c r="D2330" s="832" t="s">
        <v>2471</v>
      </c>
      <c r="E2330" s="832" t="s">
        <v>4793</v>
      </c>
      <c r="F2330" s="832" t="s">
        <v>4893</v>
      </c>
      <c r="G2330" s="832" t="s">
        <v>4894</v>
      </c>
      <c r="H2330" s="849">
        <v>4</v>
      </c>
      <c r="I2330" s="849">
        <v>4087.08</v>
      </c>
      <c r="J2330" s="832">
        <v>0.66666666666666652</v>
      </c>
      <c r="K2330" s="832">
        <v>1021.77</v>
      </c>
      <c r="L2330" s="849">
        <v>6</v>
      </c>
      <c r="M2330" s="849">
        <v>6130.6200000000008</v>
      </c>
      <c r="N2330" s="832">
        <v>1</v>
      </c>
      <c r="O2330" s="832">
        <v>1021.7700000000001</v>
      </c>
      <c r="P2330" s="849"/>
      <c r="Q2330" s="849"/>
      <c r="R2330" s="837"/>
      <c r="S2330" s="850"/>
    </row>
    <row r="2331" spans="1:19" ht="14.4" customHeight="1" x14ac:dyDescent="0.3">
      <c r="A2331" s="831" t="s">
        <v>4551</v>
      </c>
      <c r="B2331" s="832" t="s">
        <v>4881</v>
      </c>
      <c r="C2331" s="832" t="s">
        <v>609</v>
      </c>
      <c r="D2331" s="832" t="s">
        <v>2471</v>
      </c>
      <c r="E2331" s="832" t="s">
        <v>4793</v>
      </c>
      <c r="F2331" s="832" t="s">
        <v>4931</v>
      </c>
      <c r="G2331" s="832" t="s">
        <v>4932</v>
      </c>
      <c r="H2331" s="849">
        <v>16</v>
      </c>
      <c r="I2331" s="849">
        <v>32201.120000000003</v>
      </c>
      <c r="J2331" s="832">
        <v>0.8421052631578948</v>
      </c>
      <c r="K2331" s="832">
        <v>2012.5700000000002</v>
      </c>
      <c r="L2331" s="849">
        <v>19</v>
      </c>
      <c r="M2331" s="849">
        <v>38238.83</v>
      </c>
      <c r="N2331" s="832">
        <v>1</v>
      </c>
      <c r="O2331" s="832">
        <v>2012.5700000000002</v>
      </c>
      <c r="P2331" s="849"/>
      <c r="Q2331" s="849"/>
      <c r="R2331" s="837"/>
      <c r="S2331" s="850"/>
    </row>
    <row r="2332" spans="1:19" ht="14.4" customHeight="1" x14ac:dyDescent="0.3">
      <c r="A2332" s="831" t="s">
        <v>4551</v>
      </c>
      <c r="B2332" s="832" t="s">
        <v>4881</v>
      </c>
      <c r="C2332" s="832" t="s">
        <v>609</v>
      </c>
      <c r="D2332" s="832" t="s">
        <v>2471</v>
      </c>
      <c r="E2332" s="832" t="s">
        <v>4793</v>
      </c>
      <c r="F2332" s="832" t="s">
        <v>4933</v>
      </c>
      <c r="G2332" s="832" t="s">
        <v>4934</v>
      </c>
      <c r="H2332" s="849"/>
      <c r="I2332" s="849"/>
      <c r="J2332" s="832"/>
      <c r="K2332" s="832"/>
      <c r="L2332" s="849"/>
      <c r="M2332" s="849"/>
      <c r="N2332" s="832"/>
      <c r="O2332" s="832"/>
      <c r="P2332" s="849">
        <v>9</v>
      </c>
      <c r="Q2332" s="849">
        <v>26554.14</v>
      </c>
      <c r="R2332" s="837"/>
      <c r="S2332" s="850">
        <v>2950.46</v>
      </c>
    </row>
    <row r="2333" spans="1:19" ht="14.4" customHeight="1" x14ac:dyDescent="0.3">
      <c r="A2333" s="831" t="s">
        <v>4551</v>
      </c>
      <c r="B2333" s="832" t="s">
        <v>4881</v>
      </c>
      <c r="C2333" s="832" t="s">
        <v>609</v>
      </c>
      <c r="D2333" s="832" t="s">
        <v>2471</v>
      </c>
      <c r="E2333" s="832" t="s">
        <v>4793</v>
      </c>
      <c r="F2333" s="832" t="s">
        <v>4935</v>
      </c>
      <c r="G2333" s="832" t="s">
        <v>4936</v>
      </c>
      <c r="H2333" s="849"/>
      <c r="I2333" s="849"/>
      <c r="J2333" s="832"/>
      <c r="K2333" s="832"/>
      <c r="L2333" s="849"/>
      <c r="M2333" s="849"/>
      <c r="N2333" s="832"/>
      <c r="O2333" s="832"/>
      <c r="P2333" s="849">
        <v>3</v>
      </c>
      <c r="Q2333" s="849">
        <v>4699.74</v>
      </c>
      <c r="R2333" s="837"/>
      <c r="S2333" s="850">
        <v>1566.58</v>
      </c>
    </row>
    <row r="2334" spans="1:19" ht="14.4" customHeight="1" x14ac:dyDescent="0.3">
      <c r="A2334" s="831" t="s">
        <v>4551</v>
      </c>
      <c r="B2334" s="832" t="s">
        <v>4881</v>
      </c>
      <c r="C2334" s="832" t="s">
        <v>609</v>
      </c>
      <c r="D2334" s="832" t="s">
        <v>2471</v>
      </c>
      <c r="E2334" s="832" t="s">
        <v>4793</v>
      </c>
      <c r="F2334" s="832" t="s">
        <v>4937</v>
      </c>
      <c r="G2334" s="832" t="s">
        <v>4938</v>
      </c>
      <c r="H2334" s="849"/>
      <c r="I2334" s="849"/>
      <c r="J2334" s="832"/>
      <c r="K2334" s="832"/>
      <c r="L2334" s="849"/>
      <c r="M2334" s="849"/>
      <c r="N2334" s="832"/>
      <c r="O2334" s="832"/>
      <c r="P2334" s="849">
        <v>1</v>
      </c>
      <c r="Q2334" s="849">
        <v>1030.9000000000001</v>
      </c>
      <c r="R2334" s="837"/>
      <c r="S2334" s="850">
        <v>1030.9000000000001</v>
      </c>
    </row>
    <row r="2335" spans="1:19" ht="14.4" customHeight="1" x14ac:dyDescent="0.3">
      <c r="A2335" s="831" t="s">
        <v>4551</v>
      </c>
      <c r="B2335" s="832" t="s">
        <v>4881</v>
      </c>
      <c r="C2335" s="832" t="s">
        <v>609</v>
      </c>
      <c r="D2335" s="832" t="s">
        <v>2471</v>
      </c>
      <c r="E2335" s="832" t="s">
        <v>4804</v>
      </c>
      <c r="F2335" s="832" t="s">
        <v>4813</v>
      </c>
      <c r="G2335" s="832" t="s">
        <v>4814</v>
      </c>
      <c r="H2335" s="849">
        <v>43</v>
      </c>
      <c r="I2335" s="849">
        <v>1591</v>
      </c>
      <c r="J2335" s="832">
        <v>1.8695652173913044</v>
      </c>
      <c r="K2335" s="832">
        <v>37</v>
      </c>
      <c r="L2335" s="849">
        <v>23</v>
      </c>
      <c r="M2335" s="849">
        <v>851</v>
      </c>
      <c r="N2335" s="832">
        <v>1</v>
      </c>
      <c r="O2335" s="832">
        <v>37</v>
      </c>
      <c r="P2335" s="849">
        <v>36</v>
      </c>
      <c r="Q2335" s="849">
        <v>1368</v>
      </c>
      <c r="R2335" s="837">
        <v>1.6075205640423031</v>
      </c>
      <c r="S2335" s="850">
        <v>38</v>
      </c>
    </row>
    <row r="2336" spans="1:19" ht="14.4" customHeight="1" x14ac:dyDescent="0.3">
      <c r="A2336" s="831" t="s">
        <v>4551</v>
      </c>
      <c r="B2336" s="832" t="s">
        <v>4881</v>
      </c>
      <c r="C2336" s="832" t="s">
        <v>609</v>
      </c>
      <c r="D2336" s="832" t="s">
        <v>2471</v>
      </c>
      <c r="E2336" s="832" t="s">
        <v>4804</v>
      </c>
      <c r="F2336" s="832" t="s">
        <v>4899</v>
      </c>
      <c r="G2336" s="832" t="s">
        <v>4900</v>
      </c>
      <c r="H2336" s="849">
        <v>283</v>
      </c>
      <c r="I2336" s="849">
        <v>50091</v>
      </c>
      <c r="J2336" s="832">
        <v>0.82043764536312114</v>
      </c>
      <c r="K2336" s="832">
        <v>177</v>
      </c>
      <c r="L2336" s="849">
        <v>343</v>
      </c>
      <c r="M2336" s="849">
        <v>61054</v>
      </c>
      <c r="N2336" s="832">
        <v>1</v>
      </c>
      <c r="O2336" s="832">
        <v>178</v>
      </c>
      <c r="P2336" s="849">
        <v>384</v>
      </c>
      <c r="Q2336" s="849">
        <v>68736</v>
      </c>
      <c r="R2336" s="837">
        <v>1.1258230418973367</v>
      </c>
      <c r="S2336" s="850">
        <v>179</v>
      </c>
    </row>
    <row r="2337" spans="1:19" ht="14.4" customHeight="1" x14ac:dyDescent="0.3">
      <c r="A2337" s="831" t="s">
        <v>4551</v>
      </c>
      <c r="B2337" s="832" t="s">
        <v>4881</v>
      </c>
      <c r="C2337" s="832" t="s">
        <v>609</v>
      </c>
      <c r="D2337" s="832" t="s">
        <v>2471</v>
      </c>
      <c r="E2337" s="832" t="s">
        <v>4804</v>
      </c>
      <c r="F2337" s="832" t="s">
        <v>4901</v>
      </c>
      <c r="G2337" s="832" t="s">
        <v>4902</v>
      </c>
      <c r="H2337" s="849">
        <v>43</v>
      </c>
      <c r="I2337" s="849">
        <v>53406</v>
      </c>
      <c r="J2337" s="832">
        <v>0.8768450260232814</v>
      </c>
      <c r="K2337" s="832">
        <v>1242</v>
      </c>
      <c r="L2337" s="849">
        <v>49</v>
      </c>
      <c r="M2337" s="849">
        <v>60907</v>
      </c>
      <c r="N2337" s="832">
        <v>1</v>
      </c>
      <c r="O2337" s="832">
        <v>1243</v>
      </c>
      <c r="P2337" s="849">
        <v>41</v>
      </c>
      <c r="Q2337" s="849">
        <v>51127</v>
      </c>
      <c r="R2337" s="837">
        <v>0.83942732362454231</v>
      </c>
      <c r="S2337" s="850">
        <v>1247</v>
      </c>
    </row>
    <row r="2338" spans="1:19" ht="14.4" customHeight="1" x14ac:dyDescent="0.3">
      <c r="A2338" s="831" t="s">
        <v>4551</v>
      </c>
      <c r="B2338" s="832" t="s">
        <v>4881</v>
      </c>
      <c r="C2338" s="832" t="s">
        <v>609</v>
      </c>
      <c r="D2338" s="832" t="s">
        <v>2471</v>
      </c>
      <c r="E2338" s="832" t="s">
        <v>4804</v>
      </c>
      <c r="F2338" s="832" t="s">
        <v>4903</v>
      </c>
      <c r="G2338" s="832" t="s">
        <v>4904</v>
      </c>
      <c r="H2338" s="849"/>
      <c r="I2338" s="849"/>
      <c r="J2338" s="832"/>
      <c r="K2338" s="832"/>
      <c r="L2338" s="849"/>
      <c r="M2338" s="849"/>
      <c r="N2338" s="832"/>
      <c r="O2338" s="832"/>
      <c r="P2338" s="849">
        <v>1590</v>
      </c>
      <c r="Q2338" s="849">
        <v>1136850</v>
      </c>
      <c r="R2338" s="837"/>
      <c r="S2338" s="850">
        <v>715</v>
      </c>
    </row>
    <row r="2339" spans="1:19" ht="14.4" customHeight="1" x14ac:dyDescent="0.3">
      <c r="A2339" s="831" t="s">
        <v>4551</v>
      </c>
      <c r="B2339" s="832" t="s">
        <v>4881</v>
      </c>
      <c r="C2339" s="832" t="s">
        <v>609</v>
      </c>
      <c r="D2339" s="832" t="s">
        <v>2471</v>
      </c>
      <c r="E2339" s="832" t="s">
        <v>4804</v>
      </c>
      <c r="F2339" s="832" t="s">
        <v>4905</v>
      </c>
      <c r="G2339" s="832" t="s">
        <v>4906</v>
      </c>
      <c r="H2339" s="849"/>
      <c r="I2339" s="849"/>
      <c r="J2339" s="832"/>
      <c r="K2339" s="832"/>
      <c r="L2339" s="849"/>
      <c r="M2339" s="849"/>
      <c r="N2339" s="832"/>
      <c r="O2339" s="832"/>
      <c r="P2339" s="849">
        <v>9</v>
      </c>
      <c r="Q2339" s="849">
        <v>5697</v>
      </c>
      <c r="R2339" s="837"/>
      <c r="S2339" s="850">
        <v>633</v>
      </c>
    </row>
    <row r="2340" spans="1:19" ht="14.4" customHeight="1" x14ac:dyDescent="0.3">
      <c r="A2340" s="831" t="s">
        <v>4551</v>
      </c>
      <c r="B2340" s="832" t="s">
        <v>4881</v>
      </c>
      <c r="C2340" s="832" t="s">
        <v>609</v>
      </c>
      <c r="D2340" s="832" t="s">
        <v>2471</v>
      </c>
      <c r="E2340" s="832" t="s">
        <v>4804</v>
      </c>
      <c r="F2340" s="832" t="s">
        <v>4909</v>
      </c>
      <c r="G2340" s="832" t="s">
        <v>4910</v>
      </c>
      <c r="H2340" s="849"/>
      <c r="I2340" s="849"/>
      <c r="J2340" s="832"/>
      <c r="K2340" s="832"/>
      <c r="L2340" s="849"/>
      <c r="M2340" s="849"/>
      <c r="N2340" s="832"/>
      <c r="O2340" s="832"/>
      <c r="P2340" s="849">
        <v>60</v>
      </c>
      <c r="Q2340" s="849">
        <v>7800</v>
      </c>
      <c r="R2340" s="837"/>
      <c r="S2340" s="850">
        <v>130</v>
      </c>
    </row>
    <row r="2341" spans="1:19" ht="14.4" customHeight="1" x14ac:dyDescent="0.3">
      <c r="A2341" s="831" t="s">
        <v>4551</v>
      </c>
      <c r="B2341" s="832" t="s">
        <v>4881</v>
      </c>
      <c r="C2341" s="832" t="s">
        <v>609</v>
      </c>
      <c r="D2341" s="832" t="s">
        <v>2471</v>
      </c>
      <c r="E2341" s="832" t="s">
        <v>4804</v>
      </c>
      <c r="F2341" s="832" t="s">
        <v>4911</v>
      </c>
      <c r="G2341" s="832" t="s">
        <v>4912</v>
      </c>
      <c r="H2341" s="849">
        <v>21</v>
      </c>
      <c r="I2341" s="849">
        <v>15141</v>
      </c>
      <c r="J2341" s="832">
        <v>0.80434551636209095</v>
      </c>
      <c r="K2341" s="832">
        <v>721</v>
      </c>
      <c r="L2341" s="849">
        <v>26</v>
      </c>
      <c r="M2341" s="849">
        <v>18824</v>
      </c>
      <c r="N2341" s="832">
        <v>1</v>
      </c>
      <c r="O2341" s="832">
        <v>724</v>
      </c>
      <c r="P2341" s="849">
        <v>15</v>
      </c>
      <c r="Q2341" s="849">
        <v>10980</v>
      </c>
      <c r="R2341" s="837">
        <v>0.58329791755206117</v>
      </c>
      <c r="S2341" s="850">
        <v>732</v>
      </c>
    </row>
    <row r="2342" spans="1:19" ht="14.4" customHeight="1" x14ac:dyDescent="0.3">
      <c r="A2342" s="831" t="s">
        <v>4551</v>
      </c>
      <c r="B2342" s="832" t="s">
        <v>4881</v>
      </c>
      <c r="C2342" s="832" t="s">
        <v>609</v>
      </c>
      <c r="D2342" s="832" t="s">
        <v>2471</v>
      </c>
      <c r="E2342" s="832" t="s">
        <v>4804</v>
      </c>
      <c r="F2342" s="832" t="s">
        <v>4913</v>
      </c>
      <c r="G2342" s="832" t="s">
        <v>4914</v>
      </c>
      <c r="H2342" s="849"/>
      <c r="I2342" s="849"/>
      <c r="J2342" s="832"/>
      <c r="K2342" s="832"/>
      <c r="L2342" s="849"/>
      <c r="M2342" s="849"/>
      <c r="N2342" s="832"/>
      <c r="O2342" s="832"/>
      <c r="P2342" s="849">
        <v>2390</v>
      </c>
      <c r="Q2342" s="849">
        <v>2105590</v>
      </c>
      <c r="R2342" s="837"/>
      <c r="S2342" s="850">
        <v>881</v>
      </c>
    </row>
    <row r="2343" spans="1:19" ht="14.4" customHeight="1" x14ac:dyDescent="0.3">
      <c r="A2343" s="831" t="s">
        <v>4551</v>
      </c>
      <c r="B2343" s="832" t="s">
        <v>4881</v>
      </c>
      <c r="C2343" s="832" t="s">
        <v>609</v>
      </c>
      <c r="D2343" s="832" t="s">
        <v>2471</v>
      </c>
      <c r="E2343" s="832" t="s">
        <v>4804</v>
      </c>
      <c r="F2343" s="832" t="s">
        <v>4825</v>
      </c>
      <c r="G2343" s="832" t="s">
        <v>4826</v>
      </c>
      <c r="H2343" s="849">
        <v>294</v>
      </c>
      <c r="I2343" s="849">
        <v>9800</v>
      </c>
      <c r="J2343" s="832">
        <v>0.87240381970439751</v>
      </c>
      <c r="K2343" s="832">
        <v>33.333333333333336</v>
      </c>
      <c r="L2343" s="849">
        <v>337</v>
      </c>
      <c r="M2343" s="849">
        <v>11233.33</v>
      </c>
      <c r="N2343" s="832">
        <v>1</v>
      </c>
      <c r="O2343" s="832">
        <v>33.333323442136496</v>
      </c>
      <c r="P2343" s="849">
        <v>384</v>
      </c>
      <c r="Q2343" s="849">
        <v>12800.01</v>
      </c>
      <c r="R2343" s="837">
        <v>1.1394671036994373</v>
      </c>
      <c r="S2343" s="850">
        <v>33.333359375000001</v>
      </c>
    </row>
    <row r="2344" spans="1:19" ht="14.4" customHeight="1" x14ac:dyDescent="0.3">
      <c r="A2344" s="831" t="s">
        <v>4551</v>
      </c>
      <c r="B2344" s="832" t="s">
        <v>4881</v>
      </c>
      <c r="C2344" s="832" t="s">
        <v>609</v>
      </c>
      <c r="D2344" s="832" t="s">
        <v>2471</v>
      </c>
      <c r="E2344" s="832" t="s">
        <v>4804</v>
      </c>
      <c r="F2344" s="832" t="s">
        <v>4827</v>
      </c>
      <c r="G2344" s="832" t="s">
        <v>4828</v>
      </c>
      <c r="H2344" s="849"/>
      <c r="I2344" s="849"/>
      <c r="J2344" s="832"/>
      <c r="K2344" s="832"/>
      <c r="L2344" s="849"/>
      <c r="M2344" s="849"/>
      <c r="N2344" s="832"/>
      <c r="O2344" s="832"/>
      <c r="P2344" s="849">
        <v>53</v>
      </c>
      <c r="Q2344" s="849">
        <v>2014</v>
      </c>
      <c r="R2344" s="837"/>
      <c r="S2344" s="850">
        <v>38</v>
      </c>
    </row>
    <row r="2345" spans="1:19" ht="14.4" customHeight="1" x14ac:dyDescent="0.3">
      <c r="A2345" s="831" t="s">
        <v>4551</v>
      </c>
      <c r="B2345" s="832" t="s">
        <v>4881</v>
      </c>
      <c r="C2345" s="832" t="s">
        <v>609</v>
      </c>
      <c r="D2345" s="832" t="s">
        <v>2471</v>
      </c>
      <c r="E2345" s="832" t="s">
        <v>4804</v>
      </c>
      <c r="F2345" s="832" t="s">
        <v>4831</v>
      </c>
      <c r="G2345" s="832" t="s">
        <v>4832</v>
      </c>
      <c r="H2345" s="849"/>
      <c r="I2345" s="849"/>
      <c r="J2345" s="832"/>
      <c r="K2345" s="832"/>
      <c r="L2345" s="849">
        <v>1</v>
      </c>
      <c r="M2345" s="849">
        <v>32</v>
      </c>
      <c r="N2345" s="832">
        <v>1</v>
      </c>
      <c r="O2345" s="832">
        <v>32</v>
      </c>
      <c r="P2345" s="849"/>
      <c r="Q2345" s="849"/>
      <c r="R2345" s="837"/>
      <c r="S2345" s="850"/>
    </row>
    <row r="2346" spans="1:19" ht="14.4" customHeight="1" x14ac:dyDescent="0.3">
      <c r="A2346" s="831" t="s">
        <v>4551</v>
      </c>
      <c r="B2346" s="832" t="s">
        <v>4881</v>
      </c>
      <c r="C2346" s="832" t="s">
        <v>609</v>
      </c>
      <c r="D2346" s="832" t="s">
        <v>2471</v>
      </c>
      <c r="E2346" s="832" t="s">
        <v>4804</v>
      </c>
      <c r="F2346" s="832" t="s">
        <v>4917</v>
      </c>
      <c r="G2346" s="832" t="s">
        <v>4918</v>
      </c>
      <c r="H2346" s="849">
        <v>11</v>
      </c>
      <c r="I2346" s="849">
        <v>3905</v>
      </c>
      <c r="J2346" s="832"/>
      <c r="K2346" s="832">
        <v>355</v>
      </c>
      <c r="L2346" s="849"/>
      <c r="M2346" s="849"/>
      <c r="N2346" s="832"/>
      <c r="O2346" s="832"/>
      <c r="P2346" s="849"/>
      <c r="Q2346" s="849"/>
      <c r="R2346" s="837"/>
      <c r="S2346" s="850"/>
    </row>
    <row r="2347" spans="1:19" ht="14.4" customHeight="1" x14ac:dyDescent="0.3">
      <c r="A2347" s="831" t="s">
        <v>4551</v>
      </c>
      <c r="B2347" s="832" t="s">
        <v>4881</v>
      </c>
      <c r="C2347" s="832" t="s">
        <v>609</v>
      </c>
      <c r="D2347" s="832" t="s">
        <v>2471</v>
      </c>
      <c r="E2347" s="832" t="s">
        <v>4804</v>
      </c>
      <c r="F2347" s="832" t="s">
        <v>4921</v>
      </c>
      <c r="G2347" s="832" t="s">
        <v>4922</v>
      </c>
      <c r="H2347" s="849">
        <v>5</v>
      </c>
      <c r="I2347" s="849">
        <v>2695</v>
      </c>
      <c r="J2347" s="832">
        <v>0.83179012345679015</v>
      </c>
      <c r="K2347" s="832">
        <v>539</v>
      </c>
      <c r="L2347" s="849">
        <v>6</v>
      </c>
      <c r="M2347" s="849">
        <v>3240</v>
      </c>
      <c r="N2347" s="832">
        <v>1</v>
      </c>
      <c r="O2347" s="832">
        <v>540</v>
      </c>
      <c r="P2347" s="849">
        <v>1</v>
      </c>
      <c r="Q2347" s="849">
        <v>543</v>
      </c>
      <c r="R2347" s="837">
        <v>0.1675925925925926</v>
      </c>
      <c r="S2347" s="850">
        <v>543</v>
      </c>
    </row>
    <row r="2348" spans="1:19" ht="14.4" customHeight="1" x14ac:dyDescent="0.3">
      <c r="A2348" s="831" t="s">
        <v>4551</v>
      </c>
      <c r="B2348" s="832" t="s">
        <v>4881</v>
      </c>
      <c r="C2348" s="832" t="s">
        <v>609</v>
      </c>
      <c r="D2348" s="832" t="s">
        <v>2471</v>
      </c>
      <c r="E2348" s="832" t="s">
        <v>4804</v>
      </c>
      <c r="F2348" s="832" t="s">
        <v>4847</v>
      </c>
      <c r="G2348" s="832" t="s">
        <v>4848</v>
      </c>
      <c r="H2348" s="849">
        <v>52</v>
      </c>
      <c r="I2348" s="849">
        <v>6032</v>
      </c>
      <c r="J2348" s="832">
        <v>0.94545454545454544</v>
      </c>
      <c r="K2348" s="832">
        <v>116</v>
      </c>
      <c r="L2348" s="849">
        <v>55</v>
      </c>
      <c r="M2348" s="849">
        <v>6380</v>
      </c>
      <c r="N2348" s="832">
        <v>1</v>
      </c>
      <c r="O2348" s="832">
        <v>116</v>
      </c>
      <c r="P2348" s="849">
        <v>62</v>
      </c>
      <c r="Q2348" s="849">
        <v>7192</v>
      </c>
      <c r="R2348" s="837">
        <v>1.1272727272727272</v>
      </c>
      <c r="S2348" s="850">
        <v>116</v>
      </c>
    </row>
    <row r="2349" spans="1:19" ht="14.4" customHeight="1" x14ac:dyDescent="0.3">
      <c r="A2349" s="831" t="s">
        <v>4551</v>
      </c>
      <c r="B2349" s="832" t="s">
        <v>4881</v>
      </c>
      <c r="C2349" s="832" t="s">
        <v>609</v>
      </c>
      <c r="D2349" s="832" t="s">
        <v>2471</v>
      </c>
      <c r="E2349" s="832" t="s">
        <v>4804</v>
      </c>
      <c r="F2349" s="832" t="s">
        <v>4923</v>
      </c>
      <c r="G2349" s="832" t="s">
        <v>4924</v>
      </c>
      <c r="H2349" s="849">
        <v>33</v>
      </c>
      <c r="I2349" s="849">
        <v>126390</v>
      </c>
      <c r="J2349" s="832">
        <v>0.97008166523394324</v>
      </c>
      <c r="K2349" s="832">
        <v>3830</v>
      </c>
      <c r="L2349" s="849">
        <v>34</v>
      </c>
      <c r="M2349" s="849">
        <v>130288</v>
      </c>
      <c r="N2349" s="832">
        <v>1</v>
      </c>
      <c r="O2349" s="832">
        <v>3832</v>
      </c>
      <c r="P2349" s="849">
        <v>32</v>
      </c>
      <c r="Q2349" s="849">
        <v>122848</v>
      </c>
      <c r="R2349" s="837">
        <v>0.94289573867125143</v>
      </c>
      <c r="S2349" s="850">
        <v>3839</v>
      </c>
    </row>
    <row r="2350" spans="1:19" ht="14.4" customHeight="1" x14ac:dyDescent="0.3">
      <c r="A2350" s="831" t="s">
        <v>4551</v>
      </c>
      <c r="B2350" s="832" t="s">
        <v>4881</v>
      </c>
      <c r="C2350" s="832" t="s">
        <v>609</v>
      </c>
      <c r="D2350" s="832" t="s">
        <v>2471</v>
      </c>
      <c r="E2350" s="832" t="s">
        <v>4804</v>
      </c>
      <c r="F2350" s="832" t="s">
        <v>4925</v>
      </c>
      <c r="G2350" s="832" t="s">
        <v>4926</v>
      </c>
      <c r="H2350" s="849">
        <v>94</v>
      </c>
      <c r="I2350" s="849">
        <v>182736</v>
      </c>
      <c r="J2350" s="832">
        <v>0.93021456387283974</v>
      </c>
      <c r="K2350" s="832">
        <v>1944</v>
      </c>
      <c r="L2350" s="849">
        <v>101</v>
      </c>
      <c r="M2350" s="849">
        <v>196445</v>
      </c>
      <c r="N2350" s="832">
        <v>1</v>
      </c>
      <c r="O2350" s="832">
        <v>1945</v>
      </c>
      <c r="P2350" s="849">
        <v>174</v>
      </c>
      <c r="Q2350" s="849">
        <v>339300</v>
      </c>
      <c r="R2350" s="837">
        <v>1.7272009977347349</v>
      </c>
      <c r="S2350" s="850">
        <v>1950</v>
      </c>
    </row>
    <row r="2351" spans="1:19" ht="14.4" customHeight="1" x14ac:dyDescent="0.3">
      <c r="A2351" s="831" t="s">
        <v>4551</v>
      </c>
      <c r="B2351" s="832" t="s">
        <v>4881</v>
      </c>
      <c r="C2351" s="832" t="s">
        <v>609</v>
      </c>
      <c r="D2351" s="832" t="s">
        <v>2471</v>
      </c>
      <c r="E2351" s="832" t="s">
        <v>4804</v>
      </c>
      <c r="F2351" s="832" t="s">
        <v>4943</v>
      </c>
      <c r="G2351" s="832" t="s">
        <v>4944</v>
      </c>
      <c r="H2351" s="849"/>
      <c r="I2351" s="849"/>
      <c r="J2351" s="832"/>
      <c r="K2351" s="832"/>
      <c r="L2351" s="849"/>
      <c r="M2351" s="849"/>
      <c r="N2351" s="832"/>
      <c r="O2351" s="832"/>
      <c r="P2351" s="849">
        <v>3</v>
      </c>
      <c r="Q2351" s="849">
        <v>1074</v>
      </c>
      <c r="R2351" s="837"/>
      <c r="S2351" s="850">
        <v>358</v>
      </c>
    </row>
    <row r="2352" spans="1:19" ht="14.4" customHeight="1" x14ac:dyDescent="0.3">
      <c r="A2352" s="831" t="s">
        <v>4551</v>
      </c>
      <c r="B2352" s="832" t="s">
        <v>4881</v>
      </c>
      <c r="C2352" s="832" t="s">
        <v>609</v>
      </c>
      <c r="D2352" s="832" t="s">
        <v>2471</v>
      </c>
      <c r="E2352" s="832" t="s">
        <v>4804</v>
      </c>
      <c r="F2352" s="832" t="s">
        <v>4947</v>
      </c>
      <c r="G2352" s="832" t="s">
        <v>4948</v>
      </c>
      <c r="H2352" s="849">
        <v>1</v>
      </c>
      <c r="I2352" s="849">
        <v>8326</v>
      </c>
      <c r="J2352" s="832"/>
      <c r="K2352" s="832">
        <v>8326</v>
      </c>
      <c r="L2352" s="849"/>
      <c r="M2352" s="849"/>
      <c r="N2352" s="832"/>
      <c r="O2352" s="832"/>
      <c r="P2352" s="849"/>
      <c r="Q2352" s="849"/>
      <c r="R2352" s="837"/>
      <c r="S2352" s="850"/>
    </row>
    <row r="2353" spans="1:19" ht="14.4" customHeight="1" x14ac:dyDescent="0.3">
      <c r="A2353" s="831" t="s">
        <v>4551</v>
      </c>
      <c r="B2353" s="832" t="s">
        <v>4881</v>
      </c>
      <c r="C2353" s="832" t="s">
        <v>609</v>
      </c>
      <c r="D2353" s="832" t="s">
        <v>2471</v>
      </c>
      <c r="E2353" s="832" t="s">
        <v>4804</v>
      </c>
      <c r="F2353" s="832" t="s">
        <v>4927</v>
      </c>
      <c r="G2353" s="832" t="s">
        <v>4928</v>
      </c>
      <c r="H2353" s="849"/>
      <c r="I2353" s="849"/>
      <c r="J2353" s="832"/>
      <c r="K2353" s="832"/>
      <c r="L2353" s="849">
        <v>2</v>
      </c>
      <c r="M2353" s="849">
        <v>29608</v>
      </c>
      <c r="N2353" s="832">
        <v>1</v>
      </c>
      <c r="O2353" s="832">
        <v>14804</v>
      </c>
      <c r="P2353" s="849">
        <v>2</v>
      </c>
      <c r="Q2353" s="849">
        <v>29636</v>
      </c>
      <c r="R2353" s="837">
        <v>1.0009456903539584</v>
      </c>
      <c r="S2353" s="850">
        <v>14818</v>
      </c>
    </row>
    <row r="2354" spans="1:19" ht="14.4" customHeight="1" x14ac:dyDescent="0.3">
      <c r="A2354" s="831" t="s">
        <v>4551</v>
      </c>
      <c r="B2354" s="832" t="s">
        <v>4881</v>
      </c>
      <c r="C2354" s="832" t="s">
        <v>609</v>
      </c>
      <c r="D2354" s="832" t="s">
        <v>2471</v>
      </c>
      <c r="E2354" s="832" t="s">
        <v>4804</v>
      </c>
      <c r="F2354" s="832" t="s">
        <v>4929</v>
      </c>
      <c r="G2354" s="832" t="s">
        <v>4930</v>
      </c>
      <c r="H2354" s="849">
        <v>1</v>
      </c>
      <c r="I2354" s="849">
        <v>301</v>
      </c>
      <c r="J2354" s="832"/>
      <c r="K2354" s="832">
        <v>301</v>
      </c>
      <c r="L2354" s="849"/>
      <c r="M2354" s="849"/>
      <c r="N2354" s="832"/>
      <c r="O2354" s="832"/>
      <c r="P2354" s="849"/>
      <c r="Q2354" s="849"/>
      <c r="R2354" s="837"/>
      <c r="S2354" s="850"/>
    </row>
    <row r="2355" spans="1:19" ht="14.4" customHeight="1" x14ac:dyDescent="0.3">
      <c r="A2355" s="831" t="s">
        <v>4551</v>
      </c>
      <c r="B2355" s="832" t="s">
        <v>4881</v>
      </c>
      <c r="C2355" s="832" t="s">
        <v>609</v>
      </c>
      <c r="D2355" s="832" t="s">
        <v>2471</v>
      </c>
      <c r="E2355" s="832" t="s">
        <v>4804</v>
      </c>
      <c r="F2355" s="832" t="s">
        <v>4949</v>
      </c>
      <c r="G2355" s="832" t="s">
        <v>4950</v>
      </c>
      <c r="H2355" s="849"/>
      <c r="I2355" s="849"/>
      <c r="J2355" s="832"/>
      <c r="K2355" s="832"/>
      <c r="L2355" s="849"/>
      <c r="M2355" s="849"/>
      <c r="N2355" s="832"/>
      <c r="O2355" s="832"/>
      <c r="P2355" s="849">
        <v>3</v>
      </c>
      <c r="Q2355" s="849">
        <v>483</v>
      </c>
      <c r="R2355" s="837"/>
      <c r="S2355" s="850">
        <v>161</v>
      </c>
    </row>
    <row r="2356" spans="1:19" ht="14.4" customHeight="1" x14ac:dyDescent="0.3">
      <c r="A2356" s="831" t="s">
        <v>4551</v>
      </c>
      <c r="B2356" s="832" t="s">
        <v>4881</v>
      </c>
      <c r="C2356" s="832" t="s">
        <v>609</v>
      </c>
      <c r="D2356" s="832" t="s">
        <v>2472</v>
      </c>
      <c r="E2356" s="832" t="s">
        <v>4553</v>
      </c>
      <c r="F2356" s="832" t="s">
        <v>4725</v>
      </c>
      <c r="G2356" s="832" t="s">
        <v>4564</v>
      </c>
      <c r="H2356" s="849"/>
      <c r="I2356" s="849"/>
      <c r="J2356" s="832"/>
      <c r="K2356" s="832"/>
      <c r="L2356" s="849"/>
      <c r="M2356" s="849"/>
      <c r="N2356" s="832"/>
      <c r="O2356" s="832"/>
      <c r="P2356" s="849">
        <v>1</v>
      </c>
      <c r="Q2356" s="849">
        <v>4087.4</v>
      </c>
      <c r="R2356" s="837"/>
      <c r="S2356" s="850">
        <v>4087.4</v>
      </c>
    </row>
    <row r="2357" spans="1:19" ht="14.4" customHeight="1" x14ac:dyDescent="0.3">
      <c r="A2357" s="831" t="s">
        <v>4551</v>
      </c>
      <c r="B2357" s="832" t="s">
        <v>4881</v>
      </c>
      <c r="C2357" s="832" t="s">
        <v>609</v>
      </c>
      <c r="D2357" s="832" t="s">
        <v>2472</v>
      </c>
      <c r="E2357" s="832" t="s">
        <v>4793</v>
      </c>
      <c r="F2357" s="832" t="s">
        <v>4893</v>
      </c>
      <c r="G2357" s="832" t="s">
        <v>4894</v>
      </c>
      <c r="H2357" s="849">
        <v>1</v>
      </c>
      <c r="I2357" s="849">
        <v>1021.77</v>
      </c>
      <c r="J2357" s="832">
        <v>0.19999999999999998</v>
      </c>
      <c r="K2357" s="832">
        <v>1021.77</v>
      </c>
      <c r="L2357" s="849">
        <v>5</v>
      </c>
      <c r="M2357" s="849">
        <v>5108.8500000000004</v>
      </c>
      <c r="N2357" s="832">
        <v>1</v>
      </c>
      <c r="O2357" s="832">
        <v>1021.7700000000001</v>
      </c>
      <c r="P2357" s="849"/>
      <c r="Q2357" s="849"/>
      <c r="R2357" s="837"/>
      <c r="S2357" s="850"/>
    </row>
    <row r="2358" spans="1:19" ht="14.4" customHeight="1" x14ac:dyDescent="0.3">
      <c r="A2358" s="831" t="s">
        <v>4551</v>
      </c>
      <c r="B2358" s="832" t="s">
        <v>4881</v>
      </c>
      <c r="C2358" s="832" t="s">
        <v>609</v>
      </c>
      <c r="D2358" s="832" t="s">
        <v>2472</v>
      </c>
      <c r="E2358" s="832" t="s">
        <v>4793</v>
      </c>
      <c r="F2358" s="832" t="s">
        <v>4931</v>
      </c>
      <c r="G2358" s="832" t="s">
        <v>4932</v>
      </c>
      <c r="H2358" s="849"/>
      <c r="I2358" s="849"/>
      <c r="J2358" s="832"/>
      <c r="K2358" s="832"/>
      <c r="L2358" s="849">
        <v>1</v>
      </c>
      <c r="M2358" s="849">
        <v>2012.57</v>
      </c>
      <c r="N2358" s="832">
        <v>1</v>
      </c>
      <c r="O2358" s="832">
        <v>2012.57</v>
      </c>
      <c r="P2358" s="849"/>
      <c r="Q2358" s="849"/>
      <c r="R2358" s="837"/>
      <c r="S2358" s="850"/>
    </row>
    <row r="2359" spans="1:19" ht="14.4" customHeight="1" x14ac:dyDescent="0.3">
      <c r="A2359" s="831" t="s">
        <v>4551</v>
      </c>
      <c r="B2359" s="832" t="s">
        <v>4881</v>
      </c>
      <c r="C2359" s="832" t="s">
        <v>609</v>
      </c>
      <c r="D2359" s="832" t="s">
        <v>2472</v>
      </c>
      <c r="E2359" s="832" t="s">
        <v>4793</v>
      </c>
      <c r="F2359" s="832" t="s">
        <v>4935</v>
      </c>
      <c r="G2359" s="832" t="s">
        <v>4936</v>
      </c>
      <c r="H2359" s="849"/>
      <c r="I2359" s="849"/>
      <c r="J2359" s="832"/>
      <c r="K2359" s="832"/>
      <c r="L2359" s="849"/>
      <c r="M2359" s="849"/>
      <c r="N2359" s="832"/>
      <c r="O2359" s="832"/>
      <c r="P2359" s="849">
        <v>5</v>
      </c>
      <c r="Q2359" s="849">
        <v>7832.9</v>
      </c>
      <c r="R2359" s="837"/>
      <c r="S2359" s="850">
        <v>1566.58</v>
      </c>
    </row>
    <row r="2360" spans="1:19" ht="14.4" customHeight="1" x14ac:dyDescent="0.3">
      <c r="A2360" s="831" t="s">
        <v>4551</v>
      </c>
      <c r="B2360" s="832" t="s">
        <v>4881</v>
      </c>
      <c r="C2360" s="832" t="s">
        <v>609</v>
      </c>
      <c r="D2360" s="832" t="s">
        <v>2472</v>
      </c>
      <c r="E2360" s="832" t="s">
        <v>4804</v>
      </c>
      <c r="F2360" s="832" t="s">
        <v>4805</v>
      </c>
      <c r="G2360" s="832" t="s">
        <v>4806</v>
      </c>
      <c r="H2360" s="849"/>
      <c r="I2360" s="849"/>
      <c r="J2360" s="832"/>
      <c r="K2360" s="832"/>
      <c r="L2360" s="849">
        <v>2</v>
      </c>
      <c r="M2360" s="849">
        <v>600</v>
      </c>
      <c r="N2360" s="832">
        <v>1</v>
      </c>
      <c r="O2360" s="832">
        <v>300</v>
      </c>
      <c r="P2360" s="849"/>
      <c r="Q2360" s="849"/>
      <c r="R2360" s="837"/>
      <c r="S2360" s="850"/>
    </row>
    <row r="2361" spans="1:19" ht="14.4" customHeight="1" x14ac:dyDescent="0.3">
      <c r="A2361" s="831" t="s">
        <v>4551</v>
      </c>
      <c r="B2361" s="832" t="s">
        <v>4881</v>
      </c>
      <c r="C2361" s="832" t="s">
        <v>609</v>
      </c>
      <c r="D2361" s="832" t="s">
        <v>2472</v>
      </c>
      <c r="E2361" s="832" t="s">
        <v>4804</v>
      </c>
      <c r="F2361" s="832" t="s">
        <v>4813</v>
      </c>
      <c r="G2361" s="832" t="s">
        <v>4814</v>
      </c>
      <c r="H2361" s="849">
        <v>14</v>
      </c>
      <c r="I2361" s="849">
        <v>518</v>
      </c>
      <c r="J2361" s="832">
        <v>2.8</v>
      </c>
      <c r="K2361" s="832">
        <v>37</v>
      </c>
      <c r="L2361" s="849">
        <v>5</v>
      </c>
      <c r="M2361" s="849">
        <v>185</v>
      </c>
      <c r="N2361" s="832">
        <v>1</v>
      </c>
      <c r="O2361" s="832">
        <v>37</v>
      </c>
      <c r="P2361" s="849">
        <v>8</v>
      </c>
      <c r="Q2361" s="849">
        <v>304</v>
      </c>
      <c r="R2361" s="837">
        <v>1.6432432432432433</v>
      </c>
      <c r="S2361" s="850">
        <v>38</v>
      </c>
    </row>
    <row r="2362" spans="1:19" ht="14.4" customHeight="1" x14ac:dyDescent="0.3">
      <c r="A2362" s="831" t="s">
        <v>4551</v>
      </c>
      <c r="B2362" s="832" t="s">
        <v>4881</v>
      </c>
      <c r="C2362" s="832" t="s">
        <v>609</v>
      </c>
      <c r="D2362" s="832" t="s">
        <v>2472</v>
      </c>
      <c r="E2362" s="832" t="s">
        <v>4804</v>
      </c>
      <c r="F2362" s="832" t="s">
        <v>4899</v>
      </c>
      <c r="G2362" s="832" t="s">
        <v>4900</v>
      </c>
      <c r="H2362" s="849">
        <v>75</v>
      </c>
      <c r="I2362" s="849">
        <v>13275</v>
      </c>
      <c r="J2362" s="832">
        <v>0.50390980868508961</v>
      </c>
      <c r="K2362" s="832">
        <v>177</v>
      </c>
      <c r="L2362" s="849">
        <v>148</v>
      </c>
      <c r="M2362" s="849">
        <v>26344</v>
      </c>
      <c r="N2362" s="832">
        <v>1</v>
      </c>
      <c r="O2362" s="832">
        <v>178</v>
      </c>
      <c r="P2362" s="849">
        <v>71</v>
      </c>
      <c r="Q2362" s="849">
        <v>12709</v>
      </c>
      <c r="R2362" s="837">
        <v>0.48242484057090801</v>
      </c>
      <c r="S2362" s="850">
        <v>179</v>
      </c>
    </row>
    <row r="2363" spans="1:19" ht="14.4" customHeight="1" x14ac:dyDescent="0.3">
      <c r="A2363" s="831" t="s">
        <v>4551</v>
      </c>
      <c r="B2363" s="832" t="s">
        <v>4881</v>
      </c>
      <c r="C2363" s="832" t="s">
        <v>609</v>
      </c>
      <c r="D2363" s="832" t="s">
        <v>2472</v>
      </c>
      <c r="E2363" s="832" t="s">
        <v>4804</v>
      </c>
      <c r="F2363" s="832" t="s">
        <v>4901</v>
      </c>
      <c r="G2363" s="832" t="s">
        <v>4902</v>
      </c>
      <c r="H2363" s="849">
        <v>9</v>
      </c>
      <c r="I2363" s="849">
        <v>11178</v>
      </c>
      <c r="J2363" s="832">
        <v>0.33306516492357202</v>
      </c>
      <c r="K2363" s="832">
        <v>1242</v>
      </c>
      <c r="L2363" s="849">
        <v>27</v>
      </c>
      <c r="M2363" s="849">
        <v>33561</v>
      </c>
      <c r="N2363" s="832">
        <v>1</v>
      </c>
      <c r="O2363" s="832">
        <v>1243</v>
      </c>
      <c r="P2363" s="849">
        <v>8</v>
      </c>
      <c r="Q2363" s="849">
        <v>9976</v>
      </c>
      <c r="R2363" s="837">
        <v>0.29724978397544771</v>
      </c>
      <c r="S2363" s="850">
        <v>1247</v>
      </c>
    </row>
    <row r="2364" spans="1:19" ht="14.4" customHeight="1" x14ac:dyDescent="0.3">
      <c r="A2364" s="831" t="s">
        <v>4551</v>
      </c>
      <c r="B2364" s="832" t="s">
        <v>4881</v>
      </c>
      <c r="C2364" s="832" t="s">
        <v>609</v>
      </c>
      <c r="D2364" s="832" t="s">
        <v>2472</v>
      </c>
      <c r="E2364" s="832" t="s">
        <v>4804</v>
      </c>
      <c r="F2364" s="832" t="s">
        <v>4911</v>
      </c>
      <c r="G2364" s="832" t="s">
        <v>4912</v>
      </c>
      <c r="H2364" s="849">
        <v>1</v>
      </c>
      <c r="I2364" s="849">
        <v>721</v>
      </c>
      <c r="J2364" s="832">
        <v>0.16597605893186004</v>
      </c>
      <c r="K2364" s="832">
        <v>721</v>
      </c>
      <c r="L2364" s="849">
        <v>6</v>
      </c>
      <c r="M2364" s="849">
        <v>4344</v>
      </c>
      <c r="N2364" s="832">
        <v>1</v>
      </c>
      <c r="O2364" s="832">
        <v>724</v>
      </c>
      <c r="P2364" s="849">
        <v>6</v>
      </c>
      <c r="Q2364" s="849">
        <v>4392</v>
      </c>
      <c r="R2364" s="837">
        <v>1.011049723756906</v>
      </c>
      <c r="S2364" s="850">
        <v>732</v>
      </c>
    </row>
    <row r="2365" spans="1:19" ht="14.4" customHeight="1" x14ac:dyDescent="0.3">
      <c r="A2365" s="831" t="s">
        <v>4551</v>
      </c>
      <c r="B2365" s="832" t="s">
        <v>4881</v>
      </c>
      <c r="C2365" s="832" t="s">
        <v>609</v>
      </c>
      <c r="D2365" s="832" t="s">
        <v>2472</v>
      </c>
      <c r="E2365" s="832" t="s">
        <v>4804</v>
      </c>
      <c r="F2365" s="832" t="s">
        <v>4825</v>
      </c>
      <c r="G2365" s="832" t="s">
        <v>4826</v>
      </c>
      <c r="H2365" s="849">
        <v>92</v>
      </c>
      <c r="I2365" s="849">
        <v>3066.66</v>
      </c>
      <c r="J2365" s="832">
        <v>0.48677142857142852</v>
      </c>
      <c r="K2365" s="832">
        <v>33.333260869565216</v>
      </c>
      <c r="L2365" s="849">
        <v>189</v>
      </c>
      <c r="M2365" s="849">
        <v>6300</v>
      </c>
      <c r="N2365" s="832">
        <v>1</v>
      </c>
      <c r="O2365" s="832">
        <v>33.333333333333336</v>
      </c>
      <c r="P2365" s="849">
        <v>99</v>
      </c>
      <c r="Q2365" s="849">
        <v>3300</v>
      </c>
      <c r="R2365" s="837">
        <v>0.52380952380952384</v>
      </c>
      <c r="S2365" s="850">
        <v>33.333333333333336</v>
      </c>
    </row>
    <row r="2366" spans="1:19" ht="14.4" customHeight="1" x14ac:dyDescent="0.3">
      <c r="A2366" s="831" t="s">
        <v>4551</v>
      </c>
      <c r="B2366" s="832" t="s">
        <v>4881</v>
      </c>
      <c r="C2366" s="832" t="s">
        <v>609</v>
      </c>
      <c r="D2366" s="832" t="s">
        <v>2472</v>
      </c>
      <c r="E2366" s="832" t="s">
        <v>4804</v>
      </c>
      <c r="F2366" s="832" t="s">
        <v>4827</v>
      </c>
      <c r="G2366" s="832" t="s">
        <v>4828</v>
      </c>
      <c r="H2366" s="849">
        <v>3</v>
      </c>
      <c r="I2366" s="849">
        <v>111</v>
      </c>
      <c r="J2366" s="832"/>
      <c r="K2366" s="832">
        <v>37</v>
      </c>
      <c r="L2366" s="849"/>
      <c r="M2366" s="849"/>
      <c r="N2366" s="832"/>
      <c r="O2366" s="832"/>
      <c r="P2366" s="849"/>
      <c r="Q2366" s="849"/>
      <c r="R2366" s="837"/>
      <c r="S2366" s="850"/>
    </row>
    <row r="2367" spans="1:19" ht="14.4" customHeight="1" x14ac:dyDescent="0.3">
      <c r="A2367" s="831" t="s">
        <v>4551</v>
      </c>
      <c r="B2367" s="832" t="s">
        <v>4881</v>
      </c>
      <c r="C2367" s="832" t="s">
        <v>609</v>
      </c>
      <c r="D2367" s="832" t="s">
        <v>2472</v>
      </c>
      <c r="E2367" s="832" t="s">
        <v>4804</v>
      </c>
      <c r="F2367" s="832" t="s">
        <v>4831</v>
      </c>
      <c r="G2367" s="832" t="s">
        <v>4832</v>
      </c>
      <c r="H2367" s="849">
        <v>1</v>
      </c>
      <c r="I2367" s="849">
        <v>32</v>
      </c>
      <c r="J2367" s="832"/>
      <c r="K2367" s="832">
        <v>32</v>
      </c>
      <c r="L2367" s="849"/>
      <c r="M2367" s="849"/>
      <c r="N2367" s="832"/>
      <c r="O2367" s="832"/>
      <c r="P2367" s="849">
        <v>1</v>
      </c>
      <c r="Q2367" s="849">
        <v>33</v>
      </c>
      <c r="R2367" s="837"/>
      <c r="S2367" s="850">
        <v>33</v>
      </c>
    </row>
    <row r="2368" spans="1:19" ht="14.4" customHeight="1" x14ac:dyDescent="0.3">
      <c r="A2368" s="831" t="s">
        <v>4551</v>
      </c>
      <c r="B2368" s="832" t="s">
        <v>4881</v>
      </c>
      <c r="C2368" s="832" t="s">
        <v>609</v>
      </c>
      <c r="D2368" s="832" t="s">
        <v>2472</v>
      </c>
      <c r="E2368" s="832" t="s">
        <v>4804</v>
      </c>
      <c r="F2368" s="832" t="s">
        <v>4917</v>
      </c>
      <c r="G2368" s="832" t="s">
        <v>4918</v>
      </c>
      <c r="H2368" s="849">
        <v>17</v>
      </c>
      <c r="I2368" s="849">
        <v>6035</v>
      </c>
      <c r="J2368" s="832">
        <v>0.41463414634146339</v>
      </c>
      <c r="K2368" s="832">
        <v>355</v>
      </c>
      <c r="L2368" s="849">
        <v>41</v>
      </c>
      <c r="M2368" s="849">
        <v>14555</v>
      </c>
      <c r="N2368" s="832">
        <v>1</v>
      </c>
      <c r="O2368" s="832">
        <v>355</v>
      </c>
      <c r="P2368" s="849">
        <v>28</v>
      </c>
      <c r="Q2368" s="849">
        <v>10024</v>
      </c>
      <c r="R2368" s="837">
        <v>0.68869804190999662</v>
      </c>
      <c r="S2368" s="850">
        <v>358</v>
      </c>
    </row>
    <row r="2369" spans="1:19" ht="14.4" customHeight="1" x14ac:dyDescent="0.3">
      <c r="A2369" s="831" t="s">
        <v>4551</v>
      </c>
      <c r="B2369" s="832" t="s">
        <v>4881</v>
      </c>
      <c r="C2369" s="832" t="s">
        <v>609</v>
      </c>
      <c r="D2369" s="832" t="s">
        <v>2472</v>
      </c>
      <c r="E2369" s="832" t="s">
        <v>4804</v>
      </c>
      <c r="F2369" s="832" t="s">
        <v>4835</v>
      </c>
      <c r="G2369" s="832" t="s">
        <v>4836</v>
      </c>
      <c r="H2369" s="849"/>
      <c r="I2369" s="849"/>
      <c r="J2369" s="832"/>
      <c r="K2369" s="832"/>
      <c r="L2369" s="849"/>
      <c r="M2369" s="849"/>
      <c r="N2369" s="832"/>
      <c r="O2369" s="832"/>
      <c r="P2369" s="849">
        <v>1</v>
      </c>
      <c r="Q2369" s="849">
        <v>135</v>
      </c>
      <c r="R2369" s="837"/>
      <c r="S2369" s="850">
        <v>135</v>
      </c>
    </row>
    <row r="2370" spans="1:19" ht="14.4" customHeight="1" x14ac:dyDescent="0.3">
      <c r="A2370" s="831" t="s">
        <v>4551</v>
      </c>
      <c r="B2370" s="832" t="s">
        <v>4881</v>
      </c>
      <c r="C2370" s="832" t="s">
        <v>609</v>
      </c>
      <c r="D2370" s="832" t="s">
        <v>2472</v>
      </c>
      <c r="E2370" s="832" t="s">
        <v>4804</v>
      </c>
      <c r="F2370" s="832" t="s">
        <v>4921</v>
      </c>
      <c r="G2370" s="832" t="s">
        <v>4922</v>
      </c>
      <c r="H2370" s="849">
        <v>2</v>
      </c>
      <c r="I2370" s="849">
        <v>1078</v>
      </c>
      <c r="J2370" s="832">
        <v>0.24953703703703703</v>
      </c>
      <c r="K2370" s="832">
        <v>539</v>
      </c>
      <c r="L2370" s="849">
        <v>8</v>
      </c>
      <c r="M2370" s="849">
        <v>4320</v>
      </c>
      <c r="N2370" s="832">
        <v>1</v>
      </c>
      <c r="O2370" s="832">
        <v>540</v>
      </c>
      <c r="P2370" s="849">
        <v>8</v>
      </c>
      <c r="Q2370" s="849">
        <v>4344</v>
      </c>
      <c r="R2370" s="837">
        <v>1.0055555555555555</v>
      </c>
      <c r="S2370" s="850">
        <v>543</v>
      </c>
    </row>
    <row r="2371" spans="1:19" ht="14.4" customHeight="1" x14ac:dyDescent="0.3">
      <c r="A2371" s="831" t="s">
        <v>4551</v>
      </c>
      <c r="B2371" s="832" t="s">
        <v>4881</v>
      </c>
      <c r="C2371" s="832" t="s">
        <v>609</v>
      </c>
      <c r="D2371" s="832" t="s">
        <v>2472</v>
      </c>
      <c r="E2371" s="832" t="s">
        <v>4804</v>
      </c>
      <c r="F2371" s="832" t="s">
        <v>4923</v>
      </c>
      <c r="G2371" s="832" t="s">
        <v>4924</v>
      </c>
      <c r="H2371" s="849">
        <v>12</v>
      </c>
      <c r="I2371" s="849">
        <v>45960</v>
      </c>
      <c r="J2371" s="832">
        <v>1.0903397229075726</v>
      </c>
      <c r="K2371" s="832">
        <v>3830</v>
      </c>
      <c r="L2371" s="849">
        <v>11</v>
      </c>
      <c r="M2371" s="849">
        <v>42152</v>
      </c>
      <c r="N2371" s="832">
        <v>1</v>
      </c>
      <c r="O2371" s="832">
        <v>3832</v>
      </c>
      <c r="P2371" s="849">
        <v>8</v>
      </c>
      <c r="Q2371" s="849">
        <v>30712</v>
      </c>
      <c r="R2371" s="837">
        <v>0.72860125260960329</v>
      </c>
      <c r="S2371" s="850">
        <v>3839</v>
      </c>
    </row>
    <row r="2372" spans="1:19" ht="14.4" customHeight="1" x14ac:dyDescent="0.3">
      <c r="A2372" s="831" t="s">
        <v>4551</v>
      </c>
      <c r="B2372" s="832" t="s">
        <v>4881</v>
      </c>
      <c r="C2372" s="832" t="s">
        <v>609</v>
      </c>
      <c r="D2372" s="832" t="s">
        <v>2472</v>
      </c>
      <c r="E2372" s="832" t="s">
        <v>4804</v>
      </c>
      <c r="F2372" s="832" t="s">
        <v>4925</v>
      </c>
      <c r="G2372" s="832" t="s">
        <v>4926</v>
      </c>
      <c r="H2372" s="849">
        <v>28</v>
      </c>
      <c r="I2372" s="849">
        <v>54432</v>
      </c>
      <c r="J2372" s="832">
        <v>0.53818469448289497</v>
      </c>
      <c r="K2372" s="832">
        <v>1944</v>
      </c>
      <c r="L2372" s="849">
        <v>52</v>
      </c>
      <c r="M2372" s="849">
        <v>101140</v>
      </c>
      <c r="N2372" s="832">
        <v>1</v>
      </c>
      <c r="O2372" s="832">
        <v>1945</v>
      </c>
      <c r="P2372" s="849">
        <v>30</v>
      </c>
      <c r="Q2372" s="849">
        <v>58500</v>
      </c>
      <c r="R2372" s="837">
        <v>0.57840616966580982</v>
      </c>
      <c r="S2372" s="850">
        <v>1950</v>
      </c>
    </row>
    <row r="2373" spans="1:19" ht="14.4" customHeight="1" x14ac:dyDescent="0.3">
      <c r="A2373" s="831" t="s">
        <v>4551</v>
      </c>
      <c r="B2373" s="832" t="s">
        <v>4881</v>
      </c>
      <c r="C2373" s="832" t="s">
        <v>609</v>
      </c>
      <c r="D2373" s="832" t="s">
        <v>2472</v>
      </c>
      <c r="E2373" s="832" t="s">
        <v>4804</v>
      </c>
      <c r="F2373" s="832" t="s">
        <v>4947</v>
      </c>
      <c r="G2373" s="832" t="s">
        <v>4948</v>
      </c>
      <c r="H2373" s="849">
        <v>6</v>
      </c>
      <c r="I2373" s="849">
        <v>49956</v>
      </c>
      <c r="J2373" s="832">
        <v>0.85673126393414512</v>
      </c>
      <c r="K2373" s="832">
        <v>8326</v>
      </c>
      <c r="L2373" s="849">
        <v>7</v>
      </c>
      <c r="M2373" s="849">
        <v>58310</v>
      </c>
      <c r="N2373" s="832">
        <v>1</v>
      </c>
      <c r="O2373" s="832">
        <v>8330</v>
      </c>
      <c r="P2373" s="849">
        <v>3</v>
      </c>
      <c r="Q2373" s="849">
        <v>25038</v>
      </c>
      <c r="R2373" s="837">
        <v>0.42939461498885267</v>
      </c>
      <c r="S2373" s="850">
        <v>8346</v>
      </c>
    </row>
    <row r="2374" spans="1:19" ht="14.4" customHeight="1" x14ac:dyDescent="0.3">
      <c r="A2374" s="831" t="s">
        <v>4551</v>
      </c>
      <c r="B2374" s="832" t="s">
        <v>4881</v>
      </c>
      <c r="C2374" s="832" t="s">
        <v>609</v>
      </c>
      <c r="D2374" s="832" t="s">
        <v>2472</v>
      </c>
      <c r="E2374" s="832" t="s">
        <v>4804</v>
      </c>
      <c r="F2374" s="832" t="s">
        <v>4929</v>
      </c>
      <c r="G2374" s="832" t="s">
        <v>4930</v>
      </c>
      <c r="H2374" s="849">
        <v>1</v>
      </c>
      <c r="I2374" s="849">
        <v>301</v>
      </c>
      <c r="J2374" s="832">
        <v>0.14285714285714285</v>
      </c>
      <c r="K2374" s="832">
        <v>301</v>
      </c>
      <c r="L2374" s="849">
        <v>7</v>
      </c>
      <c r="M2374" s="849">
        <v>2107</v>
      </c>
      <c r="N2374" s="832">
        <v>1</v>
      </c>
      <c r="O2374" s="832">
        <v>301</v>
      </c>
      <c r="P2374" s="849">
        <v>4</v>
      </c>
      <c r="Q2374" s="849">
        <v>1216</v>
      </c>
      <c r="R2374" s="837">
        <v>0.57712387280493593</v>
      </c>
      <c r="S2374" s="850">
        <v>304</v>
      </c>
    </row>
    <row r="2375" spans="1:19" ht="14.4" customHeight="1" x14ac:dyDescent="0.3">
      <c r="A2375" s="831" t="s">
        <v>4551</v>
      </c>
      <c r="B2375" s="832" t="s">
        <v>4881</v>
      </c>
      <c r="C2375" s="832" t="s">
        <v>609</v>
      </c>
      <c r="D2375" s="832" t="s">
        <v>2473</v>
      </c>
      <c r="E2375" s="832" t="s">
        <v>4793</v>
      </c>
      <c r="F2375" s="832" t="s">
        <v>4893</v>
      </c>
      <c r="G2375" s="832" t="s">
        <v>4894</v>
      </c>
      <c r="H2375" s="849">
        <v>2</v>
      </c>
      <c r="I2375" s="849">
        <v>2043.54</v>
      </c>
      <c r="J2375" s="832">
        <v>0.16666666666666663</v>
      </c>
      <c r="K2375" s="832">
        <v>1021.77</v>
      </c>
      <c r="L2375" s="849">
        <v>12</v>
      </c>
      <c r="M2375" s="849">
        <v>12261.240000000002</v>
      </c>
      <c r="N2375" s="832">
        <v>1</v>
      </c>
      <c r="O2375" s="832">
        <v>1021.7700000000001</v>
      </c>
      <c r="P2375" s="849"/>
      <c r="Q2375" s="849"/>
      <c r="R2375" s="837"/>
      <c r="S2375" s="850"/>
    </row>
    <row r="2376" spans="1:19" ht="14.4" customHeight="1" x14ac:dyDescent="0.3">
      <c r="A2376" s="831" t="s">
        <v>4551</v>
      </c>
      <c r="B2376" s="832" t="s">
        <v>4881</v>
      </c>
      <c r="C2376" s="832" t="s">
        <v>609</v>
      </c>
      <c r="D2376" s="832" t="s">
        <v>2473</v>
      </c>
      <c r="E2376" s="832" t="s">
        <v>4793</v>
      </c>
      <c r="F2376" s="832" t="s">
        <v>4931</v>
      </c>
      <c r="G2376" s="832" t="s">
        <v>4932</v>
      </c>
      <c r="H2376" s="849"/>
      <c r="I2376" s="849"/>
      <c r="J2376" s="832"/>
      <c r="K2376" s="832"/>
      <c r="L2376" s="849">
        <v>1</v>
      </c>
      <c r="M2376" s="849">
        <v>2012.57</v>
      </c>
      <c r="N2376" s="832">
        <v>1</v>
      </c>
      <c r="O2376" s="832">
        <v>2012.57</v>
      </c>
      <c r="P2376" s="849"/>
      <c r="Q2376" s="849"/>
      <c r="R2376" s="837"/>
      <c r="S2376" s="850"/>
    </row>
    <row r="2377" spans="1:19" ht="14.4" customHeight="1" x14ac:dyDescent="0.3">
      <c r="A2377" s="831" t="s">
        <v>4551</v>
      </c>
      <c r="B2377" s="832" t="s">
        <v>4881</v>
      </c>
      <c r="C2377" s="832" t="s">
        <v>609</v>
      </c>
      <c r="D2377" s="832" t="s">
        <v>2473</v>
      </c>
      <c r="E2377" s="832" t="s">
        <v>4793</v>
      </c>
      <c r="F2377" s="832" t="s">
        <v>4935</v>
      </c>
      <c r="G2377" s="832" t="s">
        <v>4936</v>
      </c>
      <c r="H2377" s="849"/>
      <c r="I2377" s="849"/>
      <c r="J2377" s="832"/>
      <c r="K2377" s="832"/>
      <c r="L2377" s="849"/>
      <c r="M2377" s="849"/>
      <c r="N2377" s="832"/>
      <c r="O2377" s="832"/>
      <c r="P2377" s="849">
        <v>7</v>
      </c>
      <c r="Q2377" s="849">
        <v>10966.06</v>
      </c>
      <c r="R2377" s="837"/>
      <c r="S2377" s="850">
        <v>1566.58</v>
      </c>
    </row>
    <row r="2378" spans="1:19" ht="14.4" customHeight="1" x14ac:dyDescent="0.3">
      <c r="A2378" s="831" t="s">
        <v>4551</v>
      </c>
      <c r="B2378" s="832" t="s">
        <v>4881</v>
      </c>
      <c r="C2378" s="832" t="s">
        <v>609</v>
      </c>
      <c r="D2378" s="832" t="s">
        <v>2473</v>
      </c>
      <c r="E2378" s="832" t="s">
        <v>4804</v>
      </c>
      <c r="F2378" s="832" t="s">
        <v>4813</v>
      </c>
      <c r="G2378" s="832" t="s">
        <v>4814</v>
      </c>
      <c r="H2378" s="849">
        <v>27</v>
      </c>
      <c r="I2378" s="849">
        <v>999</v>
      </c>
      <c r="J2378" s="832">
        <v>0.79411764705882348</v>
      </c>
      <c r="K2378" s="832">
        <v>37</v>
      </c>
      <c r="L2378" s="849">
        <v>34</v>
      </c>
      <c r="M2378" s="849">
        <v>1258</v>
      </c>
      <c r="N2378" s="832">
        <v>1</v>
      </c>
      <c r="O2378" s="832">
        <v>37</v>
      </c>
      <c r="P2378" s="849">
        <v>28</v>
      </c>
      <c r="Q2378" s="849">
        <v>1064</v>
      </c>
      <c r="R2378" s="837">
        <v>0.84578696343402227</v>
      </c>
      <c r="S2378" s="850">
        <v>38</v>
      </c>
    </row>
    <row r="2379" spans="1:19" ht="14.4" customHeight="1" x14ac:dyDescent="0.3">
      <c r="A2379" s="831" t="s">
        <v>4551</v>
      </c>
      <c r="B2379" s="832" t="s">
        <v>4881</v>
      </c>
      <c r="C2379" s="832" t="s">
        <v>609</v>
      </c>
      <c r="D2379" s="832" t="s">
        <v>2473</v>
      </c>
      <c r="E2379" s="832" t="s">
        <v>4804</v>
      </c>
      <c r="F2379" s="832" t="s">
        <v>4899</v>
      </c>
      <c r="G2379" s="832" t="s">
        <v>4900</v>
      </c>
      <c r="H2379" s="849">
        <v>219</v>
      </c>
      <c r="I2379" s="849">
        <v>38763</v>
      </c>
      <c r="J2379" s="832">
        <v>1.1342169943820224</v>
      </c>
      <c r="K2379" s="832">
        <v>177</v>
      </c>
      <c r="L2379" s="849">
        <v>192</v>
      </c>
      <c r="M2379" s="849">
        <v>34176</v>
      </c>
      <c r="N2379" s="832">
        <v>1</v>
      </c>
      <c r="O2379" s="832">
        <v>178</v>
      </c>
      <c r="P2379" s="849">
        <v>195</v>
      </c>
      <c r="Q2379" s="849">
        <v>34905</v>
      </c>
      <c r="R2379" s="837">
        <v>1.0213307584269662</v>
      </c>
      <c r="S2379" s="850">
        <v>179</v>
      </c>
    </row>
    <row r="2380" spans="1:19" ht="14.4" customHeight="1" x14ac:dyDescent="0.3">
      <c r="A2380" s="831" t="s">
        <v>4551</v>
      </c>
      <c r="B2380" s="832" t="s">
        <v>4881</v>
      </c>
      <c r="C2380" s="832" t="s">
        <v>609</v>
      </c>
      <c r="D2380" s="832" t="s">
        <v>2473</v>
      </c>
      <c r="E2380" s="832" t="s">
        <v>4804</v>
      </c>
      <c r="F2380" s="832" t="s">
        <v>4903</v>
      </c>
      <c r="G2380" s="832" t="s">
        <v>4904</v>
      </c>
      <c r="H2380" s="849"/>
      <c r="I2380" s="849"/>
      <c r="J2380" s="832"/>
      <c r="K2380" s="832"/>
      <c r="L2380" s="849"/>
      <c r="M2380" s="849"/>
      <c r="N2380" s="832"/>
      <c r="O2380" s="832"/>
      <c r="P2380" s="849">
        <v>5</v>
      </c>
      <c r="Q2380" s="849">
        <v>3575</v>
      </c>
      <c r="R2380" s="837"/>
      <c r="S2380" s="850">
        <v>715</v>
      </c>
    </row>
    <row r="2381" spans="1:19" ht="14.4" customHeight="1" x14ac:dyDescent="0.3">
      <c r="A2381" s="831" t="s">
        <v>4551</v>
      </c>
      <c r="B2381" s="832" t="s">
        <v>4881</v>
      </c>
      <c r="C2381" s="832" t="s">
        <v>609</v>
      </c>
      <c r="D2381" s="832" t="s">
        <v>2473</v>
      </c>
      <c r="E2381" s="832" t="s">
        <v>4804</v>
      </c>
      <c r="F2381" s="832" t="s">
        <v>4905</v>
      </c>
      <c r="G2381" s="832" t="s">
        <v>4906</v>
      </c>
      <c r="H2381" s="849">
        <v>42</v>
      </c>
      <c r="I2381" s="849">
        <v>26502</v>
      </c>
      <c r="J2381" s="832">
        <v>1.8231975784259769</v>
      </c>
      <c r="K2381" s="832">
        <v>631</v>
      </c>
      <c r="L2381" s="849">
        <v>23</v>
      </c>
      <c r="M2381" s="849">
        <v>14536</v>
      </c>
      <c r="N2381" s="832">
        <v>1</v>
      </c>
      <c r="O2381" s="832">
        <v>632</v>
      </c>
      <c r="P2381" s="849">
        <v>40</v>
      </c>
      <c r="Q2381" s="849">
        <v>25320</v>
      </c>
      <c r="R2381" s="837">
        <v>1.7418822234452394</v>
      </c>
      <c r="S2381" s="850">
        <v>633</v>
      </c>
    </row>
    <row r="2382" spans="1:19" ht="14.4" customHeight="1" x14ac:dyDescent="0.3">
      <c r="A2382" s="831" t="s">
        <v>4551</v>
      </c>
      <c r="B2382" s="832" t="s">
        <v>4881</v>
      </c>
      <c r="C2382" s="832" t="s">
        <v>609</v>
      </c>
      <c r="D2382" s="832" t="s">
        <v>2473</v>
      </c>
      <c r="E2382" s="832" t="s">
        <v>4804</v>
      </c>
      <c r="F2382" s="832" t="s">
        <v>4907</v>
      </c>
      <c r="G2382" s="832" t="s">
        <v>4908</v>
      </c>
      <c r="H2382" s="849">
        <v>14</v>
      </c>
      <c r="I2382" s="849">
        <v>93492</v>
      </c>
      <c r="J2382" s="832">
        <v>1.9991019308486753</v>
      </c>
      <c r="K2382" s="832">
        <v>6678</v>
      </c>
      <c r="L2382" s="849">
        <v>7</v>
      </c>
      <c r="M2382" s="849">
        <v>46767</v>
      </c>
      <c r="N2382" s="832">
        <v>1</v>
      </c>
      <c r="O2382" s="832">
        <v>6681</v>
      </c>
      <c r="P2382" s="849">
        <v>1</v>
      </c>
      <c r="Q2382" s="849">
        <v>6695</v>
      </c>
      <c r="R2382" s="837">
        <v>0.14315649924091775</v>
      </c>
      <c r="S2382" s="850">
        <v>6695</v>
      </c>
    </row>
    <row r="2383" spans="1:19" ht="14.4" customHeight="1" x14ac:dyDescent="0.3">
      <c r="A2383" s="831" t="s">
        <v>4551</v>
      </c>
      <c r="B2383" s="832" t="s">
        <v>4881</v>
      </c>
      <c r="C2383" s="832" t="s">
        <v>609</v>
      </c>
      <c r="D2383" s="832" t="s">
        <v>2473</v>
      </c>
      <c r="E2383" s="832" t="s">
        <v>4804</v>
      </c>
      <c r="F2383" s="832" t="s">
        <v>4941</v>
      </c>
      <c r="G2383" s="832" t="s">
        <v>4942</v>
      </c>
      <c r="H2383" s="849"/>
      <c r="I2383" s="849"/>
      <c r="J2383" s="832"/>
      <c r="K2383" s="832"/>
      <c r="L2383" s="849"/>
      <c r="M2383" s="849"/>
      <c r="N2383" s="832"/>
      <c r="O2383" s="832"/>
      <c r="P2383" s="849">
        <v>1</v>
      </c>
      <c r="Q2383" s="849">
        <v>2901</v>
      </c>
      <c r="R2383" s="837"/>
      <c r="S2383" s="850">
        <v>2901</v>
      </c>
    </row>
    <row r="2384" spans="1:19" ht="14.4" customHeight="1" x14ac:dyDescent="0.3">
      <c r="A2384" s="831" t="s">
        <v>4551</v>
      </c>
      <c r="B2384" s="832" t="s">
        <v>4881</v>
      </c>
      <c r="C2384" s="832" t="s">
        <v>609</v>
      </c>
      <c r="D2384" s="832" t="s">
        <v>2473</v>
      </c>
      <c r="E2384" s="832" t="s">
        <v>4804</v>
      </c>
      <c r="F2384" s="832" t="s">
        <v>4911</v>
      </c>
      <c r="G2384" s="832" t="s">
        <v>4912</v>
      </c>
      <c r="H2384" s="849">
        <v>2</v>
      </c>
      <c r="I2384" s="849">
        <v>1442</v>
      </c>
      <c r="J2384" s="832">
        <v>0.15320866978325542</v>
      </c>
      <c r="K2384" s="832">
        <v>721</v>
      </c>
      <c r="L2384" s="849">
        <v>13</v>
      </c>
      <c r="M2384" s="849">
        <v>9412</v>
      </c>
      <c r="N2384" s="832">
        <v>1</v>
      </c>
      <c r="O2384" s="832">
        <v>724</v>
      </c>
      <c r="P2384" s="849">
        <v>9</v>
      </c>
      <c r="Q2384" s="849">
        <v>6588</v>
      </c>
      <c r="R2384" s="837">
        <v>0.69995750106247345</v>
      </c>
      <c r="S2384" s="850">
        <v>732</v>
      </c>
    </row>
    <row r="2385" spans="1:19" ht="14.4" customHeight="1" x14ac:dyDescent="0.3">
      <c r="A2385" s="831" t="s">
        <v>4551</v>
      </c>
      <c r="B2385" s="832" t="s">
        <v>4881</v>
      </c>
      <c r="C2385" s="832" t="s">
        <v>609</v>
      </c>
      <c r="D2385" s="832" t="s">
        <v>2473</v>
      </c>
      <c r="E2385" s="832" t="s">
        <v>4804</v>
      </c>
      <c r="F2385" s="832" t="s">
        <v>4913</v>
      </c>
      <c r="G2385" s="832" t="s">
        <v>4914</v>
      </c>
      <c r="H2385" s="849"/>
      <c r="I2385" s="849"/>
      <c r="J2385" s="832"/>
      <c r="K2385" s="832"/>
      <c r="L2385" s="849">
        <v>10</v>
      </c>
      <c r="M2385" s="849">
        <v>8790</v>
      </c>
      <c r="N2385" s="832">
        <v>1</v>
      </c>
      <c r="O2385" s="832">
        <v>879</v>
      </c>
      <c r="P2385" s="849"/>
      <c r="Q2385" s="849"/>
      <c r="R2385" s="837"/>
      <c r="S2385" s="850"/>
    </row>
    <row r="2386" spans="1:19" ht="14.4" customHeight="1" x14ac:dyDescent="0.3">
      <c r="A2386" s="831" t="s">
        <v>4551</v>
      </c>
      <c r="B2386" s="832" t="s">
        <v>4881</v>
      </c>
      <c r="C2386" s="832" t="s">
        <v>609</v>
      </c>
      <c r="D2386" s="832" t="s">
        <v>2473</v>
      </c>
      <c r="E2386" s="832" t="s">
        <v>4804</v>
      </c>
      <c r="F2386" s="832" t="s">
        <v>4825</v>
      </c>
      <c r="G2386" s="832" t="s">
        <v>4826</v>
      </c>
      <c r="H2386" s="849">
        <v>288</v>
      </c>
      <c r="I2386" s="849">
        <v>9600</v>
      </c>
      <c r="J2386" s="832">
        <v>1.2151883352046389</v>
      </c>
      <c r="K2386" s="832">
        <v>33.333333333333336</v>
      </c>
      <c r="L2386" s="849">
        <v>237</v>
      </c>
      <c r="M2386" s="849">
        <v>7900.01</v>
      </c>
      <c r="N2386" s="832">
        <v>1</v>
      </c>
      <c r="O2386" s="832">
        <v>33.333375527426163</v>
      </c>
      <c r="P2386" s="849">
        <v>236</v>
      </c>
      <c r="Q2386" s="849">
        <v>7866.67</v>
      </c>
      <c r="R2386" s="837">
        <v>0.9957797521775289</v>
      </c>
      <c r="S2386" s="850">
        <v>33.33334745762712</v>
      </c>
    </row>
    <row r="2387" spans="1:19" ht="14.4" customHeight="1" x14ac:dyDescent="0.3">
      <c r="A2387" s="831" t="s">
        <v>4551</v>
      </c>
      <c r="B2387" s="832" t="s">
        <v>4881</v>
      </c>
      <c r="C2387" s="832" t="s">
        <v>609</v>
      </c>
      <c r="D2387" s="832" t="s">
        <v>2473</v>
      </c>
      <c r="E2387" s="832" t="s">
        <v>4804</v>
      </c>
      <c r="F2387" s="832" t="s">
        <v>4915</v>
      </c>
      <c r="G2387" s="832" t="s">
        <v>4916</v>
      </c>
      <c r="H2387" s="849">
        <v>42</v>
      </c>
      <c r="I2387" s="849">
        <v>39438</v>
      </c>
      <c r="J2387" s="832">
        <v>2.4705882352941178</v>
      </c>
      <c r="K2387" s="832">
        <v>939</v>
      </c>
      <c r="L2387" s="849">
        <v>17</v>
      </c>
      <c r="M2387" s="849">
        <v>15963</v>
      </c>
      <c r="N2387" s="832">
        <v>1</v>
      </c>
      <c r="O2387" s="832">
        <v>939</v>
      </c>
      <c r="P2387" s="849">
        <v>14</v>
      </c>
      <c r="Q2387" s="849">
        <v>13188</v>
      </c>
      <c r="R2387" s="837">
        <v>0.82616049614734077</v>
      </c>
      <c r="S2387" s="850">
        <v>942</v>
      </c>
    </row>
    <row r="2388" spans="1:19" ht="14.4" customHeight="1" x14ac:dyDescent="0.3">
      <c r="A2388" s="831" t="s">
        <v>4551</v>
      </c>
      <c r="B2388" s="832" t="s">
        <v>4881</v>
      </c>
      <c r="C2388" s="832" t="s">
        <v>609</v>
      </c>
      <c r="D2388" s="832" t="s">
        <v>2473</v>
      </c>
      <c r="E2388" s="832" t="s">
        <v>4804</v>
      </c>
      <c r="F2388" s="832" t="s">
        <v>4917</v>
      </c>
      <c r="G2388" s="832" t="s">
        <v>4918</v>
      </c>
      <c r="H2388" s="849">
        <v>68</v>
      </c>
      <c r="I2388" s="849">
        <v>24140</v>
      </c>
      <c r="J2388" s="832">
        <v>1.4166666666666667</v>
      </c>
      <c r="K2388" s="832">
        <v>355</v>
      </c>
      <c r="L2388" s="849">
        <v>48</v>
      </c>
      <c r="M2388" s="849">
        <v>17040</v>
      </c>
      <c r="N2388" s="832">
        <v>1</v>
      </c>
      <c r="O2388" s="832">
        <v>355</v>
      </c>
      <c r="P2388" s="849">
        <v>41</v>
      </c>
      <c r="Q2388" s="849">
        <v>14678</v>
      </c>
      <c r="R2388" s="837">
        <v>0.86138497652582158</v>
      </c>
      <c r="S2388" s="850">
        <v>358</v>
      </c>
    </row>
    <row r="2389" spans="1:19" ht="14.4" customHeight="1" x14ac:dyDescent="0.3">
      <c r="A2389" s="831" t="s">
        <v>4551</v>
      </c>
      <c r="B2389" s="832" t="s">
        <v>4881</v>
      </c>
      <c r="C2389" s="832" t="s">
        <v>609</v>
      </c>
      <c r="D2389" s="832" t="s">
        <v>2473</v>
      </c>
      <c r="E2389" s="832" t="s">
        <v>4804</v>
      </c>
      <c r="F2389" s="832" t="s">
        <v>4921</v>
      </c>
      <c r="G2389" s="832" t="s">
        <v>4922</v>
      </c>
      <c r="H2389" s="849">
        <v>40</v>
      </c>
      <c r="I2389" s="849">
        <v>21560</v>
      </c>
      <c r="J2389" s="832">
        <v>0.81481481481481477</v>
      </c>
      <c r="K2389" s="832">
        <v>539</v>
      </c>
      <c r="L2389" s="849">
        <v>49</v>
      </c>
      <c r="M2389" s="849">
        <v>26460</v>
      </c>
      <c r="N2389" s="832">
        <v>1</v>
      </c>
      <c r="O2389" s="832">
        <v>540</v>
      </c>
      <c r="P2389" s="849">
        <v>51</v>
      </c>
      <c r="Q2389" s="849">
        <v>27693</v>
      </c>
      <c r="R2389" s="837">
        <v>1.0465986394557822</v>
      </c>
      <c r="S2389" s="850">
        <v>543</v>
      </c>
    </row>
    <row r="2390" spans="1:19" ht="14.4" customHeight="1" x14ac:dyDescent="0.3">
      <c r="A2390" s="831" t="s">
        <v>4551</v>
      </c>
      <c r="B2390" s="832" t="s">
        <v>4881</v>
      </c>
      <c r="C2390" s="832" t="s">
        <v>609</v>
      </c>
      <c r="D2390" s="832" t="s">
        <v>2473</v>
      </c>
      <c r="E2390" s="832" t="s">
        <v>4804</v>
      </c>
      <c r="F2390" s="832" t="s">
        <v>4925</v>
      </c>
      <c r="G2390" s="832" t="s">
        <v>4926</v>
      </c>
      <c r="H2390" s="849">
        <v>45</v>
      </c>
      <c r="I2390" s="849">
        <v>87480</v>
      </c>
      <c r="J2390" s="832">
        <v>0.88189928927869343</v>
      </c>
      <c r="K2390" s="832">
        <v>1944</v>
      </c>
      <c r="L2390" s="849">
        <v>51</v>
      </c>
      <c r="M2390" s="849">
        <v>99195</v>
      </c>
      <c r="N2390" s="832">
        <v>1</v>
      </c>
      <c r="O2390" s="832">
        <v>1945</v>
      </c>
      <c r="P2390" s="849">
        <v>51</v>
      </c>
      <c r="Q2390" s="849">
        <v>99450</v>
      </c>
      <c r="R2390" s="837">
        <v>1.0025706940874035</v>
      </c>
      <c r="S2390" s="850">
        <v>1950</v>
      </c>
    </row>
    <row r="2391" spans="1:19" ht="14.4" customHeight="1" x14ac:dyDescent="0.3">
      <c r="A2391" s="831" t="s">
        <v>4551</v>
      </c>
      <c r="B2391" s="832" t="s">
        <v>4881</v>
      </c>
      <c r="C2391" s="832" t="s">
        <v>609</v>
      </c>
      <c r="D2391" s="832" t="s">
        <v>2473</v>
      </c>
      <c r="E2391" s="832" t="s">
        <v>4804</v>
      </c>
      <c r="F2391" s="832" t="s">
        <v>4945</v>
      </c>
      <c r="G2391" s="832" t="s">
        <v>4946</v>
      </c>
      <c r="H2391" s="849">
        <v>1</v>
      </c>
      <c r="I2391" s="849">
        <v>146</v>
      </c>
      <c r="J2391" s="832"/>
      <c r="K2391" s="832">
        <v>146</v>
      </c>
      <c r="L2391" s="849"/>
      <c r="M2391" s="849"/>
      <c r="N2391" s="832"/>
      <c r="O2391" s="832"/>
      <c r="P2391" s="849"/>
      <c r="Q2391" s="849"/>
      <c r="R2391" s="837"/>
      <c r="S2391" s="850"/>
    </row>
    <row r="2392" spans="1:19" ht="14.4" customHeight="1" x14ac:dyDescent="0.3">
      <c r="A2392" s="831" t="s">
        <v>4551</v>
      </c>
      <c r="B2392" s="832" t="s">
        <v>4881</v>
      </c>
      <c r="C2392" s="832" t="s">
        <v>609</v>
      </c>
      <c r="D2392" s="832" t="s">
        <v>2473</v>
      </c>
      <c r="E2392" s="832" t="s">
        <v>4804</v>
      </c>
      <c r="F2392" s="832" t="s">
        <v>4929</v>
      </c>
      <c r="G2392" s="832" t="s">
        <v>4930</v>
      </c>
      <c r="H2392" s="849">
        <v>129</v>
      </c>
      <c r="I2392" s="849">
        <v>38829</v>
      </c>
      <c r="J2392" s="832">
        <v>1.4659090909090908</v>
      </c>
      <c r="K2392" s="832">
        <v>301</v>
      </c>
      <c r="L2392" s="849">
        <v>88</v>
      </c>
      <c r="M2392" s="849">
        <v>26488</v>
      </c>
      <c r="N2392" s="832">
        <v>1</v>
      </c>
      <c r="O2392" s="832">
        <v>301</v>
      </c>
      <c r="P2392" s="849">
        <v>83</v>
      </c>
      <c r="Q2392" s="849">
        <v>25232</v>
      </c>
      <c r="R2392" s="837">
        <v>0.95258230141951072</v>
      </c>
      <c r="S2392" s="850">
        <v>304</v>
      </c>
    </row>
    <row r="2393" spans="1:19" ht="14.4" customHeight="1" x14ac:dyDescent="0.3">
      <c r="A2393" s="831" t="s">
        <v>4551</v>
      </c>
      <c r="B2393" s="832" t="s">
        <v>4881</v>
      </c>
      <c r="C2393" s="832" t="s">
        <v>609</v>
      </c>
      <c r="D2393" s="832" t="s">
        <v>2473</v>
      </c>
      <c r="E2393" s="832" t="s">
        <v>4804</v>
      </c>
      <c r="F2393" s="832" t="s">
        <v>4949</v>
      </c>
      <c r="G2393" s="832" t="s">
        <v>4950</v>
      </c>
      <c r="H2393" s="849">
        <v>133</v>
      </c>
      <c r="I2393" s="849">
        <v>21280</v>
      </c>
      <c r="J2393" s="832">
        <v>1.4777777777777779</v>
      </c>
      <c r="K2393" s="832">
        <v>160</v>
      </c>
      <c r="L2393" s="849">
        <v>90</v>
      </c>
      <c r="M2393" s="849">
        <v>14400</v>
      </c>
      <c r="N2393" s="832">
        <v>1</v>
      </c>
      <c r="O2393" s="832">
        <v>160</v>
      </c>
      <c r="P2393" s="849">
        <v>87</v>
      </c>
      <c r="Q2393" s="849">
        <v>14007</v>
      </c>
      <c r="R2393" s="837">
        <v>0.97270833333333329</v>
      </c>
      <c r="S2393" s="850">
        <v>161</v>
      </c>
    </row>
    <row r="2394" spans="1:19" ht="14.4" customHeight="1" x14ac:dyDescent="0.3">
      <c r="A2394" s="831" t="s">
        <v>4551</v>
      </c>
      <c r="B2394" s="832" t="s">
        <v>4881</v>
      </c>
      <c r="C2394" s="832" t="s">
        <v>609</v>
      </c>
      <c r="D2394" s="832" t="s">
        <v>2480</v>
      </c>
      <c r="E2394" s="832" t="s">
        <v>4553</v>
      </c>
      <c r="F2394" s="832" t="s">
        <v>4563</v>
      </c>
      <c r="G2394" s="832" t="s">
        <v>4564</v>
      </c>
      <c r="H2394" s="849">
        <v>6</v>
      </c>
      <c r="I2394" s="849">
        <v>38235.24</v>
      </c>
      <c r="J2394" s="832">
        <v>0.50390150556680158</v>
      </c>
      <c r="K2394" s="832">
        <v>6372.54</v>
      </c>
      <c r="L2394" s="849">
        <v>16</v>
      </c>
      <c r="M2394" s="849">
        <v>75878.399999999994</v>
      </c>
      <c r="N2394" s="832">
        <v>1</v>
      </c>
      <c r="O2394" s="832">
        <v>4742.3999999999996</v>
      </c>
      <c r="P2394" s="849">
        <v>4</v>
      </c>
      <c r="Q2394" s="849">
        <v>18969.599999999999</v>
      </c>
      <c r="R2394" s="837">
        <v>0.25</v>
      </c>
      <c r="S2394" s="850">
        <v>4742.3999999999996</v>
      </c>
    </row>
    <row r="2395" spans="1:19" ht="14.4" customHeight="1" x14ac:dyDescent="0.3">
      <c r="A2395" s="831" t="s">
        <v>4551</v>
      </c>
      <c r="B2395" s="832" t="s">
        <v>4881</v>
      </c>
      <c r="C2395" s="832" t="s">
        <v>609</v>
      </c>
      <c r="D2395" s="832" t="s">
        <v>2480</v>
      </c>
      <c r="E2395" s="832" t="s">
        <v>4553</v>
      </c>
      <c r="F2395" s="832" t="s">
        <v>4567</v>
      </c>
      <c r="G2395" s="832" t="s">
        <v>1660</v>
      </c>
      <c r="H2395" s="849">
        <v>6.1</v>
      </c>
      <c r="I2395" s="849">
        <v>40389.01</v>
      </c>
      <c r="J2395" s="832"/>
      <c r="K2395" s="832">
        <v>6621.1491803278695</v>
      </c>
      <c r="L2395" s="849"/>
      <c r="M2395" s="849"/>
      <c r="N2395" s="832"/>
      <c r="O2395" s="832"/>
      <c r="P2395" s="849"/>
      <c r="Q2395" s="849"/>
      <c r="R2395" s="837"/>
      <c r="S2395" s="850"/>
    </row>
    <row r="2396" spans="1:19" ht="14.4" customHeight="1" x14ac:dyDescent="0.3">
      <c r="A2396" s="831" t="s">
        <v>4551</v>
      </c>
      <c r="B2396" s="832" t="s">
        <v>4881</v>
      </c>
      <c r="C2396" s="832" t="s">
        <v>609</v>
      </c>
      <c r="D2396" s="832" t="s">
        <v>2480</v>
      </c>
      <c r="E2396" s="832" t="s">
        <v>4553</v>
      </c>
      <c r="F2396" s="832" t="s">
        <v>4725</v>
      </c>
      <c r="G2396" s="832" t="s">
        <v>4564</v>
      </c>
      <c r="H2396" s="849">
        <v>1</v>
      </c>
      <c r="I2396" s="849">
        <v>6372.54</v>
      </c>
      <c r="J2396" s="832"/>
      <c r="K2396" s="832">
        <v>6372.54</v>
      </c>
      <c r="L2396" s="849"/>
      <c r="M2396" s="849"/>
      <c r="N2396" s="832"/>
      <c r="O2396" s="832"/>
      <c r="P2396" s="849">
        <v>4</v>
      </c>
      <c r="Q2396" s="849">
        <v>16349.44</v>
      </c>
      <c r="R2396" s="837"/>
      <c r="S2396" s="850">
        <v>4087.36</v>
      </c>
    </row>
    <row r="2397" spans="1:19" ht="14.4" customHeight="1" x14ac:dyDescent="0.3">
      <c r="A2397" s="831" t="s">
        <v>4551</v>
      </c>
      <c r="B2397" s="832" t="s">
        <v>4881</v>
      </c>
      <c r="C2397" s="832" t="s">
        <v>609</v>
      </c>
      <c r="D2397" s="832" t="s">
        <v>2480</v>
      </c>
      <c r="E2397" s="832" t="s">
        <v>4553</v>
      </c>
      <c r="F2397" s="832" t="s">
        <v>4749</v>
      </c>
      <c r="G2397" s="832" t="s">
        <v>2387</v>
      </c>
      <c r="H2397" s="849"/>
      <c r="I2397" s="849"/>
      <c r="J2397" s="832"/>
      <c r="K2397" s="832"/>
      <c r="L2397" s="849">
        <v>3</v>
      </c>
      <c r="M2397" s="849">
        <v>13701.300000000001</v>
      </c>
      <c r="N2397" s="832">
        <v>1</v>
      </c>
      <c r="O2397" s="832">
        <v>4567.1000000000004</v>
      </c>
      <c r="P2397" s="849">
        <v>2</v>
      </c>
      <c r="Q2397" s="849">
        <v>7930.1</v>
      </c>
      <c r="R2397" s="837">
        <v>0.57878449490194361</v>
      </c>
      <c r="S2397" s="850">
        <v>3965.05</v>
      </c>
    </row>
    <row r="2398" spans="1:19" ht="14.4" customHeight="1" x14ac:dyDescent="0.3">
      <c r="A2398" s="831" t="s">
        <v>4551</v>
      </c>
      <c r="B2398" s="832" t="s">
        <v>4881</v>
      </c>
      <c r="C2398" s="832" t="s">
        <v>609</v>
      </c>
      <c r="D2398" s="832" t="s">
        <v>2480</v>
      </c>
      <c r="E2398" s="832" t="s">
        <v>4793</v>
      </c>
      <c r="F2398" s="832" t="s">
        <v>4893</v>
      </c>
      <c r="G2398" s="832" t="s">
        <v>4894</v>
      </c>
      <c r="H2398" s="849">
        <v>5</v>
      </c>
      <c r="I2398" s="849">
        <v>5108.8500000000004</v>
      </c>
      <c r="J2398" s="832">
        <v>1.2500000000000002</v>
      </c>
      <c r="K2398" s="832">
        <v>1021.7700000000001</v>
      </c>
      <c r="L2398" s="849">
        <v>4</v>
      </c>
      <c r="M2398" s="849">
        <v>4087.08</v>
      </c>
      <c r="N2398" s="832">
        <v>1</v>
      </c>
      <c r="O2398" s="832">
        <v>1021.77</v>
      </c>
      <c r="P2398" s="849"/>
      <c r="Q2398" s="849"/>
      <c r="R2398" s="837"/>
      <c r="S2398" s="850"/>
    </row>
    <row r="2399" spans="1:19" ht="14.4" customHeight="1" x14ac:dyDescent="0.3">
      <c r="A2399" s="831" t="s">
        <v>4551</v>
      </c>
      <c r="B2399" s="832" t="s">
        <v>4881</v>
      </c>
      <c r="C2399" s="832" t="s">
        <v>609</v>
      </c>
      <c r="D2399" s="832" t="s">
        <v>2480</v>
      </c>
      <c r="E2399" s="832" t="s">
        <v>4793</v>
      </c>
      <c r="F2399" s="832" t="s">
        <v>4931</v>
      </c>
      <c r="G2399" s="832" t="s">
        <v>4932</v>
      </c>
      <c r="H2399" s="849">
        <v>8</v>
      </c>
      <c r="I2399" s="849">
        <v>16100.56</v>
      </c>
      <c r="J2399" s="832">
        <v>1</v>
      </c>
      <c r="K2399" s="832">
        <v>2012.57</v>
      </c>
      <c r="L2399" s="849">
        <v>8</v>
      </c>
      <c r="M2399" s="849">
        <v>16100.56</v>
      </c>
      <c r="N2399" s="832">
        <v>1</v>
      </c>
      <c r="O2399" s="832">
        <v>2012.57</v>
      </c>
      <c r="P2399" s="849"/>
      <c r="Q2399" s="849"/>
      <c r="R2399" s="837"/>
      <c r="S2399" s="850"/>
    </row>
    <row r="2400" spans="1:19" ht="14.4" customHeight="1" x14ac:dyDescent="0.3">
      <c r="A2400" s="831" t="s">
        <v>4551</v>
      </c>
      <c r="B2400" s="832" t="s">
        <v>4881</v>
      </c>
      <c r="C2400" s="832" t="s">
        <v>609</v>
      </c>
      <c r="D2400" s="832" t="s">
        <v>2480</v>
      </c>
      <c r="E2400" s="832" t="s">
        <v>4793</v>
      </c>
      <c r="F2400" s="832" t="s">
        <v>4933</v>
      </c>
      <c r="G2400" s="832" t="s">
        <v>4934</v>
      </c>
      <c r="H2400" s="849"/>
      <c r="I2400" s="849"/>
      <c r="J2400" s="832"/>
      <c r="K2400" s="832"/>
      <c r="L2400" s="849"/>
      <c r="M2400" s="849"/>
      <c r="N2400" s="832"/>
      <c r="O2400" s="832"/>
      <c r="P2400" s="849">
        <v>9</v>
      </c>
      <c r="Q2400" s="849">
        <v>26554.14</v>
      </c>
      <c r="R2400" s="837"/>
      <c r="S2400" s="850">
        <v>2950.46</v>
      </c>
    </row>
    <row r="2401" spans="1:19" ht="14.4" customHeight="1" x14ac:dyDescent="0.3">
      <c r="A2401" s="831" t="s">
        <v>4551</v>
      </c>
      <c r="B2401" s="832" t="s">
        <v>4881</v>
      </c>
      <c r="C2401" s="832" t="s">
        <v>609</v>
      </c>
      <c r="D2401" s="832" t="s">
        <v>2480</v>
      </c>
      <c r="E2401" s="832" t="s">
        <v>4793</v>
      </c>
      <c r="F2401" s="832" t="s">
        <v>4935</v>
      </c>
      <c r="G2401" s="832" t="s">
        <v>4936</v>
      </c>
      <c r="H2401" s="849"/>
      <c r="I2401" s="849"/>
      <c r="J2401" s="832"/>
      <c r="K2401" s="832"/>
      <c r="L2401" s="849"/>
      <c r="M2401" s="849"/>
      <c r="N2401" s="832"/>
      <c r="O2401" s="832"/>
      <c r="P2401" s="849">
        <v>5</v>
      </c>
      <c r="Q2401" s="849">
        <v>7832.9</v>
      </c>
      <c r="R2401" s="837"/>
      <c r="S2401" s="850">
        <v>1566.58</v>
      </c>
    </row>
    <row r="2402" spans="1:19" ht="14.4" customHeight="1" x14ac:dyDescent="0.3">
      <c r="A2402" s="831" t="s">
        <v>4551</v>
      </c>
      <c r="B2402" s="832" t="s">
        <v>4881</v>
      </c>
      <c r="C2402" s="832" t="s">
        <v>609</v>
      </c>
      <c r="D2402" s="832" t="s">
        <v>2480</v>
      </c>
      <c r="E2402" s="832" t="s">
        <v>4793</v>
      </c>
      <c r="F2402" s="832" t="s">
        <v>4937</v>
      </c>
      <c r="G2402" s="832" t="s">
        <v>4938</v>
      </c>
      <c r="H2402" s="849"/>
      <c r="I2402" s="849"/>
      <c r="J2402" s="832"/>
      <c r="K2402" s="832"/>
      <c r="L2402" s="849"/>
      <c r="M2402" s="849"/>
      <c r="N2402" s="832"/>
      <c r="O2402" s="832"/>
      <c r="P2402" s="849">
        <v>1</v>
      </c>
      <c r="Q2402" s="849">
        <v>1030.9000000000001</v>
      </c>
      <c r="R2402" s="837"/>
      <c r="S2402" s="850">
        <v>1030.9000000000001</v>
      </c>
    </row>
    <row r="2403" spans="1:19" ht="14.4" customHeight="1" x14ac:dyDescent="0.3">
      <c r="A2403" s="831" t="s">
        <v>4551</v>
      </c>
      <c r="B2403" s="832" t="s">
        <v>4881</v>
      </c>
      <c r="C2403" s="832" t="s">
        <v>609</v>
      </c>
      <c r="D2403" s="832" t="s">
        <v>2480</v>
      </c>
      <c r="E2403" s="832" t="s">
        <v>4804</v>
      </c>
      <c r="F2403" s="832" t="s">
        <v>4813</v>
      </c>
      <c r="G2403" s="832" t="s">
        <v>4814</v>
      </c>
      <c r="H2403" s="849">
        <v>34</v>
      </c>
      <c r="I2403" s="849">
        <v>1258</v>
      </c>
      <c r="J2403" s="832">
        <v>1.8888888888888888</v>
      </c>
      <c r="K2403" s="832">
        <v>37</v>
      </c>
      <c r="L2403" s="849">
        <v>18</v>
      </c>
      <c r="M2403" s="849">
        <v>666</v>
      </c>
      <c r="N2403" s="832">
        <v>1</v>
      </c>
      <c r="O2403" s="832">
        <v>37</v>
      </c>
      <c r="P2403" s="849">
        <v>21</v>
      </c>
      <c r="Q2403" s="849">
        <v>798</v>
      </c>
      <c r="R2403" s="837">
        <v>1.1981981981981982</v>
      </c>
      <c r="S2403" s="850">
        <v>38</v>
      </c>
    </row>
    <row r="2404" spans="1:19" ht="14.4" customHeight="1" x14ac:dyDescent="0.3">
      <c r="A2404" s="831" t="s">
        <v>4551</v>
      </c>
      <c r="B2404" s="832" t="s">
        <v>4881</v>
      </c>
      <c r="C2404" s="832" t="s">
        <v>609</v>
      </c>
      <c r="D2404" s="832" t="s">
        <v>2480</v>
      </c>
      <c r="E2404" s="832" t="s">
        <v>4804</v>
      </c>
      <c r="F2404" s="832" t="s">
        <v>4899</v>
      </c>
      <c r="G2404" s="832" t="s">
        <v>4900</v>
      </c>
      <c r="H2404" s="849">
        <v>359</v>
      </c>
      <c r="I2404" s="849">
        <v>63543</v>
      </c>
      <c r="J2404" s="832">
        <v>1.2019634547724436</v>
      </c>
      <c r="K2404" s="832">
        <v>177</v>
      </c>
      <c r="L2404" s="849">
        <v>297</v>
      </c>
      <c r="M2404" s="849">
        <v>52866</v>
      </c>
      <c r="N2404" s="832">
        <v>1</v>
      </c>
      <c r="O2404" s="832">
        <v>178</v>
      </c>
      <c r="P2404" s="849">
        <v>357</v>
      </c>
      <c r="Q2404" s="849">
        <v>63903</v>
      </c>
      <c r="R2404" s="837">
        <v>1.2087731245034616</v>
      </c>
      <c r="S2404" s="850">
        <v>179</v>
      </c>
    </row>
    <row r="2405" spans="1:19" ht="14.4" customHeight="1" x14ac:dyDescent="0.3">
      <c r="A2405" s="831" t="s">
        <v>4551</v>
      </c>
      <c r="B2405" s="832" t="s">
        <v>4881</v>
      </c>
      <c r="C2405" s="832" t="s">
        <v>609</v>
      </c>
      <c r="D2405" s="832" t="s">
        <v>2480</v>
      </c>
      <c r="E2405" s="832" t="s">
        <v>4804</v>
      </c>
      <c r="F2405" s="832" t="s">
        <v>4901</v>
      </c>
      <c r="G2405" s="832" t="s">
        <v>4902</v>
      </c>
      <c r="H2405" s="849">
        <v>59</v>
      </c>
      <c r="I2405" s="849">
        <v>73278</v>
      </c>
      <c r="J2405" s="832">
        <v>0.95084732566890717</v>
      </c>
      <c r="K2405" s="832">
        <v>1242</v>
      </c>
      <c r="L2405" s="849">
        <v>62</v>
      </c>
      <c r="M2405" s="849">
        <v>77066</v>
      </c>
      <c r="N2405" s="832">
        <v>1</v>
      </c>
      <c r="O2405" s="832">
        <v>1243</v>
      </c>
      <c r="P2405" s="849">
        <v>50</v>
      </c>
      <c r="Q2405" s="849">
        <v>62350</v>
      </c>
      <c r="R2405" s="837">
        <v>0.80904679106220645</v>
      </c>
      <c r="S2405" s="850">
        <v>1247</v>
      </c>
    </row>
    <row r="2406" spans="1:19" ht="14.4" customHeight="1" x14ac:dyDescent="0.3">
      <c r="A2406" s="831" t="s">
        <v>4551</v>
      </c>
      <c r="B2406" s="832" t="s">
        <v>4881</v>
      </c>
      <c r="C2406" s="832" t="s">
        <v>609</v>
      </c>
      <c r="D2406" s="832" t="s">
        <v>2480</v>
      </c>
      <c r="E2406" s="832" t="s">
        <v>4804</v>
      </c>
      <c r="F2406" s="832" t="s">
        <v>4903</v>
      </c>
      <c r="G2406" s="832" t="s">
        <v>4904</v>
      </c>
      <c r="H2406" s="849"/>
      <c r="I2406" s="849"/>
      <c r="J2406" s="832"/>
      <c r="K2406" s="832"/>
      <c r="L2406" s="849"/>
      <c r="M2406" s="849"/>
      <c r="N2406" s="832"/>
      <c r="O2406" s="832"/>
      <c r="P2406" s="849">
        <v>4017</v>
      </c>
      <c r="Q2406" s="849">
        <v>2872155</v>
      </c>
      <c r="R2406" s="837"/>
      <c r="S2406" s="850">
        <v>715</v>
      </c>
    </row>
    <row r="2407" spans="1:19" ht="14.4" customHeight="1" x14ac:dyDescent="0.3">
      <c r="A2407" s="831" t="s">
        <v>4551</v>
      </c>
      <c r="B2407" s="832" t="s">
        <v>4881</v>
      </c>
      <c r="C2407" s="832" t="s">
        <v>609</v>
      </c>
      <c r="D2407" s="832" t="s">
        <v>2480</v>
      </c>
      <c r="E2407" s="832" t="s">
        <v>4804</v>
      </c>
      <c r="F2407" s="832" t="s">
        <v>4905</v>
      </c>
      <c r="G2407" s="832" t="s">
        <v>4906</v>
      </c>
      <c r="H2407" s="849"/>
      <c r="I2407" s="849"/>
      <c r="J2407" s="832"/>
      <c r="K2407" s="832"/>
      <c r="L2407" s="849"/>
      <c r="M2407" s="849"/>
      <c r="N2407" s="832"/>
      <c r="O2407" s="832"/>
      <c r="P2407" s="849">
        <v>97</v>
      </c>
      <c r="Q2407" s="849">
        <v>61401</v>
      </c>
      <c r="R2407" s="837"/>
      <c r="S2407" s="850">
        <v>633</v>
      </c>
    </row>
    <row r="2408" spans="1:19" ht="14.4" customHeight="1" x14ac:dyDescent="0.3">
      <c r="A2408" s="831" t="s">
        <v>4551</v>
      </c>
      <c r="B2408" s="832" t="s">
        <v>4881</v>
      </c>
      <c r="C2408" s="832" t="s">
        <v>609</v>
      </c>
      <c r="D2408" s="832" t="s">
        <v>2480</v>
      </c>
      <c r="E2408" s="832" t="s">
        <v>4804</v>
      </c>
      <c r="F2408" s="832" t="s">
        <v>4909</v>
      </c>
      <c r="G2408" s="832" t="s">
        <v>4910</v>
      </c>
      <c r="H2408" s="849"/>
      <c r="I2408" s="849"/>
      <c r="J2408" s="832"/>
      <c r="K2408" s="832"/>
      <c r="L2408" s="849"/>
      <c r="M2408" s="849"/>
      <c r="N2408" s="832"/>
      <c r="O2408" s="832"/>
      <c r="P2408" s="849">
        <v>204</v>
      </c>
      <c r="Q2408" s="849">
        <v>26520</v>
      </c>
      <c r="R2408" s="837"/>
      <c r="S2408" s="850">
        <v>130</v>
      </c>
    </row>
    <row r="2409" spans="1:19" ht="14.4" customHeight="1" x14ac:dyDescent="0.3">
      <c r="A2409" s="831" t="s">
        <v>4551</v>
      </c>
      <c r="B2409" s="832" t="s">
        <v>4881</v>
      </c>
      <c r="C2409" s="832" t="s">
        <v>609</v>
      </c>
      <c r="D2409" s="832" t="s">
        <v>2480</v>
      </c>
      <c r="E2409" s="832" t="s">
        <v>4804</v>
      </c>
      <c r="F2409" s="832" t="s">
        <v>4911</v>
      </c>
      <c r="G2409" s="832" t="s">
        <v>4912</v>
      </c>
      <c r="H2409" s="849">
        <v>13</v>
      </c>
      <c r="I2409" s="849">
        <v>9373</v>
      </c>
      <c r="J2409" s="832">
        <v>1.0788443830570902</v>
      </c>
      <c r="K2409" s="832">
        <v>721</v>
      </c>
      <c r="L2409" s="849">
        <v>12</v>
      </c>
      <c r="M2409" s="849">
        <v>8688</v>
      </c>
      <c r="N2409" s="832">
        <v>1</v>
      </c>
      <c r="O2409" s="832">
        <v>724</v>
      </c>
      <c r="P2409" s="849">
        <v>16</v>
      </c>
      <c r="Q2409" s="849">
        <v>11712</v>
      </c>
      <c r="R2409" s="837">
        <v>1.3480662983425415</v>
      </c>
      <c r="S2409" s="850">
        <v>732</v>
      </c>
    </row>
    <row r="2410" spans="1:19" ht="14.4" customHeight="1" x14ac:dyDescent="0.3">
      <c r="A2410" s="831" t="s">
        <v>4551</v>
      </c>
      <c r="B2410" s="832" t="s">
        <v>4881</v>
      </c>
      <c r="C2410" s="832" t="s">
        <v>609</v>
      </c>
      <c r="D2410" s="832" t="s">
        <v>2480</v>
      </c>
      <c r="E2410" s="832" t="s">
        <v>4804</v>
      </c>
      <c r="F2410" s="832" t="s">
        <v>4913</v>
      </c>
      <c r="G2410" s="832" t="s">
        <v>4914</v>
      </c>
      <c r="H2410" s="849"/>
      <c r="I2410" s="849"/>
      <c r="J2410" s="832"/>
      <c r="K2410" s="832"/>
      <c r="L2410" s="849"/>
      <c r="M2410" s="849"/>
      <c r="N2410" s="832"/>
      <c r="O2410" s="832"/>
      <c r="P2410" s="849">
        <v>7060</v>
      </c>
      <c r="Q2410" s="849">
        <v>6219860</v>
      </c>
      <c r="R2410" s="837"/>
      <c r="S2410" s="850">
        <v>881</v>
      </c>
    </row>
    <row r="2411" spans="1:19" ht="14.4" customHeight="1" x14ac:dyDescent="0.3">
      <c r="A2411" s="831" t="s">
        <v>4551</v>
      </c>
      <c r="B2411" s="832" t="s">
        <v>4881</v>
      </c>
      <c r="C2411" s="832" t="s">
        <v>609</v>
      </c>
      <c r="D2411" s="832" t="s">
        <v>2480</v>
      </c>
      <c r="E2411" s="832" t="s">
        <v>4804</v>
      </c>
      <c r="F2411" s="832" t="s">
        <v>4825</v>
      </c>
      <c r="G2411" s="832" t="s">
        <v>4826</v>
      </c>
      <c r="H2411" s="849">
        <v>366</v>
      </c>
      <c r="I2411" s="849">
        <v>12200</v>
      </c>
      <c r="J2411" s="832">
        <v>1.2281870951764462</v>
      </c>
      <c r="K2411" s="832">
        <v>33.333333333333336</v>
      </c>
      <c r="L2411" s="849">
        <v>298</v>
      </c>
      <c r="M2411" s="849">
        <v>9933.34</v>
      </c>
      <c r="N2411" s="832">
        <v>1</v>
      </c>
      <c r="O2411" s="832">
        <v>33.333355704697986</v>
      </c>
      <c r="P2411" s="849">
        <v>357</v>
      </c>
      <c r="Q2411" s="849">
        <v>11899.99</v>
      </c>
      <c r="R2411" s="837">
        <v>1.1979847664531769</v>
      </c>
      <c r="S2411" s="850">
        <v>33.333305322128851</v>
      </c>
    </row>
    <row r="2412" spans="1:19" ht="14.4" customHeight="1" x14ac:dyDescent="0.3">
      <c r="A2412" s="831" t="s">
        <v>4551</v>
      </c>
      <c r="B2412" s="832" t="s">
        <v>4881</v>
      </c>
      <c r="C2412" s="832" t="s">
        <v>609</v>
      </c>
      <c r="D2412" s="832" t="s">
        <v>2480</v>
      </c>
      <c r="E2412" s="832" t="s">
        <v>4804</v>
      </c>
      <c r="F2412" s="832" t="s">
        <v>4827</v>
      </c>
      <c r="G2412" s="832" t="s">
        <v>4828</v>
      </c>
      <c r="H2412" s="849">
        <v>5</v>
      </c>
      <c r="I2412" s="849">
        <v>185</v>
      </c>
      <c r="J2412" s="832"/>
      <c r="K2412" s="832">
        <v>37</v>
      </c>
      <c r="L2412" s="849"/>
      <c r="M2412" s="849"/>
      <c r="N2412" s="832"/>
      <c r="O2412" s="832"/>
      <c r="P2412" s="849">
        <v>132</v>
      </c>
      <c r="Q2412" s="849">
        <v>5016</v>
      </c>
      <c r="R2412" s="837"/>
      <c r="S2412" s="850">
        <v>38</v>
      </c>
    </row>
    <row r="2413" spans="1:19" ht="14.4" customHeight="1" x14ac:dyDescent="0.3">
      <c r="A2413" s="831" t="s">
        <v>4551</v>
      </c>
      <c r="B2413" s="832" t="s">
        <v>4881</v>
      </c>
      <c r="C2413" s="832" t="s">
        <v>609</v>
      </c>
      <c r="D2413" s="832" t="s">
        <v>2480</v>
      </c>
      <c r="E2413" s="832" t="s">
        <v>4804</v>
      </c>
      <c r="F2413" s="832" t="s">
        <v>4831</v>
      </c>
      <c r="G2413" s="832" t="s">
        <v>4832</v>
      </c>
      <c r="H2413" s="849">
        <v>14</v>
      </c>
      <c r="I2413" s="849">
        <v>448</v>
      </c>
      <c r="J2413" s="832">
        <v>0.73684210526315785</v>
      </c>
      <c r="K2413" s="832">
        <v>32</v>
      </c>
      <c r="L2413" s="849">
        <v>19</v>
      </c>
      <c r="M2413" s="849">
        <v>608</v>
      </c>
      <c r="N2413" s="832">
        <v>1</v>
      </c>
      <c r="O2413" s="832">
        <v>32</v>
      </c>
      <c r="P2413" s="849">
        <v>11</v>
      </c>
      <c r="Q2413" s="849">
        <v>363</v>
      </c>
      <c r="R2413" s="837">
        <v>0.59703947368421051</v>
      </c>
      <c r="S2413" s="850">
        <v>33</v>
      </c>
    </row>
    <row r="2414" spans="1:19" ht="14.4" customHeight="1" x14ac:dyDescent="0.3">
      <c r="A2414" s="831" t="s">
        <v>4551</v>
      </c>
      <c r="B2414" s="832" t="s">
        <v>4881</v>
      </c>
      <c r="C2414" s="832" t="s">
        <v>609</v>
      </c>
      <c r="D2414" s="832" t="s">
        <v>2480</v>
      </c>
      <c r="E2414" s="832" t="s">
        <v>4804</v>
      </c>
      <c r="F2414" s="832" t="s">
        <v>4917</v>
      </c>
      <c r="G2414" s="832" t="s">
        <v>4918</v>
      </c>
      <c r="H2414" s="849">
        <v>7</v>
      </c>
      <c r="I2414" s="849">
        <v>2485</v>
      </c>
      <c r="J2414" s="832"/>
      <c r="K2414" s="832">
        <v>355</v>
      </c>
      <c r="L2414" s="849"/>
      <c r="M2414" s="849"/>
      <c r="N2414" s="832"/>
      <c r="O2414" s="832"/>
      <c r="P2414" s="849"/>
      <c r="Q2414" s="849"/>
      <c r="R2414" s="837"/>
      <c r="S2414" s="850"/>
    </row>
    <row r="2415" spans="1:19" ht="14.4" customHeight="1" x14ac:dyDescent="0.3">
      <c r="A2415" s="831" t="s">
        <v>4551</v>
      </c>
      <c r="B2415" s="832" t="s">
        <v>4881</v>
      </c>
      <c r="C2415" s="832" t="s">
        <v>609</v>
      </c>
      <c r="D2415" s="832" t="s">
        <v>2480</v>
      </c>
      <c r="E2415" s="832" t="s">
        <v>4804</v>
      </c>
      <c r="F2415" s="832" t="s">
        <v>4919</v>
      </c>
      <c r="G2415" s="832" t="s">
        <v>4920</v>
      </c>
      <c r="H2415" s="849"/>
      <c r="I2415" s="849"/>
      <c r="J2415" s="832"/>
      <c r="K2415" s="832"/>
      <c r="L2415" s="849">
        <v>1</v>
      </c>
      <c r="M2415" s="849">
        <v>702</v>
      </c>
      <c r="N2415" s="832">
        <v>1</v>
      </c>
      <c r="O2415" s="832">
        <v>702</v>
      </c>
      <c r="P2415" s="849"/>
      <c r="Q2415" s="849"/>
      <c r="R2415" s="837"/>
      <c r="S2415" s="850"/>
    </row>
    <row r="2416" spans="1:19" ht="14.4" customHeight="1" x14ac:dyDescent="0.3">
      <c r="A2416" s="831" t="s">
        <v>4551</v>
      </c>
      <c r="B2416" s="832" t="s">
        <v>4881</v>
      </c>
      <c r="C2416" s="832" t="s">
        <v>609</v>
      </c>
      <c r="D2416" s="832" t="s">
        <v>2480</v>
      </c>
      <c r="E2416" s="832" t="s">
        <v>4804</v>
      </c>
      <c r="F2416" s="832" t="s">
        <v>4921</v>
      </c>
      <c r="G2416" s="832" t="s">
        <v>4922</v>
      </c>
      <c r="H2416" s="849">
        <v>2</v>
      </c>
      <c r="I2416" s="849">
        <v>1078</v>
      </c>
      <c r="J2416" s="832">
        <v>0.33271604938271604</v>
      </c>
      <c r="K2416" s="832">
        <v>539</v>
      </c>
      <c r="L2416" s="849">
        <v>6</v>
      </c>
      <c r="M2416" s="849">
        <v>3240</v>
      </c>
      <c r="N2416" s="832">
        <v>1</v>
      </c>
      <c r="O2416" s="832">
        <v>540</v>
      </c>
      <c r="P2416" s="849">
        <v>1</v>
      </c>
      <c r="Q2416" s="849">
        <v>543</v>
      </c>
      <c r="R2416" s="837">
        <v>0.1675925925925926</v>
      </c>
      <c r="S2416" s="850">
        <v>543</v>
      </c>
    </row>
    <row r="2417" spans="1:19" ht="14.4" customHeight="1" x14ac:dyDescent="0.3">
      <c r="A2417" s="831" t="s">
        <v>4551</v>
      </c>
      <c r="B2417" s="832" t="s">
        <v>4881</v>
      </c>
      <c r="C2417" s="832" t="s">
        <v>609</v>
      </c>
      <c r="D2417" s="832" t="s">
        <v>2480</v>
      </c>
      <c r="E2417" s="832" t="s">
        <v>4804</v>
      </c>
      <c r="F2417" s="832" t="s">
        <v>4847</v>
      </c>
      <c r="G2417" s="832" t="s">
        <v>4848</v>
      </c>
      <c r="H2417" s="849"/>
      <c r="I2417" s="849"/>
      <c r="J2417" s="832"/>
      <c r="K2417" s="832"/>
      <c r="L2417" s="849"/>
      <c r="M2417" s="849"/>
      <c r="N2417" s="832"/>
      <c r="O2417" s="832"/>
      <c r="P2417" s="849">
        <v>2</v>
      </c>
      <c r="Q2417" s="849">
        <v>232</v>
      </c>
      <c r="R2417" s="837"/>
      <c r="S2417" s="850">
        <v>116</v>
      </c>
    </row>
    <row r="2418" spans="1:19" ht="14.4" customHeight="1" x14ac:dyDescent="0.3">
      <c r="A2418" s="831" t="s">
        <v>4551</v>
      </c>
      <c r="B2418" s="832" t="s">
        <v>4881</v>
      </c>
      <c r="C2418" s="832" t="s">
        <v>609</v>
      </c>
      <c r="D2418" s="832" t="s">
        <v>2480</v>
      </c>
      <c r="E2418" s="832" t="s">
        <v>4804</v>
      </c>
      <c r="F2418" s="832" t="s">
        <v>4923</v>
      </c>
      <c r="G2418" s="832" t="s">
        <v>4924</v>
      </c>
      <c r="H2418" s="849">
        <v>50</v>
      </c>
      <c r="I2418" s="849">
        <v>191500</v>
      </c>
      <c r="J2418" s="832">
        <v>1.0411229993041058</v>
      </c>
      <c r="K2418" s="832">
        <v>3830</v>
      </c>
      <c r="L2418" s="849">
        <v>48</v>
      </c>
      <c r="M2418" s="849">
        <v>183936</v>
      </c>
      <c r="N2418" s="832">
        <v>1</v>
      </c>
      <c r="O2418" s="832">
        <v>3832</v>
      </c>
      <c r="P2418" s="849">
        <v>39</v>
      </c>
      <c r="Q2418" s="849">
        <v>149721</v>
      </c>
      <c r="R2418" s="837">
        <v>0.8139842118997912</v>
      </c>
      <c r="S2418" s="850">
        <v>3839</v>
      </c>
    </row>
    <row r="2419" spans="1:19" ht="14.4" customHeight="1" x14ac:dyDescent="0.3">
      <c r="A2419" s="831" t="s">
        <v>4551</v>
      </c>
      <c r="B2419" s="832" t="s">
        <v>4881</v>
      </c>
      <c r="C2419" s="832" t="s">
        <v>609</v>
      </c>
      <c r="D2419" s="832" t="s">
        <v>2480</v>
      </c>
      <c r="E2419" s="832" t="s">
        <v>4804</v>
      </c>
      <c r="F2419" s="832" t="s">
        <v>4925</v>
      </c>
      <c r="G2419" s="832" t="s">
        <v>4926</v>
      </c>
      <c r="H2419" s="849">
        <v>68</v>
      </c>
      <c r="I2419" s="849">
        <v>132192</v>
      </c>
      <c r="J2419" s="832">
        <v>1.1327506426735219</v>
      </c>
      <c r="K2419" s="832">
        <v>1944</v>
      </c>
      <c r="L2419" s="849">
        <v>60</v>
      </c>
      <c r="M2419" s="849">
        <v>116700</v>
      </c>
      <c r="N2419" s="832">
        <v>1</v>
      </c>
      <c r="O2419" s="832">
        <v>1945</v>
      </c>
      <c r="P2419" s="849">
        <v>387</v>
      </c>
      <c r="Q2419" s="849">
        <v>754650</v>
      </c>
      <c r="R2419" s="837">
        <v>6.466580976863753</v>
      </c>
      <c r="S2419" s="850">
        <v>1950</v>
      </c>
    </row>
    <row r="2420" spans="1:19" ht="14.4" customHeight="1" x14ac:dyDescent="0.3">
      <c r="A2420" s="831" t="s">
        <v>4551</v>
      </c>
      <c r="B2420" s="832" t="s">
        <v>4881</v>
      </c>
      <c r="C2420" s="832" t="s">
        <v>609</v>
      </c>
      <c r="D2420" s="832" t="s">
        <v>2480</v>
      </c>
      <c r="E2420" s="832" t="s">
        <v>4804</v>
      </c>
      <c r="F2420" s="832" t="s">
        <v>4943</v>
      </c>
      <c r="G2420" s="832" t="s">
        <v>4944</v>
      </c>
      <c r="H2420" s="849"/>
      <c r="I2420" s="849"/>
      <c r="J2420" s="832"/>
      <c r="K2420" s="832"/>
      <c r="L2420" s="849"/>
      <c r="M2420" s="849"/>
      <c r="N2420" s="832"/>
      <c r="O2420" s="832"/>
      <c r="P2420" s="849">
        <v>8</v>
      </c>
      <c r="Q2420" s="849">
        <v>2864</v>
      </c>
      <c r="R2420" s="837"/>
      <c r="S2420" s="850">
        <v>358</v>
      </c>
    </row>
    <row r="2421" spans="1:19" ht="14.4" customHeight="1" x14ac:dyDescent="0.3">
      <c r="A2421" s="831" t="s">
        <v>4551</v>
      </c>
      <c r="B2421" s="832" t="s">
        <v>4881</v>
      </c>
      <c r="C2421" s="832" t="s">
        <v>609</v>
      </c>
      <c r="D2421" s="832" t="s">
        <v>2480</v>
      </c>
      <c r="E2421" s="832" t="s">
        <v>4804</v>
      </c>
      <c r="F2421" s="832" t="s">
        <v>4947</v>
      </c>
      <c r="G2421" s="832" t="s">
        <v>4948</v>
      </c>
      <c r="H2421" s="849"/>
      <c r="I2421" s="849"/>
      <c r="J2421" s="832"/>
      <c r="K2421" s="832"/>
      <c r="L2421" s="849">
        <v>3</v>
      </c>
      <c r="M2421" s="849">
        <v>24990</v>
      </c>
      <c r="N2421" s="832">
        <v>1</v>
      </c>
      <c r="O2421" s="832">
        <v>8330</v>
      </c>
      <c r="P2421" s="849"/>
      <c r="Q2421" s="849"/>
      <c r="R2421" s="837"/>
      <c r="S2421" s="850"/>
    </row>
    <row r="2422" spans="1:19" ht="14.4" customHeight="1" x14ac:dyDescent="0.3">
      <c r="A2422" s="831" t="s">
        <v>4551</v>
      </c>
      <c r="B2422" s="832" t="s">
        <v>4881</v>
      </c>
      <c r="C2422" s="832" t="s">
        <v>609</v>
      </c>
      <c r="D2422" s="832" t="s">
        <v>2480</v>
      </c>
      <c r="E2422" s="832" t="s">
        <v>4804</v>
      </c>
      <c r="F2422" s="832" t="s">
        <v>4927</v>
      </c>
      <c r="G2422" s="832" t="s">
        <v>4928</v>
      </c>
      <c r="H2422" s="849"/>
      <c r="I2422" s="849"/>
      <c r="J2422" s="832"/>
      <c r="K2422" s="832"/>
      <c r="L2422" s="849"/>
      <c r="M2422" s="849"/>
      <c r="N2422" s="832"/>
      <c r="O2422" s="832"/>
      <c r="P2422" s="849">
        <v>11</v>
      </c>
      <c r="Q2422" s="849">
        <v>162998</v>
      </c>
      <c r="R2422" s="837"/>
      <c r="S2422" s="850">
        <v>14818</v>
      </c>
    </row>
    <row r="2423" spans="1:19" ht="14.4" customHeight="1" x14ac:dyDescent="0.3">
      <c r="A2423" s="831" t="s">
        <v>4551</v>
      </c>
      <c r="B2423" s="832" t="s">
        <v>4881</v>
      </c>
      <c r="C2423" s="832" t="s">
        <v>609</v>
      </c>
      <c r="D2423" s="832" t="s">
        <v>2480</v>
      </c>
      <c r="E2423" s="832" t="s">
        <v>4804</v>
      </c>
      <c r="F2423" s="832" t="s">
        <v>4929</v>
      </c>
      <c r="G2423" s="832" t="s">
        <v>4930</v>
      </c>
      <c r="H2423" s="849">
        <v>2</v>
      </c>
      <c r="I2423" s="849">
        <v>602</v>
      </c>
      <c r="J2423" s="832"/>
      <c r="K2423" s="832">
        <v>301</v>
      </c>
      <c r="L2423" s="849"/>
      <c r="M2423" s="849"/>
      <c r="N2423" s="832"/>
      <c r="O2423" s="832"/>
      <c r="P2423" s="849"/>
      <c r="Q2423" s="849"/>
      <c r="R2423" s="837"/>
      <c r="S2423" s="850"/>
    </row>
    <row r="2424" spans="1:19" ht="14.4" customHeight="1" x14ac:dyDescent="0.3">
      <c r="A2424" s="831" t="s">
        <v>4551</v>
      </c>
      <c r="B2424" s="832" t="s">
        <v>4881</v>
      </c>
      <c r="C2424" s="832" t="s">
        <v>609</v>
      </c>
      <c r="D2424" s="832" t="s">
        <v>2480</v>
      </c>
      <c r="E2424" s="832" t="s">
        <v>4804</v>
      </c>
      <c r="F2424" s="832" t="s">
        <v>4949</v>
      </c>
      <c r="G2424" s="832" t="s">
        <v>4950</v>
      </c>
      <c r="H2424" s="849"/>
      <c r="I2424" s="849"/>
      <c r="J2424" s="832"/>
      <c r="K2424" s="832"/>
      <c r="L2424" s="849"/>
      <c r="M2424" s="849"/>
      <c r="N2424" s="832"/>
      <c r="O2424" s="832"/>
      <c r="P2424" s="849">
        <v>222</v>
      </c>
      <c r="Q2424" s="849">
        <v>35742</v>
      </c>
      <c r="R2424" s="837"/>
      <c r="S2424" s="850">
        <v>161</v>
      </c>
    </row>
    <row r="2425" spans="1:19" ht="14.4" customHeight="1" x14ac:dyDescent="0.3">
      <c r="A2425" s="831" t="s">
        <v>4551</v>
      </c>
      <c r="B2425" s="832" t="s">
        <v>4881</v>
      </c>
      <c r="C2425" s="832" t="s">
        <v>609</v>
      </c>
      <c r="D2425" s="832" t="s">
        <v>2483</v>
      </c>
      <c r="E2425" s="832" t="s">
        <v>4553</v>
      </c>
      <c r="F2425" s="832" t="s">
        <v>4563</v>
      </c>
      <c r="G2425" s="832" t="s">
        <v>4564</v>
      </c>
      <c r="H2425" s="849">
        <v>12</v>
      </c>
      <c r="I2425" s="849">
        <v>76470.479999999981</v>
      </c>
      <c r="J2425" s="832">
        <v>0.89582489878542504</v>
      </c>
      <c r="K2425" s="832">
        <v>6372.5399999999981</v>
      </c>
      <c r="L2425" s="849">
        <v>18</v>
      </c>
      <c r="M2425" s="849">
        <v>85363.199999999983</v>
      </c>
      <c r="N2425" s="832">
        <v>1</v>
      </c>
      <c r="O2425" s="832">
        <v>4742.3999999999987</v>
      </c>
      <c r="P2425" s="849"/>
      <c r="Q2425" s="849"/>
      <c r="R2425" s="837"/>
      <c r="S2425" s="850"/>
    </row>
    <row r="2426" spans="1:19" ht="14.4" customHeight="1" x14ac:dyDescent="0.3">
      <c r="A2426" s="831" t="s">
        <v>4551</v>
      </c>
      <c r="B2426" s="832" t="s">
        <v>4881</v>
      </c>
      <c r="C2426" s="832" t="s">
        <v>609</v>
      </c>
      <c r="D2426" s="832" t="s">
        <v>2483</v>
      </c>
      <c r="E2426" s="832" t="s">
        <v>4553</v>
      </c>
      <c r="F2426" s="832" t="s">
        <v>4567</v>
      </c>
      <c r="G2426" s="832" t="s">
        <v>1660</v>
      </c>
      <c r="H2426" s="849">
        <v>35.299999999999997</v>
      </c>
      <c r="I2426" s="849">
        <v>233726.58</v>
      </c>
      <c r="J2426" s="832"/>
      <c r="K2426" s="832">
        <v>6621.1495750708218</v>
      </c>
      <c r="L2426" s="849"/>
      <c r="M2426" s="849"/>
      <c r="N2426" s="832"/>
      <c r="O2426" s="832"/>
      <c r="P2426" s="849">
        <v>1</v>
      </c>
      <c r="Q2426" s="849">
        <v>4063.52</v>
      </c>
      <c r="R2426" s="837"/>
      <c r="S2426" s="850">
        <v>4063.52</v>
      </c>
    </row>
    <row r="2427" spans="1:19" ht="14.4" customHeight="1" x14ac:dyDescent="0.3">
      <c r="A2427" s="831" t="s">
        <v>4551</v>
      </c>
      <c r="B2427" s="832" t="s">
        <v>4881</v>
      </c>
      <c r="C2427" s="832" t="s">
        <v>609</v>
      </c>
      <c r="D2427" s="832" t="s">
        <v>2483</v>
      </c>
      <c r="E2427" s="832" t="s">
        <v>4553</v>
      </c>
      <c r="F2427" s="832" t="s">
        <v>4614</v>
      </c>
      <c r="G2427" s="832" t="s">
        <v>4615</v>
      </c>
      <c r="H2427" s="849">
        <v>0.2</v>
      </c>
      <c r="I2427" s="849">
        <v>23.46</v>
      </c>
      <c r="J2427" s="832">
        <v>2</v>
      </c>
      <c r="K2427" s="832">
        <v>117.3</v>
      </c>
      <c r="L2427" s="849">
        <v>0.1</v>
      </c>
      <c r="M2427" s="849">
        <v>11.73</v>
      </c>
      <c r="N2427" s="832">
        <v>1</v>
      </c>
      <c r="O2427" s="832">
        <v>117.3</v>
      </c>
      <c r="P2427" s="849">
        <v>0.6</v>
      </c>
      <c r="Q2427" s="849">
        <v>58.650000000000006</v>
      </c>
      <c r="R2427" s="837">
        <v>5</v>
      </c>
      <c r="S2427" s="850">
        <v>97.750000000000014</v>
      </c>
    </row>
    <row r="2428" spans="1:19" ht="14.4" customHeight="1" x14ac:dyDescent="0.3">
      <c r="A2428" s="831" t="s">
        <v>4551</v>
      </c>
      <c r="B2428" s="832" t="s">
        <v>4881</v>
      </c>
      <c r="C2428" s="832" t="s">
        <v>609</v>
      </c>
      <c r="D2428" s="832" t="s">
        <v>2483</v>
      </c>
      <c r="E2428" s="832" t="s">
        <v>4553</v>
      </c>
      <c r="F2428" s="832" t="s">
        <v>4657</v>
      </c>
      <c r="G2428" s="832" t="s">
        <v>4658</v>
      </c>
      <c r="H2428" s="849"/>
      <c r="I2428" s="849"/>
      <c r="J2428" s="832"/>
      <c r="K2428" s="832"/>
      <c r="L2428" s="849">
        <v>1</v>
      </c>
      <c r="M2428" s="849">
        <v>3799.88</v>
      </c>
      <c r="N2428" s="832">
        <v>1</v>
      </c>
      <c r="O2428" s="832">
        <v>3799.88</v>
      </c>
      <c r="P2428" s="849"/>
      <c r="Q2428" s="849"/>
      <c r="R2428" s="837"/>
      <c r="S2428" s="850"/>
    </row>
    <row r="2429" spans="1:19" ht="14.4" customHeight="1" x14ac:dyDescent="0.3">
      <c r="A2429" s="831" t="s">
        <v>4551</v>
      </c>
      <c r="B2429" s="832" t="s">
        <v>4881</v>
      </c>
      <c r="C2429" s="832" t="s">
        <v>609</v>
      </c>
      <c r="D2429" s="832" t="s">
        <v>2483</v>
      </c>
      <c r="E2429" s="832" t="s">
        <v>4553</v>
      </c>
      <c r="F2429" s="832" t="s">
        <v>4725</v>
      </c>
      <c r="G2429" s="832" t="s">
        <v>4564</v>
      </c>
      <c r="H2429" s="849">
        <v>5</v>
      </c>
      <c r="I2429" s="849">
        <v>31862.699999999997</v>
      </c>
      <c r="J2429" s="832">
        <v>2.2395622469635623</v>
      </c>
      <c r="K2429" s="832">
        <v>6372.5399999999991</v>
      </c>
      <c r="L2429" s="849">
        <v>3</v>
      </c>
      <c r="M2429" s="849">
        <v>14227.2</v>
      </c>
      <c r="N2429" s="832">
        <v>1</v>
      </c>
      <c r="O2429" s="832">
        <v>4742.4000000000005</v>
      </c>
      <c r="P2429" s="849">
        <v>36</v>
      </c>
      <c r="Q2429" s="849">
        <v>147144.84</v>
      </c>
      <c r="R2429" s="837">
        <v>10.34250168690958</v>
      </c>
      <c r="S2429" s="850">
        <v>4087.3566666666666</v>
      </c>
    </row>
    <row r="2430" spans="1:19" ht="14.4" customHeight="1" x14ac:dyDescent="0.3">
      <c r="A2430" s="831" t="s">
        <v>4551</v>
      </c>
      <c r="B2430" s="832" t="s">
        <v>4881</v>
      </c>
      <c r="C2430" s="832" t="s">
        <v>609</v>
      </c>
      <c r="D2430" s="832" t="s">
        <v>2483</v>
      </c>
      <c r="E2430" s="832" t="s">
        <v>4553</v>
      </c>
      <c r="F2430" s="832" t="s">
        <v>4748</v>
      </c>
      <c r="G2430" s="832" t="s">
        <v>2387</v>
      </c>
      <c r="H2430" s="849"/>
      <c r="I2430" s="849"/>
      <c r="J2430" s="832"/>
      <c r="K2430" s="832"/>
      <c r="L2430" s="849">
        <v>1</v>
      </c>
      <c r="M2430" s="849">
        <v>1440.46</v>
      </c>
      <c r="N2430" s="832">
        <v>1</v>
      </c>
      <c r="O2430" s="832">
        <v>1440.46</v>
      </c>
      <c r="P2430" s="849"/>
      <c r="Q2430" s="849"/>
      <c r="R2430" s="837"/>
      <c r="S2430" s="850"/>
    </row>
    <row r="2431" spans="1:19" ht="14.4" customHeight="1" x14ac:dyDescent="0.3">
      <c r="A2431" s="831" t="s">
        <v>4551</v>
      </c>
      <c r="B2431" s="832" t="s">
        <v>4881</v>
      </c>
      <c r="C2431" s="832" t="s">
        <v>609</v>
      </c>
      <c r="D2431" s="832" t="s">
        <v>2483</v>
      </c>
      <c r="E2431" s="832" t="s">
        <v>4553</v>
      </c>
      <c r="F2431" s="832" t="s">
        <v>4749</v>
      </c>
      <c r="G2431" s="832" t="s">
        <v>2387</v>
      </c>
      <c r="H2431" s="849"/>
      <c r="I2431" s="849"/>
      <c r="J2431" s="832"/>
      <c r="K2431" s="832"/>
      <c r="L2431" s="849">
        <v>28</v>
      </c>
      <c r="M2431" s="849">
        <v>127878.8</v>
      </c>
      <c r="N2431" s="832">
        <v>1</v>
      </c>
      <c r="O2431" s="832">
        <v>4567.1000000000004</v>
      </c>
      <c r="P2431" s="849">
        <v>14</v>
      </c>
      <c r="Q2431" s="849">
        <v>55510.700000000004</v>
      </c>
      <c r="R2431" s="837">
        <v>0.43408837117645771</v>
      </c>
      <c r="S2431" s="850">
        <v>3965.05</v>
      </c>
    </row>
    <row r="2432" spans="1:19" ht="14.4" customHeight="1" x14ac:dyDescent="0.3">
      <c r="A2432" s="831" t="s">
        <v>4551</v>
      </c>
      <c r="B2432" s="832" t="s">
        <v>4881</v>
      </c>
      <c r="C2432" s="832" t="s">
        <v>609</v>
      </c>
      <c r="D2432" s="832" t="s">
        <v>2483</v>
      </c>
      <c r="E2432" s="832" t="s">
        <v>4793</v>
      </c>
      <c r="F2432" s="832" t="s">
        <v>4893</v>
      </c>
      <c r="G2432" s="832" t="s">
        <v>4894</v>
      </c>
      <c r="H2432" s="849">
        <v>3</v>
      </c>
      <c r="I2432" s="849">
        <v>3065.31</v>
      </c>
      <c r="J2432" s="832">
        <v>0.6</v>
      </c>
      <c r="K2432" s="832">
        <v>1021.77</v>
      </c>
      <c r="L2432" s="849">
        <v>5</v>
      </c>
      <c r="M2432" s="849">
        <v>5108.8500000000004</v>
      </c>
      <c r="N2432" s="832">
        <v>1</v>
      </c>
      <c r="O2432" s="832">
        <v>1021.7700000000001</v>
      </c>
      <c r="P2432" s="849"/>
      <c r="Q2432" s="849"/>
      <c r="R2432" s="837"/>
      <c r="S2432" s="850"/>
    </row>
    <row r="2433" spans="1:19" ht="14.4" customHeight="1" x14ac:dyDescent="0.3">
      <c r="A2433" s="831" t="s">
        <v>4551</v>
      </c>
      <c r="B2433" s="832" t="s">
        <v>4881</v>
      </c>
      <c r="C2433" s="832" t="s">
        <v>609</v>
      </c>
      <c r="D2433" s="832" t="s">
        <v>2483</v>
      </c>
      <c r="E2433" s="832" t="s">
        <v>4793</v>
      </c>
      <c r="F2433" s="832" t="s">
        <v>4931</v>
      </c>
      <c r="G2433" s="832" t="s">
        <v>4932</v>
      </c>
      <c r="H2433" s="849">
        <v>5</v>
      </c>
      <c r="I2433" s="849">
        <v>10062.85</v>
      </c>
      <c r="J2433" s="832">
        <v>0.7142857142857143</v>
      </c>
      <c r="K2433" s="832">
        <v>2012.5700000000002</v>
      </c>
      <c r="L2433" s="849">
        <v>7</v>
      </c>
      <c r="M2433" s="849">
        <v>14087.99</v>
      </c>
      <c r="N2433" s="832">
        <v>1</v>
      </c>
      <c r="O2433" s="832">
        <v>2012.57</v>
      </c>
      <c r="P2433" s="849"/>
      <c r="Q2433" s="849"/>
      <c r="R2433" s="837"/>
      <c r="S2433" s="850"/>
    </row>
    <row r="2434" spans="1:19" ht="14.4" customHeight="1" x14ac:dyDescent="0.3">
      <c r="A2434" s="831" t="s">
        <v>4551</v>
      </c>
      <c r="B2434" s="832" t="s">
        <v>4881</v>
      </c>
      <c r="C2434" s="832" t="s">
        <v>609</v>
      </c>
      <c r="D2434" s="832" t="s">
        <v>2483</v>
      </c>
      <c r="E2434" s="832" t="s">
        <v>4793</v>
      </c>
      <c r="F2434" s="832" t="s">
        <v>4933</v>
      </c>
      <c r="G2434" s="832" t="s">
        <v>4934</v>
      </c>
      <c r="H2434" s="849"/>
      <c r="I2434" s="849"/>
      <c r="J2434" s="832"/>
      <c r="K2434" s="832"/>
      <c r="L2434" s="849"/>
      <c r="M2434" s="849"/>
      <c r="N2434" s="832"/>
      <c r="O2434" s="832"/>
      <c r="P2434" s="849">
        <v>4</v>
      </c>
      <c r="Q2434" s="849">
        <v>11801.84</v>
      </c>
      <c r="R2434" s="837"/>
      <c r="S2434" s="850">
        <v>2950.46</v>
      </c>
    </row>
    <row r="2435" spans="1:19" ht="14.4" customHeight="1" x14ac:dyDescent="0.3">
      <c r="A2435" s="831" t="s">
        <v>4551</v>
      </c>
      <c r="B2435" s="832" t="s">
        <v>4881</v>
      </c>
      <c r="C2435" s="832" t="s">
        <v>609</v>
      </c>
      <c r="D2435" s="832" t="s">
        <v>2483</v>
      </c>
      <c r="E2435" s="832" t="s">
        <v>4793</v>
      </c>
      <c r="F2435" s="832" t="s">
        <v>4935</v>
      </c>
      <c r="G2435" s="832" t="s">
        <v>4936</v>
      </c>
      <c r="H2435" s="849"/>
      <c r="I2435" s="849"/>
      <c r="J2435" s="832"/>
      <c r="K2435" s="832"/>
      <c r="L2435" s="849"/>
      <c r="M2435" s="849"/>
      <c r="N2435" s="832"/>
      <c r="O2435" s="832"/>
      <c r="P2435" s="849">
        <v>4</v>
      </c>
      <c r="Q2435" s="849">
        <v>6266.32</v>
      </c>
      <c r="R2435" s="837"/>
      <c r="S2435" s="850">
        <v>1566.58</v>
      </c>
    </row>
    <row r="2436" spans="1:19" ht="14.4" customHeight="1" x14ac:dyDescent="0.3">
      <c r="A2436" s="831" t="s">
        <v>4551</v>
      </c>
      <c r="B2436" s="832" t="s">
        <v>4881</v>
      </c>
      <c r="C2436" s="832" t="s">
        <v>609</v>
      </c>
      <c r="D2436" s="832" t="s">
        <v>2483</v>
      </c>
      <c r="E2436" s="832" t="s">
        <v>4804</v>
      </c>
      <c r="F2436" s="832" t="s">
        <v>4813</v>
      </c>
      <c r="G2436" s="832" t="s">
        <v>4814</v>
      </c>
      <c r="H2436" s="849">
        <v>117</v>
      </c>
      <c r="I2436" s="849">
        <v>4329</v>
      </c>
      <c r="J2436" s="832">
        <v>0.95901639344262291</v>
      </c>
      <c r="K2436" s="832">
        <v>37</v>
      </c>
      <c r="L2436" s="849">
        <v>122</v>
      </c>
      <c r="M2436" s="849">
        <v>4514</v>
      </c>
      <c r="N2436" s="832">
        <v>1</v>
      </c>
      <c r="O2436" s="832">
        <v>37</v>
      </c>
      <c r="P2436" s="849">
        <v>30</v>
      </c>
      <c r="Q2436" s="849">
        <v>1140</v>
      </c>
      <c r="R2436" s="837">
        <v>0.25254762959680993</v>
      </c>
      <c r="S2436" s="850">
        <v>38</v>
      </c>
    </row>
    <row r="2437" spans="1:19" ht="14.4" customHeight="1" x14ac:dyDescent="0.3">
      <c r="A2437" s="831" t="s">
        <v>4551</v>
      </c>
      <c r="B2437" s="832" t="s">
        <v>4881</v>
      </c>
      <c r="C2437" s="832" t="s">
        <v>609</v>
      </c>
      <c r="D2437" s="832" t="s">
        <v>2483</v>
      </c>
      <c r="E2437" s="832" t="s">
        <v>4804</v>
      </c>
      <c r="F2437" s="832" t="s">
        <v>4899</v>
      </c>
      <c r="G2437" s="832" t="s">
        <v>4900</v>
      </c>
      <c r="H2437" s="849">
        <v>122</v>
      </c>
      <c r="I2437" s="849">
        <v>21594</v>
      </c>
      <c r="J2437" s="832">
        <v>0.87909135319980458</v>
      </c>
      <c r="K2437" s="832">
        <v>177</v>
      </c>
      <c r="L2437" s="849">
        <v>138</v>
      </c>
      <c r="M2437" s="849">
        <v>24564</v>
      </c>
      <c r="N2437" s="832">
        <v>1</v>
      </c>
      <c r="O2437" s="832">
        <v>178</v>
      </c>
      <c r="P2437" s="849">
        <v>169</v>
      </c>
      <c r="Q2437" s="849">
        <v>30251</v>
      </c>
      <c r="R2437" s="837">
        <v>1.231517668132226</v>
      </c>
      <c r="S2437" s="850">
        <v>179</v>
      </c>
    </row>
    <row r="2438" spans="1:19" ht="14.4" customHeight="1" x14ac:dyDescent="0.3">
      <c r="A2438" s="831" t="s">
        <v>4551</v>
      </c>
      <c r="B2438" s="832" t="s">
        <v>4881</v>
      </c>
      <c r="C2438" s="832" t="s">
        <v>609</v>
      </c>
      <c r="D2438" s="832" t="s">
        <v>2483</v>
      </c>
      <c r="E2438" s="832" t="s">
        <v>4804</v>
      </c>
      <c r="F2438" s="832" t="s">
        <v>4901</v>
      </c>
      <c r="G2438" s="832" t="s">
        <v>4902</v>
      </c>
      <c r="H2438" s="849">
        <v>60</v>
      </c>
      <c r="I2438" s="849">
        <v>74520</v>
      </c>
      <c r="J2438" s="832">
        <v>0.92233430286527629</v>
      </c>
      <c r="K2438" s="832">
        <v>1242</v>
      </c>
      <c r="L2438" s="849">
        <v>65</v>
      </c>
      <c r="M2438" s="849">
        <v>80795</v>
      </c>
      <c r="N2438" s="832">
        <v>1</v>
      </c>
      <c r="O2438" s="832">
        <v>1243</v>
      </c>
      <c r="P2438" s="849">
        <v>41</v>
      </c>
      <c r="Q2438" s="849">
        <v>51127</v>
      </c>
      <c r="R2438" s="837">
        <v>0.63279905934773195</v>
      </c>
      <c r="S2438" s="850">
        <v>1247</v>
      </c>
    </row>
    <row r="2439" spans="1:19" ht="14.4" customHeight="1" x14ac:dyDescent="0.3">
      <c r="A2439" s="831" t="s">
        <v>4551</v>
      </c>
      <c r="B2439" s="832" t="s">
        <v>4881</v>
      </c>
      <c r="C2439" s="832" t="s">
        <v>609</v>
      </c>
      <c r="D2439" s="832" t="s">
        <v>2483</v>
      </c>
      <c r="E2439" s="832" t="s">
        <v>4804</v>
      </c>
      <c r="F2439" s="832" t="s">
        <v>4903</v>
      </c>
      <c r="G2439" s="832" t="s">
        <v>4904</v>
      </c>
      <c r="H2439" s="849"/>
      <c r="I2439" s="849"/>
      <c r="J2439" s="832"/>
      <c r="K2439" s="832"/>
      <c r="L2439" s="849"/>
      <c r="M2439" s="849"/>
      <c r="N2439" s="832"/>
      <c r="O2439" s="832"/>
      <c r="P2439" s="849">
        <v>2723</v>
      </c>
      <c r="Q2439" s="849">
        <v>1946945</v>
      </c>
      <c r="R2439" s="837"/>
      <c r="S2439" s="850">
        <v>715</v>
      </c>
    </row>
    <row r="2440" spans="1:19" ht="14.4" customHeight="1" x14ac:dyDescent="0.3">
      <c r="A2440" s="831" t="s">
        <v>4551</v>
      </c>
      <c r="B2440" s="832" t="s">
        <v>4881</v>
      </c>
      <c r="C2440" s="832" t="s">
        <v>609</v>
      </c>
      <c r="D2440" s="832" t="s">
        <v>2483</v>
      </c>
      <c r="E2440" s="832" t="s">
        <v>4804</v>
      </c>
      <c r="F2440" s="832" t="s">
        <v>4905</v>
      </c>
      <c r="G2440" s="832" t="s">
        <v>4906</v>
      </c>
      <c r="H2440" s="849"/>
      <c r="I2440" s="849"/>
      <c r="J2440" s="832"/>
      <c r="K2440" s="832"/>
      <c r="L2440" s="849"/>
      <c r="M2440" s="849"/>
      <c r="N2440" s="832"/>
      <c r="O2440" s="832"/>
      <c r="P2440" s="849">
        <v>8</v>
      </c>
      <c r="Q2440" s="849">
        <v>5064</v>
      </c>
      <c r="R2440" s="837"/>
      <c r="S2440" s="850">
        <v>633</v>
      </c>
    </row>
    <row r="2441" spans="1:19" ht="14.4" customHeight="1" x14ac:dyDescent="0.3">
      <c r="A2441" s="831" t="s">
        <v>4551</v>
      </c>
      <c r="B2441" s="832" t="s">
        <v>4881</v>
      </c>
      <c r="C2441" s="832" t="s">
        <v>609</v>
      </c>
      <c r="D2441" s="832" t="s">
        <v>2483</v>
      </c>
      <c r="E2441" s="832" t="s">
        <v>4804</v>
      </c>
      <c r="F2441" s="832" t="s">
        <v>4909</v>
      </c>
      <c r="G2441" s="832" t="s">
        <v>4910</v>
      </c>
      <c r="H2441" s="849"/>
      <c r="I2441" s="849"/>
      <c r="J2441" s="832"/>
      <c r="K2441" s="832"/>
      <c r="L2441" s="849"/>
      <c r="M2441" s="849"/>
      <c r="N2441" s="832"/>
      <c r="O2441" s="832"/>
      <c r="P2441" s="849">
        <v>164</v>
      </c>
      <c r="Q2441" s="849">
        <v>21320</v>
      </c>
      <c r="R2441" s="837"/>
      <c r="S2441" s="850">
        <v>130</v>
      </c>
    </row>
    <row r="2442" spans="1:19" ht="14.4" customHeight="1" x14ac:dyDescent="0.3">
      <c r="A2442" s="831" t="s">
        <v>4551</v>
      </c>
      <c r="B2442" s="832" t="s">
        <v>4881</v>
      </c>
      <c r="C2442" s="832" t="s">
        <v>609</v>
      </c>
      <c r="D2442" s="832" t="s">
        <v>2483</v>
      </c>
      <c r="E2442" s="832" t="s">
        <v>4804</v>
      </c>
      <c r="F2442" s="832" t="s">
        <v>4911</v>
      </c>
      <c r="G2442" s="832" t="s">
        <v>4912</v>
      </c>
      <c r="H2442" s="849">
        <v>9</v>
      </c>
      <c r="I2442" s="849">
        <v>6489</v>
      </c>
      <c r="J2442" s="832">
        <v>0.68943901402464935</v>
      </c>
      <c r="K2442" s="832">
        <v>721</v>
      </c>
      <c r="L2442" s="849">
        <v>13</v>
      </c>
      <c r="M2442" s="849">
        <v>9412</v>
      </c>
      <c r="N2442" s="832">
        <v>1</v>
      </c>
      <c r="O2442" s="832">
        <v>724</v>
      </c>
      <c r="P2442" s="849">
        <v>10</v>
      </c>
      <c r="Q2442" s="849">
        <v>7320</v>
      </c>
      <c r="R2442" s="837">
        <v>0.7777305567360816</v>
      </c>
      <c r="S2442" s="850">
        <v>732</v>
      </c>
    </row>
    <row r="2443" spans="1:19" ht="14.4" customHeight="1" x14ac:dyDescent="0.3">
      <c r="A2443" s="831" t="s">
        <v>4551</v>
      </c>
      <c r="B2443" s="832" t="s">
        <v>4881</v>
      </c>
      <c r="C2443" s="832" t="s">
        <v>609</v>
      </c>
      <c r="D2443" s="832" t="s">
        <v>2483</v>
      </c>
      <c r="E2443" s="832" t="s">
        <v>4804</v>
      </c>
      <c r="F2443" s="832" t="s">
        <v>4913</v>
      </c>
      <c r="G2443" s="832" t="s">
        <v>4914</v>
      </c>
      <c r="H2443" s="849"/>
      <c r="I2443" s="849"/>
      <c r="J2443" s="832"/>
      <c r="K2443" s="832"/>
      <c r="L2443" s="849"/>
      <c r="M2443" s="849"/>
      <c r="N2443" s="832"/>
      <c r="O2443" s="832"/>
      <c r="P2443" s="849">
        <v>5141</v>
      </c>
      <c r="Q2443" s="849">
        <v>4529221</v>
      </c>
      <c r="R2443" s="837"/>
      <c r="S2443" s="850">
        <v>881</v>
      </c>
    </row>
    <row r="2444" spans="1:19" ht="14.4" customHeight="1" x14ac:dyDescent="0.3">
      <c r="A2444" s="831" t="s">
        <v>4551</v>
      </c>
      <c r="B2444" s="832" t="s">
        <v>4881</v>
      </c>
      <c r="C2444" s="832" t="s">
        <v>609</v>
      </c>
      <c r="D2444" s="832" t="s">
        <v>2483</v>
      </c>
      <c r="E2444" s="832" t="s">
        <v>4804</v>
      </c>
      <c r="F2444" s="832" t="s">
        <v>4825</v>
      </c>
      <c r="G2444" s="832" t="s">
        <v>4826</v>
      </c>
      <c r="H2444" s="849">
        <v>232</v>
      </c>
      <c r="I2444" s="849">
        <v>7733.34</v>
      </c>
      <c r="J2444" s="832">
        <v>1.0740764917729053</v>
      </c>
      <c r="K2444" s="832">
        <v>33.333362068965521</v>
      </c>
      <c r="L2444" s="849">
        <v>216</v>
      </c>
      <c r="M2444" s="849">
        <v>7199.99</v>
      </c>
      <c r="N2444" s="832">
        <v>1</v>
      </c>
      <c r="O2444" s="832">
        <v>33.333287037037039</v>
      </c>
      <c r="P2444" s="849">
        <v>261</v>
      </c>
      <c r="Q2444" s="849">
        <v>8700</v>
      </c>
      <c r="R2444" s="837">
        <v>1.2083350115764051</v>
      </c>
      <c r="S2444" s="850">
        <v>33.333333333333336</v>
      </c>
    </row>
    <row r="2445" spans="1:19" ht="14.4" customHeight="1" x14ac:dyDescent="0.3">
      <c r="A2445" s="831" t="s">
        <v>4551</v>
      </c>
      <c r="B2445" s="832" t="s">
        <v>4881</v>
      </c>
      <c r="C2445" s="832" t="s">
        <v>609</v>
      </c>
      <c r="D2445" s="832" t="s">
        <v>2483</v>
      </c>
      <c r="E2445" s="832" t="s">
        <v>4804</v>
      </c>
      <c r="F2445" s="832" t="s">
        <v>4827</v>
      </c>
      <c r="G2445" s="832" t="s">
        <v>4828</v>
      </c>
      <c r="H2445" s="849"/>
      <c r="I2445" s="849"/>
      <c r="J2445" s="832"/>
      <c r="K2445" s="832"/>
      <c r="L2445" s="849"/>
      <c r="M2445" s="849"/>
      <c r="N2445" s="832"/>
      <c r="O2445" s="832"/>
      <c r="P2445" s="849">
        <v>90</v>
      </c>
      <c r="Q2445" s="849">
        <v>3420</v>
      </c>
      <c r="R2445" s="837"/>
      <c r="S2445" s="850">
        <v>38</v>
      </c>
    </row>
    <row r="2446" spans="1:19" ht="14.4" customHeight="1" x14ac:dyDescent="0.3">
      <c r="A2446" s="831" t="s">
        <v>4551</v>
      </c>
      <c r="B2446" s="832" t="s">
        <v>4881</v>
      </c>
      <c r="C2446" s="832" t="s">
        <v>609</v>
      </c>
      <c r="D2446" s="832" t="s">
        <v>2483</v>
      </c>
      <c r="E2446" s="832" t="s">
        <v>4804</v>
      </c>
      <c r="F2446" s="832" t="s">
        <v>4831</v>
      </c>
      <c r="G2446" s="832" t="s">
        <v>4832</v>
      </c>
      <c r="H2446" s="849">
        <v>56</v>
      </c>
      <c r="I2446" s="849">
        <v>1792</v>
      </c>
      <c r="J2446" s="832">
        <v>1.037037037037037</v>
      </c>
      <c r="K2446" s="832">
        <v>32</v>
      </c>
      <c r="L2446" s="849">
        <v>54</v>
      </c>
      <c r="M2446" s="849">
        <v>1728</v>
      </c>
      <c r="N2446" s="832">
        <v>1</v>
      </c>
      <c r="O2446" s="832">
        <v>32</v>
      </c>
      <c r="P2446" s="849">
        <v>51</v>
      </c>
      <c r="Q2446" s="849">
        <v>1683</v>
      </c>
      <c r="R2446" s="837">
        <v>0.97395833333333337</v>
      </c>
      <c r="S2446" s="850">
        <v>33</v>
      </c>
    </row>
    <row r="2447" spans="1:19" ht="14.4" customHeight="1" x14ac:dyDescent="0.3">
      <c r="A2447" s="831" t="s">
        <v>4551</v>
      </c>
      <c r="B2447" s="832" t="s">
        <v>4881</v>
      </c>
      <c r="C2447" s="832" t="s">
        <v>609</v>
      </c>
      <c r="D2447" s="832" t="s">
        <v>2483</v>
      </c>
      <c r="E2447" s="832" t="s">
        <v>4804</v>
      </c>
      <c r="F2447" s="832" t="s">
        <v>4917</v>
      </c>
      <c r="G2447" s="832" t="s">
        <v>4918</v>
      </c>
      <c r="H2447" s="849">
        <v>109</v>
      </c>
      <c r="I2447" s="849">
        <v>38695</v>
      </c>
      <c r="J2447" s="832">
        <v>1.4342105263157894</v>
      </c>
      <c r="K2447" s="832">
        <v>355</v>
      </c>
      <c r="L2447" s="849">
        <v>76</v>
      </c>
      <c r="M2447" s="849">
        <v>26980</v>
      </c>
      <c r="N2447" s="832">
        <v>1</v>
      </c>
      <c r="O2447" s="832">
        <v>355</v>
      </c>
      <c r="P2447" s="849">
        <v>70</v>
      </c>
      <c r="Q2447" s="849">
        <v>25060</v>
      </c>
      <c r="R2447" s="837">
        <v>0.92883617494440329</v>
      </c>
      <c r="S2447" s="850">
        <v>358</v>
      </c>
    </row>
    <row r="2448" spans="1:19" ht="14.4" customHeight="1" x14ac:dyDescent="0.3">
      <c r="A2448" s="831" t="s">
        <v>4551</v>
      </c>
      <c r="B2448" s="832" t="s">
        <v>4881</v>
      </c>
      <c r="C2448" s="832" t="s">
        <v>609</v>
      </c>
      <c r="D2448" s="832" t="s">
        <v>2483</v>
      </c>
      <c r="E2448" s="832" t="s">
        <v>4804</v>
      </c>
      <c r="F2448" s="832" t="s">
        <v>4919</v>
      </c>
      <c r="G2448" s="832" t="s">
        <v>4920</v>
      </c>
      <c r="H2448" s="849">
        <v>1</v>
      </c>
      <c r="I2448" s="849">
        <v>701</v>
      </c>
      <c r="J2448" s="832">
        <v>0.49928774928774927</v>
      </c>
      <c r="K2448" s="832">
        <v>701</v>
      </c>
      <c r="L2448" s="849">
        <v>2</v>
      </c>
      <c r="M2448" s="849">
        <v>1404</v>
      </c>
      <c r="N2448" s="832">
        <v>1</v>
      </c>
      <c r="O2448" s="832">
        <v>702</v>
      </c>
      <c r="P2448" s="849">
        <v>22</v>
      </c>
      <c r="Q2448" s="849">
        <v>15554</v>
      </c>
      <c r="R2448" s="837">
        <v>11.078347578347579</v>
      </c>
      <c r="S2448" s="850">
        <v>707</v>
      </c>
    </row>
    <row r="2449" spans="1:19" ht="14.4" customHeight="1" x14ac:dyDescent="0.3">
      <c r="A2449" s="831" t="s">
        <v>4551</v>
      </c>
      <c r="B2449" s="832" t="s">
        <v>4881</v>
      </c>
      <c r="C2449" s="832" t="s">
        <v>609</v>
      </c>
      <c r="D2449" s="832" t="s">
        <v>2483</v>
      </c>
      <c r="E2449" s="832" t="s">
        <v>4804</v>
      </c>
      <c r="F2449" s="832" t="s">
        <v>4921</v>
      </c>
      <c r="G2449" s="832" t="s">
        <v>4922</v>
      </c>
      <c r="H2449" s="849">
        <v>9</v>
      </c>
      <c r="I2449" s="849">
        <v>4851</v>
      </c>
      <c r="J2449" s="832">
        <v>1.2833333333333334</v>
      </c>
      <c r="K2449" s="832">
        <v>539</v>
      </c>
      <c r="L2449" s="849">
        <v>7</v>
      </c>
      <c r="M2449" s="849">
        <v>3780</v>
      </c>
      <c r="N2449" s="832">
        <v>1</v>
      </c>
      <c r="O2449" s="832">
        <v>540</v>
      </c>
      <c r="P2449" s="849">
        <v>3</v>
      </c>
      <c r="Q2449" s="849">
        <v>1629</v>
      </c>
      <c r="R2449" s="837">
        <v>0.43095238095238098</v>
      </c>
      <c r="S2449" s="850">
        <v>543</v>
      </c>
    </row>
    <row r="2450" spans="1:19" ht="14.4" customHeight="1" x14ac:dyDescent="0.3">
      <c r="A2450" s="831" t="s">
        <v>4551</v>
      </c>
      <c r="B2450" s="832" t="s">
        <v>4881</v>
      </c>
      <c r="C2450" s="832" t="s">
        <v>609</v>
      </c>
      <c r="D2450" s="832" t="s">
        <v>2483</v>
      </c>
      <c r="E2450" s="832" t="s">
        <v>4804</v>
      </c>
      <c r="F2450" s="832" t="s">
        <v>4841</v>
      </c>
      <c r="G2450" s="832" t="s">
        <v>4842</v>
      </c>
      <c r="H2450" s="849">
        <v>3</v>
      </c>
      <c r="I2450" s="849">
        <v>177</v>
      </c>
      <c r="J2450" s="832">
        <v>3</v>
      </c>
      <c r="K2450" s="832">
        <v>59</v>
      </c>
      <c r="L2450" s="849">
        <v>1</v>
      </c>
      <c r="M2450" s="849">
        <v>59</v>
      </c>
      <c r="N2450" s="832">
        <v>1</v>
      </c>
      <c r="O2450" s="832">
        <v>59</v>
      </c>
      <c r="P2450" s="849">
        <v>6</v>
      </c>
      <c r="Q2450" s="849">
        <v>366</v>
      </c>
      <c r="R2450" s="837">
        <v>6.2033898305084749</v>
      </c>
      <c r="S2450" s="850">
        <v>61</v>
      </c>
    </row>
    <row r="2451" spans="1:19" ht="14.4" customHeight="1" x14ac:dyDescent="0.3">
      <c r="A2451" s="831" t="s">
        <v>4551</v>
      </c>
      <c r="B2451" s="832" t="s">
        <v>4881</v>
      </c>
      <c r="C2451" s="832" t="s">
        <v>609</v>
      </c>
      <c r="D2451" s="832" t="s">
        <v>2483</v>
      </c>
      <c r="E2451" s="832" t="s">
        <v>4804</v>
      </c>
      <c r="F2451" s="832" t="s">
        <v>4847</v>
      </c>
      <c r="G2451" s="832" t="s">
        <v>4848</v>
      </c>
      <c r="H2451" s="849"/>
      <c r="I2451" s="849"/>
      <c r="J2451" s="832"/>
      <c r="K2451" s="832"/>
      <c r="L2451" s="849"/>
      <c r="M2451" s="849"/>
      <c r="N2451" s="832"/>
      <c r="O2451" s="832"/>
      <c r="P2451" s="849">
        <v>21</v>
      </c>
      <c r="Q2451" s="849">
        <v>2436</v>
      </c>
      <c r="R2451" s="837"/>
      <c r="S2451" s="850">
        <v>116</v>
      </c>
    </row>
    <row r="2452" spans="1:19" ht="14.4" customHeight="1" x14ac:dyDescent="0.3">
      <c r="A2452" s="831" t="s">
        <v>4551</v>
      </c>
      <c r="B2452" s="832" t="s">
        <v>4881</v>
      </c>
      <c r="C2452" s="832" t="s">
        <v>609</v>
      </c>
      <c r="D2452" s="832" t="s">
        <v>2483</v>
      </c>
      <c r="E2452" s="832" t="s">
        <v>4804</v>
      </c>
      <c r="F2452" s="832" t="s">
        <v>4923</v>
      </c>
      <c r="G2452" s="832" t="s">
        <v>4924</v>
      </c>
      <c r="H2452" s="849">
        <v>37</v>
      </c>
      <c r="I2452" s="849">
        <v>141710</v>
      </c>
      <c r="J2452" s="832">
        <v>1.2751961701821324</v>
      </c>
      <c r="K2452" s="832">
        <v>3830</v>
      </c>
      <c r="L2452" s="849">
        <v>29</v>
      </c>
      <c r="M2452" s="849">
        <v>111128</v>
      </c>
      <c r="N2452" s="832">
        <v>1</v>
      </c>
      <c r="O2452" s="832">
        <v>3832</v>
      </c>
      <c r="P2452" s="849">
        <v>43</v>
      </c>
      <c r="Q2452" s="849">
        <v>165077</v>
      </c>
      <c r="R2452" s="837">
        <v>1.4854672089842345</v>
      </c>
      <c r="S2452" s="850">
        <v>3839</v>
      </c>
    </row>
    <row r="2453" spans="1:19" ht="14.4" customHeight="1" x14ac:dyDescent="0.3">
      <c r="A2453" s="831" t="s">
        <v>4551</v>
      </c>
      <c r="B2453" s="832" t="s">
        <v>4881</v>
      </c>
      <c r="C2453" s="832" t="s">
        <v>609</v>
      </c>
      <c r="D2453" s="832" t="s">
        <v>2483</v>
      </c>
      <c r="E2453" s="832" t="s">
        <v>4804</v>
      </c>
      <c r="F2453" s="832" t="s">
        <v>4925</v>
      </c>
      <c r="G2453" s="832" t="s">
        <v>4926</v>
      </c>
      <c r="H2453" s="849">
        <v>98</v>
      </c>
      <c r="I2453" s="849">
        <v>190512</v>
      </c>
      <c r="J2453" s="832">
        <v>1.209254498714653</v>
      </c>
      <c r="K2453" s="832">
        <v>1944</v>
      </c>
      <c r="L2453" s="849">
        <v>81</v>
      </c>
      <c r="M2453" s="849">
        <v>157545</v>
      </c>
      <c r="N2453" s="832">
        <v>1</v>
      </c>
      <c r="O2453" s="832">
        <v>1945</v>
      </c>
      <c r="P2453" s="849">
        <v>327</v>
      </c>
      <c r="Q2453" s="849">
        <v>637650</v>
      </c>
      <c r="R2453" s="837">
        <v>4.0474150242787772</v>
      </c>
      <c r="S2453" s="850">
        <v>1950</v>
      </c>
    </row>
    <row r="2454" spans="1:19" ht="14.4" customHeight="1" x14ac:dyDescent="0.3">
      <c r="A2454" s="831" t="s">
        <v>4551</v>
      </c>
      <c r="B2454" s="832" t="s">
        <v>4881</v>
      </c>
      <c r="C2454" s="832" t="s">
        <v>609</v>
      </c>
      <c r="D2454" s="832" t="s">
        <v>2483</v>
      </c>
      <c r="E2454" s="832" t="s">
        <v>4804</v>
      </c>
      <c r="F2454" s="832" t="s">
        <v>4927</v>
      </c>
      <c r="G2454" s="832" t="s">
        <v>4928</v>
      </c>
      <c r="H2454" s="849"/>
      <c r="I2454" s="849"/>
      <c r="J2454" s="832"/>
      <c r="K2454" s="832"/>
      <c r="L2454" s="849"/>
      <c r="M2454" s="849"/>
      <c r="N2454" s="832"/>
      <c r="O2454" s="832"/>
      <c r="P2454" s="849">
        <v>5</v>
      </c>
      <c r="Q2454" s="849">
        <v>74090</v>
      </c>
      <c r="R2454" s="837"/>
      <c r="S2454" s="850">
        <v>14818</v>
      </c>
    </row>
    <row r="2455" spans="1:19" ht="14.4" customHeight="1" x14ac:dyDescent="0.3">
      <c r="A2455" s="831" t="s">
        <v>4551</v>
      </c>
      <c r="B2455" s="832" t="s">
        <v>4881</v>
      </c>
      <c r="C2455" s="832" t="s">
        <v>609</v>
      </c>
      <c r="D2455" s="832" t="s">
        <v>2483</v>
      </c>
      <c r="E2455" s="832" t="s">
        <v>4804</v>
      </c>
      <c r="F2455" s="832" t="s">
        <v>4929</v>
      </c>
      <c r="G2455" s="832" t="s">
        <v>4930</v>
      </c>
      <c r="H2455" s="849"/>
      <c r="I2455" s="849"/>
      <c r="J2455" s="832"/>
      <c r="K2455" s="832"/>
      <c r="L2455" s="849">
        <v>1</v>
      </c>
      <c r="M2455" s="849">
        <v>301</v>
      </c>
      <c r="N2455" s="832">
        <v>1</v>
      </c>
      <c r="O2455" s="832">
        <v>301</v>
      </c>
      <c r="P2455" s="849">
        <v>1</v>
      </c>
      <c r="Q2455" s="849">
        <v>304</v>
      </c>
      <c r="R2455" s="837">
        <v>1.0099667774086378</v>
      </c>
      <c r="S2455" s="850">
        <v>304</v>
      </c>
    </row>
    <row r="2456" spans="1:19" ht="14.4" customHeight="1" x14ac:dyDescent="0.3">
      <c r="A2456" s="831" t="s">
        <v>4551</v>
      </c>
      <c r="B2456" s="832" t="s">
        <v>4881</v>
      </c>
      <c r="C2456" s="832" t="s">
        <v>609</v>
      </c>
      <c r="D2456" s="832" t="s">
        <v>2483</v>
      </c>
      <c r="E2456" s="832" t="s">
        <v>4804</v>
      </c>
      <c r="F2456" s="832" t="s">
        <v>4949</v>
      </c>
      <c r="G2456" s="832" t="s">
        <v>4950</v>
      </c>
      <c r="H2456" s="849"/>
      <c r="I2456" s="849"/>
      <c r="J2456" s="832"/>
      <c r="K2456" s="832"/>
      <c r="L2456" s="849"/>
      <c r="M2456" s="849"/>
      <c r="N2456" s="832"/>
      <c r="O2456" s="832"/>
      <c r="P2456" s="849">
        <v>36</v>
      </c>
      <c r="Q2456" s="849">
        <v>5796</v>
      </c>
      <c r="R2456" s="837"/>
      <c r="S2456" s="850">
        <v>161</v>
      </c>
    </row>
    <row r="2457" spans="1:19" ht="14.4" customHeight="1" x14ac:dyDescent="0.3">
      <c r="A2457" s="831" t="s">
        <v>4551</v>
      </c>
      <c r="B2457" s="832" t="s">
        <v>4881</v>
      </c>
      <c r="C2457" s="832" t="s">
        <v>609</v>
      </c>
      <c r="D2457" s="832" t="s">
        <v>2485</v>
      </c>
      <c r="E2457" s="832" t="s">
        <v>4804</v>
      </c>
      <c r="F2457" s="832" t="s">
        <v>4899</v>
      </c>
      <c r="G2457" s="832" t="s">
        <v>4900</v>
      </c>
      <c r="H2457" s="849">
        <v>5</v>
      </c>
      <c r="I2457" s="849">
        <v>885</v>
      </c>
      <c r="J2457" s="832">
        <v>1.2429775280898876</v>
      </c>
      <c r="K2457" s="832">
        <v>177</v>
      </c>
      <c r="L2457" s="849">
        <v>4</v>
      </c>
      <c r="M2457" s="849">
        <v>712</v>
      </c>
      <c r="N2457" s="832">
        <v>1</v>
      </c>
      <c r="O2457" s="832">
        <v>178</v>
      </c>
      <c r="P2457" s="849"/>
      <c r="Q2457" s="849"/>
      <c r="R2457" s="837"/>
      <c r="S2457" s="850"/>
    </row>
    <row r="2458" spans="1:19" ht="14.4" customHeight="1" x14ac:dyDescent="0.3">
      <c r="A2458" s="831" t="s">
        <v>4551</v>
      </c>
      <c r="B2458" s="832" t="s">
        <v>4881</v>
      </c>
      <c r="C2458" s="832" t="s">
        <v>609</v>
      </c>
      <c r="D2458" s="832" t="s">
        <v>2485</v>
      </c>
      <c r="E2458" s="832" t="s">
        <v>4804</v>
      </c>
      <c r="F2458" s="832" t="s">
        <v>4901</v>
      </c>
      <c r="G2458" s="832" t="s">
        <v>4902</v>
      </c>
      <c r="H2458" s="849"/>
      <c r="I2458" s="849"/>
      <c r="J2458" s="832"/>
      <c r="K2458" s="832"/>
      <c r="L2458" s="849">
        <v>1</v>
      </c>
      <c r="M2458" s="849">
        <v>1243</v>
      </c>
      <c r="N2458" s="832">
        <v>1</v>
      </c>
      <c r="O2458" s="832">
        <v>1243</v>
      </c>
      <c r="P2458" s="849"/>
      <c r="Q2458" s="849"/>
      <c r="R2458" s="837"/>
      <c r="S2458" s="850"/>
    </row>
    <row r="2459" spans="1:19" ht="14.4" customHeight="1" x14ac:dyDescent="0.3">
      <c r="A2459" s="831" t="s">
        <v>4551</v>
      </c>
      <c r="B2459" s="832" t="s">
        <v>4881</v>
      </c>
      <c r="C2459" s="832" t="s">
        <v>609</v>
      </c>
      <c r="D2459" s="832" t="s">
        <v>2485</v>
      </c>
      <c r="E2459" s="832" t="s">
        <v>4804</v>
      </c>
      <c r="F2459" s="832" t="s">
        <v>4903</v>
      </c>
      <c r="G2459" s="832" t="s">
        <v>4904</v>
      </c>
      <c r="H2459" s="849">
        <v>2</v>
      </c>
      <c r="I2459" s="849">
        <v>1430</v>
      </c>
      <c r="J2459" s="832">
        <v>1</v>
      </c>
      <c r="K2459" s="832">
        <v>715</v>
      </c>
      <c r="L2459" s="849">
        <v>2</v>
      </c>
      <c r="M2459" s="849">
        <v>1430</v>
      </c>
      <c r="N2459" s="832">
        <v>1</v>
      </c>
      <c r="O2459" s="832">
        <v>715</v>
      </c>
      <c r="P2459" s="849"/>
      <c r="Q2459" s="849"/>
      <c r="R2459" s="837"/>
      <c r="S2459" s="850"/>
    </row>
    <row r="2460" spans="1:19" ht="14.4" customHeight="1" x14ac:dyDescent="0.3">
      <c r="A2460" s="831" t="s">
        <v>4551</v>
      </c>
      <c r="B2460" s="832" t="s">
        <v>4881</v>
      </c>
      <c r="C2460" s="832" t="s">
        <v>609</v>
      </c>
      <c r="D2460" s="832" t="s">
        <v>2485</v>
      </c>
      <c r="E2460" s="832" t="s">
        <v>4804</v>
      </c>
      <c r="F2460" s="832" t="s">
        <v>4825</v>
      </c>
      <c r="G2460" s="832" t="s">
        <v>4826</v>
      </c>
      <c r="H2460" s="849">
        <v>5</v>
      </c>
      <c r="I2460" s="849">
        <v>166.66000000000003</v>
      </c>
      <c r="J2460" s="832">
        <v>0.4999849998499985</v>
      </c>
      <c r="K2460" s="832">
        <v>33.332000000000008</v>
      </c>
      <c r="L2460" s="849">
        <v>10</v>
      </c>
      <c r="M2460" s="849">
        <v>333.33000000000004</v>
      </c>
      <c r="N2460" s="832">
        <v>1</v>
      </c>
      <c r="O2460" s="832">
        <v>33.333000000000006</v>
      </c>
      <c r="P2460" s="849">
        <v>2</v>
      </c>
      <c r="Q2460" s="849">
        <v>66.67</v>
      </c>
      <c r="R2460" s="837">
        <v>0.20001200012000117</v>
      </c>
      <c r="S2460" s="850">
        <v>33.335000000000001</v>
      </c>
    </row>
    <row r="2461" spans="1:19" ht="14.4" customHeight="1" x14ac:dyDescent="0.3">
      <c r="A2461" s="831" t="s">
        <v>4551</v>
      </c>
      <c r="B2461" s="832" t="s">
        <v>4881</v>
      </c>
      <c r="C2461" s="832" t="s">
        <v>609</v>
      </c>
      <c r="D2461" s="832" t="s">
        <v>2485</v>
      </c>
      <c r="E2461" s="832" t="s">
        <v>4804</v>
      </c>
      <c r="F2461" s="832" t="s">
        <v>4917</v>
      </c>
      <c r="G2461" s="832" t="s">
        <v>4918</v>
      </c>
      <c r="H2461" s="849"/>
      <c r="I2461" s="849"/>
      <c r="J2461" s="832"/>
      <c r="K2461" s="832"/>
      <c r="L2461" s="849">
        <v>6</v>
      </c>
      <c r="M2461" s="849">
        <v>2130</v>
      </c>
      <c r="N2461" s="832">
        <v>1</v>
      </c>
      <c r="O2461" s="832">
        <v>355</v>
      </c>
      <c r="P2461" s="849">
        <v>2</v>
      </c>
      <c r="Q2461" s="849">
        <v>716</v>
      </c>
      <c r="R2461" s="837">
        <v>0.33615023474178402</v>
      </c>
      <c r="S2461" s="850">
        <v>358</v>
      </c>
    </row>
    <row r="2462" spans="1:19" ht="14.4" customHeight="1" x14ac:dyDescent="0.3">
      <c r="A2462" s="831" t="s">
        <v>4551</v>
      </c>
      <c r="B2462" s="832" t="s">
        <v>4881</v>
      </c>
      <c r="C2462" s="832" t="s">
        <v>609</v>
      </c>
      <c r="D2462" s="832" t="s">
        <v>2485</v>
      </c>
      <c r="E2462" s="832" t="s">
        <v>4804</v>
      </c>
      <c r="F2462" s="832" t="s">
        <v>4921</v>
      </c>
      <c r="G2462" s="832" t="s">
        <v>4922</v>
      </c>
      <c r="H2462" s="849">
        <v>3</v>
      </c>
      <c r="I2462" s="849">
        <v>1617</v>
      </c>
      <c r="J2462" s="832">
        <v>0.42777777777777776</v>
      </c>
      <c r="K2462" s="832">
        <v>539</v>
      </c>
      <c r="L2462" s="849">
        <v>7</v>
      </c>
      <c r="M2462" s="849">
        <v>3780</v>
      </c>
      <c r="N2462" s="832">
        <v>1</v>
      </c>
      <c r="O2462" s="832">
        <v>540</v>
      </c>
      <c r="P2462" s="849">
        <v>1</v>
      </c>
      <c r="Q2462" s="849">
        <v>543</v>
      </c>
      <c r="R2462" s="837">
        <v>0.14365079365079364</v>
      </c>
      <c r="S2462" s="850">
        <v>543</v>
      </c>
    </row>
    <row r="2463" spans="1:19" ht="14.4" customHeight="1" x14ac:dyDescent="0.3">
      <c r="A2463" s="831" t="s">
        <v>4551</v>
      </c>
      <c r="B2463" s="832" t="s">
        <v>4881</v>
      </c>
      <c r="C2463" s="832" t="s">
        <v>609</v>
      </c>
      <c r="D2463" s="832" t="s">
        <v>2485</v>
      </c>
      <c r="E2463" s="832" t="s">
        <v>4804</v>
      </c>
      <c r="F2463" s="832" t="s">
        <v>4845</v>
      </c>
      <c r="G2463" s="832" t="s">
        <v>4846</v>
      </c>
      <c r="H2463" s="849"/>
      <c r="I2463" s="849"/>
      <c r="J2463" s="832"/>
      <c r="K2463" s="832"/>
      <c r="L2463" s="849">
        <v>1</v>
      </c>
      <c r="M2463" s="849">
        <v>59</v>
      </c>
      <c r="N2463" s="832">
        <v>1</v>
      </c>
      <c r="O2463" s="832">
        <v>59</v>
      </c>
      <c r="P2463" s="849"/>
      <c r="Q2463" s="849"/>
      <c r="R2463" s="837"/>
      <c r="S2463" s="850"/>
    </row>
    <row r="2464" spans="1:19" ht="14.4" customHeight="1" x14ac:dyDescent="0.3">
      <c r="A2464" s="831" t="s">
        <v>4551</v>
      </c>
      <c r="B2464" s="832" t="s">
        <v>4881</v>
      </c>
      <c r="C2464" s="832" t="s">
        <v>609</v>
      </c>
      <c r="D2464" s="832" t="s">
        <v>2485</v>
      </c>
      <c r="E2464" s="832" t="s">
        <v>4804</v>
      </c>
      <c r="F2464" s="832" t="s">
        <v>4925</v>
      </c>
      <c r="G2464" s="832" t="s">
        <v>4926</v>
      </c>
      <c r="H2464" s="849">
        <v>3</v>
      </c>
      <c r="I2464" s="849">
        <v>5832</v>
      </c>
      <c r="J2464" s="832">
        <v>0.37480719794344475</v>
      </c>
      <c r="K2464" s="832">
        <v>1944</v>
      </c>
      <c r="L2464" s="849">
        <v>8</v>
      </c>
      <c r="M2464" s="849">
        <v>15560</v>
      </c>
      <c r="N2464" s="832">
        <v>1</v>
      </c>
      <c r="O2464" s="832">
        <v>1945</v>
      </c>
      <c r="P2464" s="849">
        <v>1</v>
      </c>
      <c r="Q2464" s="849">
        <v>1950</v>
      </c>
      <c r="R2464" s="837">
        <v>0.12532133676092544</v>
      </c>
      <c r="S2464" s="850">
        <v>1950</v>
      </c>
    </row>
    <row r="2465" spans="1:19" ht="14.4" customHeight="1" x14ac:dyDescent="0.3">
      <c r="A2465" s="831" t="s">
        <v>4551</v>
      </c>
      <c r="B2465" s="832" t="s">
        <v>4881</v>
      </c>
      <c r="C2465" s="832" t="s">
        <v>609</v>
      </c>
      <c r="D2465" s="832" t="s">
        <v>2487</v>
      </c>
      <c r="E2465" s="832" t="s">
        <v>4553</v>
      </c>
      <c r="F2465" s="832" t="s">
        <v>4683</v>
      </c>
      <c r="G2465" s="832" t="s">
        <v>4684</v>
      </c>
      <c r="H2465" s="849"/>
      <c r="I2465" s="849"/>
      <c r="J2465" s="832"/>
      <c r="K2465" s="832"/>
      <c r="L2465" s="849"/>
      <c r="M2465" s="849"/>
      <c r="N2465" s="832"/>
      <c r="O2465" s="832"/>
      <c r="P2465" s="849">
        <v>1.87</v>
      </c>
      <c r="Q2465" s="849">
        <v>297.92</v>
      </c>
      <c r="R2465" s="837"/>
      <c r="S2465" s="850">
        <v>159.31550802139037</v>
      </c>
    </row>
    <row r="2466" spans="1:19" ht="14.4" customHeight="1" x14ac:dyDescent="0.3">
      <c r="A2466" s="831" t="s">
        <v>4551</v>
      </c>
      <c r="B2466" s="832" t="s">
        <v>4881</v>
      </c>
      <c r="C2466" s="832" t="s">
        <v>609</v>
      </c>
      <c r="D2466" s="832" t="s">
        <v>2487</v>
      </c>
      <c r="E2466" s="832" t="s">
        <v>4793</v>
      </c>
      <c r="F2466" s="832" t="s">
        <v>4796</v>
      </c>
      <c r="G2466" s="832" t="s">
        <v>4797</v>
      </c>
      <c r="H2466" s="849"/>
      <c r="I2466" s="849"/>
      <c r="J2466" s="832"/>
      <c r="K2466" s="832"/>
      <c r="L2466" s="849">
        <v>1</v>
      </c>
      <c r="M2466" s="849">
        <v>867</v>
      </c>
      <c r="N2466" s="832">
        <v>1</v>
      </c>
      <c r="O2466" s="832">
        <v>867</v>
      </c>
      <c r="P2466" s="849"/>
      <c r="Q2466" s="849"/>
      <c r="R2466" s="837"/>
      <c r="S2466" s="850"/>
    </row>
    <row r="2467" spans="1:19" ht="14.4" customHeight="1" x14ac:dyDescent="0.3">
      <c r="A2467" s="831" t="s">
        <v>4551</v>
      </c>
      <c r="B2467" s="832" t="s">
        <v>4881</v>
      </c>
      <c r="C2467" s="832" t="s">
        <v>609</v>
      </c>
      <c r="D2467" s="832" t="s">
        <v>2487</v>
      </c>
      <c r="E2467" s="832" t="s">
        <v>4793</v>
      </c>
      <c r="F2467" s="832" t="s">
        <v>4798</v>
      </c>
      <c r="G2467" s="832" t="s">
        <v>4799</v>
      </c>
      <c r="H2467" s="849"/>
      <c r="I2467" s="849"/>
      <c r="J2467" s="832"/>
      <c r="K2467" s="832"/>
      <c r="L2467" s="849"/>
      <c r="M2467" s="849"/>
      <c r="N2467" s="832"/>
      <c r="O2467" s="832"/>
      <c r="P2467" s="849">
        <v>3</v>
      </c>
      <c r="Q2467" s="849">
        <v>2892</v>
      </c>
      <c r="R2467" s="837"/>
      <c r="S2467" s="850">
        <v>964</v>
      </c>
    </row>
    <row r="2468" spans="1:19" ht="14.4" customHeight="1" x14ac:dyDescent="0.3">
      <c r="A2468" s="831" t="s">
        <v>4551</v>
      </c>
      <c r="B2468" s="832" t="s">
        <v>4881</v>
      </c>
      <c r="C2468" s="832" t="s">
        <v>609</v>
      </c>
      <c r="D2468" s="832" t="s">
        <v>2487</v>
      </c>
      <c r="E2468" s="832" t="s">
        <v>4793</v>
      </c>
      <c r="F2468" s="832" t="s">
        <v>4893</v>
      </c>
      <c r="G2468" s="832" t="s">
        <v>4894</v>
      </c>
      <c r="H2468" s="849">
        <v>6</v>
      </c>
      <c r="I2468" s="849">
        <v>6130.62</v>
      </c>
      <c r="J2468" s="832">
        <v>0.85714285714285698</v>
      </c>
      <c r="K2468" s="832">
        <v>1021.77</v>
      </c>
      <c r="L2468" s="849">
        <v>7</v>
      </c>
      <c r="M2468" s="849">
        <v>7152.3900000000012</v>
      </c>
      <c r="N2468" s="832">
        <v>1</v>
      </c>
      <c r="O2468" s="832">
        <v>1021.7700000000002</v>
      </c>
      <c r="P2468" s="849"/>
      <c r="Q2468" s="849"/>
      <c r="R2468" s="837"/>
      <c r="S2468" s="850"/>
    </row>
    <row r="2469" spans="1:19" ht="14.4" customHeight="1" x14ac:dyDescent="0.3">
      <c r="A2469" s="831" t="s">
        <v>4551</v>
      </c>
      <c r="B2469" s="832" t="s">
        <v>4881</v>
      </c>
      <c r="C2469" s="832" t="s">
        <v>609</v>
      </c>
      <c r="D2469" s="832" t="s">
        <v>2487</v>
      </c>
      <c r="E2469" s="832" t="s">
        <v>4793</v>
      </c>
      <c r="F2469" s="832" t="s">
        <v>4931</v>
      </c>
      <c r="G2469" s="832" t="s">
        <v>4932</v>
      </c>
      <c r="H2469" s="849"/>
      <c r="I2469" s="849"/>
      <c r="J2469" s="832"/>
      <c r="K2469" s="832"/>
      <c r="L2469" s="849">
        <v>1</v>
      </c>
      <c r="M2469" s="849">
        <v>2012.57</v>
      </c>
      <c r="N2469" s="832">
        <v>1</v>
      </c>
      <c r="O2469" s="832">
        <v>2012.57</v>
      </c>
      <c r="P2469" s="849"/>
      <c r="Q2469" s="849"/>
      <c r="R2469" s="837"/>
      <c r="S2469" s="850"/>
    </row>
    <row r="2470" spans="1:19" ht="14.4" customHeight="1" x14ac:dyDescent="0.3">
      <c r="A2470" s="831" t="s">
        <v>4551</v>
      </c>
      <c r="B2470" s="832" t="s">
        <v>4881</v>
      </c>
      <c r="C2470" s="832" t="s">
        <v>609</v>
      </c>
      <c r="D2470" s="832" t="s">
        <v>2487</v>
      </c>
      <c r="E2470" s="832" t="s">
        <v>4793</v>
      </c>
      <c r="F2470" s="832" t="s">
        <v>4935</v>
      </c>
      <c r="G2470" s="832" t="s">
        <v>4936</v>
      </c>
      <c r="H2470" s="849"/>
      <c r="I2470" s="849"/>
      <c r="J2470" s="832"/>
      <c r="K2470" s="832"/>
      <c r="L2470" s="849"/>
      <c r="M2470" s="849"/>
      <c r="N2470" s="832"/>
      <c r="O2470" s="832"/>
      <c r="P2470" s="849">
        <v>4</v>
      </c>
      <c r="Q2470" s="849">
        <v>6266.32</v>
      </c>
      <c r="R2470" s="837"/>
      <c r="S2470" s="850">
        <v>1566.58</v>
      </c>
    </row>
    <row r="2471" spans="1:19" ht="14.4" customHeight="1" x14ac:dyDescent="0.3">
      <c r="A2471" s="831" t="s">
        <v>4551</v>
      </c>
      <c r="B2471" s="832" t="s">
        <v>4881</v>
      </c>
      <c r="C2471" s="832" t="s">
        <v>609</v>
      </c>
      <c r="D2471" s="832" t="s">
        <v>2487</v>
      </c>
      <c r="E2471" s="832" t="s">
        <v>4804</v>
      </c>
      <c r="F2471" s="832" t="s">
        <v>4813</v>
      </c>
      <c r="G2471" s="832" t="s">
        <v>4814</v>
      </c>
      <c r="H2471" s="849">
        <v>1</v>
      </c>
      <c r="I2471" s="849">
        <v>37</v>
      </c>
      <c r="J2471" s="832">
        <v>0.1</v>
      </c>
      <c r="K2471" s="832">
        <v>37</v>
      </c>
      <c r="L2471" s="849">
        <v>10</v>
      </c>
      <c r="M2471" s="849">
        <v>370</v>
      </c>
      <c r="N2471" s="832">
        <v>1</v>
      </c>
      <c r="O2471" s="832">
        <v>37</v>
      </c>
      <c r="P2471" s="849">
        <v>10</v>
      </c>
      <c r="Q2471" s="849">
        <v>380</v>
      </c>
      <c r="R2471" s="837">
        <v>1.027027027027027</v>
      </c>
      <c r="S2471" s="850">
        <v>38</v>
      </c>
    </row>
    <row r="2472" spans="1:19" ht="14.4" customHeight="1" x14ac:dyDescent="0.3">
      <c r="A2472" s="831" t="s">
        <v>4551</v>
      </c>
      <c r="B2472" s="832" t="s">
        <v>4881</v>
      </c>
      <c r="C2472" s="832" t="s">
        <v>609</v>
      </c>
      <c r="D2472" s="832" t="s">
        <v>2487</v>
      </c>
      <c r="E2472" s="832" t="s">
        <v>4804</v>
      </c>
      <c r="F2472" s="832" t="s">
        <v>4899</v>
      </c>
      <c r="G2472" s="832" t="s">
        <v>4900</v>
      </c>
      <c r="H2472" s="849">
        <v>15</v>
      </c>
      <c r="I2472" s="849">
        <v>2655</v>
      </c>
      <c r="J2472" s="832">
        <v>0.27119509703779365</v>
      </c>
      <c r="K2472" s="832">
        <v>177</v>
      </c>
      <c r="L2472" s="849">
        <v>55</v>
      </c>
      <c r="M2472" s="849">
        <v>9790</v>
      </c>
      <c r="N2472" s="832">
        <v>1</v>
      </c>
      <c r="O2472" s="832">
        <v>178</v>
      </c>
      <c r="P2472" s="849">
        <v>226</v>
      </c>
      <c r="Q2472" s="849">
        <v>40454</v>
      </c>
      <c r="R2472" s="837">
        <v>4.1321756894790607</v>
      </c>
      <c r="S2472" s="850">
        <v>179</v>
      </c>
    </row>
    <row r="2473" spans="1:19" ht="14.4" customHeight="1" x14ac:dyDescent="0.3">
      <c r="A2473" s="831" t="s">
        <v>4551</v>
      </c>
      <c r="B2473" s="832" t="s">
        <v>4881</v>
      </c>
      <c r="C2473" s="832" t="s">
        <v>609</v>
      </c>
      <c r="D2473" s="832" t="s">
        <v>2487</v>
      </c>
      <c r="E2473" s="832" t="s">
        <v>4804</v>
      </c>
      <c r="F2473" s="832" t="s">
        <v>4901</v>
      </c>
      <c r="G2473" s="832" t="s">
        <v>4902</v>
      </c>
      <c r="H2473" s="849">
        <v>2</v>
      </c>
      <c r="I2473" s="849">
        <v>2484</v>
      </c>
      <c r="J2473" s="832"/>
      <c r="K2473" s="832">
        <v>1242</v>
      </c>
      <c r="L2473" s="849"/>
      <c r="M2473" s="849"/>
      <c r="N2473" s="832"/>
      <c r="O2473" s="832"/>
      <c r="P2473" s="849"/>
      <c r="Q2473" s="849"/>
      <c r="R2473" s="837"/>
      <c r="S2473" s="850"/>
    </row>
    <row r="2474" spans="1:19" ht="14.4" customHeight="1" x14ac:dyDescent="0.3">
      <c r="A2474" s="831" t="s">
        <v>4551</v>
      </c>
      <c r="B2474" s="832" t="s">
        <v>4881</v>
      </c>
      <c r="C2474" s="832" t="s">
        <v>609</v>
      </c>
      <c r="D2474" s="832" t="s">
        <v>2487</v>
      </c>
      <c r="E2474" s="832" t="s">
        <v>4804</v>
      </c>
      <c r="F2474" s="832" t="s">
        <v>4905</v>
      </c>
      <c r="G2474" s="832" t="s">
        <v>4906</v>
      </c>
      <c r="H2474" s="849"/>
      <c r="I2474" s="849"/>
      <c r="J2474" s="832"/>
      <c r="K2474" s="832"/>
      <c r="L2474" s="849">
        <v>1</v>
      </c>
      <c r="M2474" s="849">
        <v>632</v>
      </c>
      <c r="N2474" s="832">
        <v>1</v>
      </c>
      <c r="O2474" s="832">
        <v>632</v>
      </c>
      <c r="P2474" s="849"/>
      <c r="Q2474" s="849"/>
      <c r="R2474" s="837"/>
      <c r="S2474" s="850"/>
    </row>
    <row r="2475" spans="1:19" ht="14.4" customHeight="1" x14ac:dyDescent="0.3">
      <c r="A2475" s="831" t="s">
        <v>4551</v>
      </c>
      <c r="B2475" s="832" t="s">
        <v>4881</v>
      </c>
      <c r="C2475" s="832" t="s">
        <v>609</v>
      </c>
      <c r="D2475" s="832" t="s">
        <v>2487</v>
      </c>
      <c r="E2475" s="832" t="s">
        <v>4804</v>
      </c>
      <c r="F2475" s="832" t="s">
        <v>4911</v>
      </c>
      <c r="G2475" s="832" t="s">
        <v>4912</v>
      </c>
      <c r="H2475" s="849">
        <v>6</v>
      </c>
      <c r="I2475" s="849">
        <v>4326</v>
      </c>
      <c r="J2475" s="832">
        <v>0.66390423572744017</v>
      </c>
      <c r="K2475" s="832">
        <v>721</v>
      </c>
      <c r="L2475" s="849">
        <v>9</v>
      </c>
      <c r="M2475" s="849">
        <v>6516</v>
      </c>
      <c r="N2475" s="832">
        <v>1</v>
      </c>
      <c r="O2475" s="832">
        <v>724</v>
      </c>
      <c r="P2475" s="849">
        <v>4</v>
      </c>
      <c r="Q2475" s="849">
        <v>2928</v>
      </c>
      <c r="R2475" s="837">
        <v>0.44935543278084716</v>
      </c>
      <c r="S2475" s="850">
        <v>732</v>
      </c>
    </row>
    <row r="2476" spans="1:19" ht="14.4" customHeight="1" x14ac:dyDescent="0.3">
      <c r="A2476" s="831" t="s">
        <v>4551</v>
      </c>
      <c r="B2476" s="832" t="s">
        <v>4881</v>
      </c>
      <c r="C2476" s="832" t="s">
        <v>609</v>
      </c>
      <c r="D2476" s="832" t="s">
        <v>2487</v>
      </c>
      <c r="E2476" s="832" t="s">
        <v>4804</v>
      </c>
      <c r="F2476" s="832" t="s">
        <v>4823</v>
      </c>
      <c r="G2476" s="832" t="s">
        <v>4824</v>
      </c>
      <c r="H2476" s="849"/>
      <c r="I2476" s="849"/>
      <c r="J2476" s="832"/>
      <c r="K2476" s="832"/>
      <c r="L2476" s="849"/>
      <c r="M2476" s="849"/>
      <c r="N2476" s="832"/>
      <c r="O2476" s="832"/>
      <c r="P2476" s="849">
        <v>3</v>
      </c>
      <c r="Q2476" s="849">
        <v>735</v>
      </c>
      <c r="R2476" s="837"/>
      <c r="S2476" s="850">
        <v>245</v>
      </c>
    </row>
    <row r="2477" spans="1:19" ht="14.4" customHeight="1" x14ac:dyDescent="0.3">
      <c r="A2477" s="831" t="s">
        <v>4551</v>
      </c>
      <c r="B2477" s="832" t="s">
        <v>4881</v>
      </c>
      <c r="C2477" s="832" t="s">
        <v>609</v>
      </c>
      <c r="D2477" s="832" t="s">
        <v>2487</v>
      </c>
      <c r="E2477" s="832" t="s">
        <v>4804</v>
      </c>
      <c r="F2477" s="832" t="s">
        <v>4825</v>
      </c>
      <c r="G2477" s="832" t="s">
        <v>4826</v>
      </c>
      <c r="H2477" s="849">
        <v>26</v>
      </c>
      <c r="I2477" s="849">
        <v>866.66000000000008</v>
      </c>
      <c r="J2477" s="832">
        <v>0.39999630769798816</v>
      </c>
      <c r="K2477" s="832">
        <v>33.333076923076923</v>
      </c>
      <c r="L2477" s="849">
        <v>65</v>
      </c>
      <c r="M2477" s="849">
        <v>2166.67</v>
      </c>
      <c r="N2477" s="832">
        <v>1</v>
      </c>
      <c r="O2477" s="832">
        <v>33.333384615384617</v>
      </c>
      <c r="P2477" s="849">
        <v>227</v>
      </c>
      <c r="Q2477" s="849">
        <v>7566.66</v>
      </c>
      <c r="R2477" s="837">
        <v>3.4922992426165496</v>
      </c>
      <c r="S2477" s="850">
        <v>33.333303964757711</v>
      </c>
    </row>
    <row r="2478" spans="1:19" ht="14.4" customHeight="1" x14ac:dyDescent="0.3">
      <c r="A2478" s="831" t="s">
        <v>4551</v>
      </c>
      <c r="B2478" s="832" t="s">
        <v>4881</v>
      </c>
      <c r="C2478" s="832" t="s">
        <v>609</v>
      </c>
      <c r="D2478" s="832" t="s">
        <v>2487</v>
      </c>
      <c r="E2478" s="832" t="s">
        <v>4804</v>
      </c>
      <c r="F2478" s="832" t="s">
        <v>4827</v>
      </c>
      <c r="G2478" s="832" t="s">
        <v>4828</v>
      </c>
      <c r="H2478" s="849"/>
      <c r="I2478" s="849"/>
      <c r="J2478" s="832"/>
      <c r="K2478" s="832"/>
      <c r="L2478" s="849">
        <v>3</v>
      </c>
      <c r="M2478" s="849">
        <v>111</v>
      </c>
      <c r="N2478" s="832">
        <v>1</v>
      </c>
      <c r="O2478" s="832">
        <v>37</v>
      </c>
      <c r="P2478" s="849">
        <v>2</v>
      </c>
      <c r="Q2478" s="849">
        <v>76</v>
      </c>
      <c r="R2478" s="837">
        <v>0.68468468468468469</v>
      </c>
      <c r="S2478" s="850">
        <v>38</v>
      </c>
    </row>
    <row r="2479" spans="1:19" ht="14.4" customHeight="1" x14ac:dyDescent="0.3">
      <c r="A2479" s="831" t="s">
        <v>4551</v>
      </c>
      <c r="B2479" s="832" t="s">
        <v>4881</v>
      </c>
      <c r="C2479" s="832" t="s">
        <v>609</v>
      </c>
      <c r="D2479" s="832" t="s">
        <v>2487</v>
      </c>
      <c r="E2479" s="832" t="s">
        <v>4804</v>
      </c>
      <c r="F2479" s="832" t="s">
        <v>4917</v>
      </c>
      <c r="G2479" s="832" t="s">
        <v>4918</v>
      </c>
      <c r="H2479" s="849">
        <v>7</v>
      </c>
      <c r="I2479" s="849">
        <v>2485</v>
      </c>
      <c r="J2479" s="832">
        <v>0.63636363636363635</v>
      </c>
      <c r="K2479" s="832">
        <v>355</v>
      </c>
      <c r="L2479" s="849">
        <v>11</v>
      </c>
      <c r="M2479" s="849">
        <v>3905</v>
      </c>
      <c r="N2479" s="832">
        <v>1</v>
      </c>
      <c r="O2479" s="832">
        <v>355</v>
      </c>
      <c r="P2479" s="849"/>
      <c r="Q2479" s="849"/>
      <c r="R2479" s="837"/>
      <c r="S2479" s="850"/>
    </row>
    <row r="2480" spans="1:19" ht="14.4" customHeight="1" x14ac:dyDescent="0.3">
      <c r="A2480" s="831" t="s">
        <v>4551</v>
      </c>
      <c r="B2480" s="832" t="s">
        <v>4881</v>
      </c>
      <c r="C2480" s="832" t="s">
        <v>609</v>
      </c>
      <c r="D2480" s="832" t="s">
        <v>2487</v>
      </c>
      <c r="E2480" s="832" t="s">
        <v>4804</v>
      </c>
      <c r="F2480" s="832" t="s">
        <v>4919</v>
      </c>
      <c r="G2480" s="832" t="s">
        <v>4920</v>
      </c>
      <c r="H2480" s="849">
        <v>4</v>
      </c>
      <c r="I2480" s="849">
        <v>2804</v>
      </c>
      <c r="J2480" s="832"/>
      <c r="K2480" s="832">
        <v>701</v>
      </c>
      <c r="L2480" s="849"/>
      <c r="M2480" s="849"/>
      <c r="N2480" s="832"/>
      <c r="O2480" s="832"/>
      <c r="P2480" s="849">
        <v>1</v>
      </c>
      <c r="Q2480" s="849">
        <v>707</v>
      </c>
      <c r="R2480" s="837"/>
      <c r="S2480" s="850">
        <v>707</v>
      </c>
    </row>
    <row r="2481" spans="1:19" ht="14.4" customHeight="1" x14ac:dyDescent="0.3">
      <c r="A2481" s="831" t="s">
        <v>4551</v>
      </c>
      <c r="B2481" s="832" t="s">
        <v>4881</v>
      </c>
      <c r="C2481" s="832" t="s">
        <v>609</v>
      </c>
      <c r="D2481" s="832" t="s">
        <v>2487</v>
      </c>
      <c r="E2481" s="832" t="s">
        <v>4804</v>
      </c>
      <c r="F2481" s="832" t="s">
        <v>4921</v>
      </c>
      <c r="G2481" s="832" t="s">
        <v>4922</v>
      </c>
      <c r="H2481" s="849">
        <v>9</v>
      </c>
      <c r="I2481" s="849">
        <v>4851</v>
      </c>
      <c r="J2481" s="832">
        <v>0.49907407407407406</v>
      </c>
      <c r="K2481" s="832">
        <v>539</v>
      </c>
      <c r="L2481" s="849">
        <v>18</v>
      </c>
      <c r="M2481" s="849">
        <v>9720</v>
      </c>
      <c r="N2481" s="832">
        <v>1</v>
      </c>
      <c r="O2481" s="832">
        <v>540</v>
      </c>
      <c r="P2481" s="849">
        <v>54</v>
      </c>
      <c r="Q2481" s="849">
        <v>29322</v>
      </c>
      <c r="R2481" s="837">
        <v>3.0166666666666666</v>
      </c>
      <c r="S2481" s="850">
        <v>543</v>
      </c>
    </row>
    <row r="2482" spans="1:19" ht="14.4" customHeight="1" x14ac:dyDescent="0.3">
      <c r="A2482" s="831" t="s">
        <v>4551</v>
      </c>
      <c r="B2482" s="832" t="s">
        <v>4881</v>
      </c>
      <c r="C2482" s="832" t="s">
        <v>609</v>
      </c>
      <c r="D2482" s="832" t="s">
        <v>2487</v>
      </c>
      <c r="E2482" s="832" t="s">
        <v>4804</v>
      </c>
      <c r="F2482" s="832" t="s">
        <v>4841</v>
      </c>
      <c r="G2482" s="832" t="s">
        <v>4842</v>
      </c>
      <c r="H2482" s="849"/>
      <c r="I2482" s="849"/>
      <c r="J2482" s="832"/>
      <c r="K2482" s="832"/>
      <c r="L2482" s="849"/>
      <c r="M2482" s="849"/>
      <c r="N2482" s="832"/>
      <c r="O2482" s="832"/>
      <c r="P2482" s="849">
        <v>1</v>
      </c>
      <c r="Q2482" s="849">
        <v>61</v>
      </c>
      <c r="R2482" s="837"/>
      <c r="S2482" s="850">
        <v>61</v>
      </c>
    </row>
    <row r="2483" spans="1:19" ht="14.4" customHeight="1" x14ac:dyDescent="0.3">
      <c r="A2483" s="831" t="s">
        <v>4551</v>
      </c>
      <c r="B2483" s="832" t="s">
        <v>4881</v>
      </c>
      <c r="C2483" s="832" t="s">
        <v>609</v>
      </c>
      <c r="D2483" s="832" t="s">
        <v>2487</v>
      </c>
      <c r="E2483" s="832" t="s">
        <v>4804</v>
      </c>
      <c r="F2483" s="832" t="s">
        <v>4847</v>
      </c>
      <c r="G2483" s="832" t="s">
        <v>4848</v>
      </c>
      <c r="H2483" s="849"/>
      <c r="I2483" s="849"/>
      <c r="J2483" s="832"/>
      <c r="K2483" s="832"/>
      <c r="L2483" s="849"/>
      <c r="M2483" s="849"/>
      <c r="N2483" s="832"/>
      <c r="O2483" s="832"/>
      <c r="P2483" s="849">
        <v>7</v>
      </c>
      <c r="Q2483" s="849">
        <v>812</v>
      </c>
      <c r="R2483" s="837"/>
      <c r="S2483" s="850">
        <v>116</v>
      </c>
    </row>
    <row r="2484" spans="1:19" ht="14.4" customHeight="1" x14ac:dyDescent="0.3">
      <c r="A2484" s="831" t="s">
        <v>4551</v>
      </c>
      <c r="B2484" s="832" t="s">
        <v>4881</v>
      </c>
      <c r="C2484" s="832" t="s">
        <v>609</v>
      </c>
      <c r="D2484" s="832" t="s">
        <v>2487</v>
      </c>
      <c r="E2484" s="832" t="s">
        <v>4804</v>
      </c>
      <c r="F2484" s="832" t="s">
        <v>4923</v>
      </c>
      <c r="G2484" s="832" t="s">
        <v>4924</v>
      </c>
      <c r="H2484" s="849">
        <v>1</v>
      </c>
      <c r="I2484" s="849">
        <v>3830</v>
      </c>
      <c r="J2484" s="832">
        <v>0.19989561586638832</v>
      </c>
      <c r="K2484" s="832">
        <v>3830</v>
      </c>
      <c r="L2484" s="849">
        <v>5</v>
      </c>
      <c r="M2484" s="849">
        <v>19160</v>
      </c>
      <c r="N2484" s="832">
        <v>1</v>
      </c>
      <c r="O2484" s="832">
        <v>3832</v>
      </c>
      <c r="P2484" s="849">
        <v>26</v>
      </c>
      <c r="Q2484" s="849">
        <v>99814</v>
      </c>
      <c r="R2484" s="837">
        <v>5.2094989561586642</v>
      </c>
      <c r="S2484" s="850">
        <v>3839</v>
      </c>
    </row>
    <row r="2485" spans="1:19" ht="14.4" customHeight="1" x14ac:dyDescent="0.3">
      <c r="A2485" s="831" t="s">
        <v>4551</v>
      </c>
      <c r="B2485" s="832" t="s">
        <v>4881</v>
      </c>
      <c r="C2485" s="832" t="s">
        <v>609</v>
      </c>
      <c r="D2485" s="832" t="s">
        <v>2487</v>
      </c>
      <c r="E2485" s="832" t="s">
        <v>4804</v>
      </c>
      <c r="F2485" s="832" t="s">
        <v>4925</v>
      </c>
      <c r="G2485" s="832" t="s">
        <v>4926</v>
      </c>
      <c r="H2485" s="849">
        <v>8</v>
      </c>
      <c r="I2485" s="849">
        <v>15552</v>
      </c>
      <c r="J2485" s="832">
        <v>0.27572023756759151</v>
      </c>
      <c r="K2485" s="832">
        <v>1944</v>
      </c>
      <c r="L2485" s="849">
        <v>29</v>
      </c>
      <c r="M2485" s="849">
        <v>56405</v>
      </c>
      <c r="N2485" s="832">
        <v>1</v>
      </c>
      <c r="O2485" s="832">
        <v>1945</v>
      </c>
      <c r="P2485" s="849">
        <v>74</v>
      </c>
      <c r="Q2485" s="849">
        <v>144300</v>
      </c>
      <c r="R2485" s="837">
        <v>2.5582838400850987</v>
      </c>
      <c r="S2485" s="850">
        <v>1950</v>
      </c>
    </row>
    <row r="2486" spans="1:19" ht="14.4" customHeight="1" x14ac:dyDescent="0.3">
      <c r="A2486" s="831" t="s">
        <v>4551</v>
      </c>
      <c r="B2486" s="832" t="s">
        <v>4881</v>
      </c>
      <c r="C2486" s="832" t="s">
        <v>609</v>
      </c>
      <c r="D2486" s="832" t="s">
        <v>2487</v>
      </c>
      <c r="E2486" s="832" t="s">
        <v>4804</v>
      </c>
      <c r="F2486" s="832" t="s">
        <v>4947</v>
      </c>
      <c r="G2486" s="832" t="s">
        <v>4948</v>
      </c>
      <c r="H2486" s="849"/>
      <c r="I2486" s="849"/>
      <c r="J2486" s="832"/>
      <c r="K2486" s="832"/>
      <c r="L2486" s="849">
        <v>7</v>
      </c>
      <c r="M2486" s="849">
        <v>58310</v>
      </c>
      <c r="N2486" s="832">
        <v>1</v>
      </c>
      <c r="O2486" s="832">
        <v>8330</v>
      </c>
      <c r="P2486" s="849"/>
      <c r="Q2486" s="849"/>
      <c r="R2486" s="837"/>
      <c r="S2486" s="850"/>
    </row>
    <row r="2487" spans="1:19" ht="14.4" customHeight="1" x14ac:dyDescent="0.3">
      <c r="A2487" s="831" t="s">
        <v>4551</v>
      </c>
      <c r="B2487" s="832" t="s">
        <v>4881</v>
      </c>
      <c r="C2487" s="832" t="s">
        <v>609</v>
      </c>
      <c r="D2487" s="832" t="s">
        <v>2487</v>
      </c>
      <c r="E2487" s="832" t="s">
        <v>4804</v>
      </c>
      <c r="F2487" s="832" t="s">
        <v>4929</v>
      </c>
      <c r="G2487" s="832" t="s">
        <v>4930</v>
      </c>
      <c r="H2487" s="849">
        <v>1</v>
      </c>
      <c r="I2487" s="849">
        <v>301</v>
      </c>
      <c r="J2487" s="832"/>
      <c r="K2487" s="832">
        <v>301</v>
      </c>
      <c r="L2487" s="849"/>
      <c r="M2487" s="849"/>
      <c r="N2487" s="832"/>
      <c r="O2487" s="832"/>
      <c r="P2487" s="849"/>
      <c r="Q2487" s="849"/>
      <c r="R2487" s="837"/>
      <c r="S2487" s="850"/>
    </row>
    <row r="2488" spans="1:19" ht="14.4" customHeight="1" x14ac:dyDescent="0.3">
      <c r="A2488" s="831" t="s">
        <v>4551</v>
      </c>
      <c r="B2488" s="832" t="s">
        <v>4881</v>
      </c>
      <c r="C2488" s="832" t="s">
        <v>609</v>
      </c>
      <c r="D2488" s="832" t="s">
        <v>2493</v>
      </c>
      <c r="E2488" s="832" t="s">
        <v>4553</v>
      </c>
      <c r="F2488" s="832" t="s">
        <v>4762</v>
      </c>
      <c r="G2488" s="832" t="s">
        <v>1640</v>
      </c>
      <c r="H2488" s="849"/>
      <c r="I2488" s="849"/>
      <c r="J2488" s="832"/>
      <c r="K2488" s="832"/>
      <c r="L2488" s="849">
        <v>1</v>
      </c>
      <c r="M2488" s="849">
        <v>22483.23</v>
      </c>
      <c r="N2488" s="832">
        <v>1</v>
      </c>
      <c r="O2488" s="832">
        <v>22483.23</v>
      </c>
      <c r="P2488" s="849"/>
      <c r="Q2488" s="849"/>
      <c r="R2488" s="837"/>
      <c r="S2488" s="850"/>
    </row>
    <row r="2489" spans="1:19" ht="14.4" customHeight="1" x14ac:dyDescent="0.3">
      <c r="A2489" s="831" t="s">
        <v>4551</v>
      </c>
      <c r="B2489" s="832" t="s">
        <v>4881</v>
      </c>
      <c r="C2489" s="832" t="s">
        <v>609</v>
      </c>
      <c r="D2489" s="832" t="s">
        <v>2493</v>
      </c>
      <c r="E2489" s="832" t="s">
        <v>4804</v>
      </c>
      <c r="F2489" s="832" t="s">
        <v>4831</v>
      </c>
      <c r="G2489" s="832" t="s">
        <v>4832</v>
      </c>
      <c r="H2489" s="849"/>
      <c r="I2489" s="849"/>
      <c r="J2489" s="832"/>
      <c r="K2489" s="832"/>
      <c r="L2489" s="849">
        <v>1</v>
      </c>
      <c r="M2489" s="849">
        <v>32</v>
      </c>
      <c r="N2489" s="832">
        <v>1</v>
      </c>
      <c r="O2489" s="832">
        <v>32</v>
      </c>
      <c r="P2489" s="849"/>
      <c r="Q2489" s="849"/>
      <c r="R2489" s="837"/>
      <c r="S2489" s="850"/>
    </row>
    <row r="2490" spans="1:19" ht="14.4" customHeight="1" x14ac:dyDescent="0.3">
      <c r="A2490" s="831" t="s">
        <v>4551</v>
      </c>
      <c r="B2490" s="832" t="s">
        <v>4881</v>
      </c>
      <c r="C2490" s="832" t="s">
        <v>609</v>
      </c>
      <c r="D2490" s="832" t="s">
        <v>2495</v>
      </c>
      <c r="E2490" s="832" t="s">
        <v>4793</v>
      </c>
      <c r="F2490" s="832" t="s">
        <v>4935</v>
      </c>
      <c r="G2490" s="832" t="s">
        <v>4936</v>
      </c>
      <c r="H2490" s="849"/>
      <c r="I2490" s="849"/>
      <c r="J2490" s="832"/>
      <c r="K2490" s="832"/>
      <c r="L2490" s="849"/>
      <c r="M2490" s="849"/>
      <c r="N2490" s="832"/>
      <c r="O2490" s="832"/>
      <c r="P2490" s="849">
        <v>2</v>
      </c>
      <c r="Q2490" s="849">
        <v>3133.16</v>
      </c>
      <c r="R2490" s="837"/>
      <c r="S2490" s="850">
        <v>1566.58</v>
      </c>
    </row>
    <row r="2491" spans="1:19" ht="14.4" customHeight="1" x14ac:dyDescent="0.3">
      <c r="A2491" s="831" t="s">
        <v>4551</v>
      </c>
      <c r="B2491" s="832" t="s">
        <v>4881</v>
      </c>
      <c r="C2491" s="832" t="s">
        <v>609</v>
      </c>
      <c r="D2491" s="832" t="s">
        <v>2495</v>
      </c>
      <c r="E2491" s="832" t="s">
        <v>4804</v>
      </c>
      <c r="F2491" s="832" t="s">
        <v>4813</v>
      </c>
      <c r="G2491" s="832" t="s">
        <v>4814</v>
      </c>
      <c r="H2491" s="849"/>
      <c r="I2491" s="849"/>
      <c r="J2491" s="832"/>
      <c r="K2491" s="832"/>
      <c r="L2491" s="849">
        <v>14</v>
      </c>
      <c r="M2491" s="849">
        <v>518</v>
      </c>
      <c r="N2491" s="832">
        <v>1</v>
      </c>
      <c r="O2491" s="832">
        <v>37</v>
      </c>
      <c r="P2491" s="849">
        <v>2</v>
      </c>
      <c r="Q2491" s="849">
        <v>76</v>
      </c>
      <c r="R2491" s="837">
        <v>0.14671814671814673</v>
      </c>
      <c r="S2491" s="850">
        <v>38</v>
      </c>
    </row>
    <row r="2492" spans="1:19" ht="14.4" customHeight="1" x14ac:dyDescent="0.3">
      <c r="A2492" s="831" t="s">
        <v>4551</v>
      </c>
      <c r="B2492" s="832" t="s">
        <v>4881</v>
      </c>
      <c r="C2492" s="832" t="s">
        <v>609</v>
      </c>
      <c r="D2492" s="832" t="s">
        <v>2495</v>
      </c>
      <c r="E2492" s="832" t="s">
        <v>4804</v>
      </c>
      <c r="F2492" s="832" t="s">
        <v>4899</v>
      </c>
      <c r="G2492" s="832" t="s">
        <v>4900</v>
      </c>
      <c r="H2492" s="849">
        <v>2</v>
      </c>
      <c r="I2492" s="849">
        <v>354</v>
      </c>
      <c r="J2492" s="832">
        <v>0.1420545746388443</v>
      </c>
      <c r="K2492" s="832">
        <v>177</v>
      </c>
      <c r="L2492" s="849">
        <v>14</v>
      </c>
      <c r="M2492" s="849">
        <v>2492</v>
      </c>
      <c r="N2492" s="832">
        <v>1</v>
      </c>
      <c r="O2492" s="832">
        <v>178</v>
      </c>
      <c r="P2492" s="849">
        <v>19</v>
      </c>
      <c r="Q2492" s="849">
        <v>3401</v>
      </c>
      <c r="R2492" s="837">
        <v>1.3647672552166934</v>
      </c>
      <c r="S2492" s="850">
        <v>179</v>
      </c>
    </row>
    <row r="2493" spans="1:19" ht="14.4" customHeight="1" x14ac:dyDescent="0.3">
      <c r="A2493" s="831" t="s">
        <v>4551</v>
      </c>
      <c r="B2493" s="832" t="s">
        <v>4881</v>
      </c>
      <c r="C2493" s="832" t="s">
        <v>609</v>
      </c>
      <c r="D2493" s="832" t="s">
        <v>2495</v>
      </c>
      <c r="E2493" s="832" t="s">
        <v>4804</v>
      </c>
      <c r="F2493" s="832" t="s">
        <v>4901</v>
      </c>
      <c r="G2493" s="832" t="s">
        <v>4902</v>
      </c>
      <c r="H2493" s="849"/>
      <c r="I2493" s="849"/>
      <c r="J2493" s="832"/>
      <c r="K2493" s="832"/>
      <c r="L2493" s="849"/>
      <c r="M2493" s="849"/>
      <c r="N2493" s="832"/>
      <c r="O2493" s="832"/>
      <c r="P2493" s="849">
        <v>1</v>
      </c>
      <c r="Q2493" s="849">
        <v>1247</v>
      </c>
      <c r="R2493" s="837"/>
      <c r="S2493" s="850">
        <v>1247</v>
      </c>
    </row>
    <row r="2494" spans="1:19" ht="14.4" customHeight="1" x14ac:dyDescent="0.3">
      <c r="A2494" s="831" t="s">
        <v>4551</v>
      </c>
      <c r="B2494" s="832" t="s">
        <v>4881</v>
      </c>
      <c r="C2494" s="832" t="s">
        <v>609</v>
      </c>
      <c r="D2494" s="832" t="s">
        <v>2495</v>
      </c>
      <c r="E2494" s="832" t="s">
        <v>4804</v>
      </c>
      <c r="F2494" s="832" t="s">
        <v>4911</v>
      </c>
      <c r="G2494" s="832" t="s">
        <v>4912</v>
      </c>
      <c r="H2494" s="849"/>
      <c r="I2494" s="849"/>
      <c r="J2494" s="832"/>
      <c r="K2494" s="832"/>
      <c r="L2494" s="849"/>
      <c r="M2494" s="849"/>
      <c r="N2494" s="832"/>
      <c r="O2494" s="832"/>
      <c r="P2494" s="849">
        <v>2</v>
      </c>
      <c r="Q2494" s="849">
        <v>1464</v>
      </c>
      <c r="R2494" s="837"/>
      <c r="S2494" s="850">
        <v>732</v>
      </c>
    </row>
    <row r="2495" spans="1:19" ht="14.4" customHeight="1" x14ac:dyDescent="0.3">
      <c r="A2495" s="831" t="s">
        <v>4551</v>
      </c>
      <c r="B2495" s="832" t="s">
        <v>4881</v>
      </c>
      <c r="C2495" s="832" t="s">
        <v>609</v>
      </c>
      <c r="D2495" s="832" t="s">
        <v>2495</v>
      </c>
      <c r="E2495" s="832" t="s">
        <v>4804</v>
      </c>
      <c r="F2495" s="832" t="s">
        <v>4825</v>
      </c>
      <c r="G2495" s="832" t="s">
        <v>4826</v>
      </c>
      <c r="H2495" s="849">
        <v>13</v>
      </c>
      <c r="I2495" s="849">
        <v>433.33000000000004</v>
      </c>
      <c r="J2495" s="832">
        <v>0.26530462307065933</v>
      </c>
      <c r="K2495" s="832">
        <v>33.333076923076923</v>
      </c>
      <c r="L2495" s="849">
        <v>49</v>
      </c>
      <c r="M2495" s="849">
        <v>1633.3300000000002</v>
      </c>
      <c r="N2495" s="832">
        <v>1</v>
      </c>
      <c r="O2495" s="832">
        <v>33.333265306122449</v>
      </c>
      <c r="P2495" s="849">
        <v>86</v>
      </c>
      <c r="Q2495" s="849">
        <v>2866.66</v>
      </c>
      <c r="R2495" s="837">
        <v>1.7551015410235529</v>
      </c>
      <c r="S2495" s="850">
        <v>33.333255813953485</v>
      </c>
    </row>
    <row r="2496" spans="1:19" ht="14.4" customHeight="1" x14ac:dyDescent="0.3">
      <c r="A2496" s="831" t="s">
        <v>4551</v>
      </c>
      <c r="B2496" s="832" t="s">
        <v>4881</v>
      </c>
      <c r="C2496" s="832" t="s">
        <v>609</v>
      </c>
      <c r="D2496" s="832" t="s">
        <v>2495</v>
      </c>
      <c r="E2496" s="832" t="s">
        <v>4804</v>
      </c>
      <c r="F2496" s="832" t="s">
        <v>4917</v>
      </c>
      <c r="G2496" s="832" t="s">
        <v>4918</v>
      </c>
      <c r="H2496" s="849">
        <v>11</v>
      </c>
      <c r="I2496" s="849">
        <v>3905</v>
      </c>
      <c r="J2496" s="832">
        <v>0.31428571428571428</v>
      </c>
      <c r="K2496" s="832">
        <v>355</v>
      </c>
      <c r="L2496" s="849">
        <v>35</v>
      </c>
      <c r="M2496" s="849">
        <v>12425</v>
      </c>
      <c r="N2496" s="832">
        <v>1</v>
      </c>
      <c r="O2496" s="832">
        <v>355</v>
      </c>
      <c r="P2496" s="849">
        <v>67</v>
      </c>
      <c r="Q2496" s="849">
        <v>23986</v>
      </c>
      <c r="R2496" s="837">
        <v>1.9304627766599598</v>
      </c>
      <c r="S2496" s="850">
        <v>358</v>
      </c>
    </row>
    <row r="2497" spans="1:19" ht="14.4" customHeight="1" x14ac:dyDescent="0.3">
      <c r="A2497" s="831" t="s">
        <v>4551</v>
      </c>
      <c r="B2497" s="832" t="s">
        <v>4881</v>
      </c>
      <c r="C2497" s="832" t="s">
        <v>609</v>
      </c>
      <c r="D2497" s="832" t="s">
        <v>2495</v>
      </c>
      <c r="E2497" s="832" t="s">
        <v>4804</v>
      </c>
      <c r="F2497" s="832" t="s">
        <v>4921</v>
      </c>
      <c r="G2497" s="832" t="s">
        <v>4922</v>
      </c>
      <c r="H2497" s="849"/>
      <c r="I2497" s="849"/>
      <c r="J2497" s="832"/>
      <c r="K2497" s="832"/>
      <c r="L2497" s="849"/>
      <c r="M2497" s="849"/>
      <c r="N2497" s="832"/>
      <c r="O2497" s="832"/>
      <c r="P2497" s="849">
        <v>13</v>
      </c>
      <c r="Q2497" s="849">
        <v>7059</v>
      </c>
      <c r="R2497" s="837"/>
      <c r="S2497" s="850">
        <v>543</v>
      </c>
    </row>
    <row r="2498" spans="1:19" ht="14.4" customHeight="1" x14ac:dyDescent="0.3">
      <c r="A2498" s="831" t="s">
        <v>4551</v>
      </c>
      <c r="B2498" s="832" t="s">
        <v>4881</v>
      </c>
      <c r="C2498" s="832" t="s">
        <v>609</v>
      </c>
      <c r="D2498" s="832" t="s">
        <v>2495</v>
      </c>
      <c r="E2498" s="832" t="s">
        <v>4804</v>
      </c>
      <c r="F2498" s="832" t="s">
        <v>4925</v>
      </c>
      <c r="G2498" s="832" t="s">
        <v>4926</v>
      </c>
      <c r="H2498" s="849">
        <v>1</v>
      </c>
      <c r="I2498" s="849">
        <v>1944</v>
      </c>
      <c r="J2498" s="832"/>
      <c r="K2498" s="832">
        <v>1944</v>
      </c>
      <c r="L2498" s="849"/>
      <c r="M2498" s="849"/>
      <c r="N2498" s="832"/>
      <c r="O2498" s="832"/>
      <c r="P2498" s="849">
        <v>14</v>
      </c>
      <c r="Q2498" s="849">
        <v>27300</v>
      </c>
      <c r="R2498" s="837"/>
      <c r="S2498" s="850">
        <v>1950</v>
      </c>
    </row>
    <row r="2499" spans="1:19" ht="14.4" customHeight="1" x14ac:dyDescent="0.3">
      <c r="A2499" s="831" t="s">
        <v>4551</v>
      </c>
      <c r="B2499" s="832" t="s">
        <v>4881</v>
      </c>
      <c r="C2499" s="832" t="s">
        <v>609</v>
      </c>
      <c r="D2499" s="832" t="s">
        <v>2495</v>
      </c>
      <c r="E2499" s="832" t="s">
        <v>4804</v>
      </c>
      <c r="F2499" s="832" t="s">
        <v>4929</v>
      </c>
      <c r="G2499" s="832" t="s">
        <v>4930</v>
      </c>
      <c r="H2499" s="849">
        <v>10</v>
      </c>
      <c r="I2499" s="849">
        <v>3010</v>
      </c>
      <c r="J2499" s="832">
        <v>0.22727272727272727</v>
      </c>
      <c r="K2499" s="832">
        <v>301</v>
      </c>
      <c r="L2499" s="849">
        <v>44</v>
      </c>
      <c r="M2499" s="849">
        <v>13244</v>
      </c>
      <c r="N2499" s="832">
        <v>1</v>
      </c>
      <c r="O2499" s="832">
        <v>301</v>
      </c>
      <c r="P2499" s="849">
        <v>57</v>
      </c>
      <c r="Q2499" s="849">
        <v>17328</v>
      </c>
      <c r="R2499" s="837">
        <v>1.308366052552099</v>
      </c>
      <c r="S2499" s="850">
        <v>304</v>
      </c>
    </row>
    <row r="2500" spans="1:19" ht="14.4" customHeight="1" x14ac:dyDescent="0.3">
      <c r="A2500" s="831" t="s">
        <v>4551</v>
      </c>
      <c r="B2500" s="832" t="s">
        <v>4881</v>
      </c>
      <c r="C2500" s="832" t="s">
        <v>609</v>
      </c>
      <c r="D2500" s="832" t="s">
        <v>2495</v>
      </c>
      <c r="E2500" s="832" t="s">
        <v>4804</v>
      </c>
      <c r="F2500" s="832" t="s">
        <v>4949</v>
      </c>
      <c r="G2500" s="832" t="s">
        <v>4950</v>
      </c>
      <c r="H2500" s="849"/>
      <c r="I2500" s="849"/>
      <c r="J2500" s="832"/>
      <c r="K2500" s="832"/>
      <c r="L2500" s="849"/>
      <c r="M2500" s="849"/>
      <c r="N2500" s="832"/>
      <c r="O2500" s="832"/>
      <c r="P2500" s="849">
        <v>18</v>
      </c>
      <c r="Q2500" s="849">
        <v>2898</v>
      </c>
      <c r="R2500" s="837"/>
      <c r="S2500" s="850">
        <v>161</v>
      </c>
    </row>
    <row r="2501" spans="1:19" ht="14.4" customHeight="1" x14ac:dyDescent="0.3">
      <c r="A2501" s="831" t="s">
        <v>4551</v>
      </c>
      <c r="B2501" s="832" t="s">
        <v>4881</v>
      </c>
      <c r="C2501" s="832" t="s">
        <v>609</v>
      </c>
      <c r="D2501" s="832" t="s">
        <v>2499</v>
      </c>
      <c r="E2501" s="832" t="s">
        <v>4553</v>
      </c>
      <c r="F2501" s="832" t="s">
        <v>4567</v>
      </c>
      <c r="G2501" s="832" t="s">
        <v>1660</v>
      </c>
      <c r="H2501" s="849">
        <v>1</v>
      </c>
      <c r="I2501" s="849">
        <v>6621.15</v>
      </c>
      <c r="J2501" s="832"/>
      <c r="K2501" s="832">
        <v>6621.15</v>
      </c>
      <c r="L2501" s="849"/>
      <c r="M2501" s="849"/>
      <c r="N2501" s="832"/>
      <c r="O2501" s="832"/>
      <c r="P2501" s="849"/>
      <c r="Q2501" s="849"/>
      <c r="R2501" s="837"/>
      <c r="S2501" s="850"/>
    </row>
    <row r="2502" spans="1:19" ht="14.4" customHeight="1" x14ac:dyDescent="0.3">
      <c r="A2502" s="831" t="s">
        <v>4551</v>
      </c>
      <c r="B2502" s="832" t="s">
        <v>4881</v>
      </c>
      <c r="C2502" s="832" t="s">
        <v>609</v>
      </c>
      <c r="D2502" s="832" t="s">
        <v>2499</v>
      </c>
      <c r="E2502" s="832" t="s">
        <v>4793</v>
      </c>
      <c r="F2502" s="832" t="s">
        <v>4893</v>
      </c>
      <c r="G2502" s="832" t="s">
        <v>4894</v>
      </c>
      <c r="H2502" s="849"/>
      <c r="I2502" s="849"/>
      <c r="J2502" s="832"/>
      <c r="K2502" s="832"/>
      <c r="L2502" s="849">
        <v>1</v>
      </c>
      <c r="M2502" s="849">
        <v>1021.77</v>
      </c>
      <c r="N2502" s="832">
        <v>1</v>
      </c>
      <c r="O2502" s="832">
        <v>1021.77</v>
      </c>
      <c r="P2502" s="849"/>
      <c r="Q2502" s="849"/>
      <c r="R2502" s="837"/>
      <c r="S2502" s="850"/>
    </row>
    <row r="2503" spans="1:19" ht="14.4" customHeight="1" x14ac:dyDescent="0.3">
      <c r="A2503" s="831" t="s">
        <v>4551</v>
      </c>
      <c r="B2503" s="832" t="s">
        <v>4881</v>
      </c>
      <c r="C2503" s="832" t="s">
        <v>609</v>
      </c>
      <c r="D2503" s="832" t="s">
        <v>2499</v>
      </c>
      <c r="E2503" s="832" t="s">
        <v>4793</v>
      </c>
      <c r="F2503" s="832" t="s">
        <v>4931</v>
      </c>
      <c r="G2503" s="832" t="s">
        <v>4932</v>
      </c>
      <c r="H2503" s="849">
        <v>3</v>
      </c>
      <c r="I2503" s="849">
        <v>6037.71</v>
      </c>
      <c r="J2503" s="832"/>
      <c r="K2503" s="832">
        <v>2012.57</v>
      </c>
      <c r="L2503" s="849"/>
      <c r="M2503" s="849"/>
      <c r="N2503" s="832"/>
      <c r="O2503" s="832"/>
      <c r="P2503" s="849"/>
      <c r="Q2503" s="849"/>
      <c r="R2503" s="837"/>
      <c r="S2503" s="850"/>
    </row>
    <row r="2504" spans="1:19" ht="14.4" customHeight="1" x14ac:dyDescent="0.3">
      <c r="A2504" s="831" t="s">
        <v>4551</v>
      </c>
      <c r="B2504" s="832" t="s">
        <v>4881</v>
      </c>
      <c r="C2504" s="832" t="s">
        <v>609</v>
      </c>
      <c r="D2504" s="832" t="s">
        <v>2499</v>
      </c>
      <c r="E2504" s="832" t="s">
        <v>4804</v>
      </c>
      <c r="F2504" s="832" t="s">
        <v>4899</v>
      </c>
      <c r="G2504" s="832" t="s">
        <v>4900</v>
      </c>
      <c r="H2504" s="849">
        <v>86</v>
      </c>
      <c r="I2504" s="849">
        <v>15222</v>
      </c>
      <c r="J2504" s="832">
        <v>1.6135255458978164</v>
      </c>
      <c r="K2504" s="832">
        <v>177</v>
      </c>
      <c r="L2504" s="849">
        <v>53</v>
      </c>
      <c r="M2504" s="849">
        <v>9434</v>
      </c>
      <c r="N2504" s="832">
        <v>1</v>
      </c>
      <c r="O2504" s="832">
        <v>178</v>
      </c>
      <c r="P2504" s="849">
        <v>76</v>
      </c>
      <c r="Q2504" s="849">
        <v>13604</v>
      </c>
      <c r="R2504" s="837">
        <v>1.4420182319270722</v>
      </c>
      <c r="S2504" s="850">
        <v>179</v>
      </c>
    </row>
    <row r="2505" spans="1:19" ht="14.4" customHeight="1" x14ac:dyDescent="0.3">
      <c r="A2505" s="831" t="s">
        <v>4551</v>
      </c>
      <c r="B2505" s="832" t="s">
        <v>4881</v>
      </c>
      <c r="C2505" s="832" t="s">
        <v>609</v>
      </c>
      <c r="D2505" s="832" t="s">
        <v>2499</v>
      </c>
      <c r="E2505" s="832" t="s">
        <v>4804</v>
      </c>
      <c r="F2505" s="832" t="s">
        <v>4901</v>
      </c>
      <c r="G2505" s="832" t="s">
        <v>4902</v>
      </c>
      <c r="H2505" s="849">
        <v>14</v>
      </c>
      <c r="I2505" s="849">
        <v>17388</v>
      </c>
      <c r="J2505" s="832">
        <v>2.7977473853580048</v>
      </c>
      <c r="K2505" s="832">
        <v>1242</v>
      </c>
      <c r="L2505" s="849">
        <v>5</v>
      </c>
      <c r="M2505" s="849">
        <v>6215</v>
      </c>
      <c r="N2505" s="832">
        <v>1</v>
      </c>
      <c r="O2505" s="832">
        <v>1243</v>
      </c>
      <c r="P2505" s="849">
        <v>6</v>
      </c>
      <c r="Q2505" s="849">
        <v>7482</v>
      </c>
      <c r="R2505" s="837">
        <v>1.2038616251005632</v>
      </c>
      <c r="S2505" s="850">
        <v>1247</v>
      </c>
    </row>
    <row r="2506" spans="1:19" ht="14.4" customHeight="1" x14ac:dyDescent="0.3">
      <c r="A2506" s="831" t="s">
        <v>4551</v>
      </c>
      <c r="B2506" s="832" t="s">
        <v>4881</v>
      </c>
      <c r="C2506" s="832" t="s">
        <v>609</v>
      </c>
      <c r="D2506" s="832" t="s">
        <v>2499</v>
      </c>
      <c r="E2506" s="832" t="s">
        <v>4804</v>
      </c>
      <c r="F2506" s="832" t="s">
        <v>4911</v>
      </c>
      <c r="G2506" s="832" t="s">
        <v>4912</v>
      </c>
      <c r="H2506" s="849">
        <v>3</v>
      </c>
      <c r="I2506" s="849">
        <v>2163</v>
      </c>
      <c r="J2506" s="832">
        <v>2.9875690607734806</v>
      </c>
      <c r="K2506" s="832">
        <v>721</v>
      </c>
      <c r="L2506" s="849">
        <v>1</v>
      </c>
      <c r="M2506" s="849">
        <v>724</v>
      </c>
      <c r="N2506" s="832">
        <v>1</v>
      </c>
      <c r="O2506" s="832">
        <v>724</v>
      </c>
      <c r="P2506" s="849"/>
      <c r="Q2506" s="849"/>
      <c r="R2506" s="837"/>
      <c r="S2506" s="850"/>
    </row>
    <row r="2507" spans="1:19" ht="14.4" customHeight="1" x14ac:dyDescent="0.3">
      <c r="A2507" s="831" t="s">
        <v>4551</v>
      </c>
      <c r="B2507" s="832" t="s">
        <v>4881</v>
      </c>
      <c r="C2507" s="832" t="s">
        <v>609</v>
      </c>
      <c r="D2507" s="832" t="s">
        <v>2499</v>
      </c>
      <c r="E2507" s="832" t="s">
        <v>4804</v>
      </c>
      <c r="F2507" s="832" t="s">
        <v>4825</v>
      </c>
      <c r="G2507" s="832" t="s">
        <v>4826</v>
      </c>
      <c r="H2507" s="849">
        <v>113</v>
      </c>
      <c r="I2507" s="849">
        <v>3766.66</v>
      </c>
      <c r="J2507" s="832">
        <v>2.0925888888888888</v>
      </c>
      <c r="K2507" s="832">
        <v>33.333274336283182</v>
      </c>
      <c r="L2507" s="849">
        <v>54</v>
      </c>
      <c r="M2507" s="849">
        <v>1800</v>
      </c>
      <c r="N2507" s="832">
        <v>1</v>
      </c>
      <c r="O2507" s="832">
        <v>33.333333333333336</v>
      </c>
      <c r="P2507" s="849">
        <v>79</v>
      </c>
      <c r="Q2507" s="849">
        <v>2633.33</v>
      </c>
      <c r="R2507" s="837">
        <v>1.4629611111111112</v>
      </c>
      <c r="S2507" s="850">
        <v>33.333291139240508</v>
      </c>
    </row>
    <row r="2508" spans="1:19" ht="14.4" customHeight="1" x14ac:dyDescent="0.3">
      <c r="A2508" s="831" t="s">
        <v>4551</v>
      </c>
      <c r="B2508" s="832" t="s">
        <v>4881</v>
      </c>
      <c r="C2508" s="832" t="s">
        <v>609</v>
      </c>
      <c r="D2508" s="832" t="s">
        <v>2499</v>
      </c>
      <c r="E2508" s="832" t="s">
        <v>4804</v>
      </c>
      <c r="F2508" s="832" t="s">
        <v>4915</v>
      </c>
      <c r="G2508" s="832" t="s">
        <v>4916</v>
      </c>
      <c r="H2508" s="849"/>
      <c r="I2508" s="849"/>
      <c r="J2508" s="832"/>
      <c r="K2508" s="832"/>
      <c r="L2508" s="849"/>
      <c r="M2508" s="849"/>
      <c r="N2508" s="832"/>
      <c r="O2508" s="832"/>
      <c r="P2508" s="849">
        <v>1</v>
      </c>
      <c r="Q2508" s="849">
        <v>942</v>
      </c>
      <c r="R2508" s="837"/>
      <c r="S2508" s="850">
        <v>942</v>
      </c>
    </row>
    <row r="2509" spans="1:19" ht="14.4" customHeight="1" x14ac:dyDescent="0.3">
      <c r="A2509" s="831" t="s">
        <v>4551</v>
      </c>
      <c r="B2509" s="832" t="s">
        <v>4881</v>
      </c>
      <c r="C2509" s="832" t="s">
        <v>609</v>
      </c>
      <c r="D2509" s="832" t="s">
        <v>2499</v>
      </c>
      <c r="E2509" s="832" t="s">
        <v>4804</v>
      </c>
      <c r="F2509" s="832" t="s">
        <v>4827</v>
      </c>
      <c r="G2509" s="832" t="s">
        <v>4828</v>
      </c>
      <c r="H2509" s="849">
        <v>6</v>
      </c>
      <c r="I2509" s="849">
        <v>222</v>
      </c>
      <c r="J2509" s="832">
        <v>2</v>
      </c>
      <c r="K2509" s="832">
        <v>37</v>
      </c>
      <c r="L2509" s="849">
        <v>3</v>
      </c>
      <c r="M2509" s="849">
        <v>111</v>
      </c>
      <c r="N2509" s="832">
        <v>1</v>
      </c>
      <c r="O2509" s="832">
        <v>37</v>
      </c>
      <c r="P2509" s="849">
        <v>2</v>
      </c>
      <c r="Q2509" s="849">
        <v>76</v>
      </c>
      <c r="R2509" s="837">
        <v>0.68468468468468469</v>
      </c>
      <c r="S2509" s="850">
        <v>38</v>
      </c>
    </row>
    <row r="2510" spans="1:19" ht="14.4" customHeight="1" x14ac:dyDescent="0.3">
      <c r="A2510" s="831" t="s">
        <v>4551</v>
      </c>
      <c r="B2510" s="832" t="s">
        <v>4881</v>
      </c>
      <c r="C2510" s="832" t="s">
        <v>609</v>
      </c>
      <c r="D2510" s="832" t="s">
        <v>2499</v>
      </c>
      <c r="E2510" s="832" t="s">
        <v>4804</v>
      </c>
      <c r="F2510" s="832" t="s">
        <v>4831</v>
      </c>
      <c r="G2510" s="832" t="s">
        <v>4832</v>
      </c>
      <c r="H2510" s="849">
        <v>1</v>
      </c>
      <c r="I2510" s="849">
        <v>32</v>
      </c>
      <c r="J2510" s="832"/>
      <c r="K2510" s="832">
        <v>32</v>
      </c>
      <c r="L2510" s="849"/>
      <c r="M2510" s="849"/>
      <c r="N2510" s="832"/>
      <c r="O2510" s="832"/>
      <c r="P2510" s="849"/>
      <c r="Q2510" s="849"/>
      <c r="R2510" s="837"/>
      <c r="S2510" s="850"/>
    </row>
    <row r="2511" spans="1:19" ht="14.4" customHeight="1" x14ac:dyDescent="0.3">
      <c r="A2511" s="831" t="s">
        <v>4551</v>
      </c>
      <c r="B2511" s="832" t="s">
        <v>4881</v>
      </c>
      <c r="C2511" s="832" t="s">
        <v>609</v>
      </c>
      <c r="D2511" s="832" t="s">
        <v>2499</v>
      </c>
      <c r="E2511" s="832" t="s">
        <v>4804</v>
      </c>
      <c r="F2511" s="832" t="s">
        <v>4917</v>
      </c>
      <c r="G2511" s="832" t="s">
        <v>4918</v>
      </c>
      <c r="H2511" s="849">
        <v>29</v>
      </c>
      <c r="I2511" s="849">
        <v>10295</v>
      </c>
      <c r="J2511" s="832">
        <v>14.5</v>
      </c>
      <c r="K2511" s="832">
        <v>355</v>
      </c>
      <c r="L2511" s="849">
        <v>2</v>
      </c>
      <c r="M2511" s="849">
        <v>710</v>
      </c>
      <c r="N2511" s="832">
        <v>1</v>
      </c>
      <c r="O2511" s="832">
        <v>355</v>
      </c>
      <c r="P2511" s="849">
        <v>3</v>
      </c>
      <c r="Q2511" s="849">
        <v>1074</v>
      </c>
      <c r="R2511" s="837">
        <v>1.5126760563380282</v>
      </c>
      <c r="S2511" s="850">
        <v>358</v>
      </c>
    </row>
    <row r="2512" spans="1:19" ht="14.4" customHeight="1" x14ac:dyDescent="0.3">
      <c r="A2512" s="831" t="s">
        <v>4551</v>
      </c>
      <c r="B2512" s="832" t="s">
        <v>4881</v>
      </c>
      <c r="C2512" s="832" t="s">
        <v>609</v>
      </c>
      <c r="D2512" s="832" t="s">
        <v>2499</v>
      </c>
      <c r="E2512" s="832" t="s">
        <v>4804</v>
      </c>
      <c r="F2512" s="832" t="s">
        <v>4921</v>
      </c>
      <c r="G2512" s="832" t="s">
        <v>4922</v>
      </c>
      <c r="H2512" s="849">
        <v>2</v>
      </c>
      <c r="I2512" s="849">
        <v>1078</v>
      </c>
      <c r="J2512" s="832">
        <v>0.99814814814814812</v>
      </c>
      <c r="K2512" s="832">
        <v>539</v>
      </c>
      <c r="L2512" s="849">
        <v>2</v>
      </c>
      <c r="M2512" s="849">
        <v>1080</v>
      </c>
      <c r="N2512" s="832">
        <v>1</v>
      </c>
      <c r="O2512" s="832">
        <v>540</v>
      </c>
      <c r="P2512" s="849">
        <v>1</v>
      </c>
      <c r="Q2512" s="849">
        <v>543</v>
      </c>
      <c r="R2512" s="837">
        <v>0.50277777777777777</v>
      </c>
      <c r="S2512" s="850">
        <v>543</v>
      </c>
    </row>
    <row r="2513" spans="1:19" ht="14.4" customHeight="1" x14ac:dyDescent="0.3">
      <c r="A2513" s="831" t="s">
        <v>4551</v>
      </c>
      <c r="B2513" s="832" t="s">
        <v>4881</v>
      </c>
      <c r="C2513" s="832" t="s">
        <v>609</v>
      </c>
      <c r="D2513" s="832" t="s">
        <v>2499</v>
      </c>
      <c r="E2513" s="832" t="s">
        <v>4804</v>
      </c>
      <c r="F2513" s="832" t="s">
        <v>4923</v>
      </c>
      <c r="G2513" s="832" t="s">
        <v>4924</v>
      </c>
      <c r="H2513" s="849">
        <v>10</v>
      </c>
      <c r="I2513" s="849">
        <v>38300</v>
      </c>
      <c r="J2513" s="832">
        <v>0.66631871955462774</v>
      </c>
      <c r="K2513" s="832">
        <v>3830</v>
      </c>
      <c r="L2513" s="849">
        <v>15</v>
      </c>
      <c r="M2513" s="849">
        <v>57480</v>
      </c>
      <c r="N2513" s="832">
        <v>1</v>
      </c>
      <c r="O2513" s="832">
        <v>3832</v>
      </c>
      <c r="P2513" s="849">
        <v>10</v>
      </c>
      <c r="Q2513" s="849">
        <v>38390</v>
      </c>
      <c r="R2513" s="837">
        <v>0.66788448155880309</v>
      </c>
      <c r="S2513" s="850">
        <v>3839</v>
      </c>
    </row>
    <row r="2514" spans="1:19" ht="14.4" customHeight="1" x14ac:dyDescent="0.3">
      <c r="A2514" s="831" t="s">
        <v>4551</v>
      </c>
      <c r="B2514" s="832" t="s">
        <v>4881</v>
      </c>
      <c r="C2514" s="832" t="s">
        <v>609</v>
      </c>
      <c r="D2514" s="832" t="s">
        <v>2499</v>
      </c>
      <c r="E2514" s="832" t="s">
        <v>4804</v>
      </c>
      <c r="F2514" s="832" t="s">
        <v>4925</v>
      </c>
      <c r="G2514" s="832" t="s">
        <v>4926</v>
      </c>
      <c r="H2514" s="849">
        <v>29</v>
      </c>
      <c r="I2514" s="849">
        <v>56376</v>
      </c>
      <c r="J2514" s="832">
        <v>7.2462724935732652</v>
      </c>
      <c r="K2514" s="832">
        <v>1944</v>
      </c>
      <c r="L2514" s="849">
        <v>4</v>
      </c>
      <c r="M2514" s="849">
        <v>7780</v>
      </c>
      <c r="N2514" s="832">
        <v>1</v>
      </c>
      <c r="O2514" s="832">
        <v>1945</v>
      </c>
      <c r="P2514" s="849">
        <v>16</v>
      </c>
      <c r="Q2514" s="849">
        <v>31200</v>
      </c>
      <c r="R2514" s="837">
        <v>4.0102827763496141</v>
      </c>
      <c r="S2514" s="850">
        <v>1950</v>
      </c>
    </row>
    <row r="2515" spans="1:19" ht="14.4" customHeight="1" x14ac:dyDescent="0.3">
      <c r="A2515" s="831" t="s">
        <v>4551</v>
      </c>
      <c r="B2515" s="832" t="s">
        <v>4881</v>
      </c>
      <c r="C2515" s="832" t="s">
        <v>609</v>
      </c>
      <c r="D2515" s="832" t="s">
        <v>2499</v>
      </c>
      <c r="E2515" s="832" t="s">
        <v>4804</v>
      </c>
      <c r="F2515" s="832" t="s">
        <v>4929</v>
      </c>
      <c r="G2515" s="832" t="s">
        <v>4930</v>
      </c>
      <c r="H2515" s="849">
        <v>3</v>
      </c>
      <c r="I2515" s="849">
        <v>903</v>
      </c>
      <c r="J2515" s="832"/>
      <c r="K2515" s="832">
        <v>301</v>
      </c>
      <c r="L2515" s="849"/>
      <c r="M2515" s="849"/>
      <c r="N2515" s="832"/>
      <c r="O2515" s="832"/>
      <c r="P2515" s="849">
        <v>2</v>
      </c>
      <c r="Q2515" s="849">
        <v>608</v>
      </c>
      <c r="R2515" s="837"/>
      <c r="S2515" s="850">
        <v>304</v>
      </c>
    </row>
    <row r="2516" spans="1:19" ht="14.4" customHeight="1" x14ac:dyDescent="0.3">
      <c r="A2516" s="831" t="s">
        <v>4551</v>
      </c>
      <c r="B2516" s="832" t="s">
        <v>4881</v>
      </c>
      <c r="C2516" s="832" t="s">
        <v>609</v>
      </c>
      <c r="D2516" s="832" t="s">
        <v>2499</v>
      </c>
      <c r="E2516" s="832" t="s">
        <v>4804</v>
      </c>
      <c r="F2516" s="832" t="s">
        <v>4949</v>
      </c>
      <c r="G2516" s="832" t="s">
        <v>4950</v>
      </c>
      <c r="H2516" s="849"/>
      <c r="I2516" s="849"/>
      <c r="J2516" s="832"/>
      <c r="K2516" s="832"/>
      <c r="L2516" s="849"/>
      <c r="M2516" s="849"/>
      <c r="N2516" s="832"/>
      <c r="O2516" s="832"/>
      <c r="P2516" s="849">
        <v>1</v>
      </c>
      <c r="Q2516" s="849">
        <v>161</v>
      </c>
      <c r="R2516" s="837"/>
      <c r="S2516" s="850">
        <v>161</v>
      </c>
    </row>
    <row r="2517" spans="1:19" ht="14.4" customHeight="1" x14ac:dyDescent="0.3">
      <c r="A2517" s="831" t="s">
        <v>4551</v>
      </c>
      <c r="B2517" s="832" t="s">
        <v>4881</v>
      </c>
      <c r="C2517" s="832" t="s">
        <v>609</v>
      </c>
      <c r="D2517" s="832" t="s">
        <v>2500</v>
      </c>
      <c r="E2517" s="832" t="s">
        <v>4793</v>
      </c>
      <c r="F2517" s="832" t="s">
        <v>4935</v>
      </c>
      <c r="G2517" s="832" t="s">
        <v>4936</v>
      </c>
      <c r="H2517" s="849"/>
      <c r="I2517" s="849"/>
      <c r="J2517" s="832"/>
      <c r="K2517" s="832"/>
      <c r="L2517" s="849"/>
      <c r="M2517" s="849"/>
      <c r="N2517" s="832"/>
      <c r="O2517" s="832"/>
      <c r="P2517" s="849">
        <v>1</v>
      </c>
      <c r="Q2517" s="849">
        <v>1566.58</v>
      </c>
      <c r="R2517" s="837"/>
      <c r="S2517" s="850">
        <v>1566.58</v>
      </c>
    </row>
    <row r="2518" spans="1:19" ht="14.4" customHeight="1" x14ac:dyDescent="0.3">
      <c r="A2518" s="831" t="s">
        <v>4551</v>
      </c>
      <c r="B2518" s="832" t="s">
        <v>4881</v>
      </c>
      <c r="C2518" s="832" t="s">
        <v>609</v>
      </c>
      <c r="D2518" s="832" t="s">
        <v>2500</v>
      </c>
      <c r="E2518" s="832" t="s">
        <v>4804</v>
      </c>
      <c r="F2518" s="832" t="s">
        <v>4813</v>
      </c>
      <c r="G2518" s="832" t="s">
        <v>4814</v>
      </c>
      <c r="H2518" s="849">
        <v>1</v>
      </c>
      <c r="I2518" s="849">
        <v>37</v>
      </c>
      <c r="J2518" s="832">
        <v>1</v>
      </c>
      <c r="K2518" s="832">
        <v>37</v>
      </c>
      <c r="L2518" s="849">
        <v>1</v>
      </c>
      <c r="M2518" s="849">
        <v>37</v>
      </c>
      <c r="N2518" s="832">
        <v>1</v>
      </c>
      <c r="O2518" s="832">
        <v>37</v>
      </c>
      <c r="P2518" s="849">
        <v>1</v>
      </c>
      <c r="Q2518" s="849">
        <v>38</v>
      </c>
      <c r="R2518" s="837">
        <v>1.027027027027027</v>
      </c>
      <c r="S2518" s="850">
        <v>38</v>
      </c>
    </row>
    <row r="2519" spans="1:19" ht="14.4" customHeight="1" x14ac:dyDescent="0.3">
      <c r="A2519" s="831" t="s">
        <v>4551</v>
      </c>
      <c r="B2519" s="832" t="s">
        <v>4881</v>
      </c>
      <c r="C2519" s="832" t="s">
        <v>609</v>
      </c>
      <c r="D2519" s="832" t="s">
        <v>2500</v>
      </c>
      <c r="E2519" s="832" t="s">
        <v>4804</v>
      </c>
      <c r="F2519" s="832" t="s">
        <v>4899</v>
      </c>
      <c r="G2519" s="832" t="s">
        <v>4900</v>
      </c>
      <c r="H2519" s="849">
        <v>27</v>
      </c>
      <c r="I2519" s="849">
        <v>4779</v>
      </c>
      <c r="J2519" s="832">
        <v>3.835473515248796</v>
      </c>
      <c r="K2519" s="832">
        <v>177</v>
      </c>
      <c r="L2519" s="849">
        <v>7</v>
      </c>
      <c r="M2519" s="849">
        <v>1246</v>
      </c>
      <c r="N2519" s="832">
        <v>1</v>
      </c>
      <c r="O2519" s="832">
        <v>178</v>
      </c>
      <c r="P2519" s="849">
        <v>23</v>
      </c>
      <c r="Q2519" s="849">
        <v>4117</v>
      </c>
      <c r="R2519" s="837">
        <v>3.3041733547351524</v>
      </c>
      <c r="S2519" s="850">
        <v>179</v>
      </c>
    </row>
    <row r="2520" spans="1:19" ht="14.4" customHeight="1" x14ac:dyDescent="0.3">
      <c r="A2520" s="831" t="s">
        <v>4551</v>
      </c>
      <c r="B2520" s="832" t="s">
        <v>4881</v>
      </c>
      <c r="C2520" s="832" t="s">
        <v>609</v>
      </c>
      <c r="D2520" s="832" t="s">
        <v>2500</v>
      </c>
      <c r="E2520" s="832" t="s">
        <v>4804</v>
      </c>
      <c r="F2520" s="832" t="s">
        <v>4901</v>
      </c>
      <c r="G2520" s="832" t="s">
        <v>4902</v>
      </c>
      <c r="H2520" s="849">
        <v>2</v>
      </c>
      <c r="I2520" s="849">
        <v>2484</v>
      </c>
      <c r="J2520" s="832">
        <v>0.3996781979082864</v>
      </c>
      <c r="K2520" s="832">
        <v>1242</v>
      </c>
      <c r="L2520" s="849">
        <v>5</v>
      </c>
      <c r="M2520" s="849">
        <v>6215</v>
      </c>
      <c r="N2520" s="832">
        <v>1</v>
      </c>
      <c r="O2520" s="832">
        <v>1243</v>
      </c>
      <c r="P2520" s="849">
        <v>8</v>
      </c>
      <c r="Q2520" s="849">
        <v>9976</v>
      </c>
      <c r="R2520" s="837">
        <v>1.6051488334674175</v>
      </c>
      <c r="S2520" s="850">
        <v>1247</v>
      </c>
    </row>
    <row r="2521" spans="1:19" ht="14.4" customHeight="1" x14ac:dyDescent="0.3">
      <c r="A2521" s="831" t="s">
        <v>4551</v>
      </c>
      <c r="B2521" s="832" t="s">
        <v>4881</v>
      </c>
      <c r="C2521" s="832" t="s">
        <v>609</v>
      </c>
      <c r="D2521" s="832" t="s">
        <v>2500</v>
      </c>
      <c r="E2521" s="832" t="s">
        <v>4804</v>
      </c>
      <c r="F2521" s="832" t="s">
        <v>4905</v>
      </c>
      <c r="G2521" s="832" t="s">
        <v>4906</v>
      </c>
      <c r="H2521" s="849"/>
      <c r="I2521" s="849"/>
      <c r="J2521" s="832"/>
      <c r="K2521" s="832"/>
      <c r="L2521" s="849">
        <v>1</v>
      </c>
      <c r="M2521" s="849">
        <v>632</v>
      </c>
      <c r="N2521" s="832">
        <v>1</v>
      </c>
      <c r="O2521" s="832">
        <v>632</v>
      </c>
      <c r="P2521" s="849"/>
      <c r="Q2521" s="849"/>
      <c r="R2521" s="837"/>
      <c r="S2521" s="850"/>
    </row>
    <row r="2522" spans="1:19" ht="14.4" customHeight="1" x14ac:dyDescent="0.3">
      <c r="A2522" s="831" t="s">
        <v>4551</v>
      </c>
      <c r="B2522" s="832" t="s">
        <v>4881</v>
      </c>
      <c r="C2522" s="832" t="s">
        <v>609</v>
      </c>
      <c r="D2522" s="832" t="s">
        <v>2500</v>
      </c>
      <c r="E2522" s="832" t="s">
        <v>4804</v>
      </c>
      <c r="F2522" s="832" t="s">
        <v>4939</v>
      </c>
      <c r="G2522" s="832" t="s">
        <v>4940</v>
      </c>
      <c r="H2522" s="849"/>
      <c r="I2522" s="849"/>
      <c r="J2522" s="832"/>
      <c r="K2522" s="832"/>
      <c r="L2522" s="849"/>
      <c r="M2522" s="849"/>
      <c r="N2522" s="832"/>
      <c r="O2522" s="832"/>
      <c r="P2522" s="849">
        <v>2</v>
      </c>
      <c r="Q2522" s="849">
        <v>12324</v>
      </c>
      <c r="R2522" s="837"/>
      <c r="S2522" s="850">
        <v>6162</v>
      </c>
    </row>
    <row r="2523" spans="1:19" ht="14.4" customHeight="1" x14ac:dyDescent="0.3">
      <c r="A2523" s="831" t="s">
        <v>4551</v>
      </c>
      <c r="B2523" s="832" t="s">
        <v>4881</v>
      </c>
      <c r="C2523" s="832" t="s">
        <v>609</v>
      </c>
      <c r="D2523" s="832" t="s">
        <v>2500</v>
      </c>
      <c r="E2523" s="832" t="s">
        <v>4804</v>
      </c>
      <c r="F2523" s="832" t="s">
        <v>4907</v>
      </c>
      <c r="G2523" s="832" t="s">
        <v>4908</v>
      </c>
      <c r="H2523" s="849">
        <v>2</v>
      </c>
      <c r="I2523" s="849">
        <v>13356</v>
      </c>
      <c r="J2523" s="832"/>
      <c r="K2523" s="832">
        <v>6678</v>
      </c>
      <c r="L2523" s="849"/>
      <c r="M2523" s="849"/>
      <c r="N2523" s="832"/>
      <c r="O2523" s="832"/>
      <c r="P2523" s="849"/>
      <c r="Q2523" s="849"/>
      <c r="R2523" s="837"/>
      <c r="S2523" s="850"/>
    </row>
    <row r="2524" spans="1:19" ht="14.4" customHeight="1" x14ac:dyDescent="0.3">
      <c r="A2524" s="831" t="s">
        <v>4551</v>
      </c>
      <c r="B2524" s="832" t="s">
        <v>4881</v>
      </c>
      <c r="C2524" s="832" t="s">
        <v>609</v>
      </c>
      <c r="D2524" s="832" t="s">
        <v>2500</v>
      </c>
      <c r="E2524" s="832" t="s">
        <v>4804</v>
      </c>
      <c r="F2524" s="832" t="s">
        <v>4911</v>
      </c>
      <c r="G2524" s="832" t="s">
        <v>4912</v>
      </c>
      <c r="H2524" s="849"/>
      <c r="I2524" s="849"/>
      <c r="J2524" s="832"/>
      <c r="K2524" s="832"/>
      <c r="L2524" s="849"/>
      <c r="M2524" s="849"/>
      <c r="N2524" s="832"/>
      <c r="O2524" s="832"/>
      <c r="P2524" s="849">
        <v>1</v>
      </c>
      <c r="Q2524" s="849">
        <v>732</v>
      </c>
      <c r="R2524" s="837"/>
      <c r="S2524" s="850">
        <v>732</v>
      </c>
    </row>
    <row r="2525" spans="1:19" ht="14.4" customHeight="1" x14ac:dyDescent="0.3">
      <c r="A2525" s="831" t="s">
        <v>4551</v>
      </c>
      <c r="B2525" s="832" t="s">
        <v>4881</v>
      </c>
      <c r="C2525" s="832" t="s">
        <v>609</v>
      </c>
      <c r="D2525" s="832" t="s">
        <v>2500</v>
      </c>
      <c r="E2525" s="832" t="s">
        <v>4804</v>
      </c>
      <c r="F2525" s="832" t="s">
        <v>4825</v>
      </c>
      <c r="G2525" s="832" t="s">
        <v>4826</v>
      </c>
      <c r="H2525" s="849">
        <v>27</v>
      </c>
      <c r="I2525" s="849">
        <v>900</v>
      </c>
      <c r="J2525" s="832">
        <v>3.8571979599708568</v>
      </c>
      <c r="K2525" s="832">
        <v>33.333333333333336</v>
      </c>
      <c r="L2525" s="849">
        <v>7</v>
      </c>
      <c r="M2525" s="849">
        <v>233.32999999999998</v>
      </c>
      <c r="N2525" s="832">
        <v>1</v>
      </c>
      <c r="O2525" s="832">
        <v>33.332857142857144</v>
      </c>
      <c r="P2525" s="849">
        <v>23</v>
      </c>
      <c r="Q2525" s="849">
        <v>766.67</v>
      </c>
      <c r="R2525" s="837">
        <v>3.2857755110787297</v>
      </c>
      <c r="S2525" s="850">
        <v>33.333478260869562</v>
      </c>
    </row>
    <row r="2526" spans="1:19" ht="14.4" customHeight="1" x14ac:dyDescent="0.3">
      <c r="A2526" s="831" t="s">
        <v>4551</v>
      </c>
      <c r="B2526" s="832" t="s">
        <v>4881</v>
      </c>
      <c r="C2526" s="832" t="s">
        <v>609</v>
      </c>
      <c r="D2526" s="832" t="s">
        <v>2500</v>
      </c>
      <c r="E2526" s="832" t="s">
        <v>4804</v>
      </c>
      <c r="F2526" s="832" t="s">
        <v>4915</v>
      </c>
      <c r="G2526" s="832" t="s">
        <v>4916</v>
      </c>
      <c r="H2526" s="849">
        <v>2</v>
      </c>
      <c r="I2526" s="849">
        <v>1878</v>
      </c>
      <c r="J2526" s="832"/>
      <c r="K2526" s="832">
        <v>939</v>
      </c>
      <c r="L2526" s="849"/>
      <c r="M2526" s="849"/>
      <c r="N2526" s="832"/>
      <c r="O2526" s="832"/>
      <c r="P2526" s="849">
        <v>2</v>
      </c>
      <c r="Q2526" s="849">
        <v>1884</v>
      </c>
      <c r="R2526" s="837"/>
      <c r="S2526" s="850">
        <v>942</v>
      </c>
    </row>
    <row r="2527" spans="1:19" ht="14.4" customHeight="1" x14ac:dyDescent="0.3">
      <c r="A2527" s="831" t="s">
        <v>4551</v>
      </c>
      <c r="B2527" s="832" t="s">
        <v>4881</v>
      </c>
      <c r="C2527" s="832" t="s">
        <v>609</v>
      </c>
      <c r="D2527" s="832" t="s">
        <v>2500</v>
      </c>
      <c r="E2527" s="832" t="s">
        <v>4804</v>
      </c>
      <c r="F2527" s="832" t="s">
        <v>4827</v>
      </c>
      <c r="G2527" s="832" t="s">
        <v>4828</v>
      </c>
      <c r="H2527" s="849">
        <v>1</v>
      </c>
      <c r="I2527" s="849">
        <v>37</v>
      </c>
      <c r="J2527" s="832">
        <v>1</v>
      </c>
      <c r="K2527" s="832">
        <v>37</v>
      </c>
      <c r="L2527" s="849">
        <v>1</v>
      </c>
      <c r="M2527" s="849">
        <v>37</v>
      </c>
      <c r="N2527" s="832">
        <v>1</v>
      </c>
      <c r="O2527" s="832">
        <v>37</v>
      </c>
      <c r="P2527" s="849"/>
      <c r="Q2527" s="849"/>
      <c r="R2527" s="837"/>
      <c r="S2527" s="850"/>
    </row>
    <row r="2528" spans="1:19" ht="14.4" customHeight="1" x14ac:dyDescent="0.3">
      <c r="A2528" s="831" t="s">
        <v>4551</v>
      </c>
      <c r="B2528" s="832" t="s">
        <v>4881</v>
      </c>
      <c r="C2528" s="832" t="s">
        <v>609</v>
      </c>
      <c r="D2528" s="832" t="s">
        <v>2500</v>
      </c>
      <c r="E2528" s="832" t="s">
        <v>4804</v>
      </c>
      <c r="F2528" s="832" t="s">
        <v>4921</v>
      </c>
      <c r="G2528" s="832" t="s">
        <v>4922</v>
      </c>
      <c r="H2528" s="849">
        <v>1</v>
      </c>
      <c r="I2528" s="849">
        <v>539</v>
      </c>
      <c r="J2528" s="832"/>
      <c r="K2528" s="832">
        <v>539</v>
      </c>
      <c r="L2528" s="849"/>
      <c r="M2528" s="849"/>
      <c r="N2528" s="832"/>
      <c r="O2528" s="832"/>
      <c r="P2528" s="849"/>
      <c r="Q2528" s="849"/>
      <c r="R2528" s="837"/>
      <c r="S2528" s="850"/>
    </row>
    <row r="2529" spans="1:19" ht="14.4" customHeight="1" x14ac:dyDescent="0.3">
      <c r="A2529" s="831" t="s">
        <v>4551</v>
      </c>
      <c r="B2529" s="832" t="s">
        <v>4881</v>
      </c>
      <c r="C2529" s="832" t="s">
        <v>609</v>
      </c>
      <c r="D2529" s="832" t="s">
        <v>2500</v>
      </c>
      <c r="E2529" s="832" t="s">
        <v>4804</v>
      </c>
      <c r="F2529" s="832" t="s">
        <v>4847</v>
      </c>
      <c r="G2529" s="832" t="s">
        <v>4848</v>
      </c>
      <c r="H2529" s="849">
        <v>1</v>
      </c>
      <c r="I2529" s="849">
        <v>116</v>
      </c>
      <c r="J2529" s="832"/>
      <c r="K2529" s="832">
        <v>116</v>
      </c>
      <c r="L2529" s="849"/>
      <c r="M2529" s="849"/>
      <c r="N2529" s="832"/>
      <c r="O2529" s="832"/>
      <c r="P2529" s="849"/>
      <c r="Q2529" s="849"/>
      <c r="R2529" s="837"/>
      <c r="S2529" s="850"/>
    </row>
    <row r="2530" spans="1:19" ht="14.4" customHeight="1" x14ac:dyDescent="0.3">
      <c r="A2530" s="831" t="s">
        <v>4551</v>
      </c>
      <c r="B2530" s="832" t="s">
        <v>4881</v>
      </c>
      <c r="C2530" s="832" t="s">
        <v>609</v>
      </c>
      <c r="D2530" s="832" t="s">
        <v>2500</v>
      </c>
      <c r="E2530" s="832" t="s">
        <v>4804</v>
      </c>
      <c r="F2530" s="832" t="s">
        <v>4923</v>
      </c>
      <c r="G2530" s="832" t="s">
        <v>4924</v>
      </c>
      <c r="H2530" s="849">
        <v>1</v>
      </c>
      <c r="I2530" s="849">
        <v>3830</v>
      </c>
      <c r="J2530" s="832"/>
      <c r="K2530" s="832">
        <v>3830</v>
      </c>
      <c r="L2530" s="849"/>
      <c r="M2530" s="849"/>
      <c r="N2530" s="832"/>
      <c r="O2530" s="832"/>
      <c r="P2530" s="849">
        <v>3</v>
      </c>
      <c r="Q2530" s="849">
        <v>11517</v>
      </c>
      <c r="R2530" s="837"/>
      <c r="S2530" s="850">
        <v>3839</v>
      </c>
    </row>
    <row r="2531" spans="1:19" ht="14.4" customHeight="1" x14ac:dyDescent="0.3">
      <c r="A2531" s="831" t="s">
        <v>4551</v>
      </c>
      <c r="B2531" s="832" t="s">
        <v>4881</v>
      </c>
      <c r="C2531" s="832" t="s">
        <v>609</v>
      </c>
      <c r="D2531" s="832" t="s">
        <v>2500</v>
      </c>
      <c r="E2531" s="832" t="s">
        <v>4804</v>
      </c>
      <c r="F2531" s="832" t="s">
        <v>4925</v>
      </c>
      <c r="G2531" s="832" t="s">
        <v>4926</v>
      </c>
      <c r="H2531" s="849">
        <v>2</v>
      </c>
      <c r="I2531" s="849">
        <v>3888</v>
      </c>
      <c r="J2531" s="832">
        <v>1.9989717223650385</v>
      </c>
      <c r="K2531" s="832">
        <v>1944</v>
      </c>
      <c r="L2531" s="849">
        <v>1</v>
      </c>
      <c r="M2531" s="849">
        <v>1945</v>
      </c>
      <c r="N2531" s="832">
        <v>1</v>
      </c>
      <c r="O2531" s="832">
        <v>1945</v>
      </c>
      <c r="P2531" s="849">
        <v>7</v>
      </c>
      <c r="Q2531" s="849">
        <v>13650</v>
      </c>
      <c r="R2531" s="837">
        <v>7.017994858611825</v>
      </c>
      <c r="S2531" s="850">
        <v>1950</v>
      </c>
    </row>
    <row r="2532" spans="1:19" ht="14.4" customHeight="1" x14ac:dyDescent="0.3">
      <c r="A2532" s="831" t="s">
        <v>4551</v>
      </c>
      <c r="B2532" s="832" t="s">
        <v>4881</v>
      </c>
      <c r="C2532" s="832" t="s">
        <v>609</v>
      </c>
      <c r="D2532" s="832" t="s">
        <v>2500</v>
      </c>
      <c r="E2532" s="832" t="s">
        <v>4804</v>
      </c>
      <c r="F2532" s="832" t="s">
        <v>4927</v>
      </c>
      <c r="G2532" s="832" t="s">
        <v>4928</v>
      </c>
      <c r="H2532" s="849">
        <v>1</v>
      </c>
      <c r="I2532" s="849">
        <v>14801</v>
      </c>
      <c r="J2532" s="832"/>
      <c r="K2532" s="832">
        <v>14801</v>
      </c>
      <c r="L2532" s="849"/>
      <c r="M2532" s="849"/>
      <c r="N2532" s="832"/>
      <c r="O2532" s="832"/>
      <c r="P2532" s="849"/>
      <c r="Q2532" s="849"/>
      <c r="R2532" s="837"/>
      <c r="S2532" s="850"/>
    </row>
    <row r="2533" spans="1:19" ht="14.4" customHeight="1" x14ac:dyDescent="0.3">
      <c r="A2533" s="831" t="s">
        <v>4551</v>
      </c>
      <c r="B2533" s="832" t="s">
        <v>4881</v>
      </c>
      <c r="C2533" s="832" t="s">
        <v>609</v>
      </c>
      <c r="D2533" s="832" t="s">
        <v>2492</v>
      </c>
      <c r="E2533" s="832" t="s">
        <v>4793</v>
      </c>
      <c r="F2533" s="832" t="s">
        <v>4933</v>
      </c>
      <c r="G2533" s="832" t="s">
        <v>4934</v>
      </c>
      <c r="H2533" s="849"/>
      <c r="I2533" s="849"/>
      <c r="J2533" s="832"/>
      <c r="K2533" s="832"/>
      <c r="L2533" s="849"/>
      <c r="M2533" s="849"/>
      <c r="N2533" s="832"/>
      <c r="O2533" s="832"/>
      <c r="P2533" s="849">
        <v>5</v>
      </c>
      <c r="Q2533" s="849">
        <v>14752.300000000001</v>
      </c>
      <c r="R2533" s="837"/>
      <c r="S2533" s="850">
        <v>2950.46</v>
      </c>
    </row>
    <row r="2534" spans="1:19" ht="14.4" customHeight="1" x14ac:dyDescent="0.3">
      <c r="A2534" s="831" t="s">
        <v>4551</v>
      </c>
      <c r="B2534" s="832" t="s">
        <v>4881</v>
      </c>
      <c r="C2534" s="832" t="s">
        <v>609</v>
      </c>
      <c r="D2534" s="832" t="s">
        <v>2492</v>
      </c>
      <c r="E2534" s="832" t="s">
        <v>4793</v>
      </c>
      <c r="F2534" s="832" t="s">
        <v>4935</v>
      </c>
      <c r="G2534" s="832" t="s">
        <v>4936</v>
      </c>
      <c r="H2534" s="849"/>
      <c r="I2534" s="849"/>
      <c r="J2534" s="832"/>
      <c r="K2534" s="832"/>
      <c r="L2534" s="849"/>
      <c r="M2534" s="849"/>
      <c r="N2534" s="832"/>
      <c r="O2534" s="832"/>
      <c r="P2534" s="849">
        <v>6</v>
      </c>
      <c r="Q2534" s="849">
        <v>9399.48</v>
      </c>
      <c r="R2534" s="837"/>
      <c r="S2534" s="850">
        <v>1566.58</v>
      </c>
    </row>
    <row r="2535" spans="1:19" ht="14.4" customHeight="1" x14ac:dyDescent="0.3">
      <c r="A2535" s="831" t="s">
        <v>4551</v>
      </c>
      <c r="B2535" s="832" t="s">
        <v>4881</v>
      </c>
      <c r="C2535" s="832" t="s">
        <v>609</v>
      </c>
      <c r="D2535" s="832" t="s">
        <v>2492</v>
      </c>
      <c r="E2535" s="832" t="s">
        <v>4793</v>
      </c>
      <c r="F2535" s="832" t="s">
        <v>4937</v>
      </c>
      <c r="G2535" s="832" t="s">
        <v>4938</v>
      </c>
      <c r="H2535" s="849"/>
      <c r="I2535" s="849"/>
      <c r="J2535" s="832"/>
      <c r="K2535" s="832"/>
      <c r="L2535" s="849"/>
      <c r="M2535" s="849"/>
      <c r="N2535" s="832"/>
      <c r="O2535" s="832"/>
      <c r="P2535" s="849">
        <v>1</v>
      </c>
      <c r="Q2535" s="849">
        <v>1030.9000000000001</v>
      </c>
      <c r="R2535" s="837"/>
      <c r="S2535" s="850">
        <v>1030.9000000000001</v>
      </c>
    </row>
    <row r="2536" spans="1:19" ht="14.4" customHeight="1" x14ac:dyDescent="0.3">
      <c r="A2536" s="831" t="s">
        <v>4551</v>
      </c>
      <c r="B2536" s="832" t="s">
        <v>4881</v>
      </c>
      <c r="C2536" s="832" t="s">
        <v>609</v>
      </c>
      <c r="D2536" s="832" t="s">
        <v>2492</v>
      </c>
      <c r="E2536" s="832" t="s">
        <v>4804</v>
      </c>
      <c r="F2536" s="832" t="s">
        <v>4899</v>
      </c>
      <c r="G2536" s="832" t="s">
        <v>4900</v>
      </c>
      <c r="H2536" s="849"/>
      <c r="I2536" s="849"/>
      <c r="J2536" s="832"/>
      <c r="K2536" s="832"/>
      <c r="L2536" s="849"/>
      <c r="M2536" s="849"/>
      <c r="N2536" s="832"/>
      <c r="O2536" s="832"/>
      <c r="P2536" s="849">
        <v>74</v>
      </c>
      <c r="Q2536" s="849">
        <v>13246</v>
      </c>
      <c r="R2536" s="837"/>
      <c r="S2536" s="850">
        <v>179</v>
      </c>
    </row>
    <row r="2537" spans="1:19" ht="14.4" customHeight="1" x14ac:dyDescent="0.3">
      <c r="A2537" s="831" t="s">
        <v>4551</v>
      </c>
      <c r="B2537" s="832" t="s">
        <v>4881</v>
      </c>
      <c r="C2537" s="832" t="s">
        <v>609</v>
      </c>
      <c r="D2537" s="832" t="s">
        <v>2492</v>
      </c>
      <c r="E2537" s="832" t="s">
        <v>4804</v>
      </c>
      <c r="F2537" s="832" t="s">
        <v>4901</v>
      </c>
      <c r="G2537" s="832" t="s">
        <v>4902</v>
      </c>
      <c r="H2537" s="849"/>
      <c r="I2537" s="849"/>
      <c r="J2537" s="832"/>
      <c r="K2537" s="832"/>
      <c r="L2537" s="849"/>
      <c r="M2537" s="849"/>
      <c r="N2537" s="832"/>
      <c r="O2537" s="832"/>
      <c r="P2537" s="849">
        <v>18</v>
      </c>
      <c r="Q2537" s="849">
        <v>22446</v>
      </c>
      <c r="R2537" s="837"/>
      <c r="S2537" s="850">
        <v>1247</v>
      </c>
    </row>
    <row r="2538" spans="1:19" ht="14.4" customHeight="1" x14ac:dyDescent="0.3">
      <c r="A2538" s="831" t="s">
        <v>4551</v>
      </c>
      <c r="B2538" s="832" t="s">
        <v>4881</v>
      </c>
      <c r="C2538" s="832" t="s">
        <v>609</v>
      </c>
      <c r="D2538" s="832" t="s">
        <v>2492</v>
      </c>
      <c r="E2538" s="832" t="s">
        <v>4804</v>
      </c>
      <c r="F2538" s="832" t="s">
        <v>4911</v>
      </c>
      <c r="G2538" s="832" t="s">
        <v>4912</v>
      </c>
      <c r="H2538" s="849"/>
      <c r="I2538" s="849"/>
      <c r="J2538" s="832"/>
      <c r="K2538" s="832"/>
      <c r="L2538" s="849"/>
      <c r="M2538" s="849"/>
      <c r="N2538" s="832"/>
      <c r="O2538" s="832"/>
      <c r="P2538" s="849">
        <v>13</v>
      </c>
      <c r="Q2538" s="849">
        <v>9516</v>
      </c>
      <c r="R2538" s="837"/>
      <c r="S2538" s="850">
        <v>732</v>
      </c>
    </row>
    <row r="2539" spans="1:19" ht="14.4" customHeight="1" x14ac:dyDescent="0.3">
      <c r="A2539" s="831" t="s">
        <v>4551</v>
      </c>
      <c r="B2539" s="832" t="s">
        <v>4881</v>
      </c>
      <c r="C2539" s="832" t="s">
        <v>609</v>
      </c>
      <c r="D2539" s="832" t="s">
        <v>2492</v>
      </c>
      <c r="E2539" s="832" t="s">
        <v>4804</v>
      </c>
      <c r="F2539" s="832" t="s">
        <v>4825</v>
      </c>
      <c r="G2539" s="832" t="s">
        <v>4826</v>
      </c>
      <c r="H2539" s="849"/>
      <c r="I2539" s="849"/>
      <c r="J2539" s="832"/>
      <c r="K2539" s="832"/>
      <c r="L2539" s="849"/>
      <c r="M2539" s="849"/>
      <c r="N2539" s="832"/>
      <c r="O2539" s="832"/>
      <c r="P2539" s="849">
        <v>75</v>
      </c>
      <c r="Q2539" s="849">
        <v>2499.9899999999998</v>
      </c>
      <c r="R2539" s="837"/>
      <c r="S2539" s="850">
        <v>33.333199999999998</v>
      </c>
    </row>
    <row r="2540" spans="1:19" ht="14.4" customHeight="1" x14ac:dyDescent="0.3">
      <c r="A2540" s="831" t="s">
        <v>4551</v>
      </c>
      <c r="B2540" s="832" t="s">
        <v>4881</v>
      </c>
      <c r="C2540" s="832" t="s">
        <v>609</v>
      </c>
      <c r="D2540" s="832" t="s">
        <v>2492</v>
      </c>
      <c r="E2540" s="832" t="s">
        <v>4804</v>
      </c>
      <c r="F2540" s="832" t="s">
        <v>4835</v>
      </c>
      <c r="G2540" s="832" t="s">
        <v>4836</v>
      </c>
      <c r="H2540" s="849"/>
      <c r="I2540" s="849"/>
      <c r="J2540" s="832"/>
      <c r="K2540" s="832"/>
      <c r="L2540" s="849"/>
      <c r="M2540" s="849"/>
      <c r="N2540" s="832"/>
      <c r="O2540" s="832"/>
      <c r="P2540" s="849">
        <v>1</v>
      </c>
      <c r="Q2540" s="849">
        <v>135</v>
      </c>
      <c r="R2540" s="837"/>
      <c r="S2540" s="850">
        <v>135</v>
      </c>
    </row>
    <row r="2541" spans="1:19" ht="14.4" customHeight="1" x14ac:dyDescent="0.3">
      <c r="A2541" s="831" t="s">
        <v>4551</v>
      </c>
      <c r="B2541" s="832" t="s">
        <v>4881</v>
      </c>
      <c r="C2541" s="832" t="s">
        <v>609</v>
      </c>
      <c r="D2541" s="832" t="s">
        <v>2492</v>
      </c>
      <c r="E2541" s="832" t="s">
        <v>4804</v>
      </c>
      <c r="F2541" s="832" t="s">
        <v>4919</v>
      </c>
      <c r="G2541" s="832" t="s">
        <v>4920</v>
      </c>
      <c r="H2541" s="849"/>
      <c r="I2541" s="849"/>
      <c r="J2541" s="832"/>
      <c r="K2541" s="832"/>
      <c r="L2541" s="849"/>
      <c r="M2541" s="849"/>
      <c r="N2541" s="832"/>
      <c r="O2541" s="832"/>
      <c r="P2541" s="849">
        <v>1</v>
      </c>
      <c r="Q2541" s="849">
        <v>707</v>
      </c>
      <c r="R2541" s="837"/>
      <c r="S2541" s="850">
        <v>707</v>
      </c>
    </row>
    <row r="2542" spans="1:19" ht="14.4" customHeight="1" x14ac:dyDescent="0.3">
      <c r="A2542" s="831" t="s">
        <v>4551</v>
      </c>
      <c r="B2542" s="832" t="s">
        <v>4881</v>
      </c>
      <c r="C2542" s="832" t="s">
        <v>609</v>
      </c>
      <c r="D2542" s="832" t="s">
        <v>2492</v>
      </c>
      <c r="E2542" s="832" t="s">
        <v>4804</v>
      </c>
      <c r="F2542" s="832" t="s">
        <v>4921</v>
      </c>
      <c r="G2542" s="832" t="s">
        <v>4922</v>
      </c>
      <c r="H2542" s="849"/>
      <c r="I2542" s="849"/>
      <c r="J2542" s="832"/>
      <c r="K2542" s="832"/>
      <c r="L2542" s="849"/>
      <c r="M2542" s="849"/>
      <c r="N2542" s="832"/>
      <c r="O2542" s="832"/>
      <c r="P2542" s="849">
        <v>1</v>
      </c>
      <c r="Q2542" s="849">
        <v>543</v>
      </c>
      <c r="R2542" s="837"/>
      <c r="S2542" s="850">
        <v>543</v>
      </c>
    </row>
    <row r="2543" spans="1:19" ht="14.4" customHeight="1" x14ac:dyDescent="0.3">
      <c r="A2543" s="831" t="s">
        <v>4551</v>
      </c>
      <c r="B2543" s="832" t="s">
        <v>4881</v>
      </c>
      <c r="C2543" s="832" t="s">
        <v>609</v>
      </c>
      <c r="D2543" s="832" t="s">
        <v>2492</v>
      </c>
      <c r="E2543" s="832" t="s">
        <v>4804</v>
      </c>
      <c r="F2543" s="832" t="s">
        <v>4923</v>
      </c>
      <c r="G2543" s="832" t="s">
        <v>4924</v>
      </c>
      <c r="H2543" s="849"/>
      <c r="I2543" s="849"/>
      <c r="J2543" s="832"/>
      <c r="K2543" s="832"/>
      <c r="L2543" s="849"/>
      <c r="M2543" s="849"/>
      <c r="N2543" s="832"/>
      <c r="O2543" s="832"/>
      <c r="P2543" s="849">
        <v>10</v>
      </c>
      <c r="Q2543" s="849">
        <v>38390</v>
      </c>
      <c r="R2543" s="837"/>
      <c r="S2543" s="850">
        <v>3839</v>
      </c>
    </row>
    <row r="2544" spans="1:19" ht="14.4" customHeight="1" x14ac:dyDescent="0.3">
      <c r="A2544" s="831" t="s">
        <v>4551</v>
      </c>
      <c r="B2544" s="832" t="s">
        <v>4881</v>
      </c>
      <c r="C2544" s="832" t="s">
        <v>609</v>
      </c>
      <c r="D2544" s="832" t="s">
        <v>2492</v>
      </c>
      <c r="E2544" s="832" t="s">
        <v>4804</v>
      </c>
      <c r="F2544" s="832" t="s">
        <v>4925</v>
      </c>
      <c r="G2544" s="832" t="s">
        <v>4926</v>
      </c>
      <c r="H2544" s="849"/>
      <c r="I2544" s="849"/>
      <c r="J2544" s="832"/>
      <c r="K2544" s="832"/>
      <c r="L2544" s="849"/>
      <c r="M2544" s="849"/>
      <c r="N2544" s="832"/>
      <c r="O2544" s="832"/>
      <c r="P2544" s="849">
        <v>32</v>
      </c>
      <c r="Q2544" s="849">
        <v>62400</v>
      </c>
      <c r="R2544" s="837"/>
      <c r="S2544" s="850">
        <v>1950</v>
      </c>
    </row>
    <row r="2545" spans="1:19" ht="14.4" customHeight="1" x14ac:dyDescent="0.3">
      <c r="A2545" s="831" t="s">
        <v>4551</v>
      </c>
      <c r="B2545" s="832" t="s">
        <v>4881</v>
      </c>
      <c r="C2545" s="832" t="s">
        <v>612</v>
      </c>
      <c r="D2545" s="832" t="s">
        <v>4538</v>
      </c>
      <c r="E2545" s="832" t="s">
        <v>4553</v>
      </c>
      <c r="F2545" s="832" t="s">
        <v>4614</v>
      </c>
      <c r="G2545" s="832" t="s">
        <v>4615</v>
      </c>
      <c r="H2545" s="849">
        <v>0.2</v>
      </c>
      <c r="I2545" s="849">
        <v>23.46</v>
      </c>
      <c r="J2545" s="832"/>
      <c r="K2545" s="832">
        <v>117.3</v>
      </c>
      <c r="L2545" s="849"/>
      <c r="M2545" s="849"/>
      <c r="N2545" s="832"/>
      <c r="O2545" s="832"/>
      <c r="P2545" s="849"/>
      <c r="Q2545" s="849"/>
      <c r="R2545" s="837"/>
      <c r="S2545" s="850"/>
    </row>
    <row r="2546" spans="1:19" ht="14.4" customHeight="1" x14ac:dyDescent="0.3">
      <c r="A2546" s="831" t="s">
        <v>4551</v>
      </c>
      <c r="B2546" s="832" t="s">
        <v>4881</v>
      </c>
      <c r="C2546" s="832" t="s">
        <v>612</v>
      </c>
      <c r="D2546" s="832" t="s">
        <v>4538</v>
      </c>
      <c r="E2546" s="832" t="s">
        <v>4553</v>
      </c>
      <c r="F2546" s="832" t="s">
        <v>4653</v>
      </c>
      <c r="G2546" s="832" t="s">
        <v>2101</v>
      </c>
      <c r="H2546" s="849">
        <v>1</v>
      </c>
      <c r="I2546" s="849">
        <v>6731.45</v>
      </c>
      <c r="J2546" s="832"/>
      <c r="K2546" s="832">
        <v>6731.45</v>
      </c>
      <c r="L2546" s="849"/>
      <c r="M2546" s="849"/>
      <c r="N2546" s="832"/>
      <c r="O2546" s="832"/>
      <c r="P2546" s="849"/>
      <c r="Q2546" s="849"/>
      <c r="R2546" s="837"/>
      <c r="S2546" s="850"/>
    </row>
    <row r="2547" spans="1:19" ht="14.4" customHeight="1" x14ac:dyDescent="0.3">
      <c r="A2547" s="831" t="s">
        <v>4551</v>
      </c>
      <c r="B2547" s="832" t="s">
        <v>4881</v>
      </c>
      <c r="C2547" s="832" t="s">
        <v>612</v>
      </c>
      <c r="D2547" s="832" t="s">
        <v>4538</v>
      </c>
      <c r="E2547" s="832" t="s">
        <v>4804</v>
      </c>
      <c r="F2547" s="832" t="s">
        <v>4813</v>
      </c>
      <c r="G2547" s="832" t="s">
        <v>4814</v>
      </c>
      <c r="H2547" s="849">
        <v>6</v>
      </c>
      <c r="I2547" s="849">
        <v>222</v>
      </c>
      <c r="J2547" s="832"/>
      <c r="K2547" s="832">
        <v>37</v>
      </c>
      <c r="L2547" s="849"/>
      <c r="M2547" s="849"/>
      <c r="N2547" s="832"/>
      <c r="O2547" s="832"/>
      <c r="P2547" s="849"/>
      <c r="Q2547" s="849"/>
      <c r="R2547" s="837"/>
      <c r="S2547" s="850"/>
    </row>
    <row r="2548" spans="1:19" ht="14.4" customHeight="1" x14ac:dyDescent="0.3">
      <c r="A2548" s="831" t="s">
        <v>4551</v>
      </c>
      <c r="B2548" s="832" t="s">
        <v>4881</v>
      </c>
      <c r="C2548" s="832" t="s">
        <v>612</v>
      </c>
      <c r="D2548" s="832" t="s">
        <v>4538</v>
      </c>
      <c r="E2548" s="832" t="s">
        <v>4804</v>
      </c>
      <c r="F2548" s="832" t="s">
        <v>4903</v>
      </c>
      <c r="G2548" s="832" t="s">
        <v>4904</v>
      </c>
      <c r="H2548" s="849">
        <v>20</v>
      </c>
      <c r="I2548" s="849">
        <v>14300</v>
      </c>
      <c r="J2548" s="832">
        <v>5.2356020942408377E-2</v>
      </c>
      <c r="K2548" s="832">
        <v>715</v>
      </c>
      <c r="L2548" s="849">
        <v>382</v>
      </c>
      <c r="M2548" s="849">
        <v>273130</v>
      </c>
      <c r="N2548" s="832">
        <v>1</v>
      </c>
      <c r="O2548" s="832">
        <v>715</v>
      </c>
      <c r="P2548" s="849"/>
      <c r="Q2548" s="849"/>
      <c r="R2548" s="837"/>
      <c r="S2548" s="850"/>
    </row>
    <row r="2549" spans="1:19" ht="14.4" customHeight="1" x14ac:dyDescent="0.3">
      <c r="A2549" s="831" t="s">
        <v>4551</v>
      </c>
      <c r="B2549" s="832" t="s">
        <v>4881</v>
      </c>
      <c r="C2549" s="832" t="s">
        <v>612</v>
      </c>
      <c r="D2549" s="832" t="s">
        <v>4538</v>
      </c>
      <c r="E2549" s="832" t="s">
        <v>4804</v>
      </c>
      <c r="F2549" s="832" t="s">
        <v>4909</v>
      </c>
      <c r="G2549" s="832" t="s">
        <v>4910</v>
      </c>
      <c r="H2549" s="849">
        <v>2</v>
      </c>
      <c r="I2549" s="849">
        <v>258</v>
      </c>
      <c r="J2549" s="832">
        <v>0.1111111111111111</v>
      </c>
      <c r="K2549" s="832">
        <v>129</v>
      </c>
      <c r="L2549" s="849">
        <v>18</v>
      </c>
      <c r="M2549" s="849">
        <v>2322</v>
      </c>
      <c r="N2549" s="832">
        <v>1</v>
      </c>
      <c r="O2549" s="832">
        <v>129</v>
      </c>
      <c r="P2549" s="849"/>
      <c r="Q2549" s="849"/>
      <c r="R2549" s="837"/>
      <c r="S2549" s="850"/>
    </row>
    <row r="2550" spans="1:19" ht="14.4" customHeight="1" x14ac:dyDescent="0.3">
      <c r="A2550" s="831" t="s">
        <v>4551</v>
      </c>
      <c r="B2550" s="832" t="s">
        <v>4881</v>
      </c>
      <c r="C2550" s="832" t="s">
        <v>612</v>
      </c>
      <c r="D2550" s="832" t="s">
        <v>4538</v>
      </c>
      <c r="E2550" s="832" t="s">
        <v>4804</v>
      </c>
      <c r="F2550" s="832" t="s">
        <v>4913</v>
      </c>
      <c r="G2550" s="832" t="s">
        <v>4914</v>
      </c>
      <c r="H2550" s="849">
        <v>60</v>
      </c>
      <c r="I2550" s="849">
        <v>52740</v>
      </c>
      <c r="J2550" s="832">
        <v>8.3333333333333329E-2</v>
      </c>
      <c r="K2550" s="832">
        <v>879</v>
      </c>
      <c r="L2550" s="849">
        <v>720</v>
      </c>
      <c r="M2550" s="849">
        <v>632880</v>
      </c>
      <c r="N2550" s="832">
        <v>1</v>
      </c>
      <c r="O2550" s="832">
        <v>879</v>
      </c>
      <c r="P2550" s="849"/>
      <c r="Q2550" s="849"/>
      <c r="R2550" s="837"/>
      <c r="S2550" s="850"/>
    </row>
    <row r="2551" spans="1:19" ht="14.4" customHeight="1" x14ac:dyDescent="0.3">
      <c r="A2551" s="831" t="s">
        <v>4551</v>
      </c>
      <c r="B2551" s="832" t="s">
        <v>4881</v>
      </c>
      <c r="C2551" s="832" t="s">
        <v>612</v>
      </c>
      <c r="D2551" s="832" t="s">
        <v>4538</v>
      </c>
      <c r="E2551" s="832" t="s">
        <v>4804</v>
      </c>
      <c r="F2551" s="832" t="s">
        <v>4827</v>
      </c>
      <c r="G2551" s="832" t="s">
        <v>4828</v>
      </c>
      <c r="H2551" s="849">
        <v>1</v>
      </c>
      <c r="I2551" s="849">
        <v>37</v>
      </c>
      <c r="J2551" s="832">
        <v>7.1428571428571425E-2</v>
      </c>
      <c r="K2551" s="832">
        <v>37</v>
      </c>
      <c r="L2551" s="849">
        <v>14</v>
      </c>
      <c r="M2551" s="849">
        <v>518</v>
      </c>
      <c r="N2551" s="832">
        <v>1</v>
      </c>
      <c r="O2551" s="832">
        <v>37</v>
      </c>
      <c r="P2551" s="849"/>
      <c r="Q2551" s="849"/>
      <c r="R2551" s="837"/>
      <c r="S2551" s="850"/>
    </row>
    <row r="2552" spans="1:19" ht="14.4" customHeight="1" x14ac:dyDescent="0.3">
      <c r="A2552" s="831" t="s">
        <v>4551</v>
      </c>
      <c r="B2552" s="832" t="s">
        <v>4881</v>
      </c>
      <c r="C2552" s="832" t="s">
        <v>612</v>
      </c>
      <c r="D2552" s="832" t="s">
        <v>4538</v>
      </c>
      <c r="E2552" s="832" t="s">
        <v>4804</v>
      </c>
      <c r="F2552" s="832" t="s">
        <v>4831</v>
      </c>
      <c r="G2552" s="832" t="s">
        <v>4832</v>
      </c>
      <c r="H2552" s="849">
        <v>5</v>
      </c>
      <c r="I2552" s="849">
        <v>160</v>
      </c>
      <c r="J2552" s="832"/>
      <c r="K2552" s="832">
        <v>32</v>
      </c>
      <c r="L2552" s="849"/>
      <c r="M2552" s="849"/>
      <c r="N2552" s="832"/>
      <c r="O2552" s="832"/>
      <c r="P2552" s="849"/>
      <c r="Q2552" s="849"/>
      <c r="R2552" s="837"/>
      <c r="S2552" s="850"/>
    </row>
    <row r="2553" spans="1:19" ht="14.4" customHeight="1" x14ac:dyDescent="0.3">
      <c r="A2553" s="831" t="s">
        <v>4551</v>
      </c>
      <c r="B2553" s="832" t="s">
        <v>4881</v>
      </c>
      <c r="C2553" s="832" t="s">
        <v>612</v>
      </c>
      <c r="D2553" s="832" t="s">
        <v>4538</v>
      </c>
      <c r="E2553" s="832" t="s">
        <v>4804</v>
      </c>
      <c r="F2553" s="832" t="s">
        <v>4841</v>
      </c>
      <c r="G2553" s="832" t="s">
        <v>4842</v>
      </c>
      <c r="H2553" s="849">
        <v>2</v>
      </c>
      <c r="I2553" s="849">
        <v>118</v>
      </c>
      <c r="J2553" s="832"/>
      <c r="K2553" s="832">
        <v>59</v>
      </c>
      <c r="L2553" s="849"/>
      <c r="M2553" s="849"/>
      <c r="N2553" s="832"/>
      <c r="O2553" s="832"/>
      <c r="P2553" s="849"/>
      <c r="Q2553" s="849"/>
      <c r="R2553" s="837"/>
      <c r="S2553" s="850"/>
    </row>
    <row r="2554" spans="1:19" ht="14.4" customHeight="1" x14ac:dyDescent="0.3">
      <c r="A2554" s="831" t="s">
        <v>4551</v>
      </c>
      <c r="B2554" s="832" t="s">
        <v>4881</v>
      </c>
      <c r="C2554" s="832" t="s">
        <v>612</v>
      </c>
      <c r="D2554" s="832" t="s">
        <v>4538</v>
      </c>
      <c r="E2554" s="832" t="s">
        <v>4804</v>
      </c>
      <c r="F2554" s="832" t="s">
        <v>4925</v>
      </c>
      <c r="G2554" s="832" t="s">
        <v>4926</v>
      </c>
      <c r="H2554" s="849">
        <v>2</v>
      </c>
      <c r="I2554" s="849">
        <v>3888</v>
      </c>
      <c r="J2554" s="832">
        <v>7.6883527783270719E-2</v>
      </c>
      <c r="K2554" s="832">
        <v>1944</v>
      </c>
      <c r="L2554" s="849">
        <v>26</v>
      </c>
      <c r="M2554" s="849">
        <v>50570</v>
      </c>
      <c r="N2554" s="832">
        <v>1</v>
      </c>
      <c r="O2554" s="832">
        <v>1945</v>
      </c>
      <c r="P2554" s="849"/>
      <c r="Q2554" s="849"/>
      <c r="R2554" s="837"/>
      <c r="S2554" s="850"/>
    </row>
    <row r="2555" spans="1:19" ht="14.4" customHeight="1" x14ac:dyDescent="0.3">
      <c r="A2555" s="831" t="s">
        <v>4551</v>
      </c>
      <c r="B2555" s="832" t="s">
        <v>4881</v>
      </c>
      <c r="C2555" s="832" t="s">
        <v>612</v>
      </c>
      <c r="D2555" s="832" t="s">
        <v>4538</v>
      </c>
      <c r="E2555" s="832" t="s">
        <v>4804</v>
      </c>
      <c r="F2555" s="832" t="s">
        <v>4927</v>
      </c>
      <c r="G2555" s="832" t="s">
        <v>4928</v>
      </c>
      <c r="H2555" s="849"/>
      <c r="I2555" s="849"/>
      <c r="J2555" s="832"/>
      <c r="K2555" s="832"/>
      <c r="L2555" s="849">
        <v>2</v>
      </c>
      <c r="M2555" s="849">
        <v>29608</v>
      </c>
      <c r="N2555" s="832">
        <v>1</v>
      </c>
      <c r="O2555" s="832">
        <v>14804</v>
      </c>
      <c r="P2555" s="849"/>
      <c r="Q2555" s="849"/>
      <c r="R2555" s="837"/>
      <c r="S2555" s="850"/>
    </row>
    <row r="2556" spans="1:19" ht="14.4" customHeight="1" x14ac:dyDescent="0.3">
      <c r="A2556" s="831" t="s">
        <v>4551</v>
      </c>
      <c r="B2556" s="832" t="s">
        <v>4881</v>
      </c>
      <c r="C2556" s="832" t="s">
        <v>612</v>
      </c>
      <c r="D2556" s="832" t="s">
        <v>2472</v>
      </c>
      <c r="E2556" s="832" t="s">
        <v>4553</v>
      </c>
      <c r="F2556" s="832" t="s">
        <v>4614</v>
      </c>
      <c r="G2556" s="832" t="s">
        <v>4615</v>
      </c>
      <c r="H2556" s="849"/>
      <c r="I2556" s="849"/>
      <c r="J2556" s="832"/>
      <c r="K2556" s="832"/>
      <c r="L2556" s="849">
        <v>0.1</v>
      </c>
      <c r="M2556" s="849">
        <v>11.73</v>
      </c>
      <c r="N2556" s="832">
        <v>1</v>
      </c>
      <c r="O2556" s="832">
        <v>117.3</v>
      </c>
      <c r="P2556" s="849"/>
      <c r="Q2556" s="849"/>
      <c r="R2556" s="837"/>
      <c r="S2556" s="850"/>
    </row>
    <row r="2557" spans="1:19" ht="14.4" customHeight="1" x14ac:dyDescent="0.3">
      <c r="A2557" s="831" t="s">
        <v>4551</v>
      </c>
      <c r="B2557" s="832" t="s">
        <v>4881</v>
      </c>
      <c r="C2557" s="832" t="s">
        <v>612</v>
      </c>
      <c r="D2557" s="832" t="s">
        <v>2472</v>
      </c>
      <c r="E2557" s="832" t="s">
        <v>4804</v>
      </c>
      <c r="F2557" s="832" t="s">
        <v>4813</v>
      </c>
      <c r="G2557" s="832" t="s">
        <v>4814</v>
      </c>
      <c r="H2557" s="849"/>
      <c r="I2557" s="849"/>
      <c r="J2557" s="832"/>
      <c r="K2557" s="832"/>
      <c r="L2557" s="849">
        <v>1</v>
      </c>
      <c r="M2557" s="849">
        <v>37</v>
      </c>
      <c r="N2557" s="832">
        <v>1</v>
      </c>
      <c r="O2557" s="832">
        <v>37</v>
      </c>
      <c r="P2557" s="849"/>
      <c r="Q2557" s="849"/>
      <c r="R2557" s="837"/>
      <c r="S2557" s="850"/>
    </row>
    <row r="2558" spans="1:19" ht="14.4" customHeight="1" x14ac:dyDescent="0.3">
      <c r="A2558" s="831" t="s">
        <v>4551</v>
      </c>
      <c r="B2558" s="832" t="s">
        <v>4881</v>
      </c>
      <c r="C2558" s="832" t="s">
        <v>612</v>
      </c>
      <c r="D2558" s="832" t="s">
        <v>2472</v>
      </c>
      <c r="E2558" s="832" t="s">
        <v>4804</v>
      </c>
      <c r="F2558" s="832" t="s">
        <v>4841</v>
      </c>
      <c r="G2558" s="832" t="s">
        <v>4842</v>
      </c>
      <c r="H2558" s="849"/>
      <c r="I2558" s="849"/>
      <c r="J2558" s="832"/>
      <c r="K2558" s="832"/>
      <c r="L2558" s="849">
        <v>1</v>
      </c>
      <c r="M2558" s="849">
        <v>59</v>
      </c>
      <c r="N2558" s="832">
        <v>1</v>
      </c>
      <c r="O2558" s="832">
        <v>59</v>
      </c>
      <c r="P2558" s="849"/>
      <c r="Q2558" s="849"/>
      <c r="R2558" s="837"/>
      <c r="S2558" s="850"/>
    </row>
    <row r="2559" spans="1:19" ht="14.4" customHeight="1" x14ac:dyDescent="0.3">
      <c r="A2559" s="831" t="s">
        <v>4551</v>
      </c>
      <c r="B2559" s="832" t="s">
        <v>4881</v>
      </c>
      <c r="C2559" s="832" t="s">
        <v>612</v>
      </c>
      <c r="D2559" s="832" t="s">
        <v>2487</v>
      </c>
      <c r="E2559" s="832" t="s">
        <v>4804</v>
      </c>
      <c r="F2559" s="832" t="s">
        <v>4899</v>
      </c>
      <c r="G2559" s="832" t="s">
        <v>4900</v>
      </c>
      <c r="H2559" s="849">
        <v>6</v>
      </c>
      <c r="I2559" s="849">
        <v>1062</v>
      </c>
      <c r="J2559" s="832">
        <v>0.29831460674157301</v>
      </c>
      <c r="K2559" s="832">
        <v>177</v>
      </c>
      <c r="L2559" s="849">
        <v>20</v>
      </c>
      <c r="M2559" s="849">
        <v>3560</v>
      </c>
      <c r="N2559" s="832">
        <v>1</v>
      </c>
      <c r="O2559" s="832">
        <v>178</v>
      </c>
      <c r="P2559" s="849"/>
      <c r="Q2559" s="849"/>
      <c r="R2559" s="837"/>
      <c r="S2559" s="850"/>
    </row>
    <row r="2560" spans="1:19" ht="14.4" customHeight="1" x14ac:dyDescent="0.3">
      <c r="A2560" s="831" t="s">
        <v>4551</v>
      </c>
      <c r="B2560" s="832" t="s">
        <v>4881</v>
      </c>
      <c r="C2560" s="832" t="s">
        <v>612</v>
      </c>
      <c r="D2560" s="832" t="s">
        <v>2487</v>
      </c>
      <c r="E2560" s="832" t="s">
        <v>4804</v>
      </c>
      <c r="F2560" s="832" t="s">
        <v>4905</v>
      </c>
      <c r="G2560" s="832" t="s">
        <v>4906</v>
      </c>
      <c r="H2560" s="849"/>
      <c r="I2560" s="849"/>
      <c r="J2560" s="832"/>
      <c r="K2560" s="832"/>
      <c r="L2560" s="849">
        <v>5</v>
      </c>
      <c r="M2560" s="849">
        <v>3160</v>
      </c>
      <c r="N2560" s="832">
        <v>1</v>
      </c>
      <c r="O2560" s="832">
        <v>632</v>
      </c>
      <c r="P2560" s="849"/>
      <c r="Q2560" s="849"/>
      <c r="R2560" s="837"/>
      <c r="S2560" s="850"/>
    </row>
    <row r="2561" spans="1:19" ht="14.4" customHeight="1" x14ac:dyDescent="0.3">
      <c r="A2561" s="831" t="s">
        <v>4551</v>
      </c>
      <c r="B2561" s="832" t="s">
        <v>4881</v>
      </c>
      <c r="C2561" s="832" t="s">
        <v>612</v>
      </c>
      <c r="D2561" s="832" t="s">
        <v>2487</v>
      </c>
      <c r="E2561" s="832" t="s">
        <v>4804</v>
      </c>
      <c r="F2561" s="832" t="s">
        <v>4939</v>
      </c>
      <c r="G2561" s="832" t="s">
        <v>4940</v>
      </c>
      <c r="H2561" s="849">
        <v>3</v>
      </c>
      <c r="I2561" s="849">
        <v>18447</v>
      </c>
      <c r="J2561" s="832">
        <v>1.4992685305591678</v>
      </c>
      <c r="K2561" s="832">
        <v>6149</v>
      </c>
      <c r="L2561" s="849">
        <v>2</v>
      </c>
      <c r="M2561" s="849">
        <v>12304</v>
      </c>
      <c r="N2561" s="832">
        <v>1</v>
      </c>
      <c r="O2561" s="832">
        <v>6152</v>
      </c>
      <c r="P2561" s="849"/>
      <c r="Q2561" s="849"/>
      <c r="R2561" s="837"/>
      <c r="S2561" s="850"/>
    </row>
    <row r="2562" spans="1:19" ht="14.4" customHeight="1" x14ac:dyDescent="0.3">
      <c r="A2562" s="831" t="s">
        <v>4551</v>
      </c>
      <c r="B2562" s="832" t="s">
        <v>4881</v>
      </c>
      <c r="C2562" s="832" t="s">
        <v>612</v>
      </c>
      <c r="D2562" s="832" t="s">
        <v>2487</v>
      </c>
      <c r="E2562" s="832" t="s">
        <v>4804</v>
      </c>
      <c r="F2562" s="832" t="s">
        <v>4907</v>
      </c>
      <c r="G2562" s="832" t="s">
        <v>4908</v>
      </c>
      <c r="H2562" s="849">
        <v>3</v>
      </c>
      <c r="I2562" s="849">
        <v>20034</v>
      </c>
      <c r="J2562" s="832">
        <v>0.2998652896273013</v>
      </c>
      <c r="K2562" s="832">
        <v>6678</v>
      </c>
      <c r="L2562" s="849">
        <v>10</v>
      </c>
      <c r="M2562" s="849">
        <v>66810</v>
      </c>
      <c r="N2562" s="832">
        <v>1</v>
      </c>
      <c r="O2562" s="832">
        <v>6681</v>
      </c>
      <c r="P2562" s="849"/>
      <c r="Q2562" s="849"/>
      <c r="R2562" s="837"/>
      <c r="S2562" s="850"/>
    </row>
    <row r="2563" spans="1:19" ht="14.4" customHeight="1" x14ac:dyDescent="0.3">
      <c r="A2563" s="831" t="s">
        <v>4551</v>
      </c>
      <c r="B2563" s="832" t="s">
        <v>4881</v>
      </c>
      <c r="C2563" s="832" t="s">
        <v>612</v>
      </c>
      <c r="D2563" s="832" t="s">
        <v>2487</v>
      </c>
      <c r="E2563" s="832" t="s">
        <v>4804</v>
      </c>
      <c r="F2563" s="832" t="s">
        <v>4825</v>
      </c>
      <c r="G2563" s="832" t="s">
        <v>4826</v>
      </c>
      <c r="H2563" s="849">
        <v>6</v>
      </c>
      <c r="I2563" s="849">
        <v>200</v>
      </c>
      <c r="J2563" s="832">
        <v>0.3000030000300003</v>
      </c>
      <c r="K2563" s="832">
        <v>33.333333333333336</v>
      </c>
      <c r="L2563" s="849">
        <v>20</v>
      </c>
      <c r="M2563" s="849">
        <v>666.66</v>
      </c>
      <c r="N2563" s="832">
        <v>1</v>
      </c>
      <c r="O2563" s="832">
        <v>33.332999999999998</v>
      </c>
      <c r="P2563" s="849"/>
      <c r="Q2563" s="849"/>
      <c r="R2563" s="837"/>
      <c r="S2563" s="850"/>
    </row>
    <row r="2564" spans="1:19" ht="14.4" customHeight="1" x14ac:dyDescent="0.3">
      <c r="A2564" s="831" t="s">
        <v>4551</v>
      </c>
      <c r="B2564" s="832" t="s">
        <v>4881</v>
      </c>
      <c r="C2564" s="832" t="s">
        <v>612</v>
      </c>
      <c r="D2564" s="832" t="s">
        <v>2487</v>
      </c>
      <c r="E2564" s="832" t="s">
        <v>4804</v>
      </c>
      <c r="F2564" s="832" t="s">
        <v>4915</v>
      </c>
      <c r="G2564" s="832" t="s">
        <v>4916</v>
      </c>
      <c r="H2564" s="849">
        <v>6</v>
      </c>
      <c r="I2564" s="849">
        <v>5634</v>
      </c>
      <c r="J2564" s="832">
        <v>0.5</v>
      </c>
      <c r="K2564" s="832">
        <v>939</v>
      </c>
      <c r="L2564" s="849">
        <v>12</v>
      </c>
      <c r="M2564" s="849">
        <v>11268</v>
      </c>
      <c r="N2564" s="832">
        <v>1</v>
      </c>
      <c r="O2564" s="832">
        <v>939</v>
      </c>
      <c r="P2564" s="849"/>
      <c r="Q2564" s="849"/>
      <c r="R2564" s="837"/>
      <c r="S2564" s="850"/>
    </row>
    <row r="2565" spans="1:19" ht="14.4" customHeight="1" x14ac:dyDescent="0.3">
      <c r="A2565" s="831" t="s">
        <v>4551</v>
      </c>
      <c r="B2565" s="832" t="s">
        <v>4881</v>
      </c>
      <c r="C2565" s="832" t="s">
        <v>612</v>
      </c>
      <c r="D2565" s="832" t="s">
        <v>2487</v>
      </c>
      <c r="E2565" s="832" t="s">
        <v>4804</v>
      </c>
      <c r="F2565" s="832" t="s">
        <v>4925</v>
      </c>
      <c r="G2565" s="832" t="s">
        <v>4926</v>
      </c>
      <c r="H2565" s="849">
        <v>3</v>
      </c>
      <c r="I2565" s="849">
        <v>5832</v>
      </c>
      <c r="J2565" s="832">
        <v>0.42835108336393685</v>
      </c>
      <c r="K2565" s="832">
        <v>1944</v>
      </c>
      <c r="L2565" s="849">
        <v>7</v>
      </c>
      <c r="M2565" s="849">
        <v>13615</v>
      </c>
      <c r="N2565" s="832">
        <v>1</v>
      </c>
      <c r="O2565" s="832">
        <v>1945</v>
      </c>
      <c r="P2565" s="849"/>
      <c r="Q2565" s="849"/>
      <c r="R2565" s="837"/>
      <c r="S2565" s="850"/>
    </row>
    <row r="2566" spans="1:19" ht="14.4" customHeight="1" x14ac:dyDescent="0.3">
      <c r="A2566" s="831" t="s">
        <v>4551</v>
      </c>
      <c r="B2566" s="832" t="s">
        <v>4881</v>
      </c>
      <c r="C2566" s="832" t="s">
        <v>612</v>
      </c>
      <c r="D2566" s="832" t="s">
        <v>2499</v>
      </c>
      <c r="E2566" s="832" t="s">
        <v>4804</v>
      </c>
      <c r="F2566" s="832" t="s">
        <v>4899</v>
      </c>
      <c r="G2566" s="832" t="s">
        <v>4900</v>
      </c>
      <c r="H2566" s="849">
        <v>71</v>
      </c>
      <c r="I2566" s="849">
        <v>12567</v>
      </c>
      <c r="J2566" s="832">
        <v>2.9417134831460676</v>
      </c>
      <c r="K2566" s="832">
        <v>177</v>
      </c>
      <c r="L2566" s="849">
        <v>24</v>
      </c>
      <c r="M2566" s="849">
        <v>4272</v>
      </c>
      <c r="N2566" s="832">
        <v>1</v>
      </c>
      <c r="O2566" s="832">
        <v>178</v>
      </c>
      <c r="P2566" s="849">
        <v>13</v>
      </c>
      <c r="Q2566" s="849">
        <v>2327</v>
      </c>
      <c r="R2566" s="837">
        <v>0.54470973782771537</v>
      </c>
      <c r="S2566" s="850">
        <v>179</v>
      </c>
    </row>
    <row r="2567" spans="1:19" ht="14.4" customHeight="1" x14ac:dyDescent="0.3">
      <c r="A2567" s="831" t="s">
        <v>4551</v>
      </c>
      <c r="B2567" s="832" t="s">
        <v>4881</v>
      </c>
      <c r="C2567" s="832" t="s">
        <v>612</v>
      </c>
      <c r="D2567" s="832" t="s">
        <v>2499</v>
      </c>
      <c r="E2567" s="832" t="s">
        <v>4804</v>
      </c>
      <c r="F2567" s="832" t="s">
        <v>4905</v>
      </c>
      <c r="G2567" s="832" t="s">
        <v>4906</v>
      </c>
      <c r="H2567" s="849">
        <v>22</v>
      </c>
      <c r="I2567" s="849">
        <v>13882</v>
      </c>
      <c r="J2567" s="832">
        <v>7.321729957805907</v>
      </c>
      <c r="K2567" s="832">
        <v>631</v>
      </c>
      <c r="L2567" s="849">
        <v>3</v>
      </c>
      <c r="M2567" s="849">
        <v>1896</v>
      </c>
      <c r="N2567" s="832">
        <v>1</v>
      </c>
      <c r="O2567" s="832">
        <v>632</v>
      </c>
      <c r="P2567" s="849">
        <v>2</v>
      </c>
      <c r="Q2567" s="849">
        <v>1266</v>
      </c>
      <c r="R2567" s="837">
        <v>0.66772151898734178</v>
      </c>
      <c r="S2567" s="850">
        <v>633</v>
      </c>
    </row>
    <row r="2568" spans="1:19" ht="14.4" customHeight="1" x14ac:dyDescent="0.3">
      <c r="A2568" s="831" t="s">
        <v>4551</v>
      </c>
      <c r="B2568" s="832" t="s">
        <v>4881</v>
      </c>
      <c r="C2568" s="832" t="s">
        <v>612</v>
      </c>
      <c r="D2568" s="832" t="s">
        <v>2499</v>
      </c>
      <c r="E2568" s="832" t="s">
        <v>4804</v>
      </c>
      <c r="F2568" s="832" t="s">
        <v>4939</v>
      </c>
      <c r="G2568" s="832" t="s">
        <v>4940</v>
      </c>
      <c r="H2568" s="849">
        <v>8</v>
      </c>
      <c r="I2568" s="849">
        <v>49192</v>
      </c>
      <c r="J2568" s="832">
        <v>2.6653662765496318</v>
      </c>
      <c r="K2568" s="832">
        <v>6149</v>
      </c>
      <c r="L2568" s="849">
        <v>3</v>
      </c>
      <c r="M2568" s="849">
        <v>18456</v>
      </c>
      <c r="N2568" s="832">
        <v>1</v>
      </c>
      <c r="O2568" s="832">
        <v>6152</v>
      </c>
      <c r="P2568" s="849">
        <v>2</v>
      </c>
      <c r="Q2568" s="849">
        <v>12324</v>
      </c>
      <c r="R2568" s="837">
        <v>0.6677503250975293</v>
      </c>
      <c r="S2568" s="850">
        <v>6162</v>
      </c>
    </row>
    <row r="2569" spans="1:19" ht="14.4" customHeight="1" x14ac:dyDescent="0.3">
      <c r="A2569" s="831" t="s">
        <v>4551</v>
      </c>
      <c r="B2569" s="832" t="s">
        <v>4881</v>
      </c>
      <c r="C2569" s="832" t="s">
        <v>612</v>
      </c>
      <c r="D2569" s="832" t="s">
        <v>2499</v>
      </c>
      <c r="E2569" s="832" t="s">
        <v>4804</v>
      </c>
      <c r="F2569" s="832" t="s">
        <v>4907</v>
      </c>
      <c r="G2569" s="832" t="s">
        <v>4908</v>
      </c>
      <c r="H2569" s="849">
        <v>31</v>
      </c>
      <c r="I2569" s="849">
        <v>207018</v>
      </c>
      <c r="J2569" s="832">
        <v>1.8227105840090863</v>
      </c>
      <c r="K2569" s="832">
        <v>6678</v>
      </c>
      <c r="L2569" s="849">
        <v>17</v>
      </c>
      <c r="M2569" s="849">
        <v>113577</v>
      </c>
      <c r="N2569" s="832">
        <v>1</v>
      </c>
      <c r="O2569" s="832">
        <v>6681</v>
      </c>
      <c r="P2569" s="849">
        <v>9</v>
      </c>
      <c r="Q2569" s="849">
        <v>60255</v>
      </c>
      <c r="R2569" s="837">
        <v>0.53052114424575403</v>
      </c>
      <c r="S2569" s="850">
        <v>6695</v>
      </c>
    </row>
    <row r="2570" spans="1:19" ht="14.4" customHeight="1" x14ac:dyDescent="0.3">
      <c r="A2570" s="831" t="s">
        <v>4551</v>
      </c>
      <c r="B2570" s="832" t="s">
        <v>4881</v>
      </c>
      <c r="C2570" s="832" t="s">
        <v>612</v>
      </c>
      <c r="D2570" s="832" t="s">
        <v>2499</v>
      </c>
      <c r="E2570" s="832" t="s">
        <v>4804</v>
      </c>
      <c r="F2570" s="832" t="s">
        <v>4825</v>
      </c>
      <c r="G2570" s="832" t="s">
        <v>4826</v>
      </c>
      <c r="H2570" s="849">
        <v>73</v>
      </c>
      <c r="I2570" s="849">
        <v>2433.34</v>
      </c>
      <c r="J2570" s="832">
        <v>3.0417130214127677</v>
      </c>
      <c r="K2570" s="832">
        <v>33.333424657534252</v>
      </c>
      <c r="L2570" s="849">
        <v>24</v>
      </c>
      <c r="M2570" s="849">
        <v>799.99</v>
      </c>
      <c r="N2570" s="832">
        <v>1</v>
      </c>
      <c r="O2570" s="832">
        <v>33.332916666666669</v>
      </c>
      <c r="P2570" s="849">
        <v>13</v>
      </c>
      <c r="Q2570" s="849">
        <v>433.33000000000004</v>
      </c>
      <c r="R2570" s="837">
        <v>0.5416692708658859</v>
      </c>
      <c r="S2570" s="850">
        <v>33.333076923076923</v>
      </c>
    </row>
    <row r="2571" spans="1:19" ht="14.4" customHeight="1" x14ac:dyDescent="0.3">
      <c r="A2571" s="831" t="s">
        <v>4551</v>
      </c>
      <c r="B2571" s="832" t="s">
        <v>4881</v>
      </c>
      <c r="C2571" s="832" t="s">
        <v>612</v>
      </c>
      <c r="D2571" s="832" t="s">
        <v>2499</v>
      </c>
      <c r="E2571" s="832" t="s">
        <v>4804</v>
      </c>
      <c r="F2571" s="832" t="s">
        <v>4915</v>
      </c>
      <c r="G2571" s="832" t="s">
        <v>4916</v>
      </c>
      <c r="H2571" s="849">
        <v>47</v>
      </c>
      <c r="I2571" s="849">
        <v>44133</v>
      </c>
      <c r="J2571" s="832">
        <v>2.2380952380952381</v>
      </c>
      <c r="K2571" s="832">
        <v>939</v>
      </c>
      <c r="L2571" s="849">
        <v>21</v>
      </c>
      <c r="M2571" s="849">
        <v>19719</v>
      </c>
      <c r="N2571" s="832">
        <v>1</v>
      </c>
      <c r="O2571" s="832">
        <v>939</v>
      </c>
      <c r="P2571" s="849">
        <v>12</v>
      </c>
      <c r="Q2571" s="849">
        <v>11304</v>
      </c>
      <c r="R2571" s="837">
        <v>0.57325422181652219</v>
      </c>
      <c r="S2571" s="850">
        <v>942</v>
      </c>
    </row>
    <row r="2572" spans="1:19" ht="14.4" customHeight="1" x14ac:dyDescent="0.3">
      <c r="A2572" s="831" t="s">
        <v>4551</v>
      </c>
      <c r="B2572" s="832" t="s">
        <v>4881</v>
      </c>
      <c r="C2572" s="832" t="s">
        <v>612</v>
      </c>
      <c r="D2572" s="832" t="s">
        <v>2499</v>
      </c>
      <c r="E2572" s="832" t="s">
        <v>4804</v>
      </c>
      <c r="F2572" s="832" t="s">
        <v>4827</v>
      </c>
      <c r="G2572" s="832" t="s">
        <v>4828</v>
      </c>
      <c r="H2572" s="849">
        <v>3</v>
      </c>
      <c r="I2572" s="849">
        <v>111</v>
      </c>
      <c r="J2572" s="832"/>
      <c r="K2572" s="832">
        <v>37</v>
      </c>
      <c r="L2572" s="849"/>
      <c r="M2572" s="849"/>
      <c r="N2572" s="832"/>
      <c r="O2572" s="832"/>
      <c r="P2572" s="849"/>
      <c r="Q2572" s="849"/>
      <c r="R2572" s="837"/>
      <c r="S2572" s="850"/>
    </row>
    <row r="2573" spans="1:19" ht="14.4" customHeight="1" x14ac:dyDescent="0.3">
      <c r="A2573" s="831" t="s">
        <v>4551</v>
      </c>
      <c r="B2573" s="832" t="s">
        <v>4881</v>
      </c>
      <c r="C2573" s="832" t="s">
        <v>612</v>
      </c>
      <c r="D2573" s="832" t="s">
        <v>2499</v>
      </c>
      <c r="E2573" s="832" t="s">
        <v>4804</v>
      </c>
      <c r="F2573" s="832" t="s">
        <v>4917</v>
      </c>
      <c r="G2573" s="832" t="s">
        <v>4918</v>
      </c>
      <c r="H2573" s="849">
        <v>2</v>
      </c>
      <c r="I2573" s="849">
        <v>710</v>
      </c>
      <c r="J2573" s="832"/>
      <c r="K2573" s="832">
        <v>355</v>
      </c>
      <c r="L2573" s="849"/>
      <c r="M2573" s="849"/>
      <c r="N2573" s="832"/>
      <c r="O2573" s="832"/>
      <c r="P2573" s="849"/>
      <c r="Q2573" s="849"/>
      <c r="R2573" s="837"/>
      <c r="S2573" s="850"/>
    </row>
    <row r="2574" spans="1:19" ht="14.4" customHeight="1" x14ac:dyDescent="0.3">
      <c r="A2574" s="831" t="s">
        <v>4551</v>
      </c>
      <c r="B2574" s="832" t="s">
        <v>4881</v>
      </c>
      <c r="C2574" s="832" t="s">
        <v>612</v>
      </c>
      <c r="D2574" s="832" t="s">
        <v>2499</v>
      </c>
      <c r="E2574" s="832" t="s">
        <v>4804</v>
      </c>
      <c r="F2574" s="832" t="s">
        <v>4925</v>
      </c>
      <c r="G2574" s="832" t="s">
        <v>4926</v>
      </c>
      <c r="H2574" s="849">
        <v>27</v>
      </c>
      <c r="I2574" s="849">
        <v>52488</v>
      </c>
      <c r="J2574" s="832">
        <v>6.7465295629820048</v>
      </c>
      <c r="K2574" s="832">
        <v>1944</v>
      </c>
      <c r="L2574" s="849">
        <v>4</v>
      </c>
      <c r="M2574" s="849">
        <v>7780</v>
      </c>
      <c r="N2574" s="832">
        <v>1</v>
      </c>
      <c r="O2574" s="832">
        <v>1945</v>
      </c>
      <c r="P2574" s="849">
        <v>5</v>
      </c>
      <c r="Q2574" s="849">
        <v>9750</v>
      </c>
      <c r="R2574" s="837">
        <v>1.2532133676092545</v>
      </c>
      <c r="S2574" s="850">
        <v>1950</v>
      </c>
    </row>
    <row r="2575" spans="1:19" ht="14.4" customHeight="1" x14ac:dyDescent="0.3">
      <c r="A2575" s="831" t="s">
        <v>4551</v>
      </c>
      <c r="B2575" s="832" t="s">
        <v>4881</v>
      </c>
      <c r="C2575" s="832" t="s">
        <v>612</v>
      </c>
      <c r="D2575" s="832" t="s">
        <v>2500</v>
      </c>
      <c r="E2575" s="832" t="s">
        <v>4553</v>
      </c>
      <c r="F2575" s="832" t="s">
        <v>4554</v>
      </c>
      <c r="G2575" s="832" t="s">
        <v>1025</v>
      </c>
      <c r="H2575" s="849"/>
      <c r="I2575" s="849"/>
      <c r="J2575" s="832"/>
      <c r="K2575" s="832"/>
      <c r="L2575" s="849">
        <v>3.2</v>
      </c>
      <c r="M2575" s="849">
        <v>173.12</v>
      </c>
      <c r="N2575" s="832">
        <v>1</v>
      </c>
      <c r="O2575" s="832">
        <v>54.1</v>
      </c>
      <c r="P2575" s="849">
        <v>0.2</v>
      </c>
      <c r="Q2575" s="849">
        <v>10.82</v>
      </c>
      <c r="R2575" s="837">
        <v>6.25E-2</v>
      </c>
      <c r="S2575" s="850">
        <v>54.1</v>
      </c>
    </row>
    <row r="2576" spans="1:19" ht="14.4" customHeight="1" x14ac:dyDescent="0.3">
      <c r="A2576" s="831" t="s">
        <v>4551</v>
      </c>
      <c r="B2576" s="832" t="s">
        <v>4881</v>
      </c>
      <c r="C2576" s="832" t="s">
        <v>612</v>
      </c>
      <c r="D2576" s="832" t="s">
        <v>2500</v>
      </c>
      <c r="E2576" s="832" t="s">
        <v>4553</v>
      </c>
      <c r="F2576" s="832" t="s">
        <v>4555</v>
      </c>
      <c r="G2576" s="832" t="s">
        <v>1025</v>
      </c>
      <c r="H2576" s="849">
        <v>0.2</v>
      </c>
      <c r="I2576" s="849">
        <v>21.65</v>
      </c>
      <c r="J2576" s="832">
        <v>1</v>
      </c>
      <c r="K2576" s="832">
        <v>108.24999999999999</v>
      </c>
      <c r="L2576" s="849">
        <v>0.2</v>
      </c>
      <c r="M2576" s="849">
        <v>21.65</v>
      </c>
      <c r="N2576" s="832">
        <v>1</v>
      </c>
      <c r="O2576" s="832">
        <v>108.24999999999999</v>
      </c>
      <c r="P2576" s="849"/>
      <c r="Q2576" s="849"/>
      <c r="R2576" s="837"/>
      <c r="S2576" s="850"/>
    </row>
    <row r="2577" spans="1:19" ht="14.4" customHeight="1" x14ac:dyDescent="0.3">
      <c r="A2577" s="831" t="s">
        <v>4551</v>
      </c>
      <c r="B2577" s="832" t="s">
        <v>4881</v>
      </c>
      <c r="C2577" s="832" t="s">
        <v>612</v>
      </c>
      <c r="D2577" s="832" t="s">
        <v>2500</v>
      </c>
      <c r="E2577" s="832" t="s">
        <v>4553</v>
      </c>
      <c r="F2577" s="832" t="s">
        <v>4559</v>
      </c>
      <c r="G2577" s="832" t="s">
        <v>4560</v>
      </c>
      <c r="H2577" s="849"/>
      <c r="I2577" s="849"/>
      <c r="J2577" s="832"/>
      <c r="K2577" s="832"/>
      <c r="L2577" s="849">
        <v>0.60000000000000009</v>
      </c>
      <c r="M2577" s="849">
        <v>7.7099999999999991</v>
      </c>
      <c r="N2577" s="832">
        <v>1</v>
      </c>
      <c r="O2577" s="832">
        <v>12.849999999999996</v>
      </c>
      <c r="P2577" s="849"/>
      <c r="Q2577" s="849"/>
      <c r="R2577" s="837"/>
      <c r="S2577" s="850"/>
    </row>
    <row r="2578" spans="1:19" ht="14.4" customHeight="1" x14ac:dyDescent="0.3">
      <c r="A2578" s="831" t="s">
        <v>4551</v>
      </c>
      <c r="B2578" s="832" t="s">
        <v>4881</v>
      </c>
      <c r="C2578" s="832" t="s">
        <v>612</v>
      </c>
      <c r="D2578" s="832" t="s">
        <v>2500</v>
      </c>
      <c r="E2578" s="832" t="s">
        <v>4553</v>
      </c>
      <c r="F2578" s="832" t="s">
        <v>4561</v>
      </c>
      <c r="G2578" s="832" t="s">
        <v>4562</v>
      </c>
      <c r="H2578" s="849">
        <v>2.3000000000000003</v>
      </c>
      <c r="I2578" s="849">
        <v>472.42000000000007</v>
      </c>
      <c r="J2578" s="832">
        <v>0.76666666666666683</v>
      </c>
      <c r="K2578" s="832">
        <v>205.4</v>
      </c>
      <c r="L2578" s="849">
        <v>3</v>
      </c>
      <c r="M2578" s="849">
        <v>616.19999999999993</v>
      </c>
      <c r="N2578" s="832">
        <v>1</v>
      </c>
      <c r="O2578" s="832">
        <v>205.39999999999998</v>
      </c>
      <c r="P2578" s="849">
        <v>0.1</v>
      </c>
      <c r="Q2578" s="849">
        <v>15.3</v>
      </c>
      <c r="R2578" s="837">
        <v>2.4829600778967873E-2</v>
      </c>
      <c r="S2578" s="850">
        <v>153</v>
      </c>
    </row>
    <row r="2579" spans="1:19" ht="14.4" customHeight="1" x14ac:dyDescent="0.3">
      <c r="A2579" s="831" t="s">
        <v>4551</v>
      </c>
      <c r="B2579" s="832" t="s">
        <v>4881</v>
      </c>
      <c r="C2579" s="832" t="s">
        <v>612</v>
      </c>
      <c r="D2579" s="832" t="s">
        <v>2500</v>
      </c>
      <c r="E2579" s="832" t="s">
        <v>4553</v>
      </c>
      <c r="F2579" s="832" t="s">
        <v>4563</v>
      </c>
      <c r="G2579" s="832" t="s">
        <v>4564</v>
      </c>
      <c r="H2579" s="849">
        <v>1</v>
      </c>
      <c r="I2579" s="849">
        <v>6372.54</v>
      </c>
      <c r="J2579" s="832"/>
      <c r="K2579" s="832">
        <v>6372.54</v>
      </c>
      <c r="L2579" s="849"/>
      <c r="M2579" s="849"/>
      <c r="N2579" s="832"/>
      <c r="O2579" s="832"/>
      <c r="P2579" s="849"/>
      <c r="Q2579" s="849"/>
      <c r="R2579" s="837"/>
      <c r="S2579" s="850"/>
    </row>
    <row r="2580" spans="1:19" ht="14.4" customHeight="1" x14ac:dyDescent="0.3">
      <c r="A2580" s="831" t="s">
        <v>4551</v>
      </c>
      <c r="B2580" s="832" t="s">
        <v>4881</v>
      </c>
      <c r="C2580" s="832" t="s">
        <v>612</v>
      </c>
      <c r="D2580" s="832" t="s">
        <v>2500</v>
      </c>
      <c r="E2580" s="832" t="s">
        <v>4553</v>
      </c>
      <c r="F2580" s="832" t="s">
        <v>4566</v>
      </c>
      <c r="G2580" s="832" t="s">
        <v>1172</v>
      </c>
      <c r="H2580" s="849"/>
      <c r="I2580" s="849"/>
      <c r="J2580" s="832"/>
      <c r="K2580" s="832"/>
      <c r="L2580" s="849">
        <v>73</v>
      </c>
      <c r="M2580" s="849">
        <v>1003.0200000000002</v>
      </c>
      <c r="N2580" s="832">
        <v>1</v>
      </c>
      <c r="O2580" s="832">
        <v>13.740000000000002</v>
      </c>
      <c r="P2580" s="849">
        <v>1</v>
      </c>
      <c r="Q2580" s="849">
        <v>13.37</v>
      </c>
      <c r="R2580" s="837">
        <v>1.3329744172598749E-2</v>
      </c>
      <c r="S2580" s="850">
        <v>13.37</v>
      </c>
    </row>
    <row r="2581" spans="1:19" ht="14.4" customHeight="1" x14ac:dyDescent="0.3">
      <c r="A2581" s="831" t="s">
        <v>4551</v>
      </c>
      <c r="B2581" s="832" t="s">
        <v>4881</v>
      </c>
      <c r="C2581" s="832" t="s">
        <v>612</v>
      </c>
      <c r="D2581" s="832" t="s">
        <v>2500</v>
      </c>
      <c r="E2581" s="832" t="s">
        <v>4553</v>
      </c>
      <c r="F2581" s="832" t="s">
        <v>4951</v>
      </c>
      <c r="G2581" s="832" t="s">
        <v>4952</v>
      </c>
      <c r="H2581" s="849">
        <v>1</v>
      </c>
      <c r="I2581" s="849">
        <v>227.34</v>
      </c>
      <c r="J2581" s="832"/>
      <c r="K2581" s="832">
        <v>227.34</v>
      </c>
      <c r="L2581" s="849"/>
      <c r="M2581" s="849"/>
      <c r="N2581" s="832"/>
      <c r="O2581" s="832"/>
      <c r="P2581" s="849"/>
      <c r="Q2581" s="849"/>
      <c r="R2581" s="837"/>
      <c r="S2581" s="850"/>
    </row>
    <row r="2582" spans="1:19" ht="14.4" customHeight="1" x14ac:dyDescent="0.3">
      <c r="A2582" s="831" t="s">
        <v>4551</v>
      </c>
      <c r="B2582" s="832" t="s">
        <v>4881</v>
      </c>
      <c r="C2582" s="832" t="s">
        <v>612</v>
      </c>
      <c r="D2582" s="832" t="s">
        <v>2500</v>
      </c>
      <c r="E2582" s="832" t="s">
        <v>4553</v>
      </c>
      <c r="F2582" s="832" t="s">
        <v>4568</v>
      </c>
      <c r="G2582" s="832" t="s">
        <v>4569</v>
      </c>
      <c r="H2582" s="849">
        <v>7.59</v>
      </c>
      <c r="I2582" s="849">
        <v>2776.4</v>
      </c>
      <c r="J2582" s="832"/>
      <c r="K2582" s="832">
        <v>365.79710144927537</v>
      </c>
      <c r="L2582" s="849"/>
      <c r="M2582" s="849"/>
      <c r="N2582" s="832"/>
      <c r="O2582" s="832"/>
      <c r="P2582" s="849"/>
      <c r="Q2582" s="849"/>
      <c r="R2582" s="837"/>
      <c r="S2582" s="850"/>
    </row>
    <row r="2583" spans="1:19" ht="14.4" customHeight="1" x14ac:dyDescent="0.3">
      <c r="A2583" s="831" t="s">
        <v>4551</v>
      </c>
      <c r="B2583" s="832" t="s">
        <v>4881</v>
      </c>
      <c r="C2583" s="832" t="s">
        <v>612</v>
      </c>
      <c r="D2583" s="832" t="s">
        <v>2500</v>
      </c>
      <c r="E2583" s="832" t="s">
        <v>4553</v>
      </c>
      <c r="F2583" s="832" t="s">
        <v>4600</v>
      </c>
      <c r="G2583" s="832" t="s">
        <v>2044</v>
      </c>
      <c r="H2583" s="849">
        <v>1</v>
      </c>
      <c r="I2583" s="849">
        <v>48.74</v>
      </c>
      <c r="J2583" s="832"/>
      <c r="K2583" s="832">
        <v>48.74</v>
      </c>
      <c r="L2583" s="849"/>
      <c r="M2583" s="849"/>
      <c r="N2583" s="832"/>
      <c r="O2583" s="832"/>
      <c r="P2583" s="849"/>
      <c r="Q2583" s="849"/>
      <c r="R2583" s="837"/>
      <c r="S2583" s="850"/>
    </row>
    <row r="2584" spans="1:19" ht="14.4" customHeight="1" x14ac:dyDescent="0.3">
      <c r="A2584" s="831" t="s">
        <v>4551</v>
      </c>
      <c r="B2584" s="832" t="s">
        <v>4881</v>
      </c>
      <c r="C2584" s="832" t="s">
        <v>612</v>
      </c>
      <c r="D2584" s="832" t="s">
        <v>2500</v>
      </c>
      <c r="E2584" s="832" t="s">
        <v>4553</v>
      </c>
      <c r="F2584" s="832" t="s">
        <v>4601</v>
      </c>
      <c r="G2584" s="832" t="s">
        <v>4602</v>
      </c>
      <c r="H2584" s="849">
        <v>4.8100000000000005</v>
      </c>
      <c r="I2584" s="849">
        <v>661.56</v>
      </c>
      <c r="J2584" s="832"/>
      <c r="K2584" s="832">
        <v>137.53846153846152</v>
      </c>
      <c r="L2584" s="849"/>
      <c r="M2584" s="849"/>
      <c r="N2584" s="832"/>
      <c r="O2584" s="832"/>
      <c r="P2584" s="849"/>
      <c r="Q2584" s="849"/>
      <c r="R2584" s="837"/>
      <c r="S2584" s="850"/>
    </row>
    <row r="2585" spans="1:19" ht="14.4" customHeight="1" x14ac:dyDescent="0.3">
      <c r="A2585" s="831" t="s">
        <v>4551</v>
      </c>
      <c r="B2585" s="832" t="s">
        <v>4881</v>
      </c>
      <c r="C2585" s="832" t="s">
        <v>612</v>
      </c>
      <c r="D2585" s="832" t="s">
        <v>2500</v>
      </c>
      <c r="E2585" s="832" t="s">
        <v>4553</v>
      </c>
      <c r="F2585" s="832" t="s">
        <v>4603</v>
      </c>
      <c r="G2585" s="832" t="s">
        <v>4602</v>
      </c>
      <c r="H2585" s="849">
        <v>2.92</v>
      </c>
      <c r="I2585" s="849">
        <v>2007.96</v>
      </c>
      <c r="J2585" s="832"/>
      <c r="K2585" s="832">
        <v>687.65753424657532</v>
      </c>
      <c r="L2585" s="849"/>
      <c r="M2585" s="849"/>
      <c r="N2585" s="832"/>
      <c r="O2585" s="832"/>
      <c r="P2585" s="849"/>
      <c r="Q2585" s="849"/>
      <c r="R2585" s="837"/>
      <c r="S2585" s="850"/>
    </row>
    <row r="2586" spans="1:19" ht="14.4" customHeight="1" x14ac:dyDescent="0.3">
      <c r="A2586" s="831" t="s">
        <v>4551</v>
      </c>
      <c r="B2586" s="832" t="s">
        <v>4881</v>
      </c>
      <c r="C2586" s="832" t="s">
        <v>612</v>
      </c>
      <c r="D2586" s="832" t="s">
        <v>2500</v>
      </c>
      <c r="E2586" s="832" t="s">
        <v>4553</v>
      </c>
      <c r="F2586" s="832" t="s">
        <v>4604</v>
      </c>
      <c r="G2586" s="832" t="s">
        <v>1660</v>
      </c>
      <c r="H2586" s="849"/>
      <c r="I2586" s="849"/>
      <c r="J2586" s="832"/>
      <c r="K2586" s="832"/>
      <c r="L2586" s="849"/>
      <c r="M2586" s="849"/>
      <c r="N2586" s="832"/>
      <c r="O2586" s="832"/>
      <c r="P2586" s="849">
        <v>1</v>
      </c>
      <c r="Q2586" s="849">
        <v>1290.8599999999999</v>
      </c>
      <c r="R2586" s="837"/>
      <c r="S2586" s="850">
        <v>1290.8599999999999</v>
      </c>
    </row>
    <row r="2587" spans="1:19" ht="14.4" customHeight="1" x14ac:dyDescent="0.3">
      <c r="A2587" s="831" t="s">
        <v>4551</v>
      </c>
      <c r="B2587" s="832" t="s">
        <v>4881</v>
      </c>
      <c r="C2587" s="832" t="s">
        <v>612</v>
      </c>
      <c r="D2587" s="832" t="s">
        <v>2500</v>
      </c>
      <c r="E2587" s="832" t="s">
        <v>4553</v>
      </c>
      <c r="F2587" s="832" t="s">
        <v>4606</v>
      </c>
      <c r="G2587" s="832" t="s">
        <v>1144</v>
      </c>
      <c r="H2587" s="849">
        <v>4</v>
      </c>
      <c r="I2587" s="849">
        <v>728.59999999999991</v>
      </c>
      <c r="J2587" s="832">
        <v>0.60606060606060597</v>
      </c>
      <c r="K2587" s="832">
        <v>182.14999999999998</v>
      </c>
      <c r="L2587" s="849">
        <v>6.6000000000000005</v>
      </c>
      <c r="M2587" s="849">
        <v>1202.19</v>
      </c>
      <c r="N2587" s="832">
        <v>1</v>
      </c>
      <c r="O2587" s="832">
        <v>182.15</v>
      </c>
      <c r="P2587" s="849">
        <v>0.6</v>
      </c>
      <c r="Q2587" s="849">
        <v>105.24</v>
      </c>
      <c r="R2587" s="837">
        <v>8.7540239063708725E-2</v>
      </c>
      <c r="S2587" s="850">
        <v>175.4</v>
      </c>
    </row>
    <row r="2588" spans="1:19" ht="14.4" customHeight="1" x14ac:dyDescent="0.3">
      <c r="A2588" s="831" t="s">
        <v>4551</v>
      </c>
      <c r="B2588" s="832" t="s">
        <v>4881</v>
      </c>
      <c r="C2588" s="832" t="s">
        <v>612</v>
      </c>
      <c r="D2588" s="832" t="s">
        <v>2500</v>
      </c>
      <c r="E2588" s="832" t="s">
        <v>4553</v>
      </c>
      <c r="F2588" s="832" t="s">
        <v>4607</v>
      </c>
      <c r="G2588" s="832" t="s">
        <v>779</v>
      </c>
      <c r="H2588" s="849">
        <v>5.4</v>
      </c>
      <c r="I2588" s="849">
        <v>382.04999999999995</v>
      </c>
      <c r="J2588" s="832">
        <v>1.3196435356291665</v>
      </c>
      <c r="K2588" s="832">
        <v>70.749999999999986</v>
      </c>
      <c r="L2588" s="849">
        <v>3.4</v>
      </c>
      <c r="M2588" s="849">
        <v>289.51</v>
      </c>
      <c r="N2588" s="832">
        <v>1</v>
      </c>
      <c r="O2588" s="832">
        <v>85.15</v>
      </c>
      <c r="P2588" s="849">
        <v>0.2</v>
      </c>
      <c r="Q2588" s="849">
        <v>12.08</v>
      </c>
      <c r="R2588" s="837">
        <v>4.1725674415391524E-2</v>
      </c>
      <c r="S2588" s="850">
        <v>60.4</v>
      </c>
    </row>
    <row r="2589" spans="1:19" ht="14.4" customHeight="1" x14ac:dyDescent="0.3">
      <c r="A2589" s="831" t="s">
        <v>4551</v>
      </c>
      <c r="B2589" s="832" t="s">
        <v>4881</v>
      </c>
      <c r="C2589" s="832" t="s">
        <v>612</v>
      </c>
      <c r="D2589" s="832" t="s">
        <v>2500</v>
      </c>
      <c r="E2589" s="832" t="s">
        <v>4553</v>
      </c>
      <c r="F2589" s="832" t="s">
        <v>4608</v>
      </c>
      <c r="G2589" s="832" t="s">
        <v>2564</v>
      </c>
      <c r="H2589" s="849"/>
      <c r="I2589" s="849"/>
      <c r="J2589" s="832"/>
      <c r="K2589" s="832"/>
      <c r="L2589" s="849">
        <v>0.41000000000000003</v>
      </c>
      <c r="M2589" s="849">
        <v>281.32</v>
      </c>
      <c r="N2589" s="832">
        <v>1</v>
      </c>
      <c r="O2589" s="832">
        <v>686.14634146341461</v>
      </c>
      <c r="P2589" s="849"/>
      <c r="Q2589" s="849"/>
      <c r="R2589" s="837"/>
      <c r="S2589" s="850"/>
    </row>
    <row r="2590" spans="1:19" ht="14.4" customHeight="1" x14ac:dyDescent="0.3">
      <c r="A2590" s="831" t="s">
        <v>4551</v>
      </c>
      <c r="B2590" s="832" t="s">
        <v>4881</v>
      </c>
      <c r="C2590" s="832" t="s">
        <v>612</v>
      </c>
      <c r="D2590" s="832" t="s">
        <v>2500</v>
      </c>
      <c r="E2590" s="832" t="s">
        <v>4553</v>
      </c>
      <c r="F2590" s="832" t="s">
        <v>4609</v>
      </c>
      <c r="G2590" s="832" t="s">
        <v>2564</v>
      </c>
      <c r="H2590" s="849">
        <v>0.22</v>
      </c>
      <c r="I2590" s="849">
        <v>26.75</v>
      </c>
      <c r="J2590" s="832">
        <v>0.15593121538909938</v>
      </c>
      <c r="K2590" s="832">
        <v>121.59090909090909</v>
      </c>
      <c r="L2590" s="849">
        <v>1</v>
      </c>
      <c r="M2590" s="849">
        <v>171.55</v>
      </c>
      <c r="N2590" s="832">
        <v>1</v>
      </c>
      <c r="O2590" s="832">
        <v>171.55</v>
      </c>
      <c r="P2590" s="849"/>
      <c r="Q2590" s="849"/>
      <c r="R2590" s="837"/>
      <c r="S2590" s="850"/>
    </row>
    <row r="2591" spans="1:19" ht="14.4" customHeight="1" x14ac:dyDescent="0.3">
      <c r="A2591" s="831" t="s">
        <v>4551</v>
      </c>
      <c r="B2591" s="832" t="s">
        <v>4881</v>
      </c>
      <c r="C2591" s="832" t="s">
        <v>612</v>
      </c>
      <c r="D2591" s="832" t="s">
        <v>2500</v>
      </c>
      <c r="E2591" s="832" t="s">
        <v>4553</v>
      </c>
      <c r="F2591" s="832" t="s">
        <v>4610</v>
      </c>
      <c r="G2591" s="832" t="s">
        <v>2564</v>
      </c>
      <c r="H2591" s="849">
        <v>1.87</v>
      </c>
      <c r="I2591" s="849">
        <v>454.85</v>
      </c>
      <c r="J2591" s="832">
        <v>0.33061245257235899</v>
      </c>
      <c r="K2591" s="832">
        <v>243.23529411764704</v>
      </c>
      <c r="L2591" s="849">
        <v>4.01</v>
      </c>
      <c r="M2591" s="849">
        <v>1375.78</v>
      </c>
      <c r="N2591" s="832">
        <v>1</v>
      </c>
      <c r="O2591" s="832">
        <v>343.08728179551122</v>
      </c>
      <c r="P2591" s="849"/>
      <c r="Q2591" s="849"/>
      <c r="R2591" s="837"/>
      <c r="S2591" s="850"/>
    </row>
    <row r="2592" spans="1:19" ht="14.4" customHeight="1" x14ac:dyDescent="0.3">
      <c r="A2592" s="831" t="s">
        <v>4551</v>
      </c>
      <c r="B2592" s="832" t="s">
        <v>4881</v>
      </c>
      <c r="C2592" s="832" t="s">
        <v>612</v>
      </c>
      <c r="D2592" s="832" t="s">
        <v>2500</v>
      </c>
      <c r="E2592" s="832" t="s">
        <v>4553</v>
      </c>
      <c r="F2592" s="832" t="s">
        <v>4611</v>
      </c>
      <c r="G2592" s="832" t="s">
        <v>1208</v>
      </c>
      <c r="H2592" s="849">
        <v>0.8</v>
      </c>
      <c r="I2592" s="849">
        <v>47.96</v>
      </c>
      <c r="J2592" s="832"/>
      <c r="K2592" s="832">
        <v>59.949999999999996</v>
      </c>
      <c r="L2592" s="849"/>
      <c r="M2592" s="849"/>
      <c r="N2592" s="832"/>
      <c r="O2592" s="832"/>
      <c r="P2592" s="849"/>
      <c r="Q2592" s="849"/>
      <c r="R2592" s="837"/>
      <c r="S2592" s="850"/>
    </row>
    <row r="2593" spans="1:19" ht="14.4" customHeight="1" x14ac:dyDescent="0.3">
      <c r="A2593" s="831" t="s">
        <v>4551</v>
      </c>
      <c r="B2593" s="832" t="s">
        <v>4881</v>
      </c>
      <c r="C2593" s="832" t="s">
        <v>612</v>
      </c>
      <c r="D2593" s="832" t="s">
        <v>2500</v>
      </c>
      <c r="E2593" s="832" t="s">
        <v>4553</v>
      </c>
      <c r="F2593" s="832" t="s">
        <v>4614</v>
      </c>
      <c r="G2593" s="832" t="s">
        <v>4615</v>
      </c>
      <c r="H2593" s="849">
        <v>0.5</v>
      </c>
      <c r="I2593" s="849">
        <v>58.650000000000006</v>
      </c>
      <c r="J2593" s="832">
        <v>0.31250000000000006</v>
      </c>
      <c r="K2593" s="832">
        <v>117.30000000000001</v>
      </c>
      <c r="L2593" s="849">
        <v>1.6</v>
      </c>
      <c r="M2593" s="849">
        <v>187.67999999999998</v>
      </c>
      <c r="N2593" s="832">
        <v>1</v>
      </c>
      <c r="O2593" s="832">
        <v>117.29999999999998</v>
      </c>
      <c r="P2593" s="849">
        <v>2.2000000000000002</v>
      </c>
      <c r="Q2593" s="849">
        <v>258.06</v>
      </c>
      <c r="R2593" s="837">
        <v>1.3750000000000002</v>
      </c>
      <c r="S2593" s="850">
        <v>117.3</v>
      </c>
    </row>
    <row r="2594" spans="1:19" ht="14.4" customHeight="1" x14ac:dyDescent="0.3">
      <c r="A2594" s="831" t="s">
        <v>4551</v>
      </c>
      <c r="B2594" s="832" t="s">
        <v>4881</v>
      </c>
      <c r="C2594" s="832" t="s">
        <v>612</v>
      </c>
      <c r="D2594" s="832" t="s">
        <v>2500</v>
      </c>
      <c r="E2594" s="832" t="s">
        <v>4553</v>
      </c>
      <c r="F2594" s="832" t="s">
        <v>4616</v>
      </c>
      <c r="G2594" s="832" t="s">
        <v>1146</v>
      </c>
      <c r="H2594" s="849">
        <v>0.8</v>
      </c>
      <c r="I2594" s="849">
        <v>71.599999999999994</v>
      </c>
      <c r="J2594" s="832">
        <v>0.79999999999999993</v>
      </c>
      <c r="K2594" s="832">
        <v>89.499999999999986</v>
      </c>
      <c r="L2594" s="849">
        <v>1</v>
      </c>
      <c r="M2594" s="849">
        <v>89.5</v>
      </c>
      <c r="N2594" s="832">
        <v>1</v>
      </c>
      <c r="O2594" s="832">
        <v>89.5</v>
      </c>
      <c r="P2594" s="849"/>
      <c r="Q2594" s="849"/>
      <c r="R2594" s="837"/>
      <c r="S2594" s="850"/>
    </row>
    <row r="2595" spans="1:19" ht="14.4" customHeight="1" x14ac:dyDescent="0.3">
      <c r="A2595" s="831" t="s">
        <v>4551</v>
      </c>
      <c r="B2595" s="832" t="s">
        <v>4881</v>
      </c>
      <c r="C2595" s="832" t="s">
        <v>612</v>
      </c>
      <c r="D2595" s="832" t="s">
        <v>2500</v>
      </c>
      <c r="E2595" s="832" t="s">
        <v>4553</v>
      </c>
      <c r="F2595" s="832" t="s">
        <v>4618</v>
      </c>
      <c r="G2595" s="832" t="s">
        <v>1474</v>
      </c>
      <c r="H2595" s="849"/>
      <c r="I2595" s="849"/>
      <c r="J2595" s="832"/>
      <c r="K2595" s="832"/>
      <c r="L2595" s="849">
        <v>0.1</v>
      </c>
      <c r="M2595" s="849">
        <v>2068.8000000000002</v>
      </c>
      <c r="N2595" s="832">
        <v>1</v>
      </c>
      <c r="O2595" s="832">
        <v>20688</v>
      </c>
      <c r="P2595" s="849"/>
      <c r="Q2595" s="849"/>
      <c r="R2595" s="837"/>
      <c r="S2595" s="850"/>
    </row>
    <row r="2596" spans="1:19" ht="14.4" customHeight="1" x14ac:dyDescent="0.3">
      <c r="A2596" s="831" t="s">
        <v>4551</v>
      </c>
      <c r="B2596" s="832" t="s">
        <v>4881</v>
      </c>
      <c r="C2596" s="832" t="s">
        <v>612</v>
      </c>
      <c r="D2596" s="832" t="s">
        <v>2500</v>
      </c>
      <c r="E2596" s="832" t="s">
        <v>4553</v>
      </c>
      <c r="F2596" s="832" t="s">
        <v>4619</v>
      </c>
      <c r="G2596" s="832" t="s">
        <v>1636</v>
      </c>
      <c r="H2596" s="849"/>
      <c r="I2596" s="849"/>
      <c r="J2596" s="832"/>
      <c r="K2596" s="832"/>
      <c r="L2596" s="849">
        <v>0.15</v>
      </c>
      <c r="M2596" s="849">
        <v>30.099999999999998</v>
      </c>
      <c r="N2596" s="832">
        <v>1</v>
      </c>
      <c r="O2596" s="832">
        <v>200.66666666666666</v>
      </c>
      <c r="P2596" s="849"/>
      <c r="Q2596" s="849"/>
      <c r="R2596" s="837"/>
      <c r="S2596" s="850"/>
    </row>
    <row r="2597" spans="1:19" ht="14.4" customHeight="1" x14ac:dyDescent="0.3">
      <c r="A2597" s="831" t="s">
        <v>4551</v>
      </c>
      <c r="B2597" s="832" t="s">
        <v>4881</v>
      </c>
      <c r="C2597" s="832" t="s">
        <v>612</v>
      </c>
      <c r="D2597" s="832" t="s">
        <v>2500</v>
      </c>
      <c r="E2597" s="832" t="s">
        <v>4553</v>
      </c>
      <c r="F2597" s="832" t="s">
        <v>4620</v>
      </c>
      <c r="G2597" s="832" t="s">
        <v>2087</v>
      </c>
      <c r="H2597" s="849">
        <v>14.030000000000001</v>
      </c>
      <c r="I2597" s="849">
        <v>33011.079999999994</v>
      </c>
      <c r="J2597" s="832">
        <v>2.2484002552780504</v>
      </c>
      <c r="K2597" s="832">
        <v>2352.8923734853879</v>
      </c>
      <c r="L2597" s="849">
        <v>6.2399999999999993</v>
      </c>
      <c r="M2597" s="849">
        <v>14682.029999999999</v>
      </c>
      <c r="N2597" s="832">
        <v>1</v>
      </c>
      <c r="O2597" s="832">
        <v>2352.8894230769233</v>
      </c>
      <c r="P2597" s="849"/>
      <c r="Q2597" s="849"/>
      <c r="R2597" s="837"/>
      <c r="S2597" s="850"/>
    </row>
    <row r="2598" spans="1:19" ht="14.4" customHeight="1" x14ac:dyDescent="0.3">
      <c r="A2598" s="831" t="s">
        <v>4551</v>
      </c>
      <c r="B2598" s="832" t="s">
        <v>4881</v>
      </c>
      <c r="C2598" s="832" t="s">
        <v>612</v>
      </c>
      <c r="D2598" s="832" t="s">
        <v>2500</v>
      </c>
      <c r="E2598" s="832" t="s">
        <v>4553</v>
      </c>
      <c r="F2598" s="832" t="s">
        <v>4625</v>
      </c>
      <c r="G2598" s="832" t="s">
        <v>4624</v>
      </c>
      <c r="H2598" s="849">
        <v>4.04</v>
      </c>
      <c r="I2598" s="849">
        <v>670.32</v>
      </c>
      <c r="J2598" s="832"/>
      <c r="K2598" s="832">
        <v>165.92079207920793</v>
      </c>
      <c r="L2598" s="849"/>
      <c r="M2598" s="849"/>
      <c r="N2598" s="832"/>
      <c r="O2598" s="832"/>
      <c r="P2598" s="849"/>
      <c r="Q2598" s="849"/>
      <c r="R2598" s="837"/>
      <c r="S2598" s="850"/>
    </row>
    <row r="2599" spans="1:19" ht="14.4" customHeight="1" x14ac:dyDescent="0.3">
      <c r="A2599" s="831" t="s">
        <v>4551</v>
      </c>
      <c r="B2599" s="832" t="s">
        <v>4881</v>
      </c>
      <c r="C2599" s="832" t="s">
        <v>612</v>
      </c>
      <c r="D2599" s="832" t="s">
        <v>2500</v>
      </c>
      <c r="E2599" s="832" t="s">
        <v>4553</v>
      </c>
      <c r="F2599" s="832" t="s">
        <v>4630</v>
      </c>
      <c r="G2599" s="832" t="s">
        <v>4629</v>
      </c>
      <c r="H2599" s="849">
        <v>2</v>
      </c>
      <c r="I2599" s="849">
        <v>2862.7</v>
      </c>
      <c r="J2599" s="832"/>
      <c r="K2599" s="832">
        <v>1431.35</v>
      </c>
      <c r="L2599" s="849"/>
      <c r="M2599" s="849"/>
      <c r="N2599" s="832"/>
      <c r="O2599" s="832"/>
      <c r="P2599" s="849"/>
      <c r="Q2599" s="849"/>
      <c r="R2599" s="837"/>
      <c r="S2599" s="850"/>
    </row>
    <row r="2600" spans="1:19" ht="14.4" customHeight="1" x14ac:dyDescent="0.3">
      <c r="A2600" s="831" t="s">
        <v>4551</v>
      </c>
      <c r="B2600" s="832" t="s">
        <v>4881</v>
      </c>
      <c r="C2600" s="832" t="s">
        <v>612</v>
      </c>
      <c r="D2600" s="832" t="s">
        <v>2500</v>
      </c>
      <c r="E2600" s="832" t="s">
        <v>4553</v>
      </c>
      <c r="F2600" s="832" t="s">
        <v>4638</v>
      </c>
      <c r="G2600" s="832" t="s">
        <v>4639</v>
      </c>
      <c r="H2600" s="849">
        <v>4.7699999999999996</v>
      </c>
      <c r="I2600" s="849">
        <v>1258.22</v>
      </c>
      <c r="J2600" s="832">
        <v>0.32229573788464444</v>
      </c>
      <c r="K2600" s="832">
        <v>263.77777777777783</v>
      </c>
      <c r="L2600" s="849">
        <v>14.8</v>
      </c>
      <c r="M2600" s="849">
        <v>3903.9300000000003</v>
      </c>
      <c r="N2600" s="832">
        <v>1</v>
      </c>
      <c r="O2600" s="832">
        <v>263.77905405405409</v>
      </c>
      <c r="P2600" s="849"/>
      <c r="Q2600" s="849"/>
      <c r="R2600" s="837"/>
      <c r="S2600" s="850"/>
    </row>
    <row r="2601" spans="1:19" ht="14.4" customHeight="1" x14ac:dyDescent="0.3">
      <c r="A2601" s="831" t="s">
        <v>4551</v>
      </c>
      <c r="B2601" s="832" t="s">
        <v>4881</v>
      </c>
      <c r="C2601" s="832" t="s">
        <v>612</v>
      </c>
      <c r="D2601" s="832" t="s">
        <v>2500</v>
      </c>
      <c r="E2601" s="832" t="s">
        <v>4553</v>
      </c>
      <c r="F2601" s="832" t="s">
        <v>4647</v>
      </c>
      <c r="G2601" s="832" t="s">
        <v>4648</v>
      </c>
      <c r="H2601" s="849"/>
      <c r="I2601" s="849"/>
      <c r="J2601" s="832"/>
      <c r="K2601" s="832"/>
      <c r="L2601" s="849">
        <v>4</v>
      </c>
      <c r="M2601" s="849">
        <v>26846.48</v>
      </c>
      <c r="N2601" s="832">
        <v>1</v>
      </c>
      <c r="O2601" s="832">
        <v>6711.62</v>
      </c>
      <c r="P2601" s="849">
        <v>2</v>
      </c>
      <c r="Q2601" s="849">
        <v>13413.2</v>
      </c>
      <c r="R2601" s="837">
        <v>0.49962602173543796</v>
      </c>
      <c r="S2601" s="850">
        <v>6706.6</v>
      </c>
    </row>
    <row r="2602" spans="1:19" ht="14.4" customHeight="1" x14ac:dyDescent="0.3">
      <c r="A2602" s="831" t="s">
        <v>4551</v>
      </c>
      <c r="B2602" s="832" t="s">
        <v>4881</v>
      </c>
      <c r="C2602" s="832" t="s">
        <v>612</v>
      </c>
      <c r="D2602" s="832" t="s">
        <v>2500</v>
      </c>
      <c r="E2602" s="832" t="s">
        <v>4553</v>
      </c>
      <c r="F2602" s="832" t="s">
        <v>4649</v>
      </c>
      <c r="G2602" s="832" t="s">
        <v>4639</v>
      </c>
      <c r="H2602" s="849"/>
      <c r="I2602" s="849"/>
      <c r="J2602" s="832"/>
      <c r="K2602" s="832"/>
      <c r="L2602" s="849">
        <v>3.87</v>
      </c>
      <c r="M2602" s="849">
        <v>10208.4</v>
      </c>
      <c r="N2602" s="832">
        <v>1</v>
      </c>
      <c r="O2602" s="832">
        <v>2637.8294573643411</v>
      </c>
      <c r="P2602" s="849"/>
      <c r="Q2602" s="849"/>
      <c r="R2602" s="837"/>
      <c r="S2602" s="850"/>
    </row>
    <row r="2603" spans="1:19" ht="14.4" customHeight="1" x14ac:dyDescent="0.3">
      <c r="A2603" s="831" t="s">
        <v>4551</v>
      </c>
      <c r="B2603" s="832" t="s">
        <v>4881</v>
      </c>
      <c r="C2603" s="832" t="s">
        <v>612</v>
      </c>
      <c r="D2603" s="832" t="s">
        <v>2500</v>
      </c>
      <c r="E2603" s="832" t="s">
        <v>4553</v>
      </c>
      <c r="F2603" s="832" t="s">
        <v>4650</v>
      </c>
      <c r="G2603" s="832" t="s">
        <v>4639</v>
      </c>
      <c r="H2603" s="849">
        <v>2</v>
      </c>
      <c r="I2603" s="849">
        <v>2637.82</v>
      </c>
      <c r="J2603" s="832">
        <v>0.4</v>
      </c>
      <c r="K2603" s="832">
        <v>1318.91</v>
      </c>
      <c r="L2603" s="849">
        <v>5</v>
      </c>
      <c r="M2603" s="849">
        <v>6594.55</v>
      </c>
      <c r="N2603" s="832">
        <v>1</v>
      </c>
      <c r="O2603" s="832">
        <v>1318.91</v>
      </c>
      <c r="P2603" s="849"/>
      <c r="Q2603" s="849"/>
      <c r="R2603" s="837"/>
      <c r="S2603" s="850"/>
    </row>
    <row r="2604" spans="1:19" ht="14.4" customHeight="1" x14ac:dyDescent="0.3">
      <c r="A2604" s="831" t="s">
        <v>4551</v>
      </c>
      <c r="B2604" s="832" t="s">
        <v>4881</v>
      </c>
      <c r="C2604" s="832" t="s">
        <v>612</v>
      </c>
      <c r="D2604" s="832" t="s">
        <v>2500</v>
      </c>
      <c r="E2604" s="832" t="s">
        <v>4553</v>
      </c>
      <c r="F2604" s="832" t="s">
        <v>4653</v>
      </c>
      <c r="G2604" s="832" t="s">
        <v>2101</v>
      </c>
      <c r="H2604" s="849"/>
      <c r="I2604" s="849"/>
      <c r="J2604" s="832"/>
      <c r="K2604" s="832"/>
      <c r="L2604" s="849">
        <v>0.2</v>
      </c>
      <c r="M2604" s="849">
        <v>1346.29</v>
      </c>
      <c r="N2604" s="832">
        <v>1</v>
      </c>
      <c r="O2604" s="832">
        <v>6731.45</v>
      </c>
      <c r="P2604" s="849"/>
      <c r="Q2604" s="849"/>
      <c r="R2604" s="837"/>
      <c r="S2604" s="850"/>
    </row>
    <row r="2605" spans="1:19" ht="14.4" customHeight="1" x14ac:dyDescent="0.3">
      <c r="A2605" s="831" t="s">
        <v>4551</v>
      </c>
      <c r="B2605" s="832" t="s">
        <v>4881</v>
      </c>
      <c r="C2605" s="832" t="s">
        <v>612</v>
      </c>
      <c r="D2605" s="832" t="s">
        <v>2500</v>
      </c>
      <c r="E2605" s="832" t="s">
        <v>4553</v>
      </c>
      <c r="F2605" s="832" t="s">
        <v>4657</v>
      </c>
      <c r="G2605" s="832" t="s">
        <v>4658</v>
      </c>
      <c r="H2605" s="849"/>
      <c r="I2605" s="849"/>
      <c r="J2605" s="832"/>
      <c r="K2605" s="832"/>
      <c r="L2605" s="849">
        <v>1</v>
      </c>
      <c r="M2605" s="849">
        <v>3799.88</v>
      </c>
      <c r="N2605" s="832">
        <v>1</v>
      </c>
      <c r="O2605" s="832">
        <v>3799.88</v>
      </c>
      <c r="P2605" s="849"/>
      <c r="Q2605" s="849"/>
      <c r="R2605" s="837"/>
      <c r="S2605" s="850"/>
    </row>
    <row r="2606" spans="1:19" ht="14.4" customHeight="1" x14ac:dyDescent="0.3">
      <c r="A2606" s="831" t="s">
        <v>4551</v>
      </c>
      <c r="B2606" s="832" t="s">
        <v>4881</v>
      </c>
      <c r="C2606" s="832" t="s">
        <v>612</v>
      </c>
      <c r="D2606" s="832" t="s">
        <v>2500</v>
      </c>
      <c r="E2606" s="832" t="s">
        <v>4553</v>
      </c>
      <c r="F2606" s="832" t="s">
        <v>4668</v>
      </c>
      <c r="G2606" s="832" t="s">
        <v>4669</v>
      </c>
      <c r="H2606" s="849">
        <v>5.8999999999999995</v>
      </c>
      <c r="I2606" s="849">
        <v>6396.11</v>
      </c>
      <c r="J2606" s="832">
        <v>3.3560758304780594</v>
      </c>
      <c r="K2606" s="832">
        <v>1084.086440677966</v>
      </c>
      <c r="L2606" s="849">
        <v>1.7800000000000002</v>
      </c>
      <c r="M2606" s="849">
        <v>1905.83</v>
      </c>
      <c r="N2606" s="832">
        <v>1</v>
      </c>
      <c r="O2606" s="832">
        <v>1070.6910112359549</v>
      </c>
      <c r="P2606" s="849">
        <v>0.89</v>
      </c>
      <c r="Q2606" s="849">
        <v>467.96</v>
      </c>
      <c r="R2606" s="837">
        <v>0.24554131270889848</v>
      </c>
      <c r="S2606" s="850">
        <v>525.79775280898878</v>
      </c>
    </row>
    <row r="2607" spans="1:19" ht="14.4" customHeight="1" x14ac:dyDescent="0.3">
      <c r="A2607" s="831" t="s">
        <v>4551</v>
      </c>
      <c r="B2607" s="832" t="s">
        <v>4881</v>
      </c>
      <c r="C2607" s="832" t="s">
        <v>612</v>
      </c>
      <c r="D2607" s="832" t="s">
        <v>2500</v>
      </c>
      <c r="E2607" s="832" t="s">
        <v>4553</v>
      </c>
      <c r="F2607" s="832" t="s">
        <v>4670</v>
      </c>
      <c r="G2607" s="832" t="s">
        <v>4669</v>
      </c>
      <c r="H2607" s="849">
        <v>5.41</v>
      </c>
      <c r="I2607" s="849">
        <v>1955</v>
      </c>
      <c r="J2607" s="832">
        <v>0.80939980210071338</v>
      </c>
      <c r="K2607" s="832">
        <v>361.36783733826246</v>
      </c>
      <c r="L2607" s="849">
        <v>6.78</v>
      </c>
      <c r="M2607" s="849">
        <v>2415.37</v>
      </c>
      <c r="N2607" s="832">
        <v>1</v>
      </c>
      <c r="O2607" s="832">
        <v>356.24926253687312</v>
      </c>
      <c r="P2607" s="849"/>
      <c r="Q2607" s="849"/>
      <c r="R2607" s="837"/>
      <c r="S2607" s="850"/>
    </row>
    <row r="2608" spans="1:19" ht="14.4" customHeight="1" x14ac:dyDescent="0.3">
      <c r="A2608" s="831" t="s">
        <v>4551</v>
      </c>
      <c r="B2608" s="832" t="s">
        <v>4881</v>
      </c>
      <c r="C2608" s="832" t="s">
        <v>612</v>
      </c>
      <c r="D2608" s="832" t="s">
        <v>2500</v>
      </c>
      <c r="E2608" s="832" t="s">
        <v>4553</v>
      </c>
      <c r="F2608" s="832" t="s">
        <v>4671</v>
      </c>
      <c r="G2608" s="832" t="s">
        <v>4669</v>
      </c>
      <c r="H2608" s="849">
        <v>5.27</v>
      </c>
      <c r="I2608" s="849">
        <v>634.75</v>
      </c>
      <c r="J2608" s="832">
        <v>0.73237567785854385</v>
      </c>
      <c r="K2608" s="832">
        <v>120.44592030360532</v>
      </c>
      <c r="L2608" s="849">
        <v>7.3100000000000005</v>
      </c>
      <c r="M2608" s="849">
        <v>866.7</v>
      </c>
      <c r="N2608" s="832">
        <v>1</v>
      </c>
      <c r="O2608" s="832">
        <v>118.56361149110806</v>
      </c>
      <c r="P2608" s="849"/>
      <c r="Q2608" s="849"/>
      <c r="R2608" s="837"/>
      <c r="S2608" s="850"/>
    </row>
    <row r="2609" spans="1:19" ht="14.4" customHeight="1" x14ac:dyDescent="0.3">
      <c r="A2609" s="831" t="s">
        <v>4551</v>
      </c>
      <c r="B2609" s="832" t="s">
        <v>4881</v>
      </c>
      <c r="C2609" s="832" t="s">
        <v>612</v>
      </c>
      <c r="D2609" s="832" t="s">
        <v>2500</v>
      </c>
      <c r="E2609" s="832" t="s">
        <v>4553</v>
      </c>
      <c r="F2609" s="832" t="s">
        <v>4672</v>
      </c>
      <c r="G2609" s="832" t="s">
        <v>4669</v>
      </c>
      <c r="H2609" s="849">
        <v>3</v>
      </c>
      <c r="I2609" s="849">
        <v>4336.41</v>
      </c>
      <c r="J2609" s="832">
        <v>9.9093028038664563</v>
      </c>
      <c r="K2609" s="832">
        <v>1445.47</v>
      </c>
      <c r="L2609" s="849">
        <v>0.31</v>
      </c>
      <c r="M2609" s="849">
        <v>437.61</v>
      </c>
      <c r="N2609" s="832">
        <v>1</v>
      </c>
      <c r="O2609" s="832">
        <v>1411.6451612903227</v>
      </c>
      <c r="P2609" s="849"/>
      <c r="Q2609" s="849"/>
      <c r="R2609" s="837"/>
      <c r="S2609" s="850"/>
    </row>
    <row r="2610" spans="1:19" ht="14.4" customHeight="1" x14ac:dyDescent="0.3">
      <c r="A2610" s="831" t="s">
        <v>4551</v>
      </c>
      <c r="B2610" s="832" t="s">
        <v>4881</v>
      </c>
      <c r="C2610" s="832" t="s">
        <v>612</v>
      </c>
      <c r="D2610" s="832" t="s">
        <v>2500</v>
      </c>
      <c r="E2610" s="832" t="s">
        <v>4553</v>
      </c>
      <c r="F2610" s="832" t="s">
        <v>4673</v>
      </c>
      <c r="G2610" s="832" t="s">
        <v>4674</v>
      </c>
      <c r="H2610" s="849"/>
      <c r="I2610" s="849"/>
      <c r="J2610" s="832"/>
      <c r="K2610" s="832"/>
      <c r="L2610" s="849">
        <v>8.52</v>
      </c>
      <c r="M2610" s="849">
        <v>6097.57</v>
      </c>
      <c r="N2610" s="832">
        <v>1</v>
      </c>
      <c r="O2610" s="832">
        <v>715.67723004694835</v>
      </c>
      <c r="P2610" s="849"/>
      <c r="Q2610" s="849"/>
      <c r="R2610" s="837"/>
      <c r="S2610" s="850"/>
    </row>
    <row r="2611" spans="1:19" ht="14.4" customHeight="1" x14ac:dyDescent="0.3">
      <c r="A2611" s="831" t="s">
        <v>4551</v>
      </c>
      <c r="B2611" s="832" t="s">
        <v>4881</v>
      </c>
      <c r="C2611" s="832" t="s">
        <v>612</v>
      </c>
      <c r="D2611" s="832" t="s">
        <v>2500</v>
      </c>
      <c r="E2611" s="832" t="s">
        <v>4553</v>
      </c>
      <c r="F2611" s="832" t="s">
        <v>4675</v>
      </c>
      <c r="G2611" s="832" t="s">
        <v>4674</v>
      </c>
      <c r="H2611" s="849"/>
      <c r="I2611" s="849"/>
      <c r="J2611" s="832"/>
      <c r="K2611" s="832"/>
      <c r="L2611" s="849">
        <v>30.159999999999997</v>
      </c>
      <c r="M2611" s="849">
        <v>43169.789999999994</v>
      </c>
      <c r="N2611" s="832">
        <v>1</v>
      </c>
      <c r="O2611" s="832">
        <v>1431.3590848806366</v>
      </c>
      <c r="P2611" s="849">
        <v>4</v>
      </c>
      <c r="Q2611" s="849">
        <v>718.08</v>
      </c>
      <c r="R2611" s="837">
        <v>1.6633854368992763E-2</v>
      </c>
      <c r="S2611" s="850">
        <v>179.52</v>
      </c>
    </row>
    <row r="2612" spans="1:19" ht="14.4" customHeight="1" x14ac:dyDescent="0.3">
      <c r="A2612" s="831" t="s">
        <v>4551</v>
      </c>
      <c r="B2612" s="832" t="s">
        <v>4881</v>
      </c>
      <c r="C2612" s="832" t="s">
        <v>612</v>
      </c>
      <c r="D2612" s="832" t="s">
        <v>2500</v>
      </c>
      <c r="E2612" s="832" t="s">
        <v>4553</v>
      </c>
      <c r="F2612" s="832" t="s">
        <v>4678</v>
      </c>
      <c r="G2612" s="832" t="s">
        <v>2087</v>
      </c>
      <c r="H2612" s="849">
        <v>0.36</v>
      </c>
      <c r="I2612" s="849">
        <v>282.33999999999997</v>
      </c>
      <c r="J2612" s="832">
        <v>2.123844011728758E-2</v>
      </c>
      <c r="K2612" s="832">
        <v>784.27777777777771</v>
      </c>
      <c r="L2612" s="849">
        <v>16.950000000000003</v>
      </c>
      <c r="M2612" s="849">
        <v>13293.82</v>
      </c>
      <c r="N2612" s="832">
        <v>1</v>
      </c>
      <c r="O2612" s="832">
        <v>784.29616519174022</v>
      </c>
      <c r="P2612" s="849"/>
      <c r="Q2612" s="849"/>
      <c r="R2612" s="837"/>
      <c r="S2612" s="850"/>
    </row>
    <row r="2613" spans="1:19" ht="14.4" customHeight="1" x14ac:dyDescent="0.3">
      <c r="A2613" s="831" t="s">
        <v>4551</v>
      </c>
      <c r="B2613" s="832" t="s">
        <v>4881</v>
      </c>
      <c r="C2613" s="832" t="s">
        <v>612</v>
      </c>
      <c r="D2613" s="832" t="s">
        <v>2500</v>
      </c>
      <c r="E2613" s="832" t="s">
        <v>4553</v>
      </c>
      <c r="F2613" s="832" t="s">
        <v>4683</v>
      </c>
      <c r="G2613" s="832" t="s">
        <v>4684</v>
      </c>
      <c r="H2613" s="849"/>
      <c r="I2613" s="849"/>
      <c r="J2613" s="832"/>
      <c r="K2613" s="832"/>
      <c r="L2613" s="849">
        <v>24.52</v>
      </c>
      <c r="M2613" s="849">
        <v>8969.2999999999993</v>
      </c>
      <c r="N2613" s="832">
        <v>1</v>
      </c>
      <c r="O2613" s="832">
        <v>365.7952691680261</v>
      </c>
      <c r="P2613" s="849">
        <v>4.87</v>
      </c>
      <c r="Q2613" s="849">
        <v>775.89</v>
      </c>
      <c r="R2613" s="837">
        <v>8.6505078434214497E-2</v>
      </c>
      <c r="S2613" s="850">
        <v>159.32032854209444</v>
      </c>
    </row>
    <row r="2614" spans="1:19" ht="14.4" customHeight="1" x14ac:dyDescent="0.3">
      <c r="A2614" s="831" t="s">
        <v>4551</v>
      </c>
      <c r="B2614" s="832" t="s">
        <v>4881</v>
      </c>
      <c r="C2614" s="832" t="s">
        <v>612</v>
      </c>
      <c r="D2614" s="832" t="s">
        <v>2500</v>
      </c>
      <c r="E2614" s="832" t="s">
        <v>4553</v>
      </c>
      <c r="F2614" s="832" t="s">
        <v>4686</v>
      </c>
      <c r="G2614" s="832" t="s">
        <v>2087</v>
      </c>
      <c r="H2614" s="849">
        <v>4.13</v>
      </c>
      <c r="I2614" s="849">
        <v>971.73</v>
      </c>
      <c r="J2614" s="832">
        <v>0.86583029644215959</v>
      </c>
      <c r="K2614" s="832">
        <v>235.28571428571431</v>
      </c>
      <c r="L2614" s="849">
        <v>4.7699999999999996</v>
      </c>
      <c r="M2614" s="849">
        <v>1122.31</v>
      </c>
      <c r="N2614" s="832">
        <v>1</v>
      </c>
      <c r="O2614" s="832">
        <v>235.28511530398325</v>
      </c>
      <c r="P2614" s="849"/>
      <c r="Q2614" s="849"/>
      <c r="R2614" s="837"/>
      <c r="S2614" s="850"/>
    </row>
    <row r="2615" spans="1:19" ht="14.4" customHeight="1" x14ac:dyDescent="0.3">
      <c r="A2615" s="831" t="s">
        <v>4551</v>
      </c>
      <c r="B2615" s="832" t="s">
        <v>4881</v>
      </c>
      <c r="C2615" s="832" t="s">
        <v>612</v>
      </c>
      <c r="D2615" s="832" t="s">
        <v>2500</v>
      </c>
      <c r="E2615" s="832" t="s">
        <v>4553</v>
      </c>
      <c r="F2615" s="832" t="s">
        <v>4692</v>
      </c>
      <c r="G2615" s="832" t="s">
        <v>4693</v>
      </c>
      <c r="H2615" s="849">
        <v>2</v>
      </c>
      <c r="I2615" s="849">
        <v>732.02</v>
      </c>
      <c r="J2615" s="832">
        <v>0.5</v>
      </c>
      <c r="K2615" s="832">
        <v>366.01</v>
      </c>
      <c r="L2615" s="849">
        <v>4</v>
      </c>
      <c r="M2615" s="849">
        <v>1464.04</v>
      </c>
      <c r="N2615" s="832">
        <v>1</v>
      </c>
      <c r="O2615" s="832">
        <v>366.01</v>
      </c>
      <c r="P2615" s="849"/>
      <c r="Q2615" s="849"/>
      <c r="R2615" s="837"/>
      <c r="S2615" s="850"/>
    </row>
    <row r="2616" spans="1:19" ht="14.4" customHeight="1" x14ac:dyDescent="0.3">
      <c r="A2616" s="831" t="s">
        <v>4551</v>
      </c>
      <c r="B2616" s="832" t="s">
        <v>4881</v>
      </c>
      <c r="C2616" s="832" t="s">
        <v>612</v>
      </c>
      <c r="D2616" s="832" t="s">
        <v>2500</v>
      </c>
      <c r="E2616" s="832" t="s">
        <v>4553</v>
      </c>
      <c r="F2616" s="832" t="s">
        <v>4696</v>
      </c>
      <c r="G2616" s="832" t="s">
        <v>4693</v>
      </c>
      <c r="H2616" s="849">
        <v>1</v>
      </c>
      <c r="I2616" s="849">
        <v>1464.02</v>
      </c>
      <c r="J2616" s="832">
        <v>0.5</v>
      </c>
      <c r="K2616" s="832">
        <v>1464.02</v>
      </c>
      <c r="L2616" s="849">
        <v>2</v>
      </c>
      <c r="M2616" s="849">
        <v>2928.04</v>
      </c>
      <c r="N2616" s="832">
        <v>1</v>
      </c>
      <c r="O2616" s="832">
        <v>1464.02</v>
      </c>
      <c r="P2616" s="849"/>
      <c r="Q2616" s="849"/>
      <c r="R2616" s="837"/>
      <c r="S2616" s="850"/>
    </row>
    <row r="2617" spans="1:19" ht="14.4" customHeight="1" x14ac:dyDescent="0.3">
      <c r="A2617" s="831" t="s">
        <v>4551</v>
      </c>
      <c r="B2617" s="832" t="s">
        <v>4881</v>
      </c>
      <c r="C2617" s="832" t="s">
        <v>612</v>
      </c>
      <c r="D2617" s="832" t="s">
        <v>2500</v>
      </c>
      <c r="E2617" s="832" t="s">
        <v>4553</v>
      </c>
      <c r="F2617" s="832" t="s">
        <v>4701</v>
      </c>
      <c r="G2617" s="832" t="s">
        <v>4702</v>
      </c>
      <c r="H2617" s="849">
        <v>2.4699999999999998</v>
      </c>
      <c r="I2617" s="849">
        <v>1330.21</v>
      </c>
      <c r="J2617" s="832">
        <v>0.42513119458986109</v>
      </c>
      <c r="K2617" s="832">
        <v>538.54655870445356</v>
      </c>
      <c r="L2617" s="849">
        <v>5.8100000000000005</v>
      </c>
      <c r="M2617" s="849">
        <v>3128.94</v>
      </c>
      <c r="N2617" s="832">
        <v>1</v>
      </c>
      <c r="O2617" s="832">
        <v>538.54388984509467</v>
      </c>
      <c r="P2617" s="849"/>
      <c r="Q2617" s="849"/>
      <c r="R2617" s="837"/>
      <c r="S2617" s="850"/>
    </row>
    <row r="2618" spans="1:19" ht="14.4" customHeight="1" x14ac:dyDescent="0.3">
      <c r="A2618" s="831" t="s">
        <v>4551</v>
      </c>
      <c r="B2618" s="832" t="s">
        <v>4881</v>
      </c>
      <c r="C2618" s="832" t="s">
        <v>612</v>
      </c>
      <c r="D2618" s="832" t="s">
        <v>2500</v>
      </c>
      <c r="E2618" s="832" t="s">
        <v>4553</v>
      </c>
      <c r="F2618" s="832" t="s">
        <v>4706</v>
      </c>
      <c r="G2618" s="832" t="s">
        <v>3387</v>
      </c>
      <c r="H2618" s="849">
        <v>6.1999999999999993</v>
      </c>
      <c r="I2618" s="849">
        <v>438.34000000000003</v>
      </c>
      <c r="J2618" s="832"/>
      <c r="K2618" s="832">
        <v>70.700000000000017</v>
      </c>
      <c r="L2618" s="849"/>
      <c r="M2618" s="849"/>
      <c r="N2618" s="832"/>
      <c r="O2618" s="832"/>
      <c r="P2618" s="849"/>
      <c r="Q2618" s="849"/>
      <c r="R2618" s="837"/>
      <c r="S2618" s="850"/>
    </row>
    <row r="2619" spans="1:19" ht="14.4" customHeight="1" x14ac:dyDescent="0.3">
      <c r="A2619" s="831" t="s">
        <v>4551</v>
      </c>
      <c r="B2619" s="832" t="s">
        <v>4881</v>
      </c>
      <c r="C2619" s="832" t="s">
        <v>612</v>
      </c>
      <c r="D2619" s="832" t="s">
        <v>2500</v>
      </c>
      <c r="E2619" s="832" t="s">
        <v>4553</v>
      </c>
      <c r="F2619" s="832" t="s">
        <v>4707</v>
      </c>
      <c r="G2619" s="832" t="s">
        <v>2988</v>
      </c>
      <c r="H2619" s="849">
        <v>1.1000000000000001</v>
      </c>
      <c r="I2619" s="849">
        <v>163.30000000000001</v>
      </c>
      <c r="J2619" s="832"/>
      <c r="K2619" s="832">
        <v>148.45454545454544</v>
      </c>
      <c r="L2619" s="849"/>
      <c r="M2619" s="849"/>
      <c r="N2619" s="832"/>
      <c r="O2619" s="832"/>
      <c r="P2619" s="849"/>
      <c r="Q2619" s="849"/>
      <c r="R2619" s="837"/>
      <c r="S2619" s="850"/>
    </row>
    <row r="2620" spans="1:19" ht="14.4" customHeight="1" x14ac:dyDescent="0.3">
      <c r="A2620" s="831" t="s">
        <v>4551</v>
      </c>
      <c r="B2620" s="832" t="s">
        <v>4881</v>
      </c>
      <c r="C2620" s="832" t="s">
        <v>612</v>
      </c>
      <c r="D2620" s="832" t="s">
        <v>2500</v>
      </c>
      <c r="E2620" s="832" t="s">
        <v>4553</v>
      </c>
      <c r="F2620" s="832" t="s">
        <v>4713</v>
      </c>
      <c r="G2620" s="832" t="s">
        <v>2400</v>
      </c>
      <c r="H2620" s="849"/>
      <c r="I2620" s="849"/>
      <c r="J2620" s="832"/>
      <c r="K2620" s="832"/>
      <c r="L2620" s="849">
        <v>6</v>
      </c>
      <c r="M2620" s="849">
        <v>10494.48</v>
      </c>
      <c r="N2620" s="832">
        <v>1</v>
      </c>
      <c r="O2620" s="832">
        <v>1749.08</v>
      </c>
      <c r="P2620" s="849">
        <v>2</v>
      </c>
      <c r="Q2620" s="849">
        <v>163.80000000000001</v>
      </c>
      <c r="R2620" s="837">
        <v>1.5608205456582891E-2</v>
      </c>
      <c r="S2620" s="850">
        <v>81.900000000000006</v>
      </c>
    </row>
    <row r="2621" spans="1:19" ht="14.4" customHeight="1" x14ac:dyDescent="0.3">
      <c r="A2621" s="831" t="s">
        <v>4551</v>
      </c>
      <c r="B2621" s="832" t="s">
        <v>4881</v>
      </c>
      <c r="C2621" s="832" t="s">
        <v>612</v>
      </c>
      <c r="D2621" s="832" t="s">
        <v>2500</v>
      </c>
      <c r="E2621" s="832" t="s">
        <v>4553</v>
      </c>
      <c r="F2621" s="832" t="s">
        <v>4714</v>
      </c>
      <c r="G2621" s="832" t="s">
        <v>2239</v>
      </c>
      <c r="H2621" s="849">
        <v>0.05</v>
      </c>
      <c r="I2621" s="849">
        <v>14.14</v>
      </c>
      <c r="J2621" s="832">
        <v>1.4705882352941178E-2</v>
      </c>
      <c r="K2621" s="832">
        <v>282.8</v>
      </c>
      <c r="L2621" s="849">
        <v>3.3999999999999995</v>
      </c>
      <c r="M2621" s="849">
        <v>961.52</v>
      </c>
      <c r="N2621" s="832">
        <v>1</v>
      </c>
      <c r="O2621" s="832">
        <v>282.8</v>
      </c>
      <c r="P2621" s="849">
        <v>0.35</v>
      </c>
      <c r="Q2621" s="849">
        <v>98.98</v>
      </c>
      <c r="R2621" s="837">
        <v>0.10294117647058824</v>
      </c>
      <c r="S2621" s="850">
        <v>282.8</v>
      </c>
    </row>
    <row r="2622" spans="1:19" ht="14.4" customHeight="1" x14ac:dyDescent="0.3">
      <c r="A2622" s="831" t="s">
        <v>4551</v>
      </c>
      <c r="B2622" s="832" t="s">
        <v>4881</v>
      </c>
      <c r="C2622" s="832" t="s">
        <v>612</v>
      </c>
      <c r="D2622" s="832" t="s">
        <v>2500</v>
      </c>
      <c r="E2622" s="832" t="s">
        <v>4553</v>
      </c>
      <c r="F2622" s="832" t="s">
        <v>4724</v>
      </c>
      <c r="G2622" s="832" t="s">
        <v>2381</v>
      </c>
      <c r="H2622" s="849"/>
      <c r="I2622" s="849"/>
      <c r="J2622" s="832"/>
      <c r="K2622" s="832"/>
      <c r="L2622" s="849">
        <v>2</v>
      </c>
      <c r="M2622" s="849">
        <v>9484.7999999999993</v>
      </c>
      <c r="N2622" s="832">
        <v>1</v>
      </c>
      <c r="O2622" s="832">
        <v>4742.3999999999996</v>
      </c>
      <c r="P2622" s="849"/>
      <c r="Q2622" s="849"/>
      <c r="R2622" s="837"/>
      <c r="S2622" s="850"/>
    </row>
    <row r="2623" spans="1:19" ht="14.4" customHeight="1" x14ac:dyDescent="0.3">
      <c r="A2623" s="831" t="s">
        <v>4551</v>
      </c>
      <c r="B2623" s="832" t="s">
        <v>4881</v>
      </c>
      <c r="C2623" s="832" t="s">
        <v>612</v>
      </c>
      <c r="D2623" s="832" t="s">
        <v>2500</v>
      </c>
      <c r="E2623" s="832" t="s">
        <v>4553</v>
      </c>
      <c r="F2623" s="832" t="s">
        <v>4739</v>
      </c>
      <c r="G2623" s="832" t="s">
        <v>4740</v>
      </c>
      <c r="H2623" s="849">
        <v>2.76</v>
      </c>
      <c r="I2623" s="849">
        <v>2522.94</v>
      </c>
      <c r="J2623" s="832">
        <v>5.8231546877163831</v>
      </c>
      <c r="K2623" s="832">
        <v>914.10869565217399</v>
      </c>
      <c r="L2623" s="849">
        <v>1.41</v>
      </c>
      <c r="M2623" s="849">
        <v>433.26</v>
      </c>
      <c r="N2623" s="832">
        <v>1</v>
      </c>
      <c r="O2623" s="832">
        <v>307.27659574468089</v>
      </c>
      <c r="P2623" s="849"/>
      <c r="Q2623" s="849"/>
      <c r="R2623" s="837"/>
      <c r="S2623" s="850"/>
    </row>
    <row r="2624" spans="1:19" ht="14.4" customHeight="1" x14ac:dyDescent="0.3">
      <c r="A2624" s="831" t="s">
        <v>4551</v>
      </c>
      <c r="B2624" s="832" t="s">
        <v>4881</v>
      </c>
      <c r="C2624" s="832" t="s">
        <v>612</v>
      </c>
      <c r="D2624" s="832" t="s">
        <v>2500</v>
      </c>
      <c r="E2624" s="832" t="s">
        <v>4553</v>
      </c>
      <c r="F2624" s="832" t="s">
        <v>4741</v>
      </c>
      <c r="G2624" s="832" t="s">
        <v>4740</v>
      </c>
      <c r="H2624" s="849">
        <v>7.2</v>
      </c>
      <c r="I2624" s="849">
        <v>16453.939999999999</v>
      </c>
      <c r="J2624" s="832">
        <v>7.1396077410396597</v>
      </c>
      <c r="K2624" s="832">
        <v>2285.2694444444442</v>
      </c>
      <c r="L2624" s="849">
        <v>3</v>
      </c>
      <c r="M2624" s="849">
        <v>2304.6</v>
      </c>
      <c r="N2624" s="832">
        <v>1</v>
      </c>
      <c r="O2624" s="832">
        <v>768.19999999999993</v>
      </c>
      <c r="P2624" s="849"/>
      <c r="Q2624" s="849"/>
      <c r="R2624" s="837"/>
      <c r="S2624" s="850"/>
    </row>
    <row r="2625" spans="1:19" ht="14.4" customHeight="1" x14ac:dyDescent="0.3">
      <c r="A2625" s="831" t="s">
        <v>4551</v>
      </c>
      <c r="B2625" s="832" t="s">
        <v>4881</v>
      </c>
      <c r="C2625" s="832" t="s">
        <v>612</v>
      </c>
      <c r="D2625" s="832" t="s">
        <v>2500</v>
      </c>
      <c r="E2625" s="832" t="s">
        <v>4553</v>
      </c>
      <c r="F2625" s="832" t="s">
        <v>4748</v>
      </c>
      <c r="G2625" s="832" t="s">
        <v>2387</v>
      </c>
      <c r="H2625" s="849"/>
      <c r="I2625" s="849"/>
      <c r="J2625" s="832"/>
      <c r="K2625" s="832"/>
      <c r="L2625" s="849">
        <v>7</v>
      </c>
      <c r="M2625" s="849">
        <v>10083.220000000001</v>
      </c>
      <c r="N2625" s="832">
        <v>1</v>
      </c>
      <c r="O2625" s="832">
        <v>1440.4600000000003</v>
      </c>
      <c r="P2625" s="849">
        <v>1</v>
      </c>
      <c r="Q2625" s="849">
        <v>1186.57</v>
      </c>
      <c r="R2625" s="837">
        <v>0.11767768629465586</v>
      </c>
      <c r="S2625" s="850">
        <v>1186.57</v>
      </c>
    </row>
    <row r="2626" spans="1:19" ht="14.4" customHeight="1" x14ac:dyDescent="0.3">
      <c r="A2626" s="831" t="s">
        <v>4551</v>
      </c>
      <c r="B2626" s="832" t="s">
        <v>4881</v>
      </c>
      <c r="C2626" s="832" t="s">
        <v>612</v>
      </c>
      <c r="D2626" s="832" t="s">
        <v>2500</v>
      </c>
      <c r="E2626" s="832" t="s">
        <v>4553</v>
      </c>
      <c r="F2626" s="832" t="s">
        <v>4749</v>
      </c>
      <c r="G2626" s="832" t="s">
        <v>2387</v>
      </c>
      <c r="H2626" s="849"/>
      <c r="I2626" s="849"/>
      <c r="J2626" s="832"/>
      <c r="K2626" s="832"/>
      <c r="L2626" s="849"/>
      <c r="M2626" s="849"/>
      <c r="N2626" s="832"/>
      <c r="O2626" s="832"/>
      <c r="P2626" s="849">
        <v>2</v>
      </c>
      <c r="Q2626" s="849">
        <v>7930.1</v>
      </c>
      <c r="R2626" s="837"/>
      <c r="S2626" s="850">
        <v>3965.05</v>
      </c>
    </row>
    <row r="2627" spans="1:19" ht="14.4" customHeight="1" x14ac:dyDescent="0.3">
      <c r="A2627" s="831" t="s">
        <v>4551</v>
      </c>
      <c r="B2627" s="832" t="s">
        <v>4881</v>
      </c>
      <c r="C2627" s="832" t="s">
        <v>612</v>
      </c>
      <c r="D2627" s="832" t="s">
        <v>2500</v>
      </c>
      <c r="E2627" s="832" t="s">
        <v>4553</v>
      </c>
      <c r="F2627" s="832" t="s">
        <v>4750</v>
      </c>
      <c r="G2627" s="832" t="s">
        <v>2367</v>
      </c>
      <c r="H2627" s="849"/>
      <c r="I2627" s="849"/>
      <c r="J2627" s="832"/>
      <c r="K2627" s="832"/>
      <c r="L2627" s="849">
        <v>3</v>
      </c>
      <c r="M2627" s="849">
        <v>70215.100000000006</v>
      </c>
      <c r="N2627" s="832">
        <v>1</v>
      </c>
      <c r="O2627" s="832">
        <v>23405.033333333336</v>
      </c>
      <c r="P2627" s="849"/>
      <c r="Q2627" s="849"/>
      <c r="R2627" s="837"/>
      <c r="S2627" s="850"/>
    </row>
    <row r="2628" spans="1:19" ht="14.4" customHeight="1" x14ac:dyDescent="0.3">
      <c r="A2628" s="831" t="s">
        <v>4551</v>
      </c>
      <c r="B2628" s="832" t="s">
        <v>4881</v>
      </c>
      <c r="C2628" s="832" t="s">
        <v>612</v>
      </c>
      <c r="D2628" s="832" t="s">
        <v>2500</v>
      </c>
      <c r="E2628" s="832" t="s">
        <v>4553</v>
      </c>
      <c r="F2628" s="832" t="s">
        <v>4751</v>
      </c>
      <c r="G2628" s="832" t="s">
        <v>4752</v>
      </c>
      <c r="H2628" s="849"/>
      <c r="I2628" s="849"/>
      <c r="J2628" s="832"/>
      <c r="K2628" s="832"/>
      <c r="L2628" s="849">
        <v>4</v>
      </c>
      <c r="M2628" s="849">
        <v>3137.2</v>
      </c>
      <c r="N2628" s="832">
        <v>1</v>
      </c>
      <c r="O2628" s="832">
        <v>784.3</v>
      </c>
      <c r="P2628" s="849"/>
      <c r="Q2628" s="849"/>
      <c r="R2628" s="837"/>
      <c r="S2628" s="850"/>
    </row>
    <row r="2629" spans="1:19" ht="14.4" customHeight="1" x14ac:dyDescent="0.3">
      <c r="A2629" s="831" t="s">
        <v>4551</v>
      </c>
      <c r="B2629" s="832" t="s">
        <v>4881</v>
      </c>
      <c r="C2629" s="832" t="s">
        <v>612</v>
      </c>
      <c r="D2629" s="832" t="s">
        <v>2500</v>
      </c>
      <c r="E2629" s="832" t="s">
        <v>4553</v>
      </c>
      <c r="F2629" s="832" t="s">
        <v>4753</v>
      </c>
      <c r="G2629" s="832" t="s">
        <v>4752</v>
      </c>
      <c r="H2629" s="849"/>
      <c r="I2629" s="849"/>
      <c r="J2629" s="832"/>
      <c r="K2629" s="832"/>
      <c r="L2629" s="849">
        <v>10.61</v>
      </c>
      <c r="M2629" s="849">
        <v>2496.4</v>
      </c>
      <c r="N2629" s="832">
        <v>1</v>
      </c>
      <c r="O2629" s="832">
        <v>235.28746465598493</v>
      </c>
      <c r="P2629" s="849"/>
      <c r="Q2629" s="849"/>
      <c r="R2629" s="837"/>
      <c r="S2629" s="850"/>
    </row>
    <row r="2630" spans="1:19" ht="14.4" customHeight="1" x14ac:dyDescent="0.3">
      <c r="A2630" s="831" t="s">
        <v>4551</v>
      </c>
      <c r="B2630" s="832" t="s">
        <v>4881</v>
      </c>
      <c r="C2630" s="832" t="s">
        <v>612</v>
      </c>
      <c r="D2630" s="832" t="s">
        <v>2500</v>
      </c>
      <c r="E2630" s="832" t="s">
        <v>4553</v>
      </c>
      <c r="F2630" s="832" t="s">
        <v>4754</v>
      </c>
      <c r="G2630" s="832" t="s">
        <v>4752</v>
      </c>
      <c r="H2630" s="849"/>
      <c r="I2630" s="849"/>
      <c r="J2630" s="832"/>
      <c r="K2630" s="832"/>
      <c r="L2630" s="849">
        <v>2.0100000000000002</v>
      </c>
      <c r="M2630" s="849">
        <v>4729.3</v>
      </c>
      <c r="N2630" s="832">
        <v>1</v>
      </c>
      <c r="O2630" s="832">
        <v>2352.8855721393033</v>
      </c>
      <c r="P2630" s="849"/>
      <c r="Q2630" s="849"/>
      <c r="R2630" s="837"/>
      <c r="S2630" s="850"/>
    </row>
    <row r="2631" spans="1:19" ht="14.4" customHeight="1" x14ac:dyDescent="0.3">
      <c r="A2631" s="831" t="s">
        <v>4551</v>
      </c>
      <c r="B2631" s="832" t="s">
        <v>4881</v>
      </c>
      <c r="C2631" s="832" t="s">
        <v>612</v>
      </c>
      <c r="D2631" s="832" t="s">
        <v>2500</v>
      </c>
      <c r="E2631" s="832" t="s">
        <v>4553</v>
      </c>
      <c r="F2631" s="832" t="s">
        <v>4756</v>
      </c>
      <c r="G2631" s="832" t="s">
        <v>818</v>
      </c>
      <c r="H2631" s="849"/>
      <c r="I2631" s="849"/>
      <c r="J2631" s="832"/>
      <c r="K2631" s="832"/>
      <c r="L2631" s="849">
        <v>10.029999999999999</v>
      </c>
      <c r="M2631" s="849">
        <v>6897.2199999999993</v>
      </c>
      <c r="N2631" s="832">
        <v>1</v>
      </c>
      <c r="O2631" s="832">
        <v>687.65902293120632</v>
      </c>
      <c r="P2631" s="849">
        <v>2</v>
      </c>
      <c r="Q2631" s="849">
        <v>426.36</v>
      </c>
      <c r="R2631" s="837">
        <v>6.1816210009250111E-2</v>
      </c>
      <c r="S2631" s="850">
        <v>213.18</v>
      </c>
    </row>
    <row r="2632" spans="1:19" ht="14.4" customHeight="1" x14ac:dyDescent="0.3">
      <c r="A2632" s="831" t="s">
        <v>4551</v>
      </c>
      <c r="B2632" s="832" t="s">
        <v>4881</v>
      </c>
      <c r="C2632" s="832" t="s">
        <v>612</v>
      </c>
      <c r="D2632" s="832" t="s">
        <v>2500</v>
      </c>
      <c r="E2632" s="832" t="s">
        <v>4553</v>
      </c>
      <c r="F2632" s="832" t="s">
        <v>4757</v>
      </c>
      <c r="G2632" s="832" t="s">
        <v>818</v>
      </c>
      <c r="H2632" s="849"/>
      <c r="I2632" s="849"/>
      <c r="J2632" s="832"/>
      <c r="K2632" s="832"/>
      <c r="L2632" s="849">
        <v>2</v>
      </c>
      <c r="M2632" s="849">
        <v>275.08</v>
      </c>
      <c r="N2632" s="832">
        <v>1</v>
      </c>
      <c r="O2632" s="832">
        <v>137.54</v>
      </c>
      <c r="P2632" s="849">
        <v>3</v>
      </c>
      <c r="Q2632" s="849">
        <v>218.79</v>
      </c>
      <c r="R2632" s="837">
        <v>0.79536862003780717</v>
      </c>
      <c r="S2632" s="850">
        <v>72.929999999999993</v>
      </c>
    </row>
    <row r="2633" spans="1:19" ht="14.4" customHeight="1" x14ac:dyDescent="0.3">
      <c r="A2633" s="831" t="s">
        <v>4551</v>
      </c>
      <c r="B2633" s="832" t="s">
        <v>4881</v>
      </c>
      <c r="C2633" s="832" t="s">
        <v>612</v>
      </c>
      <c r="D2633" s="832" t="s">
        <v>2500</v>
      </c>
      <c r="E2633" s="832" t="s">
        <v>4553</v>
      </c>
      <c r="F2633" s="832" t="s">
        <v>4763</v>
      </c>
      <c r="G2633" s="832" t="s">
        <v>728</v>
      </c>
      <c r="H2633" s="849"/>
      <c r="I2633" s="849"/>
      <c r="J2633" s="832"/>
      <c r="K2633" s="832"/>
      <c r="L2633" s="849">
        <v>11.620000000000001</v>
      </c>
      <c r="M2633" s="849">
        <v>2399.29</v>
      </c>
      <c r="N2633" s="832">
        <v>1</v>
      </c>
      <c r="O2633" s="832">
        <v>206.47934595524956</v>
      </c>
      <c r="P2633" s="849">
        <v>2.04</v>
      </c>
      <c r="Q2633" s="849">
        <v>230.34</v>
      </c>
      <c r="R2633" s="837">
        <v>9.6003401006130987E-2</v>
      </c>
      <c r="S2633" s="850">
        <v>112.91176470588235</v>
      </c>
    </row>
    <row r="2634" spans="1:19" ht="14.4" customHeight="1" x14ac:dyDescent="0.3">
      <c r="A2634" s="831" t="s">
        <v>4551</v>
      </c>
      <c r="B2634" s="832" t="s">
        <v>4881</v>
      </c>
      <c r="C2634" s="832" t="s">
        <v>612</v>
      </c>
      <c r="D2634" s="832" t="s">
        <v>2500</v>
      </c>
      <c r="E2634" s="832" t="s">
        <v>4553</v>
      </c>
      <c r="F2634" s="832" t="s">
        <v>4769</v>
      </c>
      <c r="G2634" s="832" t="s">
        <v>958</v>
      </c>
      <c r="H2634" s="849"/>
      <c r="I2634" s="849"/>
      <c r="J2634" s="832"/>
      <c r="K2634" s="832"/>
      <c r="L2634" s="849"/>
      <c r="M2634" s="849"/>
      <c r="N2634" s="832"/>
      <c r="O2634" s="832"/>
      <c r="P2634" s="849">
        <v>0.83</v>
      </c>
      <c r="Q2634" s="849">
        <v>349.61</v>
      </c>
      <c r="R2634" s="837"/>
      <c r="S2634" s="850">
        <v>421.21686746987956</v>
      </c>
    </row>
    <row r="2635" spans="1:19" ht="14.4" customHeight="1" x14ac:dyDescent="0.3">
      <c r="A2635" s="831" t="s">
        <v>4551</v>
      </c>
      <c r="B2635" s="832" t="s">
        <v>4881</v>
      </c>
      <c r="C2635" s="832" t="s">
        <v>612</v>
      </c>
      <c r="D2635" s="832" t="s">
        <v>2500</v>
      </c>
      <c r="E2635" s="832" t="s">
        <v>4553</v>
      </c>
      <c r="F2635" s="832" t="s">
        <v>4773</v>
      </c>
      <c r="G2635" s="832" t="s">
        <v>2087</v>
      </c>
      <c r="H2635" s="849"/>
      <c r="I2635" s="849"/>
      <c r="J2635" s="832"/>
      <c r="K2635" s="832"/>
      <c r="L2635" s="849"/>
      <c r="M2635" s="849"/>
      <c r="N2635" s="832"/>
      <c r="O2635" s="832"/>
      <c r="P2635" s="849">
        <v>1.02</v>
      </c>
      <c r="Q2635" s="849">
        <v>483.76</v>
      </c>
      <c r="R2635" s="837"/>
      <c r="S2635" s="850">
        <v>474.27450980392155</v>
      </c>
    </row>
    <row r="2636" spans="1:19" ht="14.4" customHeight="1" x14ac:dyDescent="0.3">
      <c r="A2636" s="831" t="s">
        <v>4551</v>
      </c>
      <c r="B2636" s="832" t="s">
        <v>4881</v>
      </c>
      <c r="C2636" s="832" t="s">
        <v>612</v>
      </c>
      <c r="D2636" s="832" t="s">
        <v>2500</v>
      </c>
      <c r="E2636" s="832" t="s">
        <v>4553</v>
      </c>
      <c r="F2636" s="832" t="s">
        <v>4774</v>
      </c>
      <c r="G2636" s="832" t="s">
        <v>2087</v>
      </c>
      <c r="H2636" s="849"/>
      <c r="I2636" s="849"/>
      <c r="J2636" s="832"/>
      <c r="K2636" s="832"/>
      <c r="L2636" s="849"/>
      <c r="M2636" s="849"/>
      <c r="N2636" s="832"/>
      <c r="O2636" s="832"/>
      <c r="P2636" s="849">
        <v>0.21</v>
      </c>
      <c r="Q2636" s="849">
        <v>42.95</v>
      </c>
      <c r="R2636" s="837"/>
      <c r="S2636" s="850">
        <v>204.52380952380955</v>
      </c>
    </row>
    <row r="2637" spans="1:19" ht="14.4" customHeight="1" x14ac:dyDescent="0.3">
      <c r="A2637" s="831" t="s">
        <v>4551</v>
      </c>
      <c r="B2637" s="832" t="s">
        <v>4881</v>
      </c>
      <c r="C2637" s="832" t="s">
        <v>612</v>
      </c>
      <c r="D2637" s="832" t="s">
        <v>2500</v>
      </c>
      <c r="E2637" s="832" t="s">
        <v>4793</v>
      </c>
      <c r="F2637" s="832" t="s">
        <v>4794</v>
      </c>
      <c r="G2637" s="832" t="s">
        <v>4795</v>
      </c>
      <c r="H2637" s="849">
        <v>1</v>
      </c>
      <c r="I2637" s="849">
        <v>867</v>
      </c>
      <c r="J2637" s="832"/>
      <c r="K2637" s="832">
        <v>867</v>
      </c>
      <c r="L2637" s="849"/>
      <c r="M2637" s="849"/>
      <c r="N2637" s="832"/>
      <c r="O2637" s="832"/>
      <c r="P2637" s="849">
        <v>1</v>
      </c>
      <c r="Q2637" s="849">
        <v>867</v>
      </c>
      <c r="R2637" s="837"/>
      <c r="S2637" s="850">
        <v>867</v>
      </c>
    </row>
    <row r="2638" spans="1:19" ht="14.4" customHeight="1" x14ac:dyDescent="0.3">
      <c r="A2638" s="831" t="s">
        <v>4551</v>
      </c>
      <c r="B2638" s="832" t="s">
        <v>4881</v>
      </c>
      <c r="C2638" s="832" t="s">
        <v>612</v>
      </c>
      <c r="D2638" s="832" t="s">
        <v>2500</v>
      </c>
      <c r="E2638" s="832" t="s">
        <v>4793</v>
      </c>
      <c r="F2638" s="832" t="s">
        <v>4796</v>
      </c>
      <c r="G2638" s="832" t="s">
        <v>4797</v>
      </c>
      <c r="H2638" s="849">
        <v>8</v>
      </c>
      <c r="I2638" s="849">
        <v>6936</v>
      </c>
      <c r="J2638" s="832">
        <v>0.42105263157894735</v>
      </c>
      <c r="K2638" s="832">
        <v>867</v>
      </c>
      <c r="L2638" s="849">
        <v>19</v>
      </c>
      <c r="M2638" s="849">
        <v>16473</v>
      </c>
      <c r="N2638" s="832">
        <v>1</v>
      </c>
      <c r="O2638" s="832">
        <v>867</v>
      </c>
      <c r="P2638" s="849">
        <v>3</v>
      </c>
      <c r="Q2638" s="849">
        <v>1687.9499999999998</v>
      </c>
      <c r="R2638" s="837">
        <v>0.10246767437625204</v>
      </c>
      <c r="S2638" s="850">
        <v>562.65</v>
      </c>
    </row>
    <row r="2639" spans="1:19" ht="14.4" customHeight="1" x14ac:dyDescent="0.3">
      <c r="A2639" s="831" t="s">
        <v>4551</v>
      </c>
      <c r="B2639" s="832" t="s">
        <v>4881</v>
      </c>
      <c r="C2639" s="832" t="s">
        <v>612</v>
      </c>
      <c r="D2639" s="832" t="s">
        <v>2500</v>
      </c>
      <c r="E2639" s="832" t="s">
        <v>4793</v>
      </c>
      <c r="F2639" s="832" t="s">
        <v>4798</v>
      </c>
      <c r="G2639" s="832" t="s">
        <v>4799</v>
      </c>
      <c r="H2639" s="849"/>
      <c r="I2639" s="849"/>
      <c r="J2639" s="832"/>
      <c r="K2639" s="832"/>
      <c r="L2639" s="849">
        <v>8</v>
      </c>
      <c r="M2639" s="849">
        <v>7712</v>
      </c>
      <c r="N2639" s="832">
        <v>1</v>
      </c>
      <c r="O2639" s="832">
        <v>964</v>
      </c>
      <c r="P2639" s="849"/>
      <c r="Q2639" s="849"/>
      <c r="R2639" s="837"/>
      <c r="S2639" s="850"/>
    </row>
    <row r="2640" spans="1:19" ht="14.4" customHeight="1" x14ac:dyDescent="0.3">
      <c r="A2640" s="831" t="s">
        <v>4551</v>
      </c>
      <c r="B2640" s="832" t="s">
        <v>4881</v>
      </c>
      <c r="C2640" s="832" t="s">
        <v>612</v>
      </c>
      <c r="D2640" s="832" t="s">
        <v>2500</v>
      </c>
      <c r="E2640" s="832" t="s">
        <v>4804</v>
      </c>
      <c r="F2640" s="832" t="s">
        <v>4807</v>
      </c>
      <c r="G2640" s="832" t="s">
        <v>4808</v>
      </c>
      <c r="H2640" s="849">
        <v>2</v>
      </c>
      <c r="I2640" s="849">
        <v>244</v>
      </c>
      <c r="J2640" s="832">
        <v>2</v>
      </c>
      <c r="K2640" s="832">
        <v>122</v>
      </c>
      <c r="L2640" s="849">
        <v>1</v>
      </c>
      <c r="M2640" s="849">
        <v>122</v>
      </c>
      <c r="N2640" s="832">
        <v>1</v>
      </c>
      <c r="O2640" s="832">
        <v>122</v>
      </c>
      <c r="P2640" s="849">
        <v>1</v>
      </c>
      <c r="Q2640" s="849">
        <v>122</v>
      </c>
      <c r="R2640" s="837">
        <v>1</v>
      </c>
      <c r="S2640" s="850">
        <v>122</v>
      </c>
    </row>
    <row r="2641" spans="1:19" ht="14.4" customHeight="1" x14ac:dyDescent="0.3">
      <c r="A2641" s="831" t="s">
        <v>4551</v>
      </c>
      <c r="B2641" s="832" t="s">
        <v>4881</v>
      </c>
      <c r="C2641" s="832" t="s">
        <v>612</v>
      </c>
      <c r="D2641" s="832" t="s">
        <v>2500</v>
      </c>
      <c r="E2641" s="832" t="s">
        <v>4804</v>
      </c>
      <c r="F2641" s="832" t="s">
        <v>4809</v>
      </c>
      <c r="G2641" s="832" t="s">
        <v>4810</v>
      </c>
      <c r="H2641" s="849">
        <v>47</v>
      </c>
      <c r="I2641" s="849">
        <v>6909</v>
      </c>
      <c r="J2641" s="832">
        <v>0.62666666666666671</v>
      </c>
      <c r="K2641" s="832">
        <v>147</v>
      </c>
      <c r="L2641" s="849">
        <v>75</v>
      </c>
      <c r="M2641" s="849">
        <v>11025</v>
      </c>
      <c r="N2641" s="832">
        <v>1</v>
      </c>
      <c r="O2641" s="832">
        <v>147</v>
      </c>
      <c r="P2641" s="849">
        <v>14</v>
      </c>
      <c r="Q2641" s="849">
        <v>2114</v>
      </c>
      <c r="R2641" s="837">
        <v>0.19174603174603175</v>
      </c>
      <c r="S2641" s="850">
        <v>151</v>
      </c>
    </row>
    <row r="2642" spans="1:19" ht="14.4" customHeight="1" x14ac:dyDescent="0.3">
      <c r="A2642" s="831" t="s">
        <v>4551</v>
      </c>
      <c r="B2642" s="832" t="s">
        <v>4881</v>
      </c>
      <c r="C2642" s="832" t="s">
        <v>612</v>
      </c>
      <c r="D2642" s="832" t="s">
        <v>2500</v>
      </c>
      <c r="E2642" s="832" t="s">
        <v>4804</v>
      </c>
      <c r="F2642" s="832" t="s">
        <v>4813</v>
      </c>
      <c r="G2642" s="832" t="s">
        <v>4814</v>
      </c>
      <c r="H2642" s="849">
        <v>35</v>
      </c>
      <c r="I2642" s="849">
        <v>1295</v>
      </c>
      <c r="J2642" s="832">
        <v>0.25179856115107913</v>
      </c>
      <c r="K2642" s="832">
        <v>37</v>
      </c>
      <c r="L2642" s="849">
        <v>139</v>
      </c>
      <c r="M2642" s="849">
        <v>5143</v>
      </c>
      <c r="N2642" s="832">
        <v>1</v>
      </c>
      <c r="O2642" s="832">
        <v>37</v>
      </c>
      <c r="P2642" s="849">
        <v>75</v>
      </c>
      <c r="Q2642" s="849">
        <v>2850</v>
      </c>
      <c r="R2642" s="837">
        <v>0.55415127357573402</v>
      </c>
      <c r="S2642" s="850">
        <v>38</v>
      </c>
    </row>
    <row r="2643" spans="1:19" ht="14.4" customHeight="1" x14ac:dyDescent="0.3">
      <c r="A2643" s="831" t="s">
        <v>4551</v>
      </c>
      <c r="B2643" s="832" t="s">
        <v>4881</v>
      </c>
      <c r="C2643" s="832" t="s">
        <v>612</v>
      </c>
      <c r="D2643" s="832" t="s">
        <v>2500</v>
      </c>
      <c r="E2643" s="832" t="s">
        <v>4804</v>
      </c>
      <c r="F2643" s="832" t="s">
        <v>4899</v>
      </c>
      <c r="G2643" s="832" t="s">
        <v>4900</v>
      </c>
      <c r="H2643" s="849">
        <v>270</v>
      </c>
      <c r="I2643" s="849">
        <v>47790</v>
      </c>
      <c r="J2643" s="832">
        <v>0.52747179973952008</v>
      </c>
      <c r="K2643" s="832">
        <v>177</v>
      </c>
      <c r="L2643" s="849">
        <v>509</v>
      </c>
      <c r="M2643" s="849">
        <v>90602</v>
      </c>
      <c r="N2643" s="832">
        <v>1</v>
      </c>
      <c r="O2643" s="832">
        <v>178</v>
      </c>
      <c r="P2643" s="849">
        <v>184</v>
      </c>
      <c r="Q2643" s="849">
        <v>32936</v>
      </c>
      <c r="R2643" s="837">
        <v>0.36352398401801284</v>
      </c>
      <c r="S2643" s="850">
        <v>179</v>
      </c>
    </row>
    <row r="2644" spans="1:19" ht="14.4" customHeight="1" x14ac:dyDescent="0.3">
      <c r="A2644" s="831" t="s">
        <v>4551</v>
      </c>
      <c r="B2644" s="832" t="s">
        <v>4881</v>
      </c>
      <c r="C2644" s="832" t="s">
        <v>612</v>
      </c>
      <c r="D2644" s="832" t="s">
        <v>2500</v>
      </c>
      <c r="E2644" s="832" t="s">
        <v>4804</v>
      </c>
      <c r="F2644" s="832" t="s">
        <v>4905</v>
      </c>
      <c r="G2644" s="832" t="s">
        <v>4906</v>
      </c>
      <c r="H2644" s="849">
        <v>7</v>
      </c>
      <c r="I2644" s="849">
        <v>4417</v>
      </c>
      <c r="J2644" s="832">
        <v>3.4944620253164556</v>
      </c>
      <c r="K2644" s="832">
        <v>631</v>
      </c>
      <c r="L2644" s="849">
        <v>2</v>
      </c>
      <c r="M2644" s="849">
        <v>1264</v>
      </c>
      <c r="N2644" s="832">
        <v>1</v>
      </c>
      <c r="O2644" s="832">
        <v>632</v>
      </c>
      <c r="P2644" s="849">
        <v>7</v>
      </c>
      <c r="Q2644" s="849">
        <v>4431</v>
      </c>
      <c r="R2644" s="837">
        <v>3.5055379746835444</v>
      </c>
      <c r="S2644" s="850">
        <v>633</v>
      </c>
    </row>
    <row r="2645" spans="1:19" ht="14.4" customHeight="1" x14ac:dyDescent="0.3">
      <c r="A2645" s="831" t="s">
        <v>4551</v>
      </c>
      <c r="B2645" s="832" t="s">
        <v>4881</v>
      </c>
      <c r="C2645" s="832" t="s">
        <v>612</v>
      </c>
      <c r="D2645" s="832" t="s">
        <v>2500</v>
      </c>
      <c r="E2645" s="832" t="s">
        <v>4804</v>
      </c>
      <c r="F2645" s="832" t="s">
        <v>4939</v>
      </c>
      <c r="G2645" s="832" t="s">
        <v>4940</v>
      </c>
      <c r="H2645" s="849">
        <v>3</v>
      </c>
      <c r="I2645" s="849">
        <v>18447</v>
      </c>
      <c r="J2645" s="832">
        <v>1.4992685305591678</v>
      </c>
      <c r="K2645" s="832">
        <v>6149</v>
      </c>
      <c r="L2645" s="849">
        <v>2</v>
      </c>
      <c r="M2645" s="849">
        <v>12304</v>
      </c>
      <c r="N2645" s="832">
        <v>1</v>
      </c>
      <c r="O2645" s="832">
        <v>6152</v>
      </c>
      <c r="P2645" s="849">
        <v>2</v>
      </c>
      <c r="Q2645" s="849">
        <v>12324</v>
      </c>
      <c r="R2645" s="837">
        <v>1.0016254876462938</v>
      </c>
      <c r="S2645" s="850">
        <v>6162</v>
      </c>
    </row>
    <row r="2646" spans="1:19" ht="14.4" customHeight="1" x14ac:dyDescent="0.3">
      <c r="A2646" s="831" t="s">
        <v>4551</v>
      </c>
      <c r="B2646" s="832" t="s">
        <v>4881</v>
      </c>
      <c r="C2646" s="832" t="s">
        <v>612</v>
      </c>
      <c r="D2646" s="832" t="s">
        <v>2500</v>
      </c>
      <c r="E2646" s="832" t="s">
        <v>4804</v>
      </c>
      <c r="F2646" s="832" t="s">
        <v>4907</v>
      </c>
      <c r="G2646" s="832" t="s">
        <v>4908</v>
      </c>
      <c r="H2646" s="849">
        <v>11</v>
      </c>
      <c r="I2646" s="849">
        <v>73458</v>
      </c>
      <c r="J2646" s="832">
        <v>5.4975303098338575</v>
      </c>
      <c r="K2646" s="832">
        <v>6678</v>
      </c>
      <c r="L2646" s="849">
        <v>2</v>
      </c>
      <c r="M2646" s="849">
        <v>13362</v>
      </c>
      <c r="N2646" s="832">
        <v>1</v>
      </c>
      <c r="O2646" s="832">
        <v>6681</v>
      </c>
      <c r="P2646" s="849">
        <v>2</v>
      </c>
      <c r="Q2646" s="849">
        <v>13390</v>
      </c>
      <c r="R2646" s="837">
        <v>1.0020954946864242</v>
      </c>
      <c r="S2646" s="850">
        <v>6695</v>
      </c>
    </row>
    <row r="2647" spans="1:19" ht="14.4" customHeight="1" x14ac:dyDescent="0.3">
      <c r="A2647" s="831" t="s">
        <v>4551</v>
      </c>
      <c r="B2647" s="832" t="s">
        <v>4881</v>
      </c>
      <c r="C2647" s="832" t="s">
        <v>612</v>
      </c>
      <c r="D2647" s="832" t="s">
        <v>2500</v>
      </c>
      <c r="E2647" s="832" t="s">
        <v>4804</v>
      </c>
      <c r="F2647" s="832" t="s">
        <v>4823</v>
      </c>
      <c r="G2647" s="832" t="s">
        <v>4824</v>
      </c>
      <c r="H2647" s="849">
        <v>47</v>
      </c>
      <c r="I2647" s="849">
        <v>11421</v>
      </c>
      <c r="J2647" s="832">
        <v>0.2836810730253353</v>
      </c>
      <c r="K2647" s="832">
        <v>243</v>
      </c>
      <c r="L2647" s="849">
        <v>165</v>
      </c>
      <c r="M2647" s="849">
        <v>40260</v>
      </c>
      <c r="N2647" s="832">
        <v>1</v>
      </c>
      <c r="O2647" s="832">
        <v>244</v>
      </c>
      <c r="P2647" s="849">
        <v>18</v>
      </c>
      <c r="Q2647" s="849">
        <v>4410</v>
      </c>
      <c r="R2647" s="837">
        <v>0.10953800298062594</v>
      </c>
      <c r="S2647" s="850">
        <v>245</v>
      </c>
    </row>
    <row r="2648" spans="1:19" ht="14.4" customHeight="1" x14ac:dyDescent="0.3">
      <c r="A2648" s="831" t="s">
        <v>4551</v>
      </c>
      <c r="B2648" s="832" t="s">
        <v>4881</v>
      </c>
      <c r="C2648" s="832" t="s">
        <v>612</v>
      </c>
      <c r="D2648" s="832" t="s">
        <v>2500</v>
      </c>
      <c r="E2648" s="832" t="s">
        <v>4804</v>
      </c>
      <c r="F2648" s="832" t="s">
        <v>4825</v>
      </c>
      <c r="G2648" s="832" t="s">
        <v>4826</v>
      </c>
      <c r="H2648" s="849">
        <v>269</v>
      </c>
      <c r="I2648" s="849">
        <v>8966.67</v>
      </c>
      <c r="J2648" s="832">
        <v>0.53373067483968739</v>
      </c>
      <c r="K2648" s="832">
        <v>33.333345724907062</v>
      </c>
      <c r="L2648" s="849">
        <v>504</v>
      </c>
      <c r="M2648" s="849">
        <v>16799.990000000002</v>
      </c>
      <c r="N2648" s="832">
        <v>1</v>
      </c>
      <c r="O2648" s="832">
        <v>33.333313492063496</v>
      </c>
      <c r="P2648" s="849">
        <v>184</v>
      </c>
      <c r="Q2648" s="849">
        <v>6133.32</v>
      </c>
      <c r="R2648" s="837">
        <v>0.3650787887373742</v>
      </c>
      <c r="S2648" s="850">
        <v>33.333260869565216</v>
      </c>
    </row>
    <row r="2649" spans="1:19" ht="14.4" customHeight="1" x14ac:dyDescent="0.3">
      <c r="A2649" s="831" t="s">
        <v>4551</v>
      </c>
      <c r="B2649" s="832" t="s">
        <v>4881</v>
      </c>
      <c r="C2649" s="832" t="s">
        <v>612</v>
      </c>
      <c r="D2649" s="832" t="s">
        <v>2500</v>
      </c>
      <c r="E2649" s="832" t="s">
        <v>4804</v>
      </c>
      <c r="F2649" s="832" t="s">
        <v>4915</v>
      </c>
      <c r="G2649" s="832" t="s">
        <v>4916</v>
      </c>
      <c r="H2649" s="849">
        <v>14</v>
      </c>
      <c r="I2649" s="849">
        <v>13146</v>
      </c>
      <c r="J2649" s="832">
        <v>3.5</v>
      </c>
      <c r="K2649" s="832">
        <v>939</v>
      </c>
      <c r="L2649" s="849">
        <v>4</v>
      </c>
      <c r="M2649" s="849">
        <v>3756</v>
      </c>
      <c r="N2649" s="832">
        <v>1</v>
      </c>
      <c r="O2649" s="832">
        <v>939</v>
      </c>
      <c r="P2649" s="849">
        <v>6</v>
      </c>
      <c r="Q2649" s="849">
        <v>5652</v>
      </c>
      <c r="R2649" s="837">
        <v>1.5047923322683705</v>
      </c>
      <c r="S2649" s="850">
        <v>942</v>
      </c>
    </row>
    <row r="2650" spans="1:19" ht="14.4" customHeight="1" x14ac:dyDescent="0.3">
      <c r="A2650" s="831" t="s">
        <v>4551</v>
      </c>
      <c r="B2650" s="832" t="s">
        <v>4881</v>
      </c>
      <c r="C2650" s="832" t="s">
        <v>612</v>
      </c>
      <c r="D2650" s="832" t="s">
        <v>2500</v>
      </c>
      <c r="E2650" s="832" t="s">
        <v>4804</v>
      </c>
      <c r="F2650" s="832" t="s">
        <v>4827</v>
      </c>
      <c r="G2650" s="832" t="s">
        <v>4828</v>
      </c>
      <c r="H2650" s="849">
        <v>134</v>
      </c>
      <c r="I2650" s="849">
        <v>4958</v>
      </c>
      <c r="J2650" s="832">
        <v>0.35733333333333334</v>
      </c>
      <c r="K2650" s="832">
        <v>37</v>
      </c>
      <c r="L2650" s="849">
        <v>375</v>
      </c>
      <c r="M2650" s="849">
        <v>13875</v>
      </c>
      <c r="N2650" s="832">
        <v>1</v>
      </c>
      <c r="O2650" s="832">
        <v>37</v>
      </c>
      <c r="P2650" s="849">
        <v>103</v>
      </c>
      <c r="Q2650" s="849">
        <v>3914</v>
      </c>
      <c r="R2650" s="837">
        <v>0.28209009009009012</v>
      </c>
      <c r="S2650" s="850">
        <v>38</v>
      </c>
    </row>
    <row r="2651" spans="1:19" ht="14.4" customHeight="1" x14ac:dyDescent="0.3">
      <c r="A2651" s="831" t="s">
        <v>4551</v>
      </c>
      <c r="B2651" s="832" t="s">
        <v>4881</v>
      </c>
      <c r="C2651" s="832" t="s">
        <v>612</v>
      </c>
      <c r="D2651" s="832" t="s">
        <v>2500</v>
      </c>
      <c r="E2651" s="832" t="s">
        <v>4804</v>
      </c>
      <c r="F2651" s="832" t="s">
        <v>4831</v>
      </c>
      <c r="G2651" s="832" t="s">
        <v>4832</v>
      </c>
      <c r="H2651" s="849">
        <v>1</v>
      </c>
      <c r="I2651" s="849">
        <v>32</v>
      </c>
      <c r="J2651" s="832">
        <v>3.3333333333333333E-2</v>
      </c>
      <c r="K2651" s="832">
        <v>32</v>
      </c>
      <c r="L2651" s="849">
        <v>30</v>
      </c>
      <c r="M2651" s="849">
        <v>960</v>
      </c>
      <c r="N2651" s="832">
        <v>1</v>
      </c>
      <c r="O2651" s="832">
        <v>32</v>
      </c>
      <c r="P2651" s="849">
        <v>9</v>
      </c>
      <c r="Q2651" s="849">
        <v>297</v>
      </c>
      <c r="R2651" s="837">
        <v>0.30937500000000001</v>
      </c>
      <c r="S2651" s="850">
        <v>33</v>
      </c>
    </row>
    <row r="2652" spans="1:19" ht="14.4" customHeight="1" x14ac:dyDescent="0.3">
      <c r="A2652" s="831" t="s">
        <v>4551</v>
      </c>
      <c r="B2652" s="832" t="s">
        <v>4881</v>
      </c>
      <c r="C2652" s="832" t="s">
        <v>612</v>
      </c>
      <c r="D2652" s="832" t="s">
        <v>2500</v>
      </c>
      <c r="E2652" s="832" t="s">
        <v>4804</v>
      </c>
      <c r="F2652" s="832" t="s">
        <v>4917</v>
      </c>
      <c r="G2652" s="832" t="s">
        <v>4918</v>
      </c>
      <c r="H2652" s="849"/>
      <c r="I2652" s="849"/>
      <c r="J2652" s="832"/>
      <c r="K2652" s="832"/>
      <c r="L2652" s="849">
        <v>1</v>
      </c>
      <c r="M2652" s="849">
        <v>355</v>
      </c>
      <c r="N2652" s="832">
        <v>1</v>
      </c>
      <c r="O2652" s="832">
        <v>355</v>
      </c>
      <c r="P2652" s="849"/>
      <c r="Q2652" s="849"/>
      <c r="R2652" s="837"/>
      <c r="S2652" s="850"/>
    </row>
    <row r="2653" spans="1:19" ht="14.4" customHeight="1" x14ac:dyDescent="0.3">
      <c r="A2653" s="831" t="s">
        <v>4551</v>
      </c>
      <c r="B2653" s="832" t="s">
        <v>4881</v>
      </c>
      <c r="C2653" s="832" t="s">
        <v>612</v>
      </c>
      <c r="D2653" s="832" t="s">
        <v>2500</v>
      </c>
      <c r="E2653" s="832" t="s">
        <v>4804</v>
      </c>
      <c r="F2653" s="832" t="s">
        <v>4835</v>
      </c>
      <c r="G2653" s="832" t="s">
        <v>4836</v>
      </c>
      <c r="H2653" s="849">
        <v>1</v>
      </c>
      <c r="I2653" s="849">
        <v>132</v>
      </c>
      <c r="J2653" s="832">
        <v>7.1428571428571425E-2</v>
      </c>
      <c r="K2653" s="832">
        <v>132</v>
      </c>
      <c r="L2653" s="849">
        <v>14</v>
      </c>
      <c r="M2653" s="849">
        <v>1848</v>
      </c>
      <c r="N2653" s="832">
        <v>1</v>
      </c>
      <c r="O2653" s="832">
        <v>132</v>
      </c>
      <c r="P2653" s="849">
        <v>2</v>
      </c>
      <c r="Q2653" s="849">
        <v>270</v>
      </c>
      <c r="R2653" s="837">
        <v>0.1461038961038961</v>
      </c>
      <c r="S2653" s="850">
        <v>135</v>
      </c>
    </row>
    <row r="2654" spans="1:19" ht="14.4" customHeight="1" x14ac:dyDescent="0.3">
      <c r="A2654" s="831" t="s">
        <v>4551</v>
      </c>
      <c r="B2654" s="832" t="s">
        <v>4881</v>
      </c>
      <c r="C2654" s="832" t="s">
        <v>612</v>
      </c>
      <c r="D2654" s="832" t="s">
        <v>2500</v>
      </c>
      <c r="E2654" s="832" t="s">
        <v>4804</v>
      </c>
      <c r="F2654" s="832" t="s">
        <v>4841</v>
      </c>
      <c r="G2654" s="832" t="s">
        <v>4842</v>
      </c>
      <c r="H2654" s="849">
        <v>5</v>
      </c>
      <c r="I2654" s="849">
        <v>295</v>
      </c>
      <c r="J2654" s="832">
        <v>0.22727272727272727</v>
      </c>
      <c r="K2654" s="832">
        <v>59</v>
      </c>
      <c r="L2654" s="849">
        <v>22</v>
      </c>
      <c r="M2654" s="849">
        <v>1298</v>
      </c>
      <c r="N2654" s="832">
        <v>1</v>
      </c>
      <c r="O2654" s="832">
        <v>59</v>
      </c>
      <c r="P2654" s="849">
        <v>22</v>
      </c>
      <c r="Q2654" s="849">
        <v>1342</v>
      </c>
      <c r="R2654" s="837">
        <v>1.0338983050847457</v>
      </c>
      <c r="S2654" s="850">
        <v>61</v>
      </c>
    </row>
    <row r="2655" spans="1:19" ht="14.4" customHeight="1" x14ac:dyDescent="0.3">
      <c r="A2655" s="831" t="s">
        <v>4551</v>
      </c>
      <c r="B2655" s="832" t="s">
        <v>4881</v>
      </c>
      <c r="C2655" s="832" t="s">
        <v>612</v>
      </c>
      <c r="D2655" s="832" t="s">
        <v>2500</v>
      </c>
      <c r="E2655" s="832" t="s">
        <v>4804</v>
      </c>
      <c r="F2655" s="832" t="s">
        <v>4847</v>
      </c>
      <c r="G2655" s="832" t="s">
        <v>4848</v>
      </c>
      <c r="H2655" s="849">
        <v>2</v>
      </c>
      <c r="I2655" s="849">
        <v>232</v>
      </c>
      <c r="J2655" s="832">
        <v>0.33333333333333331</v>
      </c>
      <c r="K2655" s="832">
        <v>116</v>
      </c>
      <c r="L2655" s="849">
        <v>6</v>
      </c>
      <c r="M2655" s="849">
        <v>696</v>
      </c>
      <c r="N2655" s="832">
        <v>1</v>
      </c>
      <c r="O2655" s="832">
        <v>116</v>
      </c>
      <c r="P2655" s="849">
        <v>3</v>
      </c>
      <c r="Q2655" s="849">
        <v>348</v>
      </c>
      <c r="R2655" s="837">
        <v>0.5</v>
      </c>
      <c r="S2655" s="850">
        <v>116</v>
      </c>
    </row>
    <row r="2656" spans="1:19" ht="14.4" customHeight="1" x14ac:dyDescent="0.3">
      <c r="A2656" s="831" t="s">
        <v>4551</v>
      </c>
      <c r="B2656" s="832" t="s">
        <v>4881</v>
      </c>
      <c r="C2656" s="832" t="s">
        <v>612</v>
      </c>
      <c r="D2656" s="832" t="s">
        <v>2500</v>
      </c>
      <c r="E2656" s="832" t="s">
        <v>4804</v>
      </c>
      <c r="F2656" s="832" t="s">
        <v>4925</v>
      </c>
      <c r="G2656" s="832" t="s">
        <v>4926</v>
      </c>
      <c r="H2656" s="849">
        <v>8</v>
      </c>
      <c r="I2656" s="849">
        <v>15552</v>
      </c>
      <c r="J2656" s="832">
        <v>1.5991773778920308</v>
      </c>
      <c r="K2656" s="832">
        <v>1944</v>
      </c>
      <c r="L2656" s="849">
        <v>5</v>
      </c>
      <c r="M2656" s="849">
        <v>9725</v>
      </c>
      <c r="N2656" s="832">
        <v>1</v>
      </c>
      <c r="O2656" s="832">
        <v>1945</v>
      </c>
      <c r="P2656" s="849">
        <v>4</v>
      </c>
      <c r="Q2656" s="849">
        <v>7800</v>
      </c>
      <c r="R2656" s="837">
        <v>0.80205655526992292</v>
      </c>
      <c r="S2656" s="850">
        <v>1950</v>
      </c>
    </row>
    <row r="2657" spans="1:19" ht="14.4" customHeight="1" x14ac:dyDescent="0.3">
      <c r="A2657" s="831" t="s">
        <v>4551</v>
      </c>
      <c r="B2657" s="832" t="s">
        <v>4881</v>
      </c>
      <c r="C2657" s="832" t="s">
        <v>612</v>
      </c>
      <c r="D2657" s="832" t="s">
        <v>2478</v>
      </c>
      <c r="E2657" s="832" t="s">
        <v>4553</v>
      </c>
      <c r="F2657" s="832" t="s">
        <v>4566</v>
      </c>
      <c r="G2657" s="832" t="s">
        <v>1172</v>
      </c>
      <c r="H2657" s="849"/>
      <c r="I2657" s="849"/>
      <c r="J2657" s="832"/>
      <c r="K2657" s="832"/>
      <c r="L2657" s="849">
        <v>2</v>
      </c>
      <c r="M2657" s="849">
        <v>27.48</v>
      </c>
      <c r="N2657" s="832">
        <v>1</v>
      </c>
      <c r="O2657" s="832">
        <v>13.74</v>
      </c>
      <c r="P2657" s="849"/>
      <c r="Q2657" s="849"/>
      <c r="R2657" s="837"/>
      <c r="S2657" s="850"/>
    </row>
    <row r="2658" spans="1:19" ht="14.4" customHeight="1" thickBot="1" x14ac:dyDescent="0.35">
      <c r="A2658" s="839" t="s">
        <v>4551</v>
      </c>
      <c r="B2658" s="840" t="s">
        <v>4881</v>
      </c>
      <c r="C2658" s="840" t="s">
        <v>612</v>
      </c>
      <c r="D2658" s="840" t="s">
        <v>2478</v>
      </c>
      <c r="E2658" s="840" t="s">
        <v>4553</v>
      </c>
      <c r="F2658" s="840" t="s">
        <v>4701</v>
      </c>
      <c r="G2658" s="840" t="s">
        <v>4702</v>
      </c>
      <c r="H2658" s="851"/>
      <c r="I2658" s="851"/>
      <c r="J2658" s="840"/>
      <c r="K2658" s="840"/>
      <c r="L2658" s="851">
        <v>1</v>
      </c>
      <c r="M2658" s="851">
        <v>538.54999999999995</v>
      </c>
      <c r="N2658" s="840">
        <v>1</v>
      </c>
      <c r="O2658" s="840">
        <v>538.54999999999995</v>
      </c>
      <c r="P2658" s="851"/>
      <c r="Q2658" s="851"/>
      <c r="R2658" s="845"/>
      <c r="S2658" s="852"/>
    </row>
  </sheetData>
  <autoFilter ref="A5:S5"/>
  <mergeCells count="12">
    <mergeCell ref="R4:R5"/>
    <mergeCell ref="S4:S5"/>
    <mergeCell ref="A1:S1"/>
    <mergeCell ref="A4:A5"/>
    <mergeCell ref="B4:B5"/>
    <mergeCell ref="C4:C5"/>
    <mergeCell ref="E4:E5"/>
    <mergeCell ref="F4:F5"/>
    <mergeCell ref="G4:G5"/>
    <mergeCell ref="H4:I4"/>
    <mergeCell ref="L4:M4"/>
    <mergeCell ref="P4:Q4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6">
    <tabColor theme="0" tint="-0.249977111117893"/>
    <outlinePr summaryRight="0"/>
    <pageSetUpPr fitToPage="1"/>
  </sheetPr>
  <dimension ref="A1:S30"/>
  <sheetViews>
    <sheetView showGridLines="0" showRowColHeaders="0" workbookViewId="0">
      <pane ySplit="5" topLeftCell="A6" activePane="bottomLeft" state="frozen"/>
      <selection sqref="A1:M1"/>
      <selection pane="bottomLeft" sqref="A1:S1"/>
    </sheetView>
  </sheetViews>
  <sheetFormatPr defaultRowHeight="14.4" customHeight="1" outlineLevelCol="1" x14ac:dyDescent="0.3"/>
  <cols>
    <col min="1" max="1" width="46.6640625" style="247" bestFit="1" customWidth="1" collapsed="1"/>
    <col min="2" max="2" width="7.77734375" style="215" hidden="1" customWidth="1" outlineLevel="1"/>
    <col min="3" max="3" width="0.109375" style="247" hidden="1" customWidth="1"/>
    <col min="4" max="4" width="7.77734375" style="215" customWidth="1"/>
    <col min="5" max="5" width="5.44140625" style="247" hidden="1" customWidth="1"/>
    <col min="6" max="6" width="7.77734375" style="215" customWidth="1"/>
    <col min="7" max="7" width="7.77734375" style="332" customWidth="1" collapsed="1"/>
    <col min="8" max="8" width="7.77734375" style="215" hidden="1" customWidth="1" outlineLevel="1"/>
    <col min="9" max="9" width="5.44140625" style="247" hidden="1" customWidth="1"/>
    <col min="10" max="10" width="7.77734375" style="215" customWidth="1"/>
    <col min="11" max="11" width="5.44140625" style="247" hidden="1" customWidth="1"/>
    <col min="12" max="12" width="7.77734375" style="215" customWidth="1"/>
    <col min="13" max="13" width="7.77734375" style="332" customWidth="1" collapsed="1"/>
    <col min="14" max="14" width="7.77734375" style="215" hidden="1" customWidth="1" outlineLevel="1"/>
    <col min="15" max="15" width="5" style="247" hidden="1" customWidth="1"/>
    <col min="16" max="16" width="7.77734375" style="215" customWidth="1"/>
    <col min="17" max="17" width="5" style="247" hidden="1" customWidth="1"/>
    <col min="18" max="18" width="7.77734375" style="215" customWidth="1"/>
    <col min="19" max="19" width="7.77734375" style="332" customWidth="1"/>
    <col min="20" max="16384" width="8.88671875" style="247"/>
  </cols>
  <sheetData>
    <row r="1" spans="1:19" ht="18.600000000000001" customHeight="1" thickBot="1" x14ac:dyDescent="0.4">
      <c r="A1" s="524" t="s">
        <v>156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  <c r="Q1" s="512"/>
      <c r="R1" s="512"/>
      <c r="S1" s="512"/>
    </row>
    <row r="2" spans="1:19" ht="14.4" customHeight="1" thickBot="1" x14ac:dyDescent="0.35">
      <c r="A2" s="371" t="s">
        <v>328</v>
      </c>
      <c r="B2" s="348"/>
      <c r="C2" s="220"/>
      <c r="D2" s="348"/>
      <c r="E2" s="220"/>
      <c r="F2" s="348"/>
      <c r="G2" s="349"/>
      <c r="H2" s="348"/>
      <c r="I2" s="220"/>
      <c r="J2" s="348"/>
      <c r="K2" s="220"/>
      <c r="L2" s="348"/>
      <c r="M2" s="349"/>
      <c r="N2" s="348"/>
      <c r="O2" s="220"/>
      <c r="P2" s="348"/>
      <c r="Q2" s="220"/>
      <c r="R2" s="348"/>
      <c r="S2" s="349"/>
    </row>
    <row r="3" spans="1:19" ht="14.4" customHeight="1" thickBot="1" x14ac:dyDescent="0.35">
      <c r="A3" s="342" t="s">
        <v>158</v>
      </c>
      <c r="B3" s="343">
        <f>SUBTOTAL(9,B6:B1048576)</f>
        <v>15516734</v>
      </c>
      <c r="C3" s="344">
        <f t="shared" ref="C3:R3" si="0">SUBTOTAL(9,C6:C1048576)</f>
        <v>189.26011465710471</v>
      </c>
      <c r="D3" s="344">
        <f t="shared" si="0"/>
        <v>17050366</v>
      </c>
      <c r="E3" s="344">
        <f t="shared" si="0"/>
        <v>17</v>
      </c>
      <c r="F3" s="344">
        <f t="shared" si="0"/>
        <v>12604074</v>
      </c>
      <c r="G3" s="347">
        <f>IF(D3&lt;&gt;0,F3/D3,"")</f>
        <v>0.73922600840357322</v>
      </c>
      <c r="H3" s="343">
        <f t="shared" si="0"/>
        <v>2374790.0000000005</v>
      </c>
      <c r="I3" s="344">
        <f t="shared" si="0"/>
        <v>6.8214088276742668</v>
      </c>
      <c r="J3" s="344">
        <f t="shared" si="0"/>
        <v>1838173.73</v>
      </c>
      <c r="K3" s="344">
        <f t="shared" si="0"/>
        <v>6</v>
      </c>
      <c r="L3" s="344">
        <f t="shared" si="0"/>
        <v>1508267.7399999984</v>
      </c>
      <c r="M3" s="345">
        <f>IF(J3&lt;&gt;0,L3/J3,"")</f>
        <v>0.82052513066868737</v>
      </c>
      <c r="N3" s="346">
        <f t="shared" si="0"/>
        <v>2127794.75</v>
      </c>
      <c r="O3" s="344">
        <f t="shared" si="0"/>
        <v>1.0129159604272364</v>
      </c>
      <c r="P3" s="344">
        <f t="shared" si="0"/>
        <v>3914871.8900000006</v>
      </c>
      <c r="Q3" s="344">
        <f t="shared" si="0"/>
        <v>2</v>
      </c>
      <c r="R3" s="344">
        <f t="shared" si="0"/>
        <v>3178137.7599999993</v>
      </c>
      <c r="S3" s="345">
        <f>IF(P3&lt;&gt;0,R3/P3,"")</f>
        <v>0.81181143324718064</v>
      </c>
    </row>
    <row r="4" spans="1:19" ht="14.4" customHeight="1" x14ac:dyDescent="0.3">
      <c r="A4" s="623" t="s">
        <v>128</v>
      </c>
      <c r="B4" s="624" t="s">
        <v>122</v>
      </c>
      <c r="C4" s="625"/>
      <c r="D4" s="625"/>
      <c r="E4" s="625"/>
      <c r="F4" s="625"/>
      <c r="G4" s="627"/>
      <c r="H4" s="624" t="s">
        <v>123</v>
      </c>
      <c r="I4" s="625"/>
      <c r="J4" s="625"/>
      <c r="K4" s="625"/>
      <c r="L4" s="625"/>
      <c r="M4" s="627"/>
      <c r="N4" s="624" t="s">
        <v>124</v>
      </c>
      <c r="O4" s="625"/>
      <c r="P4" s="625"/>
      <c r="Q4" s="625"/>
      <c r="R4" s="625"/>
      <c r="S4" s="627"/>
    </row>
    <row r="5" spans="1:19" ht="14.4" customHeight="1" thickBot="1" x14ac:dyDescent="0.35">
      <c r="A5" s="865"/>
      <c r="B5" s="866">
        <v>2015</v>
      </c>
      <c r="C5" s="867"/>
      <c r="D5" s="867">
        <v>2018</v>
      </c>
      <c r="E5" s="867"/>
      <c r="F5" s="867">
        <v>2019</v>
      </c>
      <c r="G5" s="905" t="s">
        <v>2</v>
      </c>
      <c r="H5" s="866">
        <v>2015</v>
      </c>
      <c r="I5" s="867"/>
      <c r="J5" s="867">
        <v>2018</v>
      </c>
      <c r="K5" s="867"/>
      <c r="L5" s="867">
        <v>2019</v>
      </c>
      <c r="M5" s="905" t="s">
        <v>2</v>
      </c>
      <c r="N5" s="866">
        <v>2015</v>
      </c>
      <c r="O5" s="867"/>
      <c r="P5" s="867">
        <v>2018</v>
      </c>
      <c r="Q5" s="867"/>
      <c r="R5" s="867">
        <v>2019</v>
      </c>
      <c r="S5" s="905" t="s">
        <v>2</v>
      </c>
    </row>
    <row r="6" spans="1:19" ht="14.4" customHeight="1" x14ac:dyDescent="0.3">
      <c r="A6" s="856" t="s">
        <v>4955</v>
      </c>
      <c r="B6" s="887">
        <v>15930</v>
      </c>
      <c r="C6" s="825">
        <v>0.73586474501108645</v>
      </c>
      <c r="D6" s="887">
        <v>21648</v>
      </c>
      <c r="E6" s="825">
        <v>1</v>
      </c>
      <c r="F6" s="887">
        <v>590</v>
      </c>
      <c r="G6" s="830">
        <v>2.7254249815225427E-2</v>
      </c>
      <c r="H6" s="887"/>
      <c r="I6" s="825"/>
      <c r="J6" s="887"/>
      <c r="K6" s="825"/>
      <c r="L6" s="887"/>
      <c r="M6" s="830"/>
      <c r="N6" s="887"/>
      <c r="O6" s="825"/>
      <c r="P6" s="887"/>
      <c r="Q6" s="825"/>
      <c r="R6" s="887"/>
      <c r="S6" s="231"/>
    </row>
    <row r="7" spans="1:19" ht="14.4" customHeight="1" x14ac:dyDescent="0.3">
      <c r="A7" s="857" t="s">
        <v>4956</v>
      </c>
      <c r="B7" s="889">
        <v>3858</v>
      </c>
      <c r="C7" s="832">
        <v>3.3842105263157896</v>
      </c>
      <c r="D7" s="889">
        <v>1140</v>
      </c>
      <c r="E7" s="832">
        <v>1</v>
      </c>
      <c r="F7" s="889">
        <v>3966</v>
      </c>
      <c r="G7" s="837">
        <v>3.4789473684210526</v>
      </c>
      <c r="H7" s="889"/>
      <c r="I7" s="832"/>
      <c r="J7" s="889"/>
      <c r="K7" s="832"/>
      <c r="L7" s="889">
        <v>2371.85</v>
      </c>
      <c r="M7" s="837"/>
      <c r="N7" s="889"/>
      <c r="O7" s="832"/>
      <c r="P7" s="889"/>
      <c r="Q7" s="832"/>
      <c r="R7" s="889"/>
      <c r="S7" s="838"/>
    </row>
    <row r="8" spans="1:19" ht="14.4" customHeight="1" x14ac:dyDescent="0.3">
      <c r="A8" s="857" t="s">
        <v>4957</v>
      </c>
      <c r="B8" s="889">
        <v>9191</v>
      </c>
      <c r="C8" s="832">
        <v>2.1419249592169658</v>
      </c>
      <c r="D8" s="889">
        <v>4291</v>
      </c>
      <c r="E8" s="832">
        <v>1</v>
      </c>
      <c r="F8" s="889">
        <v>744</v>
      </c>
      <c r="G8" s="837">
        <v>0.17338615707294336</v>
      </c>
      <c r="H8" s="889">
        <v>-7.2759576141834259E-12</v>
      </c>
      <c r="I8" s="832"/>
      <c r="J8" s="889"/>
      <c r="K8" s="832"/>
      <c r="L8" s="889"/>
      <c r="M8" s="837"/>
      <c r="N8" s="889">
        <v>121027.88</v>
      </c>
      <c r="O8" s="832"/>
      <c r="P8" s="889"/>
      <c r="Q8" s="832"/>
      <c r="R8" s="889"/>
      <c r="S8" s="838"/>
    </row>
    <row r="9" spans="1:19" ht="14.4" customHeight="1" x14ac:dyDescent="0.3">
      <c r="A9" s="857" t="s">
        <v>4958</v>
      </c>
      <c r="B9" s="889">
        <v>16923</v>
      </c>
      <c r="C9" s="832">
        <v>1.6316043193212495</v>
      </c>
      <c r="D9" s="889">
        <v>10372</v>
      </c>
      <c r="E9" s="832">
        <v>1</v>
      </c>
      <c r="F9" s="889">
        <v>78953</v>
      </c>
      <c r="G9" s="837">
        <v>7.6121288083301195</v>
      </c>
      <c r="H9" s="889">
        <v>2606.570000000002</v>
      </c>
      <c r="I9" s="832">
        <v>6.2416997081937146E-2</v>
      </c>
      <c r="J9" s="889">
        <v>41760.579999999987</v>
      </c>
      <c r="K9" s="832">
        <v>1</v>
      </c>
      <c r="L9" s="889">
        <v>0</v>
      </c>
      <c r="M9" s="837">
        <v>0</v>
      </c>
      <c r="N9" s="889">
        <v>42240.12</v>
      </c>
      <c r="O9" s="832">
        <v>0.50003799993891596</v>
      </c>
      <c r="P9" s="889">
        <v>84473.82</v>
      </c>
      <c r="Q9" s="832">
        <v>1</v>
      </c>
      <c r="R9" s="889">
        <v>39474.21</v>
      </c>
      <c r="S9" s="838">
        <v>0.46729519275912934</v>
      </c>
    </row>
    <row r="10" spans="1:19" ht="14.4" customHeight="1" x14ac:dyDescent="0.3">
      <c r="A10" s="857" t="s">
        <v>4959</v>
      </c>
      <c r="B10" s="889">
        <v>37</v>
      </c>
      <c r="C10" s="832"/>
      <c r="D10" s="889"/>
      <c r="E10" s="832"/>
      <c r="F10" s="889"/>
      <c r="G10" s="837"/>
      <c r="H10" s="889"/>
      <c r="I10" s="832"/>
      <c r="J10" s="889"/>
      <c r="K10" s="832"/>
      <c r="L10" s="889"/>
      <c r="M10" s="837"/>
      <c r="N10" s="889"/>
      <c r="O10" s="832"/>
      <c r="P10" s="889"/>
      <c r="Q10" s="832"/>
      <c r="R10" s="889"/>
      <c r="S10" s="838"/>
    </row>
    <row r="11" spans="1:19" ht="14.4" customHeight="1" x14ac:dyDescent="0.3">
      <c r="A11" s="857" t="s">
        <v>4960</v>
      </c>
      <c r="B11" s="889">
        <v>153</v>
      </c>
      <c r="C11" s="832"/>
      <c r="D11" s="889"/>
      <c r="E11" s="832"/>
      <c r="F11" s="889">
        <v>179</v>
      </c>
      <c r="G11" s="837"/>
      <c r="H11" s="889"/>
      <c r="I11" s="832"/>
      <c r="J11" s="889"/>
      <c r="K11" s="832"/>
      <c r="L11" s="889"/>
      <c r="M11" s="837"/>
      <c r="N11" s="889"/>
      <c r="O11" s="832"/>
      <c r="P11" s="889"/>
      <c r="Q11" s="832"/>
      <c r="R11" s="889"/>
      <c r="S11" s="838"/>
    </row>
    <row r="12" spans="1:19" ht="14.4" customHeight="1" x14ac:dyDescent="0.3">
      <c r="A12" s="857" t="s">
        <v>4961</v>
      </c>
      <c r="B12" s="889"/>
      <c r="C12" s="832"/>
      <c r="D12" s="889"/>
      <c r="E12" s="832"/>
      <c r="F12" s="889">
        <v>358</v>
      </c>
      <c r="G12" s="837"/>
      <c r="H12" s="889"/>
      <c r="I12" s="832"/>
      <c r="J12" s="889"/>
      <c r="K12" s="832"/>
      <c r="L12" s="889"/>
      <c r="M12" s="837"/>
      <c r="N12" s="889"/>
      <c r="O12" s="832"/>
      <c r="P12" s="889"/>
      <c r="Q12" s="832"/>
      <c r="R12" s="889"/>
      <c r="S12" s="838"/>
    </row>
    <row r="13" spans="1:19" ht="14.4" customHeight="1" x14ac:dyDescent="0.3">
      <c r="A13" s="857" t="s">
        <v>4962</v>
      </c>
      <c r="B13" s="889">
        <v>5688</v>
      </c>
      <c r="C13" s="832">
        <v>0.50447893569844793</v>
      </c>
      <c r="D13" s="889">
        <v>11275</v>
      </c>
      <c r="E13" s="832">
        <v>1</v>
      </c>
      <c r="F13" s="889">
        <v>116</v>
      </c>
      <c r="G13" s="837">
        <v>1.0288248337028825E-2</v>
      </c>
      <c r="H13" s="889">
        <v>9427.010000000002</v>
      </c>
      <c r="I13" s="832"/>
      <c r="J13" s="889"/>
      <c r="K13" s="832"/>
      <c r="L13" s="889"/>
      <c r="M13" s="837"/>
      <c r="N13" s="889"/>
      <c r="O13" s="832"/>
      <c r="P13" s="889"/>
      <c r="Q13" s="832"/>
      <c r="R13" s="889"/>
      <c r="S13" s="838"/>
    </row>
    <row r="14" spans="1:19" ht="14.4" customHeight="1" x14ac:dyDescent="0.3">
      <c r="A14" s="857" t="s">
        <v>4963</v>
      </c>
      <c r="B14" s="889">
        <v>74</v>
      </c>
      <c r="C14" s="832"/>
      <c r="D14" s="889"/>
      <c r="E14" s="832"/>
      <c r="F14" s="889"/>
      <c r="G14" s="837"/>
      <c r="H14" s="889"/>
      <c r="I14" s="832"/>
      <c r="J14" s="889"/>
      <c r="K14" s="832"/>
      <c r="L14" s="889"/>
      <c r="M14" s="837"/>
      <c r="N14" s="889"/>
      <c r="O14" s="832"/>
      <c r="P14" s="889"/>
      <c r="Q14" s="832"/>
      <c r="R14" s="889"/>
      <c r="S14" s="838"/>
    </row>
    <row r="15" spans="1:19" ht="14.4" customHeight="1" x14ac:dyDescent="0.3">
      <c r="A15" s="857" t="s">
        <v>4964</v>
      </c>
      <c r="B15" s="889"/>
      <c r="C15" s="832"/>
      <c r="D15" s="889">
        <v>4247</v>
      </c>
      <c r="E15" s="832">
        <v>1</v>
      </c>
      <c r="F15" s="889">
        <v>179</v>
      </c>
      <c r="G15" s="837">
        <v>4.2147398163409462E-2</v>
      </c>
      <c r="H15" s="889"/>
      <c r="I15" s="832"/>
      <c r="J15" s="889"/>
      <c r="K15" s="832"/>
      <c r="L15" s="889"/>
      <c r="M15" s="837"/>
      <c r="N15" s="889"/>
      <c r="O15" s="832"/>
      <c r="P15" s="889"/>
      <c r="Q15" s="832"/>
      <c r="R15" s="889"/>
      <c r="S15" s="838"/>
    </row>
    <row r="16" spans="1:19" ht="14.4" customHeight="1" x14ac:dyDescent="0.3">
      <c r="A16" s="857" t="s">
        <v>4965</v>
      </c>
      <c r="B16" s="889">
        <v>81165</v>
      </c>
      <c r="C16" s="832">
        <v>126.03260869565217</v>
      </c>
      <c r="D16" s="889">
        <v>644</v>
      </c>
      <c r="E16" s="832">
        <v>1</v>
      </c>
      <c r="F16" s="889">
        <v>7150</v>
      </c>
      <c r="G16" s="837">
        <v>11.102484472049689</v>
      </c>
      <c r="H16" s="889"/>
      <c r="I16" s="832"/>
      <c r="J16" s="889"/>
      <c r="K16" s="832"/>
      <c r="L16" s="889"/>
      <c r="M16" s="837"/>
      <c r="N16" s="889"/>
      <c r="O16" s="832"/>
      <c r="P16" s="889"/>
      <c r="Q16" s="832"/>
      <c r="R16" s="889"/>
      <c r="S16" s="838"/>
    </row>
    <row r="17" spans="1:19" ht="14.4" customHeight="1" x14ac:dyDescent="0.3">
      <c r="A17" s="857" t="s">
        <v>4966</v>
      </c>
      <c r="B17" s="889">
        <v>13221</v>
      </c>
      <c r="C17" s="832">
        <v>11.251914893617021</v>
      </c>
      <c r="D17" s="889">
        <v>1175</v>
      </c>
      <c r="E17" s="832">
        <v>1</v>
      </c>
      <c r="F17" s="889">
        <v>4672</v>
      </c>
      <c r="G17" s="837">
        <v>3.9761702127659575</v>
      </c>
      <c r="H17" s="889">
        <v>1021.77</v>
      </c>
      <c r="I17" s="832"/>
      <c r="J17" s="889"/>
      <c r="K17" s="832"/>
      <c r="L17" s="889">
        <v>2950.46</v>
      </c>
      <c r="M17" s="837"/>
      <c r="N17" s="889"/>
      <c r="O17" s="832"/>
      <c r="P17" s="889"/>
      <c r="Q17" s="832"/>
      <c r="R17" s="889"/>
      <c r="S17" s="838"/>
    </row>
    <row r="18" spans="1:19" ht="14.4" customHeight="1" x14ac:dyDescent="0.3">
      <c r="A18" s="857" t="s">
        <v>4967</v>
      </c>
      <c r="B18" s="889"/>
      <c r="C18" s="832"/>
      <c r="D18" s="889">
        <v>178</v>
      </c>
      <c r="E18" s="832">
        <v>1</v>
      </c>
      <c r="F18" s="889"/>
      <c r="G18" s="837"/>
      <c r="H18" s="889"/>
      <c r="I18" s="832"/>
      <c r="J18" s="889"/>
      <c r="K18" s="832"/>
      <c r="L18" s="889"/>
      <c r="M18" s="837"/>
      <c r="N18" s="889"/>
      <c r="O18" s="832"/>
      <c r="P18" s="889"/>
      <c r="Q18" s="832"/>
      <c r="R18" s="889"/>
      <c r="S18" s="838"/>
    </row>
    <row r="19" spans="1:19" ht="14.4" customHeight="1" x14ac:dyDescent="0.3">
      <c r="A19" s="857" t="s">
        <v>4968</v>
      </c>
      <c r="B19" s="889">
        <v>724197</v>
      </c>
      <c r="C19" s="832">
        <v>0.81676783261265284</v>
      </c>
      <c r="D19" s="889">
        <v>886662</v>
      </c>
      <c r="E19" s="832">
        <v>1</v>
      </c>
      <c r="F19" s="889">
        <v>502456</v>
      </c>
      <c r="G19" s="837">
        <v>0.56668268178855075</v>
      </c>
      <c r="H19" s="889">
        <v>10217.700000000001</v>
      </c>
      <c r="I19" s="832">
        <v>0.76923076923076927</v>
      </c>
      <c r="J19" s="889">
        <v>13283.01</v>
      </c>
      <c r="K19" s="832">
        <v>1</v>
      </c>
      <c r="L19" s="889">
        <v>15665.800000000005</v>
      </c>
      <c r="M19" s="837">
        <v>1.1793862987380124</v>
      </c>
      <c r="N19" s="889"/>
      <c r="O19" s="832"/>
      <c r="P19" s="889"/>
      <c r="Q19" s="832"/>
      <c r="R19" s="889">
        <v>48044.4</v>
      </c>
      <c r="S19" s="838"/>
    </row>
    <row r="20" spans="1:19" ht="14.4" customHeight="1" x14ac:dyDescent="0.3">
      <c r="A20" s="857" t="s">
        <v>4969</v>
      </c>
      <c r="B20" s="889">
        <v>5496</v>
      </c>
      <c r="C20" s="832">
        <v>30.876404494382022</v>
      </c>
      <c r="D20" s="889">
        <v>178</v>
      </c>
      <c r="E20" s="832">
        <v>1</v>
      </c>
      <c r="F20" s="889">
        <v>707</v>
      </c>
      <c r="G20" s="837">
        <v>3.9719101123595504</v>
      </c>
      <c r="H20" s="889">
        <v>1021.77</v>
      </c>
      <c r="I20" s="832"/>
      <c r="J20" s="889"/>
      <c r="K20" s="832"/>
      <c r="L20" s="889"/>
      <c r="M20" s="837"/>
      <c r="N20" s="889"/>
      <c r="O20" s="832"/>
      <c r="P20" s="889"/>
      <c r="Q20" s="832"/>
      <c r="R20" s="889"/>
      <c r="S20" s="838"/>
    </row>
    <row r="21" spans="1:19" ht="14.4" customHeight="1" x14ac:dyDescent="0.3">
      <c r="A21" s="857" t="s">
        <v>4970</v>
      </c>
      <c r="B21" s="889">
        <v>66310</v>
      </c>
      <c r="C21" s="832"/>
      <c r="D21" s="889"/>
      <c r="E21" s="832"/>
      <c r="F21" s="889">
        <v>2977</v>
      </c>
      <c r="G21" s="837"/>
      <c r="H21" s="889">
        <v>134.63</v>
      </c>
      <c r="I21" s="832"/>
      <c r="J21" s="889"/>
      <c r="K21" s="832"/>
      <c r="L21" s="889"/>
      <c r="M21" s="837"/>
      <c r="N21" s="889"/>
      <c r="O21" s="832"/>
      <c r="P21" s="889"/>
      <c r="Q21" s="832"/>
      <c r="R21" s="889"/>
      <c r="S21" s="838"/>
    </row>
    <row r="22" spans="1:19" ht="14.4" customHeight="1" x14ac:dyDescent="0.3">
      <c r="A22" s="857" t="s">
        <v>4971</v>
      </c>
      <c r="B22" s="889">
        <v>1597</v>
      </c>
      <c r="C22" s="832"/>
      <c r="D22" s="889"/>
      <c r="E22" s="832"/>
      <c r="F22" s="889"/>
      <c r="G22" s="837"/>
      <c r="H22" s="889"/>
      <c r="I22" s="832"/>
      <c r="J22" s="889"/>
      <c r="K22" s="832"/>
      <c r="L22" s="889"/>
      <c r="M22" s="837"/>
      <c r="N22" s="889"/>
      <c r="O22" s="832"/>
      <c r="P22" s="889"/>
      <c r="Q22" s="832"/>
      <c r="R22" s="889"/>
      <c r="S22" s="838"/>
    </row>
    <row r="23" spans="1:19" ht="14.4" customHeight="1" x14ac:dyDescent="0.3">
      <c r="A23" s="857" t="s">
        <v>2450</v>
      </c>
      <c r="B23" s="889">
        <v>14153999</v>
      </c>
      <c r="C23" s="832">
        <v>0.88520685035325097</v>
      </c>
      <c r="D23" s="889">
        <v>15989482</v>
      </c>
      <c r="E23" s="832">
        <v>1</v>
      </c>
      <c r="F23" s="889">
        <v>11919019</v>
      </c>
      <c r="G23" s="837">
        <v>0.74542871370066899</v>
      </c>
      <c r="H23" s="889">
        <v>2319921.1700000004</v>
      </c>
      <c r="I23" s="832">
        <v>1.3117833387281317</v>
      </c>
      <c r="J23" s="889">
        <v>1768524.65</v>
      </c>
      <c r="K23" s="832">
        <v>1</v>
      </c>
      <c r="L23" s="889">
        <v>1469918.6099999985</v>
      </c>
      <c r="M23" s="837">
        <v>0.8311552852825651</v>
      </c>
      <c r="N23" s="889">
        <v>1964526.7499999998</v>
      </c>
      <c r="O23" s="832">
        <v>0.51287796048832057</v>
      </c>
      <c r="P23" s="889">
        <v>3830398.0700000008</v>
      </c>
      <c r="Q23" s="832">
        <v>1</v>
      </c>
      <c r="R23" s="889">
        <v>3090619.1499999994</v>
      </c>
      <c r="S23" s="838">
        <v>0.80686630828424544</v>
      </c>
    </row>
    <row r="24" spans="1:19" ht="14.4" customHeight="1" x14ac:dyDescent="0.3">
      <c r="A24" s="857" t="s">
        <v>4972</v>
      </c>
      <c r="B24" s="889">
        <v>205929</v>
      </c>
      <c r="C24" s="832">
        <v>3.5473807514082445</v>
      </c>
      <c r="D24" s="889">
        <v>58051</v>
      </c>
      <c r="E24" s="832">
        <v>1</v>
      </c>
      <c r="F24" s="889">
        <v>4548</v>
      </c>
      <c r="G24" s="837">
        <v>7.8344903619231368E-2</v>
      </c>
      <c r="H24" s="889">
        <v>969.38</v>
      </c>
      <c r="I24" s="832">
        <v>0.4816627496186468</v>
      </c>
      <c r="J24" s="889">
        <v>2012.57</v>
      </c>
      <c r="K24" s="832">
        <v>1</v>
      </c>
      <c r="L24" s="889">
        <v>2950.46</v>
      </c>
      <c r="M24" s="837">
        <v>1.4660160888813807</v>
      </c>
      <c r="N24" s="889"/>
      <c r="O24" s="832"/>
      <c r="P24" s="889"/>
      <c r="Q24" s="832"/>
      <c r="R24" s="889"/>
      <c r="S24" s="838"/>
    </row>
    <row r="25" spans="1:19" ht="14.4" customHeight="1" x14ac:dyDescent="0.3">
      <c r="A25" s="857" t="s">
        <v>4973</v>
      </c>
      <c r="B25" s="889">
        <v>27784</v>
      </c>
      <c r="C25" s="832"/>
      <c r="D25" s="889"/>
      <c r="E25" s="832"/>
      <c r="F25" s="889">
        <v>823</v>
      </c>
      <c r="G25" s="837"/>
      <c r="H25" s="889">
        <v>2012.57</v>
      </c>
      <c r="I25" s="832"/>
      <c r="J25" s="889"/>
      <c r="K25" s="832"/>
      <c r="L25" s="889"/>
      <c r="M25" s="837"/>
      <c r="N25" s="889"/>
      <c r="O25" s="832"/>
      <c r="P25" s="889"/>
      <c r="Q25" s="832"/>
      <c r="R25" s="889"/>
      <c r="S25" s="838"/>
    </row>
    <row r="26" spans="1:19" ht="14.4" customHeight="1" x14ac:dyDescent="0.3">
      <c r="A26" s="857" t="s">
        <v>4974</v>
      </c>
      <c r="B26" s="889">
        <v>1209</v>
      </c>
      <c r="C26" s="832">
        <v>3.4056338028169013</v>
      </c>
      <c r="D26" s="889">
        <v>355</v>
      </c>
      <c r="E26" s="832">
        <v>1</v>
      </c>
      <c r="F26" s="889">
        <v>537</v>
      </c>
      <c r="G26" s="837">
        <v>1.5126760563380282</v>
      </c>
      <c r="H26" s="889"/>
      <c r="I26" s="832"/>
      <c r="J26" s="889"/>
      <c r="K26" s="832"/>
      <c r="L26" s="889"/>
      <c r="M26" s="837"/>
      <c r="N26" s="889"/>
      <c r="O26" s="832"/>
      <c r="P26" s="889"/>
      <c r="Q26" s="832"/>
      <c r="R26" s="889"/>
      <c r="S26" s="838"/>
    </row>
    <row r="27" spans="1:19" ht="14.4" customHeight="1" x14ac:dyDescent="0.3">
      <c r="A27" s="857" t="s">
        <v>4975</v>
      </c>
      <c r="B27" s="889">
        <v>3504</v>
      </c>
      <c r="C27" s="832"/>
      <c r="D27" s="889"/>
      <c r="E27" s="832"/>
      <c r="F27" s="889">
        <v>669</v>
      </c>
      <c r="G27" s="837"/>
      <c r="H27" s="889"/>
      <c r="I27" s="832"/>
      <c r="J27" s="889"/>
      <c r="K27" s="832"/>
      <c r="L27" s="889">
        <v>1193.67</v>
      </c>
      <c r="M27" s="837"/>
      <c r="N27" s="889"/>
      <c r="O27" s="832"/>
      <c r="P27" s="889"/>
      <c r="Q27" s="832"/>
      <c r="R27" s="889"/>
      <c r="S27" s="838"/>
    </row>
    <row r="28" spans="1:19" ht="14.4" customHeight="1" x14ac:dyDescent="0.3">
      <c r="A28" s="857" t="s">
        <v>4976</v>
      </c>
      <c r="B28" s="889">
        <v>179423</v>
      </c>
      <c r="C28" s="832">
        <v>3.0135373452694871</v>
      </c>
      <c r="D28" s="889">
        <v>59539</v>
      </c>
      <c r="E28" s="832">
        <v>1</v>
      </c>
      <c r="F28" s="889">
        <v>72265</v>
      </c>
      <c r="G28" s="837">
        <v>1.2137422529770403</v>
      </c>
      <c r="H28" s="889">
        <v>2043.54</v>
      </c>
      <c r="I28" s="832">
        <v>2</v>
      </c>
      <c r="J28" s="889">
        <v>1021.77</v>
      </c>
      <c r="K28" s="832">
        <v>1</v>
      </c>
      <c r="L28" s="889">
        <v>3133.16</v>
      </c>
      <c r="M28" s="837">
        <v>3.0664043767188311</v>
      </c>
      <c r="N28" s="889"/>
      <c r="O28" s="832"/>
      <c r="P28" s="889"/>
      <c r="Q28" s="832"/>
      <c r="R28" s="889"/>
      <c r="S28" s="838"/>
    </row>
    <row r="29" spans="1:19" ht="14.4" customHeight="1" x14ac:dyDescent="0.3">
      <c r="A29" s="857" t="s">
        <v>4977</v>
      </c>
      <c r="B29" s="889"/>
      <c r="C29" s="832"/>
      <c r="D29" s="889">
        <v>116</v>
      </c>
      <c r="E29" s="832">
        <v>1</v>
      </c>
      <c r="F29" s="889">
        <v>358</v>
      </c>
      <c r="G29" s="837">
        <v>3.0862068965517242</v>
      </c>
      <c r="H29" s="889"/>
      <c r="I29" s="832"/>
      <c r="J29" s="889"/>
      <c r="K29" s="832"/>
      <c r="L29" s="889"/>
      <c r="M29" s="837"/>
      <c r="N29" s="889"/>
      <c r="O29" s="832"/>
      <c r="P29" s="889"/>
      <c r="Q29" s="832"/>
      <c r="R29" s="889"/>
      <c r="S29" s="838"/>
    </row>
    <row r="30" spans="1:19" ht="14.4" customHeight="1" thickBot="1" x14ac:dyDescent="0.35">
      <c r="A30" s="893" t="s">
        <v>4978</v>
      </c>
      <c r="B30" s="891">
        <v>1046</v>
      </c>
      <c r="C30" s="840">
        <v>1.0325765054294176</v>
      </c>
      <c r="D30" s="891">
        <v>1013</v>
      </c>
      <c r="E30" s="840">
        <v>1</v>
      </c>
      <c r="F30" s="891">
        <v>2808</v>
      </c>
      <c r="G30" s="845">
        <v>2.7719644619940769</v>
      </c>
      <c r="H30" s="891">
        <v>25413.89</v>
      </c>
      <c r="I30" s="840">
        <v>2.1963149730147826</v>
      </c>
      <c r="J30" s="891">
        <v>11571.15</v>
      </c>
      <c r="K30" s="840">
        <v>1</v>
      </c>
      <c r="L30" s="891">
        <v>10083.73</v>
      </c>
      <c r="M30" s="845">
        <v>0.87145443624877383</v>
      </c>
      <c r="N30" s="891"/>
      <c r="O30" s="840"/>
      <c r="P30" s="891"/>
      <c r="Q30" s="840"/>
      <c r="R30" s="891"/>
      <c r="S30" s="846"/>
    </row>
  </sheetData>
  <mergeCells count="5">
    <mergeCell ref="A1:S1"/>
    <mergeCell ref="A4:A5"/>
    <mergeCell ref="B4:G4"/>
    <mergeCell ref="H4:M4"/>
    <mergeCell ref="N4:S4"/>
  </mergeCells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{BA794F54-B18B-4A26-BB4F-CB6E26EA0EF6}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{902DDBAC-AFA8-4C48-B345-7784752BF2A0}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{79EC4184-E94E-4209-8644-6CBC339FEFF0}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B3 D3 F3 H3 J3 L3 N3 P3 R3" formulaRange="1"/>
    <ignoredError sqref="M3 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A794F54-B18B-4A26-BB4F-CB6E26EA0EF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902DDBAC-AFA8-4C48-B345-7784752BF2A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79EC4184-E94E-4209-8644-6CBC339FEFF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1">
    <tabColor theme="0" tint="-0.249977111117893"/>
    <outlinePr summaryRight="0"/>
    <pageSetUpPr fitToPage="1"/>
  </sheetPr>
  <dimension ref="A1:Q495"/>
  <sheetViews>
    <sheetView showGridLines="0" showRowColHeaders="0" workbookViewId="0">
      <pane ySplit="5" topLeftCell="A6" activePane="bottomLeft" state="frozen"/>
      <selection activeCell="A5" sqref="A5"/>
      <selection pane="bottomLeft" sqref="A1:Q1"/>
    </sheetView>
  </sheetViews>
  <sheetFormatPr defaultRowHeight="14.4" customHeight="1" outlineLevelCol="1" x14ac:dyDescent="0.3"/>
  <cols>
    <col min="1" max="1" width="3" style="247" bestFit="1" customWidth="1"/>
    <col min="2" max="2" width="8.6640625" style="247" bestFit="1" customWidth="1"/>
    <col min="3" max="3" width="2.109375" style="247" bestFit="1" customWidth="1"/>
    <col min="4" max="4" width="8" style="247" bestFit="1" customWidth="1"/>
    <col min="5" max="5" width="52.88671875" style="247" bestFit="1" customWidth="1" collapsed="1"/>
    <col min="6" max="7" width="11.109375" style="329" hidden="1" customWidth="1" outlineLevel="1"/>
    <col min="8" max="9" width="9.33203125" style="329" hidden="1" customWidth="1"/>
    <col min="10" max="11" width="11.109375" style="329" customWidth="1"/>
    <col min="12" max="13" width="9.33203125" style="329" hidden="1" customWidth="1"/>
    <col min="14" max="15" width="11.109375" style="329" customWidth="1"/>
    <col min="16" max="16" width="11.109375" style="332" customWidth="1"/>
    <col min="17" max="17" width="11.109375" style="329" customWidth="1"/>
    <col min="18" max="16384" width="8.88671875" style="247"/>
  </cols>
  <sheetData>
    <row r="1" spans="1:17" ht="18.600000000000001" customHeight="1" thickBot="1" x14ac:dyDescent="0.4">
      <c r="A1" s="512" t="s">
        <v>5136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  <c r="Q1" s="512"/>
    </row>
    <row r="2" spans="1:17" ht="14.4" customHeight="1" thickBot="1" x14ac:dyDescent="0.35">
      <c r="A2" s="371" t="s">
        <v>328</v>
      </c>
      <c r="B2" s="248"/>
      <c r="C2" s="248"/>
      <c r="D2" s="248"/>
      <c r="E2" s="248"/>
      <c r="F2" s="350"/>
      <c r="G2" s="350"/>
      <c r="H2" s="350"/>
      <c r="I2" s="350"/>
      <c r="J2" s="350"/>
      <c r="K2" s="350"/>
      <c r="L2" s="350"/>
      <c r="M2" s="350"/>
      <c r="N2" s="350"/>
      <c r="O2" s="350"/>
      <c r="P2" s="351"/>
      <c r="Q2" s="350"/>
    </row>
    <row r="3" spans="1:17" ht="14.4" customHeight="1" thickBot="1" x14ac:dyDescent="0.35">
      <c r="E3" s="112" t="s">
        <v>158</v>
      </c>
      <c r="F3" s="207">
        <f t="shared" ref="F3:O3" si="0">SUBTOTAL(9,F6:F1048576)</f>
        <v>28651.420000000002</v>
      </c>
      <c r="G3" s="208">
        <f t="shared" si="0"/>
        <v>20019318.750000007</v>
      </c>
      <c r="H3" s="208"/>
      <c r="I3" s="208"/>
      <c r="J3" s="208">
        <f t="shared" si="0"/>
        <v>30760.530000000006</v>
      </c>
      <c r="K3" s="208">
        <f t="shared" si="0"/>
        <v>22803411.620000005</v>
      </c>
      <c r="L3" s="208"/>
      <c r="M3" s="208"/>
      <c r="N3" s="208">
        <f t="shared" si="0"/>
        <v>24498.989999999998</v>
      </c>
      <c r="O3" s="208">
        <f t="shared" si="0"/>
        <v>17290479.500000004</v>
      </c>
      <c r="P3" s="79">
        <f>IF(K3=0,0,O3/K3)</f>
        <v>0.75824090658588916</v>
      </c>
      <c r="Q3" s="209">
        <f>IF(N3=0,0,O3/N3)</f>
        <v>705.76295186046468</v>
      </c>
    </row>
    <row r="4" spans="1:17" ht="14.4" customHeight="1" x14ac:dyDescent="0.3">
      <c r="A4" s="632" t="s">
        <v>73</v>
      </c>
      <c r="B4" s="630" t="s">
        <v>118</v>
      </c>
      <c r="C4" s="632" t="s">
        <v>119</v>
      </c>
      <c r="D4" s="641" t="s">
        <v>120</v>
      </c>
      <c r="E4" s="633" t="s">
        <v>80</v>
      </c>
      <c r="F4" s="639">
        <v>2015</v>
      </c>
      <c r="G4" s="640"/>
      <c r="H4" s="210"/>
      <c r="I4" s="210"/>
      <c r="J4" s="639">
        <v>2018</v>
      </c>
      <c r="K4" s="640"/>
      <c r="L4" s="210"/>
      <c r="M4" s="210"/>
      <c r="N4" s="639">
        <v>2019</v>
      </c>
      <c r="O4" s="640"/>
      <c r="P4" s="642" t="s">
        <v>2</v>
      </c>
      <c r="Q4" s="631" t="s">
        <v>121</v>
      </c>
    </row>
    <row r="5" spans="1:17" ht="14.4" customHeight="1" thickBot="1" x14ac:dyDescent="0.35">
      <c r="A5" s="896"/>
      <c r="B5" s="894"/>
      <c r="C5" s="896"/>
      <c r="D5" s="906"/>
      <c r="E5" s="898"/>
      <c r="F5" s="907" t="s">
        <v>90</v>
      </c>
      <c r="G5" s="908" t="s">
        <v>14</v>
      </c>
      <c r="H5" s="909"/>
      <c r="I5" s="909"/>
      <c r="J5" s="907" t="s">
        <v>90</v>
      </c>
      <c r="K5" s="908" t="s">
        <v>14</v>
      </c>
      <c r="L5" s="909"/>
      <c r="M5" s="909"/>
      <c r="N5" s="907" t="s">
        <v>90</v>
      </c>
      <c r="O5" s="908" t="s">
        <v>14</v>
      </c>
      <c r="P5" s="910"/>
      <c r="Q5" s="903"/>
    </row>
    <row r="6" spans="1:17" ht="14.4" customHeight="1" x14ac:dyDescent="0.3">
      <c r="A6" s="824" t="s">
        <v>4979</v>
      </c>
      <c r="B6" s="825" t="s">
        <v>4552</v>
      </c>
      <c r="C6" s="825" t="s">
        <v>4804</v>
      </c>
      <c r="D6" s="825" t="s">
        <v>4817</v>
      </c>
      <c r="E6" s="825" t="s">
        <v>4818</v>
      </c>
      <c r="F6" s="225"/>
      <c r="G6" s="225"/>
      <c r="H6" s="225"/>
      <c r="I6" s="225"/>
      <c r="J6" s="225"/>
      <c r="K6" s="225"/>
      <c r="L6" s="225"/>
      <c r="M6" s="225"/>
      <c r="N6" s="225">
        <v>1</v>
      </c>
      <c r="O6" s="225">
        <v>179</v>
      </c>
      <c r="P6" s="830"/>
      <c r="Q6" s="848">
        <v>179</v>
      </c>
    </row>
    <row r="7" spans="1:17" ht="14.4" customHeight="1" x14ac:dyDescent="0.3">
      <c r="A7" s="831" t="s">
        <v>4979</v>
      </c>
      <c r="B7" s="832" t="s">
        <v>4552</v>
      </c>
      <c r="C7" s="832" t="s">
        <v>4804</v>
      </c>
      <c r="D7" s="832" t="s">
        <v>4847</v>
      </c>
      <c r="E7" s="832" t="s">
        <v>4848</v>
      </c>
      <c r="F7" s="849"/>
      <c r="G7" s="849"/>
      <c r="H7" s="849"/>
      <c r="I7" s="849"/>
      <c r="J7" s="849"/>
      <c r="K7" s="849"/>
      <c r="L7" s="849"/>
      <c r="M7" s="849"/>
      <c r="N7" s="849">
        <v>2</v>
      </c>
      <c r="O7" s="849">
        <v>232</v>
      </c>
      <c r="P7" s="837"/>
      <c r="Q7" s="850">
        <v>116</v>
      </c>
    </row>
    <row r="8" spans="1:17" ht="14.4" customHeight="1" x14ac:dyDescent="0.3">
      <c r="A8" s="831" t="s">
        <v>4979</v>
      </c>
      <c r="B8" s="832" t="s">
        <v>4881</v>
      </c>
      <c r="C8" s="832" t="s">
        <v>4804</v>
      </c>
      <c r="D8" s="832" t="s">
        <v>4813</v>
      </c>
      <c r="E8" s="832" t="s">
        <v>4814</v>
      </c>
      <c r="F8" s="849">
        <v>2</v>
      </c>
      <c r="G8" s="849">
        <v>74</v>
      </c>
      <c r="H8" s="849"/>
      <c r="I8" s="849">
        <v>37</v>
      </c>
      <c r="J8" s="849"/>
      <c r="K8" s="849"/>
      <c r="L8" s="849"/>
      <c r="M8" s="849"/>
      <c r="N8" s="849"/>
      <c r="O8" s="849"/>
      <c r="P8" s="837"/>
      <c r="Q8" s="850"/>
    </row>
    <row r="9" spans="1:17" ht="14.4" customHeight="1" x14ac:dyDescent="0.3">
      <c r="A9" s="831" t="s">
        <v>4979</v>
      </c>
      <c r="B9" s="832" t="s">
        <v>4881</v>
      </c>
      <c r="C9" s="832" t="s">
        <v>4804</v>
      </c>
      <c r="D9" s="832" t="s">
        <v>4899</v>
      </c>
      <c r="E9" s="832" t="s">
        <v>4900</v>
      </c>
      <c r="F9" s="849">
        <v>1</v>
      </c>
      <c r="G9" s="849">
        <v>177</v>
      </c>
      <c r="H9" s="849">
        <v>0.9943820224719101</v>
      </c>
      <c r="I9" s="849">
        <v>177</v>
      </c>
      <c r="J9" s="849">
        <v>1</v>
      </c>
      <c r="K9" s="849">
        <v>178</v>
      </c>
      <c r="L9" s="849">
        <v>1</v>
      </c>
      <c r="M9" s="849">
        <v>178</v>
      </c>
      <c r="N9" s="849">
        <v>1</v>
      </c>
      <c r="O9" s="849">
        <v>179</v>
      </c>
      <c r="P9" s="837">
        <v>1.0056179775280898</v>
      </c>
      <c r="Q9" s="850">
        <v>179</v>
      </c>
    </row>
    <row r="10" spans="1:17" ht="14.4" customHeight="1" x14ac:dyDescent="0.3">
      <c r="A10" s="831" t="s">
        <v>4979</v>
      </c>
      <c r="B10" s="832" t="s">
        <v>4881</v>
      </c>
      <c r="C10" s="832" t="s">
        <v>4804</v>
      </c>
      <c r="D10" s="832" t="s">
        <v>4903</v>
      </c>
      <c r="E10" s="832" t="s">
        <v>4904</v>
      </c>
      <c r="F10" s="849">
        <v>8</v>
      </c>
      <c r="G10" s="849">
        <v>5720</v>
      </c>
      <c r="H10" s="849"/>
      <c r="I10" s="849">
        <v>715</v>
      </c>
      <c r="J10" s="849"/>
      <c r="K10" s="849"/>
      <c r="L10" s="849"/>
      <c r="M10" s="849"/>
      <c r="N10" s="849"/>
      <c r="O10" s="849"/>
      <c r="P10" s="837"/>
      <c r="Q10" s="850"/>
    </row>
    <row r="11" spans="1:17" ht="14.4" customHeight="1" x14ac:dyDescent="0.3">
      <c r="A11" s="831" t="s">
        <v>4979</v>
      </c>
      <c r="B11" s="832" t="s">
        <v>4881</v>
      </c>
      <c r="C11" s="832" t="s">
        <v>4804</v>
      </c>
      <c r="D11" s="832" t="s">
        <v>4913</v>
      </c>
      <c r="E11" s="832" t="s">
        <v>4914</v>
      </c>
      <c r="F11" s="849"/>
      <c r="G11" s="849"/>
      <c r="H11" s="849"/>
      <c r="I11" s="849"/>
      <c r="J11" s="849">
        <v>20</v>
      </c>
      <c r="K11" s="849">
        <v>17580</v>
      </c>
      <c r="L11" s="849">
        <v>1</v>
      </c>
      <c r="M11" s="849">
        <v>879</v>
      </c>
      <c r="N11" s="849"/>
      <c r="O11" s="849"/>
      <c r="P11" s="837"/>
      <c r="Q11" s="850"/>
    </row>
    <row r="12" spans="1:17" ht="14.4" customHeight="1" x14ac:dyDescent="0.3">
      <c r="A12" s="831" t="s">
        <v>4979</v>
      </c>
      <c r="B12" s="832" t="s">
        <v>4881</v>
      </c>
      <c r="C12" s="832" t="s">
        <v>4804</v>
      </c>
      <c r="D12" s="832" t="s">
        <v>4917</v>
      </c>
      <c r="E12" s="832" t="s">
        <v>4918</v>
      </c>
      <c r="F12" s="849">
        <v>1</v>
      </c>
      <c r="G12" s="849">
        <v>355</v>
      </c>
      <c r="H12" s="849"/>
      <c r="I12" s="849">
        <v>355</v>
      </c>
      <c r="J12" s="849"/>
      <c r="K12" s="849"/>
      <c r="L12" s="849"/>
      <c r="M12" s="849"/>
      <c r="N12" s="849"/>
      <c r="O12" s="849"/>
      <c r="P12" s="837"/>
      <c r="Q12" s="850"/>
    </row>
    <row r="13" spans="1:17" ht="14.4" customHeight="1" x14ac:dyDescent="0.3">
      <c r="A13" s="831" t="s">
        <v>4979</v>
      </c>
      <c r="B13" s="832" t="s">
        <v>4881</v>
      </c>
      <c r="C13" s="832" t="s">
        <v>4804</v>
      </c>
      <c r="D13" s="832" t="s">
        <v>4923</v>
      </c>
      <c r="E13" s="832" t="s">
        <v>4924</v>
      </c>
      <c r="F13" s="849">
        <v>2</v>
      </c>
      <c r="G13" s="849">
        <v>7660</v>
      </c>
      <c r="H13" s="849"/>
      <c r="I13" s="849">
        <v>3830</v>
      </c>
      <c r="J13" s="849"/>
      <c r="K13" s="849"/>
      <c r="L13" s="849"/>
      <c r="M13" s="849"/>
      <c r="N13" s="849"/>
      <c r="O13" s="849"/>
      <c r="P13" s="837"/>
      <c r="Q13" s="850"/>
    </row>
    <row r="14" spans="1:17" ht="14.4" customHeight="1" x14ac:dyDescent="0.3">
      <c r="A14" s="831" t="s">
        <v>4979</v>
      </c>
      <c r="B14" s="832" t="s">
        <v>4881</v>
      </c>
      <c r="C14" s="832" t="s">
        <v>4804</v>
      </c>
      <c r="D14" s="832" t="s">
        <v>4925</v>
      </c>
      <c r="E14" s="832" t="s">
        <v>4926</v>
      </c>
      <c r="F14" s="849">
        <v>1</v>
      </c>
      <c r="G14" s="849">
        <v>1944</v>
      </c>
      <c r="H14" s="849">
        <v>0.49974293059125963</v>
      </c>
      <c r="I14" s="849">
        <v>1944</v>
      </c>
      <c r="J14" s="849">
        <v>2</v>
      </c>
      <c r="K14" s="849">
        <v>3890</v>
      </c>
      <c r="L14" s="849">
        <v>1</v>
      </c>
      <c r="M14" s="849">
        <v>1945</v>
      </c>
      <c r="N14" s="849"/>
      <c r="O14" s="849"/>
      <c r="P14" s="837"/>
      <c r="Q14" s="850"/>
    </row>
    <row r="15" spans="1:17" ht="14.4" customHeight="1" x14ac:dyDescent="0.3">
      <c r="A15" s="831" t="s">
        <v>4980</v>
      </c>
      <c r="B15" s="832" t="s">
        <v>4552</v>
      </c>
      <c r="C15" s="832" t="s">
        <v>4553</v>
      </c>
      <c r="D15" s="832" t="s">
        <v>4653</v>
      </c>
      <c r="E15" s="832" t="s">
        <v>2101</v>
      </c>
      <c r="F15" s="849"/>
      <c r="G15" s="849"/>
      <c r="H15" s="849"/>
      <c r="I15" s="849"/>
      <c r="J15" s="849"/>
      <c r="K15" s="849"/>
      <c r="L15" s="849"/>
      <c r="M15" s="849"/>
      <c r="N15" s="849">
        <v>0.6</v>
      </c>
      <c r="O15" s="849">
        <v>320.14999999999998</v>
      </c>
      <c r="P15" s="837"/>
      <c r="Q15" s="850">
        <v>533.58333333333337</v>
      </c>
    </row>
    <row r="16" spans="1:17" ht="14.4" customHeight="1" x14ac:dyDescent="0.3">
      <c r="A16" s="831" t="s">
        <v>4980</v>
      </c>
      <c r="B16" s="832" t="s">
        <v>4552</v>
      </c>
      <c r="C16" s="832" t="s">
        <v>4553</v>
      </c>
      <c r="D16" s="832" t="s">
        <v>4673</v>
      </c>
      <c r="E16" s="832" t="s">
        <v>4674</v>
      </c>
      <c r="F16" s="849"/>
      <c r="G16" s="849"/>
      <c r="H16" s="849"/>
      <c r="I16" s="849"/>
      <c r="J16" s="849"/>
      <c r="K16" s="849"/>
      <c r="L16" s="849"/>
      <c r="M16" s="849"/>
      <c r="N16" s="849">
        <v>0.75</v>
      </c>
      <c r="O16" s="849">
        <v>78.260000000000005</v>
      </c>
      <c r="P16" s="837"/>
      <c r="Q16" s="850">
        <v>104.34666666666668</v>
      </c>
    </row>
    <row r="17" spans="1:17" ht="14.4" customHeight="1" x14ac:dyDescent="0.3">
      <c r="A17" s="831" t="s">
        <v>4980</v>
      </c>
      <c r="B17" s="832" t="s">
        <v>4552</v>
      </c>
      <c r="C17" s="832" t="s">
        <v>4553</v>
      </c>
      <c r="D17" s="832" t="s">
        <v>4675</v>
      </c>
      <c r="E17" s="832" t="s">
        <v>4674</v>
      </c>
      <c r="F17" s="849"/>
      <c r="G17" s="849"/>
      <c r="H17" s="849"/>
      <c r="I17" s="849"/>
      <c r="J17" s="849"/>
      <c r="K17" s="849"/>
      <c r="L17" s="849"/>
      <c r="M17" s="849"/>
      <c r="N17" s="849">
        <v>1</v>
      </c>
      <c r="O17" s="849">
        <v>179.52</v>
      </c>
      <c r="P17" s="837"/>
      <c r="Q17" s="850">
        <v>179.52</v>
      </c>
    </row>
    <row r="18" spans="1:17" ht="14.4" customHeight="1" x14ac:dyDescent="0.3">
      <c r="A18" s="831" t="s">
        <v>4980</v>
      </c>
      <c r="B18" s="832" t="s">
        <v>4552</v>
      </c>
      <c r="C18" s="832" t="s">
        <v>4553</v>
      </c>
      <c r="D18" s="832" t="s">
        <v>4683</v>
      </c>
      <c r="E18" s="832" t="s">
        <v>4684</v>
      </c>
      <c r="F18" s="849"/>
      <c r="G18" s="849"/>
      <c r="H18" s="849"/>
      <c r="I18" s="849"/>
      <c r="J18" s="849"/>
      <c r="K18" s="849"/>
      <c r="L18" s="849"/>
      <c r="M18" s="849"/>
      <c r="N18" s="849">
        <v>0.95</v>
      </c>
      <c r="O18" s="849">
        <v>151.35</v>
      </c>
      <c r="P18" s="837"/>
      <c r="Q18" s="850">
        <v>159.31578947368422</v>
      </c>
    </row>
    <row r="19" spans="1:17" ht="14.4" customHeight="1" x14ac:dyDescent="0.3">
      <c r="A19" s="831" t="s">
        <v>4980</v>
      </c>
      <c r="B19" s="832" t="s">
        <v>4552</v>
      </c>
      <c r="C19" s="832" t="s">
        <v>4553</v>
      </c>
      <c r="D19" s="832" t="s">
        <v>4763</v>
      </c>
      <c r="E19" s="832" t="s">
        <v>728</v>
      </c>
      <c r="F19" s="849"/>
      <c r="G19" s="849"/>
      <c r="H19" s="849"/>
      <c r="I19" s="849"/>
      <c r="J19" s="849"/>
      <c r="K19" s="849"/>
      <c r="L19" s="849"/>
      <c r="M19" s="849"/>
      <c r="N19" s="849">
        <v>3</v>
      </c>
      <c r="O19" s="849">
        <v>338.91</v>
      </c>
      <c r="P19" s="837"/>
      <c r="Q19" s="850">
        <v>112.97000000000001</v>
      </c>
    </row>
    <row r="20" spans="1:17" ht="14.4" customHeight="1" x14ac:dyDescent="0.3">
      <c r="A20" s="831" t="s">
        <v>4980</v>
      </c>
      <c r="B20" s="832" t="s">
        <v>4552</v>
      </c>
      <c r="C20" s="832" t="s">
        <v>4553</v>
      </c>
      <c r="D20" s="832" t="s">
        <v>4764</v>
      </c>
      <c r="E20" s="832" t="s">
        <v>728</v>
      </c>
      <c r="F20" s="849"/>
      <c r="G20" s="849"/>
      <c r="H20" s="849"/>
      <c r="I20" s="849"/>
      <c r="J20" s="849"/>
      <c r="K20" s="849"/>
      <c r="L20" s="849"/>
      <c r="M20" s="849"/>
      <c r="N20" s="849">
        <v>1.1100000000000001</v>
      </c>
      <c r="O20" s="849">
        <v>319.79000000000002</v>
      </c>
      <c r="P20" s="837"/>
      <c r="Q20" s="850">
        <v>288.09909909909908</v>
      </c>
    </row>
    <row r="21" spans="1:17" ht="14.4" customHeight="1" x14ac:dyDescent="0.3">
      <c r="A21" s="831" t="s">
        <v>4980</v>
      </c>
      <c r="B21" s="832" t="s">
        <v>4552</v>
      </c>
      <c r="C21" s="832" t="s">
        <v>4553</v>
      </c>
      <c r="D21" s="832" t="s">
        <v>4769</v>
      </c>
      <c r="E21" s="832" t="s">
        <v>958</v>
      </c>
      <c r="F21" s="849"/>
      <c r="G21" s="849"/>
      <c r="H21" s="849"/>
      <c r="I21" s="849"/>
      <c r="J21" s="849"/>
      <c r="K21" s="849"/>
      <c r="L21" s="849"/>
      <c r="M21" s="849"/>
      <c r="N21" s="849">
        <v>1</v>
      </c>
      <c r="O21" s="849">
        <v>421.22</v>
      </c>
      <c r="P21" s="837"/>
      <c r="Q21" s="850">
        <v>421.22</v>
      </c>
    </row>
    <row r="22" spans="1:17" ht="14.4" customHeight="1" x14ac:dyDescent="0.3">
      <c r="A22" s="831" t="s">
        <v>4980</v>
      </c>
      <c r="B22" s="832" t="s">
        <v>4552</v>
      </c>
      <c r="C22" s="832" t="s">
        <v>4793</v>
      </c>
      <c r="D22" s="832" t="s">
        <v>4796</v>
      </c>
      <c r="E22" s="832" t="s">
        <v>4797</v>
      </c>
      <c r="F22" s="849"/>
      <c r="G22" s="849"/>
      <c r="H22" s="849"/>
      <c r="I22" s="849"/>
      <c r="J22" s="849"/>
      <c r="K22" s="849"/>
      <c r="L22" s="849"/>
      <c r="M22" s="849"/>
      <c r="N22" s="849">
        <v>1</v>
      </c>
      <c r="O22" s="849">
        <v>562.65</v>
      </c>
      <c r="P22" s="837"/>
      <c r="Q22" s="850">
        <v>562.65</v>
      </c>
    </row>
    <row r="23" spans="1:17" ht="14.4" customHeight="1" x14ac:dyDescent="0.3">
      <c r="A23" s="831" t="s">
        <v>4980</v>
      </c>
      <c r="B23" s="832" t="s">
        <v>4552</v>
      </c>
      <c r="C23" s="832" t="s">
        <v>4804</v>
      </c>
      <c r="D23" s="832" t="s">
        <v>4813</v>
      </c>
      <c r="E23" s="832" t="s">
        <v>4814</v>
      </c>
      <c r="F23" s="849">
        <v>1</v>
      </c>
      <c r="G23" s="849">
        <v>37</v>
      </c>
      <c r="H23" s="849">
        <v>0.5</v>
      </c>
      <c r="I23" s="849">
        <v>37</v>
      </c>
      <c r="J23" s="849">
        <v>2</v>
      </c>
      <c r="K23" s="849">
        <v>74</v>
      </c>
      <c r="L23" s="849">
        <v>1</v>
      </c>
      <c r="M23" s="849">
        <v>37</v>
      </c>
      <c r="N23" s="849">
        <v>4</v>
      </c>
      <c r="O23" s="849">
        <v>152</v>
      </c>
      <c r="P23" s="837">
        <v>2.0540540540540539</v>
      </c>
      <c r="Q23" s="850">
        <v>38</v>
      </c>
    </row>
    <row r="24" spans="1:17" ht="14.4" customHeight="1" x14ac:dyDescent="0.3">
      <c r="A24" s="831" t="s">
        <v>4980</v>
      </c>
      <c r="B24" s="832" t="s">
        <v>4552</v>
      </c>
      <c r="C24" s="832" t="s">
        <v>4804</v>
      </c>
      <c r="D24" s="832" t="s">
        <v>4817</v>
      </c>
      <c r="E24" s="832" t="s">
        <v>4818</v>
      </c>
      <c r="F24" s="849">
        <v>2</v>
      </c>
      <c r="G24" s="849">
        <v>354</v>
      </c>
      <c r="H24" s="849">
        <v>0.9943820224719101</v>
      </c>
      <c r="I24" s="849">
        <v>177</v>
      </c>
      <c r="J24" s="849">
        <v>2</v>
      </c>
      <c r="K24" s="849">
        <v>356</v>
      </c>
      <c r="L24" s="849">
        <v>1</v>
      </c>
      <c r="M24" s="849">
        <v>178</v>
      </c>
      <c r="N24" s="849">
        <v>5</v>
      </c>
      <c r="O24" s="849">
        <v>895</v>
      </c>
      <c r="P24" s="837">
        <v>2.5140449438202248</v>
      </c>
      <c r="Q24" s="850">
        <v>179</v>
      </c>
    </row>
    <row r="25" spans="1:17" ht="14.4" customHeight="1" x14ac:dyDescent="0.3">
      <c r="A25" s="831" t="s">
        <v>4980</v>
      </c>
      <c r="B25" s="832" t="s">
        <v>4552</v>
      </c>
      <c r="C25" s="832" t="s">
        <v>4804</v>
      </c>
      <c r="D25" s="832" t="s">
        <v>4821</v>
      </c>
      <c r="E25" s="832" t="s">
        <v>4822</v>
      </c>
      <c r="F25" s="849"/>
      <c r="G25" s="849"/>
      <c r="H25" s="849"/>
      <c r="I25" s="849"/>
      <c r="J25" s="849"/>
      <c r="K25" s="849"/>
      <c r="L25" s="849"/>
      <c r="M25" s="849"/>
      <c r="N25" s="849">
        <v>1</v>
      </c>
      <c r="O25" s="849">
        <v>0</v>
      </c>
      <c r="P25" s="837"/>
      <c r="Q25" s="850">
        <v>0</v>
      </c>
    </row>
    <row r="26" spans="1:17" ht="14.4" customHeight="1" x14ac:dyDescent="0.3">
      <c r="A26" s="831" t="s">
        <v>4980</v>
      </c>
      <c r="B26" s="832" t="s">
        <v>4552</v>
      </c>
      <c r="C26" s="832" t="s">
        <v>4804</v>
      </c>
      <c r="D26" s="832" t="s">
        <v>4823</v>
      </c>
      <c r="E26" s="832" t="s">
        <v>4824</v>
      </c>
      <c r="F26" s="849"/>
      <c r="G26" s="849"/>
      <c r="H26" s="849"/>
      <c r="I26" s="849"/>
      <c r="J26" s="849"/>
      <c r="K26" s="849"/>
      <c r="L26" s="849"/>
      <c r="M26" s="849"/>
      <c r="N26" s="849">
        <v>4</v>
      </c>
      <c r="O26" s="849">
        <v>980</v>
      </c>
      <c r="P26" s="837"/>
      <c r="Q26" s="850">
        <v>245</v>
      </c>
    </row>
    <row r="27" spans="1:17" ht="14.4" customHeight="1" x14ac:dyDescent="0.3">
      <c r="A27" s="831" t="s">
        <v>4980</v>
      </c>
      <c r="B27" s="832" t="s">
        <v>4552</v>
      </c>
      <c r="C27" s="832" t="s">
        <v>4804</v>
      </c>
      <c r="D27" s="832" t="s">
        <v>4839</v>
      </c>
      <c r="E27" s="832" t="s">
        <v>4840</v>
      </c>
      <c r="F27" s="849">
        <v>1</v>
      </c>
      <c r="G27" s="849">
        <v>355</v>
      </c>
      <c r="H27" s="849">
        <v>0.5</v>
      </c>
      <c r="I27" s="849">
        <v>355</v>
      </c>
      <c r="J27" s="849">
        <v>2</v>
      </c>
      <c r="K27" s="849">
        <v>710</v>
      </c>
      <c r="L27" s="849">
        <v>1</v>
      </c>
      <c r="M27" s="849">
        <v>355</v>
      </c>
      <c r="N27" s="849">
        <v>2</v>
      </c>
      <c r="O27" s="849">
        <v>716</v>
      </c>
      <c r="P27" s="837">
        <v>1.0084507042253521</v>
      </c>
      <c r="Q27" s="850">
        <v>358</v>
      </c>
    </row>
    <row r="28" spans="1:17" ht="14.4" customHeight="1" x14ac:dyDescent="0.3">
      <c r="A28" s="831" t="s">
        <v>4980</v>
      </c>
      <c r="B28" s="832" t="s">
        <v>4552</v>
      </c>
      <c r="C28" s="832" t="s">
        <v>4804</v>
      </c>
      <c r="D28" s="832" t="s">
        <v>4847</v>
      </c>
      <c r="E28" s="832" t="s">
        <v>4848</v>
      </c>
      <c r="F28" s="849">
        <v>3</v>
      </c>
      <c r="G28" s="849">
        <v>348</v>
      </c>
      <c r="H28" s="849"/>
      <c r="I28" s="849">
        <v>116</v>
      </c>
      <c r="J28" s="849"/>
      <c r="K28" s="849"/>
      <c r="L28" s="849"/>
      <c r="M28" s="849"/>
      <c r="N28" s="849">
        <v>9</v>
      </c>
      <c r="O28" s="849">
        <v>1044</v>
      </c>
      <c r="P28" s="837"/>
      <c r="Q28" s="850">
        <v>116</v>
      </c>
    </row>
    <row r="29" spans="1:17" ht="14.4" customHeight="1" x14ac:dyDescent="0.3">
      <c r="A29" s="831" t="s">
        <v>4980</v>
      </c>
      <c r="B29" s="832" t="s">
        <v>4881</v>
      </c>
      <c r="C29" s="832" t="s">
        <v>4804</v>
      </c>
      <c r="D29" s="832" t="s">
        <v>4813</v>
      </c>
      <c r="E29" s="832" t="s">
        <v>4814</v>
      </c>
      <c r="F29" s="849">
        <v>3</v>
      </c>
      <c r="G29" s="849">
        <v>111</v>
      </c>
      <c r="H29" s="849"/>
      <c r="I29" s="849">
        <v>37</v>
      </c>
      <c r="J29" s="849"/>
      <c r="K29" s="849"/>
      <c r="L29" s="849"/>
      <c r="M29" s="849"/>
      <c r="N29" s="849"/>
      <c r="O29" s="849"/>
      <c r="P29" s="837"/>
      <c r="Q29" s="850"/>
    </row>
    <row r="30" spans="1:17" ht="14.4" customHeight="1" x14ac:dyDescent="0.3">
      <c r="A30" s="831" t="s">
        <v>4980</v>
      </c>
      <c r="B30" s="832" t="s">
        <v>4881</v>
      </c>
      <c r="C30" s="832" t="s">
        <v>4804</v>
      </c>
      <c r="D30" s="832" t="s">
        <v>4899</v>
      </c>
      <c r="E30" s="832" t="s">
        <v>4900</v>
      </c>
      <c r="F30" s="849">
        <v>2</v>
      </c>
      <c r="G30" s="849">
        <v>354</v>
      </c>
      <c r="H30" s="849"/>
      <c r="I30" s="849">
        <v>177</v>
      </c>
      <c r="J30" s="849"/>
      <c r="K30" s="849"/>
      <c r="L30" s="849"/>
      <c r="M30" s="849"/>
      <c r="N30" s="849">
        <v>1</v>
      </c>
      <c r="O30" s="849">
        <v>179</v>
      </c>
      <c r="P30" s="837"/>
      <c r="Q30" s="850">
        <v>179</v>
      </c>
    </row>
    <row r="31" spans="1:17" ht="14.4" customHeight="1" x14ac:dyDescent="0.3">
      <c r="A31" s="831" t="s">
        <v>4980</v>
      </c>
      <c r="B31" s="832" t="s">
        <v>4881</v>
      </c>
      <c r="C31" s="832" t="s">
        <v>4804</v>
      </c>
      <c r="D31" s="832" t="s">
        <v>4917</v>
      </c>
      <c r="E31" s="832" t="s">
        <v>4918</v>
      </c>
      <c r="F31" s="849">
        <v>1</v>
      </c>
      <c r="G31" s="849">
        <v>355</v>
      </c>
      <c r="H31" s="849"/>
      <c r="I31" s="849">
        <v>355</v>
      </c>
      <c r="J31" s="849"/>
      <c r="K31" s="849"/>
      <c r="L31" s="849"/>
      <c r="M31" s="849"/>
      <c r="N31" s="849"/>
      <c r="O31" s="849"/>
      <c r="P31" s="837"/>
      <c r="Q31" s="850"/>
    </row>
    <row r="32" spans="1:17" ht="14.4" customHeight="1" x14ac:dyDescent="0.3">
      <c r="A32" s="831" t="s">
        <v>4980</v>
      </c>
      <c r="B32" s="832" t="s">
        <v>4881</v>
      </c>
      <c r="C32" s="832" t="s">
        <v>4804</v>
      </c>
      <c r="D32" s="832" t="s">
        <v>4925</v>
      </c>
      <c r="E32" s="832" t="s">
        <v>4926</v>
      </c>
      <c r="F32" s="849">
        <v>1</v>
      </c>
      <c r="G32" s="849">
        <v>1944</v>
      </c>
      <c r="H32" s="849"/>
      <c r="I32" s="849">
        <v>1944</v>
      </c>
      <c r="J32" s="849"/>
      <c r="K32" s="849"/>
      <c r="L32" s="849"/>
      <c r="M32" s="849"/>
      <c r="N32" s="849"/>
      <c r="O32" s="849"/>
      <c r="P32" s="837"/>
      <c r="Q32" s="850"/>
    </row>
    <row r="33" spans="1:17" ht="14.4" customHeight="1" x14ac:dyDescent="0.3">
      <c r="A33" s="831" t="s">
        <v>4981</v>
      </c>
      <c r="B33" s="832" t="s">
        <v>4552</v>
      </c>
      <c r="C33" s="832" t="s">
        <v>4553</v>
      </c>
      <c r="D33" s="832" t="s">
        <v>4578</v>
      </c>
      <c r="E33" s="832" t="s">
        <v>4855</v>
      </c>
      <c r="F33" s="849">
        <v>0</v>
      </c>
      <c r="G33" s="849">
        <v>0</v>
      </c>
      <c r="H33" s="849"/>
      <c r="I33" s="849"/>
      <c r="J33" s="849"/>
      <c r="K33" s="849"/>
      <c r="L33" s="849"/>
      <c r="M33" s="849"/>
      <c r="N33" s="849"/>
      <c r="O33" s="849"/>
      <c r="P33" s="837"/>
      <c r="Q33" s="850"/>
    </row>
    <row r="34" spans="1:17" ht="14.4" customHeight="1" x14ac:dyDescent="0.3">
      <c r="A34" s="831" t="s">
        <v>4981</v>
      </c>
      <c r="B34" s="832" t="s">
        <v>4552</v>
      </c>
      <c r="C34" s="832" t="s">
        <v>4553</v>
      </c>
      <c r="D34" s="832" t="s">
        <v>4578</v>
      </c>
      <c r="E34" s="832" t="s">
        <v>2406</v>
      </c>
      <c r="F34" s="849">
        <v>2.88</v>
      </c>
      <c r="G34" s="849">
        <v>41042.879999999997</v>
      </c>
      <c r="H34" s="849"/>
      <c r="I34" s="849">
        <v>14251</v>
      </c>
      <c r="J34" s="849"/>
      <c r="K34" s="849"/>
      <c r="L34" s="849"/>
      <c r="M34" s="849"/>
      <c r="N34" s="849"/>
      <c r="O34" s="849"/>
      <c r="P34" s="837"/>
      <c r="Q34" s="850"/>
    </row>
    <row r="35" spans="1:17" ht="14.4" customHeight="1" x14ac:dyDescent="0.3">
      <c r="A35" s="831" t="s">
        <v>4981</v>
      </c>
      <c r="B35" s="832" t="s">
        <v>4552</v>
      </c>
      <c r="C35" s="832" t="s">
        <v>4553</v>
      </c>
      <c r="D35" s="832" t="s">
        <v>4681</v>
      </c>
      <c r="E35" s="832" t="s">
        <v>4866</v>
      </c>
      <c r="F35" s="849">
        <v>0</v>
      </c>
      <c r="G35" s="849">
        <v>0</v>
      </c>
      <c r="H35" s="849"/>
      <c r="I35" s="849"/>
      <c r="J35" s="849"/>
      <c r="K35" s="849"/>
      <c r="L35" s="849"/>
      <c r="M35" s="849"/>
      <c r="N35" s="849"/>
      <c r="O35" s="849"/>
      <c r="P35" s="837"/>
      <c r="Q35" s="850"/>
    </row>
    <row r="36" spans="1:17" ht="14.4" customHeight="1" x14ac:dyDescent="0.3">
      <c r="A36" s="831" t="s">
        <v>4981</v>
      </c>
      <c r="B36" s="832" t="s">
        <v>4552</v>
      </c>
      <c r="C36" s="832" t="s">
        <v>4553</v>
      </c>
      <c r="D36" s="832" t="s">
        <v>4681</v>
      </c>
      <c r="E36" s="832" t="s">
        <v>4682</v>
      </c>
      <c r="F36" s="849">
        <v>1</v>
      </c>
      <c r="G36" s="849">
        <v>79985</v>
      </c>
      <c r="H36" s="849"/>
      <c r="I36" s="849">
        <v>79985</v>
      </c>
      <c r="J36" s="849"/>
      <c r="K36" s="849"/>
      <c r="L36" s="849"/>
      <c r="M36" s="849"/>
      <c r="N36" s="849"/>
      <c r="O36" s="849"/>
      <c r="P36" s="837"/>
      <c r="Q36" s="850"/>
    </row>
    <row r="37" spans="1:17" ht="14.4" customHeight="1" x14ac:dyDescent="0.3">
      <c r="A37" s="831" t="s">
        <v>4981</v>
      </c>
      <c r="B37" s="832" t="s">
        <v>4552</v>
      </c>
      <c r="C37" s="832" t="s">
        <v>4804</v>
      </c>
      <c r="D37" s="832" t="s">
        <v>4813</v>
      </c>
      <c r="E37" s="832" t="s">
        <v>4814</v>
      </c>
      <c r="F37" s="849">
        <v>1</v>
      </c>
      <c r="G37" s="849">
        <v>37</v>
      </c>
      <c r="H37" s="849">
        <v>1</v>
      </c>
      <c r="I37" s="849">
        <v>37</v>
      </c>
      <c r="J37" s="849">
        <v>1</v>
      </c>
      <c r="K37" s="849">
        <v>37</v>
      </c>
      <c r="L37" s="849">
        <v>1</v>
      </c>
      <c r="M37" s="849">
        <v>37</v>
      </c>
      <c r="N37" s="849">
        <v>1</v>
      </c>
      <c r="O37" s="849">
        <v>38</v>
      </c>
      <c r="P37" s="837">
        <v>1.027027027027027</v>
      </c>
      <c r="Q37" s="850">
        <v>38</v>
      </c>
    </row>
    <row r="38" spans="1:17" ht="14.4" customHeight="1" x14ac:dyDescent="0.3">
      <c r="A38" s="831" t="s">
        <v>4981</v>
      </c>
      <c r="B38" s="832" t="s">
        <v>4552</v>
      </c>
      <c r="C38" s="832" t="s">
        <v>4804</v>
      </c>
      <c r="D38" s="832" t="s">
        <v>4819</v>
      </c>
      <c r="E38" s="832" t="s">
        <v>4820</v>
      </c>
      <c r="F38" s="849">
        <v>1</v>
      </c>
      <c r="G38" s="849">
        <v>0</v>
      </c>
      <c r="H38" s="849"/>
      <c r="I38" s="849">
        <v>0</v>
      </c>
      <c r="J38" s="849"/>
      <c r="K38" s="849"/>
      <c r="L38" s="849"/>
      <c r="M38" s="849"/>
      <c r="N38" s="849"/>
      <c r="O38" s="849"/>
      <c r="P38" s="837"/>
      <c r="Q38" s="850"/>
    </row>
    <row r="39" spans="1:17" ht="14.4" customHeight="1" x14ac:dyDescent="0.3">
      <c r="A39" s="831" t="s">
        <v>4981</v>
      </c>
      <c r="B39" s="832" t="s">
        <v>4552</v>
      </c>
      <c r="C39" s="832" t="s">
        <v>4804</v>
      </c>
      <c r="D39" s="832" t="s">
        <v>4823</v>
      </c>
      <c r="E39" s="832" t="s">
        <v>4824</v>
      </c>
      <c r="F39" s="849">
        <v>2</v>
      </c>
      <c r="G39" s="849">
        <v>486</v>
      </c>
      <c r="H39" s="849"/>
      <c r="I39" s="849">
        <v>243</v>
      </c>
      <c r="J39" s="849"/>
      <c r="K39" s="849"/>
      <c r="L39" s="849"/>
      <c r="M39" s="849"/>
      <c r="N39" s="849"/>
      <c r="O39" s="849"/>
      <c r="P39" s="837"/>
      <c r="Q39" s="850"/>
    </row>
    <row r="40" spans="1:17" ht="14.4" customHeight="1" x14ac:dyDescent="0.3">
      <c r="A40" s="831" t="s">
        <v>4981</v>
      </c>
      <c r="B40" s="832" t="s">
        <v>4552</v>
      </c>
      <c r="C40" s="832" t="s">
        <v>4804</v>
      </c>
      <c r="D40" s="832" t="s">
        <v>4839</v>
      </c>
      <c r="E40" s="832" t="s">
        <v>4840</v>
      </c>
      <c r="F40" s="849">
        <v>3</v>
      </c>
      <c r="G40" s="849">
        <v>1065</v>
      </c>
      <c r="H40" s="849">
        <v>1</v>
      </c>
      <c r="I40" s="849">
        <v>355</v>
      </c>
      <c r="J40" s="849">
        <v>3</v>
      </c>
      <c r="K40" s="849">
        <v>1065</v>
      </c>
      <c r="L40" s="849">
        <v>1</v>
      </c>
      <c r="M40" s="849">
        <v>355</v>
      </c>
      <c r="N40" s="849">
        <v>1</v>
      </c>
      <c r="O40" s="849">
        <v>358</v>
      </c>
      <c r="P40" s="837">
        <v>0.33615023474178402</v>
      </c>
      <c r="Q40" s="850">
        <v>358</v>
      </c>
    </row>
    <row r="41" spans="1:17" ht="14.4" customHeight="1" x14ac:dyDescent="0.3">
      <c r="A41" s="831" t="s">
        <v>4981</v>
      </c>
      <c r="B41" s="832" t="s">
        <v>4552</v>
      </c>
      <c r="C41" s="832" t="s">
        <v>4804</v>
      </c>
      <c r="D41" s="832" t="s">
        <v>4847</v>
      </c>
      <c r="E41" s="832" t="s">
        <v>4848</v>
      </c>
      <c r="F41" s="849">
        <v>2</v>
      </c>
      <c r="G41" s="849">
        <v>232</v>
      </c>
      <c r="H41" s="849">
        <v>0.66666666666666663</v>
      </c>
      <c r="I41" s="849">
        <v>116</v>
      </c>
      <c r="J41" s="849">
        <v>3</v>
      </c>
      <c r="K41" s="849">
        <v>348</v>
      </c>
      <c r="L41" s="849">
        <v>1</v>
      </c>
      <c r="M41" s="849">
        <v>116</v>
      </c>
      <c r="N41" s="849">
        <v>3</v>
      </c>
      <c r="O41" s="849">
        <v>348</v>
      </c>
      <c r="P41" s="837">
        <v>1</v>
      </c>
      <c r="Q41" s="850">
        <v>116</v>
      </c>
    </row>
    <row r="42" spans="1:17" ht="14.4" customHeight="1" x14ac:dyDescent="0.3">
      <c r="A42" s="831" t="s">
        <v>4981</v>
      </c>
      <c r="B42" s="832" t="s">
        <v>4881</v>
      </c>
      <c r="C42" s="832" t="s">
        <v>4804</v>
      </c>
      <c r="D42" s="832" t="s">
        <v>4899</v>
      </c>
      <c r="E42" s="832" t="s">
        <v>4900</v>
      </c>
      <c r="F42" s="849">
        <v>1</v>
      </c>
      <c r="G42" s="849">
        <v>177</v>
      </c>
      <c r="H42" s="849">
        <v>0.49719101123595505</v>
      </c>
      <c r="I42" s="849">
        <v>177</v>
      </c>
      <c r="J42" s="849">
        <v>2</v>
      </c>
      <c r="K42" s="849">
        <v>356</v>
      </c>
      <c r="L42" s="849">
        <v>1</v>
      </c>
      <c r="M42" s="849">
        <v>178</v>
      </c>
      <c r="N42" s="849"/>
      <c r="O42" s="849"/>
      <c r="P42" s="837"/>
      <c r="Q42" s="850"/>
    </row>
    <row r="43" spans="1:17" ht="14.4" customHeight="1" x14ac:dyDescent="0.3">
      <c r="A43" s="831" t="s">
        <v>4981</v>
      </c>
      <c r="B43" s="832" t="s">
        <v>4881</v>
      </c>
      <c r="C43" s="832" t="s">
        <v>4804</v>
      </c>
      <c r="D43" s="832" t="s">
        <v>4917</v>
      </c>
      <c r="E43" s="832" t="s">
        <v>4918</v>
      </c>
      <c r="F43" s="849">
        <v>4</v>
      </c>
      <c r="G43" s="849">
        <v>1420</v>
      </c>
      <c r="H43" s="849"/>
      <c r="I43" s="849">
        <v>355</v>
      </c>
      <c r="J43" s="849"/>
      <c r="K43" s="849"/>
      <c r="L43" s="849"/>
      <c r="M43" s="849"/>
      <c r="N43" s="849"/>
      <c r="O43" s="849"/>
      <c r="P43" s="837"/>
      <c r="Q43" s="850"/>
    </row>
    <row r="44" spans="1:17" ht="14.4" customHeight="1" x14ac:dyDescent="0.3">
      <c r="A44" s="831" t="s">
        <v>4981</v>
      </c>
      <c r="B44" s="832" t="s">
        <v>4881</v>
      </c>
      <c r="C44" s="832" t="s">
        <v>4804</v>
      </c>
      <c r="D44" s="832" t="s">
        <v>4921</v>
      </c>
      <c r="E44" s="832" t="s">
        <v>4922</v>
      </c>
      <c r="F44" s="849"/>
      <c r="G44" s="849"/>
      <c r="H44" s="849"/>
      <c r="I44" s="849"/>
      <c r="J44" s="849">
        <v>1</v>
      </c>
      <c r="K44" s="849">
        <v>540</v>
      </c>
      <c r="L44" s="849">
        <v>1</v>
      </c>
      <c r="M44" s="849">
        <v>540</v>
      </c>
      <c r="N44" s="849"/>
      <c r="O44" s="849"/>
      <c r="P44" s="837"/>
      <c r="Q44" s="850"/>
    </row>
    <row r="45" spans="1:17" ht="14.4" customHeight="1" x14ac:dyDescent="0.3">
      <c r="A45" s="831" t="s">
        <v>4981</v>
      </c>
      <c r="B45" s="832" t="s">
        <v>4881</v>
      </c>
      <c r="C45" s="832" t="s">
        <v>4804</v>
      </c>
      <c r="D45" s="832" t="s">
        <v>4923</v>
      </c>
      <c r="E45" s="832" t="s">
        <v>4924</v>
      </c>
      <c r="F45" s="849">
        <v>1</v>
      </c>
      <c r="G45" s="849">
        <v>3830</v>
      </c>
      <c r="H45" s="849"/>
      <c r="I45" s="849">
        <v>3830</v>
      </c>
      <c r="J45" s="849"/>
      <c r="K45" s="849"/>
      <c r="L45" s="849"/>
      <c r="M45" s="849"/>
      <c r="N45" s="849"/>
      <c r="O45" s="849"/>
      <c r="P45" s="837"/>
      <c r="Q45" s="850"/>
    </row>
    <row r="46" spans="1:17" ht="14.4" customHeight="1" x14ac:dyDescent="0.3">
      <c r="A46" s="831" t="s">
        <v>4981</v>
      </c>
      <c r="B46" s="832" t="s">
        <v>4881</v>
      </c>
      <c r="C46" s="832" t="s">
        <v>4804</v>
      </c>
      <c r="D46" s="832" t="s">
        <v>4925</v>
      </c>
      <c r="E46" s="832" t="s">
        <v>4926</v>
      </c>
      <c r="F46" s="849">
        <v>1</v>
      </c>
      <c r="G46" s="849">
        <v>1944</v>
      </c>
      <c r="H46" s="849">
        <v>0.99948586118251925</v>
      </c>
      <c r="I46" s="849">
        <v>1944</v>
      </c>
      <c r="J46" s="849">
        <v>1</v>
      </c>
      <c r="K46" s="849">
        <v>1945</v>
      </c>
      <c r="L46" s="849">
        <v>1</v>
      </c>
      <c r="M46" s="849">
        <v>1945</v>
      </c>
      <c r="N46" s="849"/>
      <c r="O46" s="849"/>
      <c r="P46" s="837"/>
      <c r="Q46" s="850"/>
    </row>
    <row r="47" spans="1:17" ht="14.4" customHeight="1" x14ac:dyDescent="0.3">
      <c r="A47" s="831" t="s">
        <v>4982</v>
      </c>
      <c r="B47" s="832" t="s">
        <v>4552</v>
      </c>
      <c r="C47" s="832" t="s">
        <v>4553</v>
      </c>
      <c r="D47" s="832" t="s">
        <v>4585</v>
      </c>
      <c r="E47" s="832" t="s">
        <v>4586</v>
      </c>
      <c r="F47" s="849"/>
      <c r="G47" s="849"/>
      <c r="H47" s="849"/>
      <c r="I47" s="849"/>
      <c r="J47" s="849">
        <v>1</v>
      </c>
      <c r="K47" s="849">
        <v>36740</v>
      </c>
      <c r="L47" s="849">
        <v>1</v>
      </c>
      <c r="M47" s="849">
        <v>36740</v>
      </c>
      <c r="N47" s="849"/>
      <c r="O47" s="849"/>
      <c r="P47" s="837"/>
      <c r="Q47" s="850"/>
    </row>
    <row r="48" spans="1:17" ht="14.4" customHeight="1" x14ac:dyDescent="0.3">
      <c r="A48" s="831" t="s">
        <v>4982</v>
      </c>
      <c r="B48" s="832" t="s">
        <v>4552</v>
      </c>
      <c r="C48" s="832" t="s">
        <v>4553</v>
      </c>
      <c r="D48" s="832" t="s">
        <v>4685</v>
      </c>
      <c r="E48" s="832" t="s">
        <v>4855</v>
      </c>
      <c r="F48" s="849">
        <v>0</v>
      </c>
      <c r="G48" s="849">
        <v>0</v>
      </c>
      <c r="H48" s="849"/>
      <c r="I48" s="849"/>
      <c r="J48" s="849">
        <v>0</v>
      </c>
      <c r="K48" s="849">
        <v>0</v>
      </c>
      <c r="L48" s="849"/>
      <c r="M48" s="849"/>
      <c r="N48" s="849">
        <v>0</v>
      </c>
      <c r="O48" s="849">
        <v>0</v>
      </c>
      <c r="P48" s="837"/>
      <c r="Q48" s="850"/>
    </row>
    <row r="49" spans="1:17" ht="14.4" customHeight="1" x14ac:dyDescent="0.3">
      <c r="A49" s="831" t="s">
        <v>4982</v>
      </c>
      <c r="B49" s="832" t="s">
        <v>4552</v>
      </c>
      <c r="C49" s="832" t="s">
        <v>4553</v>
      </c>
      <c r="D49" s="832" t="s">
        <v>4685</v>
      </c>
      <c r="E49" s="832" t="s">
        <v>2406</v>
      </c>
      <c r="F49" s="849">
        <v>1</v>
      </c>
      <c r="G49" s="849">
        <v>42240.12</v>
      </c>
      <c r="H49" s="849">
        <v>0.50003799993891596</v>
      </c>
      <c r="I49" s="849">
        <v>42240.12</v>
      </c>
      <c r="J49" s="849">
        <v>2</v>
      </c>
      <c r="K49" s="849">
        <v>84473.82</v>
      </c>
      <c r="L49" s="849">
        <v>1</v>
      </c>
      <c r="M49" s="849">
        <v>42236.91</v>
      </c>
      <c r="N49" s="849">
        <v>1</v>
      </c>
      <c r="O49" s="849">
        <v>39474.21</v>
      </c>
      <c r="P49" s="837">
        <v>0.46729519275912934</v>
      </c>
      <c r="Q49" s="850">
        <v>39474.21</v>
      </c>
    </row>
    <row r="50" spans="1:17" ht="14.4" customHeight="1" x14ac:dyDescent="0.3">
      <c r="A50" s="831" t="s">
        <v>4982</v>
      </c>
      <c r="B50" s="832" t="s">
        <v>4552</v>
      </c>
      <c r="C50" s="832" t="s">
        <v>4553</v>
      </c>
      <c r="D50" s="832" t="s">
        <v>4701</v>
      </c>
      <c r="E50" s="832" t="s">
        <v>4702</v>
      </c>
      <c r="F50" s="849">
        <v>4.84</v>
      </c>
      <c r="G50" s="849">
        <v>2606.5700000000002</v>
      </c>
      <c r="H50" s="849">
        <v>1.2009906236321333</v>
      </c>
      <c r="I50" s="849">
        <v>538.54752066115702</v>
      </c>
      <c r="J50" s="849">
        <v>4.0299999999999994</v>
      </c>
      <c r="K50" s="849">
        <v>2170.35</v>
      </c>
      <c r="L50" s="849">
        <v>1</v>
      </c>
      <c r="M50" s="849">
        <v>538.54838709677426</v>
      </c>
      <c r="N50" s="849"/>
      <c r="O50" s="849"/>
      <c r="P50" s="837"/>
      <c r="Q50" s="850"/>
    </row>
    <row r="51" spans="1:17" ht="14.4" customHeight="1" x14ac:dyDescent="0.3">
      <c r="A51" s="831" t="s">
        <v>4982</v>
      </c>
      <c r="B51" s="832" t="s">
        <v>4552</v>
      </c>
      <c r="C51" s="832" t="s">
        <v>4553</v>
      </c>
      <c r="D51" s="832" t="s">
        <v>4756</v>
      </c>
      <c r="E51" s="832" t="s">
        <v>818</v>
      </c>
      <c r="F51" s="849"/>
      <c r="G51" s="849"/>
      <c r="H51" s="849"/>
      <c r="I51" s="849"/>
      <c r="J51" s="849">
        <v>0.04</v>
      </c>
      <c r="K51" s="849">
        <v>27.5</v>
      </c>
      <c r="L51" s="849">
        <v>1</v>
      </c>
      <c r="M51" s="849">
        <v>687.5</v>
      </c>
      <c r="N51" s="849"/>
      <c r="O51" s="849"/>
      <c r="P51" s="837"/>
      <c r="Q51" s="850"/>
    </row>
    <row r="52" spans="1:17" ht="14.4" customHeight="1" x14ac:dyDescent="0.3">
      <c r="A52" s="831" t="s">
        <v>4982</v>
      </c>
      <c r="B52" s="832" t="s">
        <v>4552</v>
      </c>
      <c r="C52" s="832" t="s">
        <v>4553</v>
      </c>
      <c r="D52" s="832" t="s">
        <v>4757</v>
      </c>
      <c r="E52" s="832" t="s">
        <v>818</v>
      </c>
      <c r="F52" s="849"/>
      <c r="G52" s="849"/>
      <c r="H52" s="849"/>
      <c r="I52" s="849"/>
      <c r="J52" s="849">
        <v>2.61</v>
      </c>
      <c r="K52" s="849">
        <v>358.97</v>
      </c>
      <c r="L52" s="849">
        <v>1</v>
      </c>
      <c r="M52" s="849">
        <v>137.53639846743297</v>
      </c>
      <c r="N52" s="849"/>
      <c r="O52" s="849"/>
      <c r="P52" s="837"/>
      <c r="Q52" s="850"/>
    </row>
    <row r="53" spans="1:17" ht="14.4" customHeight="1" x14ac:dyDescent="0.3">
      <c r="A53" s="831" t="s">
        <v>4982</v>
      </c>
      <c r="B53" s="832" t="s">
        <v>4552</v>
      </c>
      <c r="C53" s="832" t="s">
        <v>4804</v>
      </c>
      <c r="D53" s="832" t="s">
        <v>4813</v>
      </c>
      <c r="E53" s="832" t="s">
        <v>4814</v>
      </c>
      <c r="F53" s="849">
        <v>12</v>
      </c>
      <c r="G53" s="849">
        <v>444</v>
      </c>
      <c r="H53" s="849">
        <v>4</v>
      </c>
      <c r="I53" s="849">
        <v>37</v>
      </c>
      <c r="J53" s="849">
        <v>3</v>
      </c>
      <c r="K53" s="849">
        <v>111</v>
      </c>
      <c r="L53" s="849">
        <v>1</v>
      </c>
      <c r="M53" s="849">
        <v>37</v>
      </c>
      <c r="N53" s="849">
        <v>4</v>
      </c>
      <c r="O53" s="849">
        <v>152</v>
      </c>
      <c r="P53" s="837">
        <v>1.3693693693693694</v>
      </c>
      <c r="Q53" s="850">
        <v>38</v>
      </c>
    </row>
    <row r="54" spans="1:17" ht="14.4" customHeight="1" x14ac:dyDescent="0.3">
      <c r="A54" s="831" t="s">
        <v>4982</v>
      </c>
      <c r="B54" s="832" t="s">
        <v>4552</v>
      </c>
      <c r="C54" s="832" t="s">
        <v>4804</v>
      </c>
      <c r="D54" s="832" t="s">
        <v>4817</v>
      </c>
      <c r="E54" s="832" t="s">
        <v>4818</v>
      </c>
      <c r="F54" s="849">
        <v>2</v>
      </c>
      <c r="G54" s="849">
        <v>354</v>
      </c>
      <c r="H54" s="849">
        <v>0.49719101123595505</v>
      </c>
      <c r="I54" s="849">
        <v>177</v>
      </c>
      <c r="J54" s="849">
        <v>4</v>
      </c>
      <c r="K54" s="849">
        <v>712</v>
      </c>
      <c r="L54" s="849">
        <v>1</v>
      </c>
      <c r="M54" s="849">
        <v>178</v>
      </c>
      <c r="N54" s="849">
        <v>8</v>
      </c>
      <c r="O54" s="849">
        <v>1432</v>
      </c>
      <c r="P54" s="837">
        <v>2.0112359550561796</v>
      </c>
      <c r="Q54" s="850">
        <v>179</v>
      </c>
    </row>
    <row r="55" spans="1:17" ht="14.4" customHeight="1" x14ac:dyDescent="0.3">
      <c r="A55" s="831" t="s">
        <v>4982</v>
      </c>
      <c r="B55" s="832" t="s">
        <v>4552</v>
      </c>
      <c r="C55" s="832" t="s">
        <v>4804</v>
      </c>
      <c r="D55" s="832" t="s">
        <v>4819</v>
      </c>
      <c r="E55" s="832" t="s">
        <v>4820</v>
      </c>
      <c r="F55" s="849">
        <v>1</v>
      </c>
      <c r="G55" s="849">
        <v>0</v>
      </c>
      <c r="H55" s="849"/>
      <c r="I55" s="849">
        <v>0</v>
      </c>
      <c r="J55" s="849">
        <v>3</v>
      </c>
      <c r="K55" s="849">
        <v>0</v>
      </c>
      <c r="L55" s="849"/>
      <c r="M55" s="849">
        <v>0</v>
      </c>
      <c r="N55" s="849">
        <v>1</v>
      </c>
      <c r="O55" s="849">
        <v>0</v>
      </c>
      <c r="P55" s="837"/>
      <c r="Q55" s="850">
        <v>0</v>
      </c>
    </row>
    <row r="56" spans="1:17" ht="14.4" customHeight="1" x14ac:dyDescent="0.3">
      <c r="A56" s="831" t="s">
        <v>4982</v>
      </c>
      <c r="B56" s="832" t="s">
        <v>4552</v>
      </c>
      <c r="C56" s="832" t="s">
        <v>4804</v>
      </c>
      <c r="D56" s="832" t="s">
        <v>4823</v>
      </c>
      <c r="E56" s="832" t="s">
        <v>4824</v>
      </c>
      <c r="F56" s="849">
        <v>5</v>
      </c>
      <c r="G56" s="849">
        <v>1215</v>
      </c>
      <c r="H56" s="849">
        <v>1.2448770491803278</v>
      </c>
      <c r="I56" s="849">
        <v>243</v>
      </c>
      <c r="J56" s="849">
        <v>4</v>
      </c>
      <c r="K56" s="849">
        <v>976</v>
      </c>
      <c r="L56" s="849">
        <v>1</v>
      </c>
      <c r="M56" s="849">
        <v>244</v>
      </c>
      <c r="N56" s="849">
        <v>3</v>
      </c>
      <c r="O56" s="849">
        <v>735</v>
      </c>
      <c r="P56" s="837">
        <v>0.75307377049180324</v>
      </c>
      <c r="Q56" s="850">
        <v>245</v>
      </c>
    </row>
    <row r="57" spans="1:17" ht="14.4" customHeight="1" x14ac:dyDescent="0.3">
      <c r="A57" s="831" t="s">
        <v>4982</v>
      </c>
      <c r="B57" s="832" t="s">
        <v>4552</v>
      </c>
      <c r="C57" s="832" t="s">
        <v>4804</v>
      </c>
      <c r="D57" s="832" t="s">
        <v>4839</v>
      </c>
      <c r="E57" s="832" t="s">
        <v>4840</v>
      </c>
      <c r="F57" s="849">
        <v>14</v>
      </c>
      <c r="G57" s="849">
        <v>4970</v>
      </c>
      <c r="H57" s="849">
        <v>1.2727272727272727</v>
      </c>
      <c r="I57" s="849">
        <v>355</v>
      </c>
      <c r="J57" s="849">
        <v>11</v>
      </c>
      <c r="K57" s="849">
        <v>3905</v>
      </c>
      <c r="L57" s="849">
        <v>1</v>
      </c>
      <c r="M57" s="849">
        <v>355</v>
      </c>
      <c r="N57" s="849">
        <v>13</v>
      </c>
      <c r="O57" s="849">
        <v>4654</v>
      </c>
      <c r="P57" s="837">
        <v>1.1918053777208706</v>
      </c>
      <c r="Q57" s="850">
        <v>358</v>
      </c>
    </row>
    <row r="58" spans="1:17" ht="14.4" customHeight="1" x14ac:dyDescent="0.3">
      <c r="A58" s="831" t="s">
        <v>4982</v>
      </c>
      <c r="B58" s="832" t="s">
        <v>4552</v>
      </c>
      <c r="C58" s="832" t="s">
        <v>4804</v>
      </c>
      <c r="D58" s="832" t="s">
        <v>4843</v>
      </c>
      <c r="E58" s="832" t="s">
        <v>4844</v>
      </c>
      <c r="F58" s="849">
        <v>1</v>
      </c>
      <c r="G58" s="849">
        <v>701</v>
      </c>
      <c r="H58" s="849"/>
      <c r="I58" s="849">
        <v>701</v>
      </c>
      <c r="J58" s="849"/>
      <c r="K58" s="849"/>
      <c r="L58" s="849"/>
      <c r="M58" s="849"/>
      <c r="N58" s="849"/>
      <c r="O58" s="849"/>
      <c r="P58" s="837"/>
      <c r="Q58" s="850"/>
    </row>
    <row r="59" spans="1:17" ht="14.4" customHeight="1" x14ac:dyDescent="0.3">
      <c r="A59" s="831" t="s">
        <v>4982</v>
      </c>
      <c r="B59" s="832" t="s">
        <v>4552</v>
      </c>
      <c r="C59" s="832" t="s">
        <v>4804</v>
      </c>
      <c r="D59" s="832" t="s">
        <v>4847</v>
      </c>
      <c r="E59" s="832" t="s">
        <v>4848</v>
      </c>
      <c r="F59" s="849">
        <v>20</v>
      </c>
      <c r="G59" s="849">
        <v>2320</v>
      </c>
      <c r="H59" s="849">
        <v>6.666666666666667</v>
      </c>
      <c r="I59" s="849">
        <v>116</v>
      </c>
      <c r="J59" s="849">
        <v>3</v>
      </c>
      <c r="K59" s="849">
        <v>348</v>
      </c>
      <c r="L59" s="849">
        <v>1</v>
      </c>
      <c r="M59" s="849">
        <v>116</v>
      </c>
      <c r="N59" s="849">
        <v>9</v>
      </c>
      <c r="O59" s="849">
        <v>1044</v>
      </c>
      <c r="P59" s="837">
        <v>3</v>
      </c>
      <c r="Q59" s="850">
        <v>116</v>
      </c>
    </row>
    <row r="60" spans="1:17" ht="14.4" customHeight="1" x14ac:dyDescent="0.3">
      <c r="A60" s="831" t="s">
        <v>4982</v>
      </c>
      <c r="B60" s="832" t="s">
        <v>4552</v>
      </c>
      <c r="C60" s="832" t="s">
        <v>4804</v>
      </c>
      <c r="D60" s="832" t="s">
        <v>4849</v>
      </c>
      <c r="E60" s="832" t="s">
        <v>4850</v>
      </c>
      <c r="F60" s="849"/>
      <c r="G60" s="849"/>
      <c r="H60" s="849"/>
      <c r="I60" s="849"/>
      <c r="J60" s="849">
        <v>1</v>
      </c>
      <c r="K60" s="849">
        <v>0</v>
      </c>
      <c r="L60" s="849"/>
      <c r="M60" s="849">
        <v>0</v>
      </c>
      <c r="N60" s="849"/>
      <c r="O60" s="849"/>
      <c r="P60" s="837"/>
      <c r="Q60" s="850"/>
    </row>
    <row r="61" spans="1:17" ht="14.4" customHeight="1" x14ac:dyDescent="0.3">
      <c r="A61" s="831" t="s">
        <v>4982</v>
      </c>
      <c r="B61" s="832" t="s">
        <v>4881</v>
      </c>
      <c r="C61" s="832" t="s">
        <v>4553</v>
      </c>
      <c r="D61" s="832" t="s">
        <v>4673</v>
      </c>
      <c r="E61" s="832" t="s">
        <v>4674</v>
      </c>
      <c r="F61" s="849"/>
      <c r="G61" s="849"/>
      <c r="H61" s="849"/>
      <c r="I61" s="849"/>
      <c r="J61" s="849">
        <v>1</v>
      </c>
      <c r="K61" s="849">
        <v>715.68</v>
      </c>
      <c r="L61" s="849">
        <v>1</v>
      </c>
      <c r="M61" s="849">
        <v>715.68</v>
      </c>
      <c r="N61" s="849"/>
      <c r="O61" s="849"/>
      <c r="P61" s="837"/>
      <c r="Q61" s="850"/>
    </row>
    <row r="62" spans="1:17" ht="14.4" customHeight="1" x14ac:dyDescent="0.3">
      <c r="A62" s="831" t="s">
        <v>4982</v>
      </c>
      <c r="B62" s="832" t="s">
        <v>4881</v>
      </c>
      <c r="C62" s="832" t="s">
        <v>4553</v>
      </c>
      <c r="D62" s="832" t="s">
        <v>4675</v>
      </c>
      <c r="E62" s="832" t="s">
        <v>4674</v>
      </c>
      <c r="F62" s="849"/>
      <c r="G62" s="849"/>
      <c r="H62" s="849"/>
      <c r="I62" s="849"/>
      <c r="J62" s="849">
        <v>1</v>
      </c>
      <c r="K62" s="849">
        <v>1431.35</v>
      </c>
      <c r="L62" s="849">
        <v>1</v>
      </c>
      <c r="M62" s="849">
        <v>1431.35</v>
      </c>
      <c r="N62" s="849"/>
      <c r="O62" s="849"/>
      <c r="P62" s="837"/>
      <c r="Q62" s="850"/>
    </row>
    <row r="63" spans="1:17" ht="14.4" customHeight="1" x14ac:dyDescent="0.3">
      <c r="A63" s="831" t="s">
        <v>4982</v>
      </c>
      <c r="B63" s="832" t="s">
        <v>4881</v>
      </c>
      <c r="C63" s="832" t="s">
        <v>4553</v>
      </c>
      <c r="D63" s="832" t="s">
        <v>4683</v>
      </c>
      <c r="E63" s="832" t="s">
        <v>4684</v>
      </c>
      <c r="F63" s="849"/>
      <c r="G63" s="849"/>
      <c r="H63" s="849"/>
      <c r="I63" s="849"/>
      <c r="J63" s="849">
        <v>0.97</v>
      </c>
      <c r="K63" s="849">
        <v>316.73</v>
      </c>
      <c r="L63" s="849">
        <v>1</v>
      </c>
      <c r="M63" s="849">
        <v>326.5257731958763</v>
      </c>
      <c r="N63" s="849"/>
      <c r="O63" s="849"/>
      <c r="P63" s="837"/>
      <c r="Q63" s="850"/>
    </row>
    <row r="64" spans="1:17" ht="14.4" customHeight="1" x14ac:dyDescent="0.3">
      <c r="A64" s="831" t="s">
        <v>4982</v>
      </c>
      <c r="B64" s="832" t="s">
        <v>4881</v>
      </c>
      <c r="C64" s="832" t="s">
        <v>4804</v>
      </c>
      <c r="D64" s="832" t="s">
        <v>4813</v>
      </c>
      <c r="E64" s="832" t="s">
        <v>4814</v>
      </c>
      <c r="F64" s="849">
        <v>47</v>
      </c>
      <c r="G64" s="849">
        <v>1739</v>
      </c>
      <c r="H64" s="849">
        <v>23.5</v>
      </c>
      <c r="I64" s="849">
        <v>37</v>
      </c>
      <c r="J64" s="849">
        <v>2</v>
      </c>
      <c r="K64" s="849">
        <v>74</v>
      </c>
      <c r="L64" s="849">
        <v>1</v>
      </c>
      <c r="M64" s="849">
        <v>37</v>
      </c>
      <c r="N64" s="849"/>
      <c r="O64" s="849"/>
      <c r="P64" s="837"/>
      <c r="Q64" s="850"/>
    </row>
    <row r="65" spans="1:17" ht="14.4" customHeight="1" x14ac:dyDescent="0.3">
      <c r="A65" s="831" t="s">
        <v>4982</v>
      </c>
      <c r="B65" s="832" t="s">
        <v>4881</v>
      </c>
      <c r="C65" s="832" t="s">
        <v>4804</v>
      </c>
      <c r="D65" s="832" t="s">
        <v>4899</v>
      </c>
      <c r="E65" s="832" t="s">
        <v>4900</v>
      </c>
      <c r="F65" s="849">
        <v>15</v>
      </c>
      <c r="G65" s="849">
        <v>2655</v>
      </c>
      <c r="H65" s="849">
        <v>0.8773959021810972</v>
      </c>
      <c r="I65" s="849">
        <v>177</v>
      </c>
      <c r="J65" s="849">
        <v>17</v>
      </c>
      <c r="K65" s="849">
        <v>3026</v>
      </c>
      <c r="L65" s="849">
        <v>1</v>
      </c>
      <c r="M65" s="849">
        <v>178</v>
      </c>
      <c r="N65" s="849">
        <v>2</v>
      </c>
      <c r="O65" s="849">
        <v>358</v>
      </c>
      <c r="P65" s="837">
        <v>0.11830799735624586</v>
      </c>
      <c r="Q65" s="850">
        <v>179</v>
      </c>
    </row>
    <row r="66" spans="1:17" ht="14.4" customHeight="1" x14ac:dyDescent="0.3">
      <c r="A66" s="831" t="s">
        <v>4982</v>
      </c>
      <c r="B66" s="832" t="s">
        <v>4881</v>
      </c>
      <c r="C66" s="832" t="s">
        <v>4804</v>
      </c>
      <c r="D66" s="832" t="s">
        <v>4901</v>
      </c>
      <c r="E66" s="832" t="s">
        <v>4902</v>
      </c>
      <c r="F66" s="849"/>
      <c r="G66" s="849"/>
      <c r="H66" s="849"/>
      <c r="I66" s="849"/>
      <c r="J66" s="849"/>
      <c r="K66" s="849"/>
      <c r="L66" s="849"/>
      <c r="M66" s="849"/>
      <c r="N66" s="849">
        <v>1</v>
      </c>
      <c r="O66" s="849">
        <v>1247</v>
      </c>
      <c r="P66" s="837"/>
      <c r="Q66" s="850">
        <v>1247</v>
      </c>
    </row>
    <row r="67" spans="1:17" ht="14.4" customHeight="1" x14ac:dyDescent="0.3">
      <c r="A67" s="831" t="s">
        <v>4982</v>
      </c>
      <c r="B67" s="832" t="s">
        <v>4881</v>
      </c>
      <c r="C67" s="832" t="s">
        <v>4804</v>
      </c>
      <c r="D67" s="832" t="s">
        <v>4903</v>
      </c>
      <c r="E67" s="832" t="s">
        <v>4904</v>
      </c>
      <c r="F67" s="849"/>
      <c r="G67" s="849"/>
      <c r="H67" s="849"/>
      <c r="I67" s="849"/>
      <c r="J67" s="849"/>
      <c r="K67" s="849"/>
      <c r="L67" s="849"/>
      <c r="M67" s="849"/>
      <c r="N67" s="849">
        <v>7</v>
      </c>
      <c r="O67" s="849">
        <v>5005</v>
      </c>
      <c r="P67" s="837"/>
      <c r="Q67" s="850">
        <v>715</v>
      </c>
    </row>
    <row r="68" spans="1:17" ht="14.4" customHeight="1" x14ac:dyDescent="0.3">
      <c r="A68" s="831" t="s">
        <v>4982</v>
      </c>
      <c r="B68" s="832" t="s">
        <v>4881</v>
      </c>
      <c r="C68" s="832" t="s">
        <v>4804</v>
      </c>
      <c r="D68" s="832" t="s">
        <v>4913</v>
      </c>
      <c r="E68" s="832" t="s">
        <v>4914</v>
      </c>
      <c r="F68" s="849"/>
      <c r="G68" s="849"/>
      <c r="H68" s="849"/>
      <c r="I68" s="849"/>
      <c r="J68" s="849"/>
      <c r="K68" s="849"/>
      <c r="L68" s="849"/>
      <c r="M68" s="849"/>
      <c r="N68" s="849">
        <v>70</v>
      </c>
      <c r="O68" s="849">
        <v>61670</v>
      </c>
      <c r="P68" s="837"/>
      <c r="Q68" s="850">
        <v>881</v>
      </c>
    </row>
    <row r="69" spans="1:17" ht="14.4" customHeight="1" x14ac:dyDescent="0.3">
      <c r="A69" s="831" t="s">
        <v>4982</v>
      </c>
      <c r="B69" s="832" t="s">
        <v>4881</v>
      </c>
      <c r="C69" s="832" t="s">
        <v>4804</v>
      </c>
      <c r="D69" s="832" t="s">
        <v>4823</v>
      </c>
      <c r="E69" s="832" t="s">
        <v>4824</v>
      </c>
      <c r="F69" s="849">
        <v>1</v>
      </c>
      <c r="G69" s="849">
        <v>243</v>
      </c>
      <c r="H69" s="849">
        <v>0.19918032786885245</v>
      </c>
      <c r="I69" s="849">
        <v>243</v>
      </c>
      <c r="J69" s="849">
        <v>5</v>
      </c>
      <c r="K69" s="849">
        <v>1220</v>
      </c>
      <c r="L69" s="849">
        <v>1</v>
      </c>
      <c r="M69" s="849">
        <v>244</v>
      </c>
      <c r="N69" s="849"/>
      <c r="O69" s="849"/>
      <c r="P69" s="837"/>
      <c r="Q69" s="850"/>
    </row>
    <row r="70" spans="1:17" ht="14.4" customHeight="1" x14ac:dyDescent="0.3">
      <c r="A70" s="831" t="s">
        <v>4982</v>
      </c>
      <c r="B70" s="832" t="s">
        <v>4881</v>
      </c>
      <c r="C70" s="832" t="s">
        <v>4804</v>
      </c>
      <c r="D70" s="832" t="s">
        <v>4917</v>
      </c>
      <c r="E70" s="832" t="s">
        <v>4918</v>
      </c>
      <c r="F70" s="849">
        <v>3</v>
      </c>
      <c r="G70" s="849">
        <v>1065</v>
      </c>
      <c r="H70" s="849"/>
      <c r="I70" s="849">
        <v>355</v>
      </c>
      <c r="J70" s="849"/>
      <c r="K70" s="849"/>
      <c r="L70" s="849"/>
      <c r="M70" s="849"/>
      <c r="N70" s="849">
        <v>1</v>
      </c>
      <c r="O70" s="849">
        <v>358</v>
      </c>
      <c r="P70" s="837"/>
      <c r="Q70" s="850">
        <v>358</v>
      </c>
    </row>
    <row r="71" spans="1:17" ht="14.4" customHeight="1" x14ac:dyDescent="0.3">
      <c r="A71" s="831" t="s">
        <v>4982</v>
      </c>
      <c r="B71" s="832" t="s">
        <v>4881</v>
      </c>
      <c r="C71" s="832" t="s">
        <v>4804</v>
      </c>
      <c r="D71" s="832" t="s">
        <v>4847</v>
      </c>
      <c r="E71" s="832" t="s">
        <v>4848</v>
      </c>
      <c r="F71" s="849">
        <v>1</v>
      </c>
      <c r="G71" s="849">
        <v>116</v>
      </c>
      <c r="H71" s="849"/>
      <c r="I71" s="849">
        <v>116</v>
      </c>
      <c r="J71" s="849"/>
      <c r="K71" s="849"/>
      <c r="L71" s="849"/>
      <c r="M71" s="849"/>
      <c r="N71" s="849">
        <v>3</v>
      </c>
      <c r="O71" s="849">
        <v>348</v>
      </c>
      <c r="P71" s="837"/>
      <c r="Q71" s="850">
        <v>116</v>
      </c>
    </row>
    <row r="72" spans="1:17" ht="14.4" customHeight="1" x14ac:dyDescent="0.3">
      <c r="A72" s="831" t="s">
        <v>4982</v>
      </c>
      <c r="B72" s="832" t="s">
        <v>4881</v>
      </c>
      <c r="C72" s="832" t="s">
        <v>4804</v>
      </c>
      <c r="D72" s="832" t="s">
        <v>4925</v>
      </c>
      <c r="E72" s="832" t="s">
        <v>4926</v>
      </c>
      <c r="F72" s="849"/>
      <c r="G72" s="849"/>
      <c r="H72" s="849"/>
      <c r="I72" s="849"/>
      <c r="J72" s="849"/>
      <c r="K72" s="849"/>
      <c r="L72" s="849"/>
      <c r="M72" s="849"/>
      <c r="N72" s="849">
        <v>1</v>
      </c>
      <c r="O72" s="849">
        <v>1950</v>
      </c>
      <c r="P72" s="837"/>
      <c r="Q72" s="850">
        <v>1950</v>
      </c>
    </row>
    <row r="73" spans="1:17" ht="14.4" customHeight="1" x14ac:dyDescent="0.3">
      <c r="A73" s="831" t="s">
        <v>4982</v>
      </c>
      <c r="B73" s="832" t="s">
        <v>4881</v>
      </c>
      <c r="C73" s="832" t="s">
        <v>4804</v>
      </c>
      <c r="D73" s="832" t="s">
        <v>4929</v>
      </c>
      <c r="E73" s="832" t="s">
        <v>4930</v>
      </c>
      <c r="F73" s="849">
        <v>1</v>
      </c>
      <c r="G73" s="849">
        <v>301</v>
      </c>
      <c r="H73" s="849"/>
      <c r="I73" s="849">
        <v>301</v>
      </c>
      <c r="J73" s="849"/>
      <c r="K73" s="849"/>
      <c r="L73" s="849"/>
      <c r="M73" s="849"/>
      <c r="N73" s="849"/>
      <c r="O73" s="849"/>
      <c r="P73" s="837"/>
      <c r="Q73" s="850"/>
    </row>
    <row r="74" spans="1:17" ht="14.4" customHeight="1" x14ac:dyDescent="0.3">
      <c r="A74" s="831" t="s">
        <v>4982</v>
      </c>
      <c r="B74" s="832" t="s">
        <v>4881</v>
      </c>
      <c r="C74" s="832" t="s">
        <v>4804</v>
      </c>
      <c r="D74" s="832" t="s">
        <v>4949</v>
      </c>
      <c r="E74" s="832" t="s">
        <v>4950</v>
      </c>
      <c r="F74" s="849">
        <v>5</v>
      </c>
      <c r="G74" s="849">
        <v>800</v>
      </c>
      <c r="H74" s="849"/>
      <c r="I74" s="849">
        <v>160</v>
      </c>
      <c r="J74" s="849"/>
      <c r="K74" s="849"/>
      <c r="L74" s="849"/>
      <c r="M74" s="849"/>
      <c r="N74" s="849"/>
      <c r="O74" s="849"/>
      <c r="P74" s="837"/>
      <c r="Q74" s="850"/>
    </row>
    <row r="75" spans="1:17" ht="14.4" customHeight="1" x14ac:dyDescent="0.3">
      <c r="A75" s="831" t="s">
        <v>4983</v>
      </c>
      <c r="B75" s="832" t="s">
        <v>4881</v>
      </c>
      <c r="C75" s="832" t="s">
        <v>4804</v>
      </c>
      <c r="D75" s="832" t="s">
        <v>4813</v>
      </c>
      <c r="E75" s="832" t="s">
        <v>4814</v>
      </c>
      <c r="F75" s="849">
        <v>1</v>
      </c>
      <c r="G75" s="849">
        <v>37</v>
      </c>
      <c r="H75" s="849"/>
      <c r="I75" s="849">
        <v>37</v>
      </c>
      <c r="J75" s="849"/>
      <c r="K75" s="849"/>
      <c r="L75" s="849"/>
      <c r="M75" s="849"/>
      <c r="N75" s="849"/>
      <c r="O75" s="849"/>
      <c r="P75" s="837"/>
      <c r="Q75" s="850"/>
    </row>
    <row r="76" spans="1:17" ht="14.4" customHeight="1" x14ac:dyDescent="0.3">
      <c r="A76" s="831" t="s">
        <v>4551</v>
      </c>
      <c r="B76" s="832" t="s">
        <v>4881</v>
      </c>
      <c r="C76" s="832" t="s">
        <v>4804</v>
      </c>
      <c r="D76" s="832" t="s">
        <v>4813</v>
      </c>
      <c r="E76" s="832" t="s">
        <v>4814</v>
      </c>
      <c r="F76" s="849">
        <v>1</v>
      </c>
      <c r="G76" s="849">
        <v>37</v>
      </c>
      <c r="H76" s="849"/>
      <c r="I76" s="849">
        <v>37</v>
      </c>
      <c r="J76" s="849"/>
      <c r="K76" s="849"/>
      <c r="L76" s="849"/>
      <c r="M76" s="849"/>
      <c r="N76" s="849"/>
      <c r="O76" s="849"/>
      <c r="P76" s="837"/>
      <c r="Q76" s="850"/>
    </row>
    <row r="77" spans="1:17" ht="14.4" customHeight="1" x14ac:dyDescent="0.3">
      <c r="A77" s="831" t="s">
        <v>4551</v>
      </c>
      <c r="B77" s="832" t="s">
        <v>4881</v>
      </c>
      <c r="C77" s="832" t="s">
        <v>4804</v>
      </c>
      <c r="D77" s="832" t="s">
        <v>4899</v>
      </c>
      <c r="E77" s="832" t="s">
        <v>4900</v>
      </c>
      <c r="F77" s="849"/>
      <c r="G77" s="849"/>
      <c r="H77" s="849"/>
      <c r="I77" s="849"/>
      <c r="J77" s="849"/>
      <c r="K77" s="849"/>
      <c r="L77" s="849"/>
      <c r="M77" s="849"/>
      <c r="N77" s="849">
        <v>1</v>
      </c>
      <c r="O77" s="849">
        <v>179</v>
      </c>
      <c r="P77" s="837"/>
      <c r="Q77" s="850">
        <v>179</v>
      </c>
    </row>
    <row r="78" spans="1:17" ht="14.4" customHeight="1" x14ac:dyDescent="0.3">
      <c r="A78" s="831" t="s">
        <v>4551</v>
      </c>
      <c r="B78" s="832" t="s">
        <v>4881</v>
      </c>
      <c r="C78" s="832" t="s">
        <v>4804</v>
      </c>
      <c r="D78" s="832" t="s">
        <v>4847</v>
      </c>
      <c r="E78" s="832" t="s">
        <v>4848</v>
      </c>
      <c r="F78" s="849">
        <v>1</v>
      </c>
      <c r="G78" s="849">
        <v>116</v>
      </c>
      <c r="H78" s="849"/>
      <c r="I78" s="849">
        <v>116</v>
      </c>
      <c r="J78" s="849"/>
      <c r="K78" s="849"/>
      <c r="L78" s="849"/>
      <c r="M78" s="849"/>
      <c r="N78" s="849"/>
      <c r="O78" s="849"/>
      <c r="P78" s="837"/>
      <c r="Q78" s="850"/>
    </row>
    <row r="79" spans="1:17" ht="14.4" customHeight="1" x14ac:dyDescent="0.3">
      <c r="A79" s="831" t="s">
        <v>4984</v>
      </c>
      <c r="B79" s="832" t="s">
        <v>4881</v>
      </c>
      <c r="C79" s="832" t="s">
        <v>4804</v>
      </c>
      <c r="D79" s="832" t="s">
        <v>4917</v>
      </c>
      <c r="E79" s="832" t="s">
        <v>4918</v>
      </c>
      <c r="F79" s="849"/>
      <c r="G79" s="849"/>
      <c r="H79" s="849"/>
      <c r="I79" s="849"/>
      <c r="J79" s="849"/>
      <c r="K79" s="849"/>
      <c r="L79" s="849"/>
      <c r="M79" s="849"/>
      <c r="N79" s="849">
        <v>1</v>
      </c>
      <c r="O79" s="849">
        <v>358</v>
      </c>
      <c r="P79" s="837"/>
      <c r="Q79" s="850">
        <v>358</v>
      </c>
    </row>
    <row r="80" spans="1:17" ht="14.4" customHeight="1" x14ac:dyDescent="0.3">
      <c r="A80" s="831" t="s">
        <v>4985</v>
      </c>
      <c r="B80" s="832" t="s">
        <v>4552</v>
      </c>
      <c r="C80" s="832" t="s">
        <v>4553</v>
      </c>
      <c r="D80" s="832" t="s">
        <v>4601</v>
      </c>
      <c r="E80" s="832" t="s">
        <v>4602</v>
      </c>
      <c r="F80" s="849">
        <v>0.38</v>
      </c>
      <c r="G80" s="849">
        <v>52.26</v>
      </c>
      <c r="H80" s="849"/>
      <c r="I80" s="849">
        <v>137.52631578947367</v>
      </c>
      <c r="J80" s="849"/>
      <c r="K80" s="849"/>
      <c r="L80" s="849"/>
      <c r="M80" s="849"/>
      <c r="N80" s="849"/>
      <c r="O80" s="849"/>
      <c r="P80" s="837"/>
      <c r="Q80" s="850"/>
    </row>
    <row r="81" spans="1:17" ht="14.4" customHeight="1" x14ac:dyDescent="0.3">
      <c r="A81" s="831" t="s">
        <v>4985</v>
      </c>
      <c r="B81" s="832" t="s">
        <v>4552</v>
      </c>
      <c r="C81" s="832" t="s">
        <v>4553</v>
      </c>
      <c r="D81" s="832" t="s">
        <v>4603</v>
      </c>
      <c r="E81" s="832" t="s">
        <v>4602</v>
      </c>
      <c r="F81" s="849">
        <v>4.03</v>
      </c>
      <c r="G81" s="849">
        <v>2771.26</v>
      </c>
      <c r="H81" s="849"/>
      <c r="I81" s="849">
        <v>687.65756823821346</v>
      </c>
      <c r="J81" s="849"/>
      <c r="K81" s="849"/>
      <c r="L81" s="849"/>
      <c r="M81" s="849"/>
      <c r="N81" s="849"/>
      <c r="O81" s="849"/>
      <c r="P81" s="837"/>
      <c r="Q81" s="850"/>
    </row>
    <row r="82" spans="1:17" ht="14.4" customHeight="1" x14ac:dyDescent="0.3">
      <c r="A82" s="831" t="s">
        <v>4985</v>
      </c>
      <c r="B82" s="832" t="s">
        <v>4552</v>
      </c>
      <c r="C82" s="832" t="s">
        <v>4553</v>
      </c>
      <c r="D82" s="832" t="s">
        <v>4608</v>
      </c>
      <c r="E82" s="832" t="s">
        <v>2564</v>
      </c>
      <c r="F82" s="849">
        <v>0.01</v>
      </c>
      <c r="G82" s="849">
        <v>4.8600000000000003</v>
      </c>
      <c r="H82" s="849"/>
      <c r="I82" s="849">
        <v>486</v>
      </c>
      <c r="J82" s="849"/>
      <c r="K82" s="849"/>
      <c r="L82" s="849"/>
      <c r="M82" s="849"/>
      <c r="N82" s="849"/>
      <c r="O82" s="849"/>
      <c r="P82" s="837"/>
      <c r="Q82" s="850"/>
    </row>
    <row r="83" spans="1:17" ht="14.4" customHeight="1" x14ac:dyDescent="0.3">
      <c r="A83" s="831" t="s">
        <v>4985</v>
      </c>
      <c r="B83" s="832" t="s">
        <v>4552</v>
      </c>
      <c r="C83" s="832" t="s">
        <v>4553</v>
      </c>
      <c r="D83" s="832" t="s">
        <v>4610</v>
      </c>
      <c r="E83" s="832" t="s">
        <v>2564</v>
      </c>
      <c r="F83" s="849">
        <v>2.0699999999999998</v>
      </c>
      <c r="G83" s="849">
        <v>503.5</v>
      </c>
      <c r="H83" s="849"/>
      <c r="I83" s="849">
        <v>243.23671497584542</v>
      </c>
      <c r="J83" s="849"/>
      <c r="K83" s="849"/>
      <c r="L83" s="849"/>
      <c r="M83" s="849"/>
      <c r="N83" s="849"/>
      <c r="O83" s="849"/>
      <c r="P83" s="837"/>
      <c r="Q83" s="850"/>
    </row>
    <row r="84" spans="1:17" ht="14.4" customHeight="1" x14ac:dyDescent="0.3">
      <c r="A84" s="831" t="s">
        <v>4985</v>
      </c>
      <c r="B84" s="832" t="s">
        <v>4552</v>
      </c>
      <c r="C84" s="832" t="s">
        <v>4553</v>
      </c>
      <c r="D84" s="832" t="s">
        <v>4620</v>
      </c>
      <c r="E84" s="832" t="s">
        <v>2087</v>
      </c>
      <c r="F84" s="849">
        <v>1.07</v>
      </c>
      <c r="G84" s="849">
        <v>2517.58</v>
      </c>
      <c r="H84" s="849"/>
      <c r="I84" s="849">
        <v>2352.8785046728972</v>
      </c>
      <c r="J84" s="849"/>
      <c r="K84" s="849"/>
      <c r="L84" s="849"/>
      <c r="M84" s="849"/>
      <c r="N84" s="849"/>
      <c r="O84" s="849"/>
      <c r="P84" s="837"/>
      <c r="Q84" s="850"/>
    </row>
    <row r="85" spans="1:17" ht="14.4" customHeight="1" x14ac:dyDescent="0.3">
      <c r="A85" s="831" t="s">
        <v>4985</v>
      </c>
      <c r="B85" s="832" t="s">
        <v>4552</v>
      </c>
      <c r="C85" s="832" t="s">
        <v>4553</v>
      </c>
      <c r="D85" s="832" t="s">
        <v>4668</v>
      </c>
      <c r="E85" s="832" t="s">
        <v>4669</v>
      </c>
      <c r="F85" s="849">
        <v>0.43</v>
      </c>
      <c r="G85" s="849">
        <v>466.16</v>
      </c>
      <c r="H85" s="849"/>
      <c r="I85" s="849">
        <v>1084.0930232558139</v>
      </c>
      <c r="J85" s="849"/>
      <c r="K85" s="849"/>
      <c r="L85" s="849"/>
      <c r="M85" s="849"/>
      <c r="N85" s="849"/>
      <c r="O85" s="849"/>
      <c r="P85" s="837"/>
      <c r="Q85" s="850"/>
    </row>
    <row r="86" spans="1:17" ht="14.4" customHeight="1" x14ac:dyDescent="0.3">
      <c r="A86" s="831" t="s">
        <v>4985</v>
      </c>
      <c r="B86" s="832" t="s">
        <v>4552</v>
      </c>
      <c r="C86" s="832" t="s">
        <v>4553</v>
      </c>
      <c r="D86" s="832" t="s">
        <v>4670</v>
      </c>
      <c r="E86" s="832" t="s">
        <v>4669</v>
      </c>
      <c r="F86" s="849">
        <v>2.93</v>
      </c>
      <c r="G86" s="849">
        <v>1058.81</v>
      </c>
      <c r="H86" s="849"/>
      <c r="I86" s="849">
        <v>361.36860068259381</v>
      </c>
      <c r="J86" s="849"/>
      <c r="K86" s="849"/>
      <c r="L86" s="849"/>
      <c r="M86" s="849"/>
      <c r="N86" s="849"/>
      <c r="O86" s="849"/>
      <c r="P86" s="837"/>
      <c r="Q86" s="850"/>
    </row>
    <row r="87" spans="1:17" ht="14.4" customHeight="1" x14ac:dyDescent="0.3">
      <c r="A87" s="831" t="s">
        <v>4985</v>
      </c>
      <c r="B87" s="832" t="s">
        <v>4552</v>
      </c>
      <c r="C87" s="832" t="s">
        <v>4553</v>
      </c>
      <c r="D87" s="832" t="s">
        <v>4671</v>
      </c>
      <c r="E87" s="832" t="s">
        <v>4669</v>
      </c>
      <c r="F87" s="849">
        <v>0.14000000000000001</v>
      </c>
      <c r="G87" s="849">
        <v>16.86</v>
      </c>
      <c r="H87" s="849"/>
      <c r="I87" s="849">
        <v>120.42857142857142</v>
      </c>
      <c r="J87" s="849"/>
      <c r="K87" s="849"/>
      <c r="L87" s="849"/>
      <c r="M87" s="849"/>
      <c r="N87" s="849"/>
      <c r="O87" s="849"/>
      <c r="P87" s="837"/>
      <c r="Q87" s="850"/>
    </row>
    <row r="88" spans="1:17" ht="14.4" customHeight="1" x14ac:dyDescent="0.3">
      <c r="A88" s="831" t="s">
        <v>4985</v>
      </c>
      <c r="B88" s="832" t="s">
        <v>4552</v>
      </c>
      <c r="C88" s="832" t="s">
        <v>4553</v>
      </c>
      <c r="D88" s="832" t="s">
        <v>4672</v>
      </c>
      <c r="E88" s="832" t="s">
        <v>4669</v>
      </c>
      <c r="F88" s="849">
        <v>0.34</v>
      </c>
      <c r="G88" s="849">
        <v>491.45</v>
      </c>
      <c r="H88" s="849"/>
      <c r="I88" s="849">
        <v>1445.4411764705881</v>
      </c>
      <c r="J88" s="849"/>
      <c r="K88" s="849"/>
      <c r="L88" s="849"/>
      <c r="M88" s="849"/>
      <c r="N88" s="849"/>
      <c r="O88" s="849"/>
      <c r="P88" s="837"/>
      <c r="Q88" s="850"/>
    </row>
    <row r="89" spans="1:17" ht="14.4" customHeight="1" x14ac:dyDescent="0.3">
      <c r="A89" s="831" t="s">
        <v>4985</v>
      </c>
      <c r="B89" s="832" t="s">
        <v>4552</v>
      </c>
      <c r="C89" s="832" t="s">
        <v>4553</v>
      </c>
      <c r="D89" s="832" t="s">
        <v>4678</v>
      </c>
      <c r="E89" s="832" t="s">
        <v>2087</v>
      </c>
      <c r="F89" s="849">
        <v>1.81</v>
      </c>
      <c r="G89" s="849">
        <v>1419.5700000000002</v>
      </c>
      <c r="H89" s="849"/>
      <c r="I89" s="849">
        <v>784.29281767955808</v>
      </c>
      <c r="J89" s="849"/>
      <c r="K89" s="849"/>
      <c r="L89" s="849"/>
      <c r="M89" s="849"/>
      <c r="N89" s="849"/>
      <c r="O89" s="849"/>
      <c r="P89" s="837"/>
      <c r="Q89" s="850"/>
    </row>
    <row r="90" spans="1:17" ht="14.4" customHeight="1" x14ac:dyDescent="0.3">
      <c r="A90" s="831" t="s">
        <v>4985</v>
      </c>
      <c r="B90" s="832" t="s">
        <v>4552</v>
      </c>
      <c r="C90" s="832" t="s">
        <v>4553</v>
      </c>
      <c r="D90" s="832" t="s">
        <v>4686</v>
      </c>
      <c r="E90" s="832" t="s">
        <v>2087</v>
      </c>
      <c r="F90" s="849">
        <v>0.53</v>
      </c>
      <c r="G90" s="849">
        <v>124.7</v>
      </c>
      <c r="H90" s="849"/>
      <c r="I90" s="849">
        <v>235.28301886792451</v>
      </c>
      <c r="J90" s="849"/>
      <c r="K90" s="849"/>
      <c r="L90" s="849"/>
      <c r="M90" s="849"/>
      <c r="N90" s="849"/>
      <c r="O90" s="849"/>
      <c r="P90" s="837"/>
      <c r="Q90" s="850"/>
    </row>
    <row r="91" spans="1:17" ht="14.4" customHeight="1" x14ac:dyDescent="0.3">
      <c r="A91" s="831" t="s">
        <v>4985</v>
      </c>
      <c r="B91" s="832" t="s">
        <v>4552</v>
      </c>
      <c r="C91" s="832" t="s">
        <v>4804</v>
      </c>
      <c r="D91" s="832" t="s">
        <v>4813</v>
      </c>
      <c r="E91" s="832" t="s">
        <v>4814</v>
      </c>
      <c r="F91" s="849">
        <v>3</v>
      </c>
      <c r="G91" s="849">
        <v>111</v>
      </c>
      <c r="H91" s="849">
        <v>3</v>
      </c>
      <c r="I91" s="849">
        <v>37</v>
      </c>
      <c r="J91" s="849">
        <v>1</v>
      </c>
      <c r="K91" s="849">
        <v>37</v>
      </c>
      <c r="L91" s="849">
        <v>1</v>
      </c>
      <c r="M91" s="849">
        <v>37</v>
      </c>
      <c r="N91" s="849"/>
      <c r="O91" s="849"/>
      <c r="P91" s="837"/>
      <c r="Q91" s="850"/>
    </row>
    <row r="92" spans="1:17" ht="14.4" customHeight="1" x14ac:dyDescent="0.3">
      <c r="A92" s="831" t="s">
        <v>4985</v>
      </c>
      <c r="B92" s="832" t="s">
        <v>4552</v>
      </c>
      <c r="C92" s="832" t="s">
        <v>4804</v>
      </c>
      <c r="D92" s="832" t="s">
        <v>4817</v>
      </c>
      <c r="E92" s="832" t="s">
        <v>4818</v>
      </c>
      <c r="F92" s="849">
        <v>3</v>
      </c>
      <c r="G92" s="849">
        <v>531</v>
      </c>
      <c r="H92" s="849"/>
      <c r="I92" s="849">
        <v>177</v>
      </c>
      <c r="J92" s="849"/>
      <c r="K92" s="849"/>
      <c r="L92" s="849"/>
      <c r="M92" s="849"/>
      <c r="N92" s="849"/>
      <c r="O92" s="849"/>
      <c r="P92" s="837"/>
      <c r="Q92" s="850"/>
    </row>
    <row r="93" spans="1:17" ht="14.4" customHeight="1" x14ac:dyDescent="0.3">
      <c r="A93" s="831" t="s">
        <v>4985</v>
      </c>
      <c r="B93" s="832" t="s">
        <v>4552</v>
      </c>
      <c r="C93" s="832" t="s">
        <v>4804</v>
      </c>
      <c r="D93" s="832" t="s">
        <v>4823</v>
      </c>
      <c r="E93" s="832" t="s">
        <v>4824</v>
      </c>
      <c r="F93" s="849">
        <v>12</v>
      </c>
      <c r="G93" s="849">
        <v>2916</v>
      </c>
      <c r="H93" s="849"/>
      <c r="I93" s="849">
        <v>243</v>
      </c>
      <c r="J93" s="849"/>
      <c r="K93" s="849"/>
      <c r="L93" s="849"/>
      <c r="M93" s="849"/>
      <c r="N93" s="849"/>
      <c r="O93" s="849"/>
      <c r="P93" s="837"/>
      <c r="Q93" s="850"/>
    </row>
    <row r="94" spans="1:17" ht="14.4" customHeight="1" x14ac:dyDescent="0.3">
      <c r="A94" s="831" t="s">
        <v>4985</v>
      </c>
      <c r="B94" s="832" t="s">
        <v>4552</v>
      </c>
      <c r="C94" s="832" t="s">
        <v>4804</v>
      </c>
      <c r="D94" s="832" t="s">
        <v>4839</v>
      </c>
      <c r="E94" s="832" t="s">
        <v>4840</v>
      </c>
      <c r="F94" s="849">
        <v>5</v>
      </c>
      <c r="G94" s="849">
        <v>1775</v>
      </c>
      <c r="H94" s="849"/>
      <c r="I94" s="849">
        <v>355</v>
      </c>
      <c r="J94" s="849"/>
      <c r="K94" s="849"/>
      <c r="L94" s="849"/>
      <c r="M94" s="849"/>
      <c r="N94" s="849"/>
      <c r="O94" s="849"/>
      <c r="P94" s="837"/>
      <c r="Q94" s="850"/>
    </row>
    <row r="95" spans="1:17" ht="14.4" customHeight="1" x14ac:dyDescent="0.3">
      <c r="A95" s="831" t="s">
        <v>4985</v>
      </c>
      <c r="B95" s="832" t="s">
        <v>4552</v>
      </c>
      <c r="C95" s="832" t="s">
        <v>4804</v>
      </c>
      <c r="D95" s="832" t="s">
        <v>4847</v>
      </c>
      <c r="E95" s="832" t="s">
        <v>4848</v>
      </c>
      <c r="F95" s="849"/>
      <c r="G95" s="849"/>
      <c r="H95" s="849"/>
      <c r="I95" s="849"/>
      <c r="J95" s="849"/>
      <c r="K95" s="849"/>
      <c r="L95" s="849"/>
      <c r="M95" s="849"/>
      <c r="N95" s="849">
        <v>1</v>
      </c>
      <c r="O95" s="849">
        <v>116</v>
      </c>
      <c r="P95" s="837"/>
      <c r="Q95" s="850">
        <v>116</v>
      </c>
    </row>
    <row r="96" spans="1:17" ht="14.4" customHeight="1" x14ac:dyDescent="0.3">
      <c r="A96" s="831" t="s">
        <v>4985</v>
      </c>
      <c r="B96" s="832" t="s">
        <v>4881</v>
      </c>
      <c r="C96" s="832" t="s">
        <v>4804</v>
      </c>
      <c r="D96" s="832" t="s">
        <v>4813</v>
      </c>
      <c r="E96" s="832" t="s">
        <v>4814</v>
      </c>
      <c r="F96" s="849"/>
      <c r="G96" s="849"/>
      <c r="H96" s="849"/>
      <c r="I96" s="849"/>
      <c r="J96" s="849">
        <v>4</v>
      </c>
      <c r="K96" s="849">
        <v>148</v>
      </c>
      <c r="L96" s="849">
        <v>1</v>
      </c>
      <c r="M96" s="849">
        <v>37</v>
      </c>
      <c r="N96" s="849"/>
      <c r="O96" s="849"/>
      <c r="P96" s="837"/>
      <c r="Q96" s="850"/>
    </row>
    <row r="97" spans="1:17" ht="14.4" customHeight="1" x14ac:dyDescent="0.3">
      <c r="A97" s="831" t="s">
        <v>4985</v>
      </c>
      <c r="B97" s="832" t="s">
        <v>4881</v>
      </c>
      <c r="C97" s="832" t="s">
        <v>4804</v>
      </c>
      <c r="D97" s="832" t="s">
        <v>4913</v>
      </c>
      <c r="E97" s="832" t="s">
        <v>4914</v>
      </c>
      <c r="F97" s="849"/>
      <c r="G97" s="849"/>
      <c r="H97" s="849"/>
      <c r="I97" s="849"/>
      <c r="J97" s="849">
        <v>10</v>
      </c>
      <c r="K97" s="849">
        <v>8790</v>
      </c>
      <c r="L97" s="849">
        <v>1</v>
      </c>
      <c r="M97" s="849">
        <v>879</v>
      </c>
      <c r="N97" s="849"/>
      <c r="O97" s="849"/>
      <c r="P97" s="837"/>
      <c r="Q97" s="850"/>
    </row>
    <row r="98" spans="1:17" ht="14.4" customHeight="1" x14ac:dyDescent="0.3">
      <c r="A98" s="831" t="s">
        <v>4985</v>
      </c>
      <c r="B98" s="832" t="s">
        <v>4881</v>
      </c>
      <c r="C98" s="832" t="s">
        <v>4804</v>
      </c>
      <c r="D98" s="832" t="s">
        <v>4917</v>
      </c>
      <c r="E98" s="832" t="s">
        <v>4918</v>
      </c>
      <c r="F98" s="849">
        <v>1</v>
      </c>
      <c r="G98" s="849">
        <v>355</v>
      </c>
      <c r="H98" s="849">
        <v>1</v>
      </c>
      <c r="I98" s="849">
        <v>355</v>
      </c>
      <c r="J98" s="849">
        <v>1</v>
      </c>
      <c r="K98" s="849">
        <v>355</v>
      </c>
      <c r="L98" s="849">
        <v>1</v>
      </c>
      <c r="M98" s="849">
        <v>355</v>
      </c>
      <c r="N98" s="849"/>
      <c r="O98" s="849"/>
      <c r="P98" s="837"/>
      <c r="Q98" s="850"/>
    </row>
    <row r="99" spans="1:17" ht="14.4" customHeight="1" x14ac:dyDescent="0.3">
      <c r="A99" s="831" t="s">
        <v>4985</v>
      </c>
      <c r="B99" s="832" t="s">
        <v>4881</v>
      </c>
      <c r="C99" s="832" t="s">
        <v>4804</v>
      </c>
      <c r="D99" s="832" t="s">
        <v>4925</v>
      </c>
      <c r="E99" s="832" t="s">
        <v>4926</v>
      </c>
      <c r="F99" s="849"/>
      <c r="G99" s="849"/>
      <c r="H99" s="849"/>
      <c r="I99" s="849"/>
      <c r="J99" s="849">
        <v>1</v>
      </c>
      <c r="K99" s="849">
        <v>1945</v>
      </c>
      <c r="L99" s="849">
        <v>1</v>
      </c>
      <c r="M99" s="849">
        <v>1945</v>
      </c>
      <c r="N99" s="849"/>
      <c r="O99" s="849"/>
      <c r="P99" s="837"/>
      <c r="Q99" s="850"/>
    </row>
    <row r="100" spans="1:17" ht="14.4" customHeight="1" x14ac:dyDescent="0.3">
      <c r="A100" s="831" t="s">
        <v>4986</v>
      </c>
      <c r="B100" s="832" t="s">
        <v>4552</v>
      </c>
      <c r="C100" s="832" t="s">
        <v>4804</v>
      </c>
      <c r="D100" s="832" t="s">
        <v>4813</v>
      </c>
      <c r="E100" s="832" t="s">
        <v>4814</v>
      </c>
      <c r="F100" s="849">
        <v>2</v>
      </c>
      <c r="G100" s="849">
        <v>74</v>
      </c>
      <c r="H100" s="849"/>
      <c r="I100" s="849">
        <v>37</v>
      </c>
      <c r="J100" s="849"/>
      <c r="K100" s="849"/>
      <c r="L100" s="849"/>
      <c r="M100" s="849"/>
      <c r="N100" s="849"/>
      <c r="O100" s="849"/>
      <c r="P100" s="837"/>
      <c r="Q100" s="850"/>
    </row>
    <row r="101" spans="1:17" ht="14.4" customHeight="1" x14ac:dyDescent="0.3">
      <c r="A101" s="831" t="s">
        <v>4987</v>
      </c>
      <c r="B101" s="832" t="s">
        <v>4552</v>
      </c>
      <c r="C101" s="832" t="s">
        <v>4804</v>
      </c>
      <c r="D101" s="832" t="s">
        <v>4817</v>
      </c>
      <c r="E101" s="832" t="s">
        <v>4818</v>
      </c>
      <c r="F101" s="849"/>
      <c r="G101" s="849"/>
      <c r="H101" s="849"/>
      <c r="I101" s="849"/>
      <c r="J101" s="849"/>
      <c r="K101" s="849"/>
      <c r="L101" s="849"/>
      <c r="M101" s="849"/>
      <c r="N101" s="849">
        <v>1</v>
      </c>
      <c r="O101" s="849">
        <v>179</v>
      </c>
      <c r="P101" s="837"/>
      <c r="Q101" s="850">
        <v>179</v>
      </c>
    </row>
    <row r="102" spans="1:17" ht="14.4" customHeight="1" x14ac:dyDescent="0.3">
      <c r="A102" s="831" t="s">
        <v>4987</v>
      </c>
      <c r="B102" s="832" t="s">
        <v>4881</v>
      </c>
      <c r="C102" s="832" t="s">
        <v>4804</v>
      </c>
      <c r="D102" s="832" t="s">
        <v>4813</v>
      </c>
      <c r="E102" s="832" t="s">
        <v>4814</v>
      </c>
      <c r="F102" s="849"/>
      <c r="G102" s="849"/>
      <c r="H102" s="849"/>
      <c r="I102" s="849"/>
      <c r="J102" s="849">
        <v>2</v>
      </c>
      <c r="K102" s="849">
        <v>74</v>
      </c>
      <c r="L102" s="849">
        <v>1</v>
      </c>
      <c r="M102" s="849">
        <v>37</v>
      </c>
      <c r="N102" s="849"/>
      <c r="O102" s="849"/>
      <c r="P102" s="837"/>
      <c r="Q102" s="850"/>
    </row>
    <row r="103" spans="1:17" ht="14.4" customHeight="1" x14ac:dyDescent="0.3">
      <c r="A103" s="831" t="s">
        <v>4987</v>
      </c>
      <c r="B103" s="832" t="s">
        <v>4881</v>
      </c>
      <c r="C103" s="832" t="s">
        <v>4804</v>
      </c>
      <c r="D103" s="832" t="s">
        <v>4903</v>
      </c>
      <c r="E103" s="832" t="s">
        <v>4904</v>
      </c>
      <c r="F103" s="849"/>
      <c r="G103" s="849"/>
      <c r="H103" s="849"/>
      <c r="I103" s="849"/>
      <c r="J103" s="849">
        <v>2</v>
      </c>
      <c r="K103" s="849">
        <v>1430</v>
      </c>
      <c r="L103" s="849">
        <v>1</v>
      </c>
      <c r="M103" s="849">
        <v>715</v>
      </c>
      <c r="N103" s="849"/>
      <c r="O103" s="849"/>
      <c r="P103" s="837"/>
      <c r="Q103" s="850"/>
    </row>
    <row r="104" spans="1:17" ht="14.4" customHeight="1" x14ac:dyDescent="0.3">
      <c r="A104" s="831" t="s">
        <v>4987</v>
      </c>
      <c r="B104" s="832" t="s">
        <v>4881</v>
      </c>
      <c r="C104" s="832" t="s">
        <v>4804</v>
      </c>
      <c r="D104" s="832" t="s">
        <v>4909</v>
      </c>
      <c r="E104" s="832" t="s">
        <v>4910</v>
      </c>
      <c r="F104" s="849"/>
      <c r="G104" s="849"/>
      <c r="H104" s="849"/>
      <c r="I104" s="849"/>
      <c r="J104" s="849">
        <v>2</v>
      </c>
      <c r="K104" s="849">
        <v>258</v>
      </c>
      <c r="L104" s="849">
        <v>1</v>
      </c>
      <c r="M104" s="849">
        <v>129</v>
      </c>
      <c r="N104" s="849"/>
      <c r="O104" s="849"/>
      <c r="P104" s="837"/>
      <c r="Q104" s="850"/>
    </row>
    <row r="105" spans="1:17" ht="14.4" customHeight="1" x14ac:dyDescent="0.3">
      <c r="A105" s="831" t="s">
        <v>4987</v>
      </c>
      <c r="B105" s="832" t="s">
        <v>4881</v>
      </c>
      <c r="C105" s="832" t="s">
        <v>4804</v>
      </c>
      <c r="D105" s="832" t="s">
        <v>4921</v>
      </c>
      <c r="E105" s="832" t="s">
        <v>4922</v>
      </c>
      <c r="F105" s="849"/>
      <c r="G105" s="849"/>
      <c r="H105" s="849"/>
      <c r="I105" s="849"/>
      <c r="J105" s="849">
        <v>1</v>
      </c>
      <c r="K105" s="849">
        <v>540</v>
      </c>
      <c r="L105" s="849">
        <v>1</v>
      </c>
      <c r="M105" s="849">
        <v>540</v>
      </c>
      <c r="N105" s="849"/>
      <c r="O105" s="849"/>
      <c r="P105" s="837"/>
      <c r="Q105" s="850"/>
    </row>
    <row r="106" spans="1:17" ht="14.4" customHeight="1" x14ac:dyDescent="0.3">
      <c r="A106" s="831" t="s">
        <v>4987</v>
      </c>
      <c r="B106" s="832" t="s">
        <v>4881</v>
      </c>
      <c r="C106" s="832" t="s">
        <v>4804</v>
      </c>
      <c r="D106" s="832" t="s">
        <v>4925</v>
      </c>
      <c r="E106" s="832" t="s">
        <v>4926</v>
      </c>
      <c r="F106" s="849"/>
      <c r="G106" s="849"/>
      <c r="H106" s="849"/>
      <c r="I106" s="849"/>
      <c r="J106" s="849">
        <v>1</v>
      </c>
      <c r="K106" s="849">
        <v>1945</v>
      </c>
      <c r="L106" s="849">
        <v>1</v>
      </c>
      <c r="M106" s="849">
        <v>1945</v>
      </c>
      <c r="N106" s="849"/>
      <c r="O106" s="849"/>
      <c r="P106" s="837"/>
      <c r="Q106" s="850"/>
    </row>
    <row r="107" spans="1:17" ht="14.4" customHeight="1" x14ac:dyDescent="0.3">
      <c r="A107" s="831" t="s">
        <v>4988</v>
      </c>
      <c r="B107" s="832" t="s">
        <v>4552</v>
      </c>
      <c r="C107" s="832" t="s">
        <v>4804</v>
      </c>
      <c r="D107" s="832" t="s">
        <v>4813</v>
      </c>
      <c r="E107" s="832" t="s">
        <v>4814</v>
      </c>
      <c r="F107" s="849">
        <v>1</v>
      </c>
      <c r="G107" s="849">
        <v>37</v>
      </c>
      <c r="H107" s="849">
        <v>0.5</v>
      </c>
      <c r="I107" s="849">
        <v>37</v>
      </c>
      <c r="J107" s="849">
        <v>2</v>
      </c>
      <c r="K107" s="849">
        <v>74</v>
      </c>
      <c r="L107" s="849">
        <v>1</v>
      </c>
      <c r="M107" s="849">
        <v>37</v>
      </c>
      <c r="N107" s="849"/>
      <c r="O107" s="849"/>
      <c r="P107" s="837"/>
      <c r="Q107" s="850"/>
    </row>
    <row r="108" spans="1:17" ht="14.4" customHeight="1" x14ac:dyDescent="0.3">
      <c r="A108" s="831" t="s">
        <v>4988</v>
      </c>
      <c r="B108" s="832" t="s">
        <v>4552</v>
      </c>
      <c r="C108" s="832" t="s">
        <v>4804</v>
      </c>
      <c r="D108" s="832" t="s">
        <v>4839</v>
      </c>
      <c r="E108" s="832" t="s">
        <v>4840</v>
      </c>
      <c r="F108" s="849">
        <v>1</v>
      </c>
      <c r="G108" s="849">
        <v>355</v>
      </c>
      <c r="H108" s="849">
        <v>1</v>
      </c>
      <c r="I108" s="849">
        <v>355</v>
      </c>
      <c r="J108" s="849">
        <v>1</v>
      </c>
      <c r="K108" s="849">
        <v>355</v>
      </c>
      <c r="L108" s="849">
        <v>1</v>
      </c>
      <c r="M108" s="849">
        <v>355</v>
      </c>
      <c r="N108" s="849"/>
      <c r="O108" s="849"/>
      <c r="P108" s="837"/>
      <c r="Q108" s="850"/>
    </row>
    <row r="109" spans="1:17" ht="14.4" customHeight="1" x14ac:dyDescent="0.3">
      <c r="A109" s="831" t="s">
        <v>4988</v>
      </c>
      <c r="B109" s="832" t="s">
        <v>4881</v>
      </c>
      <c r="C109" s="832" t="s">
        <v>4804</v>
      </c>
      <c r="D109" s="832" t="s">
        <v>4813</v>
      </c>
      <c r="E109" s="832" t="s">
        <v>4814</v>
      </c>
      <c r="F109" s="849">
        <v>2</v>
      </c>
      <c r="G109" s="849">
        <v>74</v>
      </c>
      <c r="H109" s="849">
        <v>2</v>
      </c>
      <c r="I109" s="849">
        <v>37</v>
      </c>
      <c r="J109" s="849">
        <v>1</v>
      </c>
      <c r="K109" s="849">
        <v>37</v>
      </c>
      <c r="L109" s="849">
        <v>1</v>
      </c>
      <c r="M109" s="849">
        <v>37</v>
      </c>
      <c r="N109" s="849"/>
      <c r="O109" s="849"/>
      <c r="P109" s="837"/>
      <c r="Q109" s="850"/>
    </row>
    <row r="110" spans="1:17" ht="14.4" customHeight="1" x14ac:dyDescent="0.3">
      <c r="A110" s="831" t="s">
        <v>4988</v>
      </c>
      <c r="B110" s="832" t="s">
        <v>4881</v>
      </c>
      <c r="C110" s="832" t="s">
        <v>4804</v>
      </c>
      <c r="D110" s="832" t="s">
        <v>4899</v>
      </c>
      <c r="E110" s="832" t="s">
        <v>4900</v>
      </c>
      <c r="F110" s="849">
        <v>1</v>
      </c>
      <c r="G110" s="849">
        <v>177</v>
      </c>
      <c r="H110" s="849">
        <v>0.9943820224719101</v>
      </c>
      <c r="I110" s="849">
        <v>177</v>
      </c>
      <c r="J110" s="849">
        <v>1</v>
      </c>
      <c r="K110" s="849">
        <v>178</v>
      </c>
      <c r="L110" s="849">
        <v>1</v>
      </c>
      <c r="M110" s="849">
        <v>178</v>
      </c>
      <c r="N110" s="849"/>
      <c r="O110" s="849"/>
      <c r="P110" s="837"/>
      <c r="Q110" s="850"/>
    </row>
    <row r="111" spans="1:17" ht="14.4" customHeight="1" x14ac:dyDescent="0.3">
      <c r="A111" s="831" t="s">
        <v>4988</v>
      </c>
      <c r="B111" s="832" t="s">
        <v>4881</v>
      </c>
      <c r="C111" s="832" t="s">
        <v>4804</v>
      </c>
      <c r="D111" s="832" t="s">
        <v>4903</v>
      </c>
      <c r="E111" s="832" t="s">
        <v>4904</v>
      </c>
      <c r="F111" s="849">
        <v>6</v>
      </c>
      <c r="G111" s="849">
        <v>4290</v>
      </c>
      <c r="H111" s="849"/>
      <c r="I111" s="849">
        <v>715</v>
      </c>
      <c r="J111" s="849"/>
      <c r="K111" s="849"/>
      <c r="L111" s="849"/>
      <c r="M111" s="849"/>
      <c r="N111" s="849">
        <v>10</v>
      </c>
      <c r="O111" s="849">
        <v>7150</v>
      </c>
      <c r="P111" s="837"/>
      <c r="Q111" s="850">
        <v>715</v>
      </c>
    </row>
    <row r="112" spans="1:17" ht="14.4" customHeight="1" x14ac:dyDescent="0.3">
      <c r="A112" s="831" t="s">
        <v>4988</v>
      </c>
      <c r="B112" s="832" t="s">
        <v>4881</v>
      </c>
      <c r="C112" s="832" t="s">
        <v>4804</v>
      </c>
      <c r="D112" s="832" t="s">
        <v>4909</v>
      </c>
      <c r="E112" s="832" t="s">
        <v>4910</v>
      </c>
      <c r="F112" s="849">
        <v>2</v>
      </c>
      <c r="G112" s="849">
        <v>258</v>
      </c>
      <c r="H112" s="849"/>
      <c r="I112" s="849">
        <v>129</v>
      </c>
      <c r="J112" s="849"/>
      <c r="K112" s="849"/>
      <c r="L112" s="849"/>
      <c r="M112" s="849"/>
      <c r="N112" s="849"/>
      <c r="O112" s="849"/>
      <c r="P112" s="837"/>
      <c r="Q112" s="850"/>
    </row>
    <row r="113" spans="1:17" ht="14.4" customHeight="1" x14ac:dyDescent="0.3">
      <c r="A113" s="831" t="s">
        <v>4988</v>
      </c>
      <c r="B113" s="832" t="s">
        <v>4881</v>
      </c>
      <c r="C113" s="832" t="s">
        <v>4804</v>
      </c>
      <c r="D113" s="832" t="s">
        <v>4913</v>
      </c>
      <c r="E113" s="832" t="s">
        <v>4914</v>
      </c>
      <c r="F113" s="849">
        <v>70</v>
      </c>
      <c r="G113" s="849">
        <v>61530</v>
      </c>
      <c r="H113" s="849"/>
      <c r="I113" s="849">
        <v>879</v>
      </c>
      <c r="J113" s="849"/>
      <c r="K113" s="849"/>
      <c r="L113" s="849"/>
      <c r="M113" s="849"/>
      <c r="N113" s="849"/>
      <c r="O113" s="849"/>
      <c r="P113" s="837"/>
      <c r="Q113" s="850"/>
    </row>
    <row r="114" spans="1:17" ht="14.4" customHeight="1" x14ac:dyDescent="0.3">
      <c r="A114" s="831" t="s">
        <v>4988</v>
      </c>
      <c r="B114" s="832" t="s">
        <v>4881</v>
      </c>
      <c r="C114" s="832" t="s">
        <v>4804</v>
      </c>
      <c r="D114" s="832" t="s">
        <v>4917</v>
      </c>
      <c r="E114" s="832" t="s">
        <v>4918</v>
      </c>
      <c r="F114" s="849">
        <v>1</v>
      </c>
      <c r="G114" s="849">
        <v>355</v>
      </c>
      <c r="H114" s="849"/>
      <c r="I114" s="849">
        <v>355</v>
      </c>
      <c r="J114" s="849"/>
      <c r="K114" s="849"/>
      <c r="L114" s="849"/>
      <c r="M114" s="849"/>
      <c r="N114" s="849"/>
      <c r="O114" s="849"/>
      <c r="P114" s="837"/>
      <c r="Q114" s="850"/>
    </row>
    <row r="115" spans="1:17" ht="14.4" customHeight="1" x14ac:dyDescent="0.3">
      <c r="A115" s="831" t="s">
        <v>4988</v>
      </c>
      <c r="B115" s="832" t="s">
        <v>4881</v>
      </c>
      <c r="C115" s="832" t="s">
        <v>4804</v>
      </c>
      <c r="D115" s="832" t="s">
        <v>4921</v>
      </c>
      <c r="E115" s="832" t="s">
        <v>4922</v>
      </c>
      <c r="F115" s="849">
        <v>1</v>
      </c>
      <c r="G115" s="849">
        <v>539</v>
      </c>
      <c r="H115" s="849"/>
      <c r="I115" s="849">
        <v>539</v>
      </c>
      <c r="J115" s="849"/>
      <c r="K115" s="849"/>
      <c r="L115" s="849"/>
      <c r="M115" s="849"/>
      <c r="N115" s="849"/>
      <c r="O115" s="849"/>
      <c r="P115" s="837"/>
      <c r="Q115" s="850"/>
    </row>
    <row r="116" spans="1:17" ht="14.4" customHeight="1" x14ac:dyDescent="0.3">
      <c r="A116" s="831" t="s">
        <v>4988</v>
      </c>
      <c r="B116" s="832" t="s">
        <v>4881</v>
      </c>
      <c r="C116" s="832" t="s">
        <v>4804</v>
      </c>
      <c r="D116" s="832" t="s">
        <v>4923</v>
      </c>
      <c r="E116" s="832" t="s">
        <v>4924</v>
      </c>
      <c r="F116" s="849">
        <v>1</v>
      </c>
      <c r="G116" s="849">
        <v>3830</v>
      </c>
      <c r="H116" s="849"/>
      <c r="I116" s="849">
        <v>3830</v>
      </c>
      <c r="J116" s="849"/>
      <c r="K116" s="849"/>
      <c r="L116" s="849"/>
      <c r="M116" s="849"/>
      <c r="N116" s="849"/>
      <c r="O116" s="849"/>
      <c r="P116" s="837"/>
      <c r="Q116" s="850"/>
    </row>
    <row r="117" spans="1:17" ht="14.4" customHeight="1" x14ac:dyDescent="0.3">
      <c r="A117" s="831" t="s">
        <v>4988</v>
      </c>
      <c r="B117" s="832" t="s">
        <v>4881</v>
      </c>
      <c r="C117" s="832" t="s">
        <v>4804</v>
      </c>
      <c r="D117" s="832" t="s">
        <v>4925</v>
      </c>
      <c r="E117" s="832" t="s">
        <v>4926</v>
      </c>
      <c r="F117" s="849">
        <v>5</v>
      </c>
      <c r="G117" s="849">
        <v>9720</v>
      </c>
      <c r="H117" s="849"/>
      <c r="I117" s="849">
        <v>1944</v>
      </c>
      <c r="J117" s="849"/>
      <c r="K117" s="849"/>
      <c r="L117" s="849"/>
      <c r="M117" s="849"/>
      <c r="N117" s="849"/>
      <c r="O117" s="849"/>
      <c r="P117" s="837"/>
      <c r="Q117" s="850"/>
    </row>
    <row r="118" spans="1:17" ht="14.4" customHeight="1" x14ac:dyDescent="0.3">
      <c r="A118" s="831" t="s">
        <v>4989</v>
      </c>
      <c r="B118" s="832" t="s">
        <v>4552</v>
      </c>
      <c r="C118" s="832" t="s">
        <v>4804</v>
      </c>
      <c r="D118" s="832" t="s">
        <v>4813</v>
      </c>
      <c r="E118" s="832" t="s">
        <v>4814</v>
      </c>
      <c r="F118" s="849"/>
      <c r="G118" s="849"/>
      <c r="H118" s="849"/>
      <c r="I118" s="849"/>
      <c r="J118" s="849">
        <v>1</v>
      </c>
      <c r="K118" s="849">
        <v>37</v>
      </c>
      <c r="L118" s="849">
        <v>1</v>
      </c>
      <c r="M118" s="849">
        <v>37</v>
      </c>
      <c r="N118" s="849">
        <v>1</v>
      </c>
      <c r="O118" s="849">
        <v>38</v>
      </c>
      <c r="P118" s="837">
        <v>1.027027027027027</v>
      </c>
      <c r="Q118" s="850">
        <v>38</v>
      </c>
    </row>
    <row r="119" spans="1:17" ht="14.4" customHeight="1" x14ac:dyDescent="0.3">
      <c r="A119" s="831" t="s">
        <v>4989</v>
      </c>
      <c r="B119" s="832" t="s">
        <v>4552</v>
      </c>
      <c r="C119" s="832" t="s">
        <v>4804</v>
      </c>
      <c r="D119" s="832" t="s">
        <v>4817</v>
      </c>
      <c r="E119" s="832" t="s">
        <v>4818</v>
      </c>
      <c r="F119" s="849"/>
      <c r="G119" s="849"/>
      <c r="H119" s="849"/>
      <c r="I119" s="849"/>
      <c r="J119" s="849"/>
      <c r="K119" s="849"/>
      <c r="L119" s="849"/>
      <c r="M119" s="849"/>
      <c r="N119" s="849">
        <v>2</v>
      </c>
      <c r="O119" s="849">
        <v>358</v>
      </c>
      <c r="P119" s="837"/>
      <c r="Q119" s="850">
        <v>179</v>
      </c>
    </row>
    <row r="120" spans="1:17" ht="14.4" customHeight="1" x14ac:dyDescent="0.3">
      <c r="A120" s="831" t="s">
        <v>4989</v>
      </c>
      <c r="B120" s="832" t="s">
        <v>4552</v>
      </c>
      <c r="C120" s="832" t="s">
        <v>4804</v>
      </c>
      <c r="D120" s="832" t="s">
        <v>4823</v>
      </c>
      <c r="E120" s="832" t="s">
        <v>4824</v>
      </c>
      <c r="F120" s="849"/>
      <c r="G120" s="849"/>
      <c r="H120" s="849"/>
      <c r="I120" s="849"/>
      <c r="J120" s="849"/>
      <c r="K120" s="849"/>
      <c r="L120" s="849"/>
      <c r="M120" s="849"/>
      <c r="N120" s="849">
        <v>1</v>
      </c>
      <c r="O120" s="849">
        <v>245</v>
      </c>
      <c r="P120" s="837"/>
      <c r="Q120" s="850">
        <v>245</v>
      </c>
    </row>
    <row r="121" spans="1:17" ht="14.4" customHeight="1" x14ac:dyDescent="0.3">
      <c r="A121" s="831" t="s">
        <v>4989</v>
      </c>
      <c r="B121" s="832" t="s">
        <v>4881</v>
      </c>
      <c r="C121" s="832" t="s">
        <v>4793</v>
      </c>
      <c r="D121" s="832" t="s">
        <v>4893</v>
      </c>
      <c r="E121" s="832" t="s">
        <v>4894</v>
      </c>
      <c r="F121" s="849">
        <v>1</v>
      </c>
      <c r="G121" s="849">
        <v>1021.77</v>
      </c>
      <c r="H121" s="849"/>
      <c r="I121" s="849">
        <v>1021.77</v>
      </c>
      <c r="J121" s="849"/>
      <c r="K121" s="849"/>
      <c r="L121" s="849"/>
      <c r="M121" s="849"/>
      <c r="N121" s="849"/>
      <c r="O121" s="849"/>
      <c r="P121" s="837"/>
      <c r="Q121" s="850"/>
    </row>
    <row r="122" spans="1:17" ht="14.4" customHeight="1" x14ac:dyDescent="0.3">
      <c r="A122" s="831" t="s">
        <v>4989</v>
      </c>
      <c r="B122" s="832" t="s">
        <v>4881</v>
      </c>
      <c r="C122" s="832" t="s">
        <v>4793</v>
      </c>
      <c r="D122" s="832" t="s">
        <v>4933</v>
      </c>
      <c r="E122" s="832" t="s">
        <v>4934</v>
      </c>
      <c r="F122" s="849"/>
      <c r="G122" s="849"/>
      <c r="H122" s="849"/>
      <c r="I122" s="849"/>
      <c r="J122" s="849"/>
      <c r="K122" s="849"/>
      <c r="L122" s="849"/>
      <c r="M122" s="849"/>
      <c r="N122" s="849">
        <v>1</v>
      </c>
      <c r="O122" s="849">
        <v>2950.46</v>
      </c>
      <c r="P122" s="837"/>
      <c r="Q122" s="850">
        <v>2950.46</v>
      </c>
    </row>
    <row r="123" spans="1:17" ht="14.4" customHeight="1" x14ac:dyDescent="0.3">
      <c r="A123" s="831" t="s">
        <v>4989</v>
      </c>
      <c r="B123" s="832" t="s">
        <v>4881</v>
      </c>
      <c r="C123" s="832" t="s">
        <v>4804</v>
      </c>
      <c r="D123" s="832" t="s">
        <v>4813</v>
      </c>
      <c r="E123" s="832" t="s">
        <v>4814</v>
      </c>
      <c r="F123" s="849">
        <v>2</v>
      </c>
      <c r="G123" s="849">
        <v>74</v>
      </c>
      <c r="H123" s="849">
        <v>0.5</v>
      </c>
      <c r="I123" s="849">
        <v>37</v>
      </c>
      <c r="J123" s="849">
        <v>4</v>
      </c>
      <c r="K123" s="849">
        <v>148</v>
      </c>
      <c r="L123" s="849">
        <v>1</v>
      </c>
      <c r="M123" s="849">
        <v>37</v>
      </c>
      <c r="N123" s="849"/>
      <c r="O123" s="849"/>
      <c r="P123" s="837"/>
      <c r="Q123" s="850"/>
    </row>
    <row r="124" spans="1:17" ht="14.4" customHeight="1" x14ac:dyDescent="0.3">
      <c r="A124" s="831" t="s">
        <v>4989</v>
      </c>
      <c r="B124" s="832" t="s">
        <v>4881</v>
      </c>
      <c r="C124" s="832" t="s">
        <v>4804</v>
      </c>
      <c r="D124" s="832" t="s">
        <v>4899</v>
      </c>
      <c r="E124" s="832" t="s">
        <v>4900</v>
      </c>
      <c r="F124" s="849">
        <v>1</v>
      </c>
      <c r="G124" s="849">
        <v>177</v>
      </c>
      <c r="H124" s="849">
        <v>0.9943820224719101</v>
      </c>
      <c r="I124" s="849">
        <v>177</v>
      </c>
      <c r="J124" s="849">
        <v>1</v>
      </c>
      <c r="K124" s="849">
        <v>178</v>
      </c>
      <c r="L124" s="849">
        <v>1</v>
      </c>
      <c r="M124" s="849">
        <v>178</v>
      </c>
      <c r="N124" s="849">
        <v>3</v>
      </c>
      <c r="O124" s="849">
        <v>537</v>
      </c>
      <c r="P124" s="837">
        <v>3.0168539325842696</v>
      </c>
      <c r="Q124" s="850">
        <v>179</v>
      </c>
    </row>
    <row r="125" spans="1:17" ht="14.4" customHeight="1" x14ac:dyDescent="0.3">
      <c r="A125" s="831" t="s">
        <v>4989</v>
      </c>
      <c r="B125" s="832" t="s">
        <v>4881</v>
      </c>
      <c r="C125" s="832" t="s">
        <v>4804</v>
      </c>
      <c r="D125" s="832" t="s">
        <v>4911</v>
      </c>
      <c r="E125" s="832" t="s">
        <v>4912</v>
      </c>
      <c r="F125" s="849">
        <v>1</v>
      </c>
      <c r="G125" s="849">
        <v>721</v>
      </c>
      <c r="H125" s="849"/>
      <c r="I125" s="849">
        <v>721</v>
      </c>
      <c r="J125" s="849"/>
      <c r="K125" s="849"/>
      <c r="L125" s="849"/>
      <c r="M125" s="849"/>
      <c r="N125" s="849">
        <v>1</v>
      </c>
      <c r="O125" s="849">
        <v>732</v>
      </c>
      <c r="P125" s="837"/>
      <c r="Q125" s="850">
        <v>732</v>
      </c>
    </row>
    <row r="126" spans="1:17" ht="14.4" customHeight="1" x14ac:dyDescent="0.3">
      <c r="A126" s="831" t="s">
        <v>4989</v>
      </c>
      <c r="B126" s="832" t="s">
        <v>4881</v>
      </c>
      <c r="C126" s="832" t="s">
        <v>4804</v>
      </c>
      <c r="D126" s="832" t="s">
        <v>4913</v>
      </c>
      <c r="E126" s="832" t="s">
        <v>4914</v>
      </c>
      <c r="F126" s="849">
        <v>10</v>
      </c>
      <c r="G126" s="849">
        <v>8790</v>
      </c>
      <c r="H126" s="849"/>
      <c r="I126" s="849">
        <v>879</v>
      </c>
      <c r="J126" s="849"/>
      <c r="K126" s="849"/>
      <c r="L126" s="849"/>
      <c r="M126" s="849"/>
      <c r="N126" s="849"/>
      <c r="O126" s="849"/>
      <c r="P126" s="837"/>
      <c r="Q126" s="850"/>
    </row>
    <row r="127" spans="1:17" ht="14.4" customHeight="1" x14ac:dyDescent="0.3">
      <c r="A127" s="831" t="s">
        <v>4989</v>
      </c>
      <c r="B127" s="832" t="s">
        <v>4881</v>
      </c>
      <c r="C127" s="832" t="s">
        <v>4804</v>
      </c>
      <c r="D127" s="832" t="s">
        <v>4917</v>
      </c>
      <c r="E127" s="832" t="s">
        <v>4918</v>
      </c>
      <c r="F127" s="849">
        <v>1</v>
      </c>
      <c r="G127" s="849">
        <v>355</v>
      </c>
      <c r="H127" s="849"/>
      <c r="I127" s="849">
        <v>355</v>
      </c>
      <c r="J127" s="849"/>
      <c r="K127" s="849"/>
      <c r="L127" s="849"/>
      <c r="M127" s="849"/>
      <c r="N127" s="849"/>
      <c r="O127" s="849"/>
      <c r="P127" s="837"/>
      <c r="Q127" s="850"/>
    </row>
    <row r="128" spans="1:17" ht="14.4" customHeight="1" x14ac:dyDescent="0.3">
      <c r="A128" s="831" t="s">
        <v>4989</v>
      </c>
      <c r="B128" s="832" t="s">
        <v>4881</v>
      </c>
      <c r="C128" s="832" t="s">
        <v>4804</v>
      </c>
      <c r="D128" s="832" t="s">
        <v>4847</v>
      </c>
      <c r="E128" s="832" t="s">
        <v>4848</v>
      </c>
      <c r="F128" s="849">
        <v>10</v>
      </c>
      <c r="G128" s="849">
        <v>1160</v>
      </c>
      <c r="H128" s="849">
        <v>1.4285714285714286</v>
      </c>
      <c r="I128" s="849">
        <v>116</v>
      </c>
      <c r="J128" s="849">
        <v>7</v>
      </c>
      <c r="K128" s="849">
        <v>812</v>
      </c>
      <c r="L128" s="849">
        <v>1</v>
      </c>
      <c r="M128" s="849">
        <v>116</v>
      </c>
      <c r="N128" s="849">
        <v>7</v>
      </c>
      <c r="O128" s="849">
        <v>812</v>
      </c>
      <c r="P128" s="837">
        <v>1</v>
      </c>
      <c r="Q128" s="850">
        <v>116</v>
      </c>
    </row>
    <row r="129" spans="1:17" ht="14.4" customHeight="1" x14ac:dyDescent="0.3">
      <c r="A129" s="831" t="s">
        <v>4989</v>
      </c>
      <c r="B129" s="832" t="s">
        <v>4881</v>
      </c>
      <c r="C129" s="832" t="s">
        <v>4804</v>
      </c>
      <c r="D129" s="832" t="s">
        <v>4925</v>
      </c>
      <c r="E129" s="832" t="s">
        <v>4926</v>
      </c>
      <c r="F129" s="849">
        <v>1</v>
      </c>
      <c r="G129" s="849">
        <v>1944</v>
      </c>
      <c r="H129" s="849"/>
      <c r="I129" s="849">
        <v>1944</v>
      </c>
      <c r="J129" s="849"/>
      <c r="K129" s="849"/>
      <c r="L129" s="849"/>
      <c r="M129" s="849"/>
      <c r="N129" s="849">
        <v>1</v>
      </c>
      <c r="O129" s="849">
        <v>1950</v>
      </c>
      <c r="P129" s="837"/>
      <c r="Q129" s="850">
        <v>1950</v>
      </c>
    </row>
    <row r="130" spans="1:17" ht="14.4" customHeight="1" x14ac:dyDescent="0.3">
      <c r="A130" s="831" t="s">
        <v>4990</v>
      </c>
      <c r="B130" s="832" t="s">
        <v>4552</v>
      </c>
      <c r="C130" s="832" t="s">
        <v>4804</v>
      </c>
      <c r="D130" s="832" t="s">
        <v>4817</v>
      </c>
      <c r="E130" s="832" t="s">
        <v>4818</v>
      </c>
      <c r="F130" s="849"/>
      <c r="G130" s="849"/>
      <c r="H130" s="849"/>
      <c r="I130" s="849"/>
      <c r="J130" s="849">
        <v>1</v>
      </c>
      <c r="K130" s="849">
        <v>178</v>
      </c>
      <c r="L130" s="849">
        <v>1</v>
      </c>
      <c r="M130" s="849">
        <v>178</v>
      </c>
      <c r="N130" s="849"/>
      <c r="O130" s="849"/>
      <c r="P130" s="837"/>
      <c r="Q130" s="850"/>
    </row>
    <row r="131" spans="1:17" ht="14.4" customHeight="1" x14ac:dyDescent="0.3">
      <c r="A131" s="831" t="s">
        <v>4991</v>
      </c>
      <c r="B131" s="832" t="s">
        <v>4552</v>
      </c>
      <c r="C131" s="832" t="s">
        <v>4553</v>
      </c>
      <c r="D131" s="832" t="s">
        <v>4585</v>
      </c>
      <c r="E131" s="832" t="s">
        <v>4586</v>
      </c>
      <c r="F131" s="849"/>
      <c r="G131" s="849"/>
      <c r="H131" s="849"/>
      <c r="I131" s="849"/>
      <c r="J131" s="849"/>
      <c r="K131" s="849"/>
      <c r="L131" s="849"/>
      <c r="M131" s="849"/>
      <c r="N131" s="849">
        <v>2</v>
      </c>
      <c r="O131" s="849">
        <v>48044.4</v>
      </c>
      <c r="P131" s="837"/>
      <c r="Q131" s="850">
        <v>24022.2</v>
      </c>
    </row>
    <row r="132" spans="1:17" ht="14.4" customHeight="1" x14ac:dyDescent="0.3">
      <c r="A132" s="831" t="s">
        <v>4991</v>
      </c>
      <c r="B132" s="832" t="s">
        <v>4552</v>
      </c>
      <c r="C132" s="832" t="s">
        <v>4804</v>
      </c>
      <c r="D132" s="832" t="s">
        <v>4817</v>
      </c>
      <c r="E132" s="832" t="s">
        <v>4818</v>
      </c>
      <c r="F132" s="849">
        <v>1</v>
      </c>
      <c r="G132" s="849">
        <v>177</v>
      </c>
      <c r="H132" s="849">
        <v>0.49719101123595505</v>
      </c>
      <c r="I132" s="849">
        <v>177</v>
      </c>
      <c r="J132" s="849">
        <v>2</v>
      </c>
      <c r="K132" s="849">
        <v>356</v>
      </c>
      <c r="L132" s="849">
        <v>1</v>
      </c>
      <c r="M132" s="849">
        <v>178</v>
      </c>
      <c r="N132" s="849">
        <v>1</v>
      </c>
      <c r="O132" s="849">
        <v>179</v>
      </c>
      <c r="P132" s="837">
        <v>0.5028089887640449</v>
      </c>
      <c r="Q132" s="850">
        <v>179</v>
      </c>
    </row>
    <row r="133" spans="1:17" ht="14.4" customHeight="1" x14ac:dyDescent="0.3">
      <c r="A133" s="831" t="s">
        <v>4991</v>
      </c>
      <c r="B133" s="832" t="s">
        <v>4552</v>
      </c>
      <c r="C133" s="832" t="s">
        <v>4804</v>
      </c>
      <c r="D133" s="832" t="s">
        <v>4819</v>
      </c>
      <c r="E133" s="832" t="s">
        <v>4820</v>
      </c>
      <c r="F133" s="849"/>
      <c r="G133" s="849"/>
      <c r="H133" s="849"/>
      <c r="I133" s="849"/>
      <c r="J133" s="849"/>
      <c r="K133" s="849"/>
      <c r="L133" s="849"/>
      <c r="M133" s="849"/>
      <c r="N133" s="849">
        <v>1</v>
      </c>
      <c r="O133" s="849">
        <v>0</v>
      </c>
      <c r="P133" s="837"/>
      <c r="Q133" s="850">
        <v>0</v>
      </c>
    </row>
    <row r="134" spans="1:17" ht="14.4" customHeight="1" x14ac:dyDescent="0.3">
      <c r="A134" s="831" t="s">
        <v>4991</v>
      </c>
      <c r="B134" s="832" t="s">
        <v>4552</v>
      </c>
      <c r="C134" s="832" t="s">
        <v>4804</v>
      </c>
      <c r="D134" s="832" t="s">
        <v>4839</v>
      </c>
      <c r="E134" s="832" t="s">
        <v>4840</v>
      </c>
      <c r="F134" s="849"/>
      <c r="G134" s="849"/>
      <c r="H134" s="849"/>
      <c r="I134" s="849"/>
      <c r="J134" s="849"/>
      <c r="K134" s="849"/>
      <c r="L134" s="849"/>
      <c r="M134" s="849"/>
      <c r="N134" s="849">
        <v>1</v>
      </c>
      <c r="O134" s="849">
        <v>358</v>
      </c>
      <c r="P134" s="837"/>
      <c r="Q134" s="850">
        <v>358</v>
      </c>
    </row>
    <row r="135" spans="1:17" ht="14.4" customHeight="1" x14ac:dyDescent="0.3">
      <c r="A135" s="831" t="s">
        <v>4991</v>
      </c>
      <c r="B135" s="832" t="s">
        <v>4552</v>
      </c>
      <c r="C135" s="832" t="s">
        <v>4804</v>
      </c>
      <c r="D135" s="832" t="s">
        <v>4847</v>
      </c>
      <c r="E135" s="832" t="s">
        <v>4848</v>
      </c>
      <c r="F135" s="849"/>
      <c r="G135" s="849"/>
      <c r="H135" s="849"/>
      <c r="I135" s="849"/>
      <c r="J135" s="849">
        <v>1</v>
      </c>
      <c r="K135" s="849">
        <v>116</v>
      </c>
      <c r="L135" s="849">
        <v>1</v>
      </c>
      <c r="M135" s="849">
        <v>116</v>
      </c>
      <c r="N135" s="849">
        <v>1</v>
      </c>
      <c r="O135" s="849">
        <v>116</v>
      </c>
      <c r="P135" s="837">
        <v>1</v>
      </c>
      <c r="Q135" s="850">
        <v>116</v>
      </c>
    </row>
    <row r="136" spans="1:17" ht="14.4" customHeight="1" x14ac:dyDescent="0.3">
      <c r="A136" s="831" t="s">
        <v>4991</v>
      </c>
      <c r="B136" s="832" t="s">
        <v>4552</v>
      </c>
      <c r="C136" s="832" t="s">
        <v>4804</v>
      </c>
      <c r="D136" s="832" t="s">
        <v>4849</v>
      </c>
      <c r="E136" s="832" t="s">
        <v>4850</v>
      </c>
      <c r="F136" s="849"/>
      <c r="G136" s="849"/>
      <c r="H136" s="849"/>
      <c r="I136" s="849"/>
      <c r="J136" s="849"/>
      <c r="K136" s="849"/>
      <c r="L136" s="849"/>
      <c r="M136" s="849"/>
      <c r="N136" s="849">
        <v>1</v>
      </c>
      <c r="O136" s="849">
        <v>0</v>
      </c>
      <c r="P136" s="837"/>
      <c r="Q136" s="850">
        <v>0</v>
      </c>
    </row>
    <row r="137" spans="1:17" ht="14.4" customHeight="1" x14ac:dyDescent="0.3">
      <c r="A137" s="831" t="s">
        <v>4991</v>
      </c>
      <c r="B137" s="832" t="s">
        <v>4881</v>
      </c>
      <c r="C137" s="832" t="s">
        <v>4793</v>
      </c>
      <c r="D137" s="832" t="s">
        <v>4893</v>
      </c>
      <c r="E137" s="832" t="s">
        <v>4894</v>
      </c>
      <c r="F137" s="849">
        <v>10</v>
      </c>
      <c r="G137" s="849">
        <v>10217.700000000001</v>
      </c>
      <c r="H137" s="849">
        <v>0.76923076923076927</v>
      </c>
      <c r="I137" s="849">
        <v>1021.7700000000001</v>
      </c>
      <c r="J137" s="849">
        <v>13</v>
      </c>
      <c r="K137" s="849">
        <v>13283.01</v>
      </c>
      <c r="L137" s="849">
        <v>1</v>
      </c>
      <c r="M137" s="849">
        <v>1021.77</v>
      </c>
      <c r="N137" s="849"/>
      <c r="O137" s="849"/>
      <c r="P137" s="837"/>
      <c r="Q137" s="850"/>
    </row>
    <row r="138" spans="1:17" ht="14.4" customHeight="1" x14ac:dyDescent="0.3">
      <c r="A138" s="831" t="s">
        <v>4991</v>
      </c>
      <c r="B138" s="832" t="s">
        <v>4881</v>
      </c>
      <c r="C138" s="832" t="s">
        <v>4793</v>
      </c>
      <c r="D138" s="832" t="s">
        <v>4935</v>
      </c>
      <c r="E138" s="832" t="s">
        <v>4936</v>
      </c>
      <c r="F138" s="849"/>
      <c r="G138" s="849"/>
      <c r="H138" s="849"/>
      <c r="I138" s="849"/>
      <c r="J138" s="849"/>
      <c r="K138" s="849"/>
      <c r="L138" s="849"/>
      <c r="M138" s="849"/>
      <c r="N138" s="849">
        <v>10</v>
      </c>
      <c r="O138" s="849">
        <v>15665.8</v>
      </c>
      <c r="P138" s="837"/>
      <c r="Q138" s="850">
        <v>1566.58</v>
      </c>
    </row>
    <row r="139" spans="1:17" ht="14.4" customHeight="1" x14ac:dyDescent="0.3">
      <c r="A139" s="831" t="s">
        <v>4991</v>
      </c>
      <c r="B139" s="832" t="s">
        <v>4881</v>
      </c>
      <c r="C139" s="832" t="s">
        <v>4804</v>
      </c>
      <c r="D139" s="832" t="s">
        <v>4813</v>
      </c>
      <c r="E139" s="832" t="s">
        <v>4814</v>
      </c>
      <c r="F139" s="849">
        <v>10</v>
      </c>
      <c r="G139" s="849">
        <v>370</v>
      </c>
      <c r="H139" s="849">
        <v>0.52631578947368418</v>
      </c>
      <c r="I139" s="849">
        <v>37</v>
      </c>
      <c r="J139" s="849">
        <v>19</v>
      </c>
      <c r="K139" s="849">
        <v>703</v>
      </c>
      <c r="L139" s="849">
        <v>1</v>
      </c>
      <c r="M139" s="849">
        <v>37</v>
      </c>
      <c r="N139" s="849">
        <v>7</v>
      </c>
      <c r="O139" s="849">
        <v>266</v>
      </c>
      <c r="P139" s="837">
        <v>0.3783783783783784</v>
      </c>
      <c r="Q139" s="850">
        <v>38</v>
      </c>
    </row>
    <row r="140" spans="1:17" ht="14.4" customHeight="1" x14ac:dyDescent="0.3">
      <c r="A140" s="831" t="s">
        <v>4991</v>
      </c>
      <c r="B140" s="832" t="s">
        <v>4881</v>
      </c>
      <c r="C140" s="832" t="s">
        <v>4804</v>
      </c>
      <c r="D140" s="832" t="s">
        <v>4899</v>
      </c>
      <c r="E140" s="832" t="s">
        <v>4900</v>
      </c>
      <c r="F140" s="849">
        <v>38</v>
      </c>
      <c r="G140" s="849">
        <v>6726</v>
      </c>
      <c r="H140" s="849">
        <v>0.80396844370069331</v>
      </c>
      <c r="I140" s="849">
        <v>177</v>
      </c>
      <c r="J140" s="849">
        <v>47</v>
      </c>
      <c r="K140" s="849">
        <v>8366</v>
      </c>
      <c r="L140" s="849">
        <v>1</v>
      </c>
      <c r="M140" s="849">
        <v>178</v>
      </c>
      <c r="N140" s="849">
        <v>38</v>
      </c>
      <c r="O140" s="849">
        <v>6802</v>
      </c>
      <c r="P140" s="837">
        <v>0.81305283289505137</v>
      </c>
      <c r="Q140" s="850">
        <v>179</v>
      </c>
    </row>
    <row r="141" spans="1:17" ht="14.4" customHeight="1" x14ac:dyDescent="0.3">
      <c r="A141" s="831" t="s">
        <v>4991</v>
      </c>
      <c r="B141" s="832" t="s">
        <v>4881</v>
      </c>
      <c r="C141" s="832" t="s">
        <v>4804</v>
      </c>
      <c r="D141" s="832" t="s">
        <v>4901</v>
      </c>
      <c r="E141" s="832" t="s">
        <v>4902</v>
      </c>
      <c r="F141" s="849">
        <v>3</v>
      </c>
      <c r="G141" s="849">
        <v>3726</v>
      </c>
      <c r="H141" s="849"/>
      <c r="I141" s="849">
        <v>1242</v>
      </c>
      <c r="J141" s="849"/>
      <c r="K141" s="849"/>
      <c r="L141" s="849"/>
      <c r="M141" s="849"/>
      <c r="N141" s="849">
        <v>2</v>
      </c>
      <c r="O141" s="849">
        <v>2494</v>
      </c>
      <c r="P141" s="837"/>
      <c r="Q141" s="850">
        <v>1247</v>
      </c>
    </row>
    <row r="142" spans="1:17" ht="14.4" customHeight="1" x14ac:dyDescent="0.3">
      <c r="A142" s="831" t="s">
        <v>4991</v>
      </c>
      <c r="B142" s="832" t="s">
        <v>4881</v>
      </c>
      <c r="C142" s="832" t="s">
        <v>4804</v>
      </c>
      <c r="D142" s="832" t="s">
        <v>4903</v>
      </c>
      <c r="E142" s="832" t="s">
        <v>4904</v>
      </c>
      <c r="F142" s="849">
        <v>710</v>
      </c>
      <c r="G142" s="849">
        <v>507650</v>
      </c>
      <c r="H142" s="849">
        <v>1.0364963503649636</v>
      </c>
      <c r="I142" s="849">
        <v>715</v>
      </c>
      <c r="J142" s="849">
        <v>685</v>
      </c>
      <c r="K142" s="849">
        <v>489775</v>
      </c>
      <c r="L142" s="849">
        <v>1</v>
      </c>
      <c r="M142" s="849">
        <v>715</v>
      </c>
      <c r="N142" s="849">
        <v>474</v>
      </c>
      <c r="O142" s="849">
        <v>338910</v>
      </c>
      <c r="P142" s="837">
        <v>0.69197080291970803</v>
      </c>
      <c r="Q142" s="850">
        <v>715</v>
      </c>
    </row>
    <row r="143" spans="1:17" ht="14.4" customHeight="1" x14ac:dyDescent="0.3">
      <c r="A143" s="831" t="s">
        <v>4991</v>
      </c>
      <c r="B143" s="832" t="s">
        <v>4881</v>
      </c>
      <c r="C143" s="832" t="s">
        <v>4804</v>
      </c>
      <c r="D143" s="832" t="s">
        <v>4905</v>
      </c>
      <c r="E143" s="832" t="s">
        <v>4906</v>
      </c>
      <c r="F143" s="849">
        <v>1</v>
      </c>
      <c r="G143" s="849">
        <v>631</v>
      </c>
      <c r="H143" s="849"/>
      <c r="I143" s="849">
        <v>631</v>
      </c>
      <c r="J143" s="849"/>
      <c r="K143" s="849"/>
      <c r="L143" s="849"/>
      <c r="M143" s="849"/>
      <c r="N143" s="849"/>
      <c r="O143" s="849"/>
      <c r="P143" s="837"/>
      <c r="Q143" s="850"/>
    </row>
    <row r="144" spans="1:17" ht="14.4" customHeight="1" x14ac:dyDescent="0.3">
      <c r="A144" s="831" t="s">
        <v>4991</v>
      </c>
      <c r="B144" s="832" t="s">
        <v>4881</v>
      </c>
      <c r="C144" s="832" t="s">
        <v>4804</v>
      </c>
      <c r="D144" s="832" t="s">
        <v>4939</v>
      </c>
      <c r="E144" s="832" t="s">
        <v>4940</v>
      </c>
      <c r="F144" s="849">
        <v>1</v>
      </c>
      <c r="G144" s="849">
        <v>6149</v>
      </c>
      <c r="H144" s="849"/>
      <c r="I144" s="849">
        <v>6149</v>
      </c>
      <c r="J144" s="849"/>
      <c r="K144" s="849"/>
      <c r="L144" s="849"/>
      <c r="M144" s="849"/>
      <c r="N144" s="849"/>
      <c r="O144" s="849"/>
      <c r="P144" s="837"/>
      <c r="Q144" s="850"/>
    </row>
    <row r="145" spans="1:17" ht="14.4" customHeight="1" x14ac:dyDescent="0.3">
      <c r="A145" s="831" t="s">
        <v>4991</v>
      </c>
      <c r="B145" s="832" t="s">
        <v>4881</v>
      </c>
      <c r="C145" s="832" t="s">
        <v>4804</v>
      </c>
      <c r="D145" s="832" t="s">
        <v>4907</v>
      </c>
      <c r="E145" s="832" t="s">
        <v>4908</v>
      </c>
      <c r="F145" s="849">
        <v>1</v>
      </c>
      <c r="G145" s="849">
        <v>6678</v>
      </c>
      <c r="H145" s="849">
        <v>0.16659182757072294</v>
      </c>
      <c r="I145" s="849">
        <v>6678</v>
      </c>
      <c r="J145" s="849">
        <v>6</v>
      </c>
      <c r="K145" s="849">
        <v>40086</v>
      </c>
      <c r="L145" s="849">
        <v>1</v>
      </c>
      <c r="M145" s="849">
        <v>6681</v>
      </c>
      <c r="N145" s="849"/>
      <c r="O145" s="849"/>
      <c r="P145" s="837"/>
      <c r="Q145" s="850"/>
    </row>
    <row r="146" spans="1:17" ht="14.4" customHeight="1" x14ac:dyDescent="0.3">
      <c r="A146" s="831" t="s">
        <v>4991</v>
      </c>
      <c r="B146" s="832" t="s">
        <v>4881</v>
      </c>
      <c r="C146" s="832" t="s">
        <v>4804</v>
      </c>
      <c r="D146" s="832" t="s">
        <v>4909</v>
      </c>
      <c r="E146" s="832" t="s">
        <v>4910</v>
      </c>
      <c r="F146" s="849">
        <v>16</v>
      </c>
      <c r="G146" s="849">
        <v>2064</v>
      </c>
      <c r="H146" s="849">
        <v>1.3333333333333333</v>
      </c>
      <c r="I146" s="849">
        <v>129</v>
      </c>
      <c r="J146" s="849">
        <v>12</v>
      </c>
      <c r="K146" s="849">
        <v>1548</v>
      </c>
      <c r="L146" s="849">
        <v>1</v>
      </c>
      <c r="M146" s="849">
        <v>129</v>
      </c>
      <c r="N146" s="849">
        <v>38</v>
      </c>
      <c r="O146" s="849">
        <v>4940</v>
      </c>
      <c r="P146" s="837">
        <v>3.1912144702842378</v>
      </c>
      <c r="Q146" s="850">
        <v>130</v>
      </c>
    </row>
    <row r="147" spans="1:17" ht="14.4" customHeight="1" x14ac:dyDescent="0.3">
      <c r="A147" s="831" t="s">
        <v>4991</v>
      </c>
      <c r="B147" s="832" t="s">
        <v>4881</v>
      </c>
      <c r="C147" s="832" t="s">
        <v>4804</v>
      </c>
      <c r="D147" s="832" t="s">
        <v>4911</v>
      </c>
      <c r="E147" s="832" t="s">
        <v>4912</v>
      </c>
      <c r="F147" s="849">
        <v>11</v>
      </c>
      <c r="G147" s="849">
        <v>7931</v>
      </c>
      <c r="H147" s="849">
        <v>0.78245856353591159</v>
      </c>
      <c r="I147" s="849">
        <v>721</v>
      </c>
      <c r="J147" s="849">
        <v>14</v>
      </c>
      <c r="K147" s="849">
        <v>10136</v>
      </c>
      <c r="L147" s="849">
        <v>1</v>
      </c>
      <c r="M147" s="849">
        <v>724</v>
      </c>
      <c r="N147" s="849">
        <v>12</v>
      </c>
      <c r="O147" s="849">
        <v>8784</v>
      </c>
      <c r="P147" s="837">
        <v>0.8666140489344909</v>
      </c>
      <c r="Q147" s="850">
        <v>732</v>
      </c>
    </row>
    <row r="148" spans="1:17" ht="14.4" customHeight="1" x14ac:dyDescent="0.3">
      <c r="A148" s="831" t="s">
        <v>4991</v>
      </c>
      <c r="B148" s="832" t="s">
        <v>4881</v>
      </c>
      <c r="C148" s="832" t="s">
        <v>4804</v>
      </c>
      <c r="D148" s="832" t="s">
        <v>4913</v>
      </c>
      <c r="E148" s="832" t="s">
        <v>4914</v>
      </c>
      <c r="F148" s="849"/>
      <c r="G148" s="849"/>
      <c r="H148" s="849"/>
      <c r="I148" s="849"/>
      <c r="J148" s="849">
        <v>60</v>
      </c>
      <c r="K148" s="849">
        <v>52740</v>
      </c>
      <c r="L148" s="849">
        <v>1</v>
      </c>
      <c r="M148" s="849">
        <v>879</v>
      </c>
      <c r="N148" s="849">
        <v>40</v>
      </c>
      <c r="O148" s="849">
        <v>35240</v>
      </c>
      <c r="P148" s="837">
        <v>0.66818354190367846</v>
      </c>
      <c r="Q148" s="850">
        <v>881</v>
      </c>
    </row>
    <row r="149" spans="1:17" ht="14.4" customHeight="1" x14ac:dyDescent="0.3">
      <c r="A149" s="831" t="s">
        <v>4991</v>
      </c>
      <c r="B149" s="832" t="s">
        <v>4881</v>
      </c>
      <c r="C149" s="832" t="s">
        <v>4804</v>
      </c>
      <c r="D149" s="832" t="s">
        <v>4915</v>
      </c>
      <c r="E149" s="832" t="s">
        <v>4916</v>
      </c>
      <c r="F149" s="849">
        <v>2</v>
      </c>
      <c r="G149" s="849">
        <v>1878</v>
      </c>
      <c r="H149" s="849">
        <v>0.33333333333333331</v>
      </c>
      <c r="I149" s="849">
        <v>939</v>
      </c>
      <c r="J149" s="849">
        <v>6</v>
      </c>
      <c r="K149" s="849">
        <v>5634</v>
      </c>
      <c r="L149" s="849">
        <v>1</v>
      </c>
      <c r="M149" s="849">
        <v>939</v>
      </c>
      <c r="N149" s="849"/>
      <c r="O149" s="849"/>
      <c r="P149" s="837"/>
      <c r="Q149" s="850"/>
    </row>
    <row r="150" spans="1:17" ht="14.4" customHeight="1" x14ac:dyDescent="0.3">
      <c r="A150" s="831" t="s">
        <v>4991</v>
      </c>
      <c r="B150" s="832" t="s">
        <v>4881</v>
      </c>
      <c r="C150" s="832" t="s">
        <v>4804</v>
      </c>
      <c r="D150" s="832" t="s">
        <v>4917</v>
      </c>
      <c r="E150" s="832" t="s">
        <v>4918</v>
      </c>
      <c r="F150" s="849">
        <v>16</v>
      </c>
      <c r="G150" s="849">
        <v>5680</v>
      </c>
      <c r="H150" s="849">
        <v>3.2</v>
      </c>
      <c r="I150" s="849">
        <v>355</v>
      </c>
      <c r="J150" s="849">
        <v>5</v>
      </c>
      <c r="K150" s="849">
        <v>1775</v>
      </c>
      <c r="L150" s="849">
        <v>1</v>
      </c>
      <c r="M150" s="849">
        <v>355</v>
      </c>
      <c r="N150" s="849">
        <v>13</v>
      </c>
      <c r="O150" s="849">
        <v>4654</v>
      </c>
      <c r="P150" s="837">
        <v>2.6219718309859155</v>
      </c>
      <c r="Q150" s="850">
        <v>358</v>
      </c>
    </row>
    <row r="151" spans="1:17" ht="14.4" customHeight="1" x14ac:dyDescent="0.3">
      <c r="A151" s="831" t="s">
        <v>4991</v>
      </c>
      <c r="B151" s="832" t="s">
        <v>4881</v>
      </c>
      <c r="C151" s="832" t="s">
        <v>4804</v>
      </c>
      <c r="D151" s="832" t="s">
        <v>4921</v>
      </c>
      <c r="E151" s="832" t="s">
        <v>4922</v>
      </c>
      <c r="F151" s="849">
        <v>32</v>
      </c>
      <c r="G151" s="849">
        <v>17248</v>
      </c>
      <c r="H151" s="849">
        <v>0.91259259259259262</v>
      </c>
      <c r="I151" s="849">
        <v>539</v>
      </c>
      <c r="J151" s="849">
        <v>35</v>
      </c>
      <c r="K151" s="849">
        <v>18900</v>
      </c>
      <c r="L151" s="849">
        <v>1</v>
      </c>
      <c r="M151" s="849">
        <v>540</v>
      </c>
      <c r="N151" s="849">
        <v>29</v>
      </c>
      <c r="O151" s="849">
        <v>15747</v>
      </c>
      <c r="P151" s="837">
        <v>0.83317460317460312</v>
      </c>
      <c r="Q151" s="850">
        <v>543</v>
      </c>
    </row>
    <row r="152" spans="1:17" ht="14.4" customHeight="1" x14ac:dyDescent="0.3">
      <c r="A152" s="831" t="s">
        <v>4991</v>
      </c>
      <c r="B152" s="832" t="s">
        <v>4881</v>
      </c>
      <c r="C152" s="832" t="s">
        <v>4804</v>
      </c>
      <c r="D152" s="832" t="s">
        <v>4847</v>
      </c>
      <c r="E152" s="832" t="s">
        <v>4848</v>
      </c>
      <c r="F152" s="849"/>
      <c r="G152" s="849"/>
      <c r="H152" s="849"/>
      <c r="I152" s="849"/>
      <c r="J152" s="849"/>
      <c r="K152" s="849"/>
      <c r="L152" s="849"/>
      <c r="M152" s="849"/>
      <c r="N152" s="849">
        <v>1</v>
      </c>
      <c r="O152" s="849">
        <v>116</v>
      </c>
      <c r="P152" s="837"/>
      <c r="Q152" s="850">
        <v>116</v>
      </c>
    </row>
    <row r="153" spans="1:17" ht="14.4" customHeight="1" x14ac:dyDescent="0.3">
      <c r="A153" s="831" t="s">
        <v>4991</v>
      </c>
      <c r="B153" s="832" t="s">
        <v>4881</v>
      </c>
      <c r="C153" s="832" t="s">
        <v>4804</v>
      </c>
      <c r="D153" s="832" t="s">
        <v>4925</v>
      </c>
      <c r="E153" s="832" t="s">
        <v>4926</v>
      </c>
      <c r="F153" s="849">
        <v>55</v>
      </c>
      <c r="G153" s="849">
        <v>106920</v>
      </c>
      <c r="H153" s="849">
        <v>0.77424961077519094</v>
      </c>
      <c r="I153" s="849">
        <v>1944</v>
      </c>
      <c r="J153" s="849">
        <v>71</v>
      </c>
      <c r="K153" s="849">
        <v>138095</v>
      </c>
      <c r="L153" s="849">
        <v>1</v>
      </c>
      <c r="M153" s="849">
        <v>1945</v>
      </c>
      <c r="N153" s="849">
        <v>43</v>
      </c>
      <c r="O153" s="849">
        <v>83850</v>
      </c>
      <c r="P153" s="837">
        <v>0.60719070205293457</v>
      </c>
      <c r="Q153" s="850">
        <v>1950</v>
      </c>
    </row>
    <row r="154" spans="1:17" ht="14.4" customHeight="1" x14ac:dyDescent="0.3">
      <c r="A154" s="831" t="s">
        <v>4991</v>
      </c>
      <c r="B154" s="832" t="s">
        <v>4881</v>
      </c>
      <c r="C154" s="832" t="s">
        <v>4804</v>
      </c>
      <c r="D154" s="832" t="s">
        <v>4927</v>
      </c>
      <c r="E154" s="832" t="s">
        <v>4928</v>
      </c>
      <c r="F154" s="849">
        <v>3</v>
      </c>
      <c r="G154" s="849">
        <v>44403</v>
      </c>
      <c r="H154" s="849">
        <v>0.37492400702512835</v>
      </c>
      <c r="I154" s="849">
        <v>14801</v>
      </c>
      <c r="J154" s="849">
        <v>8</v>
      </c>
      <c r="K154" s="849">
        <v>118432</v>
      </c>
      <c r="L154" s="849">
        <v>1</v>
      </c>
      <c r="M154" s="849">
        <v>14804</v>
      </c>
      <c r="N154" s="849"/>
      <c r="O154" s="849"/>
      <c r="P154" s="837"/>
      <c r="Q154" s="850"/>
    </row>
    <row r="155" spans="1:17" ht="14.4" customHeight="1" x14ac:dyDescent="0.3">
      <c r="A155" s="831" t="s">
        <v>4991</v>
      </c>
      <c r="B155" s="832" t="s">
        <v>4881</v>
      </c>
      <c r="C155" s="832" t="s">
        <v>4804</v>
      </c>
      <c r="D155" s="832" t="s">
        <v>4929</v>
      </c>
      <c r="E155" s="832" t="s">
        <v>4930</v>
      </c>
      <c r="F155" s="849">
        <v>6</v>
      </c>
      <c r="G155" s="849">
        <v>1806</v>
      </c>
      <c r="H155" s="849"/>
      <c r="I155" s="849">
        <v>301</v>
      </c>
      <c r="J155" s="849"/>
      <c r="K155" s="849"/>
      <c r="L155" s="849"/>
      <c r="M155" s="849"/>
      <c r="N155" s="849"/>
      <c r="O155" s="849"/>
      <c r="P155" s="837"/>
      <c r="Q155" s="850"/>
    </row>
    <row r="156" spans="1:17" ht="14.4" customHeight="1" x14ac:dyDescent="0.3">
      <c r="A156" s="831" t="s">
        <v>4991</v>
      </c>
      <c r="B156" s="832" t="s">
        <v>4881</v>
      </c>
      <c r="C156" s="832" t="s">
        <v>4804</v>
      </c>
      <c r="D156" s="832" t="s">
        <v>4949</v>
      </c>
      <c r="E156" s="832" t="s">
        <v>4950</v>
      </c>
      <c r="F156" s="849">
        <v>26</v>
      </c>
      <c r="G156" s="849">
        <v>4160</v>
      </c>
      <c r="H156" s="849"/>
      <c r="I156" s="849">
        <v>160</v>
      </c>
      <c r="J156" s="849"/>
      <c r="K156" s="849"/>
      <c r="L156" s="849"/>
      <c r="M156" s="849"/>
      <c r="N156" s="849"/>
      <c r="O156" s="849"/>
      <c r="P156" s="837"/>
      <c r="Q156" s="850"/>
    </row>
    <row r="157" spans="1:17" ht="14.4" customHeight="1" x14ac:dyDescent="0.3">
      <c r="A157" s="831" t="s">
        <v>4992</v>
      </c>
      <c r="B157" s="832" t="s">
        <v>4552</v>
      </c>
      <c r="C157" s="832" t="s">
        <v>4804</v>
      </c>
      <c r="D157" s="832" t="s">
        <v>4813</v>
      </c>
      <c r="E157" s="832" t="s">
        <v>4814</v>
      </c>
      <c r="F157" s="849">
        <v>1</v>
      </c>
      <c r="G157" s="849">
        <v>37</v>
      </c>
      <c r="H157" s="849"/>
      <c r="I157" s="849">
        <v>37</v>
      </c>
      <c r="J157" s="849"/>
      <c r="K157" s="849"/>
      <c r="L157" s="849"/>
      <c r="M157" s="849"/>
      <c r="N157" s="849"/>
      <c r="O157" s="849"/>
      <c r="P157" s="837"/>
      <c r="Q157" s="850"/>
    </row>
    <row r="158" spans="1:17" ht="14.4" customHeight="1" x14ac:dyDescent="0.3">
      <c r="A158" s="831" t="s">
        <v>4992</v>
      </c>
      <c r="B158" s="832" t="s">
        <v>4552</v>
      </c>
      <c r="C158" s="832" t="s">
        <v>4804</v>
      </c>
      <c r="D158" s="832" t="s">
        <v>4817</v>
      </c>
      <c r="E158" s="832" t="s">
        <v>4818</v>
      </c>
      <c r="F158" s="849"/>
      <c r="G158" s="849"/>
      <c r="H158" s="849"/>
      <c r="I158" s="849"/>
      <c r="J158" s="849">
        <v>1</v>
      </c>
      <c r="K158" s="849">
        <v>178</v>
      </c>
      <c r="L158" s="849">
        <v>1</v>
      </c>
      <c r="M158" s="849">
        <v>178</v>
      </c>
      <c r="N158" s="849"/>
      <c r="O158" s="849"/>
      <c r="P158" s="837"/>
      <c r="Q158" s="850"/>
    </row>
    <row r="159" spans="1:17" ht="14.4" customHeight="1" x14ac:dyDescent="0.3">
      <c r="A159" s="831" t="s">
        <v>4992</v>
      </c>
      <c r="B159" s="832" t="s">
        <v>4552</v>
      </c>
      <c r="C159" s="832" t="s">
        <v>4804</v>
      </c>
      <c r="D159" s="832" t="s">
        <v>4847</v>
      </c>
      <c r="E159" s="832" t="s">
        <v>4848</v>
      </c>
      <c r="F159" s="849">
        <v>1</v>
      </c>
      <c r="G159" s="849">
        <v>116</v>
      </c>
      <c r="H159" s="849"/>
      <c r="I159" s="849">
        <v>116</v>
      </c>
      <c r="J159" s="849"/>
      <c r="K159" s="849"/>
      <c r="L159" s="849"/>
      <c r="M159" s="849"/>
      <c r="N159" s="849"/>
      <c r="O159" s="849"/>
      <c r="P159" s="837"/>
      <c r="Q159" s="850"/>
    </row>
    <row r="160" spans="1:17" ht="14.4" customHeight="1" x14ac:dyDescent="0.3">
      <c r="A160" s="831" t="s">
        <v>4992</v>
      </c>
      <c r="B160" s="832" t="s">
        <v>4881</v>
      </c>
      <c r="C160" s="832" t="s">
        <v>4793</v>
      </c>
      <c r="D160" s="832" t="s">
        <v>4893</v>
      </c>
      <c r="E160" s="832" t="s">
        <v>4894</v>
      </c>
      <c r="F160" s="849">
        <v>1</v>
      </c>
      <c r="G160" s="849">
        <v>1021.77</v>
      </c>
      <c r="H160" s="849"/>
      <c r="I160" s="849">
        <v>1021.77</v>
      </c>
      <c r="J160" s="849"/>
      <c r="K160" s="849"/>
      <c r="L160" s="849"/>
      <c r="M160" s="849"/>
      <c r="N160" s="849"/>
      <c r="O160" s="849"/>
      <c r="P160" s="837"/>
      <c r="Q160" s="850"/>
    </row>
    <row r="161" spans="1:17" ht="14.4" customHeight="1" x14ac:dyDescent="0.3">
      <c r="A161" s="831" t="s">
        <v>4992</v>
      </c>
      <c r="B161" s="832" t="s">
        <v>4881</v>
      </c>
      <c r="C161" s="832" t="s">
        <v>4804</v>
      </c>
      <c r="D161" s="832" t="s">
        <v>4899</v>
      </c>
      <c r="E161" s="832" t="s">
        <v>4900</v>
      </c>
      <c r="F161" s="849">
        <v>2</v>
      </c>
      <c r="G161" s="849">
        <v>354</v>
      </c>
      <c r="H161" s="849"/>
      <c r="I161" s="849">
        <v>177</v>
      </c>
      <c r="J161" s="849"/>
      <c r="K161" s="849"/>
      <c r="L161" s="849"/>
      <c r="M161" s="849"/>
      <c r="N161" s="849"/>
      <c r="O161" s="849"/>
      <c r="P161" s="837"/>
      <c r="Q161" s="850"/>
    </row>
    <row r="162" spans="1:17" ht="14.4" customHeight="1" x14ac:dyDescent="0.3">
      <c r="A162" s="831" t="s">
        <v>4992</v>
      </c>
      <c r="B162" s="832" t="s">
        <v>4881</v>
      </c>
      <c r="C162" s="832" t="s">
        <v>4804</v>
      </c>
      <c r="D162" s="832" t="s">
        <v>4903</v>
      </c>
      <c r="E162" s="832" t="s">
        <v>4904</v>
      </c>
      <c r="F162" s="849">
        <v>2</v>
      </c>
      <c r="G162" s="849">
        <v>1430</v>
      </c>
      <c r="H162" s="849"/>
      <c r="I162" s="849">
        <v>715</v>
      </c>
      <c r="J162" s="849"/>
      <c r="K162" s="849"/>
      <c r="L162" s="849"/>
      <c r="M162" s="849"/>
      <c r="N162" s="849"/>
      <c r="O162" s="849"/>
      <c r="P162" s="837"/>
      <c r="Q162" s="850"/>
    </row>
    <row r="163" spans="1:17" ht="14.4" customHeight="1" x14ac:dyDescent="0.3">
      <c r="A163" s="831" t="s">
        <v>4992</v>
      </c>
      <c r="B163" s="832" t="s">
        <v>4881</v>
      </c>
      <c r="C163" s="832" t="s">
        <v>4804</v>
      </c>
      <c r="D163" s="832" t="s">
        <v>4911</v>
      </c>
      <c r="E163" s="832" t="s">
        <v>4912</v>
      </c>
      <c r="F163" s="849">
        <v>1</v>
      </c>
      <c r="G163" s="849">
        <v>721</v>
      </c>
      <c r="H163" s="849"/>
      <c r="I163" s="849">
        <v>721</v>
      </c>
      <c r="J163" s="849"/>
      <c r="K163" s="849"/>
      <c r="L163" s="849"/>
      <c r="M163" s="849"/>
      <c r="N163" s="849"/>
      <c r="O163" s="849"/>
      <c r="P163" s="837"/>
      <c r="Q163" s="850"/>
    </row>
    <row r="164" spans="1:17" ht="14.4" customHeight="1" x14ac:dyDescent="0.3">
      <c r="A164" s="831" t="s">
        <v>4992</v>
      </c>
      <c r="B164" s="832" t="s">
        <v>4881</v>
      </c>
      <c r="C164" s="832" t="s">
        <v>4804</v>
      </c>
      <c r="D164" s="832" t="s">
        <v>4917</v>
      </c>
      <c r="E164" s="832" t="s">
        <v>4918</v>
      </c>
      <c r="F164" s="849">
        <v>1</v>
      </c>
      <c r="G164" s="849">
        <v>355</v>
      </c>
      <c r="H164" s="849"/>
      <c r="I164" s="849">
        <v>355</v>
      </c>
      <c r="J164" s="849"/>
      <c r="K164" s="849"/>
      <c r="L164" s="849"/>
      <c r="M164" s="849"/>
      <c r="N164" s="849"/>
      <c r="O164" s="849"/>
      <c r="P164" s="837"/>
      <c r="Q164" s="850"/>
    </row>
    <row r="165" spans="1:17" ht="14.4" customHeight="1" x14ac:dyDescent="0.3">
      <c r="A165" s="831" t="s">
        <v>4992</v>
      </c>
      <c r="B165" s="832" t="s">
        <v>4881</v>
      </c>
      <c r="C165" s="832" t="s">
        <v>4804</v>
      </c>
      <c r="D165" s="832" t="s">
        <v>4919</v>
      </c>
      <c r="E165" s="832" t="s">
        <v>4920</v>
      </c>
      <c r="F165" s="849"/>
      <c r="G165" s="849"/>
      <c r="H165" s="849"/>
      <c r="I165" s="849"/>
      <c r="J165" s="849"/>
      <c r="K165" s="849"/>
      <c r="L165" s="849"/>
      <c r="M165" s="849"/>
      <c r="N165" s="849">
        <v>1</v>
      </c>
      <c r="O165" s="849">
        <v>707</v>
      </c>
      <c r="P165" s="837"/>
      <c r="Q165" s="850">
        <v>707</v>
      </c>
    </row>
    <row r="166" spans="1:17" ht="14.4" customHeight="1" x14ac:dyDescent="0.3">
      <c r="A166" s="831" t="s">
        <v>4992</v>
      </c>
      <c r="B166" s="832" t="s">
        <v>4881</v>
      </c>
      <c r="C166" s="832" t="s">
        <v>4804</v>
      </c>
      <c r="D166" s="832" t="s">
        <v>4921</v>
      </c>
      <c r="E166" s="832" t="s">
        <v>4922</v>
      </c>
      <c r="F166" s="849">
        <v>1</v>
      </c>
      <c r="G166" s="849">
        <v>539</v>
      </c>
      <c r="H166" s="849"/>
      <c r="I166" s="849">
        <v>539</v>
      </c>
      <c r="J166" s="849"/>
      <c r="K166" s="849"/>
      <c r="L166" s="849"/>
      <c r="M166" s="849"/>
      <c r="N166" s="849"/>
      <c r="O166" s="849"/>
      <c r="P166" s="837"/>
      <c r="Q166" s="850"/>
    </row>
    <row r="167" spans="1:17" ht="14.4" customHeight="1" x14ac:dyDescent="0.3">
      <c r="A167" s="831" t="s">
        <v>4992</v>
      </c>
      <c r="B167" s="832" t="s">
        <v>4881</v>
      </c>
      <c r="C167" s="832" t="s">
        <v>4804</v>
      </c>
      <c r="D167" s="832" t="s">
        <v>4925</v>
      </c>
      <c r="E167" s="832" t="s">
        <v>4926</v>
      </c>
      <c r="F167" s="849">
        <v>1</v>
      </c>
      <c r="G167" s="849">
        <v>1944</v>
      </c>
      <c r="H167" s="849"/>
      <c r="I167" s="849">
        <v>1944</v>
      </c>
      <c r="J167" s="849"/>
      <c r="K167" s="849"/>
      <c r="L167" s="849"/>
      <c r="M167" s="849"/>
      <c r="N167" s="849"/>
      <c r="O167" s="849"/>
      <c r="P167" s="837"/>
      <c r="Q167" s="850"/>
    </row>
    <row r="168" spans="1:17" ht="14.4" customHeight="1" x14ac:dyDescent="0.3">
      <c r="A168" s="831" t="s">
        <v>4993</v>
      </c>
      <c r="B168" s="832" t="s">
        <v>4881</v>
      </c>
      <c r="C168" s="832" t="s">
        <v>4553</v>
      </c>
      <c r="D168" s="832" t="s">
        <v>4701</v>
      </c>
      <c r="E168" s="832" t="s">
        <v>4702</v>
      </c>
      <c r="F168" s="849">
        <v>0.25</v>
      </c>
      <c r="G168" s="849">
        <v>134.63</v>
      </c>
      <c r="H168" s="849"/>
      <c r="I168" s="849">
        <v>538.52</v>
      </c>
      <c r="J168" s="849"/>
      <c r="K168" s="849"/>
      <c r="L168" s="849"/>
      <c r="M168" s="849"/>
      <c r="N168" s="849"/>
      <c r="O168" s="849"/>
      <c r="P168" s="837"/>
      <c r="Q168" s="850"/>
    </row>
    <row r="169" spans="1:17" ht="14.4" customHeight="1" x14ac:dyDescent="0.3">
      <c r="A169" s="831" t="s">
        <v>4993</v>
      </c>
      <c r="B169" s="832" t="s">
        <v>4881</v>
      </c>
      <c r="C169" s="832" t="s">
        <v>4804</v>
      </c>
      <c r="D169" s="832" t="s">
        <v>4813</v>
      </c>
      <c r="E169" s="832" t="s">
        <v>4814</v>
      </c>
      <c r="F169" s="849">
        <v>1</v>
      </c>
      <c r="G169" s="849">
        <v>37</v>
      </c>
      <c r="H169" s="849"/>
      <c r="I169" s="849">
        <v>37</v>
      </c>
      <c r="J169" s="849"/>
      <c r="K169" s="849"/>
      <c r="L169" s="849"/>
      <c r="M169" s="849"/>
      <c r="N169" s="849"/>
      <c r="O169" s="849"/>
      <c r="P169" s="837"/>
      <c r="Q169" s="850"/>
    </row>
    <row r="170" spans="1:17" ht="14.4" customHeight="1" x14ac:dyDescent="0.3">
      <c r="A170" s="831" t="s">
        <v>4993</v>
      </c>
      <c r="B170" s="832" t="s">
        <v>4881</v>
      </c>
      <c r="C170" s="832" t="s">
        <v>4804</v>
      </c>
      <c r="D170" s="832" t="s">
        <v>4899</v>
      </c>
      <c r="E170" s="832" t="s">
        <v>4900</v>
      </c>
      <c r="F170" s="849">
        <v>2</v>
      </c>
      <c r="G170" s="849">
        <v>354</v>
      </c>
      <c r="H170" s="849"/>
      <c r="I170" s="849">
        <v>177</v>
      </c>
      <c r="J170" s="849"/>
      <c r="K170" s="849"/>
      <c r="L170" s="849"/>
      <c r="M170" s="849"/>
      <c r="N170" s="849">
        <v>1</v>
      </c>
      <c r="O170" s="849">
        <v>179</v>
      </c>
      <c r="P170" s="837"/>
      <c r="Q170" s="850">
        <v>179</v>
      </c>
    </row>
    <row r="171" spans="1:17" ht="14.4" customHeight="1" x14ac:dyDescent="0.3">
      <c r="A171" s="831" t="s">
        <v>4993</v>
      </c>
      <c r="B171" s="832" t="s">
        <v>4881</v>
      </c>
      <c r="C171" s="832" t="s">
        <v>4804</v>
      </c>
      <c r="D171" s="832" t="s">
        <v>4909</v>
      </c>
      <c r="E171" s="832" t="s">
        <v>4910</v>
      </c>
      <c r="F171" s="849">
        <v>2</v>
      </c>
      <c r="G171" s="849">
        <v>258</v>
      </c>
      <c r="H171" s="849"/>
      <c r="I171" s="849">
        <v>129</v>
      </c>
      <c r="J171" s="849"/>
      <c r="K171" s="849"/>
      <c r="L171" s="849"/>
      <c r="M171" s="849"/>
      <c r="N171" s="849"/>
      <c r="O171" s="849"/>
      <c r="P171" s="837"/>
      <c r="Q171" s="850"/>
    </row>
    <row r="172" spans="1:17" ht="14.4" customHeight="1" x14ac:dyDescent="0.3">
      <c r="A172" s="831" t="s">
        <v>4993</v>
      </c>
      <c r="B172" s="832" t="s">
        <v>4881</v>
      </c>
      <c r="C172" s="832" t="s">
        <v>4804</v>
      </c>
      <c r="D172" s="832" t="s">
        <v>4911</v>
      </c>
      <c r="E172" s="832" t="s">
        <v>4912</v>
      </c>
      <c r="F172" s="849"/>
      <c r="G172" s="849"/>
      <c r="H172" s="849"/>
      <c r="I172" s="849"/>
      <c r="J172" s="849"/>
      <c r="K172" s="849"/>
      <c r="L172" s="849"/>
      <c r="M172" s="849"/>
      <c r="N172" s="849">
        <v>1</v>
      </c>
      <c r="O172" s="849">
        <v>732</v>
      </c>
      <c r="P172" s="837"/>
      <c r="Q172" s="850">
        <v>732</v>
      </c>
    </row>
    <row r="173" spans="1:17" ht="14.4" customHeight="1" x14ac:dyDescent="0.3">
      <c r="A173" s="831" t="s">
        <v>4993</v>
      </c>
      <c r="B173" s="832" t="s">
        <v>4881</v>
      </c>
      <c r="C173" s="832" t="s">
        <v>4804</v>
      </c>
      <c r="D173" s="832" t="s">
        <v>4913</v>
      </c>
      <c r="E173" s="832" t="s">
        <v>4914</v>
      </c>
      <c r="F173" s="849">
        <v>70</v>
      </c>
      <c r="G173" s="849">
        <v>61530</v>
      </c>
      <c r="H173" s="849"/>
      <c r="I173" s="849">
        <v>879</v>
      </c>
      <c r="J173" s="849"/>
      <c r="K173" s="849"/>
      <c r="L173" s="849"/>
      <c r="M173" s="849"/>
      <c r="N173" s="849"/>
      <c r="O173" s="849"/>
      <c r="P173" s="837"/>
      <c r="Q173" s="850"/>
    </row>
    <row r="174" spans="1:17" ht="14.4" customHeight="1" x14ac:dyDescent="0.3">
      <c r="A174" s="831" t="s">
        <v>4993</v>
      </c>
      <c r="B174" s="832" t="s">
        <v>4881</v>
      </c>
      <c r="C174" s="832" t="s">
        <v>4804</v>
      </c>
      <c r="D174" s="832" t="s">
        <v>4823</v>
      </c>
      <c r="E174" s="832" t="s">
        <v>4824</v>
      </c>
      <c r="F174" s="849">
        <v>1</v>
      </c>
      <c r="G174" s="849">
        <v>243</v>
      </c>
      <c r="H174" s="849"/>
      <c r="I174" s="849">
        <v>243</v>
      </c>
      <c r="J174" s="849"/>
      <c r="K174" s="849"/>
      <c r="L174" s="849"/>
      <c r="M174" s="849"/>
      <c r="N174" s="849"/>
      <c r="O174" s="849"/>
      <c r="P174" s="837"/>
      <c r="Q174" s="850"/>
    </row>
    <row r="175" spans="1:17" ht="14.4" customHeight="1" x14ac:dyDescent="0.3">
      <c r="A175" s="831" t="s">
        <v>4993</v>
      </c>
      <c r="B175" s="832" t="s">
        <v>4881</v>
      </c>
      <c r="C175" s="832" t="s">
        <v>4804</v>
      </c>
      <c r="D175" s="832" t="s">
        <v>4847</v>
      </c>
      <c r="E175" s="832" t="s">
        <v>4848</v>
      </c>
      <c r="F175" s="849"/>
      <c r="G175" s="849"/>
      <c r="H175" s="849"/>
      <c r="I175" s="849"/>
      <c r="J175" s="849"/>
      <c r="K175" s="849"/>
      <c r="L175" s="849"/>
      <c r="M175" s="849"/>
      <c r="N175" s="849">
        <v>1</v>
      </c>
      <c r="O175" s="849">
        <v>116</v>
      </c>
      <c r="P175" s="837"/>
      <c r="Q175" s="850">
        <v>116</v>
      </c>
    </row>
    <row r="176" spans="1:17" ht="14.4" customHeight="1" x14ac:dyDescent="0.3">
      <c r="A176" s="831" t="s">
        <v>4993</v>
      </c>
      <c r="B176" s="832" t="s">
        <v>4881</v>
      </c>
      <c r="C176" s="832" t="s">
        <v>4804</v>
      </c>
      <c r="D176" s="832" t="s">
        <v>4925</v>
      </c>
      <c r="E176" s="832" t="s">
        <v>4926</v>
      </c>
      <c r="F176" s="849">
        <v>2</v>
      </c>
      <c r="G176" s="849">
        <v>3888</v>
      </c>
      <c r="H176" s="849"/>
      <c r="I176" s="849">
        <v>1944</v>
      </c>
      <c r="J176" s="849"/>
      <c r="K176" s="849"/>
      <c r="L176" s="849"/>
      <c r="M176" s="849"/>
      <c r="N176" s="849">
        <v>1</v>
      </c>
      <c r="O176" s="849">
        <v>1950</v>
      </c>
      <c r="P176" s="837"/>
      <c r="Q176" s="850">
        <v>1950</v>
      </c>
    </row>
    <row r="177" spans="1:17" ht="14.4" customHeight="1" x14ac:dyDescent="0.3">
      <c r="A177" s="831" t="s">
        <v>4994</v>
      </c>
      <c r="B177" s="832" t="s">
        <v>4552</v>
      </c>
      <c r="C177" s="832" t="s">
        <v>4804</v>
      </c>
      <c r="D177" s="832" t="s">
        <v>4839</v>
      </c>
      <c r="E177" s="832" t="s">
        <v>4840</v>
      </c>
      <c r="F177" s="849">
        <v>1</v>
      </c>
      <c r="G177" s="849">
        <v>355</v>
      </c>
      <c r="H177" s="849"/>
      <c r="I177" s="849">
        <v>355</v>
      </c>
      <c r="J177" s="849"/>
      <c r="K177" s="849"/>
      <c r="L177" s="849"/>
      <c r="M177" s="849"/>
      <c r="N177" s="849"/>
      <c r="O177" s="849"/>
      <c r="P177" s="837"/>
      <c r="Q177" s="850"/>
    </row>
    <row r="178" spans="1:17" ht="14.4" customHeight="1" x14ac:dyDescent="0.3">
      <c r="A178" s="831" t="s">
        <v>4994</v>
      </c>
      <c r="B178" s="832" t="s">
        <v>4881</v>
      </c>
      <c r="C178" s="832" t="s">
        <v>4804</v>
      </c>
      <c r="D178" s="832" t="s">
        <v>4901</v>
      </c>
      <c r="E178" s="832" t="s">
        <v>4902</v>
      </c>
      <c r="F178" s="849">
        <v>1</v>
      </c>
      <c r="G178" s="849">
        <v>1242</v>
      </c>
      <c r="H178" s="849"/>
      <c r="I178" s="849">
        <v>1242</v>
      </c>
      <c r="J178" s="849"/>
      <c r="K178" s="849"/>
      <c r="L178" s="849"/>
      <c r="M178" s="849"/>
      <c r="N178" s="849"/>
      <c r="O178" s="849"/>
      <c r="P178" s="837"/>
      <c r="Q178" s="850"/>
    </row>
    <row r="179" spans="1:17" ht="14.4" customHeight="1" x14ac:dyDescent="0.3">
      <c r="A179" s="831" t="s">
        <v>583</v>
      </c>
      <c r="B179" s="832" t="s">
        <v>4552</v>
      </c>
      <c r="C179" s="832" t="s">
        <v>4553</v>
      </c>
      <c r="D179" s="832" t="s">
        <v>4568</v>
      </c>
      <c r="E179" s="832" t="s">
        <v>4569</v>
      </c>
      <c r="F179" s="849">
        <v>0.93</v>
      </c>
      <c r="G179" s="849">
        <v>340.19</v>
      </c>
      <c r="H179" s="849"/>
      <c r="I179" s="849">
        <v>365.79569892473114</v>
      </c>
      <c r="J179" s="849"/>
      <c r="K179" s="849"/>
      <c r="L179" s="849"/>
      <c r="M179" s="849"/>
      <c r="N179" s="849"/>
      <c r="O179" s="849"/>
      <c r="P179" s="837"/>
      <c r="Q179" s="850"/>
    </row>
    <row r="180" spans="1:17" ht="14.4" customHeight="1" x14ac:dyDescent="0.3">
      <c r="A180" s="831" t="s">
        <v>583</v>
      </c>
      <c r="B180" s="832" t="s">
        <v>4552</v>
      </c>
      <c r="C180" s="832" t="s">
        <v>4553</v>
      </c>
      <c r="D180" s="832" t="s">
        <v>4578</v>
      </c>
      <c r="E180" s="832" t="s">
        <v>4855</v>
      </c>
      <c r="F180" s="849">
        <v>4.4408920985006262E-16</v>
      </c>
      <c r="G180" s="849">
        <v>-7.2759576141834259E-12</v>
      </c>
      <c r="H180" s="849"/>
      <c r="I180" s="849">
        <v>-16384</v>
      </c>
      <c r="J180" s="849">
        <v>0</v>
      </c>
      <c r="K180" s="849">
        <v>0</v>
      </c>
      <c r="L180" s="849"/>
      <c r="M180" s="849"/>
      <c r="N180" s="849">
        <v>0</v>
      </c>
      <c r="O180" s="849">
        <v>0</v>
      </c>
      <c r="P180" s="837"/>
      <c r="Q180" s="850"/>
    </row>
    <row r="181" spans="1:17" ht="14.4" customHeight="1" x14ac:dyDescent="0.3">
      <c r="A181" s="831" t="s">
        <v>583</v>
      </c>
      <c r="B181" s="832" t="s">
        <v>4552</v>
      </c>
      <c r="C181" s="832" t="s">
        <v>4553</v>
      </c>
      <c r="D181" s="832" t="s">
        <v>4578</v>
      </c>
      <c r="E181" s="832" t="s">
        <v>2406</v>
      </c>
      <c r="F181" s="849">
        <v>9.98</v>
      </c>
      <c r="G181" s="849">
        <v>140939.68</v>
      </c>
      <c r="H181" s="849">
        <v>1.1607345999100829</v>
      </c>
      <c r="I181" s="849">
        <v>14122.212424849698</v>
      </c>
      <c r="J181" s="849">
        <v>8.5399999999999991</v>
      </c>
      <c r="K181" s="849">
        <v>121422.82999999999</v>
      </c>
      <c r="L181" s="849">
        <v>1</v>
      </c>
      <c r="M181" s="849">
        <v>14218.129976580796</v>
      </c>
      <c r="N181" s="849">
        <v>14.06</v>
      </c>
      <c r="O181" s="849">
        <v>184825.83</v>
      </c>
      <c r="P181" s="837">
        <v>1.5221670422275613</v>
      </c>
      <c r="Q181" s="850">
        <v>13145.507112375532</v>
      </c>
    </row>
    <row r="182" spans="1:17" ht="14.4" customHeight="1" x14ac:dyDescent="0.3">
      <c r="A182" s="831" t="s">
        <v>583</v>
      </c>
      <c r="B182" s="832" t="s">
        <v>4552</v>
      </c>
      <c r="C182" s="832" t="s">
        <v>4553</v>
      </c>
      <c r="D182" s="832" t="s">
        <v>4582</v>
      </c>
      <c r="E182" s="832" t="s">
        <v>4580</v>
      </c>
      <c r="F182" s="849">
        <v>1</v>
      </c>
      <c r="G182" s="849">
        <v>111446.53</v>
      </c>
      <c r="H182" s="849"/>
      <c r="I182" s="849">
        <v>111446.53</v>
      </c>
      <c r="J182" s="849"/>
      <c r="K182" s="849"/>
      <c r="L182" s="849"/>
      <c r="M182" s="849"/>
      <c r="N182" s="849"/>
      <c r="O182" s="849"/>
      <c r="P182" s="837"/>
      <c r="Q182" s="850"/>
    </row>
    <row r="183" spans="1:17" ht="14.4" customHeight="1" x14ac:dyDescent="0.3">
      <c r="A183" s="831" t="s">
        <v>583</v>
      </c>
      <c r="B183" s="832" t="s">
        <v>4552</v>
      </c>
      <c r="C183" s="832" t="s">
        <v>4553</v>
      </c>
      <c r="D183" s="832" t="s">
        <v>4585</v>
      </c>
      <c r="E183" s="832" t="s">
        <v>4586</v>
      </c>
      <c r="F183" s="849">
        <v>1</v>
      </c>
      <c r="G183" s="849">
        <v>55624.31</v>
      </c>
      <c r="H183" s="849">
        <v>0.75711265976125985</v>
      </c>
      <c r="I183" s="849">
        <v>55624.31</v>
      </c>
      <c r="J183" s="849">
        <v>2</v>
      </c>
      <c r="K183" s="849">
        <v>73469</v>
      </c>
      <c r="L183" s="849">
        <v>1</v>
      </c>
      <c r="M183" s="849">
        <v>36734.5</v>
      </c>
      <c r="N183" s="849"/>
      <c r="O183" s="849"/>
      <c r="P183" s="837"/>
      <c r="Q183" s="850"/>
    </row>
    <row r="184" spans="1:17" ht="14.4" customHeight="1" x14ac:dyDescent="0.3">
      <c r="A184" s="831" t="s">
        <v>583</v>
      </c>
      <c r="B184" s="832" t="s">
        <v>4552</v>
      </c>
      <c r="C184" s="832" t="s">
        <v>4553</v>
      </c>
      <c r="D184" s="832" t="s">
        <v>4594</v>
      </c>
      <c r="E184" s="832" t="s">
        <v>4857</v>
      </c>
      <c r="F184" s="849"/>
      <c r="G184" s="849"/>
      <c r="H184" s="849"/>
      <c r="I184" s="849"/>
      <c r="J184" s="849">
        <v>0</v>
      </c>
      <c r="K184" s="849">
        <v>-3.637978807091713E-12</v>
      </c>
      <c r="L184" s="849">
        <v>1</v>
      </c>
      <c r="M184" s="849"/>
      <c r="N184" s="849"/>
      <c r="O184" s="849"/>
      <c r="P184" s="837"/>
      <c r="Q184" s="850"/>
    </row>
    <row r="185" spans="1:17" ht="14.4" customHeight="1" x14ac:dyDescent="0.3">
      <c r="A185" s="831" t="s">
        <v>583</v>
      </c>
      <c r="B185" s="832" t="s">
        <v>4552</v>
      </c>
      <c r="C185" s="832" t="s">
        <v>4553</v>
      </c>
      <c r="D185" s="832" t="s">
        <v>4594</v>
      </c>
      <c r="E185" s="832" t="s">
        <v>1691</v>
      </c>
      <c r="F185" s="849"/>
      <c r="G185" s="849"/>
      <c r="H185" s="849"/>
      <c r="I185" s="849"/>
      <c r="J185" s="849">
        <v>4.91</v>
      </c>
      <c r="K185" s="849">
        <v>35209.119999999995</v>
      </c>
      <c r="L185" s="849">
        <v>1</v>
      </c>
      <c r="M185" s="849">
        <v>7170.9002036659867</v>
      </c>
      <c r="N185" s="849"/>
      <c r="O185" s="849"/>
      <c r="P185" s="837"/>
      <c r="Q185" s="850"/>
    </row>
    <row r="186" spans="1:17" ht="14.4" customHeight="1" x14ac:dyDescent="0.3">
      <c r="A186" s="831" t="s">
        <v>583</v>
      </c>
      <c r="B186" s="832" t="s">
        <v>4552</v>
      </c>
      <c r="C186" s="832" t="s">
        <v>4553</v>
      </c>
      <c r="D186" s="832" t="s">
        <v>4595</v>
      </c>
      <c r="E186" s="832" t="s">
        <v>4857</v>
      </c>
      <c r="F186" s="849"/>
      <c r="G186" s="849"/>
      <c r="H186" s="849"/>
      <c r="I186" s="849"/>
      <c r="J186" s="849">
        <v>-8.8817841970012523E-16</v>
      </c>
      <c r="K186" s="849">
        <v>-1.4551915228366852E-11</v>
      </c>
      <c r="L186" s="849">
        <v>1</v>
      </c>
      <c r="M186" s="849">
        <v>16384</v>
      </c>
      <c r="N186" s="849"/>
      <c r="O186" s="849"/>
      <c r="P186" s="837"/>
      <c r="Q186" s="850"/>
    </row>
    <row r="187" spans="1:17" ht="14.4" customHeight="1" x14ac:dyDescent="0.3">
      <c r="A187" s="831" t="s">
        <v>583</v>
      </c>
      <c r="B187" s="832" t="s">
        <v>4552</v>
      </c>
      <c r="C187" s="832" t="s">
        <v>4553</v>
      </c>
      <c r="D187" s="832" t="s">
        <v>4595</v>
      </c>
      <c r="E187" s="832" t="s">
        <v>1691</v>
      </c>
      <c r="F187" s="849"/>
      <c r="G187" s="849"/>
      <c r="H187" s="849"/>
      <c r="I187" s="849"/>
      <c r="J187" s="849">
        <v>9.7900000000000009</v>
      </c>
      <c r="K187" s="849">
        <v>280833.98</v>
      </c>
      <c r="L187" s="849">
        <v>1</v>
      </c>
      <c r="M187" s="849">
        <v>28685.799795709903</v>
      </c>
      <c r="N187" s="849"/>
      <c r="O187" s="849"/>
      <c r="P187" s="837"/>
      <c r="Q187" s="850"/>
    </row>
    <row r="188" spans="1:17" ht="14.4" customHeight="1" x14ac:dyDescent="0.3">
      <c r="A188" s="831" t="s">
        <v>583</v>
      </c>
      <c r="B188" s="832" t="s">
        <v>4552</v>
      </c>
      <c r="C188" s="832" t="s">
        <v>4553</v>
      </c>
      <c r="D188" s="832" t="s">
        <v>4599</v>
      </c>
      <c r="E188" s="832" t="s">
        <v>4860</v>
      </c>
      <c r="F188" s="849"/>
      <c r="G188" s="849"/>
      <c r="H188" s="849"/>
      <c r="I188" s="849"/>
      <c r="J188" s="849">
        <v>0</v>
      </c>
      <c r="K188" s="849">
        <v>0</v>
      </c>
      <c r="L188" s="849"/>
      <c r="M188" s="849"/>
      <c r="N188" s="849"/>
      <c r="O188" s="849"/>
      <c r="P188" s="837"/>
      <c r="Q188" s="850"/>
    </row>
    <row r="189" spans="1:17" ht="14.4" customHeight="1" x14ac:dyDescent="0.3">
      <c r="A189" s="831" t="s">
        <v>583</v>
      </c>
      <c r="B189" s="832" t="s">
        <v>4552</v>
      </c>
      <c r="C189" s="832" t="s">
        <v>4553</v>
      </c>
      <c r="D189" s="832" t="s">
        <v>4599</v>
      </c>
      <c r="E189" s="832" t="s">
        <v>2421</v>
      </c>
      <c r="F189" s="849"/>
      <c r="G189" s="849"/>
      <c r="H189" s="849"/>
      <c r="I189" s="849"/>
      <c r="J189" s="849">
        <v>4</v>
      </c>
      <c r="K189" s="849">
        <v>42149.96</v>
      </c>
      <c r="L189" s="849">
        <v>1</v>
      </c>
      <c r="M189" s="849">
        <v>10537.49</v>
      </c>
      <c r="N189" s="849"/>
      <c r="O189" s="849"/>
      <c r="P189" s="837"/>
      <c r="Q189" s="850"/>
    </row>
    <row r="190" spans="1:17" ht="14.4" customHeight="1" x14ac:dyDescent="0.3">
      <c r="A190" s="831" t="s">
        <v>583</v>
      </c>
      <c r="B190" s="832" t="s">
        <v>4552</v>
      </c>
      <c r="C190" s="832" t="s">
        <v>4553</v>
      </c>
      <c r="D190" s="832" t="s">
        <v>4625</v>
      </c>
      <c r="E190" s="832" t="s">
        <v>4624</v>
      </c>
      <c r="F190" s="849">
        <v>0.55000000000000004</v>
      </c>
      <c r="G190" s="849">
        <v>91.26</v>
      </c>
      <c r="H190" s="849"/>
      <c r="I190" s="849">
        <v>165.92727272727274</v>
      </c>
      <c r="J190" s="849"/>
      <c r="K190" s="849"/>
      <c r="L190" s="849"/>
      <c r="M190" s="849"/>
      <c r="N190" s="849"/>
      <c r="O190" s="849"/>
      <c r="P190" s="837"/>
      <c r="Q190" s="850"/>
    </row>
    <row r="191" spans="1:17" ht="14.4" customHeight="1" x14ac:dyDescent="0.3">
      <c r="A191" s="831" t="s">
        <v>583</v>
      </c>
      <c r="B191" s="832" t="s">
        <v>4552</v>
      </c>
      <c r="C191" s="832" t="s">
        <v>4553</v>
      </c>
      <c r="D191" s="832" t="s">
        <v>4630</v>
      </c>
      <c r="E191" s="832" t="s">
        <v>4629</v>
      </c>
      <c r="F191" s="849">
        <v>1.4</v>
      </c>
      <c r="G191" s="849">
        <v>2003.89</v>
      </c>
      <c r="H191" s="849"/>
      <c r="I191" s="849">
        <v>1431.3500000000001</v>
      </c>
      <c r="J191" s="849"/>
      <c r="K191" s="849"/>
      <c r="L191" s="849"/>
      <c r="M191" s="849"/>
      <c r="N191" s="849"/>
      <c r="O191" s="849"/>
      <c r="P191" s="837"/>
      <c r="Q191" s="850"/>
    </row>
    <row r="192" spans="1:17" ht="14.4" customHeight="1" x14ac:dyDescent="0.3">
      <c r="A192" s="831" t="s">
        <v>583</v>
      </c>
      <c r="B192" s="832" t="s">
        <v>4552</v>
      </c>
      <c r="C192" s="832" t="s">
        <v>4553</v>
      </c>
      <c r="D192" s="832" t="s">
        <v>4652</v>
      </c>
      <c r="E192" s="832" t="s">
        <v>2101</v>
      </c>
      <c r="F192" s="849"/>
      <c r="G192" s="849"/>
      <c r="H192" s="849"/>
      <c r="I192" s="849"/>
      <c r="J192" s="849">
        <v>1</v>
      </c>
      <c r="K192" s="849">
        <v>2767.93</v>
      </c>
      <c r="L192" s="849">
        <v>1</v>
      </c>
      <c r="M192" s="849">
        <v>2767.93</v>
      </c>
      <c r="N192" s="849">
        <v>9.1999999999999993</v>
      </c>
      <c r="O192" s="849">
        <v>5305.7999999999993</v>
      </c>
      <c r="P192" s="837">
        <v>1.9168837362216529</v>
      </c>
      <c r="Q192" s="850">
        <v>576.71739130434776</v>
      </c>
    </row>
    <row r="193" spans="1:17" ht="14.4" customHeight="1" x14ac:dyDescent="0.3">
      <c r="A193" s="831" t="s">
        <v>583</v>
      </c>
      <c r="B193" s="832" t="s">
        <v>4552</v>
      </c>
      <c r="C193" s="832" t="s">
        <v>4553</v>
      </c>
      <c r="D193" s="832" t="s">
        <v>4653</v>
      </c>
      <c r="E193" s="832" t="s">
        <v>2101</v>
      </c>
      <c r="F193" s="849"/>
      <c r="G193" s="849"/>
      <c r="H193" s="849"/>
      <c r="I193" s="849"/>
      <c r="J193" s="849">
        <v>22</v>
      </c>
      <c r="K193" s="849">
        <v>119537.48999999998</v>
      </c>
      <c r="L193" s="849">
        <v>1</v>
      </c>
      <c r="M193" s="849">
        <v>5433.5222727272712</v>
      </c>
      <c r="N193" s="849">
        <v>24.999999999999993</v>
      </c>
      <c r="O193" s="849">
        <v>13339.519999999999</v>
      </c>
      <c r="P193" s="837">
        <v>0.11159277311243528</v>
      </c>
      <c r="Q193" s="850">
        <v>533.58080000000007</v>
      </c>
    </row>
    <row r="194" spans="1:17" ht="14.4" customHeight="1" x14ac:dyDescent="0.3">
      <c r="A194" s="831" t="s">
        <v>583</v>
      </c>
      <c r="B194" s="832" t="s">
        <v>4552</v>
      </c>
      <c r="C194" s="832" t="s">
        <v>4553</v>
      </c>
      <c r="D194" s="832" t="s">
        <v>4681</v>
      </c>
      <c r="E194" s="832" t="s">
        <v>4866</v>
      </c>
      <c r="F194" s="849"/>
      <c r="G194" s="849"/>
      <c r="H194" s="849"/>
      <c r="I194" s="849"/>
      <c r="J194" s="849">
        <v>0</v>
      </c>
      <c r="K194" s="849">
        <v>0</v>
      </c>
      <c r="L194" s="849"/>
      <c r="M194" s="849"/>
      <c r="N194" s="849">
        <v>0</v>
      </c>
      <c r="O194" s="849">
        <v>0</v>
      </c>
      <c r="P194" s="837"/>
      <c r="Q194" s="850"/>
    </row>
    <row r="195" spans="1:17" ht="14.4" customHeight="1" x14ac:dyDescent="0.3">
      <c r="A195" s="831" t="s">
        <v>583</v>
      </c>
      <c r="B195" s="832" t="s">
        <v>4552</v>
      </c>
      <c r="C195" s="832" t="s">
        <v>4553</v>
      </c>
      <c r="D195" s="832" t="s">
        <v>4681</v>
      </c>
      <c r="E195" s="832" t="s">
        <v>4682</v>
      </c>
      <c r="F195" s="849"/>
      <c r="G195" s="849"/>
      <c r="H195" s="849"/>
      <c r="I195" s="849"/>
      <c r="J195" s="849">
        <v>6</v>
      </c>
      <c r="K195" s="849">
        <v>462000</v>
      </c>
      <c r="L195" s="849">
        <v>1</v>
      </c>
      <c r="M195" s="849">
        <v>77000</v>
      </c>
      <c r="N195" s="849">
        <v>5</v>
      </c>
      <c r="O195" s="849">
        <v>379807.24</v>
      </c>
      <c r="P195" s="837">
        <v>0.82209359307359309</v>
      </c>
      <c r="Q195" s="850">
        <v>75961.448000000004</v>
      </c>
    </row>
    <row r="196" spans="1:17" ht="14.4" customHeight="1" x14ac:dyDescent="0.3">
      <c r="A196" s="831" t="s">
        <v>583</v>
      </c>
      <c r="B196" s="832" t="s">
        <v>4552</v>
      </c>
      <c r="C196" s="832" t="s">
        <v>4553</v>
      </c>
      <c r="D196" s="832" t="s">
        <v>4685</v>
      </c>
      <c r="E196" s="832" t="s">
        <v>4855</v>
      </c>
      <c r="F196" s="849"/>
      <c r="G196" s="849"/>
      <c r="H196" s="849"/>
      <c r="I196" s="849"/>
      <c r="J196" s="849"/>
      <c r="K196" s="849"/>
      <c r="L196" s="849"/>
      <c r="M196" s="849"/>
      <c r="N196" s="849">
        <v>0</v>
      </c>
      <c r="O196" s="849">
        <v>0</v>
      </c>
      <c r="P196" s="837"/>
      <c r="Q196" s="850"/>
    </row>
    <row r="197" spans="1:17" ht="14.4" customHeight="1" x14ac:dyDescent="0.3">
      <c r="A197" s="831" t="s">
        <v>583</v>
      </c>
      <c r="B197" s="832" t="s">
        <v>4552</v>
      </c>
      <c r="C197" s="832" t="s">
        <v>4553</v>
      </c>
      <c r="D197" s="832" t="s">
        <v>4685</v>
      </c>
      <c r="E197" s="832" t="s">
        <v>2406</v>
      </c>
      <c r="F197" s="849"/>
      <c r="G197" s="849"/>
      <c r="H197" s="849"/>
      <c r="I197" s="849"/>
      <c r="J197" s="849"/>
      <c r="K197" s="849"/>
      <c r="L197" s="849"/>
      <c r="M197" s="849"/>
      <c r="N197" s="849">
        <v>1</v>
      </c>
      <c r="O197" s="849">
        <v>39474.21</v>
      </c>
      <c r="P197" s="837"/>
      <c r="Q197" s="850">
        <v>39474.21</v>
      </c>
    </row>
    <row r="198" spans="1:17" ht="14.4" customHeight="1" x14ac:dyDescent="0.3">
      <c r="A198" s="831" t="s">
        <v>583</v>
      </c>
      <c r="B198" s="832" t="s">
        <v>4552</v>
      </c>
      <c r="C198" s="832" t="s">
        <v>4553</v>
      </c>
      <c r="D198" s="832" t="s">
        <v>4715</v>
      </c>
      <c r="E198" s="832" t="s">
        <v>4624</v>
      </c>
      <c r="F198" s="849">
        <v>1</v>
      </c>
      <c r="G198" s="849">
        <v>639.37</v>
      </c>
      <c r="H198" s="849"/>
      <c r="I198" s="849">
        <v>639.37</v>
      </c>
      <c r="J198" s="849"/>
      <c r="K198" s="849"/>
      <c r="L198" s="849"/>
      <c r="M198" s="849"/>
      <c r="N198" s="849"/>
      <c r="O198" s="849"/>
      <c r="P198" s="837"/>
      <c r="Q198" s="850"/>
    </row>
    <row r="199" spans="1:17" ht="14.4" customHeight="1" x14ac:dyDescent="0.3">
      <c r="A199" s="831" t="s">
        <v>583</v>
      </c>
      <c r="B199" s="832" t="s">
        <v>4552</v>
      </c>
      <c r="C199" s="832" t="s">
        <v>4553</v>
      </c>
      <c r="D199" s="832" t="s">
        <v>4742</v>
      </c>
      <c r="E199" s="832" t="s">
        <v>3365</v>
      </c>
      <c r="F199" s="849">
        <v>2</v>
      </c>
      <c r="G199" s="849">
        <v>77760.320000000007</v>
      </c>
      <c r="H199" s="849"/>
      <c r="I199" s="849">
        <v>38880.160000000003</v>
      </c>
      <c r="J199" s="849"/>
      <c r="K199" s="849"/>
      <c r="L199" s="849"/>
      <c r="M199" s="849"/>
      <c r="N199" s="849">
        <v>2.2000000000000002</v>
      </c>
      <c r="O199" s="849">
        <v>48224.44</v>
      </c>
      <c r="P199" s="837"/>
      <c r="Q199" s="850">
        <v>21920.2</v>
      </c>
    </row>
    <row r="200" spans="1:17" ht="14.4" customHeight="1" x14ac:dyDescent="0.3">
      <c r="A200" s="831" t="s">
        <v>583</v>
      </c>
      <c r="B200" s="832" t="s">
        <v>4552</v>
      </c>
      <c r="C200" s="832" t="s">
        <v>4553</v>
      </c>
      <c r="D200" s="832" t="s">
        <v>4756</v>
      </c>
      <c r="E200" s="832" t="s">
        <v>818</v>
      </c>
      <c r="F200" s="849"/>
      <c r="G200" s="849"/>
      <c r="H200" s="849"/>
      <c r="I200" s="849"/>
      <c r="J200" s="849"/>
      <c r="K200" s="849"/>
      <c r="L200" s="849"/>
      <c r="M200" s="849"/>
      <c r="N200" s="849">
        <v>1</v>
      </c>
      <c r="O200" s="849">
        <v>213.18</v>
      </c>
      <c r="P200" s="837"/>
      <c r="Q200" s="850">
        <v>213.18</v>
      </c>
    </row>
    <row r="201" spans="1:17" ht="14.4" customHeight="1" x14ac:dyDescent="0.3">
      <c r="A201" s="831" t="s">
        <v>583</v>
      </c>
      <c r="B201" s="832" t="s">
        <v>4552</v>
      </c>
      <c r="C201" s="832" t="s">
        <v>4553</v>
      </c>
      <c r="D201" s="832" t="s">
        <v>4757</v>
      </c>
      <c r="E201" s="832" t="s">
        <v>818</v>
      </c>
      <c r="F201" s="849"/>
      <c r="G201" s="849"/>
      <c r="H201" s="849"/>
      <c r="I201" s="849"/>
      <c r="J201" s="849"/>
      <c r="K201" s="849"/>
      <c r="L201" s="849"/>
      <c r="M201" s="849"/>
      <c r="N201" s="849">
        <v>3</v>
      </c>
      <c r="O201" s="849">
        <v>218.79</v>
      </c>
      <c r="P201" s="837"/>
      <c r="Q201" s="850">
        <v>72.929999999999993</v>
      </c>
    </row>
    <row r="202" spans="1:17" ht="14.4" customHeight="1" x14ac:dyDescent="0.3">
      <c r="A202" s="831" t="s">
        <v>583</v>
      </c>
      <c r="B202" s="832" t="s">
        <v>4552</v>
      </c>
      <c r="C202" s="832" t="s">
        <v>4553</v>
      </c>
      <c r="D202" s="832" t="s">
        <v>4762</v>
      </c>
      <c r="E202" s="832" t="s">
        <v>1640</v>
      </c>
      <c r="F202" s="849"/>
      <c r="G202" s="849"/>
      <c r="H202" s="849"/>
      <c r="I202" s="849"/>
      <c r="J202" s="849"/>
      <c r="K202" s="849"/>
      <c r="L202" s="849"/>
      <c r="M202" s="849"/>
      <c r="N202" s="849">
        <v>1</v>
      </c>
      <c r="O202" s="849">
        <v>15123.9</v>
      </c>
      <c r="P202" s="837"/>
      <c r="Q202" s="850">
        <v>15123.9</v>
      </c>
    </row>
    <row r="203" spans="1:17" ht="14.4" customHeight="1" x14ac:dyDescent="0.3">
      <c r="A203" s="831" t="s">
        <v>583</v>
      </c>
      <c r="B203" s="832" t="s">
        <v>4552</v>
      </c>
      <c r="C203" s="832" t="s">
        <v>4553</v>
      </c>
      <c r="D203" s="832" t="s">
        <v>4995</v>
      </c>
      <c r="E203" s="832" t="s">
        <v>4996</v>
      </c>
      <c r="F203" s="849"/>
      <c r="G203" s="849"/>
      <c r="H203" s="849"/>
      <c r="I203" s="849"/>
      <c r="J203" s="849"/>
      <c r="K203" s="849"/>
      <c r="L203" s="849"/>
      <c r="M203" s="849"/>
      <c r="N203" s="849">
        <v>3.5</v>
      </c>
      <c r="O203" s="849">
        <v>32754.63</v>
      </c>
      <c r="P203" s="837"/>
      <c r="Q203" s="850">
        <v>9358.4657142857141</v>
      </c>
    </row>
    <row r="204" spans="1:17" ht="14.4" customHeight="1" x14ac:dyDescent="0.3">
      <c r="A204" s="831" t="s">
        <v>583</v>
      </c>
      <c r="B204" s="832" t="s">
        <v>4552</v>
      </c>
      <c r="C204" s="832" t="s">
        <v>4553</v>
      </c>
      <c r="D204" s="832" t="s">
        <v>4997</v>
      </c>
      <c r="E204" s="832" t="s">
        <v>4996</v>
      </c>
      <c r="F204" s="849"/>
      <c r="G204" s="849"/>
      <c r="H204" s="849"/>
      <c r="I204" s="849"/>
      <c r="J204" s="849"/>
      <c r="K204" s="849"/>
      <c r="L204" s="849"/>
      <c r="M204" s="849"/>
      <c r="N204" s="849">
        <v>1.1499999999999999</v>
      </c>
      <c r="O204" s="849">
        <v>5381.1</v>
      </c>
      <c r="P204" s="837"/>
      <c r="Q204" s="850">
        <v>4679.2173913043489</v>
      </c>
    </row>
    <row r="205" spans="1:17" ht="14.4" customHeight="1" x14ac:dyDescent="0.3">
      <c r="A205" s="831" t="s">
        <v>583</v>
      </c>
      <c r="B205" s="832" t="s">
        <v>4552</v>
      </c>
      <c r="C205" s="832" t="s">
        <v>4793</v>
      </c>
      <c r="D205" s="832" t="s">
        <v>4796</v>
      </c>
      <c r="E205" s="832" t="s">
        <v>4797</v>
      </c>
      <c r="F205" s="849">
        <v>1</v>
      </c>
      <c r="G205" s="849">
        <v>867</v>
      </c>
      <c r="H205" s="849"/>
      <c r="I205" s="849">
        <v>867</v>
      </c>
      <c r="J205" s="849"/>
      <c r="K205" s="849"/>
      <c r="L205" s="849"/>
      <c r="M205" s="849"/>
      <c r="N205" s="849"/>
      <c r="O205" s="849"/>
      <c r="P205" s="837"/>
      <c r="Q205" s="850"/>
    </row>
    <row r="206" spans="1:17" ht="14.4" customHeight="1" x14ac:dyDescent="0.3">
      <c r="A206" s="831" t="s">
        <v>583</v>
      </c>
      <c r="B206" s="832" t="s">
        <v>4552</v>
      </c>
      <c r="C206" s="832" t="s">
        <v>4804</v>
      </c>
      <c r="D206" s="832" t="s">
        <v>4813</v>
      </c>
      <c r="E206" s="832" t="s">
        <v>4814</v>
      </c>
      <c r="F206" s="849">
        <v>22</v>
      </c>
      <c r="G206" s="849">
        <v>814</v>
      </c>
      <c r="H206" s="849">
        <v>0.66666666666666663</v>
      </c>
      <c r="I206" s="849">
        <v>37</v>
      </c>
      <c r="J206" s="849">
        <v>33</v>
      </c>
      <c r="K206" s="849">
        <v>1221</v>
      </c>
      <c r="L206" s="849">
        <v>1</v>
      </c>
      <c r="M206" s="849">
        <v>37</v>
      </c>
      <c r="N206" s="849">
        <v>63</v>
      </c>
      <c r="O206" s="849">
        <v>2394</v>
      </c>
      <c r="P206" s="837">
        <v>1.9606879606879606</v>
      </c>
      <c r="Q206" s="850">
        <v>38</v>
      </c>
    </row>
    <row r="207" spans="1:17" ht="14.4" customHeight="1" x14ac:dyDescent="0.3">
      <c r="A207" s="831" t="s">
        <v>583</v>
      </c>
      <c r="B207" s="832" t="s">
        <v>4552</v>
      </c>
      <c r="C207" s="832" t="s">
        <v>4804</v>
      </c>
      <c r="D207" s="832" t="s">
        <v>4815</v>
      </c>
      <c r="E207" s="832" t="s">
        <v>4816</v>
      </c>
      <c r="F207" s="849">
        <v>3</v>
      </c>
      <c r="G207" s="849">
        <v>15</v>
      </c>
      <c r="H207" s="849"/>
      <c r="I207" s="849">
        <v>5</v>
      </c>
      <c r="J207" s="849"/>
      <c r="K207" s="849"/>
      <c r="L207" s="849"/>
      <c r="M207" s="849"/>
      <c r="N207" s="849"/>
      <c r="O207" s="849"/>
      <c r="P207" s="837"/>
      <c r="Q207" s="850"/>
    </row>
    <row r="208" spans="1:17" ht="14.4" customHeight="1" x14ac:dyDescent="0.3">
      <c r="A208" s="831" t="s">
        <v>583</v>
      </c>
      <c r="B208" s="832" t="s">
        <v>4552</v>
      </c>
      <c r="C208" s="832" t="s">
        <v>4804</v>
      </c>
      <c r="D208" s="832" t="s">
        <v>4817</v>
      </c>
      <c r="E208" s="832" t="s">
        <v>4818</v>
      </c>
      <c r="F208" s="849">
        <v>5</v>
      </c>
      <c r="G208" s="849">
        <v>885</v>
      </c>
      <c r="H208" s="849">
        <v>0.6214887640449438</v>
      </c>
      <c r="I208" s="849">
        <v>177</v>
      </c>
      <c r="J208" s="849">
        <v>8</v>
      </c>
      <c r="K208" s="849">
        <v>1424</v>
      </c>
      <c r="L208" s="849">
        <v>1</v>
      </c>
      <c r="M208" s="849">
        <v>178</v>
      </c>
      <c r="N208" s="849">
        <v>6</v>
      </c>
      <c r="O208" s="849">
        <v>1074</v>
      </c>
      <c r="P208" s="837">
        <v>0.7542134831460674</v>
      </c>
      <c r="Q208" s="850">
        <v>179</v>
      </c>
    </row>
    <row r="209" spans="1:17" ht="14.4" customHeight="1" x14ac:dyDescent="0.3">
      <c r="A209" s="831" t="s">
        <v>583</v>
      </c>
      <c r="B209" s="832" t="s">
        <v>4552</v>
      </c>
      <c r="C209" s="832" t="s">
        <v>4804</v>
      </c>
      <c r="D209" s="832" t="s">
        <v>4998</v>
      </c>
      <c r="E209" s="832" t="s">
        <v>4999</v>
      </c>
      <c r="F209" s="849"/>
      <c r="G209" s="849"/>
      <c r="H209" s="849"/>
      <c r="I209" s="849"/>
      <c r="J209" s="849">
        <v>2</v>
      </c>
      <c r="K209" s="849">
        <v>0</v>
      </c>
      <c r="L209" s="849"/>
      <c r="M209" s="849">
        <v>0</v>
      </c>
      <c r="N209" s="849"/>
      <c r="O209" s="849"/>
      <c r="P209" s="837"/>
      <c r="Q209" s="850"/>
    </row>
    <row r="210" spans="1:17" ht="14.4" customHeight="1" x14ac:dyDescent="0.3">
      <c r="A210" s="831" t="s">
        <v>583</v>
      </c>
      <c r="B210" s="832" t="s">
        <v>4552</v>
      </c>
      <c r="C210" s="832" t="s">
        <v>4804</v>
      </c>
      <c r="D210" s="832" t="s">
        <v>4819</v>
      </c>
      <c r="E210" s="832" t="s">
        <v>4820</v>
      </c>
      <c r="F210" s="849">
        <v>6</v>
      </c>
      <c r="G210" s="849">
        <v>0</v>
      </c>
      <c r="H210" s="849"/>
      <c r="I210" s="849">
        <v>0</v>
      </c>
      <c r="J210" s="849">
        <v>18</v>
      </c>
      <c r="K210" s="849">
        <v>0</v>
      </c>
      <c r="L210" s="849"/>
      <c r="M210" s="849">
        <v>0</v>
      </c>
      <c r="N210" s="849">
        <v>7</v>
      </c>
      <c r="O210" s="849">
        <v>0</v>
      </c>
      <c r="P210" s="837"/>
      <c r="Q210" s="850">
        <v>0</v>
      </c>
    </row>
    <row r="211" spans="1:17" ht="14.4" customHeight="1" x14ac:dyDescent="0.3">
      <c r="A211" s="831" t="s">
        <v>583</v>
      </c>
      <c r="B211" s="832" t="s">
        <v>4552</v>
      </c>
      <c r="C211" s="832" t="s">
        <v>4804</v>
      </c>
      <c r="D211" s="832" t="s">
        <v>4821</v>
      </c>
      <c r="E211" s="832" t="s">
        <v>4822</v>
      </c>
      <c r="F211" s="849"/>
      <c r="G211" s="849"/>
      <c r="H211" s="849"/>
      <c r="I211" s="849"/>
      <c r="J211" s="849">
        <v>30</v>
      </c>
      <c r="K211" s="849">
        <v>0</v>
      </c>
      <c r="L211" s="849"/>
      <c r="M211" s="849">
        <v>0</v>
      </c>
      <c r="N211" s="849">
        <v>49</v>
      </c>
      <c r="O211" s="849">
        <v>0</v>
      </c>
      <c r="P211" s="837"/>
      <c r="Q211" s="850">
        <v>0</v>
      </c>
    </row>
    <row r="212" spans="1:17" ht="14.4" customHeight="1" x14ac:dyDescent="0.3">
      <c r="A212" s="831" t="s">
        <v>583</v>
      </c>
      <c r="B212" s="832" t="s">
        <v>4552</v>
      </c>
      <c r="C212" s="832" t="s">
        <v>4804</v>
      </c>
      <c r="D212" s="832" t="s">
        <v>4823</v>
      </c>
      <c r="E212" s="832" t="s">
        <v>4824</v>
      </c>
      <c r="F212" s="849">
        <v>5</v>
      </c>
      <c r="G212" s="849">
        <v>1215</v>
      </c>
      <c r="H212" s="849"/>
      <c r="I212" s="849">
        <v>243</v>
      </c>
      <c r="J212" s="849"/>
      <c r="K212" s="849"/>
      <c r="L212" s="849"/>
      <c r="M212" s="849"/>
      <c r="N212" s="849">
        <v>13</v>
      </c>
      <c r="O212" s="849">
        <v>3185</v>
      </c>
      <c r="P212" s="837"/>
      <c r="Q212" s="850">
        <v>245</v>
      </c>
    </row>
    <row r="213" spans="1:17" ht="14.4" customHeight="1" x14ac:dyDescent="0.3">
      <c r="A213" s="831" t="s">
        <v>583</v>
      </c>
      <c r="B213" s="832" t="s">
        <v>4552</v>
      </c>
      <c r="C213" s="832" t="s">
        <v>4804</v>
      </c>
      <c r="D213" s="832" t="s">
        <v>4839</v>
      </c>
      <c r="E213" s="832" t="s">
        <v>4840</v>
      </c>
      <c r="F213" s="849">
        <v>4</v>
      </c>
      <c r="G213" s="849">
        <v>1420</v>
      </c>
      <c r="H213" s="849">
        <v>1.3333333333333333</v>
      </c>
      <c r="I213" s="849">
        <v>355</v>
      </c>
      <c r="J213" s="849">
        <v>3</v>
      </c>
      <c r="K213" s="849">
        <v>1065</v>
      </c>
      <c r="L213" s="849">
        <v>1</v>
      </c>
      <c r="M213" s="849">
        <v>355</v>
      </c>
      <c r="N213" s="849">
        <v>7</v>
      </c>
      <c r="O213" s="849">
        <v>2506</v>
      </c>
      <c r="P213" s="837">
        <v>2.3530516431924884</v>
      </c>
      <c r="Q213" s="850">
        <v>358</v>
      </c>
    </row>
    <row r="214" spans="1:17" ht="14.4" customHeight="1" x14ac:dyDescent="0.3">
      <c r="A214" s="831" t="s">
        <v>583</v>
      </c>
      <c r="B214" s="832" t="s">
        <v>4552</v>
      </c>
      <c r="C214" s="832" t="s">
        <v>4804</v>
      </c>
      <c r="D214" s="832" t="s">
        <v>4847</v>
      </c>
      <c r="E214" s="832" t="s">
        <v>4848</v>
      </c>
      <c r="F214" s="849">
        <v>8</v>
      </c>
      <c r="G214" s="849">
        <v>928</v>
      </c>
      <c r="H214" s="849">
        <v>0.66666666666666663</v>
      </c>
      <c r="I214" s="849">
        <v>116</v>
      </c>
      <c r="J214" s="849">
        <v>12</v>
      </c>
      <c r="K214" s="849">
        <v>1392</v>
      </c>
      <c r="L214" s="849">
        <v>1</v>
      </c>
      <c r="M214" s="849">
        <v>116</v>
      </c>
      <c r="N214" s="849">
        <v>17</v>
      </c>
      <c r="O214" s="849">
        <v>1972</v>
      </c>
      <c r="P214" s="837">
        <v>1.4166666666666667</v>
      </c>
      <c r="Q214" s="850">
        <v>116</v>
      </c>
    </row>
    <row r="215" spans="1:17" ht="14.4" customHeight="1" x14ac:dyDescent="0.3">
      <c r="A215" s="831" t="s">
        <v>583</v>
      </c>
      <c r="B215" s="832" t="s">
        <v>4552</v>
      </c>
      <c r="C215" s="832" t="s">
        <v>4804</v>
      </c>
      <c r="D215" s="832" t="s">
        <v>4849</v>
      </c>
      <c r="E215" s="832" t="s">
        <v>4850</v>
      </c>
      <c r="F215" s="849"/>
      <c r="G215" s="849"/>
      <c r="H215" s="849"/>
      <c r="I215" s="849"/>
      <c r="J215" s="849">
        <v>1</v>
      </c>
      <c r="K215" s="849">
        <v>0</v>
      </c>
      <c r="L215" s="849"/>
      <c r="M215" s="849">
        <v>0</v>
      </c>
      <c r="N215" s="849"/>
      <c r="O215" s="849"/>
      <c r="P215" s="837"/>
      <c r="Q215" s="850"/>
    </row>
    <row r="216" spans="1:17" ht="14.4" customHeight="1" x14ac:dyDescent="0.3">
      <c r="A216" s="831" t="s">
        <v>583</v>
      </c>
      <c r="B216" s="832" t="s">
        <v>4881</v>
      </c>
      <c r="C216" s="832" t="s">
        <v>4553</v>
      </c>
      <c r="D216" s="832" t="s">
        <v>4649</v>
      </c>
      <c r="E216" s="832" t="s">
        <v>4639</v>
      </c>
      <c r="F216" s="849">
        <v>0.49</v>
      </c>
      <c r="G216" s="849">
        <v>1292.54</v>
      </c>
      <c r="H216" s="849"/>
      <c r="I216" s="849">
        <v>2637.8367346938776</v>
      </c>
      <c r="J216" s="849"/>
      <c r="K216" s="849"/>
      <c r="L216" s="849"/>
      <c r="M216" s="849"/>
      <c r="N216" s="849"/>
      <c r="O216" s="849"/>
      <c r="P216" s="837"/>
      <c r="Q216" s="850"/>
    </row>
    <row r="217" spans="1:17" ht="14.4" customHeight="1" x14ac:dyDescent="0.3">
      <c r="A217" s="831" t="s">
        <v>583</v>
      </c>
      <c r="B217" s="832" t="s">
        <v>4881</v>
      </c>
      <c r="C217" s="832" t="s">
        <v>4553</v>
      </c>
      <c r="D217" s="832" t="s">
        <v>4650</v>
      </c>
      <c r="E217" s="832" t="s">
        <v>4639</v>
      </c>
      <c r="F217" s="849">
        <v>0.77</v>
      </c>
      <c r="G217" s="849">
        <v>1015.56</v>
      </c>
      <c r="H217" s="849"/>
      <c r="I217" s="849">
        <v>1318.9090909090908</v>
      </c>
      <c r="J217" s="849"/>
      <c r="K217" s="849"/>
      <c r="L217" s="849"/>
      <c r="M217" s="849"/>
      <c r="N217" s="849"/>
      <c r="O217" s="849"/>
      <c r="P217" s="837"/>
      <c r="Q217" s="850"/>
    </row>
    <row r="218" spans="1:17" ht="14.4" customHeight="1" x14ac:dyDescent="0.3">
      <c r="A218" s="831" t="s">
        <v>583</v>
      </c>
      <c r="B218" s="832" t="s">
        <v>4881</v>
      </c>
      <c r="C218" s="832" t="s">
        <v>4553</v>
      </c>
      <c r="D218" s="832" t="s">
        <v>4670</v>
      </c>
      <c r="E218" s="832" t="s">
        <v>4669</v>
      </c>
      <c r="F218" s="849"/>
      <c r="G218" s="849"/>
      <c r="H218" s="849"/>
      <c r="I218" s="849"/>
      <c r="J218" s="849"/>
      <c r="K218" s="849"/>
      <c r="L218" s="849"/>
      <c r="M218" s="849"/>
      <c r="N218" s="849">
        <v>1.06</v>
      </c>
      <c r="O218" s="849">
        <v>232.03</v>
      </c>
      <c r="P218" s="837"/>
      <c r="Q218" s="850">
        <v>218.89622641509433</v>
      </c>
    </row>
    <row r="219" spans="1:17" ht="14.4" customHeight="1" x14ac:dyDescent="0.3">
      <c r="A219" s="831" t="s">
        <v>583</v>
      </c>
      <c r="B219" s="832" t="s">
        <v>4881</v>
      </c>
      <c r="C219" s="832" t="s">
        <v>4553</v>
      </c>
      <c r="D219" s="832" t="s">
        <v>4773</v>
      </c>
      <c r="E219" s="832" t="s">
        <v>2087</v>
      </c>
      <c r="F219" s="849"/>
      <c r="G219" s="849"/>
      <c r="H219" s="849"/>
      <c r="I219" s="849"/>
      <c r="J219" s="849"/>
      <c r="K219" s="849"/>
      <c r="L219" s="849"/>
      <c r="M219" s="849"/>
      <c r="N219" s="849">
        <v>0.15</v>
      </c>
      <c r="O219" s="849">
        <v>71.14</v>
      </c>
      <c r="P219" s="837"/>
      <c r="Q219" s="850">
        <v>474.26666666666671</v>
      </c>
    </row>
    <row r="220" spans="1:17" ht="14.4" customHeight="1" x14ac:dyDescent="0.3">
      <c r="A220" s="831" t="s">
        <v>583</v>
      </c>
      <c r="B220" s="832" t="s">
        <v>4881</v>
      </c>
      <c r="C220" s="832" t="s">
        <v>4553</v>
      </c>
      <c r="D220" s="832" t="s">
        <v>4774</v>
      </c>
      <c r="E220" s="832" t="s">
        <v>2087</v>
      </c>
      <c r="F220" s="849"/>
      <c r="G220" s="849"/>
      <c r="H220" s="849"/>
      <c r="I220" s="849"/>
      <c r="J220" s="849"/>
      <c r="K220" s="849"/>
      <c r="L220" s="849"/>
      <c r="M220" s="849"/>
      <c r="N220" s="849">
        <v>0.67</v>
      </c>
      <c r="O220" s="849">
        <v>137.03</v>
      </c>
      <c r="P220" s="837"/>
      <c r="Q220" s="850">
        <v>204.52238805970148</v>
      </c>
    </row>
    <row r="221" spans="1:17" ht="14.4" customHeight="1" x14ac:dyDescent="0.3">
      <c r="A221" s="831" t="s">
        <v>583</v>
      </c>
      <c r="B221" s="832" t="s">
        <v>4881</v>
      </c>
      <c r="C221" s="832" t="s">
        <v>4793</v>
      </c>
      <c r="D221" s="832" t="s">
        <v>4893</v>
      </c>
      <c r="E221" s="832" t="s">
        <v>4894</v>
      </c>
      <c r="F221" s="849">
        <v>13</v>
      </c>
      <c r="G221" s="849">
        <v>13283.010000000002</v>
      </c>
      <c r="H221" s="849">
        <v>3.2500000000000004</v>
      </c>
      <c r="I221" s="849">
        <v>1021.7700000000002</v>
      </c>
      <c r="J221" s="849">
        <v>4</v>
      </c>
      <c r="K221" s="849">
        <v>4087.08</v>
      </c>
      <c r="L221" s="849">
        <v>1</v>
      </c>
      <c r="M221" s="849">
        <v>1021.77</v>
      </c>
      <c r="N221" s="849"/>
      <c r="O221" s="849"/>
      <c r="P221" s="837"/>
      <c r="Q221" s="850"/>
    </row>
    <row r="222" spans="1:17" ht="14.4" customHeight="1" x14ac:dyDescent="0.3">
      <c r="A222" s="831" t="s">
        <v>583</v>
      </c>
      <c r="B222" s="832" t="s">
        <v>4881</v>
      </c>
      <c r="C222" s="832" t="s">
        <v>4793</v>
      </c>
      <c r="D222" s="832" t="s">
        <v>4931</v>
      </c>
      <c r="E222" s="832" t="s">
        <v>4932</v>
      </c>
      <c r="F222" s="849">
        <v>3</v>
      </c>
      <c r="G222" s="849">
        <v>6037.71</v>
      </c>
      <c r="H222" s="849"/>
      <c r="I222" s="849">
        <v>2012.57</v>
      </c>
      <c r="J222" s="849"/>
      <c r="K222" s="849"/>
      <c r="L222" s="849"/>
      <c r="M222" s="849"/>
      <c r="N222" s="849"/>
      <c r="O222" s="849"/>
      <c r="P222" s="837"/>
      <c r="Q222" s="850"/>
    </row>
    <row r="223" spans="1:17" ht="14.4" customHeight="1" x14ac:dyDescent="0.3">
      <c r="A223" s="831" t="s">
        <v>583</v>
      </c>
      <c r="B223" s="832" t="s">
        <v>4881</v>
      </c>
      <c r="C223" s="832" t="s">
        <v>4793</v>
      </c>
      <c r="D223" s="832" t="s">
        <v>4933</v>
      </c>
      <c r="E223" s="832" t="s">
        <v>4934</v>
      </c>
      <c r="F223" s="849"/>
      <c r="G223" s="849"/>
      <c r="H223" s="849"/>
      <c r="I223" s="849"/>
      <c r="J223" s="849"/>
      <c r="K223" s="849"/>
      <c r="L223" s="849"/>
      <c r="M223" s="849"/>
      <c r="N223" s="849">
        <v>2</v>
      </c>
      <c r="O223" s="849">
        <v>5900.92</v>
      </c>
      <c r="P223" s="837"/>
      <c r="Q223" s="850">
        <v>2950.46</v>
      </c>
    </row>
    <row r="224" spans="1:17" ht="14.4" customHeight="1" x14ac:dyDescent="0.3">
      <c r="A224" s="831" t="s">
        <v>583</v>
      </c>
      <c r="B224" s="832" t="s">
        <v>4881</v>
      </c>
      <c r="C224" s="832" t="s">
        <v>4793</v>
      </c>
      <c r="D224" s="832" t="s">
        <v>4935</v>
      </c>
      <c r="E224" s="832" t="s">
        <v>4936</v>
      </c>
      <c r="F224" s="849"/>
      <c r="G224" s="849"/>
      <c r="H224" s="849"/>
      <c r="I224" s="849"/>
      <c r="J224" s="849"/>
      <c r="K224" s="849"/>
      <c r="L224" s="849"/>
      <c r="M224" s="849"/>
      <c r="N224" s="849">
        <v>6</v>
      </c>
      <c r="O224" s="849">
        <v>9399.48</v>
      </c>
      <c r="P224" s="837"/>
      <c r="Q224" s="850">
        <v>1566.58</v>
      </c>
    </row>
    <row r="225" spans="1:17" ht="14.4" customHeight="1" x14ac:dyDescent="0.3">
      <c r="A225" s="831" t="s">
        <v>583</v>
      </c>
      <c r="B225" s="832" t="s">
        <v>4881</v>
      </c>
      <c r="C225" s="832" t="s">
        <v>4804</v>
      </c>
      <c r="D225" s="832" t="s">
        <v>4813</v>
      </c>
      <c r="E225" s="832" t="s">
        <v>4814</v>
      </c>
      <c r="F225" s="849">
        <v>44</v>
      </c>
      <c r="G225" s="849">
        <v>1628</v>
      </c>
      <c r="H225" s="849">
        <v>1.5172413793103448</v>
      </c>
      <c r="I225" s="849">
        <v>37</v>
      </c>
      <c r="J225" s="849">
        <v>29</v>
      </c>
      <c r="K225" s="849">
        <v>1073</v>
      </c>
      <c r="L225" s="849">
        <v>1</v>
      </c>
      <c r="M225" s="849">
        <v>37</v>
      </c>
      <c r="N225" s="849">
        <v>23</v>
      </c>
      <c r="O225" s="849">
        <v>874</v>
      </c>
      <c r="P225" s="837">
        <v>0.81453867660764212</v>
      </c>
      <c r="Q225" s="850">
        <v>38</v>
      </c>
    </row>
    <row r="226" spans="1:17" ht="14.4" customHeight="1" x14ac:dyDescent="0.3">
      <c r="A226" s="831" t="s">
        <v>583</v>
      </c>
      <c r="B226" s="832" t="s">
        <v>4881</v>
      </c>
      <c r="C226" s="832" t="s">
        <v>4804</v>
      </c>
      <c r="D226" s="832" t="s">
        <v>4815</v>
      </c>
      <c r="E226" s="832" t="s">
        <v>4816</v>
      </c>
      <c r="F226" s="849">
        <v>2</v>
      </c>
      <c r="G226" s="849">
        <v>10</v>
      </c>
      <c r="H226" s="849"/>
      <c r="I226" s="849">
        <v>5</v>
      </c>
      <c r="J226" s="849"/>
      <c r="K226" s="849"/>
      <c r="L226" s="849"/>
      <c r="M226" s="849"/>
      <c r="N226" s="849"/>
      <c r="O226" s="849"/>
      <c r="P226" s="837"/>
      <c r="Q226" s="850"/>
    </row>
    <row r="227" spans="1:17" ht="14.4" customHeight="1" x14ac:dyDescent="0.3">
      <c r="A227" s="831" t="s">
        <v>583</v>
      </c>
      <c r="B227" s="832" t="s">
        <v>4881</v>
      </c>
      <c r="C227" s="832" t="s">
        <v>4804</v>
      </c>
      <c r="D227" s="832" t="s">
        <v>4899</v>
      </c>
      <c r="E227" s="832" t="s">
        <v>4900</v>
      </c>
      <c r="F227" s="849">
        <v>33</v>
      </c>
      <c r="G227" s="849">
        <v>5841</v>
      </c>
      <c r="H227" s="849">
        <v>0.72921348314606738</v>
      </c>
      <c r="I227" s="849">
        <v>177</v>
      </c>
      <c r="J227" s="849">
        <v>45</v>
      </c>
      <c r="K227" s="849">
        <v>8010</v>
      </c>
      <c r="L227" s="849">
        <v>1</v>
      </c>
      <c r="M227" s="849">
        <v>178</v>
      </c>
      <c r="N227" s="849">
        <v>63</v>
      </c>
      <c r="O227" s="849">
        <v>11277</v>
      </c>
      <c r="P227" s="837">
        <v>1.4078651685393258</v>
      </c>
      <c r="Q227" s="850">
        <v>179</v>
      </c>
    </row>
    <row r="228" spans="1:17" ht="14.4" customHeight="1" x14ac:dyDescent="0.3">
      <c r="A228" s="831" t="s">
        <v>583</v>
      </c>
      <c r="B228" s="832" t="s">
        <v>4881</v>
      </c>
      <c r="C228" s="832" t="s">
        <v>4804</v>
      </c>
      <c r="D228" s="832" t="s">
        <v>4901</v>
      </c>
      <c r="E228" s="832" t="s">
        <v>4902</v>
      </c>
      <c r="F228" s="849">
        <v>13</v>
      </c>
      <c r="G228" s="849">
        <v>16146</v>
      </c>
      <c r="H228" s="849">
        <v>1.6236926790024135</v>
      </c>
      <c r="I228" s="849">
        <v>1242</v>
      </c>
      <c r="J228" s="849">
        <v>8</v>
      </c>
      <c r="K228" s="849">
        <v>9944</v>
      </c>
      <c r="L228" s="849">
        <v>1</v>
      </c>
      <c r="M228" s="849">
        <v>1243</v>
      </c>
      <c r="N228" s="849">
        <v>11</v>
      </c>
      <c r="O228" s="849">
        <v>13717</v>
      </c>
      <c r="P228" s="837">
        <v>1.3794247787610618</v>
      </c>
      <c r="Q228" s="850">
        <v>1247</v>
      </c>
    </row>
    <row r="229" spans="1:17" ht="14.4" customHeight="1" x14ac:dyDescent="0.3">
      <c r="A229" s="831" t="s">
        <v>583</v>
      </c>
      <c r="B229" s="832" t="s">
        <v>4881</v>
      </c>
      <c r="C229" s="832" t="s">
        <v>4804</v>
      </c>
      <c r="D229" s="832" t="s">
        <v>4903</v>
      </c>
      <c r="E229" s="832" t="s">
        <v>4904</v>
      </c>
      <c r="F229" s="849">
        <v>2763</v>
      </c>
      <c r="G229" s="849">
        <v>1975545</v>
      </c>
      <c r="H229" s="849">
        <v>0.91127968337730869</v>
      </c>
      <c r="I229" s="849">
        <v>715</v>
      </c>
      <c r="J229" s="849">
        <v>3032</v>
      </c>
      <c r="K229" s="849">
        <v>2167880</v>
      </c>
      <c r="L229" s="849">
        <v>1</v>
      </c>
      <c r="M229" s="849">
        <v>715</v>
      </c>
      <c r="N229" s="849">
        <v>2087</v>
      </c>
      <c r="O229" s="849">
        <v>1492205</v>
      </c>
      <c r="P229" s="837">
        <v>0.6883245382585752</v>
      </c>
      <c r="Q229" s="850">
        <v>715</v>
      </c>
    </row>
    <row r="230" spans="1:17" ht="14.4" customHeight="1" x14ac:dyDescent="0.3">
      <c r="A230" s="831" t="s">
        <v>583</v>
      </c>
      <c r="B230" s="832" t="s">
        <v>4881</v>
      </c>
      <c r="C230" s="832" t="s">
        <v>4804</v>
      </c>
      <c r="D230" s="832" t="s">
        <v>4939</v>
      </c>
      <c r="E230" s="832" t="s">
        <v>4940</v>
      </c>
      <c r="F230" s="849"/>
      <c r="G230" s="849"/>
      <c r="H230" s="849"/>
      <c r="I230" s="849"/>
      <c r="J230" s="849">
        <v>1</v>
      </c>
      <c r="K230" s="849">
        <v>6152</v>
      </c>
      <c r="L230" s="849">
        <v>1</v>
      </c>
      <c r="M230" s="849">
        <v>6152</v>
      </c>
      <c r="N230" s="849"/>
      <c r="O230" s="849"/>
      <c r="P230" s="837"/>
      <c r="Q230" s="850"/>
    </row>
    <row r="231" spans="1:17" ht="14.4" customHeight="1" x14ac:dyDescent="0.3">
      <c r="A231" s="831" t="s">
        <v>583</v>
      </c>
      <c r="B231" s="832" t="s">
        <v>4881</v>
      </c>
      <c r="C231" s="832" t="s">
        <v>4804</v>
      </c>
      <c r="D231" s="832" t="s">
        <v>4907</v>
      </c>
      <c r="E231" s="832" t="s">
        <v>4908</v>
      </c>
      <c r="F231" s="849">
        <v>13</v>
      </c>
      <c r="G231" s="849">
        <v>86814</v>
      </c>
      <c r="H231" s="849">
        <v>0.35119358244638893</v>
      </c>
      <c r="I231" s="849">
        <v>6678</v>
      </c>
      <c r="J231" s="849">
        <v>37</v>
      </c>
      <c r="K231" s="849">
        <v>247197</v>
      </c>
      <c r="L231" s="849">
        <v>1</v>
      </c>
      <c r="M231" s="849">
        <v>6681</v>
      </c>
      <c r="N231" s="849">
        <v>7</v>
      </c>
      <c r="O231" s="849">
        <v>46865</v>
      </c>
      <c r="P231" s="837">
        <v>0.18958563412986404</v>
      </c>
      <c r="Q231" s="850">
        <v>6695</v>
      </c>
    </row>
    <row r="232" spans="1:17" ht="14.4" customHeight="1" x14ac:dyDescent="0.3">
      <c r="A232" s="831" t="s">
        <v>583</v>
      </c>
      <c r="B232" s="832" t="s">
        <v>4881</v>
      </c>
      <c r="C232" s="832" t="s">
        <v>4804</v>
      </c>
      <c r="D232" s="832" t="s">
        <v>4909</v>
      </c>
      <c r="E232" s="832" t="s">
        <v>4910</v>
      </c>
      <c r="F232" s="849">
        <v>124</v>
      </c>
      <c r="G232" s="849">
        <v>15996</v>
      </c>
      <c r="H232" s="849">
        <v>0.80519480519480524</v>
      </c>
      <c r="I232" s="849">
        <v>129</v>
      </c>
      <c r="J232" s="849">
        <v>154</v>
      </c>
      <c r="K232" s="849">
        <v>19866</v>
      </c>
      <c r="L232" s="849">
        <v>1</v>
      </c>
      <c r="M232" s="849">
        <v>129</v>
      </c>
      <c r="N232" s="849">
        <v>122</v>
      </c>
      <c r="O232" s="849">
        <v>15860</v>
      </c>
      <c r="P232" s="837">
        <v>0.79834893788382155</v>
      </c>
      <c r="Q232" s="850">
        <v>130</v>
      </c>
    </row>
    <row r="233" spans="1:17" ht="14.4" customHeight="1" x14ac:dyDescent="0.3">
      <c r="A233" s="831" t="s">
        <v>583</v>
      </c>
      <c r="B233" s="832" t="s">
        <v>4881</v>
      </c>
      <c r="C233" s="832" t="s">
        <v>4804</v>
      </c>
      <c r="D233" s="832" t="s">
        <v>4911</v>
      </c>
      <c r="E233" s="832" t="s">
        <v>4912</v>
      </c>
      <c r="F233" s="849">
        <v>18</v>
      </c>
      <c r="G233" s="849">
        <v>12978</v>
      </c>
      <c r="H233" s="849">
        <v>2.5607734806629834</v>
      </c>
      <c r="I233" s="849">
        <v>721</v>
      </c>
      <c r="J233" s="849">
        <v>7</v>
      </c>
      <c r="K233" s="849">
        <v>5068</v>
      </c>
      <c r="L233" s="849">
        <v>1</v>
      </c>
      <c r="M233" s="849">
        <v>724</v>
      </c>
      <c r="N233" s="849">
        <v>10</v>
      </c>
      <c r="O233" s="849">
        <v>7320</v>
      </c>
      <c r="P233" s="837">
        <v>1.4443567482241515</v>
      </c>
      <c r="Q233" s="850">
        <v>732</v>
      </c>
    </row>
    <row r="234" spans="1:17" ht="14.4" customHeight="1" x14ac:dyDescent="0.3">
      <c r="A234" s="831" t="s">
        <v>583</v>
      </c>
      <c r="B234" s="832" t="s">
        <v>4881</v>
      </c>
      <c r="C234" s="832" t="s">
        <v>4804</v>
      </c>
      <c r="D234" s="832" t="s">
        <v>4913</v>
      </c>
      <c r="E234" s="832" t="s">
        <v>4914</v>
      </c>
      <c r="F234" s="849">
        <v>5320</v>
      </c>
      <c r="G234" s="849">
        <v>4676280</v>
      </c>
      <c r="H234" s="849">
        <v>0.81707878974043924</v>
      </c>
      <c r="I234" s="849">
        <v>879</v>
      </c>
      <c r="J234" s="849">
        <v>6511</v>
      </c>
      <c r="K234" s="849">
        <v>5723169</v>
      </c>
      <c r="L234" s="849">
        <v>1</v>
      </c>
      <c r="M234" s="849">
        <v>879</v>
      </c>
      <c r="N234" s="849">
        <v>4835</v>
      </c>
      <c r="O234" s="849">
        <v>4259635</v>
      </c>
      <c r="P234" s="837">
        <v>0.74427908733780179</v>
      </c>
      <c r="Q234" s="850">
        <v>881</v>
      </c>
    </row>
    <row r="235" spans="1:17" ht="14.4" customHeight="1" x14ac:dyDescent="0.3">
      <c r="A235" s="831" t="s">
        <v>583</v>
      </c>
      <c r="B235" s="832" t="s">
        <v>4881</v>
      </c>
      <c r="C235" s="832" t="s">
        <v>4804</v>
      </c>
      <c r="D235" s="832" t="s">
        <v>4823</v>
      </c>
      <c r="E235" s="832" t="s">
        <v>4824</v>
      </c>
      <c r="F235" s="849">
        <v>1</v>
      </c>
      <c r="G235" s="849">
        <v>243</v>
      </c>
      <c r="H235" s="849"/>
      <c r="I235" s="849">
        <v>243</v>
      </c>
      <c r="J235" s="849"/>
      <c r="K235" s="849"/>
      <c r="L235" s="849"/>
      <c r="M235" s="849"/>
      <c r="N235" s="849">
        <v>2</v>
      </c>
      <c r="O235" s="849">
        <v>490</v>
      </c>
      <c r="P235" s="837"/>
      <c r="Q235" s="850">
        <v>245</v>
      </c>
    </row>
    <row r="236" spans="1:17" ht="14.4" customHeight="1" x14ac:dyDescent="0.3">
      <c r="A236" s="831" t="s">
        <v>583</v>
      </c>
      <c r="B236" s="832" t="s">
        <v>4881</v>
      </c>
      <c r="C236" s="832" t="s">
        <v>4804</v>
      </c>
      <c r="D236" s="832" t="s">
        <v>4915</v>
      </c>
      <c r="E236" s="832" t="s">
        <v>4916</v>
      </c>
      <c r="F236" s="849">
        <v>13</v>
      </c>
      <c r="G236" s="849">
        <v>12207</v>
      </c>
      <c r="H236" s="849">
        <v>0.34210526315789475</v>
      </c>
      <c r="I236" s="849">
        <v>939</v>
      </c>
      <c r="J236" s="849">
        <v>38</v>
      </c>
      <c r="K236" s="849">
        <v>35682</v>
      </c>
      <c r="L236" s="849">
        <v>1</v>
      </c>
      <c r="M236" s="849">
        <v>939</v>
      </c>
      <c r="N236" s="849">
        <v>7</v>
      </c>
      <c r="O236" s="849">
        <v>6594</v>
      </c>
      <c r="P236" s="837">
        <v>0.18479905834874727</v>
      </c>
      <c r="Q236" s="850">
        <v>942</v>
      </c>
    </row>
    <row r="237" spans="1:17" ht="14.4" customHeight="1" x14ac:dyDescent="0.3">
      <c r="A237" s="831" t="s">
        <v>583</v>
      </c>
      <c r="B237" s="832" t="s">
        <v>4881</v>
      </c>
      <c r="C237" s="832" t="s">
        <v>4804</v>
      </c>
      <c r="D237" s="832" t="s">
        <v>4917</v>
      </c>
      <c r="E237" s="832" t="s">
        <v>4918</v>
      </c>
      <c r="F237" s="849">
        <v>5</v>
      </c>
      <c r="G237" s="849">
        <v>1775</v>
      </c>
      <c r="H237" s="849"/>
      <c r="I237" s="849">
        <v>355</v>
      </c>
      <c r="J237" s="849"/>
      <c r="K237" s="849"/>
      <c r="L237" s="849"/>
      <c r="M237" s="849"/>
      <c r="N237" s="849">
        <v>1</v>
      </c>
      <c r="O237" s="849">
        <v>358</v>
      </c>
      <c r="P237" s="837"/>
      <c r="Q237" s="850">
        <v>358</v>
      </c>
    </row>
    <row r="238" spans="1:17" ht="14.4" customHeight="1" x14ac:dyDescent="0.3">
      <c r="A238" s="831" t="s">
        <v>583</v>
      </c>
      <c r="B238" s="832" t="s">
        <v>4881</v>
      </c>
      <c r="C238" s="832" t="s">
        <v>4804</v>
      </c>
      <c r="D238" s="832" t="s">
        <v>4921</v>
      </c>
      <c r="E238" s="832" t="s">
        <v>4922</v>
      </c>
      <c r="F238" s="849">
        <v>23</v>
      </c>
      <c r="G238" s="849">
        <v>12397</v>
      </c>
      <c r="H238" s="849">
        <v>0.9565586419753086</v>
      </c>
      <c r="I238" s="849">
        <v>539</v>
      </c>
      <c r="J238" s="849">
        <v>24</v>
      </c>
      <c r="K238" s="849">
        <v>12960</v>
      </c>
      <c r="L238" s="849">
        <v>1</v>
      </c>
      <c r="M238" s="849">
        <v>540</v>
      </c>
      <c r="N238" s="849">
        <v>18</v>
      </c>
      <c r="O238" s="849">
        <v>9774</v>
      </c>
      <c r="P238" s="837">
        <v>0.75416666666666665</v>
      </c>
      <c r="Q238" s="850">
        <v>543</v>
      </c>
    </row>
    <row r="239" spans="1:17" ht="14.4" customHeight="1" x14ac:dyDescent="0.3">
      <c r="A239" s="831" t="s">
        <v>583</v>
      </c>
      <c r="B239" s="832" t="s">
        <v>4881</v>
      </c>
      <c r="C239" s="832" t="s">
        <v>4804</v>
      </c>
      <c r="D239" s="832" t="s">
        <v>4923</v>
      </c>
      <c r="E239" s="832" t="s">
        <v>4924</v>
      </c>
      <c r="F239" s="849">
        <v>39</v>
      </c>
      <c r="G239" s="849">
        <v>149370</v>
      </c>
      <c r="H239" s="849">
        <v>1.6947671779976401</v>
      </c>
      <c r="I239" s="849">
        <v>3830</v>
      </c>
      <c r="J239" s="849">
        <v>23</v>
      </c>
      <c r="K239" s="849">
        <v>88136</v>
      </c>
      <c r="L239" s="849">
        <v>1</v>
      </c>
      <c r="M239" s="849">
        <v>3832</v>
      </c>
      <c r="N239" s="849">
        <v>7</v>
      </c>
      <c r="O239" s="849">
        <v>26873</v>
      </c>
      <c r="P239" s="837">
        <v>0.30490378505945359</v>
      </c>
      <c r="Q239" s="850">
        <v>3839</v>
      </c>
    </row>
    <row r="240" spans="1:17" ht="14.4" customHeight="1" x14ac:dyDescent="0.3">
      <c r="A240" s="831" t="s">
        <v>583</v>
      </c>
      <c r="B240" s="832" t="s">
        <v>4881</v>
      </c>
      <c r="C240" s="832" t="s">
        <v>4804</v>
      </c>
      <c r="D240" s="832" t="s">
        <v>4925</v>
      </c>
      <c r="E240" s="832" t="s">
        <v>4926</v>
      </c>
      <c r="F240" s="849">
        <v>247</v>
      </c>
      <c r="G240" s="849">
        <v>480168</v>
      </c>
      <c r="H240" s="849">
        <v>0.77633021293107629</v>
      </c>
      <c r="I240" s="849">
        <v>1944</v>
      </c>
      <c r="J240" s="849">
        <v>318</v>
      </c>
      <c r="K240" s="849">
        <v>618510</v>
      </c>
      <c r="L240" s="849">
        <v>1</v>
      </c>
      <c r="M240" s="849">
        <v>1945</v>
      </c>
      <c r="N240" s="849">
        <v>246</v>
      </c>
      <c r="O240" s="849">
        <v>479700</v>
      </c>
      <c r="P240" s="837">
        <v>0.77557355580346321</v>
      </c>
      <c r="Q240" s="850">
        <v>1950</v>
      </c>
    </row>
    <row r="241" spans="1:17" ht="14.4" customHeight="1" x14ac:dyDescent="0.3">
      <c r="A241" s="831" t="s">
        <v>583</v>
      </c>
      <c r="B241" s="832" t="s">
        <v>4881</v>
      </c>
      <c r="C241" s="832" t="s">
        <v>4804</v>
      </c>
      <c r="D241" s="832" t="s">
        <v>4943</v>
      </c>
      <c r="E241" s="832" t="s">
        <v>4944</v>
      </c>
      <c r="F241" s="849">
        <v>6</v>
      </c>
      <c r="G241" s="849">
        <v>2142</v>
      </c>
      <c r="H241" s="849"/>
      <c r="I241" s="849">
        <v>357</v>
      </c>
      <c r="J241" s="849"/>
      <c r="K241" s="849"/>
      <c r="L241" s="849"/>
      <c r="M241" s="849"/>
      <c r="N241" s="849"/>
      <c r="O241" s="849"/>
      <c r="P241" s="837"/>
      <c r="Q241" s="850"/>
    </row>
    <row r="242" spans="1:17" ht="14.4" customHeight="1" x14ac:dyDescent="0.3">
      <c r="A242" s="831" t="s">
        <v>583</v>
      </c>
      <c r="B242" s="832" t="s">
        <v>4881</v>
      </c>
      <c r="C242" s="832" t="s">
        <v>4804</v>
      </c>
      <c r="D242" s="832" t="s">
        <v>4927</v>
      </c>
      <c r="E242" s="832" t="s">
        <v>4928</v>
      </c>
      <c r="F242" s="849">
        <v>1</v>
      </c>
      <c r="G242" s="849">
        <v>14801</v>
      </c>
      <c r="H242" s="849">
        <v>0.1110885946741121</v>
      </c>
      <c r="I242" s="849">
        <v>14801</v>
      </c>
      <c r="J242" s="849">
        <v>9</v>
      </c>
      <c r="K242" s="849">
        <v>133236</v>
      </c>
      <c r="L242" s="849">
        <v>1</v>
      </c>
      <c r="M242" s="849">
        <v>14804</v>
      </c>
      <c r="N242" s="849"/>
      <c r="O242" s="849"/>
      <c r="P242" s="837"/>
      <c r="Q242" s="850"/>
    </row>
    <row r="243" spans="1:17" ht="14.4" customHeight="1" x14ac:dyDescent="0.3">
      <c r="A243" s="831" t="s">
        <v>583</v>
      </c>
      <c r="B243" s="832" t="s">
        <v>4881</v>
      </c>
      <c r="C243" s="832" t="s">
        <v>4804</v>
      </c>
      <c r="D243" s="832" t="s">
        <v>4929</v>
      </c>
      <c r="E243" s="832" t="s">
        <v>4930</v>
      </c>
      <c r="F243" s="849">
        <v>3</v>
      </c>
      <c r="G243" s="849">
        <v>903</v>
      </c>
      <c r="H243" s="849">
        <v>3</v>
      </c>
      <c r="I243" s="849">
        <v>301</v>
      </c>
      <c r="J243" s="849">
        <v>1</v>
      </c>
      <c r="K243" s="849">
        <v>301</v>
      </c>
      <c r="L243" s="849">
        <v>1</v>
      </c>
      <c r="M243" s="849">
        <v>301</v>
      </c>
      <c r="N243" s="849"/>
      <c r="O243" s="849"/>
      <c r="P243" s="837"/>
      <c r="Q243" s="850"/>
    </row>
    <row r="244" spans="1:17" ht="14.4" customHeight="1" x14ac:dyDescent="0.3">
      <c r="A244" s="831" t="s">
        <v>583</v>
      </c>
      <c r="B244" s="832" t="s">
        <v>4881</v>
      </c>
      <c r="C244" s="832" t="s">
        <v>4804</v>
      </c>
      <c r="D244" s="832" t="s">
        <v>4949</v>
      </c>
      <c r="E244" s="832" t="s">
        <v>4950</v>
      </c>
      <c r="F244" s="849">
        <v>21</v>
      </c>
      <c r="G244" s="849">
        <v>3360</v>
      </c>
      <c r="H244" s="849">
        <v>1.9090909090909092</v>
      </c>
      <c r="I244" s="849">
        <v>160</v>
      </c>
      <c r="J244" s="849">
        <v>11</v>
      </c>
      <c r="K244" s="849">
        <v>1760</v>
      </c>
      <c r="L244" s="849">
        <v>1</v>
      </c>
      <c r="M244" s="849">
        <v>160</v>
      </c>
      <c r="N244" s="849">
        <v>9</v>
      </c>
      <c r="O244" s="849">
        <v>1449</v>
      </c>
      <c r="P244" s="837">
        <v>0.8232954545454545</v>
      </c>
      <c r="Q244" s="850">
        <v>161</v>
      </c>
    </row>
    <row r="245" spans="1:17" ht="14.4" customHeight="1" x14ac:dyDescent="0.3">
      <c r="A245" s="831" t="s">
        <v>583</v>
      </c>
      <c r="B245" s="832" t="s">
        <v>5000</v>
      </c>
      <c r="C245" s="832" t="s">
        <v>4553</v>
      </c>
      <c r="D245" s="832" t="s">
        <v>4951</v>
      </c>
      <c r="E245" s="832" t="s">
        <v>4952</v>
      </c>
      <c r="F245" s="849">
        <v>2</v>
      </c>
      <c r="G245" s="849">
        <v>552.02</v>
      </c>
      <c r="H245" s="849"/>
      <c r="I245" s="849">
        <v>276.01</v>
      </c>
      <c r="J245" s="849"/>
      <c r="K245" s="849"/>
      <c r="L245" s="849"/>
      <c r="M245" s="849"/>
      <c r="N245" s="849">
        <v>5</v>
      </c>
      <c r="O245" s="849">
        <v>1136.7</v>
      </c>
      <c r="P245" s="837"/>
      <c r="Q245" s="850">
        <v>227.34</v>
      </c>
    </row>
    <row r="246" spans="1:17" ht="14.4" customHeight="1" x14ac:dyDescent="0.3">
      <c r="A246" s="831" t="s">
        <v>583</v>
      </c>
      <c r="B246" s="832" t="s">
        <v>5000</v>
      </c>
      <c r="C246" s="832" t="s">
        <v>4553</v>
      </c>
      <c r="D246" s="832" t="s">
        <v>5001</v>
      </c>
      <c r="E246" s="832" t="s">
        <v>2072</v>
      </c>
      <c r="F246" s="849">
        <v>0.3</v>
      </c>
      <c r="G246" s="849">
        <v>132.37</v>
      </c>
      <c r="H246" s="849">
        <v>3.6585298442284947E-2</v>
      </c>
      <c r="I246" s="849">
        <v>441.23333333333335</v>
      </c>
      <c r="J246" s="849">
        <v>8.1999999999999993</v>
      </c>
      <c r="K246" s="849">
        <v>3618.12</v>
      </c>
      <c r="L246" s="849">
        <v>1</v>
      </c>
      <c r="M246" s="849">
        <v>441.23414634146343</v>
      </c>
      <c r="N246" s="849">
        <v>10.899999999999999</v>
      </c>
      <c r="O246" s="849">
        <v>4073.9700000000003</v>
      </c>
      <c r="P246" s="837">
        <v>1.1259908460747572</v>
      </c>
      <c r="Q246" s="850">
        <v>373.75871559633032</v>
      </c>
    </row>
    <row r="247" spans="1:17" ht="14.4" customHeight="1" x14ac:dyDescent="0.3">
      <c r="A247" s="831" t="s">
        <v>583</v>
      </c>
      <c r="B247" s="832" t="s">
        <v>5000</v>
      </c>
      <c r="C247" s="832" t="s">
        <v>4553</v>
      </c>
      <c r="D247" s="832" t="s">
        <v>5002</v>
      </c>
      <c r="E247" s="832" t="s">
        <v>712</v>
      </c>
      <c r="F247" s="849">
        <v>8.6</v>
      </c>
      <c r="G247" s="849">
        <v>2677.38</v>
      </c>
      <c r="H247" s="849">
        <v>21.501606167683907</v>
      </c>
      <c r="I247" s="849">
        <v>311.32325581395349</v>
      </c>
      <c r="J247" s="849">
        <v>0.4</v>
      </c>
      <c r="K247" s="849">
        <v>124.52</v>
      </c>
      <c r="L247" s="849">
        <v>1</v>
      </c>
      <c r="M247" s="849">
        <v>311.29999999999995</v>
      </c>
      <c r="N247" s="849">
        <v>1.8</v>
      </c>
      <c r="O247" s="849">
        <v>560.38</v>
      </c>
      <c r="P247" s="837">
        <v>4.5003212335367815</v>
      </c>
      <c r="Q247" s="850">
        <v>311.32222222222219</v>
      </c>
    </row>
    <row r="248" spans="1:17" ht="14.4" customHeight="1" x14ac:dyDescent="0.3">
      <c r="A248" s="831" t="s">
        <v>583</v>
      </c>
      <c r="B248" s="832" t="s">
        <v>5000</v>
      </c>
      <c r="C248" s="832" t="s">
        <v>4553</v>
      </c>
      <c r="D248" s="832" t="s">
        <v>4568</v>
      </c>
      <c r="E248" s="832" t="s">
        <v>4569</v>
      </c>
      <c r="F248" s="849">
        <v>618.02</v>
      </c>
      <c r="G248" s="849">
        <v>226067.16000000003</v>
      </c>
      <c r="H248" s="849"/>
      <c r="I248" s="849">
        <v>365.79262807028903</v>
      </c>
      <c r="J248" s="849"/>
      <c r="K248" s="849"/>
      <c r="L248" s="849"/>
      <c r="M248" s="849"/>
      <c r="N248" s="849"/>
      <c r="O248" s="849"/>
      <c r="P248" s="837"/>
      <c r="Q248" s="850"/>
    </row>
    <row r="249" spans="1:17" ht="14.4" customHeight="1" x14ac:dyDescent="0.3">
      <c r="A249" s="831" t="s">
        <v>583</v>
      </c>
      <c r="B249" s="832" t="s">
        <v>5000</v>
      </c>
      <c r="C249" s="832" t="s">
        <v>4553</v>
      </c>
      <c r="D249" s="832" t="s">
        <v>5003</v>
      </c>
      <c r="E249" s="832" t="s">
        <v>839</v>
      </c>
      <c r="F249" s="849">
        <v>0.38</v>
      </c>
      <c r="G249" s="849">
        <v>38.299999999999997</v>
      </c>
      <c r="H249" s="849"/>
      <c r="I249" s="849">
        <v>100.78947368421052</v>
      </c>
      <c r="J249" s="849"/>
      <c r="K249" s="849"/>
      <c r="L249" s="849"/>
      <c r="M249" s="849"/>
      <c r="N249" s="849"/>
      <c r="O249" s="849"/>
      <c r="P249" s="837"/>
      <c r="Q249" s="850"/>
    </row>
    <row r="250" spans="1:17" ht="14.4" customHeight="1" x14ac:dyDescent="0.3">
      <c r="A250" s="831" t="s">
        <v>583</v>
      </c>
      <c r="B250" s="832" t="s">
        <v>5000</v>
      </c>
      <c r="C250" s="832" t="s">
        <v>4553</v>
      </c>
      <c r="D250" s="832" t="s">
        <v>4570</v>
      </c>
      <c r="E250" s="832" t="s">
        <v>839</v>
      </c>
      <c r="F250" s="849">
        <v>32.049999999999997</v>
      </c>
      <c r="G250" s="849">
        <v>6461.4199999999992</v>
      </c>
      <c r="H250" s="849">
        <v>1.5898028930022217</v>
      </c>
      <c r="I250" s="849">
        <v>201.60436817472697</v>
      </c>
      <c r="J250" s="849">
        <v>20.16</v>
      </c>
      <c r="K250" s="849">
        <v>4064.29</v>
      </c>
      <c r="L250" s="849">
        <v>1</v>
      </c>
      <c r="M250" s="849">
        <v>201.60168650793651</v>
      </c>
      <c r="N250" s="849">
        <v>17.22</v>
      </c>
      <c r="O250" s="849">
        <v>1799.5600000000002</v>
      </c>
      <c r="P250" s="837">
        <v>0.44277352255867575</v>
      </c>
      <c r="Q250" s="850">
        <v>104.50406504065042</v>
      </c>
    </row>
    <row r="251" spans="1:17" ht="14.4" customHeight="1" x14ac:dyDescent="0.3">
      <c r="A251" s="831" t="s">
        <v>583</v>
      </c>
      <c r="B251" s="832" t="s">
        <v>5000</v>
      </c>
      <c r="C251" s="832" t="s">
        <v>4553</v>
      </c>
      <c r="D251" s="832" t="s">
        <v>4571</v>
      </c>
      <c r="E251" s="832" t="s">
        <v>839</v>
      </c>
      <c r="F251" s="849">
        <v>26.400000000000002</v>
      </c>
      <c r="G251" s="849">
        <v>10644.57</v>
      </c>
      <c r="H251" s="849">
        <v>0.80931975618304963</v>
      </c>
      <c r="I251" s="849">
        <v>403.20340909090902</v>
      </c>
      <c r="J251" s="849">
        <v>32.619999999999997</v>
      </c>
      <c r="K251" s="849">
        <v>13152.490000000002</v>
      </c>
      <c r="L251" s="849">
        <v>1</v>
      </c>
      <c r="M251" s="849">
        <v>403.2032495401595</v>
      </c>
      <c r="N251" s="849">
        <v>38.85</v>
      </c>
      <c r="O251" s="849">
        <v>6153.7999999999993</v>
      </c>
      <c r="P251" s="837">
        <v>0.46788098679413542</v>
      </c>
      <c r="Q251" s="850">
        <v>158.39897039897036</v>
      </c>
    </row>
    <row r="252" spans="1:17" ht="14.4" customHeight="1" x14ac:dyDescent="0.3">
      <c r="A252" s="831" t="s">
        <v>583</v>
      </c>
      <c r="B252" s="832" t="s">
        <v>5000</v>
      </c>
      <c r="C252" s="832" t="s">
        <v>4553</v>
      </c>
      <c r="D252" s="832" t="s">
        <v>4572</v>
      </c>
      <c r="E252" s="832" t="s">
        <v>839</v>
      </c>
      <c r="F252" s="849">
        <v>8.5400000000000009</v>
      </c>
      <c r="G252" s="849">
        <v>6886.7699999999995</v>
      </c>
      <c r="H252" s="849">
        <v>1.3512797067780116</v>
      </c>
      <c r="I252" s="849">
        <v>806.41334894613567</v>
      </c>
      <c r="J252" s="849">
        <v>6.32</v>
      </c>
      <c r="K252" s="849">
        <v>5096.4799999999996</v>
      </c>
      <c r="L252" s="849">
        <v>1</v>
      </c>
      <c r="M252" s="849">
        <v>806.40506329113919</v>
      </c>
      <c r="N252" s="849">
        <v>18.099999999999998</v>
      </c>
      <c r="O252" s="849">
        <v>5873.57</v>
      </c>
      <c r="P252" s="837">
        <v>1.1524758264527675</v>
      </c>
      <c r="Q252" s="850">
        <v>324.50662983425417</v>
      </c>
    </row>
    <row r="253" spans="1:17" ht="14.4" customHeight="1" x14ac:dyDescent="0.3">
      <c r="A253" s="831" t="s">
        <v>583</v>
      </c>
      <c r="B253" s="832" t="s">
        <v>5000</v>
      </c>
      <c r="C253" s="832" t="s">
        <v>4553</v>
      </c>
      <c r="D253" s="832" t="s">
        <v>5004</v>
      </c>
      <c r="E253" s="832" t="s">
        <v>1342</v>
      </c>
      <c r="F253" s="849">
        <v>32</v>
      </c>
      <c r="G253" s="849">
        <v>1868.8000000000002</v>
      </c>
      <c r="H253" s="849">
        <v>1.2307692307692311</v>
      </c>
      <c r="I253" s="849">
        <v>58.400000000000006</v>
      </c>
      <c r="J253" s="849">
        <v>26</v>
      </c>
      <c r="K253" s="849">
        <v>1518.3999999999999</v>
      </c>
      <c r="L253" s="849">
        <v>1</v>
      </c>
      <c r="M253" s="849">
        <v>58.399999999999991</v>
      </c>
      <c r="N253" s="849">
        <v>40</v>
      </c>
      <c r="O253" s="849">
        <v>1754.4</v>
      </c>
      <c r="P253" s="837">
        <v>1.1554267650158063</v>
      </c>
      <c r="Q253" s="850">
        <v>43.86</v>
      </c>
    </row>
    <row r="254" spans="1:17" ht="14.4" customHeight="1" x14ac:dyDescent="0.3">
      <c r="A254" s="831" t="s">
        <v>583</v>
      </c>
      <c r="B254" s="832" t="s">
        <v>5000</v>
      </c>
      <c r="C254" s="832" t="s">
        <v>4553</v>
      </c>
      <c r="D254" s="832" t="s">
        <v>5005</v>
      </c>
      <c r="E254" s="832" t="s">
        <v>5006</v>
      </c>
      <c r="F254" s="849">
        <v>29.4</v>
      </c>
      <c r="G254" s="849">
        <v>20353.32</v>
      </c>
      <c r="H254" s="849">
        <v>14.699995666555923</v>
      </c>
      <c r="I254" s="849">
        <v>692.28979591836742</v>
      </c>
      <c r="J254" s="849">
        <v>2</v>
      </c>
      <c r="K254" s="849">
        <v>1384.58</v>
      </c>
      <c r="L254" s="849">
        <v>1</v>
      </c>
      <c r="M254" s="849">
        <v>692.29</v>
      </c>
      <c r="N254" s="849"/>
      <c r="O254" s="849"/>
      <c r="P254" s="837"/>
      <c r="Q254" s="850"/>
    </row>
    <row r="255" spans="1:17" ht="14.4" customHeight="1" x14ac:dyDescent="0.3">
      <c r="A255" s="831" t="s">
        <v>583</v>
      </c>
      <c r="B255" s="832" t="s">
        <v>5000</v>
      </c>
      <c r="C255" s="832" t="s">
        <v>4553</v>
      </c>
      <c r="D255" s="832" t="s">
        <v>4578</v>
      </c>
      <c r="E255" s="832" t="s">
        <v>4855</v>
      </c>
      <c r="F255" s="849">
        <v>-3.5527136788005009E-15</v>
      </c>
      <c r="G255" s="849">
        <v>-5.8207660913467407E-11</v>
      </c>
      <c r="H255" s="849"/>
      <c r="I255" s="849">
        <v>16384</v>
      </c>
      <c r="J255" s="849">
        <v>0</v>
      </c>
      <c r="K255" s="849">
        <v>0</v>
      </c>
      <c r="L255" s="849"/>
      <c r="M255" s="849"/>
      <c r="N255" s="849">
        <v>4.4408920985006262E-16</v>
      </c>
      <c r="O255" s="849">
        <v>1.4551915228366852E-11</v>
      </c>
      <c r="P255" s="837"/>
      <c r="Q255" s="850">
        <v>32768</v>
      </c>
    </row>
    <row r="256" spans="1:17" ht="14.4" customHeight="1" x14ac:dyDescent="0.3">
      <c r="A256" s="831" t="s">
        <v>583</v>
      </c>
      <c r="B256" s="832" t="s">
        <v>5000</v>
      </c>
      <c r="C256" s="832" t="s">
        <v>4553</v>
      </c>
      <c r="D256" s="832" t="s">
        <v>4578</v>
      </c>
      <c r="E256" s="832" t="s">
        <v>2406</v>
      </c>
      <c r="F256" s="849">
        <v>33.769999999999996</v>
      </c>
      <c r="G256" s="849">
        <v>477508.33999999997</v>
      </c>
      <c r="H256" s="849">
        <v>2.8080660125682724</v>
      </c>
      <c r="I256" s="849">
        <v>14140.015990524134</v>
      </c>
      <c r="J256" s="849">
        <v>11.96</v>
      </c>
      <c r="K256" s="849">
        <v>170048.83</v>
      </c>
      <c r="L256" s="849">
        <v>1</v>
      </c>
      <c r="M256" s="849">
        <v>14218.129598662204</v>
      </c>
      <c r="N256" s="849">
        <v>29.189999999999998</v>
      </c>
      <c r="O256" s="849">
        <v>383802.98</v>
      </c>
      <c r="P256" s="837">
        <v>2.2570162934964033</v>
      </c>
      <c r="Q256" s="850">
        <v>13148.440561836245</v>
      </c>
    </row>
    <row r="257" spans="1:17" ht="14.4" customHeight="1" x14ac:dyDescent="0.3">
      <c r="A257" s="831" t="s">
        <v>583</v>
      </c>
      <c r="B257" s="832" t="s">
        <v>5000</v>
      </c>
      <c r="C257" s="832" t="s">
        <v>4553</v>
      </c>
      <c r="D257" s="832" t="s">
        <v>5007</v>
      </c>
      <c r="E257" s="832" t="s">
        <v>5008</v>
      </c>
      <c r="F257" s="849">
        <v>0.6</v>
      </c>
      <c r="G257" s="849">
        <v>7208.04</v>
      </c>
      <c r="H257" s="849"/>
      <c r="I257" s="849">
        <v>12013.4</v>
      </c>
      <c r="J257" s="849"/>
      <c r="K257" s="849"/>
      <c r="L257" s="849"/>
      <c r="M257" s="849"/>
      <c r="N257" s="849"/>
      <c r="O257" s="849"/>
      <c r="P257" s="837"/>
      <c r="Q257" s="850"/>
    </row>
    <row r="258" spans="1:17" ht="14.4" customHeight="1" x14ac:dyDescent="0.3">
      <c r="A258" s="831" t="s">
        <v>583</v>
      </c>
      <c r="B258" s="832" t="s">
        <v>5000</v>
      </c>
      <c r="C258" s="832" t="s">
        <v>4553</v>
      </c>
      <c r="D258" s="832" t="s">
        <v>4594</v>
      </c>
      <c r="E258" s="832" t="s">
        <v>4857</v>
      </c>
      <c r="F258" s="849"/>
      <c r="G258" s="849"/>
      <c r="H258" s="849"/>
      <c r="I258" s="849"/>
      <c r="J258" s="849">
        <v>-1.7763568394002505E-15</v>
      </c>
      <c r="K258" s="849">
        <v>3.637978807091713E-12</v>
      </c>
      <c r="L258" s="849">
        <v>1</v>
      </c>
      <c r="M258" s="849">
        <v>-2048</v>
      </c>
      <c r="N258" s="849">
        <v>1.3322676295501878E-15</v>
      </c>
      <c r="O258" s="849">
        <v>0</v>
      </c>
      <c r="P258" s="837">
        <v>0</v>
      </c>
      <c r="Q258" s="850">
        <v>0</v>
      </c>
    </row>
    <row r="259" spans="1:17" ht="14.4" customHeight="1" x14ac:dyDescent="0.3">
      <c r="A259" s="831" t="s">
        <v>583</v>
      </c>
      <c r="B259" s="832" t="s">
        <v>5000</v>
      </c>
      <c r="C259" s="832" t="s">
        <v>4553</v>
      </c>
      <c r="D259" s="832" t="s">
        <v>4594</v>
      </c>
      <c r="E259" s="832" t="s">
        <v>1691</v>
      </c>
      <c r="F259" s="849"/>
      <c r="G259" s="849"/>
      <c r="H259" s="849"/>
      <c r="I259" s="849"/>
      <c r="J259" s="849">
        <v>23.68</v>
      </c>
      <c r="K259" s="849">
        <v>169806.94</v>
      </c>
      <c r="L259" s="849">
        <v>1</v>
      </c>
      <c r="M259" s="849">
        <v>7170.9011824324325</v>
      </c>
      <c r="N259" s="849">
        <v>8.2099999999999991</v>
      </c>
      <c r="O259" s="849">
        <v>53197.899999999994</v>
      </c>
      <c r="P259" s="837">
        <v>0.31328460426882432</v>
      </c>
      <c r="Q259" s="850">
        <v>6479.646772228989</v>
      </c>
    </row>
    <row r="260" spans="1:17" ht="14.4" customHeight="1" x14ac:dyDescent="0.3">
      <c r="A260" s="831" t="s">
        <v>583</v>
      </c>
      <c r="B260" s="832" t="s">
        <v>5000</v>
      </c>
      <c r="C260" s="832" t="s">
        <v>4553</v>
      </c>
      <c r="D260" s="832" t="s">
        <v>4595</v>
      </c>
      <c r="E260" s="832" t="s">
        <v>4857</v>
      </c>
      <c r="F260" s="849"/>
      <c r="G260" s="849"/>
      <c r="H260" s="849"/>
      <c r="I260" s="849"/>
      <c r="J260" s="849">
        <v>-3.5527136788005009E-15</v>
      </c>
      <c r="K260" s="849">
        <v>1.1641532182693481E-10</v>
      </c>
      <c r="L260" s="849">
        <v>1</v>
      </c>
      <c r="M260" s="849">
        <v>-32768</v>
      </c>
      <c r="N260" s="849">
        <v>-4.4408920985006262E-16</v>
      </c>
      <c r="O260" s="849">
        <v>5.8207660913467407E-11</v>
      </c>
      <c r="P260" s="837">
        <v>0.5</v>
      </c>
      <c r="Q260" s="850">
        <v>-131072</v>
      </c>
    </row>
    <row r="261" spans="1:17" ht="14.4" customHeight="1" x14ac:dyDescent="0.3">
      <c r="A261" s="831" t="s">
        <v>583</v>
      </c>
      <c r="B261" s="832" t="s">
        <v>5000</v>
      </c>
      <c r="C261" s="832" t="s">
        <v>4553</v>
      </c>
      <c r="D261" s="832" t="s">
        <v>4595</v>
      </c>
      <c r="E261" s="832" t="s">
        <v>1691</v>
      </c>
      <c r="F261" s="849"/>
      <c r="G261" s="849"/>
      <c r="H261" s="849"/>
      <c r="I261" s="849"/>
      <c r="J261" s="849">
        <v>44.6</v>
      </c>
      <c r="K261" s="849">
        <v>1279386.6800000002</v>
      </c>
      <c r="L261" s="849">
        <v>1</v>
      </c>
      <c r="M261" s="849">
        <v>28685.800000000003</v>
      </c>
      <c r="N261" s="849">
        <v>16.5</v>
      </c>
      <c r="O261" s="849">
        <v>427627.67999999993</v>
      </c>
      <c r="P261" s="837">
        <v>0.33424428023590169</v>
      </c>
      <c r="Q261" s="850">
        <v>25916.829090909087</v>
      </c>
    </row>
    <row r="262" spans="1:17" ht="14.4" customHeight="1" x14ac:dyDescent="0.3">
      <c r="A262" s="831" t="s">
        <v>583</v>
      </c>
      <c r="B262" s="832" t="s">
        <v>5000</v>
      </c>
      <c r="C262" s="832" t="s">
        <v>4553</v>
      </c>
      <c r="D262" s="832" t="s">
        <v>4596</v>
      </c>
      <c r="E262" s="832" t="s">
        <v>4858</v>
      </c>
      <c r="F262" s="849">
        <v>1.4210854715202004E-14</v>
      </c>
      <c r="G262" s="849">
        <v>5.8207660913467407E-11</v>
      </c>
      <c r="H262" s="849">
        <v>-3.2</v>
      </c>
      <c r="I262" s="849">
        <v>4096</v>
      </c>
      <c r="J262" s="849">
        <v>-6.2172489379008766E-15</v>
      </c>
      <c r="K262" s="849">
        <v>-1.8189894035458565E-11</v>
      </c>
      <c r="L262" s="849">
        <v>1</v>
      </c>
      <c r="M262" s="849">
        <v>2925.7142857142858</v>
      </c>
      <c r="N262" s="849">
        <v>0</v>
      </c>
      <c r="O262" s="849">
        <v>7.2759576141834259E-12</v>
      </c>
      <c r="P262" s="837">
        <v>-0.4</v>
      </c>
      <c r="Q262" s="850"/>
    </row>
    <row r="263" spans="1:17" ht="14.4" customHeight="1" x14ac:dyDescent="0.3">
      <c r="A263" s="831" t="s">
        <v>583</v>
      </c>
      <c r="B263" s="832" t="s">
        <v>5000</v>
      </c>
      <c r="C263" s="832" t="s">
        <v>4553</v>
      </c>
      <c r="D263" s="832" t="s">
        <v>4596</v>
      </c>
      <c r="E263" s="832" t="s">
        <v>1701</v>
      </c>
      <c r="F263" s="849">
        <v>83.800000000000011</v>
      </c>
      <c r="G263" s="849">
        <v>417575.39999999997</v>
      </c>
      <c r="H263" s="849">
        <v>0.95443148577029324</v>
      </c>
      <c r="I263" s="849">
        <v>4982.9999999999991</v>
      </c>
      <c r="J263" s="849">
        <v>89.460000000000008</v>
      </c>
      <c r="K263" s="849">
        <v>437512.18</v>
      </c>
      <c r="L263" s="849">
        <v>1</v>
      </c>
      <c r="M263" s="849">
        <v>4890.5899843505476</v>
      </c>
      <c r="N263" s="849">
        <v>48.93</v>
      </c>
      <c r="O263" s="849">
        <v>239296.57</v>
      </c>
      <c r="P263" s="837">
        <v>0.54694836152904358</v>
      </c>
      <c r="Q263" s="850">
        <v>4890.5900265685677</v>
      </c>
    </row>
    <row r="264" spans="1:17" ht="14.4" customHeight="1" x14ac:dyDescent="0.3">
      <c r="A264" s="831" t="s">
        <v>583</v>
      </c>
      <c r="B264" s="832" t="s">
        <v>5000</v>
      </c>
      <c r="C264" s="832" t="s">
        <v>4553</v>
      </c>
      <c r="D264" s="832" t="s">
        <v>4599</v>
      </c>
      <c r="E264" s="832" t="s">
        <v>4860</v>
      </c>
      <c r="F264" s="849">
        <v>8.8817841970012523E-16</v>
      </c>
      <c r="G264" s="849">
        <v>1.4551915228366852E-11</v>
      </c>
      <c r="H264" s="849">
        <v>0.125</v>
      </c>
      <c r="I264" s="849">
        <v>16384</v>
      </c>
      <c r="J264" s="849">
        <v>3.5527136788005009E-15</v>
      </c>
      <c r="K264" s="849">
        <v>1.1641532182693481E-10</v>
      </c>
      <c r="L264" s="849">
        <v>1</v>
      </c>
      <c r="M264" s="849">
        <v>32768</v>
      </c>
      <c r="N264" s="849">
        <v>0</v>
      </c>
      <c r="O264" s="849">
        <v>0</v>
      </c>
      <c r="P264" s="837">
        <v>0</v>
      </c>
      <c r="Q264" s="850"/>
    </row>
    <row r="265" spans="1:17" ht="14.4" customHeight="1" x14ac:dyDescent="0.3">
      <c r="A265" s="831" t="s">
        <v>583</v>
      </c>
      <c r="B265" s="832" t="s">
        <v>5000</v>
      </c>
      <c r="C265" s="832" t="s">
        <v>4553</v>
      </c>
      <c r="D265" s="832" t="s">
        <v>4599</v>
      </c>
      <c r="E265" s="832" t="s">
        <v>2421</v>
      </c>
      <c r="F265" s="849">
        <v>28.39</v>
      </c>
      <c r="G265" s="849">
        <v>299159.34000000003</v>
      </c>
      <c r="H265" s="849">
        <v>0.52148528107335979</v>
      </c>
      <c r="I265" s="849">
        <v>10537.489961253963</v>
      </c>
      <c r="J265" s="849">
        <v>54.760000000000005</v>
      </c>
      <c r="K265" s="849">
        <v>573667.85000000009</v>
      </c>
      <c r="L265" s="849">
        <v>1</v>
      </c>
      <c r="M265" s="849">
        <v>10476.038166544924</v>
      </c>
      <c r="N265" s="849">
        <v>34.549999999999997</v>
      </c>
      <c r="O265" s="849">
        <v>316143.91000000003</v>
      </c>
      <c r="P265" s="837">
        <v>0.55109225660807026</v>
      </c>
      <c r="Q265" s="850">
        <v>9150.3302460202631</v>
      </c>
    </row>
    <row r="266" spans="1:17" ht="14.4" customHeight="1" x14ac:dyDescent="0.3">
      <c r="A266" s="831" t="s">
        <v>583</v>
      </c>
      <c r="B266" s="832" t="s">
        <v>5000</v>
      </c>
      <c r="C266" s="832" t="s">
        <v>4553</v>
      </c>
      <c r="D266" s="832" t="s">
        <v>4601</v>
      </c>
      <c r="E266" s="832" t="s">
        <v>4602</v>
      </c>
      <c r="F266" s="849">
        <v>10.780000000000001</v>
      </c>
      <c r="G266" s="849">
        <v>1482.6399999999999</v>
      </c>
      <c r="H266" s="849"/>
      <c r="I266" s="849">
        <v>137.53617810760664</v>
      </c>
      <c r="J266" s="849"/>
      <c r="K266" s="849"/>
      <c r="L266" s="849"/>
      <c r="M266" s="849"/>
      <c r="N266" s="849"/>
      <c r="O266" s="849"/>
      <c r="P266" s="837"/>
      <c r="Q266" s="850"/>
    </row>
    <row r="267" spans="1:17" ht="14.4" customHeight="1" x14ac:dyDescent="0.3">
      <c r="A267" s="831" t="s">
        <v>583</v>
      </c>
      <c r="B267" s="832" t="s">
        <v>5000</v>
      </c>
      <c r="C267" s="832" t="s">
        <v>4553</v>
      </c>
      <c r="D267" s="832" t="s">
        <v>4603</v>
      </c>
      <c r="E267" s="832" t="s">
        <v>4602</v>
      </c>
      <c r="F267" s="849">
        <v>15.130000000000003</v>
      </c>
      <c r="G267" s="849">
        <v>10404.269999999999</v>
      </c>
      <c r="H267" s="849"/>
      <c r="I267" s="849">
        <v>687.6582947785854</v>
      </c>
      <c r="J267" s="849"/>
      <c r="K267" s="849"/>
      <c r="L267" s="849"/>
      <c r="M267" s="849"/>
      <c r="N267" s="849"/>
      <c r="O267" s="849"/>
      <c r="P267" s="837"/>
      <c r="Q267" s="850"/>
    </row>
    <row r="268" spans="1:17" ht="14.4" customHeight="1" x14ac:dyDescent="0.3">
      <c r="A268" s="831" t="s">
        <v>583</v>
      </c>
      <c r="B268" s="832" t="s">
        <v>5000</v>
      </c>
      <c r="C268" s="832" t="s">
        <v>4553</v>
      </c>
      <c r="D268" s="832" t="s">
        <v>5009</v>
      </c>
      <c r="E268" s="832" t="s">
        <v>4996</v>
      </c>
      <c r="F268" s="849">
        <v>10.96</v>
      </c>
      <c r="G268" s="849">
        <v>5128.3900000000003</v>
      </c>
      <c r="H268" s="849">
        <v>3.6533759813070801</v>
      </c>
      <c r="I268" s="849">
        <v>467.91879562043795</v>
      </c>
      <c r="J268" s="849">
        <v>3</v>
      </c>
      <c r="K268" s="849">
        <v>1403.74</v>
      </c>
      <c r="L268" s="849">
        <v>1</v>
      </c>
      <c r="M268" s="849">
        <v>467.91333333333336</v>
      </c>
      <c r="N268" s="849"/>
      <c r="O268" s="849"/>
      <c r="P268" s="837"/>
      <c r="Q268" s="850"/>
    </row>
    <row r="269" spans="1:17" ht="14.4" customHeight="1" x14ac:dyDescent="0.3">
      <c r="A269" s="831" t="s">
        <v>583</v>
      </c>
      <c r="B269" s="832" t="s">
        <v>5000</v>
      </c>
      <c r="C269" s="832" t="s">
        <v>4553</v>
      </c>
      <c r="D269" s="832" t="s">
        <v>5010</v>
      </c>
      <c r="E269" s="832" t="s">
        <v>4996</v>
      </c>
      <c r="F269" s="849">
        <v>18.66</v>
      </c>
      <c r="G269" s="849">
        <v>17462.95</v>
      </c>
      <c r="H269" s="849">
        <v>50.43305608502282</v>
      </c>
      <c r="I269" s="849">
        <v>935.84941050375141</v>
      </c>
      <c r="J269" s="849">
        <v>0.37</v>
      </c>
      <c r="K269" s="849">
        <v>346.26</v>
      </c>
      <c r="L269" s="849">
        <v>1</v>
      </c>
      <c r="M269" s="849">
        <v>935.83783783783781</v>
      </c>
      <c r="N269" s="849">
        <v>20.52</v>
      </c>
      <c r="O269" s="849">
        <v>19203.490000000002</v>
      </c>
      <c r="P269" s="837">
        <v>55.45974123491019</v>
      </c>
      <c r="Q269" s="850">
        <v>935.84259259259272</v>
      </c>
    </row>
    <row r="270" spans="1:17" ht="14.4" customHeight="1" x14ac:dyDescent="0.3">
      <c r="A270" s="831" t="s">
        <v>583</v>
      </c>
      <c r="B270" s="832" t="s">
        <v>5000</v>
      </c>
      <c r="C270" s="832" t="s">
        <v>4553</v>
      </c>
      <c r="D270" s="832" t="s">
        <v>5011</v>
      </c>
      <c r="E270" s="832" t="s">
        <v>4996</v>
      </c>
      <c r="F270" s="849">
        <v>39</v>
      </c>
      <c r="G270" s="849">
        <v>72996.27</v>
      </c>
      <c r="H270" s="849">
        <v>6.0653218690122657</v>
      </c>
      <c r="I270" s="849">
        <v>1871.6992307692308</v>
      </c>
      <c r="J270" s="849">
        <v>6.43</v>
      </c>
      <c r="K270" s="849">
        <v>12035.02</v>
      </c>
      <c r="L270" s="849">
        <v>1</v>
      </c>
      <c r="M270" s="849">
        <v>1871.6982892690514</v>
      </c>
      <c r="N270" s="849">
        <v>65.430000000000007</v>
      </c>
      <c r="O270" s="849">
        <v>122465.17</v>
      </c>
      <c r="P270" s="837">
        <v>10.175734647719738</v>
      </c>
      <c r="Q270" s="850">
        <v>1871.6975393550356</v>
      </c>
    </row>
    <row r="271" spans="1:17" ht="14.4" customHeight="1" x14ac:dyDescent="0.3">
      <c r="A271" s="831" t="s">
        <v>583</v>
      </c>
      <c r="B271" s="832" t="s">
        <v>5000</v>
      </c>
      <c r="C271" s="832" t="s">
        <v>4553</v>
      </c>
      <c r="D271" s="832" t="s">
        <v>5012</v>
      </c>
      <c r="E271" s="832" t="s">
        <v>5013</v>
      </c>
      <c r="F271" s="849"/>
      <c r="G271" s="849"/>
      <c r="H271" s="849"/>
      <c r="I271" s="849"/>
      <c r="J271" s="849">
        <v>2.4</v>
      </c>
      <c r="K271" s="849">
        <v>940.32</v>
      </c>
      <c r="L271" s="849">
        <v>1</v>
      </c>
      <c r="M271" s="849">
        <v>391.8</v>
      </c>
      <c r="N271" s="849">
        <v>1.5</v>
      </c>
      <c r="O271" s="849">
        <v>298.31</v>
      </c>
      <c r="P271" s="837">
        <v>0.31724306619023313</v>
      </c>
      <c r="Q271" s="850">
        <v>198.87333333333333</v>
      </c>
    </row>
    <row r="272" spans="1:17" ht="14.4" customHeight="1" x14ac:dyDescent="0.3">
      <c r="A272" s="831" t="s">
        <v>583</v>
      </c>
      <c r="B272" s="832" t="s">
        <v>5000</v>
      </c>
      <c r="C272" s="832" t="s">
        <v>4553</v>
      </c>
      <c r="D272" s="832" t="s">
        <v>5014</v>
      </c>
      <c r="E272" s="832" t="s">
        <v>5015</v>
      </c>
      <c r="F272" s="849">
        <v>52</v>
      </c>
      <c r="G272" s="849">
        <v>2229.7600000000002</v>
      </c>
      <c r="H272" s="849"/>
      <c r="I272" s="849">
        <v>42.88</v>
      </c>
      <c r="J272" s="849"/>
      <c r="K272" s="849"/>
      <c r="L272" s="849"/>
      <c r="M272" s="849"/>
      <c r="N272" s="849"/>
      <c r="O272" s="849"/>
      <c r="P272" s="837"/>
      <c r="Q272" s="850"/>
    </row>
    <row r="273" spans="1:17" ht="14.4" customHeight="1" x14ac:dyDescent="0.3">
      <c r="A273" s="831" t="s">
        <v>583</v>
      </c>
      <c r="B273" s="832" t="s">
        <v>5000</v>
      </c>
      <c r="C273" s="832" t="s">
        <v>4553</v>
      </c>
      <c r="D273" s="832" t="s">
        <v>5016</v>
      </c>
      <c r="E273" s="832" t="s">
        <v>5017</v>
      </c>
      <c r="F273" s="849">
        <v>57</v>
      </c>
      <c r="G273" s="849">
        <v>30978.36</v>
      </c>
      <c r="H273" s="849">
        <v>5.1352781452342828</v>
      </c>
      <c r="I273" s="849">
        <v>543.48</v>
      </c>
      <c r="J273" s="849">
        <v>11.1</v>
      </c>
      <c r="K273" s="849">
        <v>6032.46</v>
      </c>
      <c r="L273" s="849">
        <v>1</v>
      </c>
      <c r="M273" s="849">
        <v>543.46486486486492</v>
      </c>
      <c r="N273" s="849"/>
      <c r="O273" s="849"/>
      <c r="P273" s="837"/>
      <c r="Q273" s="850"/>
    </row>
    <row r="274" spans="1:17" ht="14.4" customHeight="1" x14ac:dyDescent="0.3">
      <c r="A274" s="831" t="s">
        <v>583</v>
      </c>
      <c r="B274" s="832" t="s">
        <v>5000</v>
      </c>
      <c r="C274" s="832" t="s">
        <v>4553</v>
      </c>
      <c r="D274" s="832" t="s">
        <v>5018</v>
      </c>
      <c r="E274" s="832" t="s">
        <v>1337</v>
      </c>
      <c r="F274" s="849">
        <v>42</v>
      </c>
      <c r="G274" s="849">
        <v>3243.24</v>
      </c>
      <c r="H274" s="849">
        <v>0.45951912041825471</v>
      </c>
      <c r="I274" s="849">
        <v>77.22</v>
      </c>
      <c r="J274" s="849">
        <v>91.4</v>
      </c>
      <c r="K274" s="849">
        <v>7057.9</v>
      </c>
      <c r="L274" s="849">
        <v>1</v>
      </c>
      <c r="M274" s="849">
        <v>77.219912472647692</v>
      </c>
      <c r="N274" s="849"/>
      <c r="O274" s="849"/>
      <c r="P274" s="837"/>
      <c r="Q274" s="850"/>
    </row>
    <row r="275" spans="1:17" ht="14.4" customHeight="1" x14ac:dyDescent="0.3">
      <c r="A275" s="831" t="s">
        <v>583</v>
      </c>
      <c r="B275" s="832" t="s">
        <v>5000</v>
      </c>
      <c r="C275" s="832" t="s">
        <v>4553</v>
      </c>
      <c r="D275" s="832" t="s">
        <v>5019</v>
      </c>
      <c r="E275" s="832" t="s">
        <v>5020</v>
      </c>
      <c r="F275" s="849">
        <v>118.29999999999998</v>
      </c>
      <c r="G275" s="849">
        <v>32144.150000000005</v>
      </c>
      <c r="H275" s="849">
        <v>1.1818188837187413</v>
      </c>
      <c r="I275" s="849">
        <v>271.71724429416747</v>
      </c>
      <c r="J275" s="849">
        <v>100.1</v>
      </c>
      <c r="K275" s="849">
        <v>27198.880000000005</v>
      </c>
      <c r="L275" s="849">
        <v>1</v>
      </c>
      <c r="M275" s="849">
        <v>271.71708291708296</v>
      </c>
      <c r="N275" s="849">
        <v>137</v>
      </c>
      <c r="O275" s="849">
        <v>24879.769999999993</v>
      </c>
      <c r="P275" s="837">
        <v>0.91473509203320091</v>
      </c>
      <c r="Q275" s="850">
        <v>181.60416058394156</v>
      </c>
    </row>
    <row r="276" spans="1:17" ht="14.4" customHeight="1" x14ac:dyDescent="0.3">
      <c r="A276" s="831" t="s">
        <v>583</v>
      </c>
      <c r="B276" s="832" t="s">
        <v>5000</v>
      </c>
      <c r="C276" s="832" t="s">
        <v>4553</v>
      </c>
      <c r="D276" s="832" t="s">
        <v>5021</v>
      </c>
      <c r="E276" s="832" t="s">
        <v>5022</v>
      </c>
      <c r="F276" s="849">
        <v>15.9</v>
      </c>
      <c r="G276" s="849">
        <v>51893.659999999996</v>
      </c>
      <c r="H276" s="849"/>
      <c r="I276" s="849">
        <v>3263.7522012578615</v>
      </c>
      <c r="J276" s="849"/>
      <c r="K276" s="849"/>
      <c r="L276" s="849"/>
      <c r="M276" s="849"/>
      <c r="N276" s="849"/>
      <c r="O276" s="849"/>
      <c r="P276" s="837"/>
      <c r="Q276" s="850"/>
    </row>
    <row r="277" spans="1:17" ht="14.4" customHeight="1" x14ac:dyDescent="0.3">
      <c r="A277" s="831" t="s">
        <v>583</v>
      </c>
      <c r="B277" s="832" t="s">
        <v>5000</v>
      </c>
      <c r="C277" s="832" t="s">
        <v>4553</v>
      </c>
      <c r="D277" s="832" t="s">
        <v>4608</v>
      </c>
      <c r="E277" s="832" t="s">
        <v>2564</v>
      </c>
      <c r="F277" s="849">
        <v>0.02</v>
      </c>
      <c r="G277" s="849">
        <v>9.7200000000000006</v>
      </c>
      <c r="H277" s="849">
        <v>1.0493473966036556E-2</v>
      </c>
      <c r="I277" s="849">
        <v>486</v>
      </c>
      <c r="J277" s="849">
        <v>1.35</v>
      </c>
      <c r="K277" s="849">
        <v>926.29</v>
      </c>
      <c r="L277" s="849">
        <v>1</v>
      </c>
      <c r="M277" s="849">
        <v>686.14074074074063</v>
      </c>
      <c r="N277" s="849">
        <v>0.27</v>
      </c>
      <c r="O277" s="849">
        <v>185.25</v>
      </c>
      <c r="P277" s="837">
        <v>0.19999136339591272</v>
      </c>
      <c r="Q277" s="850">
        <v>686.11111111111109</v>
      </c>
    </row>
    <row r="278" spans="1:17" ht="14.4" customHeight="1" x14ac:dyDescent="0.3">
      <c r="A278" s="831" t="s">
        <v>583</v>
      </c>
      <c r="B278" s="832" t="s">
        <v>5000</v>
      </c>
      <c r="C278" s="832" t="s">
        <v>4553</v>
      </c>
      <c r="D278" s="832" t="s">
        <v>4609</v>
      </c>
      <c r="E278" s="832" t="s">
        <v>2564</v>
      </c>
      <c r="F278" s="849"/>
      <c r="G278" s="849"/>
      <c r="H278" s="849"/>
      <c r="I278" s="849"/>
      <c r="J278" s="849">
        <v>5.0999999999999996</v>
      </c>
      <c r="K278" s="849">
        <v>874.90000000000009</v>
      </c>
      <c r="L278" s="849">
        <v>1</v>
      </c>
      <c r="M278" s="849">
        <v>171.54901960784318</v>
      </c>
      <c r="N278" s="849">
        <v>1</v>
      </c>
      <c r="O278" s="849">
        <v>171.55</v>
      </c>
      <c r="P278" s="837">
        <v>0.19607955194879415</v>
      </c>
      <c r="Q278" s="850">
        <v>171.55</v>
      </c>
    </row>
    <row r="279" spans="1:17" ht="14.4" customHeight="1" x14ac:dyDescent="0.3">
      <c r="A279" s="831" t="s">
        <v>583</v>
      </c>
      <c r="B279" s="832" t="s">
        <v>5000</v>
      </c>
      <c r="C279" s="832" t="s">
        <v>4553</v>
      </c>
      <c r="D279" s="832" t="s">
        <v>4610</v>
      </c>
      <c r="E279" s="832" t="s">
        <v>2564</v>
      </c>
      <c r="F279" s="849">
        <v>3.93</v>
      </c>
      <c r="G279" s="849">
        <v>955.93000000000006</v>
      </c>
      <c r="H279" s="849">
        <v>0.55502784051651566</v>
      </c>
      <c r="I279" s="849">
        <v>243.23918575063612</v>
      </c>
      <c r="J279" s="849">
        <v>5.0199999999999996</v>
      </c>
      <c r="K279" s="849">
        <v>1722.31</v>
      </c>
      <c r="L279" s="849">
        <v>1</v>
      </c>
      <c r="M279" s="849">
        <v>343.08964143426294</v>
      </c>
      <c r="N279" s="849">
        <v>2.64</v>
      </c>
      <c r="O279" s="849">
        <v>905.75</v>
      </c>
      <c r="P279" s="837">
        <v>0.52589255128287016</v>
      </c>
      <c r="Q279" s="850">
        <v>343.08712121212119</v>
      </c>
    </row>
    <row r="280" spans="1:17" ht="14.4" customHeight="1" x14ac:dyDescent="0.3">
      <c r="A280" s="831" t="s">
        <v>583</v>
      </c>
      <c r="B280" s="832" t="s">
        <v>5000</v>
      </c>
      <c r="C280" s="832" t="s">
        <v>4553</v>
      </c>
      <c r="D280" s="832" t="s">
        <v>4882</v>
      </c>
      <c r="E280" s="832" t="s">
        <v>1459</v>
      </c>
      <c r="F280" s="849"/>
      <c r="G280" s="849"/>
      <c r="H280" s="849"/>
      <c r="I280" s="849"/>
      <c r="J280" s="849"/>
      <c r="K280" s="849"/>
      <c r="L280" s="849"/>
      <c r="M280" s="849"/>
      <c r="N280" s="849">
        <v>0.02</v>
      </c>
      <c r="O280" s="849">
        <v>39.26</v>
      </c>
      <c r="P280" s="837"/>
      <c r="Q280" s="850">
        <v>1962.9999999999998</v>
      </c>
    </row>
    <row r="281" spans="1:17" ht="14.4" customHeight="1" x14ac:dyDescent="0.3">
      <c r="A281" s="831" t="s">
        <v>583</v>
      </c>
      <c r="B281" s="832" t="s">
        <v>5000</v>
      </c>
      <c r="C281" s="832" t="s">
        <v>4553</v>
      </c>
      <c r="D281" s="832" t="s">
        <v>5023</v>
      </c>
      <c r="E281" s="832" t="s">
        <v>1578</v>
      </c>
      <c r="F281" s="849">
        <v>1.2</v>
      </c>
      <c r="G281" s="849">
        <v>515.04</v>
      </c>
      <c r="H281" s="849"/>
      <c r="I281" s="849">
        <v>429.2</v>
      </c>
      <c r="J281" s="849"/>
      <c r="K281" s="849"/>
      <c r="L281" s="849"/>
      <c r="M281" s="849"/>
      <c r="N281" s="849">
        <v>1.9</v>
      </c>
      <c r="O281" s="849">
        <v>608.57000000000005</v>
      </c>
      <c r="P281" s="837"/>
      <c r="Q281" s="850">
        <v>320.30000000000007</v>
      </c>
    </row>
    <row r="282" spans="1:17" ht="14.4" customHeight="1" x14ac:dyDescent="0.3">
      <c r="A282" s="831" t="s">
        <v>583</v>
      </c>
      <c r="B282" s="832" t="s">
        <v>5000</v>
      </c>
      <c r="C282" s="832" t="s">
        <v>4553</v>
      </c>
      <c r="D282" s="832" t="s">
        <v>5024</v>
      </c>
      <c r="E282" s="832" t="s">
        <v>5025</v>
      </c>
      <c r="F282" s="849">
        <v>37.200000000000003</v>
      </c>
      <c r="G282" s="849">
        <v>2359.04</v>
      </c>
      <c r="H282" s="849"/>
      <c r="I282" s="849">
        <v>63.415053763440852</v>
      </c>
      <c r="J282" s="849"/>
      <c r="K282" s="849"/>
      <c r="L282" s="849"/>
      <c r="M282" s="849"/>
      <c r="N282" s="849"/>
      <c r="O282" s="849"/>
      <c r="P282" s="837"/>
      <c r="Q282" s="850"/>
    </row>
    <row r="283" spans="1:17" ht="14.4" customHeight="1" x14ac:dyDescent="0.3">
      <c r="A283" s="831" t="s">
        <v>583</v>
      </c>
      <c r="B283" s="832" t="s">
        <v>5000</v>
      </c>
      <c r="C283" s="832" t="s">
        <v>4553</v>
      </c>
      <c r="D283" s="832" t="s">
        <v>5026</v>
      </c>
      <c r="E283" s="832" t="s">
        <v>5027</v>
      </c>
      <c r="F283" s="849">
        <v>2.5</v>
      </c>
      <c r="G283" s="849">
        <v>197</v>
      </c>
      <c r="H283" s="849">
        <v>0.51020408163265296</v>
      </c>
      <c r="I283" s="849">
        <v>78.8</v>
      </c>
      <c r="J283" s="849">
        <v>4.9000000000000004</v>
      </c>
      <c r="K283" s="849">
        <v>386.12000000000006</v>
      </c>
      <c r="L283" s="849">
        <v>1</v>
      </c>
      <c r="M283" s="849">
        <v>78.800000000000011</v>
      </c>
      <c r="N283" s="849">
        <v>0.4</v>
      </c>
      <c r="O283" s="849">
        <v>23.56</v>
      </c>
      <c r="P283" s="837">
        <v>6.1017300321143671E-2</v>
      </c>
      <c r="Q283" s="850">
        <v>58.899999999999991</v>
      </c>
    </row>
    <row r="284" spans="1:17" ht="14.4" customHeight="1" x14ac:dyDescent="0.3">
      <c r="A284" s="831" t="s">
        <v>583</v>
      </c>
      <c r="B284" s="832" t="s">
        <v>5000</v>
      </c>
      <c r="C284" s="832" t="s">
        <v>4553</v>
      </c>
      <c r="D284" s="832" t="s">
        <v>4883</v>
      </c>
      <c r="E284" s="832" t="s">
        <v>1474</v>
      </c>
      <c r="F284" s="849"/>
      <c r="G284" s="849"/>
      <c r="H284" s="849"/>
      <c r="I284" s="849"/>
      <c r="J284" s="849"/>
      <c r="K284" s="849"/>
      <c r="L284" s="849"/>
      <c r="M284" s="849"/>
      <c r="N284" s="849">
        <v>0.4</v>
      </c>
      <c r="O284" s="849">
        <v>1418.63</v>
      </c>
      <c r="P284" s="837"/>
      <c r="Q284" s="850">
        <v>3546.5750000000003</v>
      </c>
    </row>
    <row r="285" spans="1:17" ht="14.4" customHeight="1" x14ac:dyDescent="0.3">
      <c r="A285" s="831" t="s">
        <v>583</v>
      </c>
      <c r="B285" s="832" t="s">
        <v>5000</v>
      </c>
      <c r="C285" s="832" t="s">
        <v>4553</v>
      </c>
      <c r="D285" s="832" t="s">
        <v>4618</v>
      </c>
      <c r="E285" s="832" t="s">
        <v>1474</v>
      </c>
      <c r="F285" s="849"/>
      <c r="G285" s="849"/>
      <c r="H285" s="849"/>
      <c r="I285" s="849"/>
      <c r="J285" s="849"/>
      <c r="K285" s="849"/>
      <c r="L285" s="849"/>
      <c r="M285" s="849"/>
      <c r="N285" s="849">
        <v>0.19</v>
      </c>
      <c r="O285" s="849">
        <v>3686.59</v>
      </c>
      <c r="P285" s="837"/>
      <c r="Q285" s="850">
        <v>19403.105263157897</v>
      </c>
    </row>
    <row r="286" spans="1:17" ht="14.4" customHeight="1" x14ac:dyDescent="0.3">
      <c r="A286" s="831" t="s">
        <v>583</v>
      </c>
      <c r="B286" s="832" t="s">
        <v>5000</v>
      </c>
      <c r="C286" s="832" t="s">
        <v>4553</v>
      </c>
      <c r="D286" s="832" t="s">
        <v>4620</v>
      </c>
      <c r="E286" s="832" t="s">
        <v>2087</v>
      </c>
      <c r="F286" s="849">
        <v>31.36</v>
      </c>
      <c r="G286" s="849">
        <v>73786.569999999992</v>
      </c>
      <c r="H286" s="849">
        <v>1.6333283084958048</v>
      </c>
      <c r="I286" s="849">
        <v>2352.8880739795918</v>
      </c>
      <c r="J286" s="849">
        <v>19.200000000000003</v>
      </c>
      <c r="K286" s="849">
        <v>45175.59</v>
      </c>
      <c r="L286" s="849">
        <v>1</v>
      </c>
      <c r="M286" s="849">
        <v>2352.8953124999994</v>
      </c>
      <c r="N286" s="849"/>
      <c r="O286" s="849"/>
      <c r="P286" s="837"/>
      <c r="Q286" s="850"/>
    </row>
    <row r="287" spans="1:17" ht="14.4" customHeight="1" x14ac:dyDescent="0.3">
      <c r="A287" s="831" t="s">
        <v>583</v>
      </c>
      <c r="B287" s="832" t="s">
        <v>5000</v>
      </c>
      <c r="C287" s="832" t="s">
        <v>4553</v>
      </c>
      <c r="D287" s="832" t="s">
        <v>5028</v>
      </c>
      <c r="E287" s="832" t="s">
        <v>5029</v>
      </c>
      <c r="F287" s="849"/>
      <c r="G287" s="849"/>
      <c r="H287" s="849"/>
      <c r="I287" s="849"/>
      <c r="J287" s="849"/>
      <c r="K287" s="849"/>
      <c r="L287" s="849"/>
      <c r="M287" s="849"/>
      <c r="N287" s="849">
        <v>2</v>
      </c>
      <c r="O287" s="849">
        <v>1375.32</v>
      </c>
      <c r="P287" s="837"/>
      <c r="Q287" s="850">
        <v>687.66</v>
      </c>
    </row>
    <row r="288" spans="1:17" ht="14.4" customHeight="1" x14ac:dyDescent="0.3">
      <c r="A288" s="831" t="s">
        <v>583</v>
      </c>
      <c r="B288" s="832" t="s">
        <v>5000</v>
      </c>
      <c r="C288" s="832" t="s">
        <v>4553</v>
      </c>
      <c r="D288" s="832" t="s">
        <v>5030</v>
      </c>
      <c r="E288" s="832" t="s">
        <v>5031</v>
      </c>
      <c r="F288" s="849"/>
      <c r="G288" s="849"/>
      <c r="H288" s="849"/>
      <c r="I288" s="849"/>
      <c r="J288" s="849"/>
      <c r="K288" s="849"/>
      <c r="L288" s="849"/>
      <c r="M288" s="849"/>
      <c r="N288" s="849">
        <v>2.75</v>
      </c>
      <c r="O288" s="849">
        <v>1859.73</v>
      </c>
      <c r="P288" s="837"/>
      <c r="Q288" s="850">
        <v>676.26545454545453</v>
      </c>
    </row>
    <row r="289" spans="1:17" ht="14.4" customHeight="1" x14ac:dyDescent="0.3">
      <c r="A289" s="831" t="s">
        <v>583</v>
      </c>
      <c r="B289" s="832" t="s">
        <v>5000</v>
      </c>
      <c r="C289" s="832" t="s">
        <v>4553</v>
      </c>
      <c r="D289" s="832" t="s">
        <v>4623</v>
      </c>
      <c r="E289" s="832" t="s">
        <v>4624</v>
      </c>
      <c r="F289" s="849">
        <v>49.62</v>
      </c>
      <c r="G289" s="849">
        <v>24698.640000000003</v>
      </c>
      <c r="H289" s="849">
        <v>4.7348146898525618</v>
      </c>
      <c r="I289" s="849">
        <v>497.75574365175339</v>
      </c>
      <c r="J289" s="849">
        <v>10.48</v>
      </c>
      <c r="K289" s="849">
        <v>5216.3899999999994</v>
      </c>
      <c r="L289" s="849">
        <v>1</v>
      </c>
      <c r="M289" s="849">
        <v>497.74713740458009</v>
      </c>
      <c r="N289" s="849"/>
      <c r="O289" s="849"/>
      <c r="P289" s="837"/>
      <c r="Q289" s="850"/>
    </row>
    <row r="290" spans="1:17" ht="14.4" customHeight="1" x14ac:dyDescent="0.3">
      <c r="A290" s="831" t="s">
        <v>583</v>
      </c>
      <c r="B290" s="832" t="s">
        <v>5000</v>
      </c>
      <c r="C290" s="832" t="s">
        <v>4553</v>
      </c>
      <c r="D290" s="832" t="s">
        <v>4625</v>
      </c>
      <c r="E290" s="832" t="s">
        <v>4624</v>
      </c>
      <c r="F290" s="849">
        <v>140.58000000000004</v>
      </c>
      <c r="G290" s="849">
        <v>23324.14</v>
      </c>
      <c r="H290" s="849">
        <v>66.942598013891271</v>
      </c>
      <c r="I290" s="849">
        <v>165.9136434770237</v>
      </c>
      <c r="J290" s="849">
        <v>2.1</v>
      </c>
      <c r="K290" s="849">
        <v>348.42</v>
      </c>
      <c r="L290" s="849">
        <v>1</v>
      </c>
      <c r="M290" s="849">
        <v>165.91428571428571</v>
      </c>
      <c r="N290" s="849"/>
      <c r="O290" s="849"/>
      <c r="P290" s="837"/>
      <c r="Q290" s="850"/>
    </row>
    <row r="291" spans="1:17" ht="14.4" customHeight="1" x14ac:dyDescent="0.3">
      <c r="A291" s="831" t="s">
        <v>583</v>
      </c>
      <c r="B291" s="832" t="s">
        <v>5000</v>
      </c>
      <c r="C291" s="832" t="s">
        <v>4553</v>
      </c>
      <c r="D291" s="832" t="s">
        <v>4628</v>
      </c>
      <c r="E291" s="832" t="s">
        <v>4629</v>
      </c>
      <c r="F291" s="849">
        <v>67.430000000000007</v>
      </c>
      <c r="G291" s="849">
        <v>48257.900000000009</v>
      </c>
      <c r="H291" s="849"/>
      <c r="I291" s="849">
        <v>715.6740323298236</v>
      </c>
      <c r="J291" s="849"/>
      <c r="K291" s="849"/>
      <c r="L291" s="849"/>
      <c r="M291" s="849"/>
      <c r="N291" s="849"/>
      <c r="O291" s="849"/>
      <c r="P291" s="837"/>
      <c r="Q291" s="850"/>
    </row>
    <row r="292" spans="1:17" ht="14.4" customHeight="1" x14ac:dyDescent="0.3">
      <c r="A292" s="831" t="s">
        <v>583</v>
      </c>
      <c r="B292" s="832" t="s">
        <v>5000</v>
      </c>
      <c r="C292" s="832" t="s">
        <v>4553</v>
      </c>
      <c r="D292" s="832" t="s">
        <v>4630</v>
      </c>
      <c r="E292" s="832" t="s">
        <v>4629</v>
      </c>
      <c r="F292" s="849">
        <v>157.59</v>
      </c>
      <c r="G292" s="849">
        <v>225566.13999999998</v>
      </c>
      <c r="H292" s="849">
        <v>157.58978586648968</v>
      </c>
      <c r="I292" s="849">
        <v>1431.3480550796369</v>
      </c>
      <c r="J292" s="849">
        <v>1</v>
      </c>
      <c r="K292" s="849">
        <v>1431.35</v>
      </c>
      <c r="L292" s="849">
        <v>1</v>
      </c>
      <c r="M292" s="849">
        <v>1431.35</v>
      </c>
      <c r="N292" s="849"/>
      <c r="O292" s="849"/>
      <c r="P292" s="837"/>
      <c r="Q292" s="850"/>
    </row>
    <row r="293" spans="1:17" ht="14.4" customHeight="1" x14ac:dyDescent="0.3">
      <c r="A293" s="831" t="s">
        <v>583</v>
      </c>
      <c r="B293" s="832" t="s">
        <v>5000</v>
      </c>
      <c r="C293" s="832" t="s">
        <v>4553</v>
      </c>
      <c r="D293" s="832" t="s">
        <v>4631</v>
      </c>
      <c r="E293" s="832" t="s">
        <v>4632</v>
      </c>
      <c r="F293" s="849">
        <v>1</v>
      </c>
      <c r="G293" s="849">
        <v>332.6</v>
      </c>
      <c r="H293" s="849"/>
      <c r="I293" s="849">
        <v>332.6</v>
      </c>
      <c r="J293" s="849"/>
      <c r="K293" s="849"/>
      <c r="L293" s="849"/>
      <c r="M293" s="849"/>
      <c r="N293" s="849">
        <v>0.8</v>
      </c>
      <c r="O293" s="849">
        <v>188.36</v>
      </c>
      <c r="P293" s="837"/>
      <c r="Q293" s="850">
        <v>235.45000000000002</v>
      </c>
    </row>
    <row r="294" spans="1:17" ht="14.4" customHeight="1" x14ac:dyDescent="0.3">
      <c r="A294" s="831" t="s">
        <v>583</v>
      </c>
      <c r="B294" s="832" t="s">
        <v>5000</v>
      </c>
      <c r="C294" s="832" t="s">
        <v>4553</v>
      </c>
      <c r="D294" s="832" t="s">
        <v>5032</v>
      </c>
      <c r="E294" s="832" t="s">
        <v>5033</v>
      </c>
      <c r="F294" s="849">
        <v>4.3</v>
      </c>
      <c r="G294" s="849">
        <v>2579.14</v>
      </c>
      <c r="H294" s="849">
        <v>2.6875</v>
      </c>
      <c r="I294" s="849">
        <v>599.79999999999995</v>
      </c>
      <c r="J294" s="849">
        <v>1.6</v>
      </c>
      <c r="K294" s="849">
        <v>959.68</v>
      </c>
      <c r="L294" s="849">
        <v>1</v>
      </c>
      <c r="M294" s="849">
        <v>599.79999999999995</v>
      </c>
      <c r="N294" s="849"/>
      <c r="O294" s="849"/>
      <c r="P294" s="837"/>
      <c r="Q294" s="850"/>
    </row>
    <row r="295" spans="1:17" ht="14.4" customHeight="1" x14ac:dyDescent="0.3">
      <c r="A295" s="831" t="s">
        <v>583</v>
      </c>
      <c r="B295" s="832" t="s">
        <v>5000</v>
      </c>
      <c r="C295" s="832" t="s">
        <v>4553</v>
      </c>
      <c r="D295" s="832" t="s">
        <v>5034</v>
      </c>
      <c r="E295" s="832" t="s">
        <v>5035</v>
      </c>
      <c r="F295" s="849">
        <v>2.6</v>
      </c>
      <c r="G295" s="849">
        <v>1018.68</v>
      </c>
      <c r="H295" s="849">
        <v>0.78787878787878785</v>
      </c>
      <c r="I295" s="849">
        <v>391.79999999999995</v>
      </c>
      <c r="J295" s="849">
        <v>3.3</v>
      </c>
      <c r="K295" s="849">
        <v>1292.94</v>
      </c>
      <c r="L295" s="849">
        <v>1</v>
      </c>
      <c r="M295" s="849">
        <v>391.8</v>
      </c>
      <c r="N295" s="849"/>
      <c r="O295" s="849"/>
      <c r="P295" s="837"/>
      <c r="Q295" s="850"/>
    </row>
    <row r="296" spans="1:17" ht="14.4" customHeight="1" x14ac:dyDescent="0.3">
      <c r="A296" s="831" t="s">
        <v>583</v>
      </c>
      <c r="B296" s="832" t="s">
        <v>5000</v>
      </c>
      <c r="C296" s="832" t="s">
        <v>4553</v>
      </c>
      <c r="D296" s="832" t="s">
        <v>5036</v>
      </c>
      <c r="E296" s="832" t="s">
        <v>5037</v>
      </c>
      <c r="F296" s="849">
        <v>6.9</v>
      </c>
      <c r="G296" s="849">
        <v>5282.64</v>
      </c>
      <c r="H296" s="849"/>
      <c r="I296" s="849">
        <v>765.6</v>
      </c>
      <c r="J296" s="849"/>
      <c r="K296" s="849"/>
      <c r="L296" s="849"/>
      <c r="M296" s="849"/>
      <c r="N296" s="849"/>
      <c r="O296" s="849"/>
      <c r="P296" s="837"/>
      <c r="Q296" s="850"/>
    </row>
    <row r="297" spans="1:17" ht="14.4" customHeight="1" x14ac:dyDescent="0.3">
      <c r="A297" s="831" t="s">
        <v>583</v>
      </c>
      <c r="B297" s="832" t="s">
        <v>5000</v>
      </c>
      <c r="C297" s="832" t="s">
        <v>4553</v>
      </c>
      <c r="D297" s="832" t="s">
        <v>4638</v>
      </c>
      <c r="E297" s="832" t="s">
        <v>4639</v>
      </c>
      <c r="F297" s="849">
        <v>14.459999999999999</v>
      </c>
      <c r="G297" s="849">
        <v>3814.2400000000002</v>
      </c>
      <c r="H297" s="849">
        <v>0.92395867398229248</v>
      </c>
      <c r="I297" s="849">
        <v>263.77869986168747</v>
      </c>
      <c r="J297" s="849">
        <v>15.65</v>
      </c>
      <c r="K297" s="849">
        <v>4128.1499999999996</v>
      </c>
      <c r="L297" s="849">
        <v>1</v>
      </c>
      <c r="M297" s="849">
        <v>263.77955271565492</v>
      </c>
      <c r="N297" s="849">
        <v>26.26</v>
      </c>
      <c r="O297" s="849">
        <v>2068.2399999999998</v>
      </c>
      <c r="P297" s="837">
        <v>0.50100892651672058</v>
      </c>
      <c r="Q297" s="850">
        <v>78.760091393754749</v>
      </c>
    </row>
    <row r="298" spans="1:17" ht="14.4" customHeight="1" x14ac:dyDescent="0.3">
      <c r="A298" s="831" t="s">
        <v>583</v>
      </c>
      <c r="B298" s="832" t="s">
        <v>5000</v>
      </c>
      <c r="C298" s="832" t="s">
        <v>4553</v>
      </c>
      <c r="D298" s="832" t="s">
        <v>5038</v>
      </c>
      <c r="E298" s="832" t="s">
        <v>5039</v>
      </c>
      <c r="F298" s="849">
        <v>1.9</v>
      </c>
      <c r="G298" s="849">
        <v>733.49</v>
      </c>
      <c r="H298" s="849">
        <v>0.95000582833607483</v>
      </c>
      <c r="I298" s="849">
        <v>386.04736842105268</v>
      </c>
      <c r="J298" s="849">
        <v>2</v>
      </c>
      <c r="K298" s="849">
        <v>772.09</v>
      </c>
      <c r="L298" s="849">
        <v>1</v>
      </c>
      <c r="M298" s="849">
        <v>386.04500000000002</v>
      </c>
      <c r="N298" s="849"/>
      <c r="O298" s="849"/>
      <c r="P298" s="837"/>
      <c r="Q298" s="850"/>
    </row>
    <row r="299" spans="1:17" ht="14.4" customHeight="1" x14ac:dyDescent="0.3">
      <c r="A299" s="831" t="s">
        <v>583</v>
      </c>
      <c r="B299" s="832" t="s">
        <v>5000</v>
      </c>
      <c r="C299" s="832" t="s">
        <v>4553</v>
      </c>
      <c r="D299" s="832" t="s">
        <v>5040</v>
      </c>
      <c r="E299" s="832" t="s">
        <v>5039</v>
      </c>
      <c r="F299" s="849">
        <v>2.5</v>
      </c>
      <c r="G299" s="849">
        <v>1930.36</v>
      </c>
      <c r="H299" s="849">
        <v>5.0000259020384901</v>
      </c>
      <c r="I299" s="849">
        <v>772.14400000000001</v>
      </c>
      <c r="J299" s="849">
        <v>0.5</v>
      </c>
      <c r="K299" s="849">
        <v>386.07</v>
      </c>
      <c r="L299" s="849">
        <v>1</v>
      </c>
      <c r="M299" s="849">
        <v>772.14</v>
      </c>
      <c r="N299" s="849">
        <v>2.6</v>
      </c>
      <c r="O299" s="849">
        <v>743.6</v>
      </c>
      <c r="P299" s="837">
        <v>1.9260755821483151</v>
      </c>
      <c r="Q299" s="850">
        <v>286</v>
      </c>
    </row>
    <row r="300" spans="1:17" ht="14.4" customHeight="1" x14ac:dyDescent="0.3">
      <c r="A300" s="831" t="s">
        <v>583</v>
      </c>
      <c r="B300" s="832" t="s">
        <v>5000</v>
      </c>
      <c r="C300" s="832" t="s">
        <v>4553</v>
      </c>
      <c r="D300" s="832" t="s">
        <v>4884</v>
      </c>
      <c r="E300" s="832" t="s">
        <v>4885</v>
      </c>
      <c r="F300" s="849">
        <v>1.52</v>
      </c>
      <c r="G300" s="849">
        <v>207.86</v>
      </c>
      <c r="H300" s="849"/>
      <c r="I300" s="849">
        <v>136.75</v>
      </c>
      <c r="J300" s="849"/>
      <c r="K300" s="849"/>
      <c r="L300" s="849"/>
      <c r="M300" s="849"/>
      <c r="N300" s="849"/>
      <c r="O300" s="849"/>
      <c r="P300" s="837"/>
      <c r="Q300" s="850"/>
    </row>
    <row r="301" spans="1:17" ht="14.4" customHeight="1" x14ac:dyDescent="0.3">
      <c r="A301" s="831" t="s">
        <v>583</v>
      </c>
      <c r="B301" s="832" t="s">
        <v>5000</v>
      </c>
      <c r="C301" s="832" t="s">
        <v>4553</v>
      </c>
      <c r="D301" s="832" t="s">
        <v>5041</v>
      </c>
      <c r="E301" s="832" t="s">
        <v>2076</v>
      </c>
      <c r="F301" s="849">
        <v>2.2999999999999998</v>
      </c>
      <c r="G301" s="849">
        <v>898.42000000000007</v>
      </c>
      <c r="H301" s="849">
        <v>0.24777506584481312</v>
      </c>
      <c r="I301" s="849">
        <v>390.6173913043479</v>
      </c>
      <c r="J301" s="849">
        <v>8.5</v>
      </c>
      <c r="K301" s="849">
        <v>3625.95</v>
      </c>
      <c r="L301" s="849">
        <v>1</v>
      </c>
      <c r="M301" s="849">
        <v>426.58235294117645</v>
      </c>
      <c r="N301" s="849">
        <v>2.9</v>
      </c>
      <c r="O301" s="849">
        <v>430.65</v>
      </c>
      <c r="P301" s="837">
        <v>0.11876887436395979</v>
      </c>
      <c r="Q301" s="850">
        <v>148.5</v>
      </c>
    </row>
    <row r="302" spans="1:17" ht="14.4" customHeight="1" x14ac:dyDescent="0.3">
      <c r="A302" s="831" t="s">
        <v>583</v>
      </c>
      <c r="B302" s="832" t="s">
        <v>5000</v>
      </c>
      <c r="C302" s="832" t="s">
        <v>4553</v>
      </c>
      <c r="D302" s="832" t="s">
        <v>4649</v>
      </c>
      <c r="E302" s="832" t="s">
        <v>4639</v>
      </c>
      <c r="F302" s="849">
        <v>0.25</v>
      </c>
      <c r="G302" s="849">
        <v>659.46</v>
      </c>
      <c r="H302" s="849">
        <v>0.14285745232560912</v>
      </c>
      <c r="I302" s="849">
        <v>2637.84</v>
      </c>
      <c r="J302" s="849">
        <v>1.75</v>
      </c>
      <c r="K302" s="849">
        <v>4616.21</v>
      </c>
      <c r="L302" s="849">
        <v>1</v>
      </c>
      <c r="M302" s="849">
        <v>2637.8342857142857</v>
      </c>
      <c r="N302" s="849">
        <v>4.21</v>
      </c>
      <c r="O302" s="849">
        <v>2006.1999999999998</v>
      </c>
      <c r="P302" s="837">
        <v>0.43459894588851022</v>
      </c>
      <c r="Q302" s="850">
        <v>476.53206650831351</v>
      </c>
    </row>
    <row r="303" spans="1:17" ht="14.4" customHeight="1" x14ac:dyDescent="0.3">
      <c r="A303" s="831" t="s">
        <v>583</v>
      </c>
      <c r="B303" s="832" t="s">
        <v>5000</v>
      </c>
      <c r="C303" s="832" t="s">
        <v>4553</v>
      </c>
      <c r="D303" s="832" t="s">
        <v>4650</v>
      </c>
      <c r="E303" s="832" t="s">
        <v>4639</v>
      </c>
      <c r="F303" s="849">
        <v>6</v>
      </c>
      <c r="G303" s="849">
        <v>7913.4600000000009</v>
      </c>
      <c r="H303" s="849">
        <v>1.2000000000000002</v>
      </c>
      <c r="I303" s="849">
        <v>1318.91</v>
      </c>
      <c r="J303" s="849">
        <v>5</v>
      </c>
      <c r="K303" s="849">
        <v>6594.55</v>
      </c>
      <c r="L303" s="849">
        <v>1</v>
      </c>
      <c r="M303" s="849">
        <v>1318.91</v>
      </c>
      <c r="N303" s="849">
        <v>10.01</v>
      </c>
      <c r="O303" s="849">
        <v>2248.7399999999998</v>
      </c>
      <c r="P303" s="837">
        <v>0.3409997649574269</v>
      </c>
      <c r="Q303" s="850">
        <v>224.64935064935062</v>
      </c>
    </row>
    <row r="304" spans="1:17" ht="14.4" customHeight="1" x14ac:dyDescent="0.3">
      <c r="A304" s="831" t="s">
        <v>583</v>
      </c>
      <c r="B304" s="832" t="s">
        <v>5000</v>
      </c>
      <c r="C304" s="832" t="s">
        <v>4553</v>
      </c>
      <c r="D304" s="832" t="s">
        <v>5042</v>
      </c>
      <c r="E304" s="832" t="s">
        <v>1048</v>
      </c>
      <c r="F304" s="849">
        <v>6</v>
      </c>
      <c r="G304" s="849">
        <v>27291.899999999998</v>
      </c>
      <c r="H304" s="849">
        <v>3</v>
      </c>
      <c r="I304" s="849">
        <v>4548.6499999999996</v>
      </c>
      <c r="J304" s="849">
        <v>2</v>
      </c>
      <c r="K304" s="849">
        <v>9097.2999999999993</v>
      </c>
      <c r="L304" s="849">
        <v>1</v>
      </c>
      <c r="M304" s="849">
        <v>4548.6499999999996</v>
      </c>
      <c r="N304" s="849">
        <v>1.2</v>
      </c>
      <c r="O304" s="849">
        <v>4697.2</v>
      </c>
      <c r="P304" s="837">
        <v>0.51632902069844899</v>
      </c>
      <c r="Q304" s="850">
        <v>3914.3333333333335</v>
      </c>
    </row>
    <row r="305" spans="1:17" ht="14.4" customHeight="1" x14ac:dyDescent="0.3">
      <c r="A305" s="831" t="s">
        <v>583</v>
      </c>
      <c r="B305" s="832" t="s">
        <v>5000</v>
      </c>
      <c r="C305" s="832" t="s">
        <v>4553</v>
      </c>
      <c r="D305" s="832" t="s">
        <v>4651</v>
      </c>
      <c r="E305" s="832" t="s">
        <v>720</v>
      </c>
      <c r="F305" s="849">
        <v>6</v>
      </c>
      <c r="G305" s="849">
        <v>4735.74</v>
      </c>
      <c r="H305" s="849"/>
      <c r="I305" s="849">
        <v>789.29</v>
      </c>
      <c r="J305" s="849"/>
      <c r="K305" s="849"/>
      <c r="L305" s="849"/>
      <c r="M305" s="849"/>
      <c r="N305" s="849"/>
      <c r="O305" s="849"/>
      <c r="P305" s="837"/>
      <c r="Q305" s="850"/>
    </row>
    <row r="306" spans="1:17" ht="14.4" customHeight="1" x14ac:dyDescent="0.3">
      <c r="A306" s="831" t="s">
        <v>583</v>
      </c>
      <c r="B306" s="832" t="s">
        <v>5000</v>
      </c>
      <c r="C306" s="832" t="s">
        <v>4553</v>
      </c>
      <c r="D306" s="832" t="s">
        <v>4652</v>
      </c>
      <c r="E306" s="832" t="s">
        <v>2101</v>
      </c>
      <c r="F306" s="849"/>
      <c r="G306" s="849"/>
      <c r="H306" s="849"/>
      <c r="I306" s="849"/>
      <c r="J306" s="849"/>
      <c r="K306" s="849"/>
      <c r="L306" s="849"/>
      <c r="M306" s="849"/>
      <c r="N306" s="849">
        <v>1.4</v>
      </c>
      <c r="O306" s="849">
        <v>807.38000000000011</v>
      </c>
      <c r="P306" s="837"/>
      <c r="Q306" s="850">
        <v>576.70000000000016</v>
      </c>
    </row>
    <row r="307" spans="1:17" ht="14.4" customHeight="1" x14ac:dyDescent="0.3">
      <c r="A307" s="831" t="s">
        <v>583</v>
      </c>
      <c r="B307" s="832" t="s">
        <v>5000</v>
      </c>
      <c r="C307" s="832" t="s">
        <v>4553</v>
      </c>
      <c r="D307" s="832" t="s">
        <v>4653</v>
      </c>
      <c r="E307" s="832" t="s">
        <v>2101</v>
      </c>
      <c r="F307" s="849">
        <v>2.2000000000000002</v>
      </c>
      <c r="G307" s="849">
        <v>14809.189999999999</v>
      </c>
      <c r="H307" s="849">
        <v>0.85654340095827053</v>
      </c>
      <c r="I307" s="849">
        <v>6731.4499999999989</v>
      </c>
      <c r="J307" s="849">
        <v>3.8000000000000003</v>
      </c>
      <c r="K307" s="849">
        <v>17289.48</v>
      </c>
      <c r="L307" s="849">
        <v>1</v>
      </c>
      <c r="M307" s="849">
        <v>4549.8631578947361</v>
      </c>
      <c r="N307" s="849">
        <v>2.4000000000000004</v>
      </c>
      <c r="O307" s="849">
        <v>1280.6399999999999</v>
      </c>
      <c r="P307" s="837">
        <v>7.407047522539717E-2</v>
      </c>
      <c r="Q307" s="850">
        <v>533.59999999999991</v>
      </c>
    </row>
    <row r="308" spans="1:17" ht="14.4" customHeight="1" x14ac:dyDescent="0.3">
      <c r="A308" s="831" t="s">
        <v>583</v>
      </c>
      <c r="B308" s="832" t="s">
        <v>5000</v>
      </c>
      <c r="C308" s="832" t="s">
        <v>4553</v>
      </c>
      <c r="D308" s="832" t="s">
        <v>5043</v>
      </c>
      <c r="E308" s="832" t="s">
        <v>5044</v>
      </c>
      <c r="F308" s="849">
        <v>5</v>
      </c>
      <c r="G308" s="849">
        <v>51647.45</v>
      </c>
      <c r="H308" s="849"/>
      <c r="I308" s="849">
        <v>10329.49</v>
      </c>
      <c r="J308" s="849"/>
      <c r="K308" s="849"/>
      <c r="L308" s="849"/>
      <c r="M308" s="849"/>
      <c r="N308" s="849"/>
      <c r="O308" s="849"/>
      <c r="P308" s="837"/>
      <c r="Q308" s="850"/>
    </row>
    <row r="309" spans="1:17" ht="14.4" customHeight="1" x14ac:dyDescent="0.3">
      <c r="A309" s="831" t="s">
        <v>583</v>
      </c>
      <c r="B309" s="832" t="s">
        <v>5000</v>
      </c>
      <c r="C309" s="832" t="s">
        <v>4553</v>
      </c>
      <c r="D309" s="832" t="s">
        <v>4654</v>
      </c>
      <c r="E309" s="832" t="s">
        <v>4655</v>
      </c>
      <c r="F309" s="849"/>
      <c r="G309" s="849"/>
      <c r="H309" s="849"/>
      <c r="I309" s="849"/>
      <c r="J309" s="849"/>
      <c r="K309" s="849"/>
      <c r="L309" s="849"/>
      <c r="M309" s="849"/>
      <c r="N309" s="849">
        <v>11.46</v>
      </c>
      <c r="O309" s="849">
        <v>33405.9</v>
      </c>
      <c r="P309" s="837"/>
      <c r="Q309" s="850">
        <v>2915</v>
      </c>
    </row>
    <row r="310" spans="1:17" ht="14.4" customHeight="1" x14ac:dyDescent="0.3">
      <c r="A310" s="831" t="s">
        <v>583</v>
      </c>
      <c r="B310" s="832" t="s">
        <v>5000</v>
      </c>
      <c r="C310" s="832" t="s">
        <v>4553</v>
      </c>
      <c r="D310" s="832" t="s">
        <v>5045</v>
      </c>
      <c r="E310" s="832" t="s">
        <v>5046</v>
      </c>
      <c r="F310" s="849">
        <v>1</v>
      </c>
      <c r="G310" s="849">
        <v>3172.78</v>
      </c>
      <c r="H310" s="849"/>
      <c r="I310" s="849">
        <v>3172.78</v>
      </c>
      <c r="J310" s="849"/>
      <c r="K310" s="849"/>
      <c r="L310" s="849"/>
      <c r="M310" s="849"/>
      <c r="N310" s="849"/>
      <c r="O310" s="849"/>
      <c r="P310" s="837"/>
      <c r="Q310" s="850"/>
    </row>
    <row r="311" spans="1:17" ht="14.4" customHeight="1" x14ac:dyDescent="0.3">
      <c r="A311" s="831" t="s">
        <v>583</v>
      </c>
      <c r="B311" s="832" t="s">
        <v>5000</v>
      </c>
      <c r="C311" s="832" t="s">
        <v>4553</v>
      </c>
      <c r="D311" s="832" t="s">
        <v>5047</v>
      </c>
      <c r="E311" s="832" t="s">
        <v>2076</v>
      </c>
      <c r="F311" s="849">
        <v>1.9</v>
      </c>
      <c r="G311" s="849">
        <v>1629.31</v>
      </c>
      <c r="H311" s="849"/>
      <c r="I311" s="849">
        <v>857.53157894736842</v>
      </c>
      <c r="J311" s="849"/>
      <c r="K311" s="849"/>
      <c r="L311" s="849"/>
      <c r="M311" s="849"/>
      <c r="N311" s="849"/>
      <c r="O311" s="849"/>
      <c r="P311" s="837"/>
      <c r="Q311" s="850"/>
    </row>
    <row r="312" spans="1:17" ht="14.4" customHeight="1" x14ac:dyDescent="0.3">
      <c r="A312" s="831" t="s">
        <v>583</v>
      </c>
      <c r="B312" s="832" t="s">
        <v>5000</v>
      </c>
      <c r="C312" s="832" t="s">
        <v>4553</v>
      </c>
      <c r="D312" s="832" t="s">
        <v>5048</v>
      </c>
      <c r="E312" s="832" t="s">
        <v>1048</v>
      </c>
      <c r="F312" s="849">
        <v>2</v>
      </c>
      <c r="G312" s="849">
        <v>909.72</v>
      </c>
      <c r="H312" s="849"/>
      <c r="I312" s="849">
        <v>454.86</v>
      </c>
      <c r="J312" s="849"/>
      <c r="K312" s="849"/>
      <c r="L312" s="849"/>
      <c r="M312" s="849"/>
      <c r="N312" s="849"/>
      <c r="O312" s="849"/>
      <c r="P312" s="837"/>
      <c r="Q312" s="850"/>
    </row>
    <row r="313" spans="1:17" ht="14.4" customHeight="1" x14ac:dyDescent="0.3">
      <c r="A313" s="831" t="s">
        <v>583</v>
      </c>
      <c r="B313" s="832" t="s">
        <v>5000</v>
      </c>
      <c r="C313" s="832" t="s">
        <v>4553</v>
      </c>
      <c r="D313" s="832" t="s">
        <v>4668</v>
      </c>
      <c r="E313" s="832" t="s">
        <v>4669</v>
      </c>
      <c r="F313" s="849">
        <v>20.39</v>
      </c>
      <c r="G313" s="849">
        <v>22104.62</v>
      </c>
      <c r="H313" s="849">
        <v>2.0493939790078368</v>
      </c>
      <c r="I313" s="849">
        <v>1084.0912211868563</v>
      </c>
      <c r="J313" s="849">
        <v>10.149999999999999</v>
      </c>
      <c r="K313" s="849">
        <v>10785.93</v>
      </c>
      <c r="L313" s="849">
        <v>1</v>
      </c>
      <c r="M313" s="849">
        <v>1062.6532019704434</v>
      </c>
      <c r="N313" s="849">
        <v>11.65</v>
      </c>
      <c r="O313" s="849">
        <v>6125.59</v>
      </c>
      <c r="P313" s="837">
        <v>0.56792413820597765</v>
      </c>
      <c r="Q313" s="850">
        <v>525.80171673819746</v>
      </c>
    </row>
    <row r="314" spans="1:17" ht="14.4" customHeight="1" x14ac:dyDescent="0.3">
      <c r="A314" s="831" t="s">
        <v>583</v>
      </c>
      <c r="B314" s="832" t="s">
        <v>5000</v>
      </c>
      <c r="C314" s="832" t="s">
        <v>4553</v>
      </c>
      <c r="D314" s="832" t="s">
        <v>4670</v>
      </c>
      <c r="E314" s="832" t="s">
        <v>4669</v>
      </c>
      <c r="F314" s="849">
        <v>46.02000000000001</v>
      </c>
      <c r="G314" s="849">
        <v>16630.080000000002</v>
      </c>
      <c r="H314" s="849">
        <v>0.94938159190489113</v>
      </c>
      <c r="I314" s="849">
        <v>361.36636245110816</v>
      </c>
      <c r="J314" s="849">
        <v>49.209999999999994</v>
      </c>
      <c r="K314" s="849">
        <v>17516.75</v>
      </c>
      <c r="L314" s="849">
        <v>1</v>
      </c>
      <c r="M314" s="849">
        <v>355.9591546433652</v>
      </c>
      <c r="N314" s="849">
        <v>48.78</v>
      </c>
      <c r="O314" s="849">
        <v>10677.96</v>
      </c>
      <c r="P314" s="837">
        <v>0.60958568227553622</v>
      </c>
      <c r="Q314" s="850">
        <v>218.90036900369</v>
      </c>
    </row>
    <row r="315" spans="1:17" ht="14.4" customHeight="1" x14ac:dyDescent="0.3">
      <c r="A315" s="831" t="s">
        <v>583</v>
      </c>
      <c r="B315" s="832" t="s">
        <v>5000</v>
      </c>
      <c r="C315" s="832" t="s">
        <v>4553</v>
      </c>
      <c r="D315" s="832" t="s">
        <v>4671</v>
      </c>
      <c r="E315" s="832" t="s">
        <v>4669</v>
      </c>
      <c r="F315" s="849">
        <v>29.029999999999998</v>
      </c>
      <c r="G315" s="849">
        <v>3496.5300000000007</v>
      </c>
      <c r="H315" s="849">
        <v>0.8316972281754198</v>
      </c>
      <c r="I315" s="849">
        <v>120.44540130899072</v>
      </c>
      <c r="J315" s="849">
        <v>35.4</v>
      </c>
      <c r="K315" s="849">
        <v>4204.09</v>
      </c>
      <c r="L315" s="849">
        <v>1</v>
      </c>
      <c r="M315" s="849">
        <v>118.75960451977402</v>
      </c>
      <c r="N315" s="849">
        <v>50.67</v>
      </c>
      <c r="O315" s="849">
        <v>4013.0600000000004</v>
      </c>
      <c r="P315" s="837">
        <v>0.954560915679731</v>
      </c>
      <c r="Q315" s="850">
        <v>79.199921057825151</v>
      </c>
    </row>
    <row r="316" spans="1:17" ht="14.4" customHeight="1" x14ac:dyDescent="0.3">
      <c r="A316" s="831" t="s">
        <v>583</v>
      </c>
      <c r="B316" s="832" t="s">
        <v>5000</v>
      </c>
      <c r="C316" s="832" t="s">
        <v>4553</v>
      </c>
      <c r="D316" s="832" t="s">
        <v>4672</v>
      </c>
      <c r="E316" s="832" t="s">
        <v>4669</v>
      </c>
      <c r="F316" s="849">
        <v>5.73</v>
      </c>
      <c r="G316" s="849">
        <v>8282.48</v>
      </c>
      <c r="H316" s="849">
        <v>0.90098055639559027</v>
      </c>
      <c r="I316" s="849">
        <v>1445.4589877835949</v>
      </c>
      <c r="J316" s="849">
        <v>6.45</v>
      </c>
      <c r="K316" s="849">
        <v>9192.7400000000016</v>
      </c>
      <c r="L316" s="849">
        <v>1</v>
      </c>
      <c r="M316" s="849">
        <v>1425.2310077519383</v>
      </c>
      <c r="N316" s="849">
        <v>5.96</v>
      </c>
      <c r="O316" s="849">
        <v>4379.4000000000005</v>
      </c>
      <c r="P316" s="837">
        <v>0.47639767903802344</v>
      </c>
      <c r="Q316" s="850">
        <v>734.79865771812092</v>
      </c>
    </row>
    <row r="317" spans="1:17" ht="14.4" customHeight="1" x14ac:dyDescent="0.3">
      <c r="A317" s="831" t="s">
        <v>583</v>
      </c>
      <c r="B317" s="832" t="s">
        <v>5000</v>
      </c>
      <c r="C317" s="832" t="s">
        <v>4553</v>
      </c>
      <c r="D317" s="832" t="s">
        <v>4673</v>
      </c>
      <c r="E317" s="832" t="s">
        <v>4674</v>
      </c>
      <c r="F317" s="849"/>
      <c r="G317" s="849"/>
      <c r="H317" s="849"/>
      <c r="I317" s="849"/>
      <c r="J317" s="849">
        <v>90.289999999999992</v>
      </c>
      <c r="K317" s="849">
        <v>64618.290000000008</v>
      </c>
      <c r="L317" s="849">
        <v>1</v>
      </c>
      <c r="M317" s="849">
        <v>715.6749363163143</v>
      </c>
      <c r="N317" s="849">
        <v>66.09</v>
      </c>
      <c r="O317" s="849">
        <v>6896.51</v>
      </c>
      <c r="P317" s="837">
        <v>0.10672690348197081</v>
      </c>
      <c r="Q317" s="850">
        <v>104.35027992131941</v>
      </c>
    </row>
    <row r="318" spans="1:17" ht="14.4" customHeight="1" x14ac:dyDescent="0.3">
      <c r="A318" s="831" t="s">
        <v>583</v>
      </c>
      <c r="B318" s="832" t="s">
        <v>5000</v>
      </c>
      <c r="C318" s="832" t="s">
        <v>4553</v>
      </c>
      <c r="D318" s="832" t="s">
        <v>4675</v>
      </c>
      <c r="E318" s="832" t="s">
        <v>4674</v>
      </c>
      <c r="F318" s="849"/>
      <c r="G318" s="849"/>
      <c r="H318" s="849"/>
      <c r="I318" s="849"/>
      <c r="J318" s="849">
        <v>252.06</v>
      </c>
      <c r="K318" s="849">
        <v>360785.44999999995</v>
      </c>
      <c r="L318" s="849">
        <v>1</v>
      </c>
      <c r="M318" s="849">
        <v>1431.3474966277868</v>
      </c>
      <c r="N318" s="849">
        <v>187.35000000000002</v>
      </c>
      <c r="O318" s="849">
        <v>33633.08</v>
      </c>
      <c r="P318" s="837">
        <v>9.3221830314942036E-2</v>
      </c>
      <c r="Q318" s="850">
        <v>179.5200427008273</v>
      </c>
    </row>
    <row r="319" spans="1:17" ht="14.4" customHeight="1" x14ac:dyDescent="0.3">
      <c r="A319" s="831" t="s">
        <v>583</v>
      </c>
      <c r="B319" s="832" t="s">
        <v>5000</v>
      </c>
      <c r="C319" s="832" t="s">
        <v>4553</v>
      </c>
      <c r="D319" s="832" t="s">
        <v>5049</v>
      </c>
      <c r="E319" s="832" t="s">
        <v>2064</v>
      </c>
      <c r="F319" s="849"/>
      <c r="G319" s="849"/>
      <c r="H319" s="849"/>
      <c r="I319" s="849"/>
      <c r="J319" s="849"/>
      <c r="K319" s="849"/>
      <c r="L319" s="849"/>
      <c r="M319" s="849"/>
      <c r="N319" s="849">
        <v>124</v>
      </c>
      <c r="O319" s="849">
        <v>3326.12</v>
      </c>
      <c r="P319" s="837"/>
      <c r="Q319" s="850">
        <v>26.823548387096775</v>
      </c>
    </row>
    <row r="320" spans="1:17" ht="14.4" customHeight="1" x14ac:dyDescent="0.3">
      <c r="A320" s="831" t="s">
        <v>583</v>
      </c>
      <c r="B320" s="832" t="s">
        <v>5000</v>
      </c>
      <c r="C320" s="832" t="s">
        <v>4553</v>
      </c>
      <c r="D320" s="832" t="s">
        <v>5050</v>
      </c>
      <c r="E320" s="832" t="s">
        <v>5013</v>
      </c>
      <c r="F320" s="849"/>
      <c r="G320" s="849"/>
      <c r="H320" s="849"/>
      <c r="I320" s="849"/>
      <c r="J320" s="849"/>
      <c r="K320" s="849"/>
      <c r="L320" s="849"/>
      <c r="M320" s="849"/>
      <c r="N320" s="849">
        <v>1.1000000000000001</v>
      </c>
      <c r="O320" s="849">
        <v>158.03</v>
      </c>
      <c r="P320" s="837"/>
      <c r="Q320" s="850">
        <v>143.66363636363636</v>
      </c>
    </row>
    <row r="321" spans="1:17" ht="14.4" customHeight="1" x14ac:dyDescent="0.3">
      <c r="A321" s="831" t="s">
        <v>583</v>
      </c>
      <c r="B321" s="832" t="s">
        <v>5000</v>
      </c>
      <c r="C321" s="832" t="s">
        <v>4553</v>
      </c>
      <c r="D321" s="832" t="s">
        <v>5051</v>
      </c>
      <c r="E321" s="832" t="s">
        <v>2057</v>
      </c>
      <c r="F321" s="849">
        <v>29.7</v>
      </c>
      <c r="G321" s="849">
        <v>63130.320000000007</v>
      </c>
      <c r="H321" s="849">
        <v>0.80487804878048808</v>
      </c>
      <c r="I321" s="849">
        <v>2125.6000000000004</v>
      </c>
      <c r="J321" s="849">
        <v>36.9</v>
      </c>
      <c r="K321" s="849">
        <v>78434.639999999985</v>
      </c>
      <c r="L321" s="849">
        <v>1</v>
      </c>
      <c r="M321" s="849">
        <v>2125.5999999999995</v>
      </c>
      <c r="N321" s="849">
        <v>46.199999999999996</v>
      </c>
      <c r="O321" s="849">
        <v>21176.719999999998</v>
      </c>
      <c r="P321" s="837">
        <v>0.26999193213610723</v>
      </c>
      <c r="Q321" s="850">
        <v>458.37056277056274</v>
      </c>
    </row>
    <row r="322" spans="1:17" ht="14.4" customHeight="1" x14ac:dyDescent="0.3">
      <c r="A322" s="831" t="s">
        <v>583</v>
      </c>
      <c r="B322" s="832" t="s">
        <v>5000</v>
      </c>
      <c r="C322" s="832" t="s">
        <v>4553</v>
      </c>
      <c r="D322" s="832" t="s">
        <v>4676</v>
      </c>
      <c r="E322" s="832" t="s">
        <v>1712</v>
      </c>
      <c r="F322" s="849"/>
      <c r="G322" s="849"/>
      <c r="H322" s="849"/>
      <c r="I322" s="849"/>
      <c r="J322" s="849"/>
      <c r="K322" s="849"/>
      <c r="L322" s="849"/>
      <c r="M322" s="849"/>
      <c r="N322" s="849">
        <v>5.28</v>
      </c>
      <c r="O322" s="849">
        <v>46836.4</v>
      </c>
      <c r="P322" s="837"/>
      <c r="Q322" s="850">
        <v>8870.5303030303021</v>
      </c>
    </row>
    <row r="323" spans="1:17" ht="14.4" customHeight="1" x14ac:dyDescent="0.3">
      <c r="A323" s="831" t="s">
        <v>583</v>
      </c>
      <c r="B323" s="832" t="s">
        <v>5000</v>
      </c>
      <c r="C323" s="832" t="s">
        <v>4553</v>
      </c>
      <c r="D323" s="832" t="s">
        <v>4676</v>
      </c>
      <c r="E323" s="832" t="s">
        <v>4864</v>
      </c>
      <c r="F323" s="849"/>
      <c r="G323" s="849"/>
      <c r="H323" s="849"/>
      <c r="I323" s="849"/>
      <c r="J323" s="849"/>
      <c r="K323" s="849"/>
      <c r="L323" s="849"/>
      <c r="M323" s="849"/>
      <c r="N323" s="849">
        <v>0</v>
      </c>
      <c r="O323" s="849">
        <v>0</v>
      </c>
      <c r="P323" s="837"/>
      <c r="Q323" s="850"/>
    </row>
    <row r="324" spans="1:17" ht="14.4" customHeight="1" x14ac:dyDescent="0.3">
      <c r="A324" s="831" t="s">
        <v>583</v>
      </c>
      <c r="B324" s="832" t="s">
        <v>5000</v>
      </c>
      <c r="C324" s="832" t="s">
        <v>4553</v>
      </c>
      <c r="D324" s="832" t="s">
        <v>5052</v>
      </c>
      <c r="E324" s="832" t="s">
        <v>2068</v>
      </c>
      <c r="F324" s="849"/>
      <c r="G324" s="849"/>
      <c r="H324" s="849"/>
      <c r="I324" s="849"/>
      <c r="J324" s="849">
        <v>0.1</v>
      </c>
      <c r="K324" s="849">
        <v>326.37</v>
      </c>
      <c r="L324" s="849">
        <v>1</v>
      </c>
      <c r="M324" s="849">
        <v>3263.7</v>
      </c>
      <c r="N324" s="849">
        <v>1.9</v>
      </c>
      <c r="O324" s="849">
        <v>2121.35</v>
      </c>
      <c r="P324" s="837">
        <v>6.499831479609032</v>
      </c>
      <c r="Q324" s="850">
        <v>1116.5</v>
      </c>
    </row>
    <row r="325" spans="1:17" ht="14.4" customHeight="1" x14ac:dyDescent="0.3">
      <c r="A325" s="831" t="s">
        <v>583</v>
      </c>
      <c r="B325" s="832" t="s">
        <v>5000</v>
      </c>
      <c r="C325" s="832" t="s">
        <v>4553</v>
      </c>
      <c r="D325" s="832" t="s">
        <v>4678</v>
      </c>
      <c r="E325" s="832" t="s">
        <v>2087</v>
      </c>
      <c r="F325" s="849">
        <v>23.12</v>
      </c>
      <c r="G325" s="849">
        <v>18132.93</v>
      </c>
      <c r="H325" s="849">
        <v>1.140599406707377</v>
      </c>
      <c r="I325" s="849">
        <v>784.29628027681656</v>
      </c>
      <c r="J325" s="849">
        <v>20.27</v>
      </c>
      <c r="K325" s="849">
        <v>15897.72</v>
      </c>
      <c r="L325" s="849">
        <v>1</v>
      </c>
      <c r="M325" s="849">
        <v>784.29797730636403</v>
      </c>
      <c r="N325" s="849"/>
      <c r="O325" s="849"/>
      <c r="P325" s="837"/>
      <c r="Q325" s="850"/>
    </row>
    <row r="326" spans="1:17" ht="14.4" customHeight="1" x14ac:dyDescent="0.3">
      <c r="A326" s="831" t="s">
        <v>583</v>
      </c>
      <c r="B326" s="832" t="s">
        <v>5000</v>
      </c>
      <c r="C326" s="832" t="s">
        <v>4553</v>
      </c>
      <c r="D326" s="832" t="s">
        <v>4679</v>
      </c>
      <c r="E326" s="832" t="s">
        <v>4622</v>
      </c>
      <c r="F326" s="849">
        <v>13.46</v>
      </c>
      <c r="G326" s="849">
        <v>4135.96</v>
      </c>
      <c r="H326" s="849"/>
      <c r="I326" s="849">
        <v>307.27786032689448</v>
      </c>
      <c r="J326" s="849"/>
      <c r="K326" s="849"/>
      <c r="L326" s="849"/>
      <c r="M326" s="849"/>
      <c r="N326" s="849"/>
      <c r="O326" s="849"/>
      <c r="P326" s="837"/>
      <c r="Q326" s="850"/>
    </row>
    <row r="327" spans="1:17" ht="14.4" customHeight="1" x14ac:dyDescent="0.3">
      <c r="A327" s="831" t="s">
        <v>583</v>
      </c>
      <c r="B327" s="832" t="s">
        <v>5000</v>
      </c>
      <c r="C327" s="832" t="s">
        <v>4553</v>
      </c>
      <c r="D327" s="832" t="s">
        <v>4680</v>
      </c>
      <c r="E327" s="832" t="s">
        <v>4622</v>
      </c>
      <c r="F327" s="849">
        <v>20.18</v>
      </c>
      <c r="G327" s="849">
        <v>15502.26</v>
      </c>
      <c r="H327" s="849">
        <v>1.6406504495256036</v>
      </c>
      <c r="I327" s="849">
        <v>768.19920713577801</v>
      </c>
      <c r="J327" s="849">
        <v>12.3</v>
      </c>
      <c r="K327" s="849">
        <v>9448.85</v>
      </c>
      <c r="L327" s="849">
        <v>1</v>
      </c>
      <c r="M327" s="849">
        <v>768.19918699186985</v>
      </c>
      <c r="N327" s="849"/>
      <c r="O327" s="849"/>
      <c r="P327" s="837"/>
      <c r="Q327" s="850"/>
    </row>
    <row r="328" spans="1:17" ht="14.4" customHeight="1" x14ac:dyDescent="0.3">
      <c r="A328" s="831" t="s">
        <v>583</v>
      </c>
      <c r="B328" s="832" t="s">
        <v>5000</v>
      </c>
      <c r="C328" s="832" t="s">
        <v>4553</v>
      </c>
      <c r="D328" s="832" t="s">
        <v>4681</v>
      </c>
      <c r="E328" s="832" t="s">
        <v>4866</v>
      </c>
      <c r="F328" s="849">
        <v>0</v>
      </c>
      <c r="G328" s="849">
        <v>-2.9103830456733704E-11</v>
      </c>
      <c r="H328" s="849"/>
      <c r="I328" s="849"/>
      <c r="J328" s="849">
        <v>0</v>
      </c>
      <c r="K328" s="849">
        <v>0</v>
      </c>
      <c r="L328" s="849"/>
      <c r="M328" s="849"/>
      <c r="N328" s="849">
        <v>0</v>
      </c>
      <c r="O328" s="849">
        <v>0</v>
      </c>
      <c r="P328" s="837"/>
      <c r="Q328" s="850"/>
    </row>
    <row r="329" spans="1:17" ht="14.4" customHeight="1" x14ac:dyDescent="0.3">
      <c r="A329" s="831" t="s">
        <v>583</v>
      </c>
      <c r="B329" s="832" t="s">
        <v>5000</v>
      </c>
      <c r="C329" s="832" t="s">
        <v>4553</v>
      </c>
      <c r="D329" s="832" t="s">
        <v>4681</v>
      </c>
      <c r="E329" s="832" t="s">
        <v>4682</v>
      </c>
      <c r="F329" s="849">
        <v>4</v>
      </c>
      <c r="G329" s="849">
        <v>319939.95999999996</v>
      </c>
      <c r="H329" s="849">
        <v>4.1550644155844152</v>
      </c>
      <c r="I329" s="849">
        <v>79984.989999999991</v>
      </c>
      <c r="J329" s="849">
        <v>1</v>
      </c>
      <c r="K329" s="849">
        <v>77000</v>
      </c>
      <c r="L329" s="849">
        <v>1</v>
      </c>
      <c r="M329" s="849">
        <v>77000</v>
      </c>
      <c r="N329" s="849">
        <v>10</v>
      </c>
      <c r="O329" s="849">
        <v>759614.54</v>
      </c>
      <c r="P329" s="837">
        <v>9.8651238961038974</v>
      </c>
      <c r="Q329" s="850">
        <v>75961.453999999998</v>
      </c>
    </row>
    <row r="330" spans="1:17" ht="14.4" customHeight="1" x14ac:dyDescent="0.3">
      <c r="A330" s="831" t="s">
        <v>583</v>
      </c>
      <c r="B330" s="832" t="s">
        <v>5000</v>
      </c>
      <c r="C330" s="832" t="s">
        <v>4553</v>
      </c>
      <c r="D330" s="832" t="s">
        <v>4683</v>
      </c>
      <c r="E330" s="832" t="s">
        <v>4684</v>
      </c>
      <c r="F330" s="849">
        <v>62.88000000000001</v>
      </c>
      <c r="G330" s="849">
        <v>20530.570000000003</v>
      </c>
      <c r="H330" s="849">
        <v>0.16666389307115523</v>
      </c>
      <c r="I330" s="849">
        <v>326.50397582697201</v>
      </c>
      <c r="J330" s="849">
        <v>377.28000000000003</v>
      </c>
      <c r="K330" s="849">
        <v>123185.47000000002</v>
      </c>
      <c r="L330" s="849">
        <v>1</v>
      </c>
      <c r="M330" s="849">
        <v>326.50940945716712</v>
      </c>
      <c r="N330" s="849">
        <v>260.35000000000002</v>
      </c>
      <c r="O330" s="849">
        <v>41479.220000000008</v>
      </c>
      <c r="P330" s="837">
        <v>0.33672169290745085</v>
      </c>
      <c r="Q330" s="850">
        <v>159.32099097368928</v>
      </c>
    </row>
    <row r="331" spans="1:17" ht="14.4" customHeight="1" x14ac:dyDescent="0.3">
      <c r="A331" s="831" t="s">
        <v>583</v>
      </c>
      <c r="B331" s="832" t="s">
        <v>5000</v>
      </c>
      <c r="C331" s="832" t="s">
        <v>4553</v>
      </c>
      <c r="D331" s="832" t="s">
        <v>5053</v>
      </c>
      <c r="E331" s="832" t="s">
        <v>4684</v>
      </c>
      <c r="F331" s="849">
        <v>3.79</v>
      </c>
      <c r="G331" s="849">
        <v>247.47000000000003</v>
      </c>
      <c r="H331" s="849"/>
      <c r="I331" s="849">
        <v>65.295514511873364</v>
      </c>
      <c r="J331" s="849"/>
      <c r="K331" s="849"/>
      <c r="L331" s="849"/>
      <c r="M331" s="849"/>
      <c r="N331" s="849"/>
      <c r="O331" s="849"/>
      <c r="P331" s="837"/>
      <c r="Q331" s="850"/>
    </row>
    <row r="332" spans="1:17" ht="14.4" customHeight="1" x14ac:dyDescent="0.3">
      <c r="A332" s="831" t="s">
        <v>583</v>
      </c>
      <c r="B332" s="832" t="s">
        <v>5000</v>
      </c>
      <c r="C332" s="832" t="s">
        <v>4553</v>
      </c>
      <c r="D332" s="832" t="s">
        <v>5054</v>
      </c>
      <c r="E332" s="832" t="s">
        <v>2068</v>
      </c>
      <c r="F332" s="849"/>
      <c r="G332" s="849"/>
      <c r="H332" s="849"/>
      <c r="I332" s="849"/>
      <c r="J332" s="849">
        <v>4.4000000000000004</v>
      </c>
      <c r="K332" s="849">
        <v>7180.2</v>
      </c>
      <c r="L332" s="849">
        <v>1</v>
      </c>
      <c r="M332" s="849">
        <v>1631.8636363636363</v>
      </c>
      <c r="N332" s="849"/>
      <c r="O332" s="849"/>
      <c r="P332" s="837"/>
      <c r="Q332" s="850"/>
    </row>
    <row r="333" spans="1:17" ht="14.4" customHeight="1" x14ac:dyDescent="0.3">
      <c r="A333" s="831" t="s">
        <v>583</v>
      </c>
      <c r="B333" s="832" t="s">
        <v>5000</v>
      </c>
      <c r="C333" s="832" t="s">
        <v>4553</v>
      </c>
      <c r="D333" s="832" t="s">
        <v>4686</v>
      </c>
      <c r="E333" s="832" t="s">
        <v>2087</v>
      </c>
      <c r="F333" s="849">
        <v>6.1499999999999995</v>
      </c>
      <c r="G333" s="849">
        <v>1446.9799999999998</v>
      </c>
      <c r="H333" s="849">
        <v>0.33514457507620182</v>
      </c>
      <c r="I333" s="849">
        <v>235.28130081300813</v>
      </c>
      <c r="J333" s="849">
        <v>18.350000000000001</v>
      </c>
      <c r="K333" s="849">
        <v>4317.4799999999996</v>
      </c>
      <c r="L333" s="849">
        <v>1</v>
      </c>
      <c r="M333" s="849">
        <v>235.28501362397816</v>
      </c>
      <c r="N333" s="849">
        <v>24.520000000000003</v>
      </c>
      <c r="O333" s="849">
        <v>2222.7600000000002</v>
      </c>
      <c r="P333" s="837">
        <v>0.51482809416604136</v>
      </c>
      <c r="Q333" s="850">
        <v>90.650897226753671</v>
      </c>
    </row>
    <row r="334" spans="1:17" ht="14.4" customHeight="1" x14ac:dyDescent="0.3">
      <c r="A334" s="831" t="s">
        <v>583</v>
      </c>
      <c r="B334" s="832" t="s">
        <v>5000</v>
      </c>
      <c r="C334" s="832" t="s">
        <v>4553</v>
      </c>
      <c r="D334" s="832" t="s">
        <v>4687</v>
      </c>
      <c r="E334" s="832" t="s">
        <v>4867</v>
      </c>
      <c r="F334" s="849">
        <v>0</v>
      </c>
      <c r="G334" s="849">
        <v>0</v>
      </c>
      <c r="H334" s="849"/>
      <c r="I334" s="849"/>
      <c r="J334" s="849">
        <v>0</v>
      </c>
      <c r="K334" s="849">
        <v>0</v>
      </c>
      <c r="L334" s="849"/>
      <c r="M334" s="849"/>
      <c r="N334" s="849">
        <v>0</v>
      </c>
      <c r="O334" s="849">
        <v>0</v>
      </c>
      <c r="P334" s="837"/>
      <c r="Q334" s="850"/>
    </row>
    <row r="335" spans="1:17" ht="14.4" customHeight="1" x14ac:dyDescent="0.3">
      <c r="A335" s="831" t="s">
        <v>583</v>
      </c>
      <c r="B335" s="832" t="s">
        <v>5000</v>
      </c>
      <c r="C335" s="832" t="s">
        <v>4553</v>
      </c>
      <c r="D335" s="832" t="s">
        <v>4687</v>
      </c>
      <c r="E335" s="832" t="s">
        <v>4688</v>
      </c>
      <c r="F335" s="849">
        <v>2</v>
      </c>
      <c r="G335" s="849">
        <v>15777.46</v>
      </c>
      <c r="H335" s="849">
        <v>1.7969976879007734</v>
      </c>
      <c r="I335" s="849">
        <v>7888.73</v>
      </c>
      <c r="J335" s="849">
        <v>1</v>
      </c>
      <c r="K335" s="849">
        <v>8779.9</v>
      </c>
      <c r="L335" s="849">
        <v>1</v>
      </c>
      <c r="M335" s="849">
        <v>8779.9</v>
      </c>
      <c r="N335" s="849">
        <v>2.92</v>
      </c>
      <c r="O335" s="849">
        <v>24910.74</v>
      </c>
      <c r="P335" s="837">
        <v>2.8372464378865367</v>
      </c>
      <c r="Q335" s="850">
        <v>8531.0753424657541</v>
      </c>
    </row>
    <row r="336" spans="1:17" ht="14.4" customHeight="1" x14ac:dyDescent="0.3">
      <c r="A336" s="831" t="s">
        <v>583</v>
      </c>
      <c r="B336" s="832" t="s">
        <v>5000</v>
      </c>
      <c r="C336" s="832" t="s">
        <v>4553</v>
      </c>
      <c r="D336" s="832" t="s">
        <v>5055</v>
      </c>
      <c r="E336" s="832" t="s">
        <v>5056</v>
      </c>
      <c r="F336" s="849">
        <v>16</v>
      </c>
      <c r="G336" s="849">
        <v>2370.5499999999997</v>
      </c>
      <c r="H336" s="849">
        <v>1.2723003434950622</v>
      </c>
      <c r="I336" s="849">
        <v>148.15937499999998</v>
      </c>
      <c r="J336" s="849">
        <v>17</v>
      </c>
      <c r="K336" s="849">
        <v>1863.2</v>
      </c>
      <c r="L336" s="849">
        <v>1</v>
      </c>
      <c r="M336" s="849">
        <v>109.60000000000001</v>
      </c>
      <c r="N336" s="849"/>
      <c r="O336" s="849"/>
      <c r="P336" s="837"/>
      <c r="Q336" s="850"/>
    </row>
    <row r="337" spans="1:17" ht="14.4" customHeight="1" x14ac:dyDescent="0.3">
      <c r="A337" s="831" t="s">
        <v>583</v>
      </c>
      <c r="B337" s="832" t="s">
        <v>5000</v>
      </c>
      <c r="C337" s="832" t="s">
        <v>4553</v>
      </c>
      <c r="D337" s="832" t="s">
        <v>4692</v>
      </c>
      <c r="E337" s="832" t="s">
        <v>4693</v>
      </c>
      <c r="F337" s="849">
        <v>17</v>
      </c>
      <c r="G337" s="849">
        <v>6222.17</v>
      </c>
      <c r="H337" s="849">
        <v>1.347069953929821</v>
      </c>
      <c r="I337" s="849">
        <v>366.01</v>
      </c>
      <c r="J337" s="849">
        <v>12.620000000000001</v>
      </c>
      <c r="K337" s="849">
        <v>4619.04</v>
      </c>
      <c r="L337" s="849">
        <v>1</v>
      </c>
      <c r="M337" s="849">
        <v>366.00950871632324</v>
      </c>
      <c r="N337" s="849">
        <v>26.950000000000003</v>
      </c>
      <c r="O337" s="849">
        <v>2267.8399999999997</v>
      </c>
      <c r="P337" s="837">
        <v>0.49097647996120397</v>
      </c>
      <c r="Q337" s="850">
        <v>84.149907235621498</v>
      </c>
    </row>
    <row r="338" spans="1:17" ht="14.4" customHeight="1" x14ac:dyDescent="0.3">
      <c r="A338" s="831" t="s">
        <v>583</v>
      </c>
      <c r="B338" s="832" t="s">
        <v>5000</v>
      </c>
      <c r="C338" s="832" t="s">
        <v>4553</v>
      </c>
      <c r="D338" s="832" t="s">
        <v>4694</v>
      </c>
      <c r="E338" s="832" t="s">
        <v>4695</v>
      </c>
      <c r="F338" s="849"/>
      <c r="G338" s="849"/>
      <c r="H338" s="849"/>
      <c r="I338" s="849"/>
      <c r="J338" s="849">
        <v>5.58</v>
      </c>
      <c r="K338" s="849">
        <v>41028.230000000003</v>
      </c>
      <c r="L338" s="849">
        <v>1</v>
      </c>
      <c r="M338" s="849">
        <v>7352.7293906810037</v>
      </c>
      <c r="N338" s="849"/>
      <c r="O338" s="849"/>
      <c r="P338" s="837"/>
      <c r="Q338" s="850"/>
    </row>
    <row r="339" spans="1:17" ht="14.4" customHeight="1" x14ac:dyDescent="0.3">
      <c r="A339" s="831" t="s">
        <v>583</v>
      </c>
      <c r="B339" s="832" t="s">
        <v>5000</v>
      </c>
      <c r="C339" s="832" t="s">
        <v>4553</v>
      </c>
      <c r="D339" s="832" t="s">
        <v>4696</v>
      </c>
      <c r="E339" s="832" t="s">
        <v>4693</v>
      </c>
      <c r="F339" s="849">
        <v>9</v>
      </c>
      <c r="G339" s="849">
        <v>13176.18</v>
      </c>
      <c r="H339" s="849">
        <v>0.75000000000000011</v>
      </c>
      <c r="I339" s="849">
        <v>1464.02</v>
      </c>
      <c r="J339" s="849">
        <v>12</v>
      </c>
      <c r="K339" s="849">
        <v>17568.239999999998</v>
      </c>
      <c r="L339" s="849">
        <v>1</v>
      </c>
      <c r="M339" s="849">
        <v>1464.0199999999998</v>
      </c>
      <c r="N339" s="849">
        <v>23.02</v>
      </c>
      <c r="O339" s="849">
        <v>7231.95</v>
      </c>
      <c r="P339" s="837">
        <v>0.41164908949331297</v>
      </c>
      <c r="Q339" s="850">
        <v>314.15942658557776</v>
      </c>
    </row>
    <row r="340" spans="1:17" ht="14.4" customHeight="1" x14ac:dyDescent="0.3">
      <c r="A340" s="831" t="s">
        <v>583</v>
      </c>
      <c r="B340" s="832" t="s">
        <v>5000</v>
      </c>
      <c r="C340" s="832" t="s">
        <v>4553</v>
      </c>
      <c r="D340" s="832" t="s">
        <v>4701</v>
      </c>
      <c r="E340" s="832" t="s">
        <v>4702</v>
      </c>
      <c r="F340" s="849">
        <v>146.79</v>
      </c>
      <c r="G340" s="849">
        <v>79052.960000000006</v>
      </c>
      <c r="H340" s="849">
        <v>1.0715414532756971</v>
      </c>
      <c r="I340" s="849">
        <v>538.54458750596098</v>
      </c>
      <c r="J340" s="849">
        <v>136.98999999999998</v>
      </c>
      <c r="K340" s="849">
        <v>73774.989999999991</v>
      </c>
      <c r="L340" s="849">
        <v>1</v>
      </c>
      <c r="M340" s="849">
        <v>538.54288634206875</v>
      </c>
      <c r="N340" s="849">
        <v>120.1</v>
      </c>
      <c r="O340" s="849">
        <v>49618.100000000006</v>
      </c>
      <c r="P340" s="837">
        <v>0.67255990139747912</v>
      </c>
      <c r="Q340" s="850">
        <v>413.1398834304747</v>
      </c>
    </row>
    <row r="341" spans="1:17" ht="14.4" customHeight="1" x14ac:dyDescent="0.3">
      <c r="A341" s="831" t="s">
        <v>583</v>
      </c>
      <c r="B341" s="832" t="s">
        <v>5000</v>
      </c>
      <c r="C341" s="832" t="s">
        <v>4553</v>
      </c>
      <c r="D341" s="832" t="s">
        <v>4705</v>
      </c>
      <c r="E341" s="832" t="s">
        <v>4867</v>
      </c>
      <c r="F341" s="849">
        <v>0</v>
      </c>
      <c r="G341" s="849">
        <v>0</v>
      </c>
      <c r="H341" s="849"/>
      <c r="I341" s="849"/>
      <c r="J341" s="849">
        <v>0</v>
      </c>
      <c r="K341" s="849">
        <v>0</v>
      </c>
      <c r="L341" s="849"/>
      <c r="M341" s="849"/>
      <c r="N341" s="849">
        <v>0</v>
      </c>
      <c r="O341" s="849">
        <v>0</v>
      </c>
      <c r="P341" s="837"/>
      <c r="Q341" s="850"/>
    </row>
    <row r="342" spans="1:17" ht="14.4" customHeight="1" x14ac:dyDescent="0.3">
      <c r="A342" s="831" t="s">
        <v>583</v>
      </c>
      <c r="B342" s="832" t="s">
        <v>5000</v>
      </c>
      <c r="C342" s="832" t="s">
        <v>4553</v>
      </c>
      <c r="D342" s="832" t="s">
        <v>4705</v>
      </c>
      <c r="E342" s="832" t="s">
        <v>4688</v>
      </c>
      <c r="F342" s="849">
        <v>2</v>
      </c>
      <c r="G342" s="849">
        <v>32937.4</v>
      </c>
      <c r="H342" s="849">
        <v>1.8757275139807972</v>
      </c>
      <c r="I342" s="849">
        <v>16468.7</v>
      </c>
      <c r="J342" s="849">
        <v>1</v>
      </c>
      <c r="K342" s="849">
        <v>17559.8</v>
      </c>
      <c r="L342" s="849">
        <v>1</v>
      </c>
      <c r="M342" s="849">
        <v>17559.8</v>
      </c>
      <c r="N342" s="849">
        <v>4</v>
      </c>
      <c r="O342" s="849">
        <v>67582.52</v>
      </c>
      <c r="P342" s="837">
        <v>3.8487067050877575</v>
      </c>
      <c r="Q342" s="850">
        <v>16895.63</v>
      </c>
    </row>
    <row r="343" spans="1:17" ht="14.4" customHeight="1" x14ac:dyDescent="0.3">
      <c r="A343" s="831" t="s">
        <v>583</v>
      </c>
      <c r="B343" s="832" t="s">
        <v>5000</v>
      </c>
      <c r="C343" s="832" t="s">
        <v>4553</v>
      </c>
      <c r="D343" s="832" t="s">
        <v>4708</v>
      </c>
      <c r="E343" s="832" t="s">
        <v>4693</v>
      </c>
      <c r="F343" s="849"/>
      <c r="G343" s="849"/>
      <c r="H343" s="849"/>
      <c r="I343" s="849"/>
      <c r="J343" s="849">
        <v>1</v>
      </c>
      <c r="K343" s="849">
        <v>2928.05</v>
      </c>
      <c r="L343" s="849">
        <v>1</v>
      </c>
      <c r="M343" s="849">
        <v>2928.05</v>
      </c>
      <c r="N343" s="849"/>
      <c r="O343" s="849"/>
      <c r="P343" s="837"/>
      <c r="Q343" s="850"/>
    </row>
    <row r="344" spans="1:17" ht="14.4" customHeight="1" x14ac:dyDescent="0.3">
      <c r="A344" s="831" t="s">
        <v>583</v>
      </c>
      <c r="B344" s="832" t="s">
        <v>5000</v>
      </c>
      <c r="C344" s="832" t="s">
        <v>4553</v>
      </c>
      <c r="D344" s="832" t="s">
        <v>5057</v>
      </c>
      <c r="E344" s="832" t="s">
        <v>2320</v>
      </c>
      <c r="F344" s="849">
        <v>0.2</v>
      </c>
      <c r="G344" s="849">
        <v>157.96</v>
      </c>
      <c r="H344" s="849"/>
      <c r="I344" s="849">
        <v>789.8</v>
      </c>
      <c r="J344" s="849"/>
      <c r="K344" s="849"/>
      <c r="L344" s="849"/>
      <c r="M344" s="849"/>
      <c r="N344" s="849">
        <v>0.5</v>
      </c>
      <c r="O344" s="849">
        <v>280.75</v>
      </c>
      <c r="P344" s="837"/>
      <c r="Q344" s="850">
        <v>561.5</v>
      </c>
    </row>
    <row r="345" spans="1:17" ht="14.4" customHeight="1" x14ac:dyDescent="0.3">
      <c r="A345" s="831" t="s">
        <v>583</v>
      </c>
      <c r="B345" s="832" t="s">
        <v>5000</v>
      </c>
      <c r="C345" s="832" t="s">
        <v>4553</v>
      </c>
      <c r="D345" s="832" t="s">
        <v>4713</v>
      </c>
      <c r="E345" s="832" t="s">
        <v>2400</v>
      </c>
      <c r="F345" s="849">
        <v>1</v>
      </c>
      <c r="G345" s="849">
        <v>1749.08</v>
      </c>
      <c r="H345" s="849">
        <v>1</v>
      </c>
      <c r="I345" s="849">
        <v>1749.08</v>
      </c>
      <c r="J345" s="849">
        <v>1</v>
      </c>
      <c r="K345" s="849">
        <v>1749.08</v>
      </c>
      <c r="L345" s="849">
        <v>1</v>
      </c>
      <c r="M345" s="849">
        <v>1749.08</v>
      </c>
      <c r="N345" s="849"/>
      <c r="O345" s="849"/>
      <c r="P345" s="837"/>
      <c r="Q345" s="850"/>
    </row>
    <row r="346" spans="1:17" ht="14.4" customHeight="1" x14ac:dyDescent="0.3">
      <c r="A346" s="831" t="s">
        <v>583</v>
      </c>
      <c r="B346" s="832" t="s">
        <v>5000</v>
      </c>
      <c r="C346" s="832" t="s">
        <v>4553</v>
      </c>
      <c r="D346" s="832" t="s">
        <v>4715</v>
      </c>
      <c r="E346" s="832" t="s">
        <v>4624</v>
      </c>
      <c r="F346" s="849">
        <v>4.92</v>
      </c>
      <c r="G346" s="849">
        <v>3145.68</v>
      </c>
      <c r="H346" s="849"/>
      <c r="I346" s="849">
        <v>639.36585365853659</v>
      </c>
      <c r="J346" s="849"/>
      <c r="K346" s="849"/>
      <c r="L346" s="849"/>
      <c r="M346" s="849"/>
      <c r="N346" s="849"/>
      <c r="O346" s="849"/>
      <c r="P346" s="837"/>
      <c r="Q346" s="850"/>
    </row>
    <row r="347" spans="1:17" ht="14.4" customHeight="1" x14ac:dyDescent="0.3">
      <c r="A347" s="831" t="s">
        <v>583</v>
      </c>
      <c r="B347" s="832" t="s">
        <v>5000</v>
      </c>
      <c r="C347" s="832" t="s">
        <v>4553</v>
      </c>
      <c r="D347" s="832" t="s">
        <v>5058</v>
      </c>
      <c r="E347" s="832" t="s">
        <v>2311</v>
      </c>
      <c r="F347" s="849"/>
      <c r="G347" s="849"/>
      <c r="H347" s="849"/>
      <c r="I347" s="849"/>
      <c r="J347" s="849"/>
      <c r="K347" s="849"/>
      <c r="L347" s="849"/>
      <c r="M347" s="849"/>
      <c r="N347" s="849">
        <v>0.9</v>
      </c>
      <c r="O347" s="849">
        <v>485.1</v>
      </c>
      <c r="P347" s="837"/>
      <c r="Q347" s="850">
        <v>539</v>
      </c>
    </row>
    <row r="348" spans="1:17" ht="14.4" customHeight="1" x14ac:dyDescent="0.3">
      <c r="A348" s="831" t="s">
        <v>583</v>
      </c>
      <c r="B348" s="832" t="s">
        <v>5000</v>
      </c>
      <c r="C348" s="832" t="s">
        <v>4553</v>
      </c>
      <c r="D348" s="832" t="s">
        <v>5059</v>
      </c>
      <c r="E348" s="832" t="s">
        <v>2311</v>
      </c>
      <c r="F348" s="849">
        <v>7</v>
      </c>
      <c r="G348" s="849">
        <v>22846.14</v>
      </c>
      <c r="H348" s="849">
        <v>0.74468090654549846</v>
      </c>
      <c r="I348" s="849">
        <v>3263.7342857142858</v>
      </c>
      <c r="J348" s="849">
        <v>9.4</v>
      </c>
      <c r="K348" s="849">
        <v>30679.1</v>
      </c>
      <c r="L348" s="849">
        <v>1</v>
      </c>
      <c r="M348" s="849">
        <v>3263.7340425531911</v>
      </c>
      <c r="N348" s="849"/>
      <c r="O348" s="849"/>
      <c r="P348" s="837"/>
      <c r="Q348" s="850"/>
    </row>
    <row r="349" spans="1:17" ht="14.4" customHeight="1" x14ac:dyDescent="0.3">
      <c r="A349" s="831" t="s">
        <v>583</v>
      </c>
      <c r="B349" s="832" t="s">
        <v>5000</v>
      </c>
      <c r="C349" s="832" t="s">
        <v>4553</v>
      </c>
      <c r="D349" s="832" t="s">
        <v>4719</v>
      </c>
      <c r="E349" s="832" t="s">
        <v>4720</v>
      </c>
      <c r="F349" s="849"/>
      <c r="G349" s="849"/>
      <c r="H349" s="849"/>
      <c r="I349" s="849"/>
      <c r="J349" s="849"/>
      <c r="K349" s="849"/>
      <c r="L349" s="849"/>
      <c r="M349" s="849"/>
      <c r="N349" s="849">
        <v>3.96</v>
      </c>
      <c r="O349" s="849">
        <v>75715.990000000005</v>
      </c>
      <c r="P349" s="837"/>
      <c r="Q349" s="850">
        <v>19120.199494949495</v>
      </c>
    </row>
    <row r="350" spans="1:17" ht="14.4" customHeight="1" x14ac:dyDescent="0.3">
      <c r="A350" s="831" t="s">
        <v>583</v>
      </c>
      <c r="B350" s="832" t="s">
        <v>5000</v>
      </c>
      <c r="C350" s="832" t="s">
        <v>4553</v>
      </c>
      <c r="D350" s="832" t="s">
        <v>4719</v>
      </c>
      <c r="E350" s="832" t="s">
        <v>4872</v>
      </c>
      <c r="F350" s="849"/>
      <c r="G350" s="849"/>
      <c r="H350" s="849"/>
      <c r="I350" s="849"/>
      <c r="J350" s="849"/>
      <c r="K350" s="849"/>
      <c r="L350" s="849"/>
      <c r="M350" s="849"/>
      <c r="N350" s="849">
        <v>0</v>
      </c>
      <c r="O350" s="849">
        <v>0</v>
      </c>
      <c r="P350" s="837"/>
      <c r="Q350" s="850"/>
    </row>
    <row r="351" spans="1:17" ht="14.4" customHeight="1" x14ac:dyDescent="0.3">
      <c r="A351" s="831" t="s">
        <v>583</v>
      </c>
      <c r="B351" s="832" t="s">
        <v>5000</v>
      </c>
      <c r="C351" s="832" t="s">
        <v>4553</v>
      </c>
      <c r="D351" s="832" t="s">
        <v>4726</v>
      </c>
      <c r="E351" s="832" t="s">
        <v>3365</v>
      </c>
      <c r="F351" s="849"/>
      <c r="G351" s="849"/>
      <c r="H351" s="849"/>
      <c r="I351" s="849"/>
      <c r="J351" s="849"/>
      <c r="K351" s="849"/>
      <c r="L351" s="849"/>
      <c r="M351" s="849"/>
      <c r="N351" s="849">
        <v>0.8</v>
      </c>
      <c r="O351" s="849">
        <v>7017.26</v>
      </c>
      <c r="P351" s="837"/>
      <c r="Q351" s="850">
        <v>8771.5749999999989</v>
      </c>
    </row>
    <row r="352" spans="1:17" ht="14.4" customHeight="1" x14ac:dyDescent="0.3">
      <c r="A352" s="831" t="s">
        <v>583</v>
      </c>
      <c r="B352" s="832" t="s">
        <v>5000</v>
      </c>
      <c r="C352" s="832" t="s">
        <v>4553</v>
      </c>
      <c r="D352" s="832" t="s">
        <v>5060</v>
      </c>
      <c r="E352" s="832" t="s">
        <v>5061</v>
      </c>
      <c r="F352" s="849">
        <v>3</v>
      </c>
      <c r="G352" s="849">
        <v>19036.71</v>
      </c>
      <c r="H352" s="849"/>
      <c r="I352" s="849">
        <v>6345.57</v>
      </c>
      <c r="J352" s="849"/>
      <c r="K352" s="849"/>
      <c r="L352" s="849"/>
      <c r="M352" s="849"/>
      <c r="N352" s="849"/>
      <c r="O352" s="849"/>
      <c r="P352" s="837"/>
      <c r="Q352" s="850"/>
    </row>
    <row r="353" spans="1:17" ht="14.4" customHeight="1" x14ac:dyDescent="0.3">
      <c r="A353" s="831" t="s">
        <v>583</v>
      </c>
      <c r="B353" s="832" t="s">
        <v>5000</v>
      </c>
      <c r="C353" s="832" t="s">
        <v>4553</v>
      </c>
      <c r="D353" s="832" t="s">
        <v>4734</v>
      </c>
      <c r="E353" s="832" t="s">
        <v>4873</v>
      </c>
      <c r="F353" s="849">
        <v>0</v>
      </c>
      <c r="G353" s="849">
        <v>0</v>
      </c>
      <c r="H353" s="849"/>
      <c r="I353" s="849"/>
      <c r="J353" s="849"/>
      <c r="K353" s="849"/>
      <c r="L353" s="849"/>
      <c r="M353" s="849"/>
      <c r="N353" s="849"/>
      <c r="O353" s="849"/>
      <c r="P353" s="837"/>
      <c r="Q353" s="850"/>
    </row>
    <row r="354" spans="1:17" ht="14.4" customHeight="1" x14ac:dyDescent="0.3">
      <c r="A354" s="831" t="s">
        <v>583</v>
      </c>
      <c r="B354" s="832" t="s">
        <v>5000</v>
      </c>
      <c r="C354" s="832" t="s">
        <v>4553</v>
      </c>
      <c r="D354" s="832" t="s">
        <v>4734</v>
      </c>
      <c r="E354" s="832" t="s">
        <v>4735</v>
      </c>
      <c r="F354" s="849">
        <v>6.17</v>
      </c>
      <c r="G354" s="849">
        <v>23561.21</v>
      </c>
      <c r="H354" s="849"/>
      <c r="I354" s="849">
        <v>3818.6726094003238</v>
      </c>
      <c r="J354" s="849"/>
      <c r="K354" s="849"/>
      <c r="L354" s="849"/>
      <c r="M354" s="849"/>
      <c r="N354" s="849"/>
      <c r="O354" s="849"/>
      <c r="P354" s="837"/>
      <c r="Q354" s="850"/>
    </row>
    <row r="355" spans="1:17" ht="14.4" customHeight="1" x14ac:dyDescent="0.3">
      <c r="A355" s="831" t="s">
        <v>583</v>
      </c>
      <c r="B355" s="832" t="s">
        <v>5000</v>
      </c>
      <c r="C355" s="832" t="s">
        <v>4553</v>
      </c>
      <c r="D355" s="832" t="s">
        <v>4736</v>
      </c>
      <c r="E355" s="832" t="s">
        <v>4873</v>
      </c>
      <c r="F355" s="849">
        <v>0</v>
      </c>
      <c r="G355" s="849">
        <v>-7.2759576141834259E-12</v>
      </c>
      <c r="H355" s="849"/>
      <c r="I355" s="849"/>
      <c r="J355" s="849"/>
      <c r="K355" s="849"/>
      <c r="L355" s="849"/>
      <c r="M355" s="849"/>
      <c r="N355" s="849"/>
      <c r="O355" s="849"/>
      <c r="P355" s="837"/>
      <c r="Q355" s="850"/>
    </row>
    <row r="356" spans="1:17" ht="14.4" customHeight="1" x14ac:dyDescent="0.3">
      <c r="A356" s="831" t="s">
        <v>583</v>
      </c>
      <c r="B356" s="832" t="s">
        <v>5000</v>
      </c>
      <c r="C356" s="832" t="s">
        <v>4553</v>
      </c>
      <c r="D356" s="832" t="s">
        <v>4736</v>
      </c>
      <c r="E356" s="832" t="s">
        <v>4735</v>
      </c>
      <c r="F356" s="849">
        <v>1.95</v>
      </c>
      <c r="G356" s="849">
        <v>70057.119999999995</v>
      </c>
      <c r="H356" s="849"/>
      <c r="I356" s="849">
        <v>35926.728205128202</v>
      </c>
      <c r="J356" s="849"/>
      <c r="K356" s="849"/>
      <c r="L356" s="849"/>
      <c r="M356" s="849"/>
      <c r="N356" s="849"/>
      <c r="O356" s="849"/>
      <c r="P356" s="837"/>
      <c r="Q356" s="850"/>
    </row>
    <row r="357" spans="1:17" ht="14.4" customHeight="1" x14ac:dyDescent="0.3">
      <c r="A357" s="831" t="s">
        <v>583</v>
      </c>
      <c r="B357" s="832" t="s">
        <v>5000</v>
      </c>
      <c r="C357" s="832" t="s">
        <v>4553</v>
      </c>
      <c r="D357" s="832" t="s">
        <v>4739</v>
      </c>
      <c r="E357" s="832" t="s">
        <v>4740</v>
      </c>
      <c r="F357" s="849">
        <v>14.870000000000001</v>
      </c>
      <c r="G357" s="849">
        <v>4569.2</v>
      </c>
      <c r="H357" s="849">
        <v>0.43606684729548267</v>
      </c>
      <c r="I357" s="849">
        <v>307.27639542703429</v>
      </c>
      <c r="J357" s="849">
        <v>34.1</v>
      </c>
      <c r="K357" s="849">
        <v>10478.210000000001</v>
      </c>
      <c r="L357" s="849">
        <v>1</v>
      </c>
      <c r="M357" s="849">
        <v>307.27888563049856</v>
      </c>
      <c r="N357" s="849"/>
      <c r="O357" s="849"/>
      <c r="P357" s="837"/>
      <c r="Q357" s="850"/>
    </row>
    <row r="358" spans="1:17" ht="14.4" customHeight="1" x14ac:dyDescent="0.3">
      <c r="A358" s="831" t="s">
        <v>583</v>
      </c>
      <c r="B358" s="832" t="s">
        <v>5000</v>
      </c>
      <c r="C358" s="832" t="s">
        <v>4553</v>
      </c>
      <c r="D358" s="832" t="s">
        <v>5062</v>
      </c>
      <c r="E358" s="832" t="s">
        <v>5063</v>
      </c>
      <c r="F358" s="849">
        <v>1.4</v>
      </c>
      <c r="G358" s="849">
        <v>1534.26</v>
      </c>
      <c r="H358" s="849"/>
      <c r="I358" s="849">
        <v>1095.9000000000001</v>
      </c>
      <c r="J358" s="849"/>
      <c r="K358" s="849"/>
      <c r="L358" s="849"/>
      <c r="M358" s="849"/>
      <c r="N358" s="849"/>
      <c r="O358" s="849"/>
      <c r="P358" s="837"/>
      <c r="Q358" s="850"/>
    </row>
    <row r="359" spans="1:17" ht="14.4" customHeight="1" x14ac:dyDescent="0.3">
      <c r="A359" s="831" t="s">
        <v>583</v>
      </c>
      <c r="B359" s="832" t="s">
        <v>5000</v>
      </c>
      <c r="C359" s="832" t="s">
        <v>4553</v>
      </c>
      <c r="D359" s="832" t="s">
        <v>4741</v>
      </c>
      <c r="E359" s="832" t="s">
        <v>4740</v>
      </c>
      <c r="F359" s="849">
        <v>73.789999999999992</v>
      </c>
      <c r="G359" s="849">
        <v>56685.46</v>
      </c>
      <c r="H359" s="849">
        <v>1.3738599127484246</v>
      </c>
      <c r="I359" s="849">
        <v>768.19975606450748</v>
      </c>
      <c r="J359" s="849">
        <v>53.71</v>
      </c>
      <c r="K359" s="849">
        <v>41260</v>
      </c>
      <c r="L359" s="849">
        <v>1</v>
      </c>
      <c r="M359" s="849">
        <v>768.1995903928505</v>
      </c>
      <c r="N359" s="849"/>
      <c r="O359" s="849"/>
      <c r="P359" s="837"/>
      <c r="Q359" s="850"/>
    </row>
    <row r="360" spans="1:17" ht="14.4" customHeight="1" x14ac:dyDescent="0.3">
      <c r="A360" s="831" t="s">
        <v>583</v>
      </c>
      <c r="B360" s="832" t="s">
        <v>5000</v>
      </c>
      <c r="C360" s="832" t="s">
        <v>4553</v>
      </c>
      <c r="D360" s="832" t="s">
        <v>4742</v>
      </c>
      <c r="E360" s="832" t="s">
        <v>3365</v>
      </c>
      <c r="F360" s="849"/>
      <c r="G360" s="849"/>
      <c r="H360" s="849"/>
      <c r="I360" s="849"/>
      <c r="J360" s="849"/>
      <c r="K360" s="849"/>
      <c r="L360" s="849"/>
      <c r="M360" s="849"/>
      <c r="N360" s="849">
        <v>2</v>
      </c>
      <c r="O360" s="849">
        <v>43840.4</v>
      </c>
      <c r="P360" s="837"/>
      <c r="Q360" s="850">
        <v>21920.2</v>
      </c>
    </row>
    <row r="361" spans="1:17" ht="14.4" customHeight="1" x14ac:dyDescent="0.3">
      <c r="A361" s="831" t="s">
        <v>583</v>
      </c>
      <c r="B361" s="832" t="s">
        <v>5000</v>
      </c>
      <c r="C361" s="832" t="s">
        <v>4553</v>
      </c>
      <c r="D361" s="832" t="s">
        <v>5064</v>
      </c>
      <c r="E361" s="832" t="s">
        <v>5065</v>
      </c>
      <c r="F361" s="849">
        <v>0.28000000000000003</v>
      </c>
      <c r="G361" s="849">
        <v>1298.69</v>
      </c>
      <c r="H361" s="849"/>
      <c r="I361" s="849">
        <v>4638.1785714285716</v>
      </c>
      <c r="J361" s="849"/>
      <c r="K361" s="849"/>
      <c r="L361" s="849"/>
      <c r="M361" s="849"/>
      <c r="N361" s="849"/>
      <c r="O361" s="849"/>
      <c r="P361" s="837"/>
      <c r="Q361" s="850"/>
    </row>
    <row r="362" spans="1:17" ht="14.4" customHeight="1" x14ac:dyDescent="0.3">
      <c r="A362" s="831" t="s">
        <v>583</v>
      </c>
      <c r="B362" s="832" t="s">
        <v>5000</v>
      </c>
      <c r="C362" s="832" t="s">
        <v>4553</v>
      </c>
      <c r="D362" s="832" t="s">
        <v>5066</v>
      </c>
      <c r="E362" s="832" t="s">
        <v>4569</v>
      </c>
      <c r="F362" s="849">
        <v>0.3</v>
      </c>
      <c r="G362" s="849">
        <v>10.97</v>
      </c>
      <c r="H362" s="849"/>
      <c r="I362" s="849">
        <v>36.56666666666667</v>
      </c>
      <c r="J362" s="849"/>
      <c r="K362" s="849"/>
      <c r="L362" s="849"/>
      <c r="M362" s="849"/>
      <c r="N362" s="849"/>
      <c r="O362" s="849"/>
      <c r="P362" s="837"/>
      <c r="Q362" s="850"/>
    </row>
    <row r="363" spans="1:17" ht="14.4" customHeight="1" x14ac:dyDescent="0.3">
      <c r="A363" s="831" t="s">
        <v>583</v>
      </c>
      <c r="B363" s="832" t="s">
        <v>5000</v>
      </c>
      <c r="C363" s="832" t="s">
        <v>4553</v>
      </c>
      <c r="D363" s="832" t="s">
        <v>4744</v>
      </c>
      <c r="E363" s="832" t="s">
        <v>720</v>
      </c>
      <c r="F363" s="849"/>
      <c r="G363" s="849"/>
      <c r="H363" s="849"/>
      <c r="I363" s="849"/>
      <c r="J363" s="849"/>
      <c r="K363" s="849"/>
      <c r="L363" s="849"/>
      <c r="M363" s="849"/>
      <c r="N363" s="849">
        <v>10</v>
      </c>
      <c r="O363" s="849">
        <v>12426.800000000001</v>
      </c>
      <c r="P363" s="837"/>
      <c r="Q363" s="850">
        <v>1242.68</v>
      </c>
    </row>
    <row r="364" spans="1:17" ht="14.4" customHeight="1" x14ac:dyDescent="0.3">
      <c r="A364" s="831" t="s">
        <v>583</v>
      </c>
      <c r="B364" s="832" t="s">
        <v>5000</v>
      </c>
      <c r="C364" s="832" t="s">
        <v>4553</v>
      </c>
      <c r="D364" s="832" t="s">
        <v>4751</v>
      </c>
      <c r="E364" s="832" t="s">
        <v>4752</v>
      </c>
      <c r="F364" s="849"/>
      <c r="G364" s="849"/>
      <c r="H364" s="849"/>
      <c r="I364" s="849"/>
      <c r="J364" s="849">
        <v>4</v>
      </c>
      <c r="K364" s="849">
        <v>3137.2</v>
      </c>
      <c r="L364" s="849">
        <v>1</v>
      </c>
      <c r="M364" s="849">
        <v>784.3</v>
      </c>
      <c r="N364" s="849"/>
      <c r="O364" s="849"/>
      <c r="P364" s="837"/>
      <c r="Q364" s="850"/>
    </row>
    <row r="365" spans="1:17" ht="14.4" customHeight="1" x14ac:dyDescent="0.3">
      <c r="A365" s="831" t="s">
        <v>583</v>
      </c>
      <c r="B365" s="832" t="s">
        <v>5000</v>
      </c>
      <c r="C365" s="832" t="s">
        <v>4553</v>
      </c>
      <c r="D365" s="832" t="s">
        <v>4753</v>
      </c>
      <c r="E365" s="832" t="s">
        <v>4752</v>
      </c>
      <c r="F365" s="849"/>
      <c r="G365" s="849"/>
      <c r="H365" s="849"/>
      <c r="I365" s="849"/>
      <c r="J365" s="849">
        <v>1.45</v>
      </c>
      <c r="K365" s="849">
        <v>341.16999999999996</v>
      </c>
      <c r="L365" s="849">
        <v>1</v>
      </c>
      <c r="M365" s="849">
        <v>235.28965517241377</v>
      </c>
      <c r="N365" s="849"/>
      <c r="O365" s="849"/>
      <c r="P365" s="837"/>
      <c r="Q365" s="850"/>
    </row>
    <row r="366" spans="1:17" ht="14.4" customHeight="1" x14ac:dyDescent="0.3">
      <c r="A366" s="831" t="s">
        <v>583</v>
      </c>
      <c r="B366" s="832" t="s">
        <v>5000</v>
      </c>
      <c r="C366" s="832" t="s">
        <v>4553</v>
      </c>
      <c r="D366" s="832" t="s">
        <v>4754</v>
      </c>
      <c r="E366" s="832" t="s">
        <v>4752</v>
      </c>
      <c r="F366" s="849"/>
      <c r="G366" s="849"/>
      <c r="H366" s="849"/>
      <c r="I366" s="849"/>
      <c r="J366" s="849">
        <v>6.98</v>
      </c>
      <c r="K366" s="849">
        <v>16423.22</v>
      </c>
      <c r="L366" s="849">
        <v>1</v>
      </c>
      <c r="M366" s="849">
        <v>2352.8968481375359</v>
      </c>
      <c r="N366" s="849"/>
      <c r="O366" s="849"/>
      <c r="P366" s="837"/>
      <c r="Q366" s="850"/>
    </row>
    <row r="367" spans="1:17" ht="14.4" customHeight="1" x14ac:dyDescent="0.3">
      <c r="A367" s="831" t="s">
        <v>583</v>
      </c>
      <c r="B367" s="832" t="s">
        <v>5000</v>
      </c>
      <c r="C367" s="832" t="s">
        <v>4553</v>
      </c>
      <c r="D367" s="832" t="s">
        <v>4756</v>
      </c>
      <c r="E367" s="832" t="s">
        <v>818</v>
      </c>
      <c r="F367" s="849"/>
      <c r="G367" s="849"/>
      <c r="H367" s="849"/>
      <c r="I367" s="849"/>
      <c r="J367" s="849">
        <v>5</v>
      </c>
      <c r="K367" s="849">
        <v>3438.3</v>
      </c>
      <c r="L367" s="849">
        <v>1</v>
      </c>
      <c r="M367" s="849">
        <v>687.66000000000008</v>
      </c>
      <c r="N367" s="849">
        <v>10.270000000000001</v>
      </c>
      <c r="O367" s="849">
        <v>2189.35</v>
      </c>
      <c r="P367" s="837">
        <v>0.63675362824651716</v>
      </c>
      <c r="Q367" s="850">
        <v>213.17916260954232</v>
      </c>
    </row>
    <row r="368" spans="1:17" ht="14.4" customHeight="1" x14ac:dyDescent="0.3">
      <c r="A368" s="831" t="s">
        <v>583</v>
      </c>
      <c r="B368" s="832" t="s">
        <v>5000</v>
      </c>
      <c r="C368" s="832" t="s">
        <v>4553</v>
      </c>
      <c r="D368" s="832" t="s">
        <v>4757</v>
      </c>
      <c r="E368" s="832" t="s">
        <v>818</v>
      </c>
      <c r="F368" s="849"/>
      <c r="G368" s="849"/>
      <c r="H368" s="849"/>
      <c r="I368" s="849"/>
      <c r="J368" s="849">
        <v>2</v>
      </c>
      <c r="K368" s="849">
        <v>275.08</v>
      </c>
      <c r="L368" s="849">
        <v>1</v>
      </c>
      <c r="M368" s="849">
        <v>137.54</v>
      </c>
      <c r="N368" s="849">
        <v>9</v>
      </c>
      <c r="O368" s="849">
        <v>656.37</v>
      </c>
      <c r="P368" s="837">
        <v>2.3861058601134215</v>
      </c>
      <c r="Q368" s="850">
        <v>72.930000000000007</v>
      </c>
    </row>
    <row r="369" spans="1:17" ht="14.4" customHeight="1" x14ac:dyDescent="0.3">
      <c r="A369" s="831" t="s">
        <v>583</v>
      </c>
      <c r="B369" s="832" t="s">
        <v>5000</v>
      </c>
      <c r="C369" s="832" t="s">
        <v>4553</v>
      </c>
      <c r="D369" s="832" t="s">
        <v>4889</v>
      </c>
      <c r="E369" s="832" t="s">
        <v>4569</v>
      </c>
      <c r="F369" s="849"/>
      <c r="G369" s="849"/>
      <c r="H369" s="849"/>
      <c r="I369" s="849"/>
      <c r="J369" s="849">
        <v>3.88</v>
      </c>
      <c r="K369" s="849">
        <v>283.70999999999998</v>
      </c>
      <c r="L369" s="849">
        <v>1</v>
      </c>
      <c r="M369" s="849">
        <v>73.121134020618555</v>
      </c>
      <c r="N369" s="849"/>
      <c r="O369" s="849"/>
      <c r="P369" s="837"/>
      <c r="Q369" s="850"/>
    </row>
    <row r="370" spans="1:17" ht="14.4" customHeight="1" x14ac:dyDescent="0.3">
      <c r="A370" s="831" t="s">
        <v>583</v>
      </c>
      <c r="B370" s="832" t="s">
        <v>5000</v>
      </c>
      <c r="C370" s="832" t="s">
        <v>4553</v>
      </c>
      <c r="D370" s="832" t="s">
        <v>5067</v>
      </c>
      <c r="E370" s="832" t="s">
        <v>5068</v>
      </c>
      <c r="F370" s="849"/>
      <c r="G370" s="849"/>
      <c r="H370" s="849"/>
      <c r="I370" s="849"/>
      <c r="J370" s="849">
        <v>1</v>
      </c>
      <c r="K370" s="849">
        <v>528.98</v>
      </c>
      <c r="L370" s="849">
        <v>1</v>
      </c>
      <c r="M370" s="849">
        <v>528.98</v>
      </c>
      <c r="N370" s="849"/>
      <c r="O370" s="849"/>
      <c r="P370" s="837"/>
      <c r="Q370" s="850"/>
    </row>
    <row r="371" spans="1:17" ht="14.4" customHeight="1" x14ac:dyDescent="0.3">
      <c r="A371" s="831" t="s">
        <v>583</v>
      </c>
      <c r="B371" s="832" t="s">
        <v>5000</v>
      </c>
      <c r="C371" s="832" t="s">
        <v>4553</v>
      </c>
      <c r="D371" s="832" t="s">
        <v>4763</v>
      </c>
      <c r="E371" s="832" t="s">
        <v>728</v>
      </c>
      <c r="F371" s="849"/>
      <c r="G371" s="849"/>
      <c r="H371" s="849"/>
      <c r="I371" s="849"/>
      <c r="J371" s="849">
        <v>2.56</v>
      </c>
      <c r="K371" s="849">
        <v>528.58999999999992</v>
      </c>
      <c r="L371" s="849">
        <v>1</v>
      </c>
      <c r="M371" s="849">
        <v>206.48046874999997</v>
      </c>
      <c r="N371" s="849">
        <v>188.98999999999998</v>
      </c>
      <c r="O371" s="849">
        <v>21174.91</v>
      </c>
      <c r="P371" s="837">
        <v>40.059233053973784</v>
      </c>
      <c r="Q371" s="850">
        <v>112.0424890205831</v>
      </c>
    </row>
    <row r="372" spans="1:17" ht="14.4" customHeight="1" x14ac:dyDescent="0.3">
      <c r="A372" s="831" t="s">
        <v>583</v>
      </c>
      <c r="B372" s="832" t="s">
        <v>5000</v>
      </c>
      <c r="C372" s="832" t="s">
        <v>4553</v>
      </c>
      <c r="D372" s="832" t="s">
        <v>4764</v>
      </c>
      <c r="E372" s="832" t="s">
        <v>728</v>
      </c>
      <c r="F372" s="849"/>
      <c r="G372" s="849"/>
      <c r="H372" s="849"/>
      <c r="I372" s="849"/>
      <c r="J372" s="849"/>
      <c r="K372" s="849"/>
      <c r="L372" s="849"/>
      <c r="M372" s="849"/>
      <c r="N372" s="849">
        <v>60.709999999999994</v>
      </c>
      <c r="O372" s="849">
        <v>17490.54</v>
      </c>
      <c r="P372" s="837"/>
      <c r="Q372" s="850">
        <v>288.09981881073963</v>
      </c>
    </row>
    <row r="373" spans="1:17" ht="14.4" customHeight="1" x14ac:dyDescent="0.3">
      <c r="A373" s="831" t="s">
        <v>583</v>
      </c>
      <c r="B373" s="832" t="s">
        <v>5000</v>
      </c>
      <c r="C373" s="832" t="s">
        <v>4553</v>
      </c>
      <c r="D373" s="832" t="s">
        <v>4765</v>
      </c>
      <c r="E373" s="832" t="s">
        <v>958</v>
      </c>
      <c r="F373" s="849"/>
      <c r="G373" s="849"/>
      <c r="H373" s="849"/>
      <c r="I373" s="849"/>
      <c r="J373" s="849">
        <v>53.35</v>
      </c>
      <c r="K373" s="849">
        <v>40983.449999999997</v>
      </c>
      <c r="L373" s="849">
        <v>1</v>
      </c>
      <c r="M373" s="849">
        <v>768.19962511715084</v>
      </c>
      <c r="N373" s="849">
        <v>48.180000000000007</v>
      </c>
      <c r="O373" s="849">
        <v>8812.14</v>
      </c>
      <c r="P373" s="837">
        <v>0.21501703736508274</v>
      </c>
      <c r="Q373" s="850">
        <v>182.9003735990037</v>
      </c>
    </row>
    <row r="374" spans="1:17" ht="14.4" customHeight="1" x14ac:dyDescent="0.3">
      <c r="A374" s="831" t="s">
        <v>583</v>
      </c>
      <c r="B374" s="832" t="s">
        <v>5000</v>
      </c>
      <c r="C374" s="832" t="s">
        <v>4553</v>
      </c>
      <c r="D374" s="832" t="s">
        <v>4768</v>
      </c>
      <c r="E374" s="832" t="s">
        <v>958</v>
      </c>
      <c r="F374" s="849"/>
      <c r="G374" s="849"/>
      <c r="H374" s="849"/>
      <c r="I374" s="849"/>
      <c r="J374" s="849">
        <v>49.429999999999993</v>
      </c>
      <c r="K374" s="849">
        <v>15188.72</v>
      </c>
      <c r="L374" s="849">
        <v>1</v>
      </c>
      <c r="M374" s="849">
        <v>307.27736192595592</v>
      </c>
      <c r="N374" s="849">
        <v>37.260000000000005</v>
      </c>
      <c r="O374" s="849">
        <v>3634.7200000000003</v>
      </c>
      <c r="P374" s="837">
        <v>0.23930390447647995</v>
      </c>
      <c r="Q374" s="850">
        <v>97.550187869028449</v>
      </c>
    </row>
    <row r="375" spans="1:17" ht="14.4" customHeight="1" x14ac:dyDescent="0.3">
      <c r="A375" s="831" t="s">
        <v>583</v>
      </c>
      <c r="B375" s="832" t="s">
        <v>5000</v>
      </c>
      <c r="C375" s="832" t="s">
        <v>4553</v>
      </c>
      <c r="D375" s="832" t="s">
        <v>4769</v>
      </c>
      <c r="E375" s="832" t="s">
        <v>958</v>
      </c>
      <c r="F375" s="849"/>
      <c r="G375" s="849"/>
      <c r="H375" s="849"/>
      <c r="I375" s="849"/>
      <c r="J375" s="849">
        <v>31.2</v>
      </c>
      <c r="K375" s="849">
        <v>71903.149999999994</v>
      </c>
      <c r="L375" s="849">
        <v>1</v>
      </c>
      <c r="M375" s="849">
        <v>2304.5881410256411</v>
      </c>
      <c r="N375" s="849">
        <v>55.390000000000008</v>
      </c>
      <c r="O375" s="849">
        <v>23331.359999999997</v>
      </c>
      <c r="P375" s="837">
        <v>0.32448314155916674</v>
      </c>
      <c r="Q375" s="850">
        <v>421.21971474995473</v>
      </c>
    </row>
    <row r="376" spans="1:17" ht="14.4" customHeight="1" x14ac:dyDescent="0.3">
      <c r="A376" s="831" t="s">
        <v>583</v>
      </c>
      <c r="B376" s="832" t="s">
        <v>5000</v>
      </c>
      <c r="C376" s="832" t="s">
        <v>4553</v>
      </c>
      <c r="D376" s="832" t="s">
        <v>4772</v>
      </c>
      <c r="E376" s="832" t="s">
        <v>4858</v>
      </c>
      <c r="F376" s="849"/>
      <c r="G376" s="849"/>
      <c r="H376" s="849"/>
      <c r="I376" s="849"/>
      <c r="J376" s="849">
        <v>0</v>
      </c>
      <c r="K376" s="849">
        <v>0</v>
      </c>
      <c r="L376" s="849"/>
      <c r="M376" s="849"/>
      <c r="N376" s="849">
        <v>0</v>
      </c>
      <c r="O376" s="849">
        <v>0</v>
      </c>
      <c r="P376" s="837"/>
      <c r="Q376" s="850"/>
    </row>
    <row r="377" spans="1:17" ht="14.4" customHeight="1" x14ac:dyDescent="0.3">
      <c r="A377" s="831" t="s">
        <v>583</v>
      </c>
      <c r="B377" s="832" t="s">
        <v>5000</v>
      </c>
      <c r="C377" s="832" t="s">
        <v>4553</v>
      </c>
      <c r="D377" s="832" t="s">
        <v>4772</v>
      </c>
      <c r="E377" s="832" t="s">
        <v>1701</v>
      </c>
      <c r="F377" s="849"/>
      <c r="G377" s="849"/>
      <c r="H377" s="849"/>
      <c r="I377" s="849"/>
      <c r="J377" s="849">
        <v>2</v>
      </c>
      <c r="K377" s="849">
        <v>44811</v>
      </c>
      <c r="L377" s="849">
        <v>1</v>
      </c>
      <c r="M377" s="849">
        <v>22405.5</v>
      </c>
      <c r="N377" s="849">
        <v>2</v>
      </c>
      <c r="O377" s="849">
        <v>43558.2</v>
      </c>
      <c r="P377" s="837">
        <v>0.97204257883109046</v>
      </c>
      <c r="Q377" s="850">
        <v>21779.1</v>
      </c>
    </row>
    <row r="378" spans="1:17" ht="14.4" customHeight="1" x14ac:dyDescent="0.3">
      <c r="A378" s="831" t="s">
        <v>583</v>
      </c>
      <c r="B378" s="832" t="s">
        <v>5000</v>
      </c>
      <c r="C378" s="832" t="s">
        <v>4553</v>
      </c>
      <c r="D378" s="832" t="s">
        <v>5069</v>
      </c>
      <c r="E378" s="832" t="s">
        <v>5070</v>
      </c>
      <c r="F378" s="849"/>
      <c r="G378" s="849"/>
      <c r="H378" s="849"/>
      <c r="I378" s="849"/>
      <c r="J378" s="849">
        <v>1</v>
      </c>
      <c r="K378" s="849">
        <v>307.27999999999997</v>
      </c>
      <c r="L378" s="849">
        <v>1</v>
      </c>
      <c r="M378" s="849">
        <v>307.27999999999997</v>
      </c>
      <c r="N378" s="849"/>
      <c r="O378" s="849"/>
      <c r="P378" s="837"/>
      <c r="Q378" s="850"/>
    </row>
    <row r="379" spans="1:17" ht="14.4" customHeight="1" x14ac:dyDescent="0.3">
      <c r="A379" s="831" t="s">
        <v>583</v>
      </c>
      <c r="B379" s="832" t="s">
        <v>5000</v>
      </c>
      <c r="C379" s="832" t="s">
        <v>4553</v>
      </c>
      <c r="D379" s="832" t="s">
        <v>4773</v>
      </c>
      <c r="E379" s="832" t="s">
        <v>2087</v>
      </c>
      <c r="F379" s="849"/>
      <c r="G379" s="849"/>
      <c r="H379" s="849"/>
      <c r="I379" s="849"/>
      <c r="J379" s="849"/>
      <c r="K379" s="849"/>
      <c r="L379" s="849"/>
      <c r="M379" s="849"/>
      <c r="N379" s="849">
        <v>21.119999999999997</v>
      </c>
      <c r="O379" s="849">
        <v>10016.630000000001</v>
      </c>
      <c r="P379" s="837"/>
      <c r="Q379" s="850">
        <v>474.27225378787887</v>
      </c>
    </row>
    <row r="380" spans="1:17" ht="14.4" customHeight="1" x14ac:dyDescent="0.3">
      <c r="A380" s="831" t="s">
        <v>583</v>
      </c>
      <c r="B380" s="832" t="s">
        <v>5000</v>
      </c>
      <c r="C380" s="832" t="s">
        <v>4553</v>
      </c>
      <c r="D380" s="832" t="s">
        <v>4774</v>
      </c>
      <c r="E380" s="832" t="s">
        <v>2087</v>
      </c>
      <c r="F380" s="849"/>
      <c r="G380" s="849"/>
      <c r="H380" s="849"/>
      <c r="I380" s="849"/>
      <c r="J380" s="849"/>
      <c r="K380" s="849"/>
      <c r="L380" s="849"/>
      <c r="M380" s="849"/>
      <c r="N380" s="849">
        <v>43.519999999999996</v>
      </c>
      <c r="O380" s="849">
        <v>8900.7200000000012</v>
      </c>
      <c r="P380" s="837"/>
      <c r="Q380" s="850">
        <v>204.52022058823533</v>
      </c>
    </row>
    <row r="381" spans="1:17" ht="14.4" customHeight="1" x14ac:dyDescent="0.3">
      <c r="A381" s="831" t="s">
        <v>583</v>
      </c>
      <c r="B381" s="832" t="s">
        <v>5000</v>
      </c>
      <c r="C381" s="832" t="s">
        <v>4553</v>
      </c>
      <c r="D381" s="832" t="s">
        <v>4995</v>
      </c>
      <c r="E381" s="832" t="s">
        <v>4996</v>
      </c>
      <c r="F381" s="849"/>
      <c r="G381" s="849"/>
      <c r="H381" s="849"/>
      <c r="I381" s="849"/>
      <c r="J381" s="849"/>
      <c r="K381" s="849"/>
      <c r="L381" s="849"/>
      <c r="M381" s="849"/>
      <c r="N381" s="849">
        <v>21.5</v>
      </c>
      <c r="O381" s="849">
        <v>201207.28</v>
      </c>
      <c r="P381" s="837"/>
      <c r="Q381" s="850">
        <v>9358.4781395348837</v>
      </c>
    </row>
    <row r="382" spans="1:17" ht="14.4" customHeight="1" x14ac:dyDescent="0.3">
      <c r="A382" s="831" t="s">
        <v>583</v>
      </c>
      <c r="B382" s="832" t="s">
        <v>5000</v>
      </c>
      <c r="C382" s="832" t="s">
        <v>4553</v>
      </c>
      <c r="D382" s="832" t="s">
        <v>4997</v>
      </c>
      <c r="E382" s="832" t="s">
        <v>4996</v>
      </c>
      <c r="F382" s="849"/>
      <c r="G382" s="849"/>
      <c r="H382" s="849"/>
      <c r="I382" s="849"/>
      <c r="J382" s="849"/>
      <c r="K382" s="849"/>
      <c r="L382" s="849"/>
      <c r="M382" s="849"/>
      <c r="N382" s="849">
        <v>4.88</v>
      </c>
      <c r="O382" s="849">
        <v>22834.68</v>
      </c>
      <c r="P382" s="837"/>
      <c r="Q382" s="850">
        <v>4679.2377049180332</v>
      </c>
    </row>
    <row r="383" spans="1:17" ht="14.4" customHeight="1" x14ac:dyDescent="0.3">
      <c r="A383" s="831" t="s">
        <v>583</v>
      </c>
      <c r="B383" s="832" t="s">
        <v>5000</v>
      </c>
      <c r="C383" s="832" t="s">
        <v>4788</v>
      </c>
      <c r="D383" s="832" t="s">
        <v>4789</v>
      </c>
      <c r="E383" s="832" t="s">
        <v>4790</v>
      </c>
      <c r="F383" s="849">
        <v>317.2</v>
      </c>
      <c r="G383" s="849">
        <v>683178.88</v>
      </c>
      <c r="H383" s="849">
        <v>1.7974403153489729</v>
      </c>
      <c r="I383" s="849">
        <v>2153.779571248424</v>
      </c>
      <c r="J383" s="849">
        <v>176</v>
      </c>
      <c r="K383" s="849">
        <v>380084.32000000007</v>
      </c>
      <c r="L383" s="849">
        <v>1</v>
      </c>
      <c r="M383" s="849">
        <v>2159.5700000000002</v>
      </c>
      <c r="N383" s="849">
        <v>124</v>
      </c>
      <c r="O383" s="849">
        <v>270047.2</v>
      </c>
      <c r="P383" s="837">
        <v>0.71049287168699815</v>
      </c>
      <c r="Q383" s="850">
        <v>2177.8000000000002</v>
      </c>
    </row>
    <row r="384" spans="1:17" ht="14.4" customHeight="1" x14ac:dyDescent="0.3">
      <c r="A384" s="831" t="s">
        <v>583</v>
      </c>
      <c r="B384" s="832" t="s">
        <v>5000</v>
      </c>
      <c r="C384" s="832" t="s">
        <v>4788</v>
      </c>
      <c r="D384" s="832" t="s">
        <v>4791</v>
      </c>
      <c r="E384" s="832" t="s">
        <v>4792</v>
      </c>
      <c r="F384" s="849"/>
      <c r="G384" s="849"/>
      <c r="H384" s="849"/>
      <c r="I384" s="849"/>
      <c r="J384" s="849">
        <v>4</v>
      </c>
      <c r="K384" s="849">
        <v>10564.6</v>
      </c>
      <c r="L384" s="849">
        <v>1</v>
      </c>
      <c r="M384" s="849">
        <v>2641.15</v>
      </c>
      <c r="N384" s="849">
        <v>67</v>
      </c>
      <c r="O384" s="849">
        <v>178367.40000000002</v>
      </c>
      <c r="P384" s="837">
        <v>16.88349771879674</v>
      </c>
      <c r="Q384" s="850">
        <v>2662.2000000000003</v>
      </c>
    </row>
    <row r="385" spans="1:17" ht="14.4" customHeight="1" x14ac:dyDescent="0.3">
      <c r="A385" s="831" t="s">
        <v>583</v>
      </c>
      <c r="B385" s="832" t="s">
        <v>5000</v>
      </c>
      <c r="C385" s="832" t="s">
        <v>4788</v>
      </c>
      <c r="D385" s="832" t="s">
        <v>5071</v>
      </c>
      <c r="E385" s="832" t="s">
        <v>4792</v>
      </c>
      <c r="F385" s="849"/>
      <c r="G385" s="849"/>
      <c r="H385" s="849"/>
      <c r="I385" s="849"/>
      <c r="J385" s="849">
        <v>2</v>
      </c>
      <c r="K385" s="849">
        <v>3320.52</v>
      </c>
      <c r="L385" s="849">
        <v>1</v>
      </c>
      <c r="M385" s="849">
        <v>1660.26</v>
      </c>
      <c r="N385" s="849"/>
      <c r="O385" s="849"/>
      <c r="P385" s="837"/>
      <c r="Q385" s="850"/>
    </row>
    <row r="386" spans="1:17" ht="14.4" customHeight="1" x14ac:dyDescent="0.3">
      <c r="A386" s="831" t="s">
        <v>583</v>
      </c>
      <c r="B386" s="832" t="s">
        <v>5000</v>
      </c>
      <c r="C386" s="832" t="s">
        <v>4788</v>
      </c>
      <c r="D386" s="832" t="s">
        <v>5072</v>
      </c>
      <c r="E386" s="832" t="s">
        <v>5073</v>
      </c>
      <c r="F386" s="849">
        <v>2</v>
      </c>
      <c r="G386" s="849">
        <v>17804.72</v>
      </c>
      <c r="H386" s="849"/>
      <c r="I386" s="849">
        <v>8902.36</v>
      </c>
      <c r="J386" s="849"/>
      <c r="K386" s="849"/>
      <c r="L386" s="849"/>
      <c r="M386" s="849"/>
      <c r="N386" s="849">
        <v>5</v>
      </c>
      <c r="O386" s="849">
        <v>44812</v>
      </c>
      <c r="P386" s="837"/>
      <c r="Q386" s="850">
        <v>8962.4</v>
      </c>
    </row>
    <row r="387" spans="1:17" ht="14.4" customHeight="1" x14ac:dyDescent="0.3">
      <c r="A387" s="831" t="s">
        <v>583</v>
      </c>
      <c r="B387" s="832" t="s">
        <v>5000</v>
      </c>
      <c r="C387" s="832" t="s">
        <v>4788</v>
      </c>
      <c r="D387" s="832" t="s">
        <v>5074</v>
      </c>
      <c r="E387" s="832" t="s">
        <v>5075</v>
      </c>
      <c r="F387" s="849">
        <v>5</v>
      </c>
      <c r="G387" s="849">
        <v>51545.75</v>
      </c>
      <c r="H387" s="849"/>
      <c r="I387" s="849">
        <v>10309.15</v>
      </c>
      <c r="J387" s="849"/>
      <c r="K387" s="849"/>
      <c r="L387" s="849"/>
      <c r="M387" s="849"/>
      <c r="N387" s="849">
        <v>5</v>
      </c>
      <c r="O387" s="849">
        <v>51723.25</v>
      </c>
      <c r="P387" s="837"/>
      <c r="Q387" s="850">
        <v>10344.65</v>
      </c>
    </row>
    <row r="388" spans="1:17" ht="14.4" customHeight="1" x14ac:dyDescent="0.3">
      <c r="A388" s="831" t="s">
        <v>583</v>
      </c>
      <c r="B388" s="832" t="s">
        <v>5000</v>
      </c>
      <c r="C388" s="832" t="s">
        <v>4788</v>
      </c>
      <c r="D388" s="832" t="s">
        <v>5076</v>
      </c>
      <c r="E388" s="832" t="s">
        <v>5077</v>
      </c>
      <c r="F388" s="849">
        <v>32</v>
      </c>
      <c r="G388" s="849">
        <v>38474.36</v>
      </c>
      <c r="H388" s="849">
        <v>3.5283043957122251</v>
      </c>
      <c r="I388" s="849">
        <v>1202.32375</v>
      </c>
      <c r="J388" s="849">
        <v>9</v>
      </c>
      <c r="K388" s="849">
        <v>10904.49</v>
      </c>
      <c r="L388" s="849">
        <v>1</v>
      </c>
      <c r="M388" s="849">
        <v>1211.6099999999999</v>
      </c>
      <c r="N388" s="849">
        <v>8</v>
      </c>
      <c r="O388" s="849">
        <v>9794.7999999999993</v>
      </c>
      <c r="P388" s="837">
        <v>0.89823549748773202</v>
      </c>
      <c r="Q388" s="850">
        <v>1224.3499999999999</v>
      </c>
    </row>
    <row r="389" spans="1:17" ht="14.4" customHeight="1" x14ac:dyDescent="0.3">
      <c r="A389" s="831" t="s">
        <v>583</v>
      </c>
      <c r="B389" s="832" t="s">
        <v>5000</v>
      </c>
      <c r="C389" s="832" t="s">
        <v>4793</v>
      </c>
      <c r="D389" s="832" t="s">
        <v>5078</v>
      </c>
      <c r="E389" s="832" t="s">
        <v>5079</v>
      </c>
      <c r="F389" s="849"/>
      <c r="G389" s="849"/>
      <c r="H389" s="849"/>
      <c r="I389" s="849"/>
      <c r="J389" s="849"/>
      <c r="K389" s="849"/>
      <c r="L389" s="849"/>
      <c r="M389" s="849"/>
      <c r="N389" s="849">
        <v>1</v>
      </c>
      <c r="O389" s="849">
        <v>556.5</v>
      </c>
      <c r="P389" s="837"/>
      <c r="Q389" s="850">
        <v>556.5</v>
      </c>
    </row>
    <row r="390" spans="1:17" ht="14.4" customHeight="1" x14ac:dyDescent="0.3">
      <c r="A390" s="831" t="s">
        <v>583</v>
      </c>
      <c r="B390" s="832" t="s">
        <v>5000</v>
      </c>
      <c r="C390" s="832" t="s">
        <v>4793</v>
      </c>
      <c r="D390" s="832" t="s">
        <v>5080</v>
      </c>
      <c r="E390" s="832" t="s">
        <v>5081</v>
      </c>
      <c r="F390" s="849"/>
      <c r="G390" s="849"/>
      <c r="H390" s="849"/>
      <c r="I390" s="849"/>
      <c r="J390" s="849"/>
      <c r="K390" s="849"/>
      <c r="L390" s="849"/>
      <c r="M390" s="849"/>
      <c r="N390" s="849">
        <v>1</v>
      </c>
      <c r="O390" s="849">
        <v>563</v>
      </c>
      <c r="P390" s="837"/>
      <c r="Q390" s="850">
        <v>563</v>
      </c>
    </row>
    <row r="391" spans="1:17" ht="14.4" customHeight="1" x14ac:dyDescent="0.3">
      <c r="A391" s="831" t="s">
        <v>583</v>
      </c>
      <c r="B391" s="832" t="s">
        <v>5000</v>
      </c>
      <c r="C391" s="832" t="s">
        <v>4804</v>
      </c>
      <c r="D391" s="832" t="s">
        <v>5082</v>
      </c>
      <c r="E391" s="832" t="s">
        <v>5083</v>
      </c>
      <c r="F391" s="849">
        <v>4530</v>
      </c>
      <c r="G391" s="849">
        <v>4522776</v>
      </c>
      <c r="H391" s="849">
        <v>1.0226779842907254</v>
      </c>
      <c r="I391" s="849">
        <v>998.40529801324499</v>
      </c>
      <c r="J391" s="849">
        <v>4475</v>
      </c>
      <c r="K391" s="849">
        <v>4422483</v>
      </c>
      <c r="L391" s="849">
        <v>1</v>
      </c>
      <c r="M391" s="849">
        <v>988.26435754189947</v>
      </c>
      <c r="N391" s="849">
        <v>3708</v>
      </c>
      <c r="O391" s="849">
        <v>3732250</v>
      </c>
      <c r="P391" s="837">
        <v>0.84392636444278024</v>
      </c>
      <c r="Q391" s="850">
        <v>1006.5399137001078</v>
      </c>
    </row>
    <row r="392" spans="1:17" ht="14.4" customHeight="1" x14ac:dyDescent="0.3">
      <c r="A392" s="831" t="s">
        <v>583</v>
      </c>
      <c r="B392" s="832" t="s">
        <v>5000</v>
      </c>
      <c r="C392" s="832" t="s">
        <v>4804</v>
      </c>
      <c r="D392" s="832" t="s">
        <v>4805</v>
      </c>
      <c r="E392" s="832" t="s">
        <v>4806</v>
      </c>
      <c r="F392" s="849">
        <v>20</v>
      </c>
      <c r="G392" s="849">
        <v>5999</v>
      </c>
      <c r="H392" s="849">
        <v>1.6663888888888889</v>
      </c>
      <c r="I392" s="849">
        <v>299.95</v>
      </c>
      <c r="J392" s="849">
        <v>12</v>
      </c>
      <c r="K392" s="849">
        <v>3600</v>
      </c>
      <c r="L392" s="849">
        <v>1</v>
      </c>
      <c r="M392" s="849">
        <v>300</v>
      </c>
      <c r="N392" s="849">
        <v>26</v>
      </c>
      <c r="O392" s="849">
        <v>7852</v>
      </c>
      <c r="P392" s="837">
        <v>2.181111111111111</v>
      </c>
      <c r="Q392" s="850">
        <v>302</v>
      </c>
    </row>
    <row r="393" spans="1:17" ht="14.4" customHeight="1" x14ac:dyDescent="0.3">
      <c r="A393" s="831" t="s">
        <v>583</v>
      </c>
      <c r="B393" s="832" t="s">
        <v>5000</v>
      </c>
      <c r="C393" s="832" t="s">
        <v>4804</v>
      </c>
      <c r="D393" s="832" t="s">
        <v>4811</v>
      </c>
      <c r="E393" s="832" t="s">
        <v>4812</v>
      </c>
      <c r="F393" s="849">
        <v>233</v>
      </c>
      <c r="G393" s="849">
        <v>45663</v>
      </c>
      <c r="H393" s="849">
        <v>1.9414540816326531</v>
      </c>
      <c r="I393" s="849">
        <v>195.9785407725322</v>
      </c>
      <c r="J393" s="849">
        <v>120</v>
      </c>
      <c r="K393" s="849">
        <v>23520</v>
      </c>
      <c r="L393" s="849">
        <v>1</v>
      </c>
      <c r="M393" s="849">
        <v>196</v>
      </c>
      <c r="N393" s="849">
        <v>201</v>
      </c>
      <c r="O393" s="849">
        <v>39987</v>
      </c>
      <c r="P393" s="837">
        <v>1.7001275510204081</v>
      </c>
      <c r="Q393" s="850">
        <v>198.9402985074627</v>
      </c>
    </row>
    <row r="394" spans="1:17" ht="14.4" customHeight="1" x14ac:dyDescent="0.3">
      <c r="A394" s="831" t="s">
        <v>583</v>
      </c>
      <c r="B394" s="832" t="s">
        <v>5000</v>
      </c>
      <c r="C394" s="832" t="s">
        <v>4804</v>
      </c>
      <c r="D394" s="832" t="s">
        <v>5084</v>
      </c>
      <c r="E394" s="832" t="s">
        <v>5085</v>
      </c>
      <c r="F394" s="849">
        <v>0</v>
      </c>
      <c r="G394" s="849">
        <v>0</v>
      </c>
      <c r="H394" s="849"/>
      <c r="I394" s="849"/>
      <c r="J394" s="849">
        <v>0</v>
      </c>
      <c r="K394" s="849">
        <v>0</v>
      </c>
      <c r="L394" s="849"/>
      <c r="M394" s="849"/>
      <c r="N394" s="849">
        <v>0</v>
      </c>
      <c r="O394" s="849">
        <v>0</v>
      </c>
      <c r="P394" s="837"/>
      <c r="Q394" s="850"/>
    </row>
    <row r="395" spans="1:17" ht="14.4" customHeight="1" x14ac:dyDescent="0.3">
      <c r="A395" s="831" t="s">
        <v>583</v>
      </c>
      <c r="B395" s="832" t="s">
        <v>5000</v>
      </c>
      <c r="C395" s="832" t="s">
        <v>4804</v>
      </c>
      <c r="D395" s="832" t="s">
        <v>4998</v>
      </c>
      <c r="E395" s="832" t="s">
        <v>4999</v>
      </c>
      <c r="F395" s="849">
        <v>4036</v>
      </c>
      <c r="G395" s="849">
        <v>0</v>
      </c>
      <c r="H395" s="849"/>
      <c r="I395" s="849">
        <v>0</v>
      </c>
      <c r="J395" s="849">
        <v>4716</v>
      </c>
      <c r="K395" s="849">
        <v>0</v>
      </c>
      <c r="L395" s="849"/>
      <c r="M395" s="849">
        <v>0</v>
      </c>
      <c r="N395" s="849">
        <v>3337</v>
      </c>
      <c r="O395" s="849">
        <v>0</v>
      </c>
      <c r="P395" s="837"/>
      <c r="Q395" s="850">
        <v>0</v>
      </c>
    </row>
    <row r="396" spans="1:17" ht="14.4" customHeight="1" x14ac:dyDescent="0.3">
      <c r="A396" s="831" t="s">
        <v>583</v>
      </c>
      <c r="B396" s="832" t="s">
        <v>5000</v>
      </c>
      <c r="C396" s="832" t="s">
        <v>4804</v>
      </c>
      <c r="D396" s="832" t="s">
        <v>4819</v>
      </c>
      <c r="E396" s="832" t="s">
        <v>4820</v>
      </c>
      <c r="F396" s="849">
        <v>41</v>
      </c>
      <c r="G396" s="849">
        <v>0</v>
      </c>
      <c r="H396" s="849"/>
      <c r="I396" s="849">
        <v>0</v>
      </c>
      <c r="J396" s="849">
        <v>84</v>
      </c>
      <c r="K396" s="849">
        <v>0</v>
      </c>
      <c r="L396" s="849"/>
      <c r="M396" s="849">
        <v>0</v>
      </c>
      <c r="N396" s="849">
        <v>51</v>
      </c>
      <c r="O396" s="849">
        <v>0</v>
      </c>
      <c r="P396" s="837"/>
      <c r="Q396" s="850">
        <v>0</v>
      </c>
    </row>
    <row r="397" spans="1:17" ht="14.4" customHeight="1" x14ac:dyDescent="0.3">
      <c r="A397" s="831" t="s">
        <v>583</v>
      </c>
      <c r="B397" s="832" t="s">
        <v>5000</v>
      </c>
      <c r="C397" s="832" t="s">
        <v>4804</v>
      </c>
      <c r="D397" s="832" t="s">
        <v>4823</v>
      </c>
      <c r="E397" s="832" t="s">
        <v>4824</v>
      </c>
      <c r="F397" s="849">
        <v>3442</v>
      </c>
      <c r="G397" s="849">
        <v>833081</v>
      </c>
      <c r="H397" s="849">
        <v>0.81066687166532547</v>
      </c>
      <c r="I397" s="849">
        <v>242.03399186519465</v>
      </c>
      <c r="J397" s="849">
        <v>4212</v>
      </c>
      <c r="K397" s="849">
        <v>1027649</v>
      </c>
      <c r="L397" s="849">
        <v>1</v>
      </c>
      <c r="M397" s="849">
        <v>243.9812440645774</v>
      </c>
      <c r="N397" s="849">
        <v>2549</v>
      </c>
      <c r="O397" s="849">
        <v>624492</v>
      </c>
      <c r="P397" s="837">
        <v>0.60768997974989514</v>
      </c>
      <c r="Q397" s="850">
        <v>244.99489996076892</v>
      </c>
    </row>
    <row r="398" spans="1:17" ht="14.4" customHeight="1" x14ac:dyDescent="0.3">
      <c r="A398" s="831" t="s">
        <v>583</v>
      </c>
      <c r="B398" s="832" t="s">
        <v>5000</v>
      </c>
      <c r="C398" s="832" t="s">
        <v>4804</v>
      </c>
      <c r="D398" s="832" t="s">
        <v>4917</v>
      </c>
      <c r="E398" s="832" t="s">
        <v>4918</v>
      </c>
      <c r="F398" s="849">
        <v>194</v>
      </c>
      <c r="G398" s="849">
        <v>68865</v>
      </c>
      <c r="H398" s="849">
        <v>1.0051083704298329</v>
      </c>
      <c r="I398" s="849">
        <v>354.9742268041237</v>
      </c>
      <c r="J398" s="849">
        <v>193</v>
      </c>
      <c r="K398" s="849">
        <v>68515</v>
      </c>
      <c r="L398" s="849">
        <v>1</v>
      </c>
      <c r="M398" s="849">
        <v>355</v>
      </c>
      <c r="N398" s="849">
        <v>131</v>
      </c>
      <c r="O398" s="849">
        <v>46892</v>
      </c>
      <c r="P398" s="837">
        <v>0.68440487484492452</v>
      </c>
      <c r="Q398" s="850">
        <v>357.95419847328242</v>
      </c>
    </row>
    <row r="399" spans="1:17" ht="14.4" customHeight="1" x14ac:dyDescent="0.3">
      <c r="A399" s="831" t="s">
        <v>583</v>
      </c>
      <c r="B399" s="832" t="s">
        <v>5000</v>
      </c>
      <c r="C399" s="832" t="s">
        <v>4804</v>
      </c>
      <c r="D399" s="832" t="s">
        <v>4919</v>
      </c>
      <c r="E399" s="832" t="s">
        <v>4920</v>
      </c>
      <c r="F399" s="849">
        <v>57</v>
      </c>
      <c r="G399" s="849">
        <v>39957</v>
      </c>
      <c r="H399" s="849">
        <v>0.86246195687366445</v>
      </c>
      <c r="I399" s="849">
        <v>701</v>
      </c>
      <c r="J399" s="849">
        <v>66</v>
      </c>
      <c r="K399" s="849">
        <v>46329</v>
      </c>
      <c r="L399" s="849">
        <v>1</v>
      </c>
      <c r="M399" s="849">
        <v>701.9545454545455</v>
      </c>
      <c r="N399" s="849">
        <v>33</v>
      </c>
      <c r="O399" s="849">
        <v>23326</v>
      </c>
      <c r="P399" s="837">
        <v>0.50348593753372617</v>
      </c>
      <c r="Q399" s="850">
        <v>706.84848484848487</v>
      </c>
    </row>
    <row r="400" spans="1:17" ht="14.4" customHeight="1" x14ac:dyDescent="0.3">
      <c r="A400" s="831" t="s">
        <v>583</v>
      </c>
      <c r="B400" s="832" t="s">
        <v>5000</v>
      </c>
      <c r="C400" s="832" t="s">
        <v>4804</v>
      </c>
      <c r="D400" s="832" t="s">
        <v>4837</v>
      </c>
      <c r="E400" s="832" t="s">
        <v>4838</v>
      </c>
      <c r="F400" s="849">
        <v>8</v>
      </c>
      <c r="G400" s="849">
        <v>0</v>
      </c>
      <c r="H400" s="849"/>
      <c r="I400" s="849">
        <v>0</v>
      </c>
      <c r="J400" s="849">
        <v>0</v>
      </c>
      <c r="K400" s="849">
        <v>0</v>
      </c>
      <c r="L400" s="849"/>
      <c r="M400" s="849"/>
      <c r="N400" s="849">
        <v>19</v>
      </c>
      <c r="O400" s="849">
        <v>0</v>
      </c>
      <c r="P400" s="837"/>
      <c r="Q400" s="850">
        <v>0</v>
      </c>
    </row>
    <row r="401" spans="1:17" ht="14.4" customHeight="1" x14ac:dyDescent="0.3">
      <c r="A401" s="831" t="s">
        <v>583</v>
      </c>
      <c r="B401" s="832" t="s">
        <v>5000</v>
      </c>
      <c r="C401" s="832" t="s">
        <v>4804</v>
      </c>
      <c r="D401" s="832" t="s">
        <v>4839</v>
      </c>
      <c r="E401" s="832" t="s">
        <v>4840</v>
      </c>
      <c r="F401" s="849">
        <v>1058</v>
      </c>
      <c r="G401" s="849">
        <v>375579</v>
      </c>
      <c r="H401" s="849">
        <v>0.9112566874112894</v>
      </c>
      <c r="I401" s="849">
        <v>354.98960302457465</v>
      </c>
      <c r="J401" s="849">
        <v>1161</v>
      </c>
      <c r="K401" s="849">
        <v>412155</v>
      </c>
      <c r="L401" s="849">
        <v>1</v>
      </c>
      <c r="M401" s="849">
        <v>355</v>
      </c>
      <c r="N401" s="849">
        <v>1031</v>
      </c>
      <c r="O401" s="849">
        <v>369077</v>
      </c>
      <c r="P401" s="837">
        <v>0.89548106901529767</v>
      </c>
      <c r="Q401" s="850">
        <v>357.97963142580022</v>
      </c>
    </row>
    <row r="402" spans="1:17" ht="14.4" customHeight="1" x14ac:dyDescent="0.3">
      <c r="A402" s="831" t="s">
        <v>583</v>
      </c>
      <c r="B402" s="832" t="s">
        <v>5000</v>
      </c>
      <c r="C402" s="832" t="s">
        <v>4804</v>
      </c>
      <c r="D402" s="832" t="s">
        <v>4843</v>
      </c>
      <c r="E402" s="832" t="s">
        <v>4844</v>
      </c>
      <c r="F402" s="849">
        <v>124</v>
      </c>
      <c r="G402" s="849">
        <v>86924</v>
      </c>
      <c r="H402" s="849">
        <v>0.93808614195832118</v>
      </c>
      <c r="I402" s="849">
        <v>701</v>
      </c>
      <c r="J402" s="849">
        <v>132</v>
      </c>
      <c r="K402" s="849">
        <v>92661</v>
      </c>
      <c r="L402" s="849">
        <v>1</v>
      </c>
      <c r="M402" s="849">
        <v>701.97727272727275</v>
      </c>
      <c r="N402" s="849">
        <v>85</v>
      </c>
      <c r="O402" s="849">
        <v>60095</v>
      </c>
      <c r="P402" s="837">
        <v>0.64854685358457176</v>
      </c>
      <c r="Q402" s="850">
        <v>707</v>
      </c>
    </row>
    <row r="403" spans="1:17" ht="14.4" customHeight="1" x14ac:dyDescent="0.3">
      <c r="A403" s="831" t="s">
        <v>583</v>
      </c>
      <c r="B403" s="832" t="s">
        <v>5000</v>
      </c>
      <c r="C403" s="832" t="s">
        <v>4804</v>
      </c>
      <c r="D403" s="832" t="s">
        <v>5086</v>
      </c>
      <c r="E403" s="832" t="s">
        <v>5087</v>
      </c>
      <c r="F403" s="849"/>
      <c r="G403" s="849"/>
      <c r="H403" s="849"/>
      <c r="I403" s="849"/>
      <c r="J403" s="849">
        <v>2</v>
      </c>
      <c r="K403" s="849">
        <v>0</v>
      </c>
      <c r="L403" s="849"/>
      <c r="M403" s="849">
        <v>0</v>
      </c>
      <c r="N403" s="849"/>
      <c r="O403" s="849"/>
      <c r="P403" s="837"/>
      <c r="Q403" s="850"/>
    </row>
    <row r="404" spans="1:17" ht="14.4" customHeight="1" x14ac:dyDescent="0.3">
      <c r="A404" s="831" t="s">
        <v>583</v>
      </c>
      <c r="B404" s="832" t="s">
        <v>5000</v>
      </c>
      <c r="C404" s="832" t="s">
        <v>4804</v>
      </c>
      <c r="D404" s="832" t="s">
        <v>5088</v>
      </c>
      <c r="E404" s="832" t="s">
        <v>5089</v>
      </c>
      <c r="F404" s="849">
        <v>108</v>
      </c>
      <c r="G404" s="849">
        <v>0</v>
      </c>
      <c r="H404" s="849"/>
      <c r="I404" s="849">
        <v>0</v>
      </c>
      <c r="J404" s="849">
        <v>129</v>
      </c>
      <c r="K404" s="849">
        <v>0</v>
      </c>
      <c r="L404" s="849"/>
      <c r="M404" s="849">
        <v>0</v>
      </c>
      <c r="N404" s="849">
        <v>82</v>
      </c>
      <c r="O404" s="849">
        <v>0</v>
      </c>
      <c r="P404" s="837"/>
      <c r="Q404" s="850">
        <v>0</v>
      </c>
    </row>
    <row r="405" spans="1:17" ht="14.4" customHeight="1" x14ac:dyDescent="0.3">
      <c r="A405" s="831" t="s">
        <v>583</v>
      </c>
      <c r="B405" s="832" t="s">
        <v>5000</v>
      </c>
      <c r="C405" s="832" t="s">
        <v>4804</v>
      </c>
      <c r="D405" s="832" t="s">
        <v>5090</v>
      </c>
      <c r="E405" s="832" t="s">
        <v>5091</v>
      </c>
      <c r="F405" s="849">
        <v>1335</v>
      </c>
      <c r="G405" s="849">
        <v>686174</v>
      </c>
      <c r="H405" s="849">
        <v>0.84867486926794999</v>
      </c>
      <c r="I405" s="849">
        <v>513.98801498127341</v>
      </c>
      <c r="J405" s="849">
        <v>1567</v>
      </c>
      <c r="K405" s="849">
        <v>808524</v>
      </c>
      <c r="L405" s="849">
        <v>1</v>
      </c>
      <c r="M405" s="849">
        <v>515.96936821952772</v>
      </c>
      <c r="N405" s="849">
        <v>1201</v>
      </c>
      <c r="O405" s="849">
        <v>628081</v>
      </c>
      <c r="P405" s="837">
        <v>0.77682418827394117</v>
      </c>
      <c r="Q405" s="850">
        <v>522.96502914238135</v>
      </c>
    </row>
    <row r="406" spans="1:17" ht="14.4" customHeight="1" x14ac:dyDescent="0.3">
      <c r="A406" s="831" t="s">
        <v>583</v>
      </c>
      <c r="B406" s="832" t="s">
        <v>5000</v>
      </c>
      <c r="C406" s="832" t="s">
        <v>4804</v>
      </c>
      <c r="D406" s="832" t="s">
        <v>5092</v>
      </c>
      <c r="E406" s="832" t="s">
        <v>5093</v>
      </c>
      <c r="F406" s="849"/>
      <c r="G406" s="849"/>
      <c r="H406" s="849"/>
      <c r="I406" s="849"/>
      <c r="J406" s="849"/>
      <c r="K406" s="849"/>
      <c r="L406" s="849"/>
      <c r="M406" s="849"/>
      <c r="N406" s="849">
        <v>115</v>
      </c>
      <c r="O406" s="849">
        <v>0</v>
      </c>
      <c r="P406" s="837"/>
      <c r="Q406" s="850">
        <v>0</v>
      </c>
    </row>
    <row r="407" spans="1:17" ht="14.4" customHeight="1" x14ac:dyDescent="0.3">
      <c r="A407" s="831" t="s">
        <v>583</v>
      </c>
      <c r="B407" s="832" t="s">
        <v>5000</v>
      </c>
      <c r="C407" s="832" t="s">
        <v>4804</v>
      </c>
      <c r="D407" s="832" t="s">
        <v>5094</v>
      </c>
      <c r="E407" s="832" t="s">
        <v>5095</v>
      </c>
      <c r="F407" s="849"/>
      <c r="G407" s="849"/>
      <c r="H407" s="849"/>
      <c r="I407" s="849"/>
      <c r="J407" s="849"/>
      <c r="K407" s="849"/>
      <c r="L407" s="849"/>
      <c r="M407" s="849"/>
      <c r="N407" s="849">
        <v>33</v>
      </c>
      <c r="O407" s="849">
        <v>0</v>
      </c>
      <c r="P407" s="837"/>
      <c r="Q407" s="850">
        <v>0</v>
      </c>
    </row>
    <row r="408" spans="1:17" ht="14.4" customHeight="1" x14ac:dyDescent="0.3">
      <c r="A408" s="831" t="s">
        <v>583</v>
      </c>
      <c r="B408" s="832" t="s">
        <v>5000</v>
      </c>
      <c r="C408" s="832" t="s">
        <v>4804</v>
      </c>
      <c r="D408" s="832" t="s">
        <v>5096</v>
      </c>
      <c r="E408" s="832" t="s">
        <v>5097</v>
      </c>
      <c r="F408" s="849"/>
      <c r="G408" s="849"/>
      <c r="H408" s="849"/>
      <c r="I408" s="849"/>
      <c r="J408" s="849"/>
      <c r="K408" s="849"/>
      <c r="L408" s="849"/>
      <c r="M408" s="849"/>
      <c r="N408" s="849">
        <v>138</v>
      </c>
      <c r="O408" s="849">
        <v>0</v>
      </c>
      <c r="P408" s="837"/>
      <c r="Q408" s="850">
        <v>0</v>
      </c>
    </row>
    <row r="409" spans="1:17" ht="14.4" customHeight="1" x14ac:dyDescent="0.3">
      <c r="A409" s="831" t="s">
        <v>583</v>
      </c>
      <c r="B409" s="832" t="s">
        <v>5000</v>
      </c>
      <c r="C409" s="832" t="s">
        <v>4804</v>
      </c>
      <c r="D409" s="832" t="s">
        <v>5098</v>
      </c>
      <c r="E409" s="832" t="s">
        <v>5099</v>
      </c>
      <c r="F409" s="849"/>
      <c r="G409" s="849"/>
      <c r="H409" s="849"/>
      <c r="I409" s="849"/>
      <c r="J409" s="849"/>
      <c r="K409" s="849"/>
      <c r="L409" s="849"/>
      <c r="M409" s="849"/>
      <c r="N409" s="849">
        <v>80</v>
      </c>
      <c r="O409" s="849">
        <v>0</v>
      </c>
      <c r="P409" s="837"/>
      <c r="Q409" s="850">
        <v>0</v>
      </c>
    </row>
    <row r="410" spans="1:17" ht="14.4" customHeight="1" x14ac:dyDescent="0.3">
      <c r="A410" s="831" t="s">
        <v>583</v>
      </c>
      <c r="B410" s="832" t="s">
        <v>5000</v>
      </c>
      <c r="C410" s="832" t="s">
        <v>4804</v>
      </c>
      <c r="D410" s="832" t="s">
        <v>5100</v>
      </c>
      <c r="E410" s="832" t="s">
        <v>5101</v>
      </c>
      <c r="F410" s="849"/>
      <c r="G410" s="849"/>
      <c r="H410" s="849"/>
      <c r="I410" s="849"/>
      <c r="J410" s="849"/>
      <c r="K410" s="849"/>
      <c r="L410" s="849"/>
      <c r="M410" s="849"/>
      <c r="N410" s="849">
        <v>25</v>
      </c>
      <c r="O410" s="849">
        <v>0</v>
      </c>
      <c r="P410" s="837"/>
      <c r="Q410" s="850">
        <v>0</v>
      </c>
    </row>
    <row r="411" spans="1:17" ht="14.4" customHeight="1" x14ac:dyDescent="0.3">
      <c r="A411" s="831" t="s">
        <v>583</v>
      </c>
      <c r="B411" s="832" t="s">
        <v>5000</v>
      </c>
      <c r="C411" s="832" t="s">
        <v>4804</v>
      </c>
      <c r="D411" s="832" t="s">
        <v>5102</v>
      </c>
      <c r="E411" s="832" t="s">
        <v>5103</v>
      </c>
      <c r="F411" s="849"/>
      <c r="G411" s="849"/>
      <c r="H411" s="849"/>
      <c r="I411" s="849"/>
      <c r="J411" s="849"/>
      <c r="K411" s="849"/>
      <c r="L411" s="849"/>
      <c r="M411" s="849"/>
      <c r="N411" s="849">
        <v>125</v>
      </c>
      <c r="O411" s="849">
        <v>0</v>
      </c>
      <c r="P411" s="837"/>
      <c r="Q411" s="850">
        <v>0</v>
      </c>
    </row>
    <row r="412" spans="1:17" ht="14.4" customHeight="1" x14ac:dyDescent="0.3">
      <c r="A412" s="831" t="s">
        <v>583</v>
      </c>
      <c r="B412" s="832" t="s">
        <v>5000</v>
      </c>
      <c r="C412" s="832" t="s">
        <v>4804</v>
      </c>
      <c r="D412" s="832" t="s">
        <v>5104</v>
      </c>
      <c r="E412" s="832" t="s">
        <v>5105</v>
      </c>
      <c r="F412" s="849"/>
      <c r="G412" s="849"/>
      <c r="H412" s="849"/>
      <c r="I412" s="849"/>
      <c r="J412" s="849"/>
      <c r="K412" s="849"/>
      <c r="L412" s="849"/>
      <c r="M412" s="849"/>
      <c r="N412" s="849">
        <v>64</v>
      </c>
      <c r="O412" s="849">
        <v>0</v>
      </c>
      <c r="P412" s="837"/>
      <c r="Q412" s="850">
        <v>0</v>
      </c>
    </row>
    <row r="413" spans="1:17" ht="14.4" customHeight="1" x14ac:dyDescent="0.3">
      <c r="A413" s="831" t="s">
        <v>583</v>
      </c>
      <c r="B413" s="832" t="s">
        <v>5000</v>
      </c>
      <c r="C413" s="832" t="s">
        <v>4804</v>
      </c>
      <c r="D413" s="832" t="s">
        <v>5106</v>
      </c>
      <c r="E413" s="832" t="s">
        <v>5107</v>
      </c>
      <c r="F413" s="849"/>
      <c r="G413" s="849"/>
      <c r="H413" s="849"/>
      <c r="I413" s="849"/>
      <c r="J413" s="849"/>
      <c r="K413" s="849"/>
      <c r="L413" s="849"/>
      <c r="M413" s="849"/>
      <c r="N413" s="849">
        <v>192</v>
      </c>
      <c r="O413" s="849">
        <v>0</v>
      </c>
      <c r="P413" s="837"/>
      <c r="Q413" s="850">
        <v>0</v>
      </c>
    </row>
    <row r="414" spans="1:17" ht="14.4" customHeight="1" x14ac:dyDescent="0.3">
      <c r="A414" s="831" t="s">
        <v>583</v>
      </c>
      <c r="B414" s="832" t="s">
        <v>5000</v>
      </c>
      <c r="C414" s="832" t="s">
        <v>4804</v>
      </c>
      <c r="D414" s="832" t="s">
        <v>5108</v>
      </c>
      <c r="E414" s="832" t="s">
        <v>5109</v>
      </c>
      <c r="F414" s="849"/>
      <c r="G414" s="849"/>
      <c r="H414" s="849"/>
      <c r="I414" s="849"/>
      <c r="J414" s="849"/>
      <c r="K414" s="849"/>
      <c r="L414" s="849"/>
      <c r="M414" s="849"/>
      <c r="N414" s="849">
        <v>174</v>
      </c>
      <c r="O414" s="849">
        <v>0</v>
      </c>
      <c r="P414" s="837"/>
      <c r="Q414" s="850">
        <v>0</v>
      </c>
    </row>
    <row r="415" spans="1:17" ht="14.4" customHeight="1" x14ac:dyDescent="0.3">
      <c r="A415" s="831" t="s">
        <v>583</v>
      </c>
      <c r="B415" s="832" t="s">
        <v>5000</v>
      </c>
      <c r="C415" s="832" t="s">
        <v>4804</v>
      </c>
      <c r="D415" s="832" t="s">
        <v>5110</v>
      </c>
      <c r="E415" s="832" t="s">
        <v>5111</v>
      </c>
      <c r="F415" s="849"/>
      <c r="G415" s="849"/>
      <c r="H415" s="849"/>
      <c r="I415" s="849"/>
      <c r="J415" s="849"/>
      <c r="K415" s="849"/>
      <c r="L415" s="849"/>
      <c r="M415" s="849"/>
      <c r="N415" s="849">
        <v>10</v>
      </c>
      <c r="O415" s="849">
        <v>0</v>
      </c>
      <c r="P415" s="837"/>
      <c r="Q415" s="850">
        <v>0</v>
      </c>
    </row>
    <row r="416" spans="1:17" ht="14.4" customHeight="1" x14ac:dyDescent="0.3">
      <c r="A416" s="831" t="s">
        <v>583</v>
      </c>
      <c r="B416" s="832" t="s">
        <v>5112</v>
      </c>
      <c r="C416" s="832" t="s">
        <v>4804</v>
      </c>
      <c r="D416" s="832" t="s">
        <v>5084</v>
      </c>
      <c r="E416" s="832" t="s">
        <v>5085</v>
      </c>
      <c r="F416" s="849"/>
      <c r="G416" s="849"/>
      <c r="H416" s="849"/>
      <c r="I416" s="849"/>
      <c r="J416" s="849">
        <v>0</v>
      </c>
      <c r="K416" s="849">
        <v>0</v>
      </c>
      <c r="L416" s="849"/>
      <c r="M416" s="849"/>
      <c r="N416" s="849"/>
      <c r="O416" s="849"/>
      <c r="P416" s="837"/>
      <c r="Q416" s="850"/>
    </row>
    <row r="417" spans="1:17" ht="14.4" customHeight="1" x14ac:dyDescent="0.3">
      <c r="A417" s="831" t="s">
        <v>583</v>
      </c>
      <c r="B417" s="832" t="s">
        <v>5113</v>
      </c>
      <c r="C417" s="832" t="s">
        <v>4804</v>
      </c>
      <c r="D417" s="832" t="s">
        <v>5114</v>
      </c>
      <c r="E417" s="832" t="s">
        <v>5115</v>
      </c>
      <c r="F417" s="849">
        <v>1</v>
      </c>
      <c r="G417" s="849">
        <v>2771</v>
      </c>
      <c r="H417" s="849"/>
      <c r="I417" s="849">
        <v>2771</v>
      </c>
      <c r="J417" s="849"/>
      <c r="K417" s="849"/>
      <c r="L417" s="849"/>
      <c r="M417" s="849"/>
      <c r="N417" s="849"/>
      <c r="O417" s="849"/>
      <c r="P417" s="837"/>
      <c r="Q417" s="850"/>
    </row>
    <row r="418" spans="1:17" ht="14.4" customHeight="1" x14ac:dyDescent="0.3">
      <c r="A418" s="831" t="s">
        <v>583</v>
      </c>
      <c r="B418" s="832" t="s">
        <v>5113</v>
      </c>
      <c r="C418" s="832" t="s">
        <v>4804</v>
      </c>
      <c r="D418" s="832" t="s">
        <v>5116</v>
      </c>
      <c r="E418" s="832" t="s">
        <v>5117</v>
      </c>
      <c r="F418" s="849">
        <v>1</v>
      </c>
      <c r="G418" s="849">
        <v>2146</v>
      </c>
      <c r="H418" s="849"/>
      <c r="I418" s="849">
        <v>2146</v>
      </c>
      <c r="J418" s="849"/>
      <c r="K418" s="849"/>
      <c r="L418" s="849"/>
      <c r="M418" s="849"/>
      <c r="N418" s="849"/>
      <c r="O418" s="849"/>
      <c r="P418" s="837"/>
      <c r="Q418" s="850"/>
    </row>
    <row r="419" spans="1:17" ht="14.4" customHeight="1" x14ac:dyDescent="0.3">
      <c r="A419" s="831" t="s">
        <v>583</v>
      </c>
      <c r="B419" s="832" t="s">
        <v>5113</v>
      </c>
      <c r="C419" s="832" t="s">
        <v>4804</v>
      </c>
      <c r="D419" s="832" t="s">
        <v>5118</v>
      </c>
      <c r="E419" s="832" t="s">
        <v>5119</v>
      </c>
      <c r="F419" s="849">
        <v>1</v>
      </c>
      <c r="G419" s="849">
        <v>2770</v>
      </c>
      <c r="H419" s="849"/>
      <c r="I419" s="849">
        <v>2770</v>
      </c>
      <c r="J419" s="849"/>
      <c r="K419" s="849"/>
      <c r="L419" s="849"/>
      <c r="M419" s="849"/>
      <c r="N419" s="849"/>
      <c r="O419" s="849"/>
      <c r="P419" s="837"/>
      <c r="Q419" s="850"/>
    </row>
    <row r="420" spans="1:17" ht="14.4" customHeight="1" x14ac:dyDescent="0.3">
      <c r="A420" s="831" t="s">
        <v>583</v>
      </c>
      <c r="B420" s="832" t="s">
        <v>5113</v>
      </c>
      <c r="C420" s="832" t="s">
        <v>4804</v>
      </c>
      <c r="D420" s="832" t="s">
        <v>5120</v>
      </c>
      <c r="E420" s="832" t="s">
        <v>5121</v>
      </c>
      <c r="F420" s="849"/>
      <c r="G420" s="849"/>
      <c r="H420" s="849"/>
      <c r="I420" s="849"/>
      <c r="J420" s="849"/>
      <c r="K420" s="849"/>
      <c r="L420" s="849"/>
      <c r="M420" s="849"/>
      <c r="N420" s="849">
        <v>1</v>
      </c>
      <c r="O420" s="849">
        <v>1999</v>
      </c>
      <c r="P420" s="837"/>
      <c r="Q420" s="850">
        <v>1999</v>
      </c>
    </row>
    <row r="421" spans="1:17" ht="14.4" customHeight="1" x14ac:dyDescent="0.3">
      <c r="A421" s="831" t="s">
        <v>583</v>
      </c>
      <c r="B421" s="832" t="s">
        <v>5113</v>
      </c>
      <c r="C421" s="832" t="s">
        <v>4804</v>
      </c>
      <c r="D421" s="832" t="s">
        <v>5122</v>
      </c>
      <c r="E421" s="832" t="s">
        <v>5123</v>
      </c>
      <c r="F421" s="849">
        <v>1</v>
      </c>
      <c r="G421" s="849">
        <v>3298</v>
      </c>
      <c r="H421" s="849"/>
      <c r="I421" s="849">
        <v>3298</v>
      </c>
      <c r="J421" s="849"/>
      <c r="K421" s="849"/>
      <c r="L421" s="849"/>
      <c r="M421" s="849"/>
      <c r="N421" s="849"/>
      <c r="O421" s="849"/>
      <c r="P421" s="837"/>
      <c r="Q421" s="850"/>
    </row>
    <row r="422" spans="1:17" ht="14.4" customHeight="1" x14ac:dyDescent="0.3">
      <c r="A422" s="831" t="s">
        <v>583</v>
      </c>
      <c r="B422" s="832" t="s">
        <v>5113</v>
      </c>
      <c r="C422" s="832" t="s">
        <v>4804</v>
      </c>
      <c r="D422" s="832" t="s">
        <v>5124</v>
      </c>
      <c r="E422" s="832" t="s">
        <v>5125</v>
      </c>
      <c r="F422" s="849">
        <v>1</v>
      </c>
      <c r="G422" s="849">
        <v>4115</v>
      </c>
      <c r="H422" s="849"/>
      <c r="I422" s="849">
        <v>4115</v>
      </c>
      <c r="J422" s="849"/>
      <c r="K422" s="849"/>
      <c r="L422" s="849"/>
      <c r="M422" s="849"/>
      <c r="N422" s="849"/>
      <c r="O422" s="849"/>
      <c r="P422" s="837"/>
      <c r="Q422" s="850"/>
    </row>
    <row r="423" spans="1:17" ht="14.4" customHeight="1" x14ac:dyDescent="0.3">
      <c r="A423" s="831" t="s">
        <v>583</v>
      </c>
      <c r="B423" s="832" t="s">
        <v>5126</v>
      </c>
      <c r="C423" s="832" t="s">
        <v>4804</v>
      </c>
      <c r="D423" s="832" t="s">
        <v>5127</v>
      </c>
      <c r="E423" s="832" t="s">
        <v>5128</v>
      </c>
      <c r="F423" s="849"/>
      <c r="G423" s="849"/>
      <c r="H423" s="849"/>
      <c r="I423" s="849"/>
      <c r="J423" s="849"/>
      <c r="K423" s="849"/>
      <c r="L423" s="849"/>
      <c r="M423" s="849"/>
      <c r="N423" s="849">
        <v>1</v>
      </c>
      <c r="O423" s="849">
        <v>846</v>
      </c>
      <c r="P423" s="837"/>
      <c r="Q423" s="850">
        <v>846</v>
      </c>
    </row>
    <row r="424" spans="1:17" ht="14.4" customHeight="1" x14ac:dyDescent="0.3">
      <c r="A424" s="831" t="s">
        <v>5129</v>
      </c>
      <c r="B424" s="832" t="s">
        <v>4552</v>
      </c>
      <c r="C424" s="832" t="s">
        <v>4804</v>
      </c>
      <c r="D424" s="832" t="s">
        <v>4817</v>
      </c>
      <c r="E424" s="832" t="s">
        <v>4818</v>
      </c>
      <c r="F424" s="849"/>
      <c r="G424" s="849"/>
      <c r="H424" s="849"/>
      <c r="I424" s="849"/>
      <c r="J424" s="849">
        <v>2</v>
      </c>
      <c r="K424" s="849">
        <v>356</v>
      </c>
      <c r="L424" s="849">
        <v>1</v>
      </c>
      <c r="M424" s="849">
        <v>178</v>
      </c>
      <c r="N424" s="849"/>
      <c r="O424" s="849"/>
      <c r="P424" s="837"/>
      <c r="Q424" s="850"/>
    </row>
    <row r="425" spans="1:17" ht="14.4" customHeight="1" x14ac:dyDescent="0.3">
      <c r="A425" s="831" t="s">
        <v>5129</v>
      </c>
      <c r="B425" s="832" t="s">
        <v>4552</v>
      </c>
      <c r="C425" s="832" t="s">
        <v>4804</v>
      </c>
      <c r="D425" s="832" t="s">
        <v>4847</v>
      </c>
      <c r="E425" s="832" t="s">
        <v>4848</v>
      </c>
      <c r="F425" s="849"/>
      <c r="G425" s="849"/>
      <c r="H425" s="849"/>
      <c r="I425" s="849"/>
      <c r="J425" s="849"/>
      <c r="K425" s="849"/>
      <c r="L425" s="849"/>
      <c r="M425" s="849"/>
      <c r="N425" s="849">
        <v>1</v>
      </c>
      <c r="O425" s="849">
        <v>116</v>
      </c>
      <c r="P425" s="837"/>
      <c r="Q425" s="850">
        <v>116</v>
      </c>
    </row>
    <row r="426" spans="1:17" ht="14.4" customHeight="1" x14ac:dyDescent="0.3">
      <c r="A426" s="831" t="s">
        <v>5129</v>
      </c>
      <c r="B426" s="832" t="s">
        <v>4881</v>
      </c>
      <c r="C426" s="832" t="s">
        <v>4553</v>
      </c>
      <c r="D426" s="832" t="s">
        <v>4701</v>
      </c>
      <c r="E426" s="832" t="s">
        <v>4702</v>
      </c>
      <c r="F426" s="849">
        <v>1.8</v>
      </c>
      <c r="G426" s="849">
        <v>969.38</v>
      </c>
      <c r="H426" s="849"/>
      <c r="I426" s="849">
        <v>538.54444444444448</v>
      </c>
      <c r="J426" s="849"/>
      <c r="K426" s="849"/>
      <c r="L426" s="849"/>
      <c r="M426" s="849"/>
      <c r="N426" s="849"/>
      <c r="O426" s="849"/>
      <c r="P426" s="837"/>
      <c r="Q426" s="850"/>
    </row>
    <row r="427" spans="1:17" ht="14.4" customHeight="1" x14ac:dyDescent="0.3">
      <c r="A427" s="831" t="s">
        <v>5129</v>
      </c>
      <c r="B427" s="832" t="s">
        <v>4881</v>
      </c>
      <c r="C427" s="832" t="s">
        <v>4793</v>
      </c>
      <c r="D427" s="832" t="s">
        <v>4931</v>
      </c>
      <c r="E427" s="832" t="s">
        <v>4932</v>
      </c>
      <c r="F427" s="849"/>
      <c r="G427" s="849"/>
      <c r="H427" s="849"/>
      <c r="I427" s="849"/>
      <c r="J427" s="849">
        <v>1</v>
      </c>
      <c r="K427" s="849">
        <v>2012.57</v>
      </c>
      <c r="L427" s="849">
        <v>1</v>
      </c>
      <c r="M427" s="849">
        <v>2012.57</v>
      </c>
      <c r="N427" s="849"/>
      <c r="O427" s="849"/>
      <c r="P427" s="837"/>
      <c r="Q427" s="850"/>
    </row>
    <row r="428" spans="1:17" ht="14.4" customHeight="1" x14ac:dyDescent="0.3">
      <c r="A428" s="831" t="s">
        <v>5129</v>
      </c>
      <c r="B428" s="832" t="s">
        <v>4881</v>
      </c>
      <c r="C428" s="832" t="s">
        <v>4793</v>
      </c>
      <c r="D428" s="832" t="s">
        <v>4933</v>
      </c>
      <c r="E428" s="832" t="s">
        <v>4934</v>
      </c>
      <c r="F428" s="849"/>
      <c r="G428" s="849"/>
      <c r="H428" s="849"/>
      <c r="I428" s="849"/>
      <c r="J428" s="849"/>
      <c r="K428" s="849"/>
      <c r="L428" s="849"/>
      <c r="M428" s="849"/>
      <c r="N428" s="849">
        <v>1</v>
      </c>
      <c r="O428" s="849">
        <v>2950.46</v>
      </c>
      <c r="P428" s="837"/>
      <c r="Q428" s="850">
        <v>2950.46</v>
      </c>
    </row>
    <row r="429" spans="1:17" ht="14.4" customHeight="1" x14ac:dyDescent="0.3">
      <c r="A429" s="831" t="s">
        <v>5129</v>
      </c>
      <c r="B429" s="832" t="s">
        <v>4881</v>
      </c>
      <c r="C429" s="832" t="s">
        <v>4804</v>
      </c>
      <c r="D429" s="832" t="s">
        <v>4813</v>
      </c>
      <c r="E429" s="832" t="s">
        <v>4814</v>
      </c>
      <c r="F429" s="849">
        <v>4</v>
      </c>
      <c r="G429" s="849">
        <v>148</v>
      </c>
      <c r="H429" s="849">
        <v>4</v>
      </c>
      <c r="I429" s="849">
        <v>37</v>
      </c>
      <c r="J429" s="849">
        <v>1</v>
      </c>
      <c r="K429" s="849">
        <v>37</v>
      </c>
      <c r="L429" s="849">
        <v>1</v>
      </c>
      <c r="M429" s="849">
        <v>37</v>
      </c>
      <c r="N429" s="849"/>
      <c r="O429" s="849"/>
      <c r="P429" s="837"/>
      <c r="Q429" s="850"/>
    </row>
    <row r="430" spans="1:17" ht="14.4" customHeight="1" x14ac:dyDescent="0.3">
      <c r="A430" s="831" t="s">
        <v>5129</v>
      </c>
      <c r="B430" s="832" t="s">
        <v>4881</v>
      </c>
      <c r="C430" s="832" t="s">
        <v>4804</v>
      </c>
      <c r="D430" s="832" t="s">
        <v>4899</v>
      </c>
      <c r="E430" s="832" t="s">
        <v>4900</v>
      </c>
      <c r="F430" s="849">
        <v>4</v>
      </c>
      <c r="G430" s="849">
        <v>708</v>
      </c>
      <c r="H430" s="849">
        <v>1.3258426966292134</v>
      </c>
      <c r="I430" s="849">
        <v>177</v>
      </c>
      <c r="J430" s="849">
        <v>3</v>
      </c>
      <c r="K430" s="849">
        <v>534</v>
      </c>
      <c r="L430" s="849">
        <v>1</v>
      </c>
      <c r="M430" s="849">
        <v>178</v>
      </c>
      <c r="N430" s="849">
        <v>2</v>
      </c>
      <c r="O430" s="849">
        <v>358</v>
      </c>
      <c r="P430" s="837">
        <v>0.67041198501872656</v>
      </c>
      <c r="Q430" s="850">
        <v>179</v>
      </c>
    </row>
    <row r="431" spans="1:17" ht="14.4" customHeight="1" x14ac:dyDescent="0.3">
      <c r="A431" s="831" t="s">
        <v>5129</v>
      </c>
      <c r="B431" s="832" t="s">
        <v>4881</v>
      </c>
      <c r="C431" s="832" t="s">
        <v>4804</v>
      </c>
      <c r="D431" s="832" t="s">
        <v>4909</v>
      </c>
      <c r="E431" s="832" t="s">
        <v>4910</v>
      </c>
      <c r="F431" s="849">
        <v>2</v>
      </c>
      <c r="G431" s="849">
        <v>258</v>
      </c>
      <c r="H431" s="849">
        <v>1</v>
      </c>
      <c r="I431" s="849">
        <v>129</v>
      </c>
      <c r="J431" s="849">
        <v>2</v>
      </c>
      <c r="K431" s="849">
        <v>258</v>
      </c>
      <c r="L431" s="849">
        <v>1</v>
      </c>
      <c r="M431" s="849">
        <v>129</v>
      </c>
      <c r="N431" s="849"/>
      <c r="O431" s="849"/>
      <c r="P431" s="837"/>
      <c r="Q431" s="850"/>
    </row>
    <row r="432" spans="1:17" ht="14.4" customHeight="1" x14ac:dyDescent="0.3">
      <c r="A432" s="831" t="s">
        <v>5129</v>
      </c>
      <c r="B432" s="832" t="s">
        <v>4881</v>
      </c>
      <c r="C432" s="832" t="s">
        <v>4804</v>
      </c>
      <c r="D432" s="832" t="s">
        <v>4911</v>
      </c>
      <c r="E432" s="832" t="s">
        <v>4912</v>
      </c>
      <c r="F432" s="849"/>
      <c r="G432" s="849"/>
      <c r="H432" s="849"/>
      <c r="I432" s="849"/>
      <c r="J432" s="849">
        <v>1</v>
      </c>
      <c r="K432" s="849">
        <v>724</v>
      </c>
      <c r="L432" s="849">
        <v>1</v>
      </c>
      <c r="M432" s="849">
        <v>724</v>
      </c>
      <c r="N432" s="849">
        <v>1</v>
      </c>
      <c r="O432" s="849">
        <v>732</v>
      </c>
      <c r="P432" s="837">
        <v>1.011049723756906</v>
      </c>
      <c r="Q432" s="850">
        <v>732</v>
      </c>
    </row>
    <row r="433" spans="1:17" ht="14.4" customHeight="1" x14ac:dyDescent="0.3">
      <c r="A433" s="831" t="s">
        <v>5129</v>
      </c>
      <c r="B433" s="832" t="s">
        <v>4881</v>
      </c>
      <c r="C433" s="832" t="s">
        <v>4804</v>
      </c>
      <c r="D433" s="832" t="s">
        <v>4913</v>
      </c>
      <c r="E433" s="832" t="s">
        <v>4914</v>
      </c>
      <c r="F433" s="849">
        <v>220</v>
      </c>
      <c r="G433" s="849">
        <v>193380</v>
      </c>
      <c r="H433" s="849">
        <v>4.4000000000000004</v>
      </c>
      <c r="I433" s="849">
        <v>879</v>
      </c>
      <c r="J433" s="849">
        <v>50</v>
      </c>
      <c r="K433" s="849">
        <v>43950</v>
      </c>
      <c r="L433" s="849">
        <v>1</v>
      </c>
      <c r="M433" s="849">
        <v>879</v>
      </c>
      <c r="N433" s="849"/>
      <c r="O433" s="849"/>
      <c r="P433" s="837"/>
      <c r="Q433" s="850"/>
    </row>
    <row r="434" spans="1:17" ht="14.4" customHeight="1" x14ac:dyDescent="0.3">
      <c r="A434" s="831" t="s">
        <v>5129</v>
      </c>
      <c r="B434" s="832" t="s">
        <v>4881</v>
      </c>
      <c r="C434" s="832" t="s">
        <v>4804</v>
      </c>
      <c r="D434" s="832" t="s">
        <v>4823</v>
      </c>
      <c r="E434" s="832" t="s">
        <v>4824</v>
      </c>
      <c r="F434" s="849">
        <v>3</v>
      </c>
      <c r="G434" s="849">
        <v>729</v>
      </c>
      <c r="H434" s="849"/>
      <c r="I434" s="849">
        <v>243</v>
      </c>
      <c r="J434" s="849"/>
      <c r="K434" s="849"/>
      <c r="L434" s="849"/>
      <c r="M434" s="849"/>
      <c r="N434" s="849"/>
      <c r="O434" s="849"/>
      <c r="P434" s="837"/>
      <c r="Q434" s="850"/>
    </row>
    <row r="435" spans="1:17" ht="14.4" customHeight="1" x14ac:dyDescent="0.3">
      <c r="A435" s="831" t="s">
        <v>5129</v>
      </c>
      <c r="B435" s="832" t="s">
        <v>4881</v>
      </c>
      <c r="C435" s="832" t="s">
        <v>4804</v>
      </c>
      <c r="D435" s="832" t="s">
        <v>4847</v>
      </c>
      <c r="E435" s="832" t="s">
        <v>4848</v>
      </c>
      <c r="F435" s="849">
        <v>9</v>
      </c>
      <c r="G435" s="849">
        <v>1044</v>
      </c>
      <c r="H435" s="849">
        <v>1.8</v>
      </c>
      <c r="I435" s="849">
        <v>116</v>
      </c>
      <c r="J435" s="849">
        <v>5</v>
      </c>
      <c r="K435" s="849">
        <v>580</v>
      </c>
      <c r="L435" s="849">
        <v>1</v>
      </c>
      <c r="M435" s="849">
        <v>116</v>
      </c>
      <c r="N435" s="849">
        <v>12</v>
      </c>
      <c r="O435" s="849">
        <v>1392</v>
      </c>
      <c r="P435" s="837">
        <v>2.4</v>
      </c>
      <c r="Q435" s="850">
        <v>116</v>
      </c>
    </row>
    <row r="436" spans="1:17" ht="14.4" customHeight="1" x14ac:dyDescent="0.3">
      <c r="A436" s="831" t="s">
        <v>5129</v>
      </c>
      <c r="B436" s="832" t="s">
        <v>4881</v>
      </c>
      <c r="C436" s="832" t="s">
        <v>4804</v>
      </c>
      <c r="D436" s="832" t="s">
        <v>4923</v>
      </c>
      <c r="E436" s="832" t="s">
        <v>4924</v>
      </c>
      <c r="F436" s="849">
        <v>1</v>
      </c>
      <c r="G436" s="849">
        <v>3830</v>
      </c>
      <c r="H436" s="849">
        <v>0.99947807933194155</v>
      </c>
      <c r="I436" s="849">
        <v>3830</v>
      </c>
      <c r="J436" s="849">
        <v>1</v>
      </c>
      <c r="K436" s="849">
        <v>3832</v>
      </c>
      <c r="L436" s="849">
        <v>1</v>
      </c>
      <c r="M436" s="849">
        <v>3832</v>
      </c>
      <c r="N436" s="849"/>
      <c r="O436" s="849"/>
      <c r="P436" s="837"/>
      <c r="Q436" s="850"/>
    </row>
    <row r="437" spans="1:17" ht="14.4" customHeight="1" x14ac:dyDescent="0.3">
      <c r="A437" s="831" t="s">
        <v>5129</v>
      </c>
      <c r="B437" s="832" t="s">
        <v>4881</v>
      </c>
      <c r="C437" s="832" t="s">
        <v>4804</v>
      </c>
      <c r="D437" s="832" t="s">
        <v>4925</v>
      </c>
      <c r="E437" s="832" t="s">
        <v>4926</v>
      </c>
      <c r="F437" s="849">
        <v>3</v>
      </c>
      <c r="G437" s="849">
        <v>5832</v>
      </c>
      <c r="H437" s="849">
        <v>0.7496143958868895</v>
      </c>
      <c r="I437" s="849">
        <v>1944</v>
      </c>
      <c r="J437" s="849">
        <v>4</v>
      </c>
      <c r="K437" s="849">
        <v>7780</v>
      </c>
      <c r="L437" s="849">
        <v>1</v>
      </c>
      <c r="M437" s="849">
        <v>1945</v>
      </c>
      <c r="N437" s="849">
        <v>1</v>
      </c>
      <c r="O437" s="849">
        <v>1950</v>
      </c>
      <c r="P437" s="837">
        <v>0.25064267352185088</v>
      </c>
      <c r="Q437" s="850">
        <v>1950</v>
      </c>
    </row>
    <row r="438" spans="1:17" ht="14.4" customHeight="1" x14ac:dyDescent="0.3">
      <c r="A438" s="831" t="s">
        <v>5130</v>
      </c>
      <c r="B438" s="832" t="s">
        <v>4881</v>
      </c>
      <c r="C438" s="832" t="s">
        <v>4793</v>
      </c>
      <c r="D438" s="832" t="s">
        <v>4931</v>
      </c>
      <c r="E438" s="832" t="s">
        <v>4932</v>
      </c>
      <c r="F438" s="849">
        <v>1</v>
      </c>
      <c r="G438" s="849">
        <v>2012.57</v>
      </c>
      <c r="H438" s="849"/>
      <c r="I438" s="849">
        <v>2012.57</v>
      </c>
      <c r="J438" s="849"/>
      <c r="K438" s="849"/>
      <c r="L438" s="849"/>
      <c r="M438" s="849"/>
      <c r="N438" s="849"/>
      <c r="O438" s="849"/>
      <c r="P438" s="837"/>
      <c r="Q438" s="850"/>
    </row>
    <row r="439" spans="1:17" ht="14.4" customHeight="1" x14ac:dyDescent="0.3">
      <c r="A439" s="831" t="s">
        <v>5130</v>
      </c>
      <c r="B439" s="832" t="s">
        <v>4881</v>
      </c>
      <c r="C439" s="832" t="s">
        <v>4804</v>
      </c>
      <c r="D439" s="832" t="s">
        <v>4899</v>
      </c>
      <c r="E439" s="832" t="s">
        <v>4900</v>
      </c>
      <c r="F439" s="849">
        <v>2</v>
      </c>
      <c r="G439" s="849">
        <v>354</v>
      </c>
      <c r="H439" s="849"/>
      <c r="I439" s="849">
        <v>177</v>
      </c>
      <c r="J439" s="849"/>
      <c r="K439" s="849"/>
      <c r="L439" s="849"/>
      <c r="M439" s="849"/>
      <c r="N439" s="849"/>
      <c r="O439" s="849"/>
      <c r="P439" s="837"/>
      <c r="Q439" s="850"/>
    </row>
    <row r="440" spans="1:17" ht="14.4" customHeight="1" x14ac:dyDescent="0.3">
      <c r="A440" s="831" t="s">
        <v>5130</v>
      </c>
      <c r="B440" s="832" t="s">
        <v>4881</v>
      </c>
      <c r="C440" s="832" t="s">
        <v>4804</v>
      </c>
      <c r="D440" s="832" t="s">
        <v>4901</v>
      </c>
      <c r="E440" s="832" t="s">
        <v>4902</v>
      </c>
      <c r="F440" s="849">
        <v>1</v>
      </c>
      <c r="G440" s="849">
        <v>1242</v>
      </c>
      <c r="H440" s="849"/>
      <c r="I440" s="849">
        <v>1242</v>
      </c>
      <c r="J440" s="849"/>
      <c r="K440" s="849"/>
      <c r="L440" s="849"/>
      <c r="M440" s="849"/>
      <c r="N440" s="849"/>
      <c r="O440" s="849"/>
      <c r="P440" s="837"/>
      <c r="Q440" s="850"/>
    </row>
    <row r="441" spans="1:17" ht="14.4" customHeight="1" x14ac:dyDescent="0.3">
      <c r="A441" s="831" t="s">
        <v>5130</v>
      </c>
      <c r="B441" s="832" t="s">
        <v>4881</v>
      </c>
      <c r="C441" s="832" t="s">
        <v>4804</v>
      </c>
      <c r="D441" s="832" t="s">
        <v>4903</v>
      </c>
      <c r="E441" s="832" t="s">
        <v>4904</v>
      </c>
      <c r="F441" s="849">
        <v>30</v>
      </c>
      <c r="G441" s="849">
        <v>21450</v>
      </c>
      <c r="H441" s="849"/>
      <c r="I441" s="849">
        <v>715</v>
      </c>
      <c r="J441" s="849"/>
      <c r="K441" s="849"/>
      <c r="L441" s="849"/>
      <c r="M441" s="849"/>
      <c r="N441" s="849"/>
      <c r="O441" s="849"/>
      <c r="P441" s="837"/>
      <c r="Q441" s="850"/>
    </row>
    <row r="442" spans="1:17" ht="14.4" customHeight="1" x14ac:dyDescent="0.3">
      <c r="A442" s="831" t="s">
        <v>5130</v>
      </c>
      <c r="B442" s="832" t="s">
        <v>4881</v>
      </c>
      <c r="C442" s="832" t="s">
        <v>4804</v>
      </c>
      <c r="D442" s="832" t="s">
        <v>4909</v>
      </c>
      <c r="E442" s="832" t="s">
        <v>4910</v>
      </c>
      <c r="F442" s="849">
        <v>1</v>
      </c>
      <c r="G442" s="849">
        <v>129</v>
      </c>
      <c r="H442" s="849"/>
      <c r="I442" s="849">
        <v>129</v>
      </c>
      <c r="J442" s="849"/>
      <c r="K442" s="849"/>
      <c r="L442" s="849"/>
      <c r="M442" s="849"/>
      <c r="N442" s="849"/>
      <c r="O442" s="849"/>
      <c r="P442" s="837"/>
      <c r="Q442" s="850"/>
    </row>
    <row r="443" spans="1:17" ht="14.4" customHeight="1" x14ac:dyDescent="0.3">
      <c r="A443" s="831" t="s">
        <v>5130</v>
      </c>
      <c r="B443" s="832" t="s">
        <v>4881</v>
      </c>
      <c r="C443" s="832" t="s">
        <v>4804</v>
      </c>
      <c r="D443" s="832" t="s">
        <v>4911</v>
      </c>
      <c r="E443" s="832" t="s">
        <v>4912</v>
      </c>
      <c r="F443" s="849">
        <v>1</v>
      </c>
      <c r="G443" s="849">
        <v>721</v>
      </c>
      <c r="H443" s="849"/>
      <c r="I443" s="849">
        <v>721</v>
      </c>
      <c r="J443" s="849"/>
      <c r="K443" s="849"/>
      <c r="L443" s="849"/>
      <c r="M443" s="849"/>
      <c r="N443" s="849"/>
      <c r="O443" s="849"/>
      <c r="P443" s="837"/>
      <c r="Q443" s="850"/>
    </row>
    <row r="444" spans="1:17" ht="14.4" customHeight="1" x14ac:dyDescent="0.3">
      <c r="A444" s="831" t="s">
        <v>5130</v>
      </c>
      <c r="B444" s="832" t="s">
        <v>4881</v>
      </c>
      <c r="C444" s="832" t="s">
        <v>4804</v>
      </c>
      <c r="D444" s="832" t="s">
        <v>4919</v>
      </c>
      <c r="E444" s="832" t="s">
        <v>4920</v>
      </c>
      <c r="F444" s="849"/>
      <c r="G444" s="849"/>
      <c r="H444" s="849"/>
      <c r="I444" s="849"/>
      <c r="J444" s="849"/>
      <c r="K444" s="849"/>
      <c r="L444" s="849"/>
      <c r="M444" s="849"/>
      <c r="N444" s="849">
        <v>1</v>
      </c>
      <c r="O444" s="849">
        <v>707</v>
      </c>
      <c r="P444" s="837"/>
      <c r="Q444" s="850">
        <v>707</v>
      </c>
    </row>
    <row r="445" spans="1:17" ht="14.4" customHeight="1" x14ac:dyDescent="0.3">
      <c r="A445" s="831" t="s">
        <v>5130</v>
      </c>
      <c r="B445" s="832" t="s">
        <v>4881</v>
      </c>
      <c r="C445" s="832" t="s">
        <v>4804</v>
      </c>
      <c r="D445" s="832" t="s">
        <v>4847</v>
      </c>
      <c r="E445" s="832" t="s">
        <v>4848</v>
      </c>
      <c r="F445" s="849"/>
      <c r="G445" s="849"/>
      <c r="H445" s="849"/>
      <c r="I445" s="849"/>
      <c r="J445" s="849"/>
      <c r="K445" s="849"/>
      <c r="L445" s="849"/>
      <c r="M445" s="849"/>
      <c r="N445" s="849">
        <v>1</v>
      </c>
      <c r="O445" s="849">
        <v>116</v>
      </c>
      <c r="P445" s="837"/>
      <c r="Q445" s="850">
        <v>116</v>
      </c>
    </row>
    <row r="446" spans="1:17" ht="14.4" customHeight="1" x14ac:dyDescent="0.3">
      <c r="A446" s="831" t="s">
        <v>5130</v>
      </c>
      <c r="B446" s="832" t="s">
        <v>4881</v>
      </c>
      <c r="C446" s="832" t="s">
        <v>4804</v>
      </c>
      <c r="D446" s="832" t="s">
        <v>4925</v>
      </c>
      <c r="E446" s="832" t="s">
        <v>4926</v>
      </c>
      <c r="F446" s="849">
        <v>2</v>
      </c>
      <c r="G446" s="849">
        <v>3888</v>
      </c>
      <c r="H446" s="849"/>
      <c r="I446" s="849">
        <v>1944</v>
      </c>
      <c r="J446" s="849"/>
      <c r="K446" s="849"/>
      <c r="L446" s="849"/>
      <c r="M446" s="849"/>
      <c r="N446" s="849"/>
      <c r="O446" s="849"/>
      <c r="P446" s="837"/>
      <c r="Q446" s="850"/>
    </row>
    <row r="447" spans="1:17" ht="14.4" customHeight="1" x14ac:dyDescent="0.3">
      <c r="A447" s="831" t="s">
        <v>5131</v>
      </c>
      <c r="B447" s="832" t="s">
        <v>4552</v>
      </c>
      <c r="C447" s="832" t="s">
        <v>4804</v>
      </c>
      <c r="D447" s="832" t="s">
        <v>4813</v>
      </c>
      <c r="E447" s="832" t="s">
        <v>4814</v>
      </c>
      <c r="F447" s="849">
        <v>1</v>
      </c>
      <c r="G447" s="849">
        <v>37</v>
      </c>
      <c r="H447" s="849"/>
      <c r="I447" s="849">
        <v>37</v>
      </c>
      <c r="J447" s="849"/>
      <c r="K447" s="849"/>
      <c r="L447" s="849"/>
      <c r="M447" s="849"/>
      <c r="N447" s="849"/>
      <c r="O447" s="849"/>
      <c r="P447" s="837"/>
      <c r="Q447" s="850"/>
    </row>
    <row r="448" spans="1:17" ht="14.4" customHeight="1" x14ac:dyDescent="0.3">
      <c r="A448" s="831" t="s">
        <v>5131</v>
      </c>
      <c r="B448" s="832" t="s">
        <v>4552</v>
      </c>
      <c r="C448" s="832" t="s">
        <v>4804</v>
      </c>
      <c r="D448" s="832" t="s">
        <v>4839</v>
      </c>
      <c r="E448" s="832" t="s">
        <v>4840</v>
      </c>
      <c r="F448" s="849"/>
      <c r="G448" s="849"/>
      <c r="H448" s="849"/>
      <c r="I448" s="849"/>
      <c r="J448" s="849">
        <v>1</v>
      </c>
      <c r="K448" s="849">
        <v>355</v>
      </c>
      <c r="L448" s="849">
        <v>1</v>
      </c>
      <c r="M448" s="849">
        <v>355</v>
      </c>
      <c r="N448" s="849">
        <v>1</v>
      </c>
      <c r="O448" s="849">
        <v>358</v>
      </c>
      <c r="P448" s="837">
        <v>1.0084507042253521</v>
      </c>
      <c r="Q448" s="850">
        <v>358</v>
      </c>
    </row>
    <row r="449" spans="1:17" ht="14.4" customHeight="1" x14ac:dyDescent="0.3">
      <c r="A449" s="831" t="s">
        <v>5131</v>
      </c>
      <c r="B449" s="832" t="s">
        <v>4552</v>
      </c>
      <c r="C449" s="832" t="s">
        <v>4804</v>
      </c>
      <c r="D449" s="832" t="s">
        <v>4843</v>
      </c>
      <c r="E449" s="832" t="s">
        <v>4844</v>
      </c>
      <c r="F449" s="849">
        <v>1</v>
      </c>
      <c r="G449" s="849">
        <v>701</v>
      </c>
      <c r="H449" s="849"/>
      <c r="I449" s="849">
        <v>701</v>
      </c>
      <c r="J449" s="849"/>
      <c r="K449" s="849"/>
      <c r="L449" s="849"/>
      <c r="M449" s="849"/>
      <c r="N449" s="849"/>
      <c r="O449" s="849"/>
      <c r="P449" s="837"/>
      <c r="Q449" s="850"/>
    </row>
    <row r="450" spans="1:17" ht="14.4" customHeight="1" x14ac:dyDescent="0.3">
      <c r="A450" s="831" t="s">
        <v>5131</v>
      </c>
      <c r="B450" s="832" t="s">
        <v>4552</v>
      </c>
      <c r="C450" s="832" t="s">
        <v>4804</v>
      </c>
      <c r="D450" s="832" t="s">
        <v>4847</v>
      </c>
      <c r="E450" s="832" t="s">
        <v>4848</v>
      </c>
      <c r="F450" s="849">
        <v>1</v>
      </c>
      <c r="G450" s="849">
        <v>116</v>
      </c>
      <c r="H450" s="849"/>
      <c r="I450" s="849">
        <v>116</v>
      </c>
      <c r="J450" s="849"/>
      <c r="K450" s="849"/>
      <c r="L450" s="849"/>
      <c r="M450" s="849"/>
      <c r="N450" s="849"/>
      <c r="O450" s="849"/>
      <c r="P450" s="837"/>
      <c r="Q450" s="850"/>
    </row>
    <row r="451" spans="1:17" ht="14.4" customHeight="1" x14ac:dyDescent="0.3">
      <c r="A451" s="831" t="s">
        <v>5131</v>
      </c>
      <c r="B451" s="832" t="s">
        <v>4881</v>
      </c>
      <c r="C451" s="832" t="s">
        <v>4804</v>
      </c>
      <c r="D451" s="832" t="s">
        <v>4899</v>
      </c>
      <c r="E451" s="832" t="s">
        <v>4900</v>
      </c>
      <c r="F451" s="849"/>
      <c r="G451" s="849"/>
      <c r="H451" s="849"/>
      <c r="I451" s="849"/>
      <c r="J451" s="849"/>
      <c r="K451" s="849"/>
      <c r="L451" s="849"/>
      <c r="M451" s="849"/>
      <c r="N451" s="849">
        <v>1</v>
      </c>
      <c r="O451" s="849">
        <v>179</v>
      </c>
      <c r="P451" s="837"/>
      <c r="Q451" s="850">
        <v>179</v>
      </c>
    </row>
    <row r="452" spans="1:17" ht="14.4" customHeight="1" x14ac:dyDescent="0.3">
      <c r="A452" s="831" t="s">
        <v>5131</v>
      </c>
      <c r="B452" s="832" t="s">
        <v>4881</v>
      </c>
      <c r="C452" s="832" t="s">
        <v>4804</v>
      </c>
      <c r="D452" s="832" t="s">
        <v>4917</v>
      </c>
      <c r="E452" s="832" t="s">
        <v>4918</v>
      </c>
      <c r="F452" s="849">
        <v>1</v>
      </c>
      <c r="G452" s="849">
        <v>355</v>
      </c>
      <c r="H452" s="849"/>
      <c r="I452" s="849">
        <v>355</v>
      </c>
      <c r="J452" s="849"/>
      <c r="K452" s="849"/>
      <c r="L452" s="849"/>
      <c r="M452" s="849"/>
      <c r="N452" s="849"/>
      <c r="O452" s="849"/>
      <c r="P452" s="837"/>
      <c r="Q452" s="850"/>
    </row>
    <row r="453" spans="1:17" ht="14.4" customHeight="1" x14ac:dyDescent="0.3">
      <c r="A453" s="831" t="s">
        <v>5132</v>
      </c>
      <c r="B453" s="832" t="s">
        <v>4552</v>
      </c>
      <c r="C453" s="832" t="s">
        <v>4553</v>
      </c>
      <c r="D453" s="832" t="s">
        <v>4668</v>
      </c>
      <c r="E453" s="832" t="s">
        <v>4669</v>
      </c>
      <c r="F453" s="849"/>
      <c r="G453" s="849"/>
      <c r="H453" s="849"/>
      <c r="I453" s="849"/>
      <c r="J453" s="849"/>
      <c r="K453" s="849"/>
      <c r="L453" s="849"/>
      <c r="M453" s="849"/>
      <c r="N453" s="849">
        <v>0.5</v>
      </c>
      <c r="O453" s="849">
        <v>262.89999999999998</v>
      </c>
      <c r="P453" s="837"/>
      <c r="Q453" s="850">
        <v>525.79999999999995</v>
      </c>
    </row>
    <row r="454" spans="1:17" ht="14.4" customHeight="1" x14ac:dyDescent="0.3">
      <c r="A454" s="831" t="s">
        <v>5132</v>
      </c>
      <c r="B454" s="832" t="s">
        <v>4552</v>
      </c>
      <c r="C454" s="832" t="s">
        <v>4553</v>
      </c>
      <c r="D454" s="832" t="s">
        <v>4670</v>
      </c>
      <c r="E454" s="832" t="s">
        <v>4669</v>
      </c>
      <c r="F454" s="849"/>
      <c r="G454" s="849"/>
      <c r="H454" s="849"/>
      <c r="I454" s="849"/>
      <c r="J454" s="849"/>
      <c r="K454" s="849"/>
      <c r="L454" s="849"/>
      <c r="M454" s="849"/>
      <c r="N454" s="849">
        <v>1</v>
      </c>
      <c r="O454" s="849">
        <v>218.9</v>
      </c>
      <c r="P454" s="837"/>
      <c r="Q454" s="850">
        <v>218.9</v>
      </c>
    </row>
    <row r="455" spans="1:17" ht="14.4" customHeight="1" x14ac:dyDescent="0.3">
      <c r="A455" s="831" t="s">
        <v>5132</v>
      </c>
      <c r="B455" s="832" t="s">
        <v>4552</v>
      </c>
      <c r="C455" s="832" t="s">
        <v>4553</v>
      </c>
      <c r="D455" s="832" t="s">
        <v>4671</v>
      </c>
      <c r="E455" s="832" t="s">
        <v>4669</v>
      </c>
      <c r="F455" s="849"/>
      <c r="G455" s="849"/>
      <c r="H455" s="849"/>
      <c r="I455" s="849"/>
      <c r="J455" s="849"/>
      <c r="K455" s="849"/>
      <c r="L455" s="849"/>
      <c r="M455" s="849"/>
      <c r="N455" s="849">
        <v>3</v>
      </c>
      <c r="O455" s="849">
        <v>237.6</v>
      </c>
      <c r="P455" s="837"/>
      <c r="Q455" s="850">
        <v>79.2</v>
      </c>
    </row>
    <row r="456" spans="1:17" ht="14.4" customHeight="1" x14ac:dyDescent="0.3">
      <c r="A456" s="831" t="s">
        <v>5132</v>
      </c>
      <c r="B456" s="832" t="s">
        <v>4552</v>
      </c>
      <c r="C456" s="832" t="s">
        <v>4553</v>
      </c>
      <c r="D456" s="832" t="s">
        <v>4773</v>
      </c>
      <c r="E456" s="832" t="s">
        <v>2087</v>
      </c>
      <c r="F456" s="849"/>
      <c r="G456" s="849"/>
      <c r="H456" s="849"/>
      <c r="I456" s="849"/>
      <c r="J456" s="849"/>
      <c r="K456" s="849"/>
      <c r="L456" s="849"/>
      <c r="M456" s="849"/>
      <c r="N456" s="849">
        <v>1</v>
      </c>
      <c r="O456" s="849">
        <v>474.27</v>
      </c>
      <c r="P456" s="837"/>
      <c r="Q456" s="850">
        <v>474.27</v>
      </c>
    </row>
    <row r="457" spans="1:17" ht="14.4" customHeight="1" x14ac:dyDescent="0.3">
      <c r="A457" s="831" t="s">
        <v>5132</v>
      </c>
      <c r="B457" s="832" t="s">
        <v>4552</v>
      </c>
      <c r="C457" s="832" t="s">
        <v>4804</v>
      </c>
      <c r="D457" s="832" t="s">
        <v>4817</v>
      </c>
      <c r="E457" s="832" t="s">
        <v>4818</v>
      </c>
      <c r="F457" s="849"/>
      <c r="G457" s="849"/>
      <c r="H457" s="849"/>
      <c r="I457" s="849"/>
      <c r="J457" s="849"/>
      <c r="K457" s="849"/>
      <c r="L457" s="849"/>
      <c r="M457" s="849"/>
      <c r="N457" s="849">
        <v>1</v>
      </c>
      <c r="O457" s="849">
        <v>179</v>
      </c>
      <c r="P457" s="837"/>
      <c r="Q457" s="850">
        <v>179</v>
      </c>
    </row>
    <row r="458" spans="1:17" ht="14.4" customHeight="1" x14ac:dyDescent="0.3">
      <c r="A458" s="831" t="s">
        <v>5132</v>
      </c>
      <c r="B458" s="832" t="s">
        <v>4552</v>
      </c>
      <c r="C458" s="832" t="s">
        <v>4804</v>
      </c>
      <c r="D458" s="832" t="s">
        <v>4823</v>
      </c>
      <c r="E458" s="832" t="s">
        <v>4824</v>
      </c>
      <c r="F458" s="849"/>
      <c r="G458" s="849"/>
      <c r="H458" s="849"/>
      <c r="I458" s="849"/>
      <c r="J458" s="849"/>
      <c r="K458" s="849"/>
      <c r="L458" s="849"/>
      <c r="M458" s="849"/>
      <c r="N458" s="849">
        <v>2</v>
      </c>
      <c r="O458" s="849">
        <v>490</v>
      </c>
      <c r="P458" s="837"/>
      <c r="Q458" s="850">
        <v>245</v>
      </c>
    </row>
    <row r="459" spans="1:17" ht="14.4" customHeight="1" x14ac:dyDescent="0.3">
      <c r="A459" s="831" t="s">
        <v>5132</v>
      </c>
      <c r="B459" s="832" t="s">
        <v>4881</v>
      </c>
      <c r="C459" s="832" t="s">
        <v>4804</v>
      </c>
      <c r="D459" s="832" t="s">
        <v>4899</v>
      </c>
      <c r="E459" s="832" t="s">
        <v>4900</v>
      </c>
      <c r="F459" s="849">
        <v>1</v>
      </c>
      <c r="G459" s="849">
        <v>177</v>
      </c>
      <c r="H459" s="849"/>
      <c r="I459" s="849">
        <v>177</v>
      </c>
      <c r="J459" s="849"/>
      <c r="K459" s="849"/>
      <c r="L459" s="849"/>
      <c r="M459" s="849"/>
      <c r="N459" s="849"/>
      <c r="O459" s="849"/>
      <c r="P459" s="837"/>
      <c r="Q459" s="850"/>
    </row>
    <row r="460" spans="1:17" ht="14.4" customHeight="1" x14ac:dyDescent="0.3">
      <c r="A460" s="831" t="s">
        <v>5132</v>
      </c>
      <c r="B460" s="832" t="s">
        <v>4881</v>
      </c>
      <c r="C460" s="832" t="s">
        <v>4804</v>
      </c>
      <c r="D460" s="832" t="s">
        <v>4903</v>
      </c>
      <c r="E460" s="832" t="s">
        <v>4904</v>
      </c>
      <c r="F460" s="849">
        <v>1</v>
      </c>
      <c r="G460" s="849">
        <v>715</v>
      </c>
      <c r="H460" s="849"/>
      <c r="I460" s="849">
        <v>715</v>
      </c>
      <c r="J460" s="849"/>
      <c r="K460" s="849"/>
      <c r="L460" s="849"/>
      <c r="M460" s="849"/>
      <c r="N460" s="849"/>
      <c r="O460" s="849"/>
      <c r="P460" s="837"/>
      <c r="Q460" s="850"/>
    </row>
    <row r="461" spans="1:17" ht="14.4" customHeight="1" x14ac:dyDescent="0.3">
      <c r="A461" s="831" t="s">
        <v>5132</v>
      </c>
      <c r="B461" s="832" t="s">
        <v>4881</v>
      </c>
      <c r="C461" s="832" t="s">
        <v>4804</v>
      </c>
      <c r="D461" s="832" t="s">
        <v>4909</v>
      </c>
      <c r="E461" s="832" t="s">
        <v>4910</v>
      </c>
      <c r="F461" s="849">
        <v>1</v>
      </c>
      <c r="G461" s="849">
        <v>129</v>
      </c>
      <c r="H461" s="849"/>
      <c r="I461" s="849">
        <v>129</v>
      </c>
      <c r="J461" s="849"/>
      <c r="K461" s="849"/>
      <c r="L461" s="849"/>
      <c r="M461" s="849"/>
      <c r="N461" s="849"/>
      <c r="O461" s="849"/>
      <c r="P461" s="837"/>
      <c r="Q461" s="850"/>
    </row>
    <row r="462" spans="1:17" ht="14.4" customHeight="1" x14ac:dyDescent="0.3">
      <c r="A462" s="831" t="s">
        <v>5132</v>
      </c>
      <c r="B462" s="832" t="s">
        <v>4881</v>
      </c>
      <c r="C462" s="832" t="s">
        <v>4804</v>
      </c>
      <c r="D462" s="832" t="s">
        <v>4921</v>
      </c>
      <c r="E462" s="832" t="s">
        <v>4922</v>
      </c>
      <c r="F462" s="849">
        <v>1</v>
      </c>
      <c r="G462" s="849">
        <v>539</v>
      </c>
      <c r="H462" s="849"/>
      <c r="I462" s="849">
        <v>539</v>
      </c>
      <c r="J462" s="849"/>
      <c r="K462" s="849"/>
      <c r="L462" s="849"/>
      <c r="M462" s="849"/>
      <c r="N462" s="849"/>
      <c r="O462" s="849"/>
      <c r="P462" s="837"/>
      <c r="Q462" s="850"/>
    </row>
    <row r="463" spans="1:17" ht="14.4" customHeight="1" x14ac:dyDescent="0.3">
      <c r="A463" s="831" t="s">
        <v>5132</v>
      </c>
      <c r="B463" s="832" t="s">
        <v>4881</v>
      </c>
      <c r="C463" s="832" t="s">
        <v>4804</v>
      </c>
      <c r="D463" s="832" t="s">
        <v>4925</v>
      </c>
      <c r="E463" s="832" t="s">
        <v>4926</v>
      </c>
      <c r="F463" s="849">
        <v>1</v>
      </c>
      <c r="G463" s="849">
        <v>1944</v>
      </c>
      <c r="H463" s="849"/>
      <c r="I463" s="849">
        <v>1944</v>
      </c>
      <c r="J463" s="849"/>
      <c r="K463" s="849"/>
      <c r="L463" s="849"/>
      <c r="M463" s="849"/>
      <c r="N463" s="849"/>
      <c r="O463" s="849"/>
      <c r="P463" s="837"/>
      <c r="Q463" s="850"/>
    </row>
    <row r="464" spans="1:17" ht="14.4" customHeight="1" x14ac:dyDescent="0.3">
      <c r="A464" s="831" t="s">
        <v>5133</v>
      </c>
      <c r="B464" s="832" t="s">
        <v>4552</v>
      </c>
      <c r="C464" s="832" t="s">
        <v>4804</v>
      </c>
      <c r="D464" s="832" t="s">
        <v>4839</v>
      </c>
      <c r="E464" s="832" t="s">
        <v>4840</v>
      </c>
      <c r="F464" s="849"/>
      <c r="G464" s="849"/>
      <c r="H464" s="849"/>
      <c r="I464" s="849"/>
      <c r="J464" s="849"/>
      <c r="K464" s="849"/>
      <c r="L464" s="849"/>
      <c r="M464" s="849"/>
      <c r="N464" s="849">
        <v>1</v>
      </c>
      <c r="O464" s="849">
        <v>358</v>
      </c>
      <c r="P464" s="837"/>
      <c r="Q464" s="850">
        <v>358</v>
      </c>
    </row>
    <row r="465" spans="1:17" ht="14.4" customHeight="1" x14ac:dyDescent="0.3">
      <c r="A465" s="831" t="s">
        <v>5133</v>
      </c>
      <c r="B465" s="832" t="s">
        <v>4552</v>
      </c>
      <c r="C465" s="832" t="s">
        <v>4804</v>
      </c>
      <c r="D465" s="832" t="s">
        <v>4847</v>
      </c>
      <c r="E465" s="832" t="s">
        <v>4848</v>
      </c>
      <c r="F465" s="849"/>
      <c r="G465" s="849"/>
      <c r="H465" s="849"/>
      <c r="I465" s="849"/>
      <c r="J465" s="849"/>
      <c r="K465" s="849"/>
      <c r="L465" s="849"/>
      <c r="M465" s="849"/>
      <c r="N465" s="849">
        <v>1</v>
      </c>
      <c r="O465" s="849">
        <v>116</v>
      </c>
      <c r="P465" s="837"/>
      <c r="Q465" s="850">
        <v>116</v>
      </c>
    </row>
    <row r="466" spans="1:17" ht="14.4" customHeight="1" x14ac:dyDescent="0.3">
      <c r="A466" s="831" t="s">
        <v>5133</v>
      </c>
      <c r="B466" s="832" t="s">
        <v>4881</v>
      </c>
      <c r="C466" s="832" t="s">
        <v>4793</v>
      </c>
      <c r="D466" s="832" t="s">
        <v>4893</v>
      </c>
      <c r="E466" s="832" t="s">
        <v>4894</v>
      </c>
      <c r="F466" s="849">
        <v>2</v>
      </c>
      <c r="G466" s="849">
        <v>2043.54</v>
      </c>
      <c r="H466" s="849">
        <v>2</v>
      </c>
      <c r="I466" s="849">
        <v>1021.77</v>
      </c>
      <c r="J466" s="849">
        <v>1</v>
      </c>
      <c r="K466" s="849">
        <v>1021.77</v>
      </c>
      <c r="L466" s="849">
        <v>1</v>
      </c>
      <c r="M466" s="849">
        <v>1021.77</v>
      </c>
      <c r="N466" s="849"/>
      <c r="O466" s="849"/>
      <c r="P466" s="837"/>
      <c r="Q466" s="850"/>
    </row>
    <row r="467" spans="1:17" ht="14.4" customHeight="1" x14ac:dyDescent="0.3">
      <c r="A467" s="831" t="s">
        <v>5133</v>
      </c>
      <c r="B467" s="832" t="s">
        <v>4881</v>
      </c>
      <c r="C467" s="832" t="s">
        <v>4793</v>
      </c>
      <c r="D467" s="832" t="s">
        <v>4935</v>
      </c>
      <c r="E467" s="832" t="s">
        <v>4936</v>
      </c>
      <c r="F467" s="849"/>
      <c r="G467" s="849"/>
      <c r="H467" s="849"/>
      <c r="I467" s="849"/>
      <c r="J467" s="849"/>
      <c r="K467" s="849"/>
      <c r="L467" s="849"/>
      <c r="M467" s="849"/>
      <c r="N467" s="849">
        <v>2</v>
      </c>
      <c r="O467" s="849">
        <v>3133.16</v>
      </c>
      <c r="P467" s="837"/>
      <c r="Q467" s="850">
        <v>1566.58</v>
      </c>
    </row>
    <row r="468" spans="1:17" ht="14.4" customHeight="1" x14ac:dyDescent="0.3">
      <c r="A468" s="831" t="s">
        <v>5133</v>
      </c>
      <c r="B468" s="832" t="s">
        <v>4881</v>
      </c>
      <c r="C468" s="832" t="s">
        <v>4804</v>
      </c>
      <c r="D468" s="832" t="s">
        <v>4813</v>
      </c>
      <c r="E468" s="832" t="s">
        <v>4814</v>
      </c>
      <c r="F468" s="849">
        <v>1</v>
      </c>
      <c r="G468" s="849">
        <v>37</v>
      </c>
      <c r="H468" s="849"/>
      <c r="I468" s="849">
        <v>37</v>
      </c>
      <c r="J468" s="849"/>
      <c r="K468" s="849"/>
      <c r="L468" s="849"/>
      <c r="M468" s="849"/>
      <c r="N468" s="849">
        <v>1</v>
      </c>
      <c r="O468" s="849">
        <v>38</v>
      </c>
      <c r="P468" s="837"/>
      <c r="Q468" s="850">
        <v>38</v>
      </c>
    </row>
    <row r="469" spans="1:17" ht="14.4" customHeight="1" x14ac:dyDescent="0.3">
      <c r="A469" s="831" t="s">
        <v>5133</v>
      </c>
      <c r="B469" s="832" t="s">
        <v>4881</v>
      </c>
      <c r="C469" s="832" t="s">
        <v>4804</v>
      </c>
      <c r="D469" s="832" t="s">
        <v>4899</v>
      </c>
      <c r="E469" s="832" t="s">
        <v>4900</v>
      </c>
      <c r="F469" s="849">
        <v>5</v>
      </c>
      <c r="G469" s="849">
        <v>885</v>
      </c>
      <c r="H469" s="849">
        <v>2.4859550561797752</v>
      </c>
      <c r="I469" s="849">
        <v>177</v>
      </c>
      <c r="J469" s="849">
        <v>2</v>
      </c>
      <c r="K469" s="849">
        <v>356</v>
      </c>
      <c r="L469" s="849">
        <v>1</v>
      </c>
      <c r="M469" s="849">
        <v>178</v>
      </c>
      <c r="N469" s="849">
        <v>7</v>
      </c>
      <c r="O469" s="849">
        <v>1253</v>
      </c>
      <c r="P469" s="837">
        <v>3.5196629213483148</v>
      </c>
      <c r="Q469" s="850">
        <v>179</v>
      </c>
    </row>
    <row r="470" spans="1:17" ht="14.4" customHeight="1" x14ac:dyDescent="0.3">
      <c r="A470" s="831" t="s">
        <v>5133</v>
      </c>
      <c r="B470" s="832" t="s">
        <v>4881</v>
      </c>
      <c r="C470" s="832" t="s">
        <v>4804</v>
      </c>
      <c r="D470" s="832" t="s">
        <v>4901</v>
      </c>
      <c r="E470" s="832" t="s">
        <v>4902</v>
      </c>
      <c r="F470" s="849">
        <v>2</v>
      </c>
      <c r="G470" s="849">
        <v>2484</v>
      </c>
      <c r="H470" s="849">
        <v>0.99919549477071601</v>
      </c>
      <c r="I470" s="849">
        <v>1242</v>
      </c>
      <c r="J470" s="849">
        <v>2</v>
      </c>
      <c r="K470" s="849">
        <v>2486</v>
      </c>
      <c r="L470" s="849">
        <v>1</v>
      </c>
      <c r="M470" s="849">
        <v>1243</v>
      </c>
      <c r="N470" s="849">
        <v>2</v>
      </c>
      <c r="O470" s="849">
        <v>2494</v>
      </c>
      <c r="P470" s="837">
        <v>1.003218020917136</v>
      </c>
      <c r="Q470" s="850">
        <v>1247</v>
      </c>
    </row>
    <row r="471" spans="1:17" ht="14.4" customHeight="1" x14ac:dyDescent="0.3">
      <c r="A471" s="831" t="s">
        <v>5133</v>
      </c>
      <c r="B471" s="832" t="s">
        <v>4881</v>
      </c>
      <c r="C471" s="832" t="s">
        <v>4804</v>
      </c>
      <c r="D471" s="832" t="s">
        <v>4903</v>
      </c>
      <c r="E471" s="832" t="s">
        <v>4904</v>
      </c>
      <c r="F471" s="849">
        <v>82</v>
      </c>
      <c r="G471" s="849">
        <v>58630</v>
      </c>
      <c r="H471" s="849">
        <v>2.9285714285714284</v>
      </c>
      <c r="I471" s="849">
        <v>715</v>
      </c>
      <c r="J471" s="849">
        <v>28</v>
      </c>
      <c r="K471" s="849">
        <v>20020</v>
      </c>
      <c r="L471" s="849">
        <v>1</v>
      </c>
      <c r="M471" s="849">
        <v>715</v>
      </c>
      <c r="N471" s="849">
        <v>66</v>
      </c>
      <c r="O471" s="849">
        <v>47190</v>
      </c>
      <c r="P471" s="837">
        <v>2.3571428571428572</v>
      </c>
      <c r="Q471" s="850">
        <v>715</v>
      </c>
    </row>
    <row r="472" spans="1:17" ht="14.4" customHeight="1" x14ac:dyDescent="0.3">
      <c r="A472" s="831" t="s">
        <v>5133</v>
      </c>
      <c r="B472" s="832" t="s">
        <v>4881</v>
      </c>
      <c r="C472" s="832" t="s">
        <v>4804</v>
      </c>
      <c r="D472" s="832" t="s">
        <v>4909</v>
      </c>
      <c r="E472" s="832" t="s">
        <v>4910</v>
      </c>
      <c r="F472" s="849">
        <v>4</v>
      </c>
      <c r="G472" s="849">
        <v>516</v>
      </c>
      <c r="H472" s="849">
        <v>2</v>
      </c>
      <c r="I472" s="849">
        <v>129</v>
      </c>
      <c r="J472" s="849">
        <v>2</v>
      </c>
      <c r="K472" s="849">
        <v>258</v>
      </c>
      <c r="L472" s="849">
        <v>1</v>
      </c>
      <c r="M472" s="849">
        <v>129</v>
      </c>
      <c r="N472" s="849">
        <v>3</v>
      </c>
      <c r="O472" s="849">
        <v>390</v>
      </c>
      <c r="P472" s="837">
        <v>1.5116279069767442</v>
      </c>
      <c r="Q472" s="850">
        <v>130</v>
      </c>
    </row>
    <row r="473" spans="1:17" ht="14.4" customHeight="1" x14ac:dyDescent="0.3">
      <c r="A473" s="831" t="s">
        <v>5133</v>
      </c>
      <c r="B473" s="832" t="s">
        <v>4881</v>
      </c>
      <c r="C473" s="832" t="s">
        <v>4804</v>
      </c>
      <c r="D473" s="832" t="s">
        <v>4911</v>
      </c>
      <c r="E473" s="832" t="s">
        <v>4912</v>
      </c>
      <c r="F473" s="849">
        <v>2</v>
      </c>
      <c r="G473" s="849">
        <v>1442</v>
      </c>
      <c r="H473" s="849">
        <v>1.9917127071823204</v>
      </c>
      <c r="I473" s="849">
        <v>721</v>
      </c>
      <c r="J473" s="849">
        <v>1</v>
      </c>
      <c r="K473" s="849">
        <v>724</v>
      </c>
      <c r="L473" s="849">
        <v>1</v>
      </c>
      <c r="M473" s="849">
        <v>724</v>
      </c>
      <c r="N473" s="849">
        <v>2</v>
      </c>
      <c r="O473" s="849">
        <v>1464</v>
      </c>
      <c r="P473" s="837">
        <v>2.0220994475138121</v>
      </c>
      <c r="Q473" s="850">
        <v>732</v>
      </c>
    </row>
    <row r="474" spans="1:17" ht="14.4" customHeight="1" x14ac:dyDescent="0.3">
      <c r="A474" s="831" t="s">
        <v>5133</v>
      </c>
      <c r="B474" s="832" t="s">
        <v>4881</v>
      </c>
      <c r="C474" s="832" t="s">
        <v>4804</v>
      </c>
      <c r="D474" s="832" t="s">
        <v>4913</v>
      </c>
      <c r="E474" s="832" t="s">
        <v>4914</v>
      </c>
      <c r="F474" s="849">
        <v>80</v>
      </c>
      <c r="G474" s="849">
        <v>70320</v>
      </c>
      <c r="H474" s="849">
        <v>4</v>
      </c>
      <c r="I474" s="849">
        <v>879</v>
      </c>
      <c r="J474" s="849">
        <v>20</v>
      </c>
      <c r="K474" s="849">
        <v>17580</v>
      </c>
      <c r="L474" s="849">
        <v>1</v>
      </c>
      <c r="M474" s="849">
        <v>879</v>
      </c>
      <c r="N474" s="849"/>
      <c r="O474" s="849"/>
      <c r="P474" s="837"/>
      <c r="Q474" s="850"/>
    </row>
    <row r="475" spans="1:17" ht="14.4" customHeight="1" x14ac:dyDescent="0.3">
      <c r="A475" s="831" t="s">
        <v>5133</v>
      </c>
      <c r="B475" s="832" t="s">
        <v>4881</v>
      </c>
      <c r="C475" s="832" t="s">
        <v>4804</v>
      </c>
      <c r="D475" s="832" t="s">
        <v>4917</v>
      </c>
      <c r="E475" s="832" t="s">
        <v>4918</v>
      </c>
      <c r="F475" s="849">
        <v>1</v>
      </c>
      <c r="G475" s="849">
        <v>355</v>
      </c>
      <c r="H475" s="849">
        <v>1</v>
      </c>
      <c r="I475" s="849">
        <v>355</v>
      </c>
      <c r="J475" s="849">
        <v>1</v>
      </c>
      <c r="K475" s="849">
        <v>355</v>
      </c>
      <c r="L475" s="849">
        <v>1</v>
      </c>
      <c r="M475" s="849">
        <v>355</v>
      </c>
      <c r="N475" s="849">
        <v>2</v>
      </c>
      <c r="O475" s="849">
        <v>716</v>
      </c>
      <c r="P475" s="837">
        <v>2.0169014084507042</v>
      </c>
      <c r="Q475" s="850">
        <v>358</v>
      </c>
    </row>
    <row r="476" spans="1:17" ht="14.4" customHeight="1" x14ac:dyDescent="0.3">
      <c r="A476" s="831" t="s">
        <v>5133</v>
      </c>
      <c r="B476" s="832" t="s">
        <v>4881</v>
      </c>
      <c r="C476" s="832" t="s">
        <v>4804</v>
      </c>
      <c r="D476" s="832" t="s">
        <v>4921</v>
      </c>
      <c r="E476" s="832" t="s">
        <v>4922</v>
      </c>
      <c r="F476" s="849">
        <v>6</v>
      </c>
      <c r="G476" s="849">
        <v>3234</v>
      </c>
      <c r="H476" s="849">
        <v>1.9962962962962962</v>
      </c>
      <c r="I476" s="849">
        <v>539</v>
      </c>
      <c r="J476" s="849">
        <v>3</v>
      </c>
      <c r="K476" s="849">
        <v>1620</v>
      </c>
      <c r="L476" s="849">
        <v>1</v>
      </c>
      <c r="M476" s="849">
        <v>540</v>
      </c>
      <c r="N476" s="849"/>
      <c r="O476" s="849"/>
      <c r="P476" s="837"/>
      <c r="Q476" s="850"/>
    </row>
    <row r="477" spans="1:17" ht="14.4" customHeight="1" x14ac:dyDescent="0.3">
      <c r="A477" s="831" t="s">
        <v>5133</v>
      </c>
      <c r="B477" s="832" t="s">
        <v>4881</v>
      </c>
      <c r="C477" s="832" t="s">
        <v>4804</v>
      </c>
      <c r="D477" s="832" t="s">
        <v>4847</v>
      </c>
      <c r="E477" s="832" t="s">
        <v>4848</v>
      </c>
      <c r="F477" s="849">
        <v>7</v>
      </c>
      <c r="G477" s="849">
        <v>812</v>
      </c>
      <c r="H477" s="849">
        <v>1.4</v>
      </c>
      <c r="I477" s="849">
        <v>116</v>
      </c>
      <c r="J477" s="849">
        <v>5</v>
      </c>
      <c r="K477" s="849">
        <v>580</v>
      </c>
      <c r="L477" s="849">
        <v>1</v>
      </c>
      <c r="M477" s="849">
        <v>116</v>
      </c>
      <c r="N477" s="849">
        <v>6</v>
      </c>
      <c r="O477" s="849">
        <v>696</v>
      </c>
      <c r="P477" s="837">
        <v>1.2</v>
      </c>
      <c r="Q477" s="850">
        <v>116</v>
      </c>
    </row>
    <row r="478" spans="1:17" ht="14.4" customHeight="1" x14ac:dyDescent="0.3">
      <c r="A478" s="831" t="s">
        <v>5133</v>
      </c>
      <c r="B478" s="832" t="s">
        <v>4881</v>
      </c>
      <c r="C478" s="832" t="s">
        <v>4804</v>
      </c>
      <c r="D478" s="832" t="s">
        <v>4923</v>
      </c>
      <c r="E478" s="832" t="s">
        <v>4924</v>
      </c>
      <c r="F478" s="849">
        <v>2</v>
      </c>
      <c r="G478" s="849">
        <v>7660</v>
      </c>
      <c r="H478" s="849"/>
      <c r="I478" s="849">
        <v>3830</v>
      </c>
      <c r="J478" s="849"/>
      <c r="K478" s="849"/>
      <c r="L478" s="849"/>
      <c r="M478" s="849"/>
      <c r="N478" s="849"/>
      <c r="O478" s="849"/>
      <c r="P478" s="837"/>
      <c r="Q478" s="850"/>
    </row>
    <row r="479" spans="1:17" ht="14.4" customHeight="1" x14ac:dyDescent="0.3">
      <c r="A479" s="831" t="s">
        <v>5133</v>
      </c>
      <c r="B479" s="832" t="s">
        <v>4881</v>
      </c>
      <c r="C479" s="832" t="s">
        <v>4804</v>
      </c>
      <c r="D479" s="832" t="s">
        <v>4925</v>
      </c>
      <c r="E479" s="832" t="s">
        <v>4926</v>
      </c>
      <c r="F479" s="849">
        <v>17</v>
      </c>
      <c r="G479" s="849">
        <v>33048</v>
      </c>
      <c r="H479" s="849">
        <v>2.1239074550128536</v>
      </c>
      <c r="I479" s="849">
        <v>1944</v>
      </c>
      <c r="J479" s="849">
        <v>8</v>
      </c>
      <c r="K479" s="849">
        <v>15560</v>
      </c>
      <c r="L479" s="849">
        <v>1</v>
      </c>
      <c r="M479" s="849">
        <v>1945</v>
      </c>
      <c r="N479" s="849">
        <v>9</v>
      </c>
      <c r="O479" s="849">
        <v>17550</v>
      </c>
      <c r="P479" s="837">
        <v>1.1278920308483291</v>
      </c>
      <c r="Q479" s="850">
        <v>1950</v>
      </c>
    </row>
    <row r="480" spans="1:17" ht="14.4" customHeight="1" x14ac:dyDescent="0.3">
      <c r="A480" s="831" t="s">
        <v>5134</v>
      </c>
      <c r="B480" s="832" t="s">
        <v>4552</v>
      </c>
      <c r="C480" s="832" t="s">
        <v>4804</v>
      </c>
      <c r="D480" s="832" t="s">
        <v>4847</v>
      </c>
      <c r="E480" s="832" t="s">
        <v>4848</v>
      </c>
      <c r="F480" s="849"/>
      <c r="G480" s="849"/>
      <c r="H480" s="849"/>
      <c r="I480" s="849"/>
      <c r="J480" s="849">
        <v>1</v>
      </c>
      <c r="K480" s="849">
        <v>116</v>
      </c>
      <c r="L480" s="849">
        <v>1</v>
      </c>
      <c r="M480" s="849">
        <v>116</v>
      </c>
      <c r="N480" s="849"/>
      <c r="O480" s="849"/>
      <c r="P480" s="837"/>
      <c r="Q480" s="850"/>
    </row>
    <row r="481" spans="1:17" ht="14.4" customHeight="1" x14ac:dyDescent="0.3">
      <c r="A481" s="831" t="s">
        <v>5134</v>
      </c>
      <c r="B481" s="832" t="s">
        <v>4881</v>
      </c>
      <c r="C481" s="832" t="s">
        <v>4804</v>
      </c>
      <c r="D481" s="832" t="s">
        <v>4899</v>
      </c>
      <c r="E481" s="832" t="s">
        <v>4900</v>
      </c>
      <c r="F481" s="849"/>
      <c r="G481" s="849"/>
      <c r="H481" s="849"/>
      <c r="I481" s="849"/>
      <c r="J481" s="849"/>
      <c r="K481" s="849"/>
      <c r="L481" s="849"/>
      <c r="M481" s="849"/>
      <c r="N481" s="849">
        <v>2</v>
      </c>
      <c r="O481" s="849">
        <v>358</v>
      </c>
      <c r="P481" s="837"/>
      <c r="Q481" s="850">
        <v>179</v>
      </c>
    </row>
    <row r="482" spans="1:17" ht="14.4" customHeight="1" x14ac:dyDescent="0.3">
      <c r="A482" s="831" t="s">
        <v>5135</v>
      </c>
      <c r="B482" s="832" t="s">
        <v>4552</v>
      </c>
      <c r="C482" s="832" t="s">
        <v>4553</v>
      </c>
      <c r="D482" s="832" t="s">
        <v>5028</v>
      </c>
      <c r="E482" s="832" t="s">
        <v>5029</v>
      </c>
      <c r="F482" s="849"/>
      <c r="G482" s="849"/>
      <c r="H482" s="849"/>
      <c r="I482" s="849"/>
      <c r="J482" s="849"/>
      <c r="K482" s="849"/>
      <c r="L482" s="849"/>
      <c r="M482" s="849"/>
      <c r="N482" s="849">
        <v>1</v>
      </c>
      <c r="O482" s="849">
        <v>687.66</v>
      </c>
      <c r="P482" s="837"/>
      <c r="Q482" s="850">
        <v>687.66</v>
      </c>
    </row>
    <row r="483" spans="1:17" ht="14.4" customHeight="1" x14ac:dyDescent="0.3">
      <c r="A483" s="831" t="s">
        <v>5135</v>
      </c>
      <c r="B483" s="832" t="s">
        <v>4552</v>
      </c>
      <c r="C483" s="832" t="s">
        <v>4553</v>
      </c>
      <c r="D483" s="832" t="s">
        <v>4628</v>
      </c>
      <c r="E483" s="832" t="s">
        <v>4629</v>
      </c>
      <c r="F483" s="849">
        <v>1.76</v>
      </c>
      <c r="G483" s="849">
        <v>1259.58</v>
      </c>
      <c r="H483" s="849"/>
      <c r="I483" s="849">
        <v>715.6704545454545</v>
      </c>
      <c r="J483" s="849"/>
      <c r="K483" s="849"/>
      <c r="L483" s="849"/>
      <c r="M483" s="849"/>
      <c r="N483" s="849"/>
      <c r="O483" s="849"/>
      <c r="P483" s="837"/>
      <c r="Q483" s="850"/>
    </row>
    <row r="484" spans="1:17" ht="14.4" customHeight="1" x14ac:dyDescent="0.3">
      <c r="A484" s="831" t="s">
        <v>5135</v>
      </c>
      <c r="B484" s="832" t="s">
        <v>4552</v>
      </c>
      <c r="C484" s="832" t="s">
        <v>4553</v>
      </c>
      <c r="D484" s="832" t="s">
        <v>4630</v>
      </c>
      <c r="E484" s="832" t="s">
        <v>4629</v>
      </c>
      <c r="F484" s="849">
        <v>15.309999999999999</v>
      </c>
      <c r="G484" s="849">
        <v>21913.96</v>
      </c>
      <c r="H484" s="849"/>
      <c r="I484" s="849">
        <v>1431.3494448073156</v>
      </c>
      <c r="J484" s="849"/>
      <c r="K484" s="849"/>
      <c r="L484" s="849"/>
      <c r="M484" s="849"/>
      <c r="N484" s="849"/>
      <c r="O484" s="849"/>
      <c r="P484" s="837"/>
      <c r="Q484" s="850"/>
    </row>
    <row r="485" spans="1:17" ht="14.4" customHeight="1" x14ac:dyDescent="0.3">
      <c r="A485" s="831" t="s">
        <v>5135</v>
      </c>
      <c r="B485" s="832" t="s">
        <v>4552</v>
      </c>
      <c r="C485" s="832" t="s">
        <v>4553</v>
      </c>
      <c r="D485" s="832" t="s">
        <v>5042</v>
      </c>
      <c r="E485" s="832" t="s">
        <v>1048</v>
      </c>
      <c r="F485" s="849"/>
      <c r="G485" s="849"/>
      <c r="H485" s="849"/>
      <c r="I485" s="849"/>
      <c r="J485" s="849">
        <v>2</v>
      </c>
      <c r="K485" s="849">
        <v>9097.2999999999993</v>
      </c>
      <c r="L485" s="849">
        <v>1</v>
      </c>
      <c r="M485" s="849">
        <v>4548.6499999999996</v>
      </c>
      <c r="N485" s="849">
        <v>1.06</v>
      </c>
      <c r="O485" s="849">
        <v>4149.1900000000005</v>
      </c>
      <c r="P485" s="837">
        <v>0.45609026854121559</v>
      </c>
      <c r="Q485" s="850">
        <v>3914.3301886792456</v>
      </c>
    </row>
    <row r="486" spans="1:17" ht="14.4" customHeight="1" x14ac:dyDescent="0.3">
      <c r="A486" s="831" t="s">
        <v>5135</v>
      </c>
      <c r="B486" s="832" t="s">
        <v>4552</v>
      </c>
      <c r="C486" s="832" t="s">
        <v>4553</v>
      </c>
      <c r="D486" s="832" t="s">
        <v>4701</v>
      </c>
      <c r="E486" s="832" t="s">
        <v>4702</v>
      </c>
      <c r="F486" s="849"/>
      <c r="G486" s="849"/>
      <c r="H486" s="849"/>
      <c r="I486" s="849"/>
      <c r="J486" s="849">
        <v>2.1500000000000004</v>
      </c>
      <c r="K486" s="849">
        <v>1157.8799999999999</v>
      </c>
      <c r="L486" s="849">
        <v>1</v>
      </c>
      <c r="M486" s="849">
        <v>538.54883720930218</v>
      </c>
      <c r="N486" s="849">
        <v>12.7</v>
      </c>
      <c r="O486" s="849">
        <v>5246.88</v>
      </c>
      <c r="P486" s="837">
        <v>4.5314540366877401</v>
      </c>
      <c r="Q486" s="850">
        <v>413.140157480315</v>
      </c>
    </row>
    <row r="487" spans="1:17" ht="14.4" customHeight="1" x14ac:dyDescent="0.3">
      <c r="A487" s="831" t="s">
        <v>5135</v>
      </c>
      <c r="B487" s="832" t="s">
        <v>4552</v>
      </c>
      <c r="C487" s="832" t="s">
        <v>4553</v>
      </c>
      <c r="D487" s="832" t="s">
        <v>4756</v>
      </c>
      <c r="E487" s="832" t="s">
        <v>818</v>
      </c>
      <c r="F487" s="849"/>
      <c r="G487" s="849"/>
      <c r="H487" s="849"/>
      <c r="I487" s="849"/>
      <c r="J487" s="849">
        <v>0.45</v>
      </c>
      <c r="K487" s="849">
        <v>309.44</v>
      </c>
      <c r="L487" s="849">
        <v>1</v>
      </c>
      <c r="M487" s="849">
        <v>687.64444444444439</v>
      </c>
      <c r="N487" s="849"/>
      <c r="O487" s="849"/>
      <c r="P487" s="837"/>
      <c r="Q487" s="850"/>
    </row>
    <row r="488" spans="1:17" ht="14.4" customHeight="1" x14ac:dyDescent="0.3">
      <c r="A488" s="831" t="s">
        <v>5135</v>
      </c>
      <c r="B488" s="832" t="s">
        <v>4552</v>
      </c>
      <c r="C488" s="832" t="s">
        <v>4553</v>
      </c>
      <c r="D488" s="832" t="s">
        <v>4757</v>
      </c>
      <c r="E488" s="832" t="s">
        <v>818</v>
      </c>
      <c r="F488" s="849"/>
      <c r="G488" s="849"/>
      <c r="H488" s="849"/>
      <c r="I488" s="849"/>
      <c r="J488" s="849">
        <v>0.74</v>
      </c>
      <c r="K488" s="849">
        <v>101.77</v>
      </c>
      <c r="L488" s="849">
        <v>1</v>
      </c>
      <c r="M488" s="849">
        <v>137.52702702702703</v>
      </c>
      <c r="N488" s="849"/>
      <c r="O488" s="849"/>
      <c r="P488" s="837"/>
      <c r="Q488" s="850"/>
    </row>
    <row r="489" spans="1:17" ht="14.4" customHeight="1" x14ac:dyDescent="0.3">
      <c r="A489" s="831" t="s">
        <v>5135</v>
      </c>
      <c r="B489" s="832" t="s">
        <v>4552</v>
      </c>
      <c r="C489" s="832" t="s">
        <v>4804</v>
      </c>
      <c r="D489" s="832" t="s">
        <v>4813</v>
      </c>
      <c r="E489" s="832" t="s">
        <v>4814</v>
      </c>
      <c r="F489" s="849">
        <v>1</v>
      </c>
      <c r="G489" s="849">
        <v>37</v>
      </c>
      <c r="H489" s="849">
        <v>1</v>
      </c>
      <c r="I489" s="849">
        <v>37</v>
      </c>
      <c r="J489" s="849">
        <v>1</v>
      </c>
      <c r="K489" s="849">
        <v>37</v>
      </c>
      <c r="L489" s="849">
        <v>1</v>
      </c>
      <c r="M489" s="849">
        <v>37</v>
      </c>
      <c r="N489" s="849"/>
      <c r="O489" s="849"/>
      <c r="P489" s="837"/>
      <c r="Q489" s="850"/>
    </row>
    <row r="490" spans="1:17" ht="14.4" customHeight="1" x14ac:dyDescent="0.3">
      <c r="A490" s="831" t="s">
        <v>5135</v>
      </c>
      <c r="B490" s="832" t="s">
        <v>4552</v>
      </c>
      <c r="C490" s="832" t="s">
        <v>4804</v>
      </c>
      <c r="D490" s="832" t="s">
        <v>4823</v>
      </c>
      <c r="E490" s="832" t="s">
        <v>4824</v>
      </c>
      <c r="F490" s="849">
        <v>2</v>
      </c>
      <c r="G490" s="849">
        <v>486</v>
      </c>
      <c r="H490" s="849">
        <v>0.66393442622950816</v>
      </c>
      <c r="I490" s="849">
        <v>243</v>
      </c>
      <c r="J490" s="849">
        <v>3</v>
      </c>
      <c r="K490" s="849">
        <v>732</v>
      </c>
      <c r="L490" s="849">
        <v>1</v>
      </c>
      <c r="M490" s="849">
        <v>244</v>
      </c>
      <c r="N490" s="849">
        <v>10</v>
      </c>
      <c r="O490" s="849">
        <v>2450</v>
      </c>
      <c r="P490" s="837">
        <v>3.3469945355191255</v>
      </c>
      <c r="Q490" s="850">
        <v>245</v>
      </c>
    </row>
    <row r="491" spans="1:17" ht="14.4" customHeight="1" x14ac:dyDescent="0.3">
      <c r="A491" s="831" t="s">
        <v>5135</v>
      </c>
      <c r="B491" s="832" t="s">
        <v>4881</v>
      </c>
      <c r="C491" s="832" t="s">
        <v>4553</v>
      </c>
      <c r="D491" s="832" t="s">
        <v>4701</v>
      </c>
      <c r="E491" s="832" t="s">
        <v>4702</v>
      </c>
      <c r="F491" s="849">
        <v>4.16</v>
      </c>
      <c r="G491" s="849">
        <v>2240.35</v>
      </c>
      <c r="H491" s="849">
        <v>2.4761815288032185</v>
      </c>
      <c r="I491" s="849">
        <v>538.54567307692298</v>
      </c>
      <c r="J491" s="849">
        <v>1.6800000000000002</v>
      </c>
      <c r="K491" s="849">
        <v>904.76</v>
      </c>
      <c r="L491" s="849">
        <v>1</v>
      </c>
      <c r="M491" s="849">
        <v>538.54761904761904</v>
      </c>
      <c r="N491" s="849"/>
      <c r="O491" s="849"/>
      <c r="P491" s="837"/>
      <c r="Q491" s="850"/>
    </row>
    <row r="492" spans="1:17" ht="14.4" customHeight="1" x14ac:dyDescent="0.3">
      <c r="A492" s="831" t="s">
        <v>5135</v>
      </c>
      <c r="B492" s="832" t="s">
        <v>4881</v>
      </c>
      <c r="C492" s="832" t="s">
        <v>4804</v>
      </c>
      <c r="D492" s="832" t="s">
        <v>4813</v>
      </c>
      <c r="E492" s="832" t="s">
        <v>4814</v>
      </c>
      <c r="F492" s="849">
        <v>1</v>
      </c>
      <c r="G492" s="849">
        <v>37</v>
      </c>
      <c r="H492" s="849"/>
      <c r="I492" s="849">
        <v>37</v>
      </c>
      <c r="J492" s="849"/>
      <c r="K492" s="849"/>
      <c r="L492" s="849"/>
      <c r="M492" s="849"/>
      <c r="N492" s="849"/>
      <c r="O492" s="849"/>
      <c r="P492" s="837"/>
      <c r="Q492" s="850"/>
    </row>
    <row r="493" spans="1:17" ht="14.4" customHeight="1" x14ac:dyDescent="0.3">
      <c r="A493" s="831" t="s">
        <v>5135</v>
      </c>
      <c r="B493" s="832" t="s">
        <v>4881</v>
      </c>
      <c r="C493" s="832" t="s">
        <v>4804</v>
      </c>
      <c r="D493" s="832" t="s">
        <v>4899</v>
      </c>
      <c r="E493" s="832" t="s">
        <v>4900</v>
      </c>
      <c r="F493" s="849"/>
      <c r="G493" s="849"/>
      <c r="H493" s="849"/>
      <c r="I493" s="849"/>
      <c r="J493" s="849"/>
      <c r="K493" s="849"/>
      <c r="L493" s="849"/>
      <c r="M493" s="849"/>
      <c r="N493" s="849">
        <v>2</v>
      </c>
      <c r="O493" s="849">
        <v>358</v>
      </c>
      <c r="P493" s="837"/>
      <c r="Q493" s="850">
        <v>179</v>
      </c>
    </row>
    <row r="494" spans="1:17" ht="14.4" customHeight="1" x14ac:dyDescent="0.3">
      <c r="A494" s="831" t="s">
        <v>5135</v>
      </c>
      <c r="B494" s="832" t="s">
        <v>4881</v>
      </c>
      <c r="C494" s="832" t="s">
        <v>4804</v>
      </c>
      <c r="D494" s="832" t="s">
        <v>4823</v>
      </c>
      <c r="E494" s="832" t="s">
        <v>4824</v>
      </c>
      <c r="F494" s="849">
        <v>2</v>
      </c>
      <c r="G494" s="849">
        <v>486</v>
      </c>
      <c r="H494" s="849">
        <v>1.9918032786885247</v>
      </c>
      <c r="I494" s="849">
        <v>243</v>
      </c>
      <c r="J494" s="849">
        <v>1</v>
      </c>
      <c r="K494" s="849">
        <v>244</v>
      </c>
      <c r="L494" s="849">
        <v>1</v>
      </c>
      <c r="M494" s="849">
        <v>244</v>
      </c>
      <c r="N494" s="849"/>
      <c r="O494" s="849"/>
      <c r="P494" s="837"/>
      <c r="Q494" s="850"/>
    </row>
    <row r="495" spans="1:17" ht="14.4" customHeight="1" thickBot="1" x14ac:dyDescent="0.35">
      <c r="A495" s="839" t="s">
        <v>5135</v>
      </c>
      <c r="B495" s="840" t="s">
        <v>4881</v>
      </c>
      <c r="C495" s="840" t="s">
        <v>4804</v>
      </c>
      <c r="D495" s="840" t="s">
        <v>4837</v>
      </c>
      <c r="E495" s="840" t="s">
        <v>4838</v>
      </c>
      <c r="F495" s="851">
        <v>1</v>
      </c>
      <c r="G495" s="851">
        <v>0</v>
      </c>
      <c r="H495" s="851"/>
      <c r="I495" s="851">
        <v>0</v>
      </c>
      <c r="J495" s="851"/>
      <c r="K495" s="851"/>
      <c r="L495" s="851"/>
      <c r="M495" s="851"/>
      <c r="N495" s="851"/>
      <c r="O495" s="851"/>
      <c r="P495" s="845"/>
      <c r="Q495" s="852"/>
    </row>
  </sheetData>
  <autoFilter ref="A5:Q5"/>
  <mergeCells count="11">
    <mergeCell ref="J4:K4"/>
    <mergeCell ref="A1:Q1"/>
    <mergeCell ref="N4:O4"/>
    <mergeCell ref="Q4:Q5"/>
    <mergeCell ref="A4:A5"/>
    <mergeCell ref="B4:B5"/>
    <mergeCell ref="C4:C5"/>
    <mergeCell ref="D4:D5"/>
    <mergeCell ref="P4:P5"/>
    <mergeCell ref="E4:E5"/>
    <mergeCell ref="F4:G4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2">
    <tabColor theme="5" tint="0.39997558519241921"/>
    <pageSetUpPr fitToPage="1"/>
  </sheetPr>
  <dimension ref="A1:R59"/>
  <sheetViews>
    <sheetView showGridLines="0" showRowColHeaders="0" zoomScaleNormal="100" workbookViewId="0">
      <selection sqref="A1:Q1"/>
    </sheetView>
  </sheetViews>
  <sheetFormatPr defaultColWidth="9.33203125" defaultRowHeight="14.4" customHeight="1" outlineLevelRow="1" outlineLevelCol="1" x14ac:dyDescent="0.25"/>
  <cols>
    <col min="1" max="1" width="29.109375" style="353" customWidth="1"/>
    <col min="2" max="2" width="7.88671875" style="353" hidden="1" customWidth="1" outlineLevel="1"/>
    <col min="3" max="3" width="7.88671875" style="353" customWidth="1" collapsed="1"/>
    <col min="4" max="4" width="7.88671875" style="353" customWidth="1"/>
    <col min="5" max="5" width="7.88671875" style="353" hidden="1" customWidth="1" outlineLevel="1"/>
    <col min="6" max="6" width="7.88671875" style="361" customWidth="1" collapsed="1"/>
    <col min="7" max="7" width="7.88671875" style="353" hidden="1" customWidth="1" outlineLevel="1"/>
    <col min="8" max="8" width="7.88671875" style="353" customWidth="1" collapsed="1"/>
    <col min="9" max="9" width="7.88671875" style="353" customWidth="1"/>
    <col min="10" max="10" width="7.88671875" style="353" hidden="1" customWidth="1" outlineLevel="1"/>
    <col min="11" max="11" width="7.88671875" style="362" customWidth="1" collapsed="1"/>
    <col min="12" max="13" width="7.88671875" style="353" hidden="1" customWidth="1"/>
    <col min="14" max="15" width="7.88671875" style="353" customWidth="1"/>
    <col min="16" max="16" width="0" style="353" hidden="1" customWidth="1" outlineLevel="1"/>
    <col min="17" max="17" width="9.5546875" style="353" hidden="1" customWidth="1" outlineLevel="1"/>
    <col min="18" max="18" width="9.33203125" style="353" collapsed="1"/>
    <col min="19" max="16384" width="9.33203125" style="353"/>
  </cols>
  <sheetData>
    <row r="1" spans="1:17" ht="18.600000000000001" customHeight="1" thickBot="1" x14ac:dyDescent="0.4">
      <c r="A1" s="657" t="s">
        <v>134</v>
      </c>
      <c r="B1" s="657"/>
      <c r="C1" s="657"/>
      <c r="D1" s="657"/>
      <c r="E1" s="657"/>
      <c r="F1" s="657"/>
      <c r="G1" s="657"/>
      <c r="H1" s="657"/>
      <c r="I1" s="657"/>
      <c r="J1" s="657"/>
      <c r="K1" s="657"/>
      <c r="L1" s="657"/>
      <c r="M1" s="657"/>
      <c r="N1" s="657"/>
      <c r="O1" s="657"/>
      <c r="P1" s="657"/>
      <c r="Q1" s="657"/>
    </row>
    <row r="2" spans="1:17" ht="14.4" customHeight="1" thickBot="1" x14ac:dyDescent="0.35">
      <c r="A2" s="371" t="s">
        <v>328</v>
      </c>
      <c r="B2" s="435"/>
      <c r="C2" s="435"/>
      <c r="D2" s="435"/>
      <c r="E2" s="435"/>
      <c r="F2" s="435"/>
      <c r="G2" s="435"/>
      <c r="H2" s="435"/>
      <c r="I2" s="435"/>
      <c r="J2" s="435"/>
      <c r="K2" s="435"/>
      <c r="L2" s="435"/>
      <c r="M2" s="435"/>
      <c r="N2" s="435"/>
      <c r="O2" s="435"/>
    </row>
    <row r="3" spans="1:17" ht="14.4" customHeight="1" thickBot="1" x14ac:dyDescent="0.35">
      <c r="A3" s="647" t="s">
        <v>69</v>
      </c>
      <c r="B3" s="624" t="s">
        <v>70</v>
      </c>
      <c r="C3" s="625"/>
      <c r="D3" s="625"/>
      <c r="E3" s="626"/>
      <c r="F3" s="627"/>
      <c r="G3" s="624" t="s">
        <v>240</v>
      </c>
      <c r="H3" s="625"/>
      <c r="I3" s="625"/>
      <c r="J3" s="626"/>
      <c r="K3" s="627"/>
      <c r="L3" s="121"/>
      <c r="M3" s="122"/>
      <c r="N3" s="121"/>
      <c r="O3" s="123"/>
    </row>
    <row r="4" spans="1:17" ht="14.4" customHeight="1" thickBot="1" x14ac:dyDescent="0.35">
      <c r="A4" s="648"/>
      <c r="B4" s="124">
        <v>2015</v>
      </c>
      <c r="C4" s="125">
        <v>2018</v>
      </c>
      <c r="D4" s="125">
        <v>2019</v>
      </c>
      <c r="E4" s="418" t="s">
        <v>257</v>
      </c>
      <c r="F4" s="419" t="s">
        <v>2</v>
      </c>
      <c r="G4" s="124">
        <v>2015</v>
      </c>
      <c r="H4" s="125">
        <v>2018</v>
      </c>
      <c r="I4" s="125">
        <v>2019</v>
      </c>
      <c r="J4" s="125" t="s">
        <v>257</v>
      </c>
      <c r="K4" s="126" t="s">
        <v>2</v>
      </c>
      <c r="L4" s="121"/>
      <c r="M4" s="121"/>
      <c r="N4" s="127" t="s">
        <v>71</v>
      </c>
      <c r="O4" s="128" t="s">
        <v>72</v>
      </c>
      <c r="P4" s="127" t="s">
        <v>266</v>
      </c>
      <c r="Q4" s="128" t="s">
        <v>267</v>
      </c>
    </row>
    <row r="5" spans="1:17" ht="14.4" hidden="1" customHeight="1" outlineLevel="1" x14ac:dyDescent="0.3">
      <c r="A5" s="440" t="s">
        <v>167</v>
      </c>
      <c r="B5" s="119">
        <v>286.11599999999999</v>
      </c>
      <c r="C5" s="114">
        <v>306.745</v>
      </c>
      <c r="D5" s="114">
        <v>205.73500000000001</v>
      </c>
      <c r="E5" s="424">
        <f>IF(OR(D5=0,B5=0),"",D5/B5)</f>
        <v>0.71906149953165854</v>
      </c>
      <c r="F5" s="129">
        <f>IF(OR(D5=0,C5=0),"",D5/C5)</f>
        <v>0.67070367895157224</v>
      </c>
      <c r="G5" s="130">
        <v>342</v>
      </c>
      <c r="H5" s="114">
        <v>342</v>
      </c>
      <c r="I5" s="114">
        <v>279</v>
      </c>
      <c r="J5" s="424">
        <f>IF(OR(I5=0,G5=0),"",I5/G5)</f>
        <v>0.81578947368421051</v>
      </c>
      <c r="K5" s="131">
        <f>IF(OR(I5=0,H5=0),"",I5/H5)</f>
        <v>0.81578947368421051</v>
      </c>
      <c r="L5" s="121"/>
      <c r="M5" s="121"/>
      <c r="N5" s="7">
        <f>D5-C5</f>
        <v>-101.00999999999999</v>
      </c>
      <c r="O5" s="8">
        <f>I5-H5</f>
        <v>-63</v>
      </c>
      <c r="P5" s="7">
        <f>D5-B5</f>
        <v>-80.380999999999972</v>
      </c>
      <c r="Q5" s="8">
        <f>I5-G5</f>
        <v>-63</v>
      </c>
    </row>
    <row r="6" spans="1:17" ht="14.4" hidden="1" customHeight="1" outlineLevel="1" x14ac:dyDescent="0.3">
      <c r="A6" s="441" t="s">
        <v>168</v>
      </c>
      <c r="B6" s="120">
        <v>57.389000000000003</v>
      </c>
      <c r="C6" s="113">
        <v>56.137</v>
      </c>
      <c r="D6" s="113">
        <v>58.661000000000001</v>
      </c>
      <c r="E6" s="424">
        <f t="shared" ref="E6:E12" si="0">IF(OR(D6=0,B6=0),"",D6/B6)</f>
        <v>1.02216452630295</v>
      </c>
      <c r="F6" s="129">
        <f t="shared" ref="F6:F12" si="1">IF(OR(D6=0,C6=0),"",D6/C6)</f>
        <v>1.0449614336355701</v>
      </c>
      <c r="G6" s="133">
        <v>69</v>
      </c>
      <c r="H6" s="113">
        <v>69</v>
      </c>
      <c r="I6" s="113">
        <v>76</v>
      </c>
      <c r="J6" s="425">
        <f t="shared" ref="J6:J12" si="2">IF(OR(I6=0,G6=0),"",I6/G6)</f>
        <v>1.1014492753623188</v>
      </c>
      <c r="K6" s="134">
        <f t="shared" ref="K6:K12" si="3">IF(OR(I6=0,H6=0),"",I6/H6)</f>
        <v>1.1014492753623188</v>
      </c>
      <c r="L6" s="121"/>
      <c r="M6" s="121"/>
      <c r="N6" s="5">
        <f t="shared" ref="N6:N13" si="4">D6-C6</f>
        <v>2.5240000000000009</v>
      </c>
      <c r="O6" s="6">
        <f t="shared" ref="O6:O13" si="5">I6-H6</f>
        <v>7</v>
      </c>
      <c r="P6" s="5">
        <f t="shared" ref="P6:P13" si="6">D6-B6</f>
        <v>1.2719999999999985</v>
      </c>
      <c r="Q6" s="6">
        <f t="shared" ref="Q6:Q13" si="7">I6-G6</f>
        <v>7</v>
      </c>
    </row>
    <row r="7" spans="1:17" ht="14.4" hidden="1" customHeight="1" outlineLevel="1" x14ac:dyDescent="0.3">
      <c r="A7" s="441" t="s">
        <v>169</v>
      </c>
      <c r="B7" s="120">
        <v>165.75800000000001</v>
      </c>
      <c r="C7" s="113">
        <v>143.78299999999999</v>
      </c>
      <c r="D7" s="113">
        <v>121.15600000000001</v>
      </c>
      <c r="E7" s="424">
        <f t="shared" si="0"/>
        <v>0.73092098118944482</v>
      </c>
      <c r="F7" s="129">
        <f t="shared" si="1"/>
        <v>0.84263090907826388</v>
      </c>
      <c r="G7" s="133">
        <v>187</v>
      </c>
      <c r="H7" s="113">
        <v>191</v>
      </c>
      <c r="I7" s="113">
        <v>164</v>
      </c>
      <c r="J7" s="425">
        <f t="shared" si="2"/>
        <v>0.87700534759358284</v>
      </c>
      <c r="K7" s="134">
        <f t="shared" si="3"/>
        <v>0.8586387434554974</v>
      </c>
      <c r="L7" s="121"/>
      <c r="M7" s="121"/>
      <c r="N7" s="5">
        <f t="shared" si="4"/>
        <v>-22.626999999999981</v>
      </c>
      <c r="O7" s="6">
        <f t="shared" si="5"/>
        <v>-27</v>
      </c>
      <c r="P7" s="5">
        <f t="shared" si="6"/>
        <v>-44.602000000000004</v>
      </c>
      <c r="Q7" s="6">
        <f t="shared" si="7"/>
        <v>-23</v>
      </c>
    </row>
    <row r="8" spans="1:17" ht="14.4" hidden="1" customHeight="1" outlineLevel="1" x14ac:dyDescent="0.3">
      <c r="A8" s="441" t="s">
        <v>170</v>
      </c>
      <c r="B8" s="120">
        <v>36.710999999999999</v>
      </c>
      <c r="C8" s="113">
        <v>25.516999999999999</v>
      </c>
      <c r="D8" s="113">
        <v>26.29</v>
      </c>
      <c r="E8" s="424">
        <f t="shared" si="0"/>
        <v>0.7161341287352565</v>
      </c>
      <c r="F8" s="129">
        <f t="shared" si="1"/>
        <v>1.0302935298036604</v>
      </c>
      <c r="G8" s="133">
        <v>36</v>
      </c>
      <c r="H8" s="113">
        <v>37</v>
      </c>
      <c r="I8" s="113">
        <v>30</v>
      </c>
      <c r="J8" s="425">
        <f t="shared" si="2"/>
        <v>0.83333333333333337</v>
      </c>
      <c r="K8" s="134">
        <f t="shared" si="3"/>
        <v>0.81081081081081086</v>
      </c>
      <c r="L8" s="121"/>
      <c r="M8" s="121"/>
      <c r="N8" s="5">
        <f t="shared" si="4"/>
        <v>0.77299999999999969</v>
      </c>
      <c r="O8" s="6">
        <f t="shared" si="5"/>
        <v>-7</v>
      </c>
      <c r="P8" s="5">
        <f t="shared" si="6"/>
        <v>-10.420999999999999</v>
      </c>
      <c r="Q8" s="6">
        <f t="shared" si="7"/>
        <v>-6</v>
      </c>
    </row>
    <row r="9" spans="1:17" ht="14.4" hidden="1" customHeight="1" outlineLevel="1" x14ac:dyDescent="0.3">
      <c r="A9" s="441" t="s">
        <v>171</v>
      </c>
      <c r="B9" s="120">
        <v>0</v>
      </c>
      <c r="C9" s="113">
        <v>0</v>
      </c>
      <c r="D9" s="113">
        <v>0</v>
      </c>
      <c r="E9" s="424" t="str">
        <f t="shared" si="0"/>
        <v/>
      </c>
      <c r="F9" s="129" t="str">
        <f t="shared" si="1"/>
        <v/>
      </c>
      <c r="G9" s="133">
        <v>0</v>
      </c>
      <c r="H9" s="113">
        <v>0</v>
      </c>
      <c r="I9" s="113">
        <v>0</v>
      </c>
      <c r="J9" s="425" t="str">
        <f t="shared" si="2"/>
        <v/>
      </c>
      <c r="K9" s="134" t="str">
        <f t="shared" si="3"/>
        <v/>
      </c>
      <c r="L9" s="121"/>
      <c r="M9" s="121"/>
      <c r="N9" s="5">
        <f t="shared" si="4"/>
        <v>0</v>
      </c>
      <c r="O9" s="6">
        <f t="shared" si="5"/>
        <v>0</v>
      </c>
      <c r="P9" s="5">
        <f t="shared" si="6"/>
        <v>0</v>
      </c>
      <c r="Q9" s="6">
        <f t="shared" si="7"/>
        <v>0</v>
      </c>
    </row>
    <row r="10" spans="1:17" ht="14.4" hidden="1" customHeight="1" outlineLevel="1" x14ac:dyDescent="0.3">
      <c r="A10" s="441" t="s">
        <v>172</v>
      </c>
      <c r="B10" s="120">
        <v>82.918999999999997</v>
      </c>
      <c r="C10" s="113">
        <v>57.286000000000001</v>
      </c>
      <c r="D10" s="113">
        <v>49.374000000000002</v>
      </c>
      <c r="E10" s="424">
        <f t="shared" si="0"/>
        <v>0.59544857029148934</v>
      </c>
      <c r="F10" s="129">
        <f t="shared" si="1"/>
        <v>0.8618859756310443</v>
      </c>
      <c r="G10" s="133">
        <v>106</v>
      </c>
      <c r="H10" s="113">
        <v>84</v>
      </c>
      <c r="I10" s="113">
        <v>51</v>
      </c>
      <c r="J10" s="425">
        <f t="shared" si="2"/>
        <v>0.48113207547169812</v>
      </c>
      <c r="K10" s="134">
        <f t="shared" si="3"/>
        <v>0.6071428571428571</v>
      </c>
      <c r="L10" s="121"/>
      <c r="M10" s="121"/>
      <c r="N10" s="5">
        <f t="shared" si="4"/>
        <v>-7.911999999999999</v>
      </c>
      <c r="O10" s="6">
        <f t="shared" si="5"/>
        <v>-33</v>
      </c>
      <c r="P10" s="5">
        <f t="shared" si="6"/>
        <v>-33.544999999999995</v>
      </c>
      <c r="Q10" s="6">
        <f t="shared" si="7"/>
        <v>-55</v>
      </c>
    </row>
    <row r="11" spans="1:17" ht="14.4" hidden="1" customHeight="1" outlineLevel="1" x14ac:dyDescent="0.3">
      <c r="A11" s="441" t="s">
        <v>173</v>
      </c>
      <c r="B11" s="120">
        <v>18.2</v>
      </c>
      <c r="C11" s="113">
        <v>20.765999999999998</v>
      </c>
      <c r="D11" s="113">
        <v>26.533999999999999</v>
      </c>
      <c r="E11" s="424">
        <f t="shared" si="0"/>
        <v>1.4579120879120879</v>
      </c>
      <c r="F11" s="129">
        <f t="shared" si="1"/>
        <v>1.2777617258981027</v>
      </c>
      <c r="G11" s="133">
        <v>21</v>
      </c>
      <c r="H11" s="113">
        <v>30</v>
      </c>
      <c r="I11" s="113">
        <v>36</v>
      </c>
      <c r="J11" s="425">
        <f t="shared" si="2"/>
        <v>1.7142857142857142</v>
      </c>
      <c r="K11" s="134">
        <f t="shared" si="3"/>
        <v>1.2</v>
      </c>
      <c r="L11" s="121"/>
      <c r="M11" s="121"/>
      <c r="N11" s="5">
        <f t="shared" si="4"/>
        <v>5.7680000000000007</v>
      </c>
      <c r="O11" s="6">
        <f t="shared" si="5"/>
        <v>6</v>
      </c>
      <c r="P11" s="5">
        <f t="shared" si="6"/>
        <v>8.3339999999999996</v>
      </c>
      <c r="Q11" s="6">
        <f t="shared" si="7"/>
        <v>15</v>
      </c>
    </row>
    <row r="12" spans="1:17" ht="14.4" hidden="1" customHeight="1" outlineLevel="1" thickBot="1" x14ac:dyDescent="0.35">
      <c r="A12" s="442" t="s">
        <v>208</v>
      </c>
      <c r="B12" s="238">
        <v>3.2370000000000001</v>
      </c>
      <c r="C12" s="239">
        <v>5.8280000000000003</v>
      </c>
      <c r="D12" s="239">
        <v>0.55900000000000005</v>
      </c>
      <c r="E12" s="424">
        <f t="shared" si="0"/>
        <v>0.17269076305220885</v>
      </c>
      <c r="F12" s="129">
        <f t="shared" si="1"/>
        <v>9.5916266300617711E-2</v>
      </c>
      <c r="G12" s="241">
        <v>3</v>
      </c>
      <c r="H12" s="239">
        <v>5</v>
      </c>
      <c r="I12" s="239">
        <v>1</v>
      </c>
      <c r="J12" s="426">
        <f t="shared" si="2"/>
        <v>0.33333333333333331</v>
      </c>
      <c r="K12" s="242">
        <f t="shared" si="3"/>
        <v>0.2</v>
      </c>
      <c r="L12" s="121"/>
      <c r="M12" s="121"/>
      <c r="N12" s="243">
        <f t="shared" si="4"/>
        <v>-5.2690000000000001</v>
      </c>
      <c r="O12" s="244">
        <f t="shared" si="5"/>
        <v>-4</v>
      </c>
      <c r="P12" s="243">
        <f t="shared" si="6"/>
        <v>-2.6779999999999999</v>
      </c>
      <c r="Q12" s="244">
        <f t="shared" si="7"/>
        <v>-2</v>
      </c>
    </row>
    <row r="13" spans="1:17" ht="14.4" customHeight="1" collapsed="1" thickBot="1" x14ac:dyDescent="0.35">
      <c r="A13" s="117" t="s">
        <v>3</v>
      </c>
      <c r="B13" s="115">
        <f>SUM(B5:B12)</f>
        <v>650.33000000000004</v>
      </c>
      <c r="C13" s="116">
        <f>SUM(C5:C12)</f>
        <v>616.06200000000001</v>
      </c>
      <c r="D13" s="116">
        <f>SUM(D5:D12)</f>
        <v>488.30900000000008</v>
      </c>
      <c r="E13" s="420">
        <f>IF(OR(D13=0,B13=0),0,D13/B13)</f>
        <v>0.75086340780834349</v>
      </c>
      <c r="F13" s="135">
        <f>IF(OR(D13=0,C13=0),0,D13/C13)</f>
        <v>0.79262963792605301</v>
      </c>
      <c r="G13" s="136">
        <f>SUM(G5:G12)</f>
        <v>764</v>
      </c>
      <c r="H13" s="116">
        <f>SUM(H5:H12)</f>
        <v>758</v>
      </c>
      <c r="I13" s="116">
        <f>SUM(I5:I12)</f>
        <v>637</v>
      </c>
      <c r="J13" s="420">
        <f>IF(OR(I13=0,G13=0),0,I13/G13)</f>
        <v>0.83376963350785338</v>
      </c>
      <c r="K13" s="137">
        <f>IF(OR(I13=0,H13=0),0,I13/H13)</f>
        <v>0.84036939313984171</v>
      </c>
      <c r="L13" s="121"/>
      <c r="M13" s="121"/>
      <c r="N13" s="127">
        <f t="shared" si="4"/>
        <v>-127.75299999999993</v>
      </c>
      <c r="O13" s="138">
        <f t="shared" si="5"/>
        <v>-121</v>
      </c>
      <c r="P13" s="127">
        <f t="shared" si="6"/>
        <v>-162.02099999999996</v>
      </c>
      <c r="Q13" s="138">
        <f t="shared" si="7"/>
        <v>-127</v>
      </c>
    </row>
    <row r="14" spans="1:17" ht="14.4" customHeight="1" x14ac:dyDescent="0.3">
      <c r="A14" s="139"/>
      <c r="B14" s="649"/>
      <c r="C14" s="649"/>
      <c r="D14" s="649"/>
      <c r="E14" s="650"/>
      <c r="F14" s="649"/>
      <c r="G14" s="649"/>
      <c r="H14" s="649"/>
      <c r="I14" s="649"/>
      <c r="J14" s="650"/>
      <c r="K14" s="649"/>
      <c r="L14" s="121"/>
      <c r="M14" s="121"/>
      <c r="N14" s="121"/>
      <c r="O14" s="123"/>
      <c r="P14" s="121"/>
      <c r="Q14" s="123"/>
    </row>
    <row r="15" spans="1:17" ht="14.4" customHeight="1" thickBot="1" x14ac:dyDescent="0.35">
      <c r="A15" s="139"/>
      <c r="B15" s="354"/>
      <c r="C15" s="355"/>
      <c r="D15" s="355"/>
      <c r="E15" s="355"/>
      <c r="F15" s="355"/>
      <c r="G15" s="354"/>
      <c r="H15" s="355"/>
      <c r="I15" s="355"/>
      <c r="J15" s="355"/>
      <c r="K15" s="355"/>
      <c r="L15" s="121"/>
      <c r="M15" s="121"/>
      <c r="N15" s="121"/>
      <c r="O15" s="123"/>
      <c r="P15" s="121"/>
      <c r="Q15" s="123"/>
    </row>
    <row r="16" spans="1:17" ht="14.4" customHeight="1" thickBot="1" x14ac:dyDescent="0.35">
      <c r="A16" s="651" t="s">
        <v>258</v>
      </c>
      <c r="B16" s="653" t="s">
        <v>70</v>
      </c>
      <c r="C16" s="654"/>
      <c r="D16" s="654"/>
      <c r="E16" s="655"/>
      <c r="F16" s="656"/>
      <c r="G16" s="653" t="s">
        <v>240</v>
      </c>
      <c r="H16" s="654"/>
      <c r="I16" s="654"/>
      <c r="J16" s="655"/>
      <c r="K16" s="656"/>
      <c r="L16" s="672" t="s">
        <v>178</v>
      </c>
      <c r="M16" s="673"/>
      <c r="N16" s="155"/>
      <c r="O16" s="155"/>
      <c r="P16" s="155"/>
      <c r="Q16" s="155"/>
    </row>
    <row r="17" spans="1:17" ht="14.4" customHeight="1" thickBot="1" x14ac:dyDescent="0.35">
      <c r="A17" s="652"/>
      <c r="B17" s="140">
        <v>2015</v>
      </c>
      <c r="C17" s="141">
        <v>2018</v>
      </c>
      <c r="D17" s="141">
        <v>2019</v>
      </c>
      <c r="E17" s="141" t="s">
        <v>257</v>
      </c>
      <c r="F17" s="142" t="s">
        <v>2</v>
      </c>
      <c r="G17" s="140">
        <v>2015</v>
      </c>
      <c r="H17" s="141">
        <v>2018</v>
      </c>
      <c r="I17" s="141">
        <v>2019</v>
      </c>
      <c r="J17" s="141" t="s">
        <v>257</v>
      </c>
      <c r="K17" s="142" t="s">
        <v>2</v>
      </c>
      <c r="L17" s="643" t="s">
        <v>179</v>
      </c>
      <c r="M17" s="644"/>
      <c r="N17" s="143" t="s">
        <v>71</v>
      </c>
      <c r="O17" s="144" t="s">
        <v>72</v>
      </c>
      <c r="P17" s="143" t="s">
        <v>266</v>
      </c>
      <c r="Q17" s="144" t="s">
        <v>267</v>
      </c>
    </row>
    <row r="18" spans="1:17" ht="14.4" hidden="1" customHeight="1" outlineLevel="1" x14ac:dyDescent="0.3">
      <c r="A18" s="440" t="s">
        <v>167</v>
      </c>
      <c r="B18" s="119">
        <v>286.11599999999999</v>
      </c>
      <c r="C18" s="114">
        <v>306.745</v>
      </c>
      <c r="D18" s="114">
        <v>205.73500000000001</v>
      </c>
      <c r="E18" s="424">
        <f>IF(OR(D18=0,B18=0),"",D18/B18)</f>
        <v>0.71906149953165854</v>
      </c>
      <c r="F18" s="129">
        <f>IF(OR(D18=0,C18=0),"",D18/C18)</f>
        <v>0.67070367895157224</v>
      </c>
      <c r="G18" s="119">
        <v>342</v>
      </c>
      <c r="H18" s="114">
        <v>342</v>
      </c>
      <c r="I18" s="114">
        <v>279</v>
      </c>
      <c r="J18" s="424">
        <f>IF(OR(I18=0,G18=0),"",I18/G18)</f>
        <v>0.81578947368421051</v>
      </c>
      <c r="K18" s="131">
        <f>IF(OR(I18=0,H18=0),"",I18/H18)</f>
        <v>0.81578947368421051</v>
      </c>
      <c r="L18" s="645">
        <v>0.91871999999999998</v>
      </c>
      <c r="M18" s="646"/>
      <c r="N18" s="145">
        <f t="shared" ref="N18:N26" si="8">D18-C18</f>
        <v>-101.00999999999999</v>
      </c>
      <c r="O18" s="146">
        <f t="shared" ref="O18:O26" si="9">I18-H18</f>
        <v>-63</v>
      </c>
      <c r="P18" s="145">
        <f t="shared" ref="P18:P26" si="10">D18-B18</f>
        <v>-80.380999999999972</v>
      </c>
      <c r="Q18" s="146">
        <f t="shared" ref="Q18:Q26" si="11">I18-G18</f>
        <v>-63</v>
      </c>
    </row>
    <row r="19" spans="1:17" ht="14.4" hidden="1" customHeight="1" outlineLevel="1" x14ac:dyDescent="0.3">
      <c r="A19" s="441" t="s">
        <v>168</v>
      </c>
      <c r="B19" s="120">
        <v>57.389000000000003</v>
      </c>
      <c r="C19" s="113">
        <v>56.137</v>
      </c>
      <c r="D19" s="113">
        <v>58.661000000000001</v>
      </c>
      <c r="E19" s="425">
        <f t="shared" ref="E19:E25" si="12">IF(OR(D19=0,B19=0),"",D19/B19)</f>
        <v>1.02216452630295</v>
      </c>
      <c r="F19" s="132">
        <f t="shared" ref="F19:F25" si="13">IF(OR(D19=0,C19=0),"",D19/C19)</f>
        <v>1.0449614336355701</v>
      </c>
      <c r="G19" s="120">
        <v>69</v>
      </c>
      <c r="H19" s="113">
        <v>69</v>
      </c>
      <c r="I19" s="113">
        <v>76</v>
      </c>
      <c r="J19" s="425">
        <f t="shared" ref="J19:J25" si="14">IF(OR(I19=0,G19=0),"",I19/G19)</f>
        <v>1.1014492753623188</v>
      </c>
      <c r="K19" s="134">
        <f t="shared" ref="K19:K25" si="15">IF(OR(I19=0,H19=0),"",I19/H19)</f>
        <v>1.1014492753623188</v>
      </c>
      <c r="L19" s="645">
        <v>0.99456</v>
      </c>
      <c r="M19" s="646"/>
      <c r="N19" s="147">
        <f t="shared" si="8"/>
        <v>2.5240000000000009</v>
      </c>
      <c r="O19" s="148">
        <f t="shared" si="9"/>
        <v>7</v>
      </c>
      <c r="P19" s="147">
        <f t="shared" si="10"/>
        <v>1.2719999999999985</v>
      </c>
      <c r="Q19" s="148">
        <f t="shared" si="11"/>
        <v>7</v>
      </c>
    </row>
    <row r="20" spans="1:17" ht="14.4" hidden="1" customHeight="1" outlineLevel="1" x14ac:dyDescent="0.3">
      <c r="A20" s="441" t="s">
        <v>169</v>
      </c>
      <c r="B20" s="120">
        <v>165.75800000000001</v>
      </c>
      <c r="C20" s="113">
        <v>143.78299999999999</v>
      </c>
      <c r="D20" s="113">
        <v>121.15600000000001</v>
      </c>
      <c r="E20" s="425">
        <f t="shared" si="12"/>
        <v>0.73092098118944482</v>
      </c>
      <c r="F20" s="132">
        <f t="shared" si="13"/>
        <v>0.84263090907826388</v>
      </c>
      <c r="G20" s="120">
        <v>187</v>
      </c>
      <c r="H20" s="113">
        <v>191</v>
      </c>
      <c r="I20" s="113">
        <v>164</v>
      </c>
      <c r="J20" s="425">
        <f t="shared" si="14"/>
        <v>0.87700534759358284</v>
      </c>
      <c r="K20" s="134">
        <f t="shared" si="15"/>
        <v>0.8586387434554974</v>
      </c>
      <c r="L20" s="645">
        <v>0.96671999999999991</v>
      </c>
      <c r="M20" s="646"/>
      <c r="N20" s="147">
        <f t="shared" si="8"/>
        <v>-22.626999999999981</v>
      </c>
      <c r="O20" s="148">
        <f t="shared" si="9"/>
        <v>-27</v>
      </c>
      <c r="P20" s="147">
        <f t="shared" si="10"/>
        <v>-44.602000000000004</v>
      </c>
      <c r="Q20" s="148">
        <f t="shared" si="11"/>
        <v>-23</v>
      </c>
    </row>
    <row r="21" spans="1:17" ht="14.4" hidden="1" customHeight="1" outlineLevel="1" x14ac:dyDescent="0.3">
      <c r="A21" s="441" t="s">
        <v>170</v>
      </c>
      <c r="B21" s="120">
        <v>36.710999999999999</v>
      </c>
      <c r="C21" s="113">
        <v>25.516999999999999</v>
      </c>
      <c r="D21" s="113">
        <v>26.29</v>
      </c>
      <c r="E21" s="425">
        <f t="shared" si="12"/>
        <v>0.7161341287352565</v>
      </c>
      <c r="F21" s="132">
        <f t="shared" si="13"/>
        <v>1.0302935298036604</v>
      </c>
      <c r="G21" s="120">
        <v>36</v>
      </c>
      <c r="H21" s="113">
        <v>37</v>
      </c>
      <c r="I21" s="113">
        <v>30</v>
      </c>
      <c r="J21" s="425">
        <f t="shared" si="14"/>
        <v>0.83333333333333337</v>
      </c>
      <c r="K21" s="134">
        <f t="shared" si="15"/>
        <v>0.81081081081081086</v>
      </c>
      <c r="L21" s="645">
        <v>1.11744</v>
      </c>
      <c r="M21" s="646"/>
      <c r="N21" s="147">
        <f t="shared" si="8"/>
        <v>0.77299999999999969</v>
      </c>
      <c r="O21" s="148">
        <f t="shared" si="9"/>
        <v>-7</v>
      </c>
      <c r="P21" s="147">
        <f t="shared" si="10"/>
        <v>-10.420999999999999</v>
      </c>
      <c r="Q21" s="148">
        <f t="shared" si="11"/>
        <v>-6</v>
      </c>
    </row>
    <row r="22" spans="1:17" ht="14.4" hidden="1" customHeight="1" outlineLevel="1" x14ac:dyDescent="0.3">
      <c r="A22" s="441" t="s">
        <v>171</v>
      </c>
      <c r="B22" s="120">
        <v>0</v>
      </c>
      <c r="C22" s="113">
        <v>0</v>
      </c>
      <c r="D22" s="113">
        <v>0</v>
      </c>
      <c r="E22" s="425" t="str">
        <f t="shared" si="12"/>
        <v/>
      </c>
      <c r="F22" s="132" t="str">
        <f t="shared" si="13"/>
        <v/>
      </c>
      <c r="G22" s="120">
        <v>0</v>
      </c>
      <c r="H22" s="113">
        <v>0</v>
      </c>
      <c r="I22" s="113">
        <v>0</v>
      </c>
      <c r="J22" s="425" t="str">
        <f t="shared" si="14"/>
        <v/>
      </c>
      <c r="K22" s="134" t="str">
        <f t="shared" si="15"/>
        <v/>
      </c>
      <c r="L22" s="645">
        <v>0.96</v>
      </c>
      <c r="M22" s="646"/>
      <c r="N22" s="147">
        <f t="shared" si="8"/>
        <v>0</v>
      </c>
      <c r="O22" s="148">
        <f t="shared" si="9"/>
        <v>0</v>
      </c>
      <c r="P22" s="147">
        <f t="shared" si="10"/>
        <v>0</v>
      </c>
      <c r="Q22" s="148">
        <f t="shared" si="11"/>
        <v>0</v>
      </c>
    </row>
    <row r="23" spans="1:17" ht="14.4" hidden="1" customHeight="1" outlineLevel="1" x14ac:dyDescent="0.3">
      <c r="A23" s="441" t="s">
        <v>172</v>
      </c>
      <c r="B23" s="120">
        <v>82.918999999999997</v>
      </c>
      <c r="C23" s="113">
        <v>57.286000000000001</v>
      </c>
      <c r="D23" s="113">
        <v>49.374000000000002</v>
      </c>
      <c r="E23" s="425">
        <f t="shared" si="12"/>
        <v>0.59544857029148934</v>
      </c>
      <c r="F23" s="132">
        <f t="shared" si="13"/>
        <v>0.8618859756310443</v>
      </c>
      <c r="G23" s="120">
        <v>106</v>
      </c>
      <c r="H23" s="113">
        <v>84</v>
      </c>
      <c r="I23" s="113">
        <v>51</v>
      </c>
      <c r="J23" s="425">
        <f t="shared" si="14"/>
        <v>0.48113207547169812</v>
      </c>
      <c r="K23" s="134">
        <f t="shared" si="15"/>
        <v>0.6071428571428571</v>
      </c>
      <c r="L23" s="645">
        <v>0.98495999999999995</v>
      </c>
      <c r="M23" s="646"/>
      <c r="N23" s="147">
        <f t="shared" si="8"/>
        <v>-7.911999999999999</v>
      </c>
      <c r="O23" s="148">
        <f t="shared" si="9"/>
        <v>-33</v>
      </c>
      <c r="P23" s="147">
        <f t="shared" si="10"/>
        <v>-33.544999999999995</v>
      </c>
      <c r="Q23" s="148">
        <f t="shared" si="11"/>
        <v>-55</v>
      </c>
    </row>
    <row r="24" spans="1:17" ht="14.4" hidden="1" customHeight="1" outlineLevel="1" x14ac:dyDescent="0.3">
      <c r="A24" s="441" t="s">
        <v>173</v>
      </c>
      <c r="B24" s="120">
        <v>18.2</v>
      </c>
      <c r="C24" s="113">
        <v>20.765999999999998</v>
      </c>
      <c r="D24" s="113">
        <v>26.533999999999999</v>
      </c>
      <c r="E24" s="425">
        <f t="shared" si="12"/>
        <v>1.4579120879120879</v>
      </c>
      <c r="F24" s="132">
        <f t="shared" si="13"/>
        <v>1.2777617258981027</v>
      </c>
      <c r="G24" s="120">
        <v>21</v>
      </c>
      <c r="H24" s="113">
        <v>30</v>
      </c>
      <c r="I24" s="113">
        <v>36</v>
      </c>
      <c r="J24" s="425">
        <f t="shared" si="14"/>
        <v>1.7142857142857142</v>
      </c>
      <c r="K24" s="134">
        <f t="shared" si="15"/>
        <v>1.2</v>
      </c>
      <c r="L24" s="645">
        <v>1.0147199999999998</v>
      </c>
      <c r="M24" s="646"/>
      <c r="N24" s="147">
        <f t="shared" si="8"/>
        <v>5.7680000000000007</v>
      </c>
      <c r="O24" s="148">
        <f t="shared" si="9"/>
        <v>6</v>
      </c>
      <c r="P24" s="147">
        <f t="shared" si="10"/>
        <v>8.3339999999999996</v>
      </c>
      <c r="Q24" s="148">
        <f t="shared" si="11"/>
        <v>15</v>
      </c>
    </row>
    <row r="25" spans="1:17" ht="14.4" hidden="1" customHeight="1" outlineLevel="1" thickBot="1" x14ac:dyDescent="0.35">
      <c r="A25" s="442" t="s">
        <v>208</v>
      </c>
      <c r="B25" s="238">
        <v>3.2370000000000001</v>
      </c>
      <c r="C25" s="239">
        <v>5.8280000000000003</v>
      </c>
      <c r="D25" s="239">
        <v>0.55900000000000005</v>
      </c>
      <c r="E25" s="426">
        <f t="shared" si="12"/>
        <v>0.17269076305220885</v>
      </c>
      <c r="F25" s="240">
        <f t="shared" si="13"/>
        <v>9.5916266300617711E-2</v>
      </c>
      <c r="G25" s="238">
        <v>3</v>
      </c>
      <c r="H25" s="239">
        <v>5</v>
      </c>
      <c r="I25" s="239">
        <v>1</v>
      </c>
      <c r="J25" s="426">
        <f t="shared" si="14"/>
        <v>0.33333333333333331</v>
      </c>
      <c r="K25" s="242">
        <f t="shared" si="15"/>
        <v>0.2</v>
      </c>
      <c r="L25" s="356"/>
      <c r="M25" s="357"/>
      <c r="N25" s="245">
        <f t="shared" si="8"/>
        <v>-5.2690000000000001</v>
      </c>
      <c r="O25" s="246">
        <f t="shared" si="9"/>
        <v>-4</v>
      </c>
      <c r="P25" s="245">
        <f t="shared" si="10"/>
        <v>-2.6779999999999999</v>
      </c>
      <c r="Q25" s="246">
        <f t="shared" si="11"/>
        <v>-2</v>
      </c>
    </row>
    <row r="26" spans="1:17" ht="14.4" customHeight="1" collapsed="1" thickBot="1" x14ac:dyDescent="0.35">
      <c r="A26" s="445" t="s">
        <v>3</v>
      </c>
      <c r="B26" s="149">
        <f>SUM(B18:B25)</f>
        <v>650.33000000000004</v>
      </c>
      <c r="C26" s="150">
        <f>SUM(C18:C25)</f>
        <v>616.06200000000001</v>
      </c>
      <c r="D26" s="150">
        <f>SUM(D18:D25)</f>
        <v>488.30900000000008</v>
      </c>
      <c r="E26" s="421">
        <f>IF(OR(D26=0,B26=0),0,D26/B26)</f>
        <v>0.75086340780834349</v>
      </c>
      <c r="F26" s="151">
        <f>IF(OR(D26=0,C26=0),0,D26/C26)</f>
        <v>0.79262963792605301</v>
      </c>
      <c r="G26" s="149">
        <f>SUM(G18:G25)</f>
        <v>764</v>
      </c>
      <c r="H26" s="150">
        <f>SUM(H18:H25)</f>
        <v>758</v>
      </c>
      <c r="I26" s="150">
        <f>SUM(I18:I25)</f>
        <v>637</v>
      </c>
      <c r="J26" s="421">
        <f>IF(OR(I26=0,G26=0),0,I26/G26)</f>
        <v>0.83376963350785338</v>
      </c>
      <c r="K26" s="152">
        <f>IF(OR(I26=0,H26=0),0,I26/H26)</f>
        <v>0.84036939313984171</v>
      </c>
      <c r="L26" s="121"/>
      <c r="M26" s="121"/>
      <c r="N26" s="143">
        <f t="shared" si="8"/>
        <v>-127.75299999999993</v>
      </c>
      <c r="O26" s="153">
        <f t="shared" si="9"/>
        <v>-121</v>
      </c>
      <c r="P26" s="143">
        <f t="shared" si="10"/>
        <v>-162.02099999999996</v>
      </c>
      <c r="Q26" s="153">
        <f t="shared" si="11"/>
        <v>-127</v>
      </c>
    </row>
    <row r="27" spans="1:17" ht="14.4" customHeight="1" x14ac:dyDescent="0.3">
      <c r="A27" s="154"/>
      <c r="B27" s="649" t="s">
        <v>206</v>
      </c>
      <c r="C27" s="658"/>
      <c r="D27" s="658"/>
      <c r="E27" s="659"/>
      <c r="F27" s="658"/>
      <c r="G27" s="649" t="s">
        <v>207</v>
      </c>
      <c r="H27" s="658"/>
      <c r="I27" s="658"/>
      <c r="J27" s="659"/>
      <c r="K27" s="658"/>
      <c r="L27" s="155"/>
      <c r="M27" s="155"/>
      <c r="N27" s="155"/>
      <c r="O27" s="156"/>
      <c r="P27" s="155"/>
      <c r="Q27" s="156"/>
    </row>
    <row r="28" spans="1:17" ht="14.4" customHeight="1" thickBot="1" x14ac:dyDescent="0.35">
      <c r="A28" s="154"/>
      <c r="B28" s="354"/>
      <c r="C28" s="355"/>
      <c r="D28" s="355"/>
      <c r="E28" s="355"/>
      <c r="F28" s="355"/>
      <c r="G28" s="354"/>
      <c r="H28" s="355"/>
      <c r="I28" s="355"/>
      <c r="J28" s="355"/>
      <c r="K28" s="355"/>
      <c r="L28" s="155"/>
      <c r="M28" s="155"/>
      <c r="N28" s="155"/>
      <c r="O28" s="156"/>
      <c r="P28" s="155"/>
      <c r="Q28" s="156"/>
    </row>
    <row r="29" spans="1:17" ht="14.4" customHeight="1" thickBot="1" x14ac:dyDescent="0.35">
      <c r="A29" s="666" t="s">
        <v>259</v>
      </c>
      <c r="B29" s="668" t="s">
        <v>70</v>
      </c>
      <c r="C29" s="669"/>
      <c r="D29" s="669"/>
      <c r="E29" s="670"/>
      <c r="F29" s="671"/>
      <c r="G29" s="669" t="s">
        <v>240</v>
      </c>
      <c r="H29" s="669"/>
      <c r="I29" s="669"/>
      <c r="J29" s="670"/>
      <c r="K29" s="671"/>
      <c r="L29" s="155"/>
      <c r="M29" s="155"/>
      <c r="N29" s="155"/>
      <c r="O29" s="156"/>
      <c r="P29" s="155"/>
      <c r="Q29" s="156"/>
    </row>
    <row r="30" spans="1:17" ht="14.4" customHeight="1" thickBot="1" x14ac:dyDescent="0.35">
      <c r="A30" s="667"/>
      <c r="B30" s="157">
        <v>2015</v>
      </c>
      <c r="C30" s="158">
        <v>2018</v>
      </c>
      <c r="D30" s="158">
        <v>2019</v>
      </c>
      <c r="E30" s="158" t="s">
        <v>257</v>
      </c>
      <c r="F30" s="159" t="s">
        <v>2</v>
      </c>
      <c r="G30" s="158">
        <v>2015</v>
      </c>
      <c r="H30" s="158">
        <v>2018</v>
      </c>
      <c r="I30" s="158">
        <v>2019</v>
      </c>
      <c r="J30" s="158" t="s">
        <v>257</v>
      </c>
      <c r="K30" s="159" t="s">
        <v>2</v>
      </c>
      <c r="L30" s="155"/>
      <c r="M30" s="155"/>
      <c r="N30" s="160" t="s">
        <v>71</v>
      </c>
      <c r="O30" s="161" t="s">
        <v>72</v>
      </c>
      <c r="P30" s="160" t="s">
        <v>266</v>
      </c>
      <c r="Q30" s="161" t="s">
        <v>267</v>
      </c>
    </row>
    <row r="31" spans="1:17" ht="14.4" hidden="1" customHeight="1" outlineLevel="1" x14ac:dyDescent="0.3">
      <c r="A31" s="440" t="s">
        <v>167</v>
      </c>
      <c r="B31" s="119">
        <v>0</v>
      </c>
      <c r="C31" s="114">
        <v>0</v>
      </c>
      <c r="D31" s="114">
        <v>0</v>
      </c>
      <c r="E31" s="424" t="str">
        <f>IF(OR(D31=0,B31=0),"",D31/B31)</f>
        <v/>
      </c>
      <c r="F31" s="129" t="str">
        <f>IF(OR(D31=0,C31=0),"",D31/C31)</f>
        <v/>
      </c>
      <c r="G31" s="130">
        <v>0</v>
      </c>
      <c r="H31" s="114">
        <v>0</v>
      </c>
      <c r="I31" s="114">
        <v>0</v>
      </c>
      <c r="J31" s="424" t="str">
        <f>IF(OR(I31=0,G31=0),"",I31/G31)</f>
        <v/>
      </c>
      <c r="K31" s="131" t="str">
        <f>IF(OR(I31=0,H31=0),"",I31/H31)</f>
        <v/>
      </c>
      <c r="L31" s="155"/>
      <c r="M31" s="155"/>
      <c r="N31" s="145">
        <f t="shared" ref="N31:N39" si="16">D31-C31</f>
        <v>0</v>
      </c>
      <c r="O31" s="146">
        <f t="shared" ref="O31:O39" si="17">I31-H31</f>
        <v>0</v>
      </c>
      <c r="P31" s="145">
        <f t="shared" ref="P31:P39" si="18">D31-B31</f>
        <v>0</v>
      </c>
      <c r="Q31" s="146">
        <f t="shared" ref="Q31:Q39" si="19">I31-G31</f>
        <v>0</v>
      </c>
    </row>
    <row r="32" spans="1:17" ht="14.4" hidden="1" customHeight="1" outlineLevel="1" x14ac:dyDescent="0.3">
      <c r="A32" s="441" t="s">
        <v>168</v>
      </c>
      <c r="B32" s="120">
        <v>0</v>
      </c>
      <c r="C32" s="113">
        <v>0</v>
      </c>
      <c r="D32" s="113">
        <v>0</v>
      </c>
      <c r="E32" s="425" t="str">
        <f t="shared" ref="E32:E38" si="20">IF(OR(D32=0,B32=0),"",D32/B32)</f>
        <v/>
      </c>
      <c r="F32" s="132" t="str">
        <f t="shared" ref="F32:F38" si="21">IF(OR(D32=0,C32=0),"",D32/C32)</f>
        <v/>
      </c>
      <c r="G32" s="133">
        <v>0</v>
      </c>
      <c r="H32" s="113">
        <v>0</v>
      </c>
      <c r="I32" s="113">
        <v>0</v>
      </c>
      <c r="J32" s="425" t="str">
        <f t="shared" ref="J32:J38" si="22">IF(OR(I32=0,G32=0),"",I32/G32)</f>
        <v/>
      </c>
      <c r="K32" s="134" t="str">
        <f t="shared" ref="K32:K38" si="23">IF(OR(I32=0,H32=0),"",I32/H32)</f>
        <v/>
      </c>
      <c r="L32" s="155"/>
      <c r="M32" s="155"/>
      <c r="N32" s="147">
        <f t="shared" si="16"/>
        <v>0</v>
      </c>
      <c r="O32" s="148">
        <f t="shared" si="17"/>
        <v>0</v>
      </c>
      <c r="P32" s="147">
        <f t="shared" si="18"/>
        <v>0</v>
      </c>
      <c r="Q32" s="148">
        <f t="shared" si="19"/>
        <v>0</v>
      </c>
    </row>
    <row r="33" spans="1:17" ht="14.4" hidden="1" customHeight="1" outlineLevel="1" x14ac:dyDescent="0.3">
      <c r="A33" s="441" t="s">
        <v>169</v>
      </c>
      <c r="B33" s="120">
        <v>0</v>
      </c>
      <c r="C33" s="113">
        <v>0</v>
      </c>
      <c r="D33" s="113">
        <v>0</v>
      </c>
      <c r="E33" s="425" t="str">
        <f t="shared" si="20"/>
        <v/>
      </c>
      <c r="F33" s="132" t="str">
        <f t="shared" si="21"/>
        <v/>
      </c>
      <c r="G33" s="133">
        <v>0</v>
      </c>
      <c r="H33" s="113">
        <v>0</v>
      </c>
      <c r="I33" s="113">
        <v>0</v>
      </c>
      <c r="J33" s="425" t="str">
        <f t="shared" si="22"/>
        <v/>
      </c>
      <c r="K33" s="134" t="str">
        <f t="shared" si="23"/>
        <v/>
      </c>
      <c r="L33" s="155"/>
      <c r="M33" s="155"/>
      <c r="N33" s="147">
        <f t="shared" si="16"/>
        <v>0</v>
      </c>
      <c r="O33" s="148">
        <f t="shared" si="17"/>
        <v>0</v>
      </c>
      <c r="P33" s="147">
        <f t="shared" si="18"/>
        <v>0</v>
      </c>
      <c r="Q33" s="148">
        <f t="shared" si="19"/>
        <v>0</v>
      </c>
    </row>
    <row r="34" spans="1:17" ht="14.4" hidden="1" customHeight="1" outlineLevel="1" x14ac:dyDescent="0.3">
      <c r="A34" s="441" t="s">
        <v>170</v>
      </c>
      <c r="B34" s="120">
        <v>0</v>
      </c>
      <c r="C34" s="113">
        <v>0</v>
      </c>
      <c r="D34" s="113">
        <v>0</v>
      </c>
      <c r="E34" s="425" t="str">
        <f t="shared" si="20"/>
        <v/>
      </c>
      <c r="F34" s="132" t="str">
        <f t="shared" si="21"/>
        <v/>
      </c>
      <c r="G34" s="133">
        <v>0</v>
      </c>
      <c r="H34" s="113">
        <v>0</v>
      </c>
      <c r="I34" s="113">
        <v>0</v>
      </c>
      <c r="J34" s="425" t="str">
        <f t="shared" si="22"/>
        <v/>
      </c>
      <c r="K34" s="134" t="str">
        <f t="shared" si="23"/>
        <v/>
      </c>
      <c r="L34" s="155"/>
      <c r="M34" s="155"/>
      <c r="N34" s="147">
        <f t="shared" si="16"/>
        <v>0</v>
      </c>
      <c r="O34" s="148">
        <f t="shared" si="17"/>
        <v>0</v>
      </c>
      <c r="P34" s="147">
        <f t="shared" si="18"/>
        <v>0</v>
      </c>
      <c r="Q34" s="148">
        <f t="shared" si="19"/>
        <v>0</v>
      </c>
    </row>
    <row r="35" spans="1:17" ht="14.4" hidden="1" customHeight="1" outlineLevel="1" x14ac:dyDescent="0.3">
      <c r="A35" s="441" t="s">
        <v>171</v>
      </c>
      <c r="B35" s="120">
        <v>0</v>
      </c>
      <c r="C35" s="113">
        <v>0</v>
      </c>
      <c r="D35" s="113">
        <v>0</v>
      </c>
      <c r="E35" s="425" t="str">
        <f t="shared" si="20"/>
        <v/>
      </c>
      <c r="F35" s="132" t="str">
        <f t="shared" si="21"/>
        <v/>
      </c>
      <c r="G35" s="133">
        <v>0</v>
      </c>
      <c r="H35" s="113">
        <v>0</v>
      </c>
      <c r="I35" s="113">
        <v>0</v>
      </c>
      <c r="J35" s="425" t="str">
        <f t="shared" si="22"/>
        <v/>
      </c>
      <c r="K35" s="134" t="str">
        <f t="shared" si="23"/>
        <v/>
      </c>
      <c r="L35" s="155"/>
      <c r="M35" s="155"/>
      <c r="N35" s="147">
        <f t="shared" si="16"/>
        <v>0</v>
      </c>
      <c r="O35" s="148">
        <f t="shared" si="17"/>
        <v>0</v>
      </c>
      <c r="P35" s="147">
        <f t="shared" si="18"/>
        <v>0</v>
      </c>
      <c r="Q35" s="148">
        <f t="shared" si="19"/>
        <v>0</v>
      </c>
    </row>
    <row r="36" spans="1:17" ht="14.4" hidden="1" customHeight="1" outlineLevel="1" x14ac:dyDescent="0.3">
      <c r="A36" s="441" t="s">
        <v>172</v>
      </c>
      <c r="B36" s="120">
        <v>0</v>
      </c>
      <c r="C36" s="113">
        <v>0</v>
      </c>
      <c r="D36" s="113">
        <v>0</v>
      </c>
      <c r="E36" s="425" t="str">
        <f t="shared" si="20"/>
        <v/>
      </c>
      <c r="F36" s="132" t="str">
        <f t="shared" si="21"/>
        <v/>
      </c>
      <c r="G36" s="133">
        <v>0</v>
      </c>
      <c r="H36" s="113">
        <v>0</v>
      </c>
      <c r="I36" s="113">
        <v>0</v>
      </c>
      <c r="J36" s="425" t="str">
        <f t="shared" si="22"/>
        <v/>
      </c>
      <c r="K36" s="134" t="str">
        <f t="shared" si="23"/>
        <v/>
      </c>
      <c r="L36" s="155"/>
      <c r="M36" s="155"/>
      <c r="N36" s="147">
        <f t="shared" si="16"/>
        <v>0</v>
      </c>
      <c r="O36" s="148">
        <f t="shared" si="17"/>
        <v>0</v>
      </c>
      <c r="P36" s="147">
        <f t="shared" si="18"/>
        <v>0</v>
      </c>
      <c r="Q36" s="148">
        <f t="shared" si="19"/>
        <v>0</v>
      </c>
    </row>
    <row r="37" spans="1:17" ht="14.4" hidden="1" customHeight="1" outlineLevel="1" x14ac:dyDescent="0.3">
      <c r="A37" s="441" t="s">
        <v>173</v>
      </c>
      <c r="B37" s="120">
        <v>0</v>
      </c>
      <c r="C37" s="113">
        <v>0</v>
      </c>
      <c r="D37" s="113">
        <v>0</v>
      </c>
      <c r="E37" s="425" t="str">
        <f t="shared" si="20"/>
        <v/>
      </c>
      <c r="F37" s="132" t="str">
        <f t="shared" si="21"/>
        <v/>
      </c>
      <c r="G37" s="133">
        <v>0</v>
      </c>
      <c r="H37" s="113">
        <v>0</v>
      </c>
      <c r="I37" s="113">
        <v>0</v>
      </c>
      <c r="J37" s="425" t="str">
        <f t="shared" si="22"/>
        <v/>
      </c>
      <c r="K37" s="134" t="str">
        <f t="shared" si="23"/>
        <v/>
      </c>
      <c r="L37" s="155"/>
      <c r="M37" s="155"/>
      <c r="N37" s="147">
        <f t="shared" si="16"/>
        <v>0</v>
      </c>
      <c r="O37" s="148">
        <f t="shared" si="17"/>
        <v>0</v>
      </c>
      <c r="P37" s="147">
        <f t="shared" si="18"/>
        <v>0</v>
      </c>
      <c r="Q37" s="148">
        <f t="shared" si="19"/>
        <v>0</v>
      </c>
    </row>
    <row r="38" spans="1:17" ht="14.4" hidden="1" customHeight="1" outlineLevel="1" thickBot="1" x14ac:dyDescent="0.35">
      <c r="A38" s="442" t="s">
        <v>208</v>
      </c>
      <c r="B38" s="238">
        <v>0</v>
      </c>
      <c r="C38" s="239">
        <v>0</v>
      </c>
      <c r="D38" s="239">
        <v>0</v>
      </c>
      <c r="E38" s="426" t="str">
        <f t="shared" si="20"/>
        <v/>
      </c>
      <c r="F38" s="240" t="str">
        <f t="shared" si="21"/>
        <v/>
      </c>
      <c r="G38" s="241">
        <v>0</v>
      </c>
      <c r="H38" s="239">
        <v>0</v>
      </c>
      <c r="I38" s="239">
        <v>0</v>
      </c>
      <c r="J38" s="426" t="str">
        <f t="shared" si="22"/>
        <v/>
      </c>
      <c r="K38" s="242" t="str">
        <f t="shared" si="23"/>
        <v/>
      </c>
      <c r="L38" s="155"/>
      <c r="M38" s="155"/>
      <c r="N38" s="245">
        <f t="shared" si="16"/>
        <v>0</v>
      </c>
      <c r="O38" s="246">
        <f t="shared" si="17"/>
        <v>0</v>
      </c>
      <c r="P38" s="245">
        <f t="shared" si="18"/>
        <v>0</v>
      </c>
      <c r="Q38" s="246">
        <f t="shared" si="19"/>
        <v>0</v>
      </c>
    </row>
    <row r="39" spans="1:17" ht="14.4" customHeight="1" collapsed="1" thickBot="1" x14ac:dyDescent="0.35">
      <c r="A39" s="444" t="s">
        <v>3</v>
      </c>
      <c r="B39" s="118">
        <f>SUM(B31:B38)</f>
        <v>0</v>
      </c>
      <c r="C39" s="162">
        <f>SUM(C31:C38)</f>
        <v>0</v>
      </c>
      <c r="D39" s="162">
        <f>SUM(D31:D38)</f>
        <v>0</v>
      </c>
      <c r="E39" s="422">
        <f>IF(OR(D39=0,B39=0),0,D39/B39)</f>
        <v>0</v>
      </c>
      <c r="F39" s="163">
        <f>IF(OR(D39=0,C39=0),0,D39/C39)</f>
        <v>0</v>
      </c>
      <c r="G39" s="164">
        <f>SUM(G31:G38)</f>
        <v>0</v>
      </c>
      <c r="H39" s="162">
        <f>SUM(H31:H38)</f>
        <v>0</v>
      </c>
      <c r="I39" s="162">
        <f>SUM(I31:I38)</f>
        <v>0</v>
      </c>
      <c r="J39" s="422">
        <f>IF(OR(I39=0,G39=0),0,I39/G39)</f>
        <v>0</v>
      </c>
      <c r="K39" s="165">
        <f>IF(OR(I39=0,H39=0),0,I39/H39)</f>
        <v>0</v>
      </c>
      <c r="L39" s="155"/>
      <c r="M39" s="155"/>
      <c r="N39" s="160">
        <f t="shared" si="16"/>
        <v>0</v>
      </c>
      <c r="O39" s="166">
        <f t="shared" si="17"/>
        <v>0</v>
      </c>
      <c r="P39" s="160">
        <f t="shared" si="18"/>
        <v>0</v>
      </c>
      <c r="Q39" s="166">
        <f t="shared" si="19"/>
        <v>0</v>
      </c>
    </row>
    <row r="40" spans="1:17" ht="14.4" customHeight="1" x14ac:dyDescent="0.25">
      <c r="A40" s="358"/>
      <c r="B40" s="358"/>
      <c r="C40" s="358"/>
      <c r="D40" s="358"/>
      <c r="E40" s="358"/>
      <c r="F40" s="359"/>
      <c r="G40" s="358"/>
      <c r="H40" s="358"/>
      <c r="I40" s="358"/>
      <c r="J40" s="358"/>
      <c r="K40" s="360"/>
      <c r="L40" s="358"/>
      <c r="M40" s="358"/>
      <c r="N40" s="358"/>
      <c r="O40" s="358"/>
      <c r="P40" s="358"/>
      <c r="Q40" s="358"/>
    </row>
    <row r="41" spans="1:17" ht="14.4" customHeight="1" thickBot="1" x14ac:dyDescent="0.3">
      <c r="A41" s="358"/>
      <c r="B41" s="358"/>
      <c r="C41" s="358"/>
      <c r="D41" s="358"/>
      <c r="E41" s="358"/>
      <c r="F41" s="359"/>
      <c r="G41" s="358"/>
      <c r="H41" s="358"/>
      <c r="I41" s="358"/>
      <c r="J41" s="358"/>
      <c r="K41" s="360"/>
      <c r="L41" s="358"/>
      <c r="M41" s="358"/>
      <c r="N41" s="358"/>
      <c r="O41" s="358"/>
      <c r="P41" s="358"/>
      <c r="Q41" s="358"/>
    </row>
    <row r="42" spans="1:17" ht="14.4" customHeight="1" thickBot="1" x14ac:dyDescent="0.35">
      <c r="A42" s="660" t="s">
        <v>260</v>
      </c>
      <c r="B42" s="662" t="s">
        <v>70</v>
      </c>
      <c r="C42" s="663"/>
      <c r="D42" s="663"/>
      <c r="E42" s="664"/>
      <c r="F42" s="665"/>
      <c r="G42" s="663" t="s">
        <v>240</v>
      </c>
      <c r="H42" s="663"/>
      <c r="I42" s="663"/>
      <c r="J42" s="664"/>
      <c r="K42" s="665"/>
      <c r="L42" s="155"/>
      <c r="M42" s="155"/>
      <c r="N42" s="155"/>
      <c r="O42" s="156"/>
      <c r="P42" s="155"/>
      <c r="Q42" s="156"/>
    </row>
    <row r="43" spans="1:17" ht="14.4" customHeight="1" thickBot="1" x14ac:dyDescent="0.35">
      <c r="A43" s="661"/>
      <c r="B43" s="407">
        <v>2015</v>
      </c>
      <c r="C43" s="408">
        <v>2018</v>
      </c>
      <c r="D43" s="408">
        <v>2019</v>
      </c>
      <c r="E43" s="408" t="s">
        <v>257</v>
      </c>
      <c r="F43" s="409" t="s">
        <v>2</v>
      </c>
      <c r="G43" s="408">
        <v>2015</v>
      </c>
      <c r="H43" s="408">
        <v>2018</v>
      </c>
      <c r="I43" s="408">
        <v>2019</v>
      </c>
      <c r="J43" s="408" t="s">
        <v>257</v>
      </c>
      <c r="K43" s="409" t="s">
        <v>2</v>
      </c>
      <c r="L43" s="155"/>
      <c r="M43" s="155"/>
      <c r="N43" s="415" t="s">
        <v>71</v>
      </c>
      <c r="O43" s="417" t="s">
        <v>72</v>
      </c>
      <c r="P43" s="415" t="s">
        <v>266</v>
      </c>
      <c r="Q43" s="417" t="s">
        <v>267</v>
      </c>
    </row>
    <row r="44" spans="1:17" ht="14.4" hidden="1" customHeight="1" outlineLevel="1" x14ac:dyDescent="0.3">
      <c r="A44" s="440" t="s">
        <v>167</v>
      </c>
      <c r="B44" s="119">
        <v>0</v>
      </c>
      <c r="C44" s="114">
        <v>0</v>
      </c>
      <c r="D44" s="114">
        <v>0</v>
      </c>
      <c r="E44" s="424" t="str">
        <f>IF(OR(D44=0,B44=0),"",D44/B44)</f>
        <v/>
      </c>
      <c r="F44" s="129" t="str">
        <f>IF(OR(D44=0,C44=0),"",D44/C44)</f>
        <v/>
      </c>
      <c r="G44" s="130">
        <v>0</v>
      </c>
      <c r="H44" s="114">
        <v>0</v>
      </c>
      <c r="I44" s="114">
        <v>0</v>
      </c>
      <c r="J44" s="424" t="str">
        <f>IF(OR(I44=0,G44=0),"",I44/G44)</f>
        <v/>
      </c>
      <c r="K44" s="131" t="str">
        <f>IF(OR(I44=0,H44=0),"",I44/H44)</f>
        <v/>
      </c>
      <c r="L44" s="155"/>
      <c r="M44" s="155"/>
      <c r="N44" s="145">
        <f t="shared" ref="N44:N52" si="24">D44-C44</f>
        <v>0</v>
      </c>
      <c r="O44" s="146">
        <f t="shared" ref="O44:O52" si="25">I44-H44</f>
        <v>0</v>
      </c>
      <c r="P44" s="145">
        <f t="shared" ref="P44:P52" si="26">D44-B44</f>
        <v>0</v>
      </c>
      <c r="Q44" s="146">
        <f t="shared" ref="Q44:Q52" si="27">I44-G44</f>
        <v>0</v>
      </c>
    </row>
    <row r="45" spans="1:17" ht="14.4" hidden="1" customHeight="1" outlineLevel="1" x14ac:dyDescent="0.3">
      <c r="A45" s="441" t="s">
        <v>168</v>
      </c>
      <c r="B45" s="120">
        <v>0</v>
      </c>
      <c r="C45" s="113">
        <v>0</v>
      </c>
      <c r="D45" s="113">
        <v>0</v>
      </c>
      <c r="E45" s="425" t="str">
        <f t="shared" ref="E45:E51" si="28">IF(OR(D45=0,B45=0),"",D45/B45)</f>
        <v/>
      </c>
      <c r="F45" s="132" t="str">
        <f t="shared" ref="F45:F51" si="29">IF(OR(D45=0,C45=0),"",D45/C45)</f>
        <v/>
      </c>
      <c r="G45" s="133">
        <v>0</v>
      </c>
      <c r="H45" s="113">
        <v>0</v>
      </c>
      <c r="I45" s="113">
        <v>0</v>
      </c>
      <c r="J45" s="425" t="str">
        <f t="shared" ref="J45:J51" si="30">IF(OR(I45=0,G45=0),"",I45/G45)</f>
        <v/>
      </c>
      <c r="K45" s="134" t="str">
        <f t="shared" ref="K45:K51" si="31">IF(OR(I45=0,H45=0),"",I45/H45)</f>
        <v/>
      </c>
      <c r="L45" s="155"/>
      <c r="M45" s="155"/>
      <c r="N45" s="147">
        <f t="shared" si="24"/>
        <v>0</v>
      </c>
      <c r="O45" s="148">
        <f t="shared" si="25"/>
        <v>0</v>
      </c>
      <c r="P45" s="147">
        <f t="shared" si="26"/>
        <v>0</v>
      </c>
      <c r="Q45" s="148">
        <f t="shared" si="27"/>
        <v>0</v>
      </c>
    </row>
    <row r="46" spans="1:17" ht="14.4" hidden="1" customHeight="1" outlineLevel="1" x14ac:dyDescent="0.3">
      <c r="A46" s="441" t="s">
        <v>169</v>
      </c>
      <c r="B46" s="120">
        <v>0</v>
      </c>
      <c r="C46" s="113">
        <v>0</v>
      </c>
      <c r="D46" s="113">
        <v>0</v>
      </c>
      <c r="E46" s="425" t="str">
        <f t="shared" si="28"/>
        <v/>
      </c>
      <c r="F46" s="132" t="str">
        <f t="shared" si="29"/>
        <v/>
      </c>
      <c r="G46" s="133">
        <v>0</v>
      </c>
      <c r="H46" s="113">
        <v>0</v>
      </c>
      <c r="I46" s="113">
        <v>0</v>
      </c>
      <c r="J46" s="425" t="str">
        <f t="shared" si="30"/>
        <v/>
      </c>
      <c r="K46" s="134" t="str">
        <f t="shared" si="31"/>
        <v/>
      </c>
      <c r="L46" s="155"/>
      <c r="M46" s="155"/>
      <c r="N46" s="147">
        <f t="shared" si="24"/>
        <v>0</v>
      </c>
      <c r="O46" s="148">
        <f t="shared" si="25"/>
        <v>0</v>
      </c>
      <c r="P46" s="147">
        <f t="shared" si="26"/>
        <v>0</v>
      </c>
      <c r="Q46" s="148">
        <f t="shared" si="27"/>
        <v>0</v>
      </c>
    </row>
    <row r="47" spans="1:17" ht="14.4" hidden="1" customHeight="1" outlineLevel="1" x14ac:dyDescent="0.3">
      <c r="A47" s="441" t="s">
        <v>170</v>
      </c>
      <c r="B47" s="120">
        <v>0</v>
      </c>
      <c r="C47" s="113">
        <v>0</v>
      </c>
      <c r="D47" s="113">
        <v>0</v>
      </c>
      <c r="E47" s="425" t="str">
        <f t="shared" si="28"/>
        <v/>
      </c>
      <c r="F47" s="132" t="str">
        <f t="shared" si="29"/>
        <v/>
      </c>
      <c r="G47" s="133">
        <v>0</v>
      </c>
      <c r="H47" s="113">
        <v>0</v>
      </c>
      <c r="I47" s="113">
        <v>0</v>
      </c>
      <c r="J47" s="425" t="str">
        <f t="shared" si="30"/>
        <v/>
      </c>
      <c r="K47" s="134" t="str">
        <f t="shared" si="31"/>
        <v/>
      </c>
      <c r="L47" s="155"/>
      <c r="M47" s="155"/>
      <c r="N47" s="147">
        <f t="shared" si="24"/>
        <v>0</v>
      </c>
      <c r="O47" s="148">
        <f t="shared" si="25"/>
        <v>0</v>
      </c>
      <c r="P47" s="147">
        <f t="shared" si="26"/>
        <v>0</v>
      </c>
      <c r="Q47" s="148">
        <f t="shared" si="27"/>
        <v>0</v>
      </c>
    </row>
    <row r="48" spans="1:17" ht="14.4" hidden="1" customHeight="1" outlineLevel="1" x14ac:dyDescent="0.3">
      <c r="A48" s="441" t="s">
        <v>171</v>
      </c>
      <c r="B48" s="120">
        <v>0</v>
      </c>
      <c r="C48" s="113">
        <v>0</v>
      </c>
      <c r="D48" s="113">
        <v>0</v>
      </c>
      <c r="E48" s="425" t="str">
        <f t="shared" si="28"/>
        <v/>
      </c>
      <c r="F48" s="132" t="str">
        <f t="shared" si="29"/>
        <v/>
      </c>
      <c r="G48" s="133">
        <v>0</v>
      </c>
      <c r="H48" s="113">
        <v>0</v>
      </c>
      <c r="I48" s="113">
        <v>0</v>
      </c>
      <c r="J48" s="425" t="str">
        <f t="shared" si="30"/>
        <v/>
      </c>
      <c r="K48" s="134" t="str">
        <f t="shared" si="31"/>
        <v/>
      </c>
      <c r="L48" s="155"/>
      <c r="M48" s="155"/>
      <c r="N48" s="147">
        <f t="shared" si="24"/>
        <v>0</v>
      </c>
      <c r="O48" s="148">
        <f t="shared" si="25"/>
        <v>0</v>
      </c>
      <c r="P48" s="147">
        <f t="shared" si="26"/>
        <v>0</v>
      </c>
      <c r="Q48" s="148">
        <f t="shared" si="27"/>
        <v>0</v>
      </c>
    </row>
    <row r="49" spans="1:17" ht="14.4" hidden="1" customHeight="1" outlineLevel="1" x14ac:dyDescent="0.3">
      <c r="A49" s="441" t="s">
        <v>172</v>
      </c>
      <c r="B49" s="120">
        <v>0</v>
      </c>
      <c r="C49" s="113">
        <v>0</v>
      </c>
      <c r="D49" s="113">
        <v>0</v>
      </c>
      <c r="E49" s="425" t="str">
        <f t="shared" si="28"/>
        <v/>
      </c>
      <c r="F49" s="132" t="str">
        <f t="shared" si="29"/>
        <v/>
      </c>
      <c r="G49" s="133">
        <v>0</v>
      </c>
      <c r="H49" s="113">
        <v>0</v>
      </c>
      <c r="I49" s="113">
        <v>0</v>
      </c>
      <c r="J49" s="425" t="str">
        <f t="shared" si="30"/>
        <v/>
      </c>
      <c r="K49" s="134" t="str">
        <f t="shared" si="31"/>
        <v/>
      </c>
      <c r="L49" s="155"/>
      <c r="M49" s="155"/>
      <c r="N49" s="147">
        <f t="shared" si="24"/>
        <v>0</v>
      </c>
      <c r="O49" s="148">
        <f t="shared" si="25"/>
        <v>0</v>
      </c>
      <c r="P49" s="147">
        <f t="shared" si="26"/>
        <v>0</v>
      </c>
      <c r="Q49" s="148">
        <f t="shared" si="27"/>
        <v>0</v>
      </c>
    </row>
    <row r="50" spans="1:17" ht="14.4" hidden="1" customHeight="1" outlineLevel="1" x14ac:dyDescent="0.3">
      <c r="A50" s="441" t="s">
        <v>173</v>
      </c>
      <c r="B50" s="120">
        <v>0</v>
      </c>
      <c r="C50" s="113">
        <v>0</v>
      </c>
      <c r="D50" s="113">
        <v>0</v>
      </c>
      <c r="E50" s="425" t="str">
        <f t="shared" si="28"/>
        <v/>
      </c>
      <c r="F50" s="132" t="str">
        <f t="shared" si="29"/>
        <v/>
      </c>
      <c r="G50" s="133">
        <v>0</v>
      </c>
      <c r="H50" s="113">
        <v>0</v>
      </c>
      <c r="I50" s="113">
        <v>0</v>
      </c>
      <c r="J50" s="425" t="str">
        <f t="shared" si="30"/>
        <v/>
      </c>
      <c r="K50" s="134" t="str">
        <f t="shared" si="31"/>
        <v/>
      </c>
      <c r="L50" s="155"/>
      <c r="M50" s="155"/>
      <c r="N50" s="147">
        <f t="shared" si="24"/>
        <v>0</v>
      </c>
      <c r="O50" s="148">
        <f t="shared" si="25"/>
        <v>0</v>
      </c>
      <c r="P50" s="147">
        <f t="shared" si="26"/>
        <v>0</v>
      </c>
      <c r="Q50" s="148">
        <f t="shared" si="27"/>
        <v>0</v>
      </c>
    </row>
    <row r="51" spans="1:17" ht="14.4" hidden="1" customHeight="1" outlineLevel="1" thickBot="1" x14ac:dyDescent="0.35">
      <c r="A51" s="442" t="s">
        <v>208</v>
      </c>
      <c r="B51" s="238">
        <v>0</v>
      </c>
      <c r="C51" s="239">
        <v>0</v>
      </c>
      <c r="D51" s="239">
        <v>0</v>
      </c>
      <c r="E51" s="426" t="str">
        <f t="shared" si="28"/>
        <v/>
      </c>
      <c r="F51" s="240" t="str">
        <f t="shared" si="29"/>
        <v/>
      </c>
      <c r="G51" s="241">
        <v>0</v>
      </c>
      <c r="H51" s="239">
        <v>0</v>
      </c>
      <c r="I51" s="239">
        <v>0</v>
      </c>
      <c r="J51" s="426" t="str">
        <f t="shared" si="30"/>
        <v/>
      </c>
      <c r="K51" s="242" t="str">
        <f t="shared" si="31"/>
        <v/>
      </c>
      <c r="L51" s="155"/>
      <c r="M51" s="155"/>
      <c r="N51" s="245">
        <f t="shared" si="24"/>
        <v>0</v>
      </c>
      <c r="O51" s="246">
        <f t="shared" si="25"/>
        <v>0</v>
      </c>
      <c r="P51" s="245">
        <f t="shared" si="26"/>
        <v>0</v>
      </c>
      <c r="Q51" s="246">
        <f t="shared" si="27"/>
        <v>0</v>
      </c>
    </row>
    <row r="52" spans="1:17" ht="14.4" customHeight="1" collapsed="1" thickBot="1" x14ac:dyDescent="0.35">
      <c r="A52" s="443" t="s">
        <v>3</v>
      </c>
      <c r="B52" s="410">
        <f>SUM(B44:B51)</f>
        <v>0</v>
      </c>
      <c r="C52" s="411">
        <f>SUM(C44:C51)</f>
        <v>0</v>
      </c>
      <c r="D52" s="411">
        <f>SUM(D44:D51)</f>
        <v>0</v>
      </c>
      <c r="E52" s="423">
        <f>IF(OR(D52=0,B52=0),0,D52/B52)</f>
        <v>0</v>
      </c>
      <c r="F52" s="412">
        <f>IF(OR(D52=0,C52=0),0,D52/C52)</f>
        <v>0</v>
      </c>
      <c r="G52" s="413">
        <f>SUM(G44:G51)</f>
        <v>0</v>
      </c>
      <c r="H52" s="411">
        <f>SUM(H44:H51)</f>
        <v>0</v>
      </c>
      <c r="I52" s="411">
        <f>SUM(I44:I51)</f>
        <v>0</v>
      </c>
      <c r="J52" s="423">
        <f>IF(OR(I52=0,G52=0),0,I52/G52)</f>
        <v>0</v>
      </c>
      <c r="K52" s="414">
        <f>IF(OR(I52=0,H52=0),0,I52/H52)</f>
        <v>0</v>
      </c>
      <c r="L52" s="155"/>
      <c r="M52" s="155"/>
      <c r="N52" s="415">
        <f t="shared" si="24"/>
        <v>0</v>
      </c>
      <c r="O52" s="416">
        <f t="shared" si="25"/>
        <v>0</v>
      </c>
      <c r="P52" s="415">
        <f t="shared" si="26"/>
        <v>0</v>
      </c>
      <c r="Q52" s="416">
        <f t="shared" si="27"/>
        <v>0</v>
      </c>
    </row>
    <row r="53" spans="1:17" ht="14.4" customHeight="1" x14ac:dyDescent="0.25">
      <c r="A53" s="358"/>
      <c r="B53" s="358"/>
      <c r="C53" s="358"/>
      <c r="D53" s="358"/>
      <c r="E53" s="358"/>
      <c r="F53" s="359"/>
      <c r="G53" s="358"/>
      <c r="H53" s="358"/>
      <c r="I53" s="358"/>
      <c r="J53" s="358"/>
      <c r="K53" s="360"/>
      <c r="L53" s="358"/>
      <c r="M53" s="358"/>
      <c r="N53" s="358"/>
      <c r="O53" s="358"/>
    </row>
    <row r="54" spans="1:17" ht="14.4" customHeight="1" x14ac:dyDescent="0.3">
      <c r="A54" s="255" t="s">
        <v>256</v>
      </c>
      <c r="B54" s="358"/>
      <c r="C54" s="358"/>
      <c r="D54" s="358"/>
      <c r="E54" s="358"/>
      <c r="F54" s="359"/>
      <c r="G54" s="358"/>
      <c r="H54" s="358"/>
      <c r="I54" s="358"/>
      <c r="J54" s="358"/>
      <c r="K54" s="360"/>
      <c r="L54" s="358"/>
      <c r="M54" s="358"/>
      <c r="N54" s="358"/>
      <c r="O54" s="358"/>
    </row>
    <row r="55" spans="1:17" ht="14.4" customHeight="1" x14ac:dyDescent="0.25">
      <c r="A55" s="385" t="s">
        <v>302</v>
      </c>
    </row>
    <row r="56" spans="1:17" ht="14.4" customHeight="1" x14ac:dyDescent="0.25">
      <c r="A56" s="386" t="s">
        <v>303</v>
      </c>
    </row>
    <row r="57" spans="1:17" ht="14.4" customHeight="1" x14ac:dyDescent="0.25">
      <c r="A57" s="385" t="s">
        <v>304</v>
      </c>
    </row>
    <row r="58" spans="1:17" ht="14.4" customHeight="1" x14ac:dyDescent="0.25">
      <c r="A58" s="386" t="s">
        <v>305</v>
      </c>
    </row>
    <row r="59" spans="1:17" ht="14.4" customHeight="1" x14ac:dyDescent="0.25">
      <c r="A59" s="386" t="s">
        <v>263</v>
      </c>
    </row>
  </sheetData>
  <mergeCells count="26">
    <mergeCell ref="A1:Q1"/>
    <mergeCell ref="B27:F27"/>
    <mergeCell ref="G27:K27"/>
    <mergeCell ref="A42:A43"/>
    <mergeCell ref="B42:F42"/>
    <mergeCell ref="G42:K42"/>
    <mergeCell ref="A29:A30"/>
    <mergeCell ref="B29:F29"/>
    <mergeCell ref="G29:K29"/>
    <mergeCell ref="L24:M24"/>
    <mergeCell ref="L19:M19"/>
    <mergeCell ref="L20:M20"/>
    <mergeCell ref="L21:M21"/>
    <mergeCell ref="L22:M22"/>
    <mergeCell ref="L23:M23"/>
    <mergeCell ref="L16:M16"/>
    <mergeCell ref="L17:M17"/>
    <mergeCell ref="L18:M18"/>
    <mergeCell ref="A3:A4"/>
    <mergeCell ref="B3:F3"/>
    <mergeCell ref="G3:K3"/>
    <mergeCell ref="B14:F14"/>
    <mergeCell ref="G14:K14"/>
    <mergeCell ref="A16:A17"/>
    <mergeCell ref="B16:F16"/>
    <mergeCell ref="G16:K16"/>
  </mergeCells>
  <conditionalFormatting sqref="E18:F26">
    <cfRule type="cellIs" dxfId="20" priority="22" stopIfTrue="1" operator="lessThan">
      <formula>1</formula>
    </cfRule>
  </conditionalFormatting>
  <conditionalFormatting sqref="J18:K26">
    <cfRule type="cellIs" dxfId="19" priority="21" stopIfTrue="1" operator="lessThan">
      <formula>0.95</formula>
    </cfRule>
  </conditionalFormatting>
  <conditionalFormatting sqref="N5:O13 N18:O26 N31:O39 N44:O52">
    <cfRule type="cellIs" dxfId="18" priority="20" stopIfTrue="1" operator="lessThan">
      <formula>0</formula>
    </cfRule>
  </conditionalFormatting>
  <conditionalFormatting sqref="I44:I51">
    <cfRule type="dataBar" priority="9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{3618E70B-ADFA-46AD-A9D8-C8FF58F74EFB}</x14:id>
        </ext>
      </extLst>
    </cfRule>
  </conditionalFormatting>
  <conditionalFormatting sqref="D44:D51">
    <cfRule type="dataBar" priority="8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{7F2004AB-4FA4-4720-93C9-312F953BBD90}</x14:id>
        </ext>
      </extLst>
    </cfRule>
  </conditionalFormatting>
  <conditionalFormatting sqref="I31:I38">
    <cfRule type="dataBar" priority="7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{3D075FD4-A7D0-4807-A53E-05C1BA105099}</x14:id>
        </ext>
      </extLst>
    </cfRule>
  </conditionalFormatting>
  <conditionalFormatting sqref="D31:D38">
    <cfRule type="dataBar" priority="6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{19BACB92-4D18-4752-8A25-B7256041DD23}</x14:id>
        </ext>
      </extLst>
    </cfRule>
  </conditionalFormatting>
  <conditionalFormatting sqref="I18:I25">
    <cfRule type="dataBar" priority="5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{A336E448-B8FF-4106-92FC-06D3F5AC9706}</x14:id>
        </ext>
      </extLst>
    </cfRule>
  </conditionalFormatting>
  <conditionalFormatting sqref="D18:D25">
    <cfRule type="dataBar" priority="4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{525EC3E1-9598-4710-8BDC-78E58F1A50D3}</x14:id>
        </ext>
      </extLst>
    </cfRule>
  </conditionalFormatting>
  <conditionalFormatting sqref="I5:I12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{0C99497D-F730-4E0E-A893-E49B929B09C7}</x14:id>
        </ext>
      </extLst>
    </cfRule>
  </conditionalFormatting>
  <conditionalFormatting sqref="D5:D12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{3706E862-9666-4A40-A239-77AD32F9ED0C}</x14:id>
        </ext>
      </extLst>
    </cfRule>
  </conditionalFormatting>
  <conditionalFormatting sqref="P5:Q13 P18:Q26 P31:Q39 P44:Q52">
    <cfRule type="cellIs" dxfId="17" priority="1" stopIfTrue="1" operator="lessThan">
      <formula>0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93" fitToHeight="0" orientation="portrait" r:id="rId1"/>
  <headerFooter alignWithMargins="0">
    <oddFooter>&amp;L&amp;F</oddFooter>
  </headerFooter>
  <ignoredErrors>
    <ignoredError sqref="J43 E4 J4 J17 J30" numberStoredAsText="1"/>
    <ignoredError sqref="B52:D52 G52:I52 B13:D13 G13:I13 B26:D26 G26:I26 B39:D39 G39:I39" formulaRange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3618E70B-ADFA-46AD-A9D8-C8FF58F74EFB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I44:I51</xm:sqref>
        </x14:conditionalFormatting>
        <x14:conditionalFormatting xmlns:xm="http://schemas.microsoft.com/office/excel/2006/main">
          <x14:cfRule type="dataBar" id="{7F2004AB-4FA4-4720-93C9-312F953BBD9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D44:D51</xm:sqref>
        </x14:conditionalFormatting>
        <x14:conditionalFormatting xmlns:xm="http://schemas.microsoft.com/office/excel/2006/main">
          <x14:cfRule type="dataBar" id="{3D075FD4-A7D0-4807-A53E-05C1BA10509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I31:I38</xm:sqref>
        </x14:conditionalFormatting>
        <x14:conditionalFormatting xmlns:xm="http://schemas.microsoft.com/office/excel/2006/main">
          <x14:cfRule type="dataBar" id="{19BACB92-4D18-4752-8A25-B7256041DD2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D31:D38</xm:sqref>
        </x14:conditionalFormatting>
        <x14:conditionalFormatting xmlns:xm="http://schemas.microsoft.com/office/excel/2006/main">
          <x14:cfRule type="dataBar" id="{A336E448-B8FF-4106-92FC-06D3F5AC970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I18:I25</xm:sqref>
        </x14:conditionalFormatting>
        <x14:conditionalFormatting xmlns:xm="http://schemas.microsoft.com/office/excel/2006/main">
          <x14:cfRule type="dataBar" id="{525EC3E1-9598-4710-8BDC-78E58F1A50D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D18:D25</xm:sqref>
        </x14:conditionalFormatting>
        <x14:conditionalFormatting xmlns:xm="http://schemas.microsoft.com/office/excel/2006/main">
          <x14:cfRule type="dataBar" id="{0C99497D-F730-4E0E-A893-E49B929B09C7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I5:I12</xm:sqref>
        </x14:conditionalFormatting>
        <x14:conditionalFormatting xmlns:xm="http://schemas.microsoft.com/office/excel/2006/main">
          <x14:cfRule type="dataBar" id="{3706E862-9666-4A40-A239-77AD32F9ED0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D5:D12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3">
    <tabColor theme="0" tint="-0.249977111117893"/>
    <pageSetUpPr fitToPage="1"/>
  </sheetPr>
  <dimension ref="A1:M45"/>
  <sheetViews>
    <sheetView showGridLines="0" showRowColHeaders="0" zoomScaleNormal="100" workbookViewId="0">
      <selection sqref="A1:M1"/>
    </sheetView>
  </sheetViews>
  <sheetFormatPr defaultRowHeight="14.4" customHeight="1" x14ac:dyDescent="0.3"/>
  <cols>
    <col min="1" max="1" width="5.44140625" style="81" bestFit="1" customWidth="1"/>
    <col min="2" max="3" width="7.77734375" style="202" customWidth="1"/>
    <col min="4" max="5" width="7.77734375" style="81" customWidth="1"/>
    <col min="6" max="6" width="14.88671875" style="81" bestFit="1" customWidth="1"/>
    <col min="7" max="7" width="2" style="81" bestFit="1" customWidth="1"/>
    <col min="8" max="8" width="5.33203125" style="81" bestFit="1" customWidth="1"/>
    <col min="9" max="9" width="7.6640625" style="81" bestFit="1" customWidth="1"/>
    <col min="10" max="10" width="6.88671875" style="81" bestFit="1" customWidth="1"/>
    <col min="11" max="11" width="17.33203125" style="81" bestFit="1" customWidth="1"/>
    <col min="12" max="13" width="19.6640625" style="81" bestFit="1" customWidth="1"/>
    <col min="14" max="16384" width="8.88671875" style="81"/>
  </cols>
  <sheetData>
    <row r="1" spans="1:13" ht="18.600000000000001" customHeight="1" thickBot="1" x14ac:dyDescent="0.4">
      <c r="A1" s="543" t="s">
        <v>114</v>
      </c>
      <c r="B1" s="621"/>
      <c r="C1" s="621"/>
      <c r="D1" s="621"/>
      <c r="E1" s="621"/>
      <c r="F1" s="621"/>
      <c r="G1" s="621"/>
      <c r="H1" s="621"/>
      <c r="I1" s="621"/>
      <c r="J1" s="621"/>
      <c r="K1" s="621"/>
      <c r="L1" s="621"/>
      <c r="M1" s="621"/>
    </row>
    <row r="2" spans="1:13" ht="14.4" customHeight="1" x14ac:dyDescent="0.3">
      <c r="A2" s="371" t="s">
        <v>328</v>
      </c>
      <c r="B2" s="198"/>
      <c r="C2" s="198"/>
      <c r="D2" s="82"/>
      <c r="E2" s="82"/>
      <c r="F2" s="82"/>
      <c r="G2" s="82"/>
      <c r="H2" s="82"/>
      <c r="I2" s="82"/>
      <c r="J2" s="82"/>
      <c r="K2" s="82"/>
      <c r="L2" s="82"/>
      <c r="M2" s="82"/>
    </row>
    <row r="3" spans="1:13" ht="14.4" customHeight="1" x14ac:dyDescent="0.3">
      <c r="A3" s="80"/>
      <c r="B3" s="363"/>
      <c r="C3" s="363"/>
      <c r="D3" s="80"/>
      <c r="E3" s="80"/>
      <c r="F3" s="80"/>
      <c r="G3" s="80"/>
      <c r="H3" s="80"/>
      <c r="I3" s="80"/>
      <c r="J3" s="80"/>
      <c r="K3" s="80"/>
      <c r="L3" s="80"/>
      <c r="M3" s="80"/>
    </row>
    <row r="4" spans="1:13" ht="14.4" customHeight="1" x14ac:dyDescent="0.3">
      <c r="A4" s="80"/>
      <c r="B4" s="363"/>
      <c r="C4" s="363"/>
      <c r="D4" s="80"/>
      <c r="E4" s="80"/>
      <c r="F4" s="80"/>
      <c r="G4" s="80"/>
      <c r="H4" s="80"/>
      <c r="I4" s="80"/>
      <c r="J4" s="80"/>
      <c r="K4" s="80"/>
      <c r="L4" s="80"/>
      <c r="M4" s="80"/>
    </row>
    <row r="5" spans="1:13" ht="14.4" customHeight="1" x14ac:dyDescent="0.3">
      <c r="A5" s="80"/>
      <c r="B5" s="363"/>
      <c r="C5" s="363"/>
      <c r="D5" s="80"/>
      <c r="E5" s="80"/>
      <c r="F5" s="80"/>
      <c r="G5" s="80"/>
      <c r="H5" s="80"/>
      <c r="I5" s="80"/>
      <c r="J5" s="80"/>
      <c r="K5" s="80"/>
      <c r="L5" s="80"/>
      <c r="M5" s="80"/>
    </row>
    <row r="6" spans="1:13" ht="14.4" customHeight="1" x14ac:dyDescent="0.3">
      <c r="A6" s="80"/>
      <c r="B6" s="363"/>
      <c r="C6" s="363"/>
      <c r="D6" s="80"/>
      <c r="E6" s="80"/>
      <c r="F6" s="80"/>
      <c r="G6" s="80"/>
      <c r="H6" s="80"/>
      <c r="I6" s="80"/>
      <c r="J6" s="80"/>
      <c r="K6" s="80"/>
      <c r="L6" s="80"/>
      <c r="M6" s="80"/>
    </row>
    <row r="7" spans="1:13" ht="14.4" customHeight="1" x14ac:dyDescent="0.3">
      <c r="A7" s="80"/>
      <c r="B7" s="363"/>
      <c r="C7" s="363"/>
      <c r="D7" s="80"/>
      <c r="E7" s="80"/>
      <c r="F7" s="80"/>
      <c r="G7" s="80"/>
      <c r="H7" s="80"/>
      <c r="I7" s="80"/>
      <c r="J7" s="80"/>
      <c r="K7" s="80"/>
      <c r="L7" s="80"/>
      <c r="M7" s="80"/>
    </row>
    <row r="8" spans="1:13" ht="14.4" customHeight="1" x14ac:dyDescent="0.3">
      <c r="A8" s="80"/>
      <c r="B8" s="363"/>
      <c r="C8" s="363"/>
      <c r="D8" s="80"/>
      <c r="E8" s="80"/>
      <c r="F8" s="80"/>
      <c r="G8" s="80"/>
      <c r="H8" s="80"/>
      <c r="I8" s="80"/>
      <c r="J8" s="80"/>
      <c r="K8" s="80"/>
      <c r="L8" s="80"/>
      <c r="M8" s="80"/>
    </row>
    <row r="9" spans="1:13" ht="14.4" customHeight="1" x14ac:dyDescent="0.3">
      <c r="A9" s="80"/>
      <c r="B9" s="363"/>
      <c r="C9" s="363"/>
      <c r="D9" s="80"/>
      <c r="E9" s="80"/>
      <c r="F9" s="80"/>
      <c r="G9" s="80"/>
      <c r="H9" s="80"/>
      <c r="I9" s="80"/>
      <c r="J9" s="80"/>
      <c r="K9" s="80"/>
      <c r="L9" s="80"/>
      <c r="M9" s="80"/>
    </row>
    <row r="10" spans="1:13" ht="14.4" customHeight="1" x14ac:dyDescent="0.3">
      <c r="A10" s="80"/>
      <c r="B10" s="363"/>
      <c r="C10" s="363"/>
      <c r="D10" s="80"/>
      <c r="E10" s="80"/>
      <c r="F10" s="80"/>
      <c r="G10" s="80"/>
      <c r="H10" s="80"/>
      <c r="I10" s="80"/>
      <c r="J10" s="80"/>
      <c r="K10" s="80"/>
      <c r="L10" s="80"/>
      <c r="M10" s="80"/>
    </row>
    <row r="11" spans="1:13" ht="14.4" customHeight="1" x14ac:dyDescent="0.3">
      <c r="A11" s="80"/>
      <c r="B11" s="363"/>
      <c r="C11" s="363"/>
      <c r="D11" s="80"/>
      <c r="E11" s="80"/>
      <c r="F11" s="80"/>
      <c r="G11" s="80"/>
      <c r="H11" s="80"/>
      <c r="I11" s="80"/>
      <c r="J11" s="80"/>
      <c r="K11" s="80"/>
      <c r="L11" s="80"/>
      <c r="M11" s="80"/>
    </row>
    <row r="12" spans="1:13" ht="14.4" customHeight="1" x14ac:dyDescent="0.3">
      <c r="A12" s="80"/>
      <c r="B12" s="363"/>
      <c r="C12" s="363"/>
      <c r="D12" s="80"/>
      <c r="E12" s="80"/>
      <c r="F12" s="80"/>
      <c r="G12" s="80"/>
      <c r="H12" s="80"/>
      <c r="I12" s="80"/>
      <c r="J12" s="80"/>
      <c r="K12" s="80"/>
      <c r="L12" s="80"/>
      <c r="M12" s="80"/>
    </row>
    <row r="13" spans="1:13" ht="14.4" customHeight="1" x14ac:dyDescent="0.3">
      <c r="A13" s="80"/>
      <c r="B13" s="363"/>
      <c r="C13" s="363"/>
      <c r="D13" s="80"/>
      <c r="E13" s="80"/>
      <c r="F13" s="80"/>
      <c r="G13" s="80"/>
      <c r="H13" s="80"/>
      <c r="I13" s="80"/>
      <c r="J13" s="80"/>
      <c r="K13" s="80"/>
      <c r="L13" s="80"/>
      <c r="M13" s="80"/>
    </row>
    <row r="14" spans="1:13" ht="14.4" customHeight="1" x14ac:dyDescent="0.3">
      <c r="A14" s="80"/>
      <c r="B14" s="363"/>
      <c r="C14" s="363"/>
      <c r="D14" s="80"/>
      <c r="E14" s="80"/>
      <c r="F14" s="80"/>
      <c r="G14" s="80"/>
      <c r="H14" s="80"/>
      <c r="I14" s="80"/>
      <c r="J14" s="80"/>
      <c r="K14" s="80"/>
      <c r="L14" s="80"/>
      <c r="M14" s="80"/>
    </row>
    <row r="15" spans="1:13" ht="14.4" customHeight="1" x14ac:dyDescent="0.3">
      <c r="A15" s="80"/>
      <c r="B15" s="363"/>
      <c r="C15" s="363"/>
      <c r="D15" s="80"/>
      <c r="E15" s="80"/>
      <c r="F15" s="80"/>
      <c r="G15" s="80"/>
      <c r="H15" s="80"/>
      <c r="I15" s="80"/>
      <c r="J15" s="80"/>
      <c r="K15" s="80"/>
      <c r="L15" s="80"/>
      <c r="M15" s="80"/>
    </row>
    <row r="16" spans="1:13" ht="14.4" customHeight="1" x14ac:dyDescent="0.3">
      <c r="A16" s="80"/>
      <c r="B16" s="363"/>
      <c r="C16" s="363"/>
      <c r="D16" s="80"/>
      <c r="E16" s="80"/>
      <c r="F16" s="80"/>
      <c r="G16" s="80"/>
      <c r="H16" s="80"/>
      <c r="I16" s="80"/>
      <c r="J16" s="80"/>
      <c r="K16" s="80"/>
      <c r="L16" s="80"/>
      <c r="M16" s="80"/>
    </row>
    <row r="17" spans="1:13" ht="14.4" customHeight="1" x14ac:dyDescent="0.3">
      <c r="A17" s="80"/>
      <c r="B17" s="363"/>
      <c r="C17" s="363"/>
      <c r="D17" s="80"/>
      <c r="E17" s="80"/>
      <c r="F17" s="80"/>
      <c r="G17" s="80"/>
      <c r="H17" s="80"/>
      <c r="I17" s="80"/>
      <c r="J17" s="80"/>
      <c r="K17" s="80"/>
      <c r="L17" s="80"/>
      <c r="M17" s="80"/>
    </row>
    <row r="18" spans="1:13" ht="14.4" customHeight="1" x14ac:dyDescent="0.3">
      <c r="A18" s="80"/>
      <c r="B18" s="363"/>
      <c r="C18" s="363"/>
      <c r="D18" s="80"/>
      <c r="E18" s="80"/>
      <c r="F18" s="80"/>
      <c r="G18" s="80"/>
      <c r="H18" s="80"/>
      <c r="I18" s="80"/>
      <c r="J18" s="80"/>
      <c r="K18" s="80"/>
      <c r="L18" s="80"/>
      <c r="M18" s="80"/>
    </row>
    <row r="19" spans="1:13" ht="14.4" customHeight="1" x14ac:dyDescent="0.3">
      <c r="A19" s="80"/>
      <c r="B19" s="363"/>
      <c r="C19" s="363"/>
      <c r="D19" s="80"/>
      <c r="E19" s="80"/>
      <c r="F19" s="80"/>
      <c r="G19" s="80"/>
      <c r="H19" s="80"/>
      <c r="I19" s="80"/>
      <c r="J19" s="80"/>
      <c r="K19" s="80"/>
      <c r="L19" s="80"/>
      <c r="M19" s="80"/>
    </row>
    <row r="20" spans="1:13" ht="14.4" customHeight="1" x14ac:dyDescent="0.3">
      <c r="A20" s="80"/>
      <c r="B20" s="363"/>
      <c r="C20" s="363"/>
      <c r="D20" s="80"/>
      <c r="E20" s="80"/>
      <c r="F20" s="80"/>
      <c r="G20" s="80"/>
      <c r="H20" s="80"/>
      <c r="I20" s="80"/>
      <c r="J20" s="80"/>
      <c r="K20" s="80"/>
      <c r="L20" s="80"/>
      <c r="M20" s="80"/>
    </row>
    <row r="21" spans="1:13" ht="14.4" customHeight="1" x14ac:dyDescent="0.3">
      <c r="A21" s="80"/>
      <c r="B21" s="363"/>
      <c r="C21" s="363"/>
      <c r="D21" s="80"/>
      <c r="E21" s="80"/>
      <c r="F21" s="80"/>
      <c r="G21" s="80"/>
      <c r="H21" s="80"/>
      <c r="I21" s="80"/>
      <c r="J21" s="80"/>
      <c r="K21" s="80"/>
      <c r="L21" s="80"/>
      <c r="M21" s="80"/>
    </row>
    <row r="22" spans="1:13" ht="14.4" customHeight="1" x14ac:dyDescent="0.3">
      <c r="A22" s="80"/>
      <c r="B22" s="363"/>
      <c r="C22" s="363"/>
      <c r="D22" s="80"/>
      <c r="E22" s="80"/>
      <c r="F22" s="80"/>
      <c r="G22" s="80"/>
      <c r="H22" s="80"/>
      <c r="I22" s="80"/>
      <c r="J22" s="80"/>
      <c r="K22" s="80"/>
      <c r="L22" s="80"/>
      <c r="M22" s="80"/>
    </row>
    <row r="23" spans="1:13" ht="14.4" customHeight="1" x14ac:dyDescent="0.3">
      <c r="A23" s="80"/>
      <c r="B23" s="363"/>
      <c r="C23" s="363"/>
      <c r="D23" s="80"/>
      <c r="E23" s="80"/>
      <c r="F23" s="80"/>
      <c r="G23" s="80"/>
      <c r="H23" s="80"/>
      <c r="I23" s="80"/>
      <c r="J23" s="80"/>
      <c r="K23" s="80"/>
      <c r="L23" s="80"/>
      <c r="M23" s="80"/>
    </row>
    <row r="24" spans="1:13" ht="14.4" customHeight="1" x14ac:dyDescent="0.3">
      <c r="A24" s="80"/>
      <c r="B24" s="363"/>
      <c r="C24" s="363"/>
      <c r="D24" s="80"/>
      <c r="E24" s="80"/>
      <c r="F24" s="80"/>
      <c r="G24" s="80"/>
      <c r="H24" s="80"/>
      <c r="I24" s="80"/>
      <c r="J24" s="80"/>
      <c r="K24" s="80"/>
      <c r="L24" s="80"/>
      <c r="M24" s="80"/>
    </row>
    <row r="25" spans="1:13" ht="14.4" customHeight="1" x14ac:dyDescent="0.3">
      <c r="A25" s="80"/>
      <c r="B25" s="363"/>
      <c r="C25" s="363"/>
      <c r="D25" s="80"/>
      <c r="E25" s="80"/>
      <c r="F25" s="80"/>
      <c r="G25" s="80"/>
      <c r="H25" s="80"/>
      <c r="I25" s="80"/>
      <c r="J25" s="80"/>
      <c r="K25" s="80"/>
      <c r="L25" s="80"/>
      <c r="M25" s="80"/>
    </row>
    <row r="26" spans="1:13" ht="14.4" customHeight="1" x14ac:dyDescent="0.3">
      <c r="A26" s="80"/>
      <c r="B26" s="363"/>
      <c r="C26" s="363"/>
      <c r="D26" s="80"/>
      <c r="E26" s="80"/>
      <c r="F26" s="80"/>
      <c r="G26" s="80"/>
      <c r="H26" s="80"/>
      <c r="I26" s="80"/>
      <c r="J26" s="80"/>
      <c r="K26" s="80"/>
      <c r="L26" s="80"/>
      <c r="M26" s="80"/>
    </row>
    <row r="27" spans="1:13" ht="14.4" customHeight="1" x14ac:dyDescent="0.3">
      <c r="A27" s="80"/>
      <c r="B27" s="363"/>
      <c r="C27" s="363"/>
      <c r="D27" s="80"/>
      <c r="E27" s="80"/>
      <c r="F27" s="80"/>
      <c r="G27" s="80"/>
      <c r="H27" s="80"/>
      <c r="I27" s="80"/>
      <c r="J27" s="80"/>
      <c r="K27" s="80"/>
      <c r="L27" s="80"/>
      <c r="M27" s="80"/>
    </row>
    <row r="28" spans="1:13" ht="14.4" customHeight="1" x14ac:dyDescent="0.3">
      <c r="A28" s="80"/>
      <c r="B28" s="363"/>
      <c r="C28" s="363"/>
      <c r="D28" s="80"/>
      <c r="E28" s="80"/>
      <c r="F28" s="80"/>
      <c r="G28" s="80"/>
      <c r="H28" s="80"/>
      <c r="I28" s="80"/>
      <c r="J28" s="80"/>
      <c r="K28" s="80"/>
      <c r="L28" s="80"/>
      <c r="M28" s="80"/>
    </row>
    <row r="29" spans="1:13" ht="14.4" customHeight="1" x14ac:dyDescent="0.3">
      <c r="A29" s="80"/>
      <c r="B29" s="363"/>
      <c r="C29" s="363"/>
      <c r="D29" s="80"/>
      <c r="E29" s="80"/>
      <c r="F29" s="80"/>
      <c r="G29" s="80"/>
      <c r="H29" s="80"/>
      <c r="I29" s="80"/>
      <c r="J29" s="80"/>
      <c r="K29" s="80"/>
      <c r="L29" s="80"/>
      <c r="M29" s="80"/>
    </row>
    <row r="30" spans="1:13" ht="14.4" customHeight="1" thickBot="1" x14ac:dyDescent="0.35">
      <c r="A30" s="80"/>
      <c r="B30" s="363"/>
      <c r="C30" s="363"/>
      <c r="D30" s="80"/>
      <c r="E30" s="80"/>
      <c r="F30" s="80"/>
      <c r="G30" s="80"/>
      <c r="H30" s="80"/>
      <c r="I30" s="80"/>
      <c r="J30" s="80"/>
      <c r="K30" s="80"/>
      <c r="L30" s="80"/>
      <c r="M30" s="80"/>
    </row>
    <row r="31" spans="1:13" ht="14.4" customHeight="1" x14ac:dyDescent="0.3">
      <c r="A31" s="175"/>
      <c r="B31" s="674" t="s">
        <v>82</v>
      </c>
      <c r="C31" s="675"/>
      <c r="D31" s="675"/>
      <c r="E31" s="676"/>
      <c r="F31" s="167" t="s">
        <v>82</v>
      </c>
      <c r="G31" s="83"/>
      <c r="H31" s="83"/>
      <c r="I31" s="80"/>
      <c r="J31" s="80"/>
      <c r="K31" s="80"/>
      <c r="L31" s="80"/>
      <c r="M31" s="80"/>
    </row>
    <row r="32" spans="1:13" ht="14.4" customHeight="1" thickBot="1" x14ac:dyDescent="0.35">
      <c r="A32" s="176" t="s">
        <v>67</v>
      </c>
      <c r="B32" s="168" t="s">
        <v>85</v>
      </c>
      <c r="C32" s="169" t="s">
        <v>86</v>
      </c>
      <c r="D32" s="169" t="s">
        <v>87</v>
      </c>
      <c r="E32" s="170" t="s">
        <v>2</v>
      </c>
      <c r="F32" s="171" t="s">
        <v>88</v>
      </c>
      <c r="G32" s="364"/>
      <c r="H32" s="364" t="s">
        <v>115</v>
      </c>
      <c r="I32" s="80"/>
      <c r="J32" s="80"/>
      <c r="K32" s="80"/>
      <c r="L32" s="80"/>
      <c r="M32" s="80"/>
    </row>
    <row r="33" spans="1:13" ht="14.4" customHeight="1" x14ac:dyDescent="0.3">
      <c r="A33" s="172" t="s">
        <v>102</v>
      </c>
      <c r="B33" s="199">
        <v>933</v>
      </c>
      <c r="C33" s="199">
        <v>951</v>
      </c>
      <c r="D33" s="84">
        <f>IF(C33="","",C33-B33)</f>
        <v>18</v>
      </c>
      <c r="E33" s="85">
        <f>IF(C33="","",C33/B33)</f>
        <v>1.0192926045016077</v>
      </c>
      <c r="F33" s="86">
        <v>257</v>
      </c>
      <c r="G33" s="364">
        <v>0</v>
      </c>
      <c r="H33" s="365">
        <v>1</v>
      </c>
      <c r="I33" s="80"/>
      <c r="J33" s="80"/>
      <c r="K33" s="80"/>
      <c r="L33" s="80"/>
      <c r="M33" s="80"/>
    </row>
    <row r="34" spans="1:13" ht="14.4" customHeight="1" x14ac:dyDescent="0.3">
      <c r="A34" s="173" t="s">
        <v>103</v>
      </c>
      <c r="B34" s="200">
        <v>1859</v>
      </c>
      <c r="C34" s="200">
        <v>2003</v>
      </c>
      <c r="D34" s="87">
        <f t="shared" ref="D34:D45" si="0">IF(C34="","",C34-B34)</f>
        <v>144</v>
      </c>
      <c r="E34" s="88">
        <f t="shared" ref="E34:E45" si="1">IF(C34="","",C34/B34)</f>
        <v>1.0774610005379237</v>
      </c>
      <c r="F34" s="89">
        <v>628</v>
      </c>
      <c r="G34" s="364">
        <v>1</v>
      </c>
      <c r="H34" s="365">
        <v>1</v>
      </c>
      <c r="I34" s="80"/>
      <c r="J34" s="80"/>
      <c r="K34" s="80"/>
      <c r="L34" s="80"/>
      <c r="M34" s="80"/>
    </row>
    <row r="35" spans="1:13" ht="14.4" customHeight="1" x14ac:dyDescent="0.3">
      <c r="A35" s="173" t="s">
        <v>104</v>
      </c>
      <c r="B35" s="200">
        <v>2789</v>
      </c>
      <c r="C35" s="200">
        <v>3060</v>
      </c>
      <c r="D35" s="87">
        <f t="shared" si="0"/>
        <v>271</v>
      </c>
      <c r="E35" s="88">
        <f t="shared" si="1"/>
        <v>1.0971674435281462</v>
      </c>
      <c r="F35" s="89">
        <v>948</v>
      </c>
      <c r="G35" s="366"/>
      <c r="H35" s="366"/>
      <c r="I35" s="80"/>
      <c r="J35" s="80"/>
      <c r="K35" s="80"/>
      <c r="L35" s="80"/>
      <c r="M35" s="80"/>
    </row>
    <row r="36" spans="1:13" ht="14.4" customHeight="1" x14ac:dyDescent="0.3">
      <c r="A36" s="173" t="s">
        <v>105</v>
      </c>
      <c r="B36" s="200">
        <v>3989</v>
      </c>
      <c r="C36" s="200">
        <v>4443</v>
      </c>
      <c r="D36" s="87">
        <f t="shared" si="0"/>
        <v>454</v>
      </c>
      <c r="E36" s="88">
        <f t="shared" si="1"/>
        <v>1.1138129857107044</v>
      </c>
      <c r="F36" s="89">
        <v>1420</v>
      </c>
      <c r="G36" s="366"/>
      <c r="H36" s="366"/>
      <c r="I36" s="80"/>
      <c r="J36" s="80"/>
      <c r="K36" s="80"/>
      <c r="L36" s="80"/>
      <c r="M36" s="80"/>
    </row>
    <row r="37" spans="1:13" ht="14.4" customHeight="1" x14ac:dyDescent="0.3">
      <c r="A37" s="173" t="s">
        <v>106</v>
      </c>
      <c r="B37" s="200"/>
      <c r="C37" s="200"/>
      <c r="D37" s="87" t="str">
        <f t="shared" si="0"/>
        <v/>
      </c>
      <c r="E37" s="88" t="str">
        <f t="shared" si="1"/>
        <v/>
      </c>
      <c r="F37" s="89"/>
      <c r="G37" s="366"/>
      <c r="H37" s="366"/>
      <c r="I37" s="80"/>
      <c r="J37" s="80"/>
      <c r="K37" s="80"/>
      <c r="L37" s="80"/>
      <c r="M37" s="80"/>
    </row>
    <row r="38" spans="1:13" ht="14.4" customHeight="1" x14ac:dyDescent="0.3">
      <c r="A38" s="173" t="s">
        <v>107</v>
      </c>
      <c r="B38" s="200"/>
      <c r="C38" s="200"/>
      <c r="D38" s="87" t="str">
        <f t="shared" si="0"/>
        <v/>
      </c>
      <c r="E38" s="88" t="str">
        <f t="shared" si="1"/>
        <v/>
      </c>
      <c r="F38" s="89"/>
      <c r="G38" s="366"/>
      <c r="H38" s="366"/>
      <c r="I38" s="80"/>
      <c r="J38" s="80"/>
      <c r="K38" s="80"/>
      <c r="L38" s="80"/>
      <c r="M38" s="80"/>
    </row>
    <row r="39" spans="1:13" ht="14.4" customHeight="1" x14ac:dyDescent="0.3">
      <c r="A39" s="173" t="s">
        <v>108</v>
      </c>
      <c r="B39" s="200"/>
      <c r="C39" s="200"/>
      <c r="D39" s="87" t="str">
        <f t="shared" si="0"/>
        <v/>
      </c>
      <c r="E39" s="88" t="str">
        <f t="shared" si="1"/>
        <v/>
      </c>
      <c r="F39" s="89"/>
      <c r="G39" s="366"/>
      <c r="H39" s="366"/>
      <c r="I39" s="80"/>
      <c r="J39" s="80"/>
      <c r="K39" s="80"/>
      <c r="L39" s="80"/>
      <c r="M39" s="80"/>
    </row>
    <row r="40" spans="1:13" ht="14.4" customHeight="1" x14ac:dyDescent="0.3">
      <c r="A40" s="173" t="s">
        <v>109</v>
      </c>
      <c r="B40" s="200"/>
      <c r="C40" s="200"/>
      <c r="D40" s="87" t="str">
        <f t="shared" si="0"/>
        <v/>
      </c>
      <c r="E40" s="88" t="str">
        <f t="shared" si="1"/>
        <v/>
      </c>
      <c r="F40" s="89"/>
      <c r="G40" s="366"/>
      <c r="H40" s="366"/>
      <c r="I40" s="80"/>
      <c r="J40" s="80"/>
      <c r="K40" s="80"/>
      <c r="L40" s="80"/>
      <c r="M40" s="80"/>
    </row>
    <row r="41" spans="1:13" ht="14.4" customHeight="1" x14ac:dyDescent="0.3">
      <c r="A41" s="173" t="s">
        <v>110</v>
      </c>
      <c r="B41" s="200"/>
      <c r="C41" s="200"/>
      <c r="D41" s="87" t="str">
        <f t="shared" si="0"/>
        <v/>
      </c>
      <c r="E41" s="88" t="str">
        <f t="shared" si="1"/>
        <v/>
      </c>
      <c r="F41" s="89"/>
      <c r="G41" s="366"/>
      <c r="H41" s="366"/>
      <c r="I41" s="80"/>
      <c r="J41" s="80"/>
      <c r="K41" s="80"/>
      <c r="L41" s="80"/>
      <c r="M41" s="80"/>
    </row>
    <row r="42" spans="1:13" ht="14.4" customHeight="1" x14ac:dyDescent="0.3">
      <c r="A42" s="173" t="s">
        <v>111</v>
      </c>
      <c r="B42" s="200"/>
      <c r="C42" s="200"/>
      <c r="D42" s="87" t="str">
        <f t="shared" si="0"/>
        <v/>
      </c>
      <c r="E42" s="88" t="str">
        <f t="shared" si="1"/>
        <v/>
      </c>
      <c r="F42" s="89"/>
      <c r="G42" s="366"/>
      <c r="H42" s="366"/>
      <c r="I42" s="80"/>
      <c r="J42" s="80"/>
      <c r="K42" s="80"/>
      <c r="L42" s="80"/>
      <c r="M42" s="80"/>
    </row>
    <row r="43" spans="1:13" ht="14.4" customHeight="1" x14ac:dyDescent="0.3">
      <c r="A43" s="173" t="s">
        <v>112</v>
      </c>
      <c r="B43" s="200"/>
      <c r="C43" s="200"/>
      <c r="D43" s="87" t="str">
        <f t="shared" si="0"/>
        <v/>
      </c>
      <c r="E43" s="88" t="str">
        <f t="shared" si="1"/>
        <v/>
      </c>
      <c r="F43" s="89"/>
      <c r="G43" s="366"/>
      <c r="H43" s="366"/>
      <c r="I43" s="80"/>
      <c r="J43" s="80"/>
      <c r="K43" s="80"/>
      <c r="L43" s="80"/>
      <c r="M43" s="80"/>
    </row>
    <row r="44" spans="1:13" ht="14.4" customHeight="1" x14ac:dyDescent="0.3">
      <c r="A44" s="173" t="s">
        <v>113</v>
      </c>
      <c r="B44" s="200"/>
      <c r="C44" s="200"/>
      <c r="D44" s="87" t="str">
        <f t="shared" si="0"/>
        <v/>
      </c>
      <c r="E44" s="88" t="str">
        <f t="shared" si="1"/>
        <v/>
      </c>
      <c r="F44" s="89"/>
      <c r="G44" s="366"/>
      <c r="H44" s="366"/>
      <c r="I44" s="80"/>
      <c r="J44" s="80"/>
      <c r="K44" s="80"/>
      <c r="L44" s="80"/>
      <c r="M44" s="80"/>
    </row>
    <row r="45" spans="1:13" ht="14.4" customHeight="1" thickBot="1" x14ac:dyDescent="0.35">
      <c r="A45" s="174" t="s">
        <v>116</v>
      </c>
      <c r="B45" s="201"/>
      <c r="C45" s="201"/>
      <c r="D45" s="90" t="str">
        <f t="shared" si="0"/>
        <v/>
      </c>
      <c r="E45" s="91" t="str">
        <f t="shared" si="1"/>
        <v/>
      </c>
      <c r="F45" s="92"/>
      <c r="G45" s="366"/>
      <c r="H45" s="366"/>
      <c r="I45" s="80"/>
      <c r="J45" s="80"/>
      <c r="K45" s="80"/>
      <c r="L45" s="80"/>
      <c r="M45" s="80"/>
    </row>
  </sheetData>
  <mergeCells count="2">
    <mergeCell ref="A1:M1"/>
    <mergeCell ref="B31:E31"/>
  </mergeCells>
  <conditionalFormatting sqref="E33:E45">
    <cfRule type="cellIs" dxfId="16" priority="2" operator="greaterThan">
      <formula>1</formula>
    </cfRule>
  </conditionalFormatting>
  <conditionalFormatting sqref="F33:F45">
    <cfRule type="cellIs" dxfId="15" priority="1" operator="greaterThan">
      <formula>0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77" fitToHeight="0" orientation="portrait" r:id="rId1"/>
  <headerFooter alignWithMargins="0"/>
  <ignoredErrors>
    <ignoredError sqref="A45" twoDigitTextYear="1"/>
  </ignoredError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4">
    <tabColor theme="0" tint="-0.249977111117893"/>
    <pageSetUpPr fitToPage="1"/>
  </sheetPr>
  <dimension ref="A1:Y83"/>
  <sheetViews>
    <sheetView showGridLines="0" showRowColHeaders="0" zoomScaleNormal="100" workbookViewId="0">
      <pane ySplit="4" topLeftCell="A5" activePane="bottomLeft" state="frozen"/>
      <selection sqref="A1:N1"/>
      <selection pane="bottomLeft" sqref="A1:Y1"/>
    </sheetView>
  </sheetViews>
  <sheetFormatPr defaultRowHeight="14.4" customHeight="1" outlineLevelCol="1" x14ac:dyDescent="0.3"/>
  <cols>
    <col min="1" max="1" width="6.109375" style="96" customWidth="1"/>
    <col min="2" max="2" width="6.5546875" style="213" hidden="1" customWidth="1" outlineLevel="1"/>
    <col min="3" max="3" width="5.88671875" style="213" hidden="1" customWidth="1" outlineLevel="1"/>
    <col min="4" max="4" width="7.6640625" style="213" hidden="1" customWidth="1" outlineLevel="1"/>
    <col min="5" max="5" width="6.5546875" style="99" customWidth="1" collapsed="1"/>
    <col min="6" max="6" width="5.88671875" style="99" customWidth="1"/>
    <col min="7" max="7" width="7.6640625" style="99" customWidth="1"/>
    <col min="8" max="8" width="6.5546875" style="99" customWidth="1"/>
    <col min="9" max="9" width="5.88671875" style="99" customWidth="1"/>
    <col min="10" max="10" width="7.6640625" style="99" customWidth="1"/>
    <col min="11" max="11" width="9.109375" style="99" customWidth="1"/>
    <col min="12" max="12" width="3.88671875" style="99" customWidth="1"/>
    <col min="13" max="13" width="4.33203125" style="99" customWidth="1"/>
    <col min="14" max="14" width="5.44140625" style="99" customWidth="1"/>
    <col min="15" max="15" width="4" style="99" customWidth="1"/>
    <col min="16" max="16" width="55.5546875" style="93" customWidth="1"/>
    <col min="17" max="17" width="7.77734375" style="97" hidden="1" customWidth="1" outlineLevel="1"/>
    <col min="18" max="18" width="5.88671875" style="97" hidden="1" customWidth="1" outlineLevel="1"/>
    <col min="19" max="19" width="7.77734375" style="97" customWidth="1" collapsed="1"/>
    <col min="20" max="20" width="6" style="97" customWidth="1"/>
    <col min="21" max="22" width="9.6640625" style="213" customWidth="1"/>
    <col min="23" max="23" width="7.6640625" style="213" customWidth="1"/>
    <col min="24" max="24" width="6.109375" style="100" customWidth="1"/>
    <col min="25" max="25" width="17.109375" style="98" bestFit="1" customWidth="1"/>
    <col min="26" max="16384" width="8.88671875" style="93"/>
  </cols>
  <sheetData>
    <row r="1" spans="1:25" s="312" customFormat="1" ht="18.600000000000001" customHeight="1" thickBot="1" x14ac:dyDescent="0.4">
      <c r="A1" s="598" t="s">
        <v>5283</v>
      </c>
      <c r="B1" s="513"/>
      <c r="C1" s="513"/>
      <c r="D1" s="513"/>
      <c r="E1" s="513"/>
      <c r="F1" s="513"/>
      <c r="G1" s="513"/>
      <c r="H1" s="513"/>
      <c r="I1" s="513"/>
      <c r="J1" s="513"/>
      <c r="K1" s="513"/>
      <c r="L1" s="513"/>
      <c r="M1" s="513"/>
      <c r="N1" s="513"/>
      <c r="O1" s="513"/>
      <c r="P1" s="513"/>
      <c r="Q1" s="513"/>
      <c r="R1" s="513"/>
      <c r="S1" s="513"/>
      <c r="T1" s="513"/>
      <c r="U1" s="513"/>
      <c r="V1" s="513"/>
      <c r="W1" s="513"/>
      <c r="X1" s="513"/>
      <c r="Y1" s="513"/>
    </row>
    <row r="2" spans="1:25" ht="14.4" customHeight="1" thickBot="1" x14ac:dyDescent="0.35">
      <c r="A2" s="371" t="s">
        <v>328</v>
      </c>
      <c r="B2" s="368"/>
      <c r="C2" s="368"/>
      <c r="D2" s="368"/>
      <c r="E2" s="368"/>
      <c r="F2" s="368"/>
      <c r="G2" s="368"/>
      <c r="H2" s="368"/>
      <c r="I2" s="368"/>
      <c r="J2" s="368"/>
      <c r="K2" s="368"/>
      <c r="L2" s="368"/>
      <c r="M2" s="368"/>
      <c r="N2" s="368"/>
      <c r="O2" s="368"/>
      <c r="P2" s="367"/>
      <c r="Q2" s="367"/>
      <c r="R2" s="367"/>
      <c r="S2" s="367"/>
      <c r="T2" s="367"/>
      <c r="U2" s="368"/>
      <c r="V2" s="368"/>
      <c r="W2" s="368"/>
      <c r="X2" s="367"/>
      <c r="Y2" s="369"/>
    </row>
    <row r="3" spans="1:25" s="94" customFormat="1" ht="14.4" customHeight="1" x14ac:dyDescent="0.3">
      <c r="A3" s="685" t="s">
        <v>74</v>
      </c>
      <c r="B3" s="687">
        <v>2015</v>
      </c>
      <c r="C3" s="688"/>
      <c r="D3" s="689"/>
      <c r="E3" s="687">
        <v>2018</v>
      </c>
      <c r="F3" s="688"/>
      <c r="G3" s="689"/>
      <c r="H3" s="687">
        <v>2019</v>
      </c>
      <c r="I3" s="688"/>
      <c r="J3" s="689"/>
      <c r="K3" s="690" t="s">
        <v>75</v>
      </c>
      <c r="L3" s="679" t="s">
        <v>76</v>
      </c>
      <c r="M3" s="679" t="s">
        <v>77</v>
      </c>
      <c r="N3" s="679" t="s">
        <v>78</v>
      </c>
      <c r="O3" s="263" t="s">
        <v>79</v>
      </c>
      <c r="P3" s="681" t="s">
        <v>80</v>
      </c>
      <c r="Q3" s="683" t="s">
        <v>269</v>
      </c>
      <c r="R3" s="684"/>
      <c r="S3" s="683" t="s">
        <v>81</v>
      </c>
      <c r="T3" s="684"/>
      <c r="U3" s="677" t="s">
        <v>82</v>
      </c>
      <c r="V3" s="678"/>
      <c r="W3" s="678"/>
      <c r="X3" s="678"/>
      <c r="Y3" s="214" t="s">
        <v>82</v>
      </c>
    </row>
    <row r="4" spans="1:25" s="95" customFormat="1" ht="14.4" customHeight="1" thickBot="1" x14ac:dyDescent="0.35">
      <c r="A4" s="686"/>
      <c r="B4" s="448" t="s">
        <v>83</v>
      </c>
      <c r="C4" s="446" t="s">
        <v>71</v>
      </c>
      <c r="D4" s="449" t="s">
        <v>84</v>
      </c>
      <c r="E4" s="448" t="s">
        <v>83</v>
      </c>
      <c r="F4" s="446" t="s">
        <v>71</v>
      </c>
      <c r="G4" s="449" t="s">
        <v>84</v>
      </c>
      <c r="H4" s="448" t="s">
        <v>83</v>
      </c>
      <c r="I4" s="446" t="s">
        <v>71</v>
      </c>
      <c r="J4" s="449" t="s">
        <v>84</v>
      </c>
      <c r="K4" s="691"/>
      <c r="L4" s="680"/>
      <c r="M4" s="680"/>
      <c r="N4" s="680"/>
      <c r="O4" s="450"/>
      <c r="P4" s="682"/>
      <c r="Q4" s="451" t="s">
        <v>72</v>
      </c>
      <c r="R4" s="452" t="s">
        <v>71</v>
      </c>
      <c r="S4" s="451" t="s">
        <v>72</v>
      </c>
      <c r="T4" s="452" t="s">
        <v>71</v>
      </c>
      <c r="U4" s="453" t="s">
        <v>85</v>
      </c>
      <c r="V4" s="447" t="s">
        <v>86</v>
      </c>
      <c r="W4" s="447" t="s">
        <v>87</v>
      </c>
      <c r="X4" s="454" t="s">
        <v>2</v>
      </c>
      <c r="Y4" s="455" t="s">
        <v>88</v>
      </c>
    </row>
    <row r="5" spans="1:25" s="456" customFormat="1" ht="14.4" customHeight="1" x14ac:dyDescent="0.3">
      <c r="A5" s="949" t="s">
        <v>5137</v>
      </c>
      <c r="B5" s="950"/>
      <c r="C5" s="951"/>
      <c r="D5" s="952"/>
      <c r="E5" s="953">
        <v>1</v>
      </c>
      <c r="F5" s="954">
        <v>12.38</v>
      </c>
      <c r="G5" s="955">
        <v>24</v>
      </c>
      <c r="H5" s="956"/>
      <c r="I5" s="957"/>
      <c r="J5" s="958"/>
      <c r="K5" s="959">
        <v>12.38</v>
      </c>
      <c r="L5" s="956">
        <v>5</v>
      </c>
      <c r="M5" s="956">
        <v>60</v>
      </c>
      <c r="N5" s="960">
        <v>20</v>
      </c>
      <c r="O5" s="956" t="s">
        <v>5138</v>
      </c>
      <c r="P5" s="961" t="s">
        <v>5139</v>
      </c>
      <c r="Q5" s="962">
        <f>H5-B5</f>
        <v>0</v>
      </c>
      <c r="R5" s="976">
        <f>I5-C5</f>
        <v>0</v>
      </c>
      <c r="S5" s="962">
        <f>H5-E5</f>
        <v>-1</v>
      </c>
      <c r="T5" s="976">
        <f>I5-F5</f>
        <v>-12.38</v>
      </c>
      <c r="U5" s="986" t="s">
        <v>585</v>
      </c>
      <c r="V5" s="950" t="s">
        <v>585</v>
      </c>
      <c r="W5" s="950" t="s">
        <v>585</v>
      </c>
      <c r="X5" s="987" t="s">
        <v>585</v>
      </c>
      <c r="Y5" s="988"/>
    </row>
    <row r="6" spans="1:25" ht="14.4" customHeight="1" x14ac:dyDescent="0.3">
      <c r="A6" s="947" t="s">
        <v>5140</v>
      </c>
      <c r="B6" s="928"/>
      <c r="C6" s="929"/>
      <c r="D6" s="930"/>
      <c r="E6" s="932"/>
      <c r="F6" s="915"/>
      <c r="G6" s="916"/>
      <c r="H6" s="911">
        <v>1</v>
      </c>
      <c r="I6" s="912">
        <v>5.2</v>
      </c>
      <c r="J6" s="920">
        <v>41</v>
      </c>
      <c r="K6" s="917">
        <v>3.29</v>
      </c>
      <c r="L6" s="914">
        <v>3</v>
      </c>
      <c r="M6" s="914">
        <v>30</v>
      </c>
      <c r="N6" s="918">
        <v>10</v>
      </c>
      <c r="O6" s="914" t="s">
        <v>5138</v>
      </c>
      <c r="P6" s="931" t="s">
        <v>5141</v>
      </c>
      <c r="Q6" s="919">
        <f t="shared" ref="Q6:R69" si="0">H6-B6</f>
        <v>1</v>
      </c>
      <c r="R6" s="977">
        <f t="shared" si="0"/>
        <v>5.2</v>
      </c>
      <c r="S6" s="919">
        <f t="shared" ref="S6:S69" si="1">H6-E6</f>
        <v>1</v>
      </c>
      <c r="T6" s="977">
        <f t="shared" ref="T6:T69" si="2">I6-F6</f>
        <v>5.2</v>
      </c>
      <c r="U6" s="984">
        <v>10</v>
      </c>
      <c r="V6" s="928">
        <v>41</v>
      </c>
      <c r="W6" s="928">
        <v>31</v>
      </c>
      <c r="X6" s="982">
        <v>4.0999999999999996</v>
      </c>
      <c r="Y6" s="980">
        <v>31</v>
      </c>
    </row>
    <row r="7" spans="1:25" ht="14.4" customHeight="1" x14ac:dyDescent="0.3">
      <c r="A7" s="947" t="s">
        <v>5142</v>
      </c>
      <c r="B7" s="928"/>
      <c r="C7" s="929"/>
      <c r="D7" s="930"/>
      <c r="E7" s="932">
        <v>3</v>
      </c>
      <c r="F7" s="915">
        <v>1.87</v>
      </c>
      <c r="G7" s="916">
        <v>14.3</v>
      </c>
      <c r="H7" s="911">
        <v>5</v>
      </c>
      <c r="I7" s="912">
        <v>3.03</v>
      </c>
      <c r="J7" s="920">
        <v>7.2</v>
      </c>
      <c r="K7" s="917">
        <v>0.61</v>
      </c>
      <c r="L7" s="914">
        <v>2</v>
      </c>
      <c r="M7" s="914">
        <v>18</v>
      </c>
      <c r="N7" s="918">
        <v>6</v>
      </c>
      <c r="O7" s="914" t="s">
        <v>5138</v>
      </c>
      <c r="P7" s="931" t="s">
        <v>5143</v>
      </c>
      <c r="Q7" s="919">
        <f t="shared" si="0"/>
        <v>5</v>
      </c>
      <c r="R7" s="977">
        <f t="shared" si="0"/>
        <v>3.03</v>
      </c>
      <c r="S7" s="919">
        <f t="shared" si="1"/>
        <v>2</v>
      </c>
      <c r="T7" s="977">
        <f t="shared" si="2"/>
        <v>1.1599999999999997</v>
      </c>
      <c r="U7" s="984">
        <v>30</v>
      </c>
      <c r="V7" s="928">
        <v>36</v>
      </c>
      <c r="W7" s="928">
        <v>6</v>
      </c>
      <c r="X7" s="982">
        <v>1.2</v>
      </c>
      <c r="Y7" s="980">
        <v>12</v>
      </c>
    </row>
    <row r="8" spans="1:25" ht="14.4" customHeight="1" x14ac:dyDescent="0.3">
      <c r="A8" s="948" t="s">
        <v>5144</v>
      </c>
      <c r="B8" s="934"/>
      <c r="C8" s="935"/>
      <c r="D8" s="933"/>
      <c r="E8" s="936"/>
      <c r="F8" s="937"/>
      <c r="G8" s="921"/>
      <c r="H8" s="938">
        <v>2</v>
      </c>
      <c r="I8" s="939">
        <v>2.0099999999999998</v>
      </c>
      <c r="J8" s="922">
        <v>19.5</v>
      </c>
      <c r="K8" s="940">
        <v>0.74</v>
      </c>
      <c r="L8" s="941">
        <v>3</v>
      </c>
      <c r="M8" s="941">
        <v>24</v>
      </c>
      <c r="N8" s="942">
        <v>8</v>
      </c>
      <c r="O8" s="941" t="s">
        <v>5138</v>
      </c>
      <c r="P8" s="943" t="s">
        <v>5143</v>
      </c>
      <c r="Q8" s="944">
        <f t="shared" si="0"/>
        <v>2</v>
      </c>
      <c r="R8" s="978">
        <f t="shared" si="0"/>
        <v>2.0099999999999998</v>
      </c>
      <c r="S8" s="944">
        <f t="shared" si="1"/>
        <v>2</v>
      </c>
      <c r="T8" s="978">
        <f t="shared" si="2"/>
        <v>2.0099999999999998</v>
      </c>
      <c r="U8" s="985">
        <v>16</v>
      </c>
      <c r="V8" s="934">
        <v>39</v>
      </c>
      <c r="W8" s="934">
        <v>23</v>
      </c>
      <c r="X8" s="983">
        <v>2.4375</v>
      </c>
      <c r="Y8" s="981">
        <v>26</v>
      </c>
    </row>
    <row r="9" spans="1:25" ht="14.4" customHeight="1" x14ac:dyDescent="0.3">
      <c r="A9" s="948" t="s">
        <v>5145</v>
      </c>
      <c r="B9" s="934"/>
      <c r="C9" s="935"/>
      <c r="D9" s="933"/>
      <c r="E9" s="936">
        <v>1</v>
      </c>
      <c r="F9" s="937">
        <v>1.1000000000000001</v>
      </c>
      <c r="G9" s="921">
        <v>4</v>
      </c>
      <c r="H9" s="938"/>
      <c r="I9" s="939"/>
      <c r="J9" s="923"/>
      <c r="K9" s="940">
        <v>1.1000000000000001</v>
      </c>
      <c r="L9" s="941">
        <v>4</v>
      </c>
      <c r="M9" s="941">
        <v>33</v>
      </c>
      <c r="N9" s="942">
        <v>11</v>
      </c>
      <c r="O9" s="941" t="s">
        <v>5138</v>
      </c>
      <c r="P9" s="943" t="s">
        <v>5143</v>
      </c>
      <c r="Q9" s="944">
        <f t="shared" si="0"/>
        <v>0</v>
      </c>
      <c r="R9" s="978">
        <f t="shared" si="0"/>
        <v>0</v>
      </c>
      <c r="S9" s="944">
        <f t="shared" si="1"/>
        <v>-1</v>
      </c>
      <c r="T9" s="978">
        <f t="shared" si="2"/>
        <v>-1.1000000000000001</v>
      </c>
      <c r="U9" s="985" t="s">
        <v>585</v>
      </c>
      <c r="V9" s="934" t="s">
        <v>585</v>
      </c>
      <c r="W9" s="934" t="s">
        <v>585</v>
      </c>
      <c r="X9" s="983" t="s">
        <v>585</v>
      </c>
      <c r="Y9" s="981"/>
    </row>
    <row r="10" spans="1:25" ht="14.4" customHeight="1" x14ac:dyDescent="0.3">
      <c r="A10" s="947" t="s">
        <v>5146</v>
      </c>
      <c r="B10" s="928">
        <v>1</v>
      </c>
      <c r="C10" s="929">
        <v>0.41</v>
      </c>
      <c r="D10" s="930">
        <v>3</v>
      </c>
      <c r="E10" s="932"/>
      <c r="F10" s="915"/>
      <c r="G10" s="916"/>
      <c r="H10" s="911">
        <v>2</v>
      </c>
      <c r="I10" s="912">
        <v>1.2</v>
      </c>
      <c r="J10" s="920">
        <v>11.5</v>
      </c>
      <c r="K10" s="917">
        <v>0.41</v>
      </c>
      <c r="L10" s="914">
        <v>1</v>
      </c>
      <c r="M10" s="914">
        <v>12</v>
      </c>
      <c r="N10" s="918">
        <v>4</v>
      </c>
      <c r="O10" s="914" t="s">
        <v>5138</v>
      </c>
      <c r="P10" s="931" t="s">
        <v>5147</v>
      </c>
      <c r="Q10" s="919">
        <f t="shared" si="0"/>
        <v>1</v>
      </c>
      <c r="R10" s="977">
        <f t="shared" si="0"/>
        <v>0.79</v>
      </c>
      <c r="S10" s="919">
        <f t="shared" si="1"/>
        <v>2</v>
      </c>
      <c r="T10" s="977">
        <f t="shared" si="2"/>
        <v>1.2</v>
      </c>
      <c r="U10" s="984">
        <v>8</v>
      </c>
      <c r="V10" s="928">
        <v>23</v>
      </c>
      <c r="W10" s="928">
        <v>15</v>
      </c>
      <c r="X10" s="982">
        <v>2.875</v>
      </c>
      <c r="Y10" s="980">
        <v>15</v>
      </c>
    </row>
    <row r="11" spans="1:25" ht="14.4" customHeight="1" x14ac:dyDescent="0.3">
      <c r="A11" s="947" t="s">
        <v>5148</v>
      </c>
      <c r="B11" s="924">
        <v>6</v>
      </c>
      <c r="C11" s="925">
        <v>2.86</v>
      </c>
      <c r="D11" s="926">
        <v>7.3</v>
      </c>
      <c r="E11" s="932"/>
      <c r="F11" s="915"/>
      <c r="G11" s="916"/>
      <c r="H11" s="914">
        <v>2</v>
      </c>
      <c r="I11" s="915">
        <v>0.95</v>
      </c>
      <c r="J11" s="916">
        <v>5</v>
      </c>
      <c r="K11" s="917">
        <v>0.45</v>
      </c>
      <c r="L11" s="914">
        <v>2</v>
      </c>
      <c r="M11" s="914">
        <v>15</v>
      </c>
      <c r="N11" s="918">
        <v>5</v>
      </c>
      <c r="O11" s="914" t="s">
        <v>5138</v>
      </c>
      <c r="P11" s="931" t="s">
        <v>5149</v>
      </c>
      <c r="Q11" s="919">
        <f t="shared" si="0"/>
        <v>-4</v>
      </c>
      <c r="R11" s="977">
        <f t="shared" si="0"/>
        <v>-1.91</v>
      </c>
      <c r="S11" s="919">
        <f t="shared" si="1"/>
        <v>2</v>
      </c>
      <c r="T11" s="977">
        <f t="shared" si="2"/>
        <v>0.95</v>
      </c>
      <c r="U11" s="984">
        <v>10</v>
      </c>
      <c r="V11" s="928">
        <v>10</v>
      </c>
      <c r="W11" s="928">
        <v>0</v>
      </c>
      <c r="X11" s="982">
        <v>1</v>
      </c>
      <c r="Y11" s="980">
        <v>2</v>
      </c>
    </row>
    <row r="12" spans="1:25" ht="14.4" customHeight="1" x14ac:dyDescent="0.3">
      <c r="A12" s="948" t="s">
        <v>5150</v>
      </c>
      <c r="B12" s="945">
        <v>4</v>
      </c>
      <c r="C12" s="946">
        <v>2.2400000000000002</v>
      </c>
      <c r="D12" s="927">
        <v>9.3000000000000007</v>
      </c>
      <c r="E12" s="936">
        <v>4</v>
      </c>
      <c r="F12" s="937">
        <v>2.23</v>
      </c>
      <c r="G12" s="921">
        <v>9.5</v>
      </c>
      <c r="H12" s="941">
        <v>1</v>
      </c>
      <c r="I12" s="937">
        <v>0.51</v>
      </c>
      <c r="J12" s="922">
        <v>15</v>
      </c>
      <c r="K12" s="940">
        <v>0.51</v>
      </c>
      <c r="L12" s="941">
        <v>2</v>
      </c>
      <c r="M12" s="941">
        <v>18</v>
      </c>
      <c r="N12" s="942">
        <v>6</v>
      </c>
      <c r="O12" s="941" t="s">
        <v>5138</v>
      </c>
      <c r="P12" s="943" t="s">
        <v>5151</v>
      </c>
      <c r="Q12" s="944">
        <f t="shared" si="0"/>
        <v>-3</v>
      </c>
      <c r="R12" s="978">
        <f t="shared" si="0"/>
        <v>-1.7300000000000002</v>
      </c>
      <c r="S12" s="944">
        <f t="shared" si="1"/>
        <v>-3</v>
      </c>
      <c r="T12" s="978">
        <f t="shared" si="2"/>
        <v>-1.72</v>
      </c>
      <c r="U12" s="985">
        <v>6</v>
      </c>
      <c r="V12" s="934">
        <v>15</v>
      </c>
      <c r="W12" s="934">
        <v>9</v>
      </c>
      <c r="X12" s="983">
        <v>2.5</v>
      </c>
      <c r="Y12" s="981">
        <v>9</v>
      </c>
    </row>
    <row r="13" spans="1:25" ht="14.4" customHeight="1" x14ac:dyDescent="0.3">
      <c r="A13" s="948" t="s">
        <v>5152</v>
      </c>
      <c r="B13" s="945">
        <v>3</v>
      </c>
      <c r="C13" s="946">
        <v>3.63</v>
      </c>
      <c r="D13" s="927">
        <v>16</v>
      </c>
      <c r="E13" s="936">
        <v>2</v>
      </c>
      <c r="F13" s="937">
        <v>1.48</v>
      </c>
      <c r="G13" s="921">
        <v>7.5</v>
      </c>
      <c r="H13" s="941">
        <v>1</v>
      </c>
      <c r="I13" s="937">
        <v>0.6</v>
      </c>
      <c r="J13" s="921">
        <v>2</v>
      </c>
      <c r="K13" s="940">
        <v>0.86</v>
      </c>
      <c r="L13" s="941">
        <v>3</v>
      </c>
      <c r="M13" s="941">
        <v>27</v>
      </c>
      <c r="N13" s="942">
        <v>9</v>
      </c>
      <c r="O13" s="941" t="s">
        <v>5138</v>
      </c>
      <c r="P13" s="943" t="s">
        <v>5153</v>
      </c>
      <c r="Q13" s="944">
        <f t="shared" si="0"/>
        <v>-2</v>
      </c>
      <c r="R13" s="978">
        <f t="shared" si="0"/>
        <v>-3.03</v>
      </c>
      <c r="S13" s="944">
        <f t="shared" si="1"/>
        <v>-1</v>
      </c>
      <c r="T13" s="978">
        <f t="shared" si="2"/>
        <v>-0.88</v>
      </c>
      <c r="U13" s="985">
        <v>9</v>
      </c>
      <c r="V13" s="934">
        <v>2</v>
      </c>
      <c r="W13" s="934">
        <v>-7</v>
      </c>
      <c r="X13" s="983">
        <v>0.22222222222222221</v>
      </c>
      <c r="Y13" s="981"/>
    </row>
    <row r="14" spans="1:25" ht="14.4" customHeight="1" x14ac:dyDescent="0.3">
      <c r="A14" s="947" t="s">
        <v>5154</v>
      </c>
      <c r="B14" s="924"/>
      <c r="C14" s="925"/>
      <c r="D14" s="926"/>
      <c r="E14" s="932"/>
      <c r="F14" s="915"/>
      <c r="G14" s="916"/>
      <c r="H14" s="914">
        <v>1</v>
      </c>
      <c r="I14" s="915">
        <v>0.49</v>
      </c>
      <c r="J14" s="920">
        <v>8</v>
      </c>
      <c r="K14" s="917">
        <v>0.49</v>
      </c>
      <c r="L14" s="914">
        <v>2</v>
      </c>
      <c r="M14" s="914">
        <v>18</v>
      </c>
      <c r="N14" s="918">
        <v>6</v>
      </c>
      <c r="O14" s="914" t="s">
        <v>5138</v>
      </c>
      <c r="P14" s="931" t="s">
        <v>5155</v>
      </c>
      <c r="Q14" s="919">
        <f t="shared" si="0"/>
        <v>1</v>
      </c>
      <c r="R14" s="977">
        <f t="shared" si="0"/>
        <v>0.49</v>
      </c>
      <c r="S14" s="919">
        <f t="shared" si="1"/>
        <v>1</v>
      </c>
      <c r="T14" s="977">
        <f t="shared" si="2"/>
        <v>0.49</v>
      </c>
      <c r="U14" s="984">
        <v>6</v>
      </c>
      <c r="V14" s="928">
        <v>8</v>
      </c>
      <c r="W14" s="928">
        <v>2</v>
      </c>
      <c r="X14" s="982">
        <v>1.3333333333333333</v>
      </c>
      <c r="Y14" s="980">
        <v>2</v>
      </c>
    </row>
    <row r="15" spans="1:25" ht="14.4" customHeight="1" x14ac:dyDescent="0.3">
      <c r="A15" s="948" t="s">
        <v>5156</v>
      </c>
      <c r="B15" s="945">
        <v>4</v>
      </c>
      <c r="C15" s="946">
        <v>2.4700000000000002</v>
      </c>
      <c r="D15" s="927">
        <v>6.3</v>
      </c>
      <c r="E15" s="936">
        <v>5</v>
      </c>
      <c r="F15" s="937">
        <v>3.68</v>
      </c>
      <c r="G15" s="921">
        <v>9.6</v>
      </c>
      <c r="H15" s="941"/>
      <c r="I15" s="937"/>
      <c r="J15" s="921"/>
      <c r="K15" s="940">
        <v>0.62</v>
      </c>
      <c r="L15" s="941">
        <v>2</v>
      </c>
      <c r="M15" s="941">
        <v>21</v>
      </c>
      <c r="N15" s="942">
        <v>7</v>
      </c>
      <c r="O15" s="941" t="s">
        <v>5138</v>
      </c>
      <c r="P15" s="943" t="s">
        <v>5157</v>
      </c>
      <c r="Q15" s="944">
        <f t="shared" si="0"/>
        <v>-4</v>
      </c>
      <c r="R15" s="978">
        <f t="shared" si="0"/>
        <v>-2.4700000000000002</v>
      </c>
      <c r="S15" s="944">
        <f t="shared" si="1"/>
        <v>-5</v>
      </c>
      <c r="T15" s="978">
        <f t="shared" si="2"/>
        <v>-3.68</v>
      </c>
      <c r="U15" s="985" t="s">
        <v>585</v>
      </c>
      <c r="V15" s="934" t="s">
        <v>585</v>
      </c>
      <c r="W15" s="934" t="s">
        <v>585</v>
      </c>
      <c r="X15" s="983" t="s">
        <v>585</v>
      </c>
      <c r="Y15" s="981"/>
    </row>
    <row r="16" spans="1:25" ht="14.4" customHeight="1" x14ac:dyDescent="0.3">
      <c r="A16" s="948" t="s">
        <v>5158</v>
      </c>
      <c r="B16" s="945">
        <v>3</v>
      </c>
      <c r="C16" s="946">
        <v>2.27</v>
      </c>
      <c r="D16" s="927">
        <v>2.7</v>
      </c>
      <c r="E16" s="936">
        <v>1</v>
      </c>
      <c r="F16" s="937">
        <v>0.84</v>
      </c>
      <c r="G16" s="921">
        <v>7</v>
      </c>
      <c r="H16" s="941">
        <v>1</v>
      </c>
      <c r="I16" s="937">
        <v>0.84</v>
      </c>
      <c r="J16" s="921">
        <v>4</v>
      </c>
      <c r="K16" s="940">
        <v>0.84</v>
      </c>
      <c r="L16" s="941">
        <v>3</v>
      </c>
      <c r="M16" s="941">
        <v>30</v>
      </c>
      <c r="N16" s="942">
        <v>10</v>
      </c>
      <c r="O16" s="941" t="s">
        <v>5138</v>
      </c>
      <c r="P16" s="943" t="s">
        <v>5159</v>
      </c>
      <c r="Q16" s="944">
        <f t="shared" si="0"/>
        <v>-2</v>
      </c>
      <c r="R16" s="978">
        <f t="shared" si="0"/>
        <v>-1.4300000000000002</v>
      </c>
      <c r="S16" s="944">
        <f t="shared" si="1"/>
        <v>0</v>
      </c>
      <c r="T16" s="978">
        <f t="shared" si="2"/>
        <v>0</v>
      </c>
      <c r="U16" s="985">
        <v>10</v>
      </c>
      <c r="V16" s="934">
        <v>4</v>
      </c>
      <c r="W16" s="934">
        <v>-6</v>
      </c>
      <c r="X16" s="983">
        <v>0.4</v>
      </c>
      <c r="Y16" s="981"/>
    </row>
    <row r="17" spans="1:25" ht="14.4" customHeight="1" x14ac:dyDescent="0.3">
      <c r="A17" s="947" t="s">
        <v>5160</v>
      </c>
      <c r="B17" s="924">
        <v>1</v>
      </c>
      <c r="C17" s="925">
        <v>8.11</v>
      </c>
      <c r="D17" s="926">
        <v>8</v>
      </c>
      <c r="E17" s="932"/>
      <c r="F17" s="915"/>
      <c r="G17" s="916"/>
      <c r="H17" s="914"/>
      <c r="I17" s="915"/>
      <c r="J17" s="916"/>
      <c r="K17" s="917">
        <v>9.31</v>
      </c>
      <c r="L17" s="914">
        <v>5</v>
      </c>
      <c r="M17" s="914">
        <v>48</v>
      </c>
      <c r="N17" s="918">
        <v>16</v>
      </c>
      <c r="O17" s="914" t="s">
        <v>5138</v>
      </c>
      <c r="P17" s="931" t="s">
        <v>5161</v>
      </c>
      <c r="Q17" s="919">
        <f t="shared" si="0"/>
        <v>-1</v>
      </c>
      <c r="R17" s="977">
        <f t="shared" si="0"/>
        <v>-8.11</v>
      </c>
      <c r="S17" s="919">
        <f t="shared" si="1"/>
        <v>0</v>
      </c>
      <c r="T17" s="977">
        <f t="shared" si="2"/>
        <v>0</v>
      </c>
      <c r="U17" s="984" t="s">
        <v>585</v>
      </c>
      <c r="V17" s="928" t="s">
        <v>585</v>
      </c>
      <c r="W17" s="928" t="s">
        <v>585</v>
      </c>
      <c r="X17" s="982" t="s">
        <v>585</v>
      </c>
      <c r="Y17" s="980"/>
    </row>
    <row r="18" spans="1:25" ht="14.4" customHeight="1" x14ac:dyDescent="0.3">
      <c r="A18" s="947" t="s">
        <v>5162</v>
      </c>
      <c r="B18" s="928"/>
      <c r="C18" s="929"/>
      <c r="D18" s="930"/>
      <c r="E18" s="932"/>
      <c r="F18" s="915"/>
      <c r="G18" s="916"/>
      <c r="H18" s="911">
        <v>1</v>
      </c>
      <c r="I18" s="912">
        <v>5.47</v>
      </c>
      <c r="J18" s="920">
        <v>39</v>
      </c>
      <c r="K18" s="917">
        <v>4.09</v>
      </c>
      <c r="L18" s="914">
        <v>5</v>
      </c>
      <c r="M18" s="914">
        <v>45</v>
      </c>
      <c r="N18" s="918">
        <v>15</v>
      </c>
      <c r="O18" s="914" t="s">
        <v>5138</v>
      </c>
      <c r="P18" s="931" t="s">
        <v>5163</v>
      </c>
      <c r="Q18" s="919">
        <f t="shared" si="0"/>
        <v>1</v>
      </c>
      <c r="R18" s="977">
        <f t="shared" si="0"/>
        <v>5.47</v>
      </c>
      <c r="S18" s="919">
        <f t="shared" si="1"/>
        <v>1</v>
      </c>
      <c r="T18" s="977">
        <f t="shared" si="2"/>
        <v>5.47</v>
      </c>
      <c r="U18" s="984">
        <v>15</v>
      </c>
      <c r="V18" s="928">
        <v>39</v>
      </c>
      <c r="W18" s="928">
        <v>24</v>
      </c>
      <c r="X18" s="982">
        <v>2.6</v>
      </c>
      <c r="Y18" s="980">
        <v>24</v>
      </c>
    </row>
    <row r="19" spans="1:25" ht="14.4" customHeight="1" x14ac:dyDescent="0.3">
      <c r="A19" s="947" t="s">
        <v>5164</v>
      </c>
      <c r="B19" s="928"/>
      <c r="C19" s="929"/>
      <c r="D19" s="930"/>
      <c r="E19" s="911">
        <v>1</v>
      </c>
      <c r="F19" s="912">
        <v>4.6500000000000004</v>
      </c>
      <c r="G19" s="913">
        <v>23</v>
      </c>
      <c r="H19" s="914"/>
      <c r="I19" s="915"/>
      <c r="J19" s="916"/>
      <c r="K19" s="917">
        <v>4.6500000000000004</v>
      </c>
      <c r="L19" s="914">
        <v>5</v>
      </c>
      <c r="M19" s="914">
        <v>45</v>
      </c>
      <c r="N19" s="918">
        <v>15</v>
      </c>
      <c r="O19" s="914" t="s">
        <v>5138</v>
      </c>
      <c r="P19" s="931" t="s">
        <v>5165</v>
      </c>
      <c r="Q19" s="919">
        <f t="shared" si="0"/>
        <v>0</v>
      </c>
      <c r="R19" s="977">
        <f t="shared" si="0"/>
        <v>0</v>
      </c>
      <c r="S19" s="919">
        <f t="shared" si="1"/>
        <v>-1</v>
      </c>
      <c r="T19" s="977">
        <f t="shared" si="2"/>
        <v>-4.6500000000000004</v>
      </c>
      <c r="U19" s="984" t="s">
        <v>585</v>
      </c>
      <c r="V19" s="928" t="s">
        <v>585</v>
      </c>
      <c r="W19" s="928" t="s">
        <v>585</v>
      </c>
      <c r="X19" s="982" t="s">
        <v>585</v>
      </c>
      <c r="Y19" s="980"/>
    </row>
    <row r="20" spans="1:25" ht="14.4" customHeight="1" x14ac:dyDescent="0.3">
      <c r="A20" s="947" t="s">
        <v>5166</v>
      </c>
      <c r="B20" s="928"/>
      <c r="C20" s="929"/>
      <c r="D20" s="930"/>
      <c r="E20" s="932"/>
      <c r="F20" s="915"/>
      <c r="G20" s="916"/>
      <c r="H20" s="911">
        <v>1</v>
      </c>
      <c r="I20" s="912">
        <v>1.73</v>
      </c>
      <c r="J20" s="920">
        <v>10</v>
      </c>
      <c r="K20" s="917">
        <v>1.72</v>
      </c>
      <c r="L20" s="914">
        <v>3</v>
      </c>
      <c r="M20" s="914">
        <v>27</v>
      </c>
      <c r="N20" s="918">
        <v>9</v>
      </c>
      <c r="O20" s="914" t="s">
        <v>5138</v>
      </c>
      <c r="P20" s="931" t="s">
        <v>5167</v>
      </c>
      <c r="Q20" s="919">
        <f t="shared" si="0"/>
        <v>1</v>
      </c>
      <c r="R20" s="977">
        <f t="shared" si="0"/>
        <v>1.73</v>
      </c>
      <c r="S20" s="919">
        <f t="shared" si="1"/>
        <v>1</v>
      </c>
      <c r="T20" s="977">
        <f t="shared" si="2"/>
        <v>1.73</v>
      </c>
      <c r="U20" s="984">
        <v>9</v>
      </c>
      <c r="V20" s="928">
        <v>10</v>
      </c>
      <c r="W20" s="928">
        <v>1</v>
      </c>
      <c r="X20" s="982">
        <v>1.1111111111111112</v>
      </c>
      <c r="Y20" s="980">
        <v>1</v>
      </c>
    </row>
    <row r="21" spans="1:25" ht="14.4" customHeight="1" x14ac:dyDescent="0.3">
      <c r="A21" s="948" t="s">
        <v>5168</v>
      </c>
      <c r="B21" s="934">
        <v>1</v>
      </c>
      <c r="C21" s="935">
        <v>3.18</v>
      </c>
      <c r="D21" s="933">
        <v>16</v>
      </c>
      <c r="E21" s="936"/>
      <c r="F21" s="937"/>
      <c r="G21" s="921"/>
      <c r="H21" s="938"/>
      <c r="I21" s="939"/>
      <c r="J21" s="923"/>
      <c r="K21" s="940">
        <v>3.18</v>
      </c>
      <c r="L21" s="941">
        <v>4</v>
      </c>
      <c r="M21" s="941">
        <v>39</v>
      </c>
      <c r="N21" s="942">
        <v>13</v>
      </c>
      <c r="O21" s="941" t="s">
        <v>5138</v>
      </c>
      <c r="P21" s="943" t="s">
        <v>5167</v>
      </c>
      <c r="Q21" s="944">
        <f t="shared" si="0"/>
        <v>-1</v>
      </c>
      <c r="R21" s="978">
        <f t="shared" si="0"/>
        <v>-3.18</v>
      </c>
      <c r="S21" s="944">
        <f t="shared" si="1"/>
        <v>0</v>
      </c>
      <c r="T21" s="978">
        <f t="shared" si="2"/>
        <v>0</v>
      </c>
      <c r="U21" s="985" t="s">
        <v>585</v>
      </c>
      <c r="V21" s="934" t="s">
        <v>585</v>
      </c>
      <c r="W21" s="934" t="s">
        <v>585</v>
      </c>
      <c r="X21" s="983" t="s">
        <v>585</v>
      </c>
      <c r="Y21" s="981"/>
    </row>
    <row r="22" spans="1:25" ht="14.4" customHeight="1" x14ac:dyDescent="0.3">
      <c r="A22" s="947" t="s">
        <v>5169</v>
      </c>
      <c r="B22" s="924">
        <v>15</v>
      </c>
      <c r="C22" s="925">
        <v>6.16</v>
      </c>
      <c r="D22" s="926">
        <v>5.0999999999999996</v>
      </c>
      <c r="E22" s="932">
        <v>7</v>
      </c>
      <c r="F22" s="915">
        <v>3.14</v>
      </c>
      <c r="G22" s="916">
        <v>4.0999999999999996</v>
      </c>
      <c r="H22" s="914">
        <v>6</v>
      </c>
      <c r="I22" s="915">
        <v>2.4700000000000002</v>
      </c>
      <c r="J22" s="920">
        <v>5.5</v>
      </c>
      <c r="K22" s="917">
        <v>0.42</v>
      </c>
      <c r="L22" s="914">
        <v>2</v>
      </c>
      <c r="M22" s="914">
        <v>15</v>
      </c>
      <c r="N22" s="918">
        <v>5</v>
      </c>
      <c r="O22" s="914" t="s">
        <v>5138</v>
      </c>
      <c r="P22" s="931" t="s">
        <v>5170</v>
      </c>
      <c r="Q22" s="919">
        <f t="shared" si="0"/>
        <v>-9</v>
      </c>
      <c r="R22" s="977">
        <f t="shared" si="0"/>
        <v>-3.69</v>
      </c>
      <c r="S22" s="919">
        <f t="shared" si="1"/>
        <v>-1</v>
      </c>
      <c r="T22" s="977">
        <f t="shared" si="2"/>
        <v>-0.66999999999999993</v>
      </c>
      <c r="U22" s="984">
        <v>30</v>
      </c>
      <c r="V22" s="928">
        <v>33</v>
      </c>
      <c r="W22" s="928">
        <v>3</v>
      </c>
      <c r="X22" s="982">
        <v>1.1000000000000001</v>
      </c>
      <c r="Y22" s="980">
        <v>15</v>
      </c>
    </row>
    <row r="23" spans="1:25" ht="14.4" customHeight="1" x14ac:dyDescent="0.3">
      <c r="A23" s="948" t="s">
        <v>5171</v>
      </c>
      <c r="B23" s="945">
        <v>23</v>
      </c>
      <c r="C23" s="946">
        <v>12.7</v>
      </c>
      <c r="D23" s="927">
        <v>6</v>
      </c>
      <c r="E23" s="936">
        <v>26</v>
      </c>
      <c r="F23" s="937">
        <v>13.8</v>
      </c>
      <c r="G23" s="921">
        <v>5.5</v>
      </c>
      <c r="H23" s="941">
        <v>24</v>
      </c>
      <c r="I23" s="937">
        <v>15.08</v>
      </c>
      <c r="J23" s="922">
        <v>8.1</v>
      </c>
      <c r="K23" s="940">
        <v>0.55000000000000004</v>
      </c>
      <c r="L23" s="941">
        <v>2</v>
      </c>
      <c r="M23" s="941">
        <v>18</v>
      </c>
      <c r="N23" s="942">
        <v>6</v>
      </c>
      <c r="O23" s="941" t="s">
        <v>5138</v>
      </c>
      <c r="P23" s="943" t="s">
        <v>5172</v>
      </c>
      <c r="Q23" s="944">
        <f t="shared" si="0"/>
        <v>1</v>
      </c>
      <c r="R23" s="978">
        <f t="shared" si="0"/>
        <v>2.3800000000000008</v>
      </c>
      <c r="S23" s="944">
        <f t="shared" si="1"/>
        <v>-2</v>
      </c>
      <c r="T23" s="978">
        <f t="shared" si="2"/>
        <v>1.2799999999999994</v>
      </c>
      <c r="U23" s="985">
        <v>144</v>
      </c>
      <c r="V23" s="934">
        <v>194.39999999999998</v>
      </c>
      <c r="W23" s="934">
        <v>50.399999999999977</v>
      </c>
      <c r="X23" s="983">
        <v>1.3499999999999999</v>
      </c>
      <c r="Y23" s="981">
        <v>94</v>
      </c>
    </row>
    <row r="24" spans="1:25" ht="14.4" customHeight="1" x14ac:dyDescent="0.3">
      <c r="A24" s="948" t="s">
        <v>5173</v>
      </c>
      <c r="B24" s="945">
        <v>16</v>
      </c>
      <c r="C24" s="946">
        <v>13.93</v>
      </c>
      <c r="D24" s="927">
        <v>11.1</v>
      </c>
      <c r="E24" s="936">
        <v>17</v>
      </c>
      <c r="F24" s="937">
        <v>14.7</v>
      </c>
      <c r="G24" s="921">
        <v>12.1</v>
      </c>
      <c r="H24" s="941">
        <v>12</v>
      </c>
      <c r="I24" s="937">
        <v>9.4700000000000006</v>
      </c>
      <c r="J24" s="922">
        <v>9.3000000000000007</v>
      </c>
      <c r="K24" s="940">
        <v>0.76</v>
      </c>
      <c r="L24" s="941">
        <v>3</v>
      </c>
      <c r="M24" s="941">
        <v>27</v>
      </c>
      <c r="N24" s="942">
        <v>9</v>
      </c>
      <c r="O24" s="941" t="s">
        <v>5138</v>
      </c>
      <c r="P24" s="943" t="s">
        <v>5174</v>
      </c>
      <c r="Q24" s="944">
        <f t="shared" si="0"/>
        <v>-4</v>
      </c>
      <c r="R24" s="978">
        <f t="shared" si="0"/>
        <v>-4.4599999999999991</v>
      </c>
      <c r="S24" s="944">
        <f t="shared" si="1"/>
        <v>-5</v>
      </c>
      <c r="T24" s="978">
        <f t="shared" si="2"/>
        <v>-5.2299999999999986</v>
      </c>
      <c r="U24" s="985">
        <v>108</v>
      </c>
      <c r="V24" s="934">
        <v>111.60000000000001</v>
      </c>
      <c r="W24" s="934">
        <v>3.6000000000000085</v>
      </c>
      <c r="X24" s="983">
        <v>1.0333333333333334</v>
      </c>
      <c r="Y24" s="981">
        <v>28</v>
      </c>
    </row>
    <row r="25" spans="1:25" ht="14.4" customHeight="1" x14ac:dyDescent="0.3">
      <c r="A25" s="947" t="s">
        <v>5175</v>
      </c>
      <c r="B25" s="924">
        <v>2</v>
      </c>
      <c r="C25" s="925">
        <v>3.2</v>
      </c>
      <c r="D25" s="926">
        <v>4</v>
      </c>
      <c r="E25" s="932"/>
      <c r="F25" s="915"/>
      <c r="G25" s="916"/>
      <c r="H25" s="914"/>
      <c r="I25" s="915"/>
      <c r="J25" s="916"/>
      <c r="K25" s="917">
        <v>1.6</v>
      </c>
      <c r="L25" s="914">
        <v>3</v>
      </c>
      <c r="M25" s="914">
        <v>24</v>
      </c>
      <c r="N25" s="918">
        <v>8</v>
      </c>
      <c r="O25" s="914" t="s">
        <v>5138</v>
      </c>
      <c r="P25" s="931" t="s">
        <v>5176</v>
      </c>
      <c r="Q25" s="919">
        <f t="shared" si="0"/>
        <v>-2</v>
      </c>
      <c r="R25" s="977">
        <f t="shared" si="0"/>
        <v>-3.2</v>
      </c>
      <c r="S25" s="919">
        <f t="shared" si="1"/>
        <v>0</v>
      </c>
      <c r="T25" s="977">
        <f t="shared" si="2"/>
        <v>0</v>
      </c>
      <c r="U25" s="984" t="s">
        <v>585</v>
      </c>
      <c r="V25" s="928" t="s">
        <v>585</v>
      </c>
      <c r="W25" s="928" t="s">
        <v>585</v>
      </c>
      <c r="X25" s="982" t="s">
        <v>585</v>
      </c>
      <c r="Y25" s="980"/>
    </row>
    <row r="26" spans="1:25" ht="14.4" customHeight="1" x14ac:dyDescent="0.3">
      <c r="A26" s="948" t="s">
        <v>5177</v>
      </c>
      <c r="B26" s="945"/>
      <c r="C26" s="946"/>
      <c r="D26" s="927"/>
      <c r="E26" s="936">
        <v>1</v>
      </c>
      <c r="F26" s="937">
        <v>2.14</v>
      </c>
      <c r="G26" s="921">
        <v>18</v>
      </c>
      <c r="H26" s="941">
        <v>2</v>
      </c>
      <c r="I26" s="937">
        <v>4.1500000000000004</v>
      </c>
      <c r="J26" s="922">
        <v>15.5</v>
      </c>
      <c r="K26" s="940">
        <v>2.08</v>
      </c>
      <c r="L26" s="941">
        <v>4</v>
      </c>
      <c r="M26" s="941">
        <v>39</v>
      </c>
      <c r="N26" s="942">
        <v>13</v>
      </c>
      <c r="O26" s="941" t="s">
        <v>5138</v>
      </c>
      <c r="P26" s="943" t="s">
        <v>5176</v>
      </c>
      <c r="Q26" s="944">
        <f t="shared" si="0"/>
        <v>2</v>
      </c>
      <c r="R26" s="978">
        <f t="shared" si="0"/>
        <v>4.1500000000000004</v>
      </c>
      <c r="S26" s="944">
        <f t="shared" si="1"/>
        <v>1</v>
      </c>
      <c r="T26" s="978">
        <f t="shared" si="2"/>
        <v>2.0100000000000002</v>
      </c>
      <c r="U26" s="985">
        <v>26</v>
      </c>
      <c r="V26" s="934">
        <v>31</v>
      </c>
      <c r="W26" s="934">
        <v>5</v>
      </c>
      <c r="X26" s="983">
        <v>1.1923076923076923</v>
      </c>
      <c r="Y26" s="981">
        <v>5</v>
      </c>
    </row>
    <row r="27" spans="1:25" ht="14.4" customHeight="1" x14ac:dyDescent="0.3">
      <c r="A27" s="948" t="s">
        <v>5178</v>
      </c>
      <c r="B27" s="945">
        <v>1</v>
      </c>
      <c r="C27" s="946">
        <v>3.77</v>
      </c>
      <c r="D27" s="927">
        <v>23</v>
      </c>
      <c r="E27" s="936"/>
      <c r="F27" s="937"/>
      <c r="G27" s="921"/>
      <c r="H27" s="941"/>
      <c r="I27" s="937"/>
      <c r="J27" s="921"/>
      <c r="K27" s="940">
        <v>3.77</v>
      </c>
      <c r="L27" s="941">
        <v>6</v>
      </c>
      <c r="M27" s="941">
        <v>54</v>
      </c>
      <c r="N27" s="942">
        <v>18</v>
      </c>
      <c r="O27" s="941" t="s">
        <v>5138</v>
      </c>
      <c r="P27" s="943" t="s">
        <v>5176</v>
      </c>
      <c r="Q27" s="944">
        <f t="shared" si="0"/>
        <v>-1</v>
      </c>
      <c r="R27" s="978">
        <f t="shared" si="0"/>
        <v>-3.77</v>
      </c>
      <c r="S27" s="944">
        <f t="shared" si="1"/>
        <v>0</v>
      </c>
      <c r="T27" s="978">
        <f t="shared" si="2"/>
        <v>0</v>
      </c>
      <c r="U27" s="985" t="s">
        <v>585</v>
      </c>
      <c r="V27" s="934" t="s">
        <v>585</v>
      </c>
      <c r="W27" s="934" t="s">
        <v>585</v>
      </c>
      <c r="X27" s="983" t="s">
        <v>585</v>
      </c>
      <c r="Y27" s="981"/>
    </row>
    <row r="28" spans="1:25" ht="14.4" customHeight="1" x14ac:dyDescent="0.3">
      <c r="A28" s="947" t="s">
        <v>5179</v>
      </c>
      <c r="B28" s="928">
        <v>5</v>
      </c>
      <c r="C28" s="929">
        <v>1.94</v>
      </c>
      <c r="D28" s="930">
        <v>2.6</v>
      </c>
      <c r="E28" s="932">
        <v>4</v>
      </c>
      <c r="F28" s="915">
        <v>2.0699999999999998</v>
      </c>
      <c r="G28" s="916">
        <v>3</v>
      </c>
      <c r="H28" s="911">
        <v>9</v>
      </c>
      <c r="I28" s="912">
        <v>4.7699999999999996</v>
      </c>
      <c r="J28" s="913">
        <v>5.3</v>
      </c>
      <c r="K28" s="917">
        <v>0.47</v>
      </c>
      <c r="L28" s="914">
        <v>2</v>
      </c>
      <c r="M28" s="914">
        <v>18</v>
      </c>
      <c r="N28" s="918">
        <v>6</v>
      </c>
      <c r="O28" s="914" t="s">
        <v>5138</v>
      </c>
      <c r="P28" s="931" t="s">
        <v>5180</v>
      </c>
      <c r="Q28" s="919">
        <f t="shared" si="0"/>
        <v>4</v>
      </c>
      <c r="R28" s="977">
        <f t="shared" si="0"/>
        <v>2.8299999999999996</v>
      </c>
      <c r="S28" s="919">
        <f t="shared" si="1"/>
        <v>5</v>
      </c>
      <c r="T28" s="977">
        <f t="shared" si="2"/>
        <v>2.6999999999999997</v>
      </c>
      <c r="U28" s="984">
        <v>54</v>
      </c>
      <c r="V28" s="928">
        <v>47.699999999999996</v>
      </c>
      <c r="W28" s="928">
        <v>-6.3000000000000043</v>
      </c>
      <c r="X28" s="982">
        <v>0.8833333333333333</v>
      </c>
      <c r="Y28" s="980">
        <v>13</v>
      </c>
    </row>
    <row r="29" spans="1:25" ht="14.4" customHeight="1" x14ac:dyDescent="0.3">
      <c r="A29" s="948" t="s">
        <v>5181</v>
      </c>
      <c r="B29" s="934">
        <v>8</v>
      </c>
      <c r="C29" s="935">
        <v>4.83</v>
      </c>
      <c r="D29" s="933">
        <v>9.9</v>
      </c>
      <c r="E29" s="936">
        <v>7</v>
      </c>
      <c r="F29" s="937">
        <v>5.63</v>
      </c>
      <c r="G29" s="921">
        <v>7.7</v>
      </c>
      <c r="H29" s="938">
        <v>8</v>
      </c>
      <c r="I29" s="939">
        <v>5.0599999999999996</v>
      </c>
      <c r="J29" s="922">
        <v>7.1</v>
      </c>
      <c r="K29" s="940">
        <v>0.61</v>
      </c>
      <c r="L29" s="941">
        <v>2</v>
      </c>
      <c r="M29" s="941">
        <v>21</v>
      </c>
      <c r="N29" s="942">
        <v>7</v>
      </c>
      <c r="O29" s="941" t="s">
        <v>5138</v>
      </c>
      <c r="P29" s="943" t="s">
        <v>5182</v>
      </c>
      <c r="Q29" s="944">
        <f t="shared" si="0"/>
        <v>0</v>
      </c>
      <c r="R29" s="978">
        <f t="shared" si="0"/>
        <v>0.22999999999999954</v>
      </c>
      <c r="S29" s="944">
        <f t="shared" si="1"/>
        <v>1</v>
      </c>
      <c r="T29" s="978">
        <f t="shared" si="2"/>
        <v>-0.57000000000000028</v>
      </c>
      <c r="U29" s="985">
        <v>56</v>
      </c>
      <c r="V29" s="934">
        <v>56.8</v>
      </c>
      <c r="W29" s="934">
        <v>0.79999999999999716</v>
      </c>
      <c r="X29" s="983">
        <v>1.0142857142857142</v>
      </c>
      <c r="Y29" s="981">
        <v>14</v>
      </c>
    </row>
    <row r="30" spans="1:25" ht="14.4" customHeight="1" x14ac:dyDescent="0.3">
      <c r="A30" s="948" t="s">
        <v>5183</v>
      </c>
      <c r="B30" s="934">
        <v>7</v>
      </c>
      <c r="C30" s="935">
        <v>5.76</v>
      </c>
      <c r="D30" s="933">
        <v>6</v>
      </c>
      <c r="E30" s="936">
        <v>1</v>
      </c>
      <c r="F30" s="937">
        <v>0.92</v>
      </c>
      <c r="G30" s="921">
        <v>22</v>
      </c>
      <c r="H30" s="938">
        <v>3</v>
      </c>
      <c r="I30" s="939">
        <v>4.43</v>
      </c>
      <c r="J30" s="922">
        <v>13.7</v>
      </c>
      <c r="K30" s="940">
        <v>0.82</v>
      </c>
      <c r="L30" s="941">
        <v>3</v>
      </c>
      <c r="M30" s="941">
        <v>27</v>
      </c>
      <c r="N30" s="942">
        <v>9</v>
      </c>
      <c r="O30" s="941" t="s">
        <v>5138</v>
      </c>
      <c r="P30" s="943" t="s">
        <v>5184</v>
      </c>
      <c r="Q30" s="944">
        <f t="shared" si="0"/>
        <v>-4</v>
      </c>
      <c r="R30" s="978">
        <f t="shared" si="0"/>
        <v>-1.33</v>
      </c>
      <c r="S30" s="944">
        <f t="shared" si="1"/>
        <v>2</v>
      </c>
      <c r="T30" s="978">
        <f t="shared" si="2"/>
        <v>3.51</v>
      </c>
      <c r="U30" s="985">
        <v>27</v>
      </c>
      <c r="V30" s="934">
        <v>41.099999999999994</v>
      </c>
      <c r="W30" s="934">
        <v>14.099999999999994</v>
      </c>
      <c r="X30" s="983">
        <v>1.5222222222222219</v>
      </c>
      <c r="Y30" s="981">
        <v>20</v>
      </c>
    </row>
    <row r="31" spans="1:25" ht="14.4" customHeight="1" x14ac:dyDescent="0.3">
      <c r="A31" s="947" t="s">
        <v>5185</v>
      </c>
      <c r="B31" s="924">
        <v>1</v>
      </c>
      <c r="C31" s="925">
        <v>0.65</v>
      </c>
      <c r="D31" s="926">
        <v>5</v>
      </c>
      <c r="E31" s="932"/>
      <c r="F31" s="915"/>
      <c r="G31" s="916"/>
      <c r="H31" s="914"/>
      <c r="I31" s="915"/>
      <c r="J31" s="916"/>
      <c r="K31" s="917">
        <v>0.65</v>
      </c>
      <c r="L31" s="914">
        <v>3</v>
      </c>
      <c r="M31" s="914">
        <v>24</v>
      </c>
      <c r="N31" s="918">
        <v>8</v>
      </c>
      <c r="O31" s="914" t="s">
        <v>5138</v>
      </c>
      <c r="P31" s="931" t="s">
        <v>5186</v>
      </c>
      <c r="Q31" s="919">
        <f t="shared" si="0"/>
        <v>-1</v>
      </c>
      <c r="R31" s="977">
        <f t="shared" si="0"/>
        <v>-0.65</v>
      </c>
      <c r="S31" s="919">
        <f t="shared" si="1"/>
        <v>0</v>
      </c>
      <c r="T31" s="977">
        <f t="shared" si="2"/>
        <v>0</v>
      </c>
      <c r="U31" s="984" t="s">
        <v>585</v>
      </c>
      <c r="V31" s="928" t="s">
        <v>585</v>
      </c>
      <c r="W31" s="928" t="s">
        <v>585</v>
      </c>
      <c r="X31" s="982" t="s">
        <v>585</v>
      </c>
      <c r="Y31" s="980"/>
    </row>
    <row r="32" spans="1:25" ht="14.4" customHeight="1" x14ac:dyDescent="0.3">
      <c r="A32" s="947" t="s">
        <v>5187</v>
      </c>
      <c r="B32" s="924">
        <v>1</v>
      </c>
      <c r="C32" s="925">
        <v>7.3</v>
      </c>
      <c r="D32" s="926">
        <v>39</v>
      </c>
      <c r="E32" s="932"/>
      <c r="F32" s="915"/>
      <c r="G32" s="916"/>
      <c r="H32" s="914"/>
      <c r="I32" s="915"/>
      <c r="J32" s="916"/>
      <c r="K32" s="917">
        <v>4.99</v>
      </c>
      <c r="L32" s="914">
        <v>3</v>
      </c>
      <c r="M32" s="914">
        <v>27</v>
      </c>
      <c r="N32" s="918">
        <v>9</v>
      </c>
      <c r="O32" s="914" t="s">
        <v>5138</v>
      </c>
      <c r="P32" s="931" t="s">
        <v>5188</v>
      </c>
      <c r="Q32" s="919">
        <f t="shared" si="0"/>
        <v>-1</v>
      </c>
      <c r="R32" s="977">
        <f t="shared" si="0"/>
        <v>-7.3</v>
      </c>
      <c r="S32" s="919">
        <f t="shared" si="1"/>
        <v>0</v>
      </c>
      <c r="T32" s="977">
        <f t="shared" si="2"/>
        <v>0</v>
      </c>
      <c r="U32" s="984" t="s">
        <v>585</v>
      </c>
      <c r="V32" s="928" t="s">
        <v>585</v>
      </c>
      <c r="W32" s="928" t="s">
        <v>585</v>
      </c>
      <c r="X32" s="982" t="s">
        <v>585</v>
      </c>
      <c r="Y32" s="980"/>
    </row>
    <row r="33" spans="1:25" ht="14.4" customHeight="1" x14ac:dyDescent="0.3">
      <c r="A33" s="947" t="s">
        <v>5189</v>
      </c>
      <c r="B33" s="924">
        <v>1</v>
      </c>
      <c r="C33" s="925">
        <v>0.56999999999999995</v>
      </c>
      <c r="D33" s="926">
        <v>9</v>
      </c>
      <c r="E33" s="932">
        <v>1</v>
      </c>
      <c r="F33" s="915">
        <v>0.56999999999999995</v>
      </c>
      <c r="G33" s="916">
        <v>7</v>
      </c>
      <c r="H33" s="914"/>
      <c r="I33" s="915"/>
      <c r="J33" s="916"/>
      <c r="K33" s="917">
        <v>0.56999999999999995</v>
      </c>
      <c r="L33" s="914">
        <v>2</v>
      </c>
      <c r="M33" s="914">
        <v>21</v>
      </c>
      <c r="N33" s="918">
        <v>7</v>
      </c>
      <c r="O33" s="914" t="s">
        <v>5138</v>
      </c>
      <c r="P33" s="931" t="s">
        <v>5190</v>
      </c>
      <c r="Q33" s="919">
        <f t="shared" si="0"/>
        <v>-1</v>
      </c>
      <c r="R33" s="977">
        <f t="shared" si="0"/>
        <v>-0.56999999999999995</v>
      </c>
      <c r="S33" s="919">
        <f t="shared" si="1"/>
        <v>-1</v>
      </c>
      <c r="T33" s="977">
        <f t="shared" si="2"/>
        <v>-0.56999999999999995</v>
      </c>
      <c r="U33" s="984" t="s">
        <v>585</v>
      </c>
      <c r="V33" s="928" t="s">
        <v>585</v>
      </c>
      <c r="W33" s="928" t="s">
        <v>585</v>
      </c>
      <c r="X33" s="982" t="s">
        <v>585</v>
      </c>
      <c r="Y33" s="980"/>
    </row>
    <row r="34" spans="1:25" ht="14.4" customHeight="1" x14ac:dyDescent="0.3">
      <c r="A34" s="948" t="s">
        <v>5191</v>
      </c>
      <c r="B34" s="945">
        <v>3</v>
      </c>
      <c r="C34" s="946">
        <v>2.08</v>
      </c>
      <c r="D34" s="927">
        <v>6</v>
      </c>
      <c r="E34" s="936">
        <v>1</v>
      </c>
      <c r="F34" s="937">
        <v>0.67</v>
      </c>
      <c r="G34" s="921">
        <v>9</v>
      </c>
      <c r="H34" s="941">
        <v>2</v>
      </c>
      <c r="I34" s="937">
        <v>1.44</v>
      </c>
      <c r="J34" s="922">
        <v>13.5</v>
      </c>
      <c r="K34" s="940">
        <v>0.67</v>
      </c>
      <c r="L34" s="941">
        <v>3</v>
      </c>
      <c r="M34" s="941">
        <v>24</v>
      </c>
      <c r="N34" s="942">
        <v>8</v>
      </c>
      <c r="O34" s="941" t="s">
        <v>5138</v>
      </c>
      <c r="P34" s="943" t="s">
        <v>5190</v>
      </c>
      <c r="Q34" s="944">
        <f t="shared" si="0"/>
        <v>-1</v>
      </c>
      <c r="R34" s="978">
        <f t="shared" si="0"/>
        <v>-0.64000000000000012</v>
      </c>
      <c r="S34" s="944">
        <f t="shared" si="1"/>
        <v>1</v>
      </c>
      <c r="T34" s="978">
        <f t="shared" si="2"/>
        <v>0.76999999999999991</v>
      </c>
      <c r="U34" s="985">
        <v>16</v>
      </c>
      <c r="V34" s="934">
        <v>27</v>
      </c>
      <c r="W34" s="934">
        <v>11</v>
      </c>
      <c r="X34" s="983">
        <v>1.6875</v>
      </c>
      <c r="Y34" s="981">
        <v>13</v>
      </c>
    </row>
    <row r="35" spans="1:25" ht="14.4" customHeight="1" x14ac:dyDescent="0.3">
      <c r="A35" s="948" t="s">
        <v>5192</v>
      </c>
      <c r="B35" s="945"/>
      <c r="C35" s="946"/>
      <c r="D35" s="927"/>
      <c r="E35" s="936"/>
      <c r="F35" s="937"/>
      <c r="G35" s="921"/>
      <c r="H35" s="941">
        <v>1</v>
      </c>
      <c r="I35" s="937">
        <v>1.02</v>
      </c>
      <c r="J35" s="921">
        <v>8</v>
      </c>
      <c r="K35" s="940">
        <v>1.02</v>
      </c>
      <c r="L35" s="941">
        <v>3</v>
      </c>
      <c r="M35" s="941">
        <v>30</v>
      </c>
      <c r="N35" s="942">
        <v>10</v>
      </c>
      <c r="O35" s="941" t="s">
        <v>5138</v>
      </c>
      <c r="P35" s="943" t="s">
        <v>5190</v>
      </c>
      <c r="Q35" s="944">
        <f t="shared" si="0"/>
        <v>1</v>
      </c>
      <c r="R35" s="978">
        <f t="shared" si="0"/>
        <v>1.02</v>
      </c>
      <c r="S35" s="944">
        <f t="shared" si="1"/>
        <v>1</v>
      </c>
      <c r="T35" s="978">
        <f t="shared" si="2"/>
        <v>1.02</v>
      </c>
      <c r="U35" s="985">
        <v>10</v>
      </c>
      <c r="V35" s="934">
        <v>8</v>
      </c>
      <c r="W35" s="934">
        <v>-2</v>
      </c>
      <c r="X35" s="983">
        <v>0.8</v>
      </c>
      <c r="Y35" s="981"/>
    </row>
    <row r="36" spans="1:25" ht="14.4" customHeight="1" x14ac:dyDescent="0.3">
      <c r="A36" s="947" t="s">
        <v>5193</v>
      </c>
      <c r="B36" s="924">
        <v>1</v>
      </c>
      <c r="C36" s="925">
        <v>2.48</v>
      </c>
      <c r="D36" s="926">
        <v>6</v>
      </c>
      <c r="E36" s="932"/>
      <c r="F36" s="915"/>
      <c r="G36" s="916"/>
      <c r="H36" s="914"/>
      <c r="I36" s="915"/>
      <c r="J36" s="916"/>
      <c r="K36" s="917">
        <v>2.48</v>
      </c>
      <c r="L36" s="914">
        <v>6</v>
      </c>
      <c r="M36" s="914">
        <v>57</v>
      </c>
      <c r="N36" s="918">
        <v>19</v>
      </c>
      <c r="O36" s="914" t="s">
        <v>5138</v>
      </c>
      <c r="P36" s="931" t="s">
        <v>5194</v>
      </c>
      <c r="Q36" s="919">
        <f t="shared" si="0"/>
        <v>-1</v>
      </c>
      <c r="R36" s="977">
        <f t="shared" si="0"/>
        <v>-2.48</v>
      </c>
      <c r="S36" s="919">
        <f t="shared" si="1"/>
        <v>0</v>
      </c>
      <c r="T36" s="977">
        <f t="shared" si="2"/>
        <v>0</v>
      </c>
      <c r="U36" s="984" t="s">
        <v>585</v>
      </c>
      <c r="V36" s="928" t="s">
        <v>585</v>
      </c>
      <c r="W36" s="928" t="s">
        <v>585</v>
      </c>
      <c r="X36" s="982" t="s">
        <v>585</v>
      </c>
      <c r="Y36" s="980"/>
    </row>
    <row r="37" spans="1:25" ht="14.4" customHeight="1" x14ac:dyDescent="0.3">
      <c r="A37" s="947" t="s">
        <v>5195</v>
      </c>
      <c r="B37" s="928"/>
      <c r="C37" s="929"/>
      <c r="D37" s="930"/>
      <c r="E37" s="911">
        <v>1</v>
      </c>
      <c r="F37" s="912">
        <v>0.72</v>
      </c>
      <c r="G37" s="913">
        <v>8</v>
      </c>
      <c r="H37" s="914"/>
      <c r="I37" s="915"/>
      <c r="J37" s="916"/>
      <c r="K37" s="917">
        <v>0.72</v>
      </c>
      <c r="L37" s="914">
        <v>3</v>
      </c>
      <c r="M37" s="914">
        <v>24</v>
      </c>
      <c r="N37" s="918">
        <v>8</v>
      </c>
      <c r="O37" s="914" t="s">
        <v>5138</v>
      </c>
      <c r="P37" s="931" t="s">
        <v>5196</v>
      </c>
      <c r="Q37" s="919">
        <f t="shared" si="0"/>
        <v>0</v>
      </c>
      <c r="R37" s="977">
        <f t="shared" si="0"/>
        <v>0</v>
      </c>
      <c r="S37" s="919">
        <f t="shared" si="1"/>
        <v>-1</v>
      </c>
      <c r="T37" s="977">
        <f t="shared" si="2"/>
        <v>-0.72</v>
      </c>
      <c r="U37" s="984" t="s">
        <v>585</v>
      </c>
      <c r="V37" s="928" t="s">
        <v>585</v>
      </c>
      <c r="W37" s="928" t="s">
        <v>585</v>
      </c>
      <c r="X37" s="982" t="s">
        <v>585</v>
      </c>
      <c r="Y37" s="980"/>
    </row>
    <row r="38" spans="1:25" ht="14.4" customHeight="1" x14ac:dyDescent="0.3">
      <c r="A38" s="947" t="s">
        <v>5197</v>
      </c>
      <c r="B38" s="928">
        <v>1</v>
      </c>
      <c r="C38" s="929">
        <v>0.54</v>
      </c>
      <c r="D38" s="930">
        <v>6</v>
      </c>
      <c r="E38" s="932">
        <v>2</v>
      </c>
      <c r="F38" s="915">
        <v>1.23</v>
      </c>
      <c r="G38" s="916">
        <v>12</v>
      </c>
      <c r="H38" s="911">
        <v>1</v>
      </c>
      <c r="I38" s="912">
        <v>0.54</v>
      </c>
      <c r="J38" s="920">
        <v>10</v>
      </c>
      <c r="K38" s="917">
        <v>0.54</v>
      </c>
      <c r="L38" s="914">
        <v>3</v>
      </c>
      <c r="M38" s="914">
        <v>27</v>
      </c>
      <c r="N38" s="918">
        <v>9</v>
      </c>
      <c r="O38" s="914" t="s">
        <v>5138</v>
      </c>
      <c r="P38" s="931" t="s">
        <v>5198</v>
      </c>
      <c r="Q38" s="919">
        <f t="shared" si="0"/>
        <v>0</v>
      </c>
      <c r="R38" s="977">
        <f t="shared" si="0"/>
        <v>0</v>
      </c>
      <c r="S38" s="919">
        <f t="shared" si="1"/>
        <v>-1</v>
      </c>
      <c r="T38" s="977">
        <f t="shared" si="2"/>
        <v>-0.69</v>
      </c>
      <c r="U38" s="984">
        <v>9</v>
      </c>
      <c r="V38" s="928">
        <v>10</v>
      </c>
      <c r="W38" s="928">
        <v>1</v>
      </c>
      <c r="X38" s="982">
        <v>1.1111111111111112</v>
      </c>
      <c r="Y38" s="980">
        <v>1</v>
      </c>
    </row>
    <row r="39" spans="1:25" ht="14.4" customHeight="1" x14ac:dyDescent="0.3">
      <c r="A39" s="948" t="s">
        <v>5199</v>
      </c>
      <c r="B39" s="934">
        <v>1</v>
      </c>
      <c r="C39" s="935">
        <v>0.76</v>
      </c>
      <c r="D39" s="933">
        <v>4</v>
      </c>
      <c r="E39" s="936">
        <v>1</v>
      </c>
      <c r="F39" s="937">
        <v>0.6</v>
      </c>
      <c r="G39" s="921">
        <v>10</v>
      </c>
      <c r="H39" s="938">
        <v>2</v>
      </c>
      <c r="I39" s="939">
        <v>1.19</v>
      </c>
      <c r="J39" s="923">
        <v>3</v>
      </c>
      <c r="K39" s="940">
        <v>0.6</v>
      </c>
      <c r="L39" s="941">
        <v>3</v>
      </c>
      <c r="M39" s="941">
        <v>30</v>
      </c>
      <c r="N39" s="942">
        <v>10</v>
      </c>
      <c r="O39" s="941" t="s">
        <v>5138</v>
      </c>
      <c r="P39" s="943" t="s">
        <v>5200</v>
      </c>
      <c r="Q39" s="944">
        <f t="shared" si="0"/>
        <v>1</v>
      </c>
      <c r="R39" s="978">
        <f t="shared" si="0"/>
        <v>0.42999999999999994</v>
      </c>
      <c r="S39" s="944">
        <f t="shared" si="1"/>
        <v>1</v>
      </c>
      <c r="T39" s="978">
        <f t="shared" si="2"/>
        <v>0.59</v>
      </c>
      <c r="U39" s="985">
        <v>20</v>
      </c>
      <c r="V39" s="934">
        <v>6</v>
      </c>
      <c r="W39" s="934">
        <v>-14</v>
      </c>
      <c r="X39" s="983">
        <v>0.3</v>
      </c>
      <c r="Y39" s="981"/>
    </row>
    <row r="40" spans="1:25" ht="14.4" customHeight="1" x14ac:dyDescent="0.3">
      <c r="A40" s="948" t="s">
        <v>5201</v>
      </c>
      <c r="B40" s="934">
        <v>2</v>
      </c>
      <c r="C40" s="935">
        <v>1.85</v>
      </c>
      <c r="D40" s="933">
        <v>4.5</v>
      </c>
      <c r="E40" s="936"/>
      <c r="F40" s="937"/>
      <c r="G40" s="921"/>
      <c r="H40" s="938">
        <v>1</v>
      </c>
      <c r="I40" s="939">
        <v>0.86</v>
      </c>
      <c r="J40" s="922">
        <v>27</v>
      </c>
      <c r="K40" s="940">
        <v>0.86</v>
      </c>
      <c r="L40" s="941">
        <v>4</v>
      </c>
      <c r="M40" s="941">
        <v>36</v>
      </c>
      <c r="N40" s="942">
        <v>12</v>
      </c>
      <c r="O40" s="941" t="s">
        <v>5138</v>
      </c>
      <c r="P40" s="943" t="s">
        <v>5202</v>
      </c>
      <c r="Q40" s="944">
        <f t="shared" si="0"/>
        <v>-1</v>
      </c>
      <c r="R40" s="978">
        <f t="shared" si="0"/>
        <v>-0.9900000000000001</v>
      </c>
      <c r="S40" s="944">
        <f t="shared" si="1"/>
        <v>1</v>
      </c>
      <c r="T40" s="978">
        <f t="shared" si="2"/>
        <v>0.86</v>
      </c>
      <c r="U40" s="985">
        <v>12</v>
      </c>
      <c r="V40" s="934">
        <v>27</v>
      </c>
      <c r="W40" s="934">
        <v>15</v>
      </c>
      <c r="X40" s="983">
        <v>2.25</v>
      </c>
      <c r="Y40" s="981">
        <v>15</v>
      </c>
    </row>
    <row r="41" spans="1:25" ht="14.4" customHeight="1" x14ac:dyDescent="0.3">
      <c r="A41" s="947" t="s">
        <v>5203</v>
      </c>
      <c r="B41" s="928">
        <v>4</v>
      </c>
      <c r="C41" s="929">
        <v>1.42</v>
      </c>
      <c r="D41" s="930">
        <v>7.3</v>
      </c>
      <c r="E41" s="911">
        <v>4</v>
      </c>
      <c r="F41" s="912">
        <v>1.33</v>
      </c>
      <c r="G41" s="913">
        <v>6.5</v>
      </c>
      <c r="H41" s="914">
        <v>2</v>
      </c>
      <c r="I41" s="915">
        <v>0.66</v>
      </c>
      <c r="J41" s="920">
        <v>6</v>
      </c>
      <c r="K41" s="917">
        <v>0.33</v>
      </c>
      <c r="L41" s="914">
        <v>1</v>
      </c>
      <c r="M41" s="914">
        <v>12</v>
      </c>
      <c r="N41" s="918">
        <v>4</v>
      </c>
      <c r="O41" s="914" t="s">
        <v>5138</v>
      </c>
      <c r="P41" s="931" t="s">
        <v>5204</v>
      </c>
      <c r="Q41" s="919">
        <f t="shared" si="0"/>
        <v>-2</v>
      </c>
      <c r="R41" s="977">
        <f t="shared" si="0"/>
        <v>-0.7599999999999999</v>
      </c>
      <c r="S41" s="919">
        <f t="shared" si="1"/>
        <v>-2</v>
      </c>
      <c r="T41" s="977">
        <f t="shared" si="2"/>
        <v>-0.67</v>
      </c>
      <c r="U41" s="984">
        <v>8</v>
      </c>
      <c r="V41" s="928">
        <v>12</v>
      </c>
      <c r="W41" s="928">
        <v>4</v>
      </c>
      <c r="X41" s="982">
        <v>1.5</v>
      </c>
      <c r="Y41" s="980">
        <v>4</v>
      </c>
    </row>
    <row r="42" spans="1:25" ht="14.4" customHeight="1" x14ac:dyDescent="0.3">
      <c r="A42" s="948" t="s">
        <v>5205</v>
      </c>
      <c r="B42" s="934">
        <v>4</v>
      </c>
      <c r="C42" s="935">
        <v>2.1</v>
      </c>
      <c r="D42" s="933">
        <v>5.5</v>
      </c>
      <c r="E42" s="938">
        <v>8</v>
      </c>
      <c r="F42" s="939">
        <v>4.28</v>
      </c>
      <c r="G42" s="923">
        <v>6.4</v>
      </c>
      <c r="H42" s="941">
        <v>13</v>
      </c>
      <c r="I42" s="937">
        <v>6.34</v>
      </c>
      <c r="J42" s="922">
        <v>7.4</v>
      </c>
      <c r="K42" s="940">
        <v>0.48</v>
      </c>
      <c r="L42" s="941">
        <v>2</v>
      </c>
      <c r="M42" s="941">
        <v>18</v>
      </c>
      <c r="N42" s="942">
        <v>6</v>
      </c>
      <c r="O42" s="941" t="s">
        <v>5138</v>
      </c>
      <c r="P42" s="943" t="s">
        <v>5206</v>
      </c>
      <c r="Q42" s="944">
        <f t="shared" si="0"/>
        <v>9</v>
      </c>
      <c r="R42" s="978">
        <f t="shared" si="0"/>
        <v>4.24</v>
      </c>
      <c r="S42" s="944">
        <f t="shared" si="1"/>
        <v>5</v>
      </c>
      <c r="T42" s="978">
        <f t="shared" si="2"/>
        <v>2.0599999999999996</v>
      </c>
      <c r="U42" s="985">
        <v>78</v>
      </c>
      <c r="V42" s="934">
        <v>96.2</v>
      </c>
      <c r="W42" s="934">
        <v>18.200000000000003</v>
      </c>
      <c r="X42" s="983">
        <v>1.2333333333333334</v>
      </c>
      <c r="Y42" s="981">
        <v>42</v>
      </c>
    </row>
    <row r="43" spans="1:25" ht="14.4" customHeight="1" x14ac:dyDescent="0.3">
      <c r="A43" s="948" t="s">
        <v>5207</v>
      </c>
      <c r="B43" s="934">
        <v>5</v>
      </c>
      <c r="C43" s="935">
        <v>4.21</v>
      </c>
      <c r="D43" s="933">
        <v>14</v>
      </c>
      <c r="E43" s="938">
        <v>11</v>
      </c>
      <c r="F43" s="939">
        <v>6.84</v>
      </c>
      <c r="G43" s="923">
        <v>5.6</v>
      </c>
      <c r="H43" s="941">
        <v>5</v>
      </c>
      <c r="I43" s="937">
        <v>3.08</v>
      </c>
      <c r="J43" s="922">
        <v>7.6</v>
      </c>
      <c r="K43" s="940">
        <v>0.6</v>
      </c>
      <c r="L43" s="941">
        <v>2</v>
      </c>
      <c r="M43" s="941">
        <v>21</v>
      </c>
      <c r="N43" s="942">
        <v>7</v>
      </c>
      <c r="O43" s="941" t="s">
        <v>5138</v>
      </c>
      <c r="P43" s="943" t="s">
        <v>5208</v>
      </c>
      <c r="Q43" s="944">
        <f t="shared" si="0"/>
        <v>0</v>
      </c>
      <c r="R43" s="978">
        <f t="shared" si="0"/>
        <v>-1.1299999999999999</v>
      </c>
      <c r="S43" s="944">
        <f t="shared" si="1"/>
        <v>-6</v>
      </c>
      <c r="T43" s="978">
        <f t="shared" si="2"/>
        <v>-3.76</v>
      </c>
      <c r="U43" s="985">
        <v>35</v>
      </c>
      <c r="V43" s="934">
        <v>38</v>
      </c>
      <c r="W43" s="934">
        <v>3</v>
      </c>
      <c r="X43" s="983">
        <v>1.0857142857142856</v>
      </c>
      <c r="Y43" s="981">
        <v>8</v>
      </c>
    </row>
    <row r="44" spans="1:25" ht="14.4" customHeight="1" x14ac:dyDescent="0.3">
      <c r="A44" s="947" t="s">
        <v>5209</v>
      </c>
      <c r="B44" s="924">
        <v>1</v>
      </c>
      <c r="C44" s="925">
        <v>0.65</v>
      </c>
      <c r="D44" s="926">
        <v>6</v>
      </c>
      <c r="E44" s="932"/>
      <c r="F44" s="915"/>
      <c r="G44" s="916"/>
      <c r="H44" s="914"/>
      <c r="I44" s="915"/>
      <c r="J44" s="916"/>
      <c r="K44" s="917">
        <v>0.65</v>
      </c>
      <c r="L44" s="914">
        <v>3</v>
      </c>
      <c r="M44" s="914">
        <v>30</v>
      </c>
      <c r="N44" s="918">
        <v>10</v>
      </c>
      <c r="O44" s="914" t="s">
        <v>5138</v>
      </c>
      <c r="P44" s="931" t="s">
        <v>5210</v>
      </c>
      <c r="Q44" s="919">
        <f t="shared" si="0"/>
        <v>-1</v>
      </c>
      <c r="R44" s="977">
        <f t="shared" si="0"/>
        <v>-0.65</v>
      </c>
      <c r="S44" s="919">
        <f t="shared" si="1"/>
        <v>0</v>
      </c>
      <c r="T44" s="977">
        <f t="shared" si="2"/>
        <v>0</v>
      </c>
      <c r="U44" s="984" t="s">
        <v>585</v>
      </c>
      <c r="V44" s="928" t="s">
        <v>585</v>
      </c>
      <c r="W44" s="928" t="s">
        <v>585</v>
      </c>
      <c r="X44" s="982" t="s">
        <v>585</v>
      </c>
      <c r="Y44" s="980"/>
    </row>
    <row r="45" spans="1:25" ht="14.4" customHeight="1" x14ac:dyDescent="0.3">
      <c r="A45" s="947" t="s">
        <v>5211</v>
      </c>
      <c r="B45" s="928"/>
      <c r="C45" s="929"/>
      <c r="D45" s="930"/>
      <c r="E45" s="932">
        <v>1</v>
      </c>
      <c r="F45" s="915">
        <v>0.34</v>
      </c>
      <c r="G45" s="916">
        <v>11</v>
      </c>
      <c r="H45" s="911"/>
      <c r="I45" s="912"/>
      <c r="J45" s="913"/>
      <c r="K45" s="917">
        <v>0.34</v>
      </c>
      <c r="L45" s="914">
        <v>2</v>
      </c>
      <c r="M45" s="914">
        <v>15</v>
      </c>
      <c r="N45" s="918">
        <v>5</v>
      </c>
      <c r="O45" s="914" t="s">
        <v>5138</v>
      </c>
      <c r="P45" s="931" t="s">
        <v>5212</v>
      </c>
      <c r="Q45" s="919">
        <f t="shared" si="0"/>
        <v>0</v>
      </c>
      <c r="R45" s="977">
        <f t="shared" si="0"/>
        <v>0</v>
      </c>
      <c r="S45" s="919">
        <f t="shared" si="1"/>
        <v>-1</v>
      </c>
      <c r="T45" s="977">
        <f t="shared" si="2"/>
        <v>-0.34</v>
      </c>
      <c r="U45" s="984" t="s">
        <v>585</v>
      </c>
      <c r="V45" s="928" t="s">
        <v>585</v>
      </c>
      <c r="W45" s="928" t="s">
        <v>585</v>
      </c>
      <c r="X45" s="982" t="s">
        <v>585</v>
      </c>
      <c r="Y45" s="980"/>
    </row>
    <row r="46" spans="1:25" ht="14.4" customHeight="1" x14ac:dyDescent="0.3">
      <c r="A46" s="948" t="s">
        <v>5213</v>
      </c>
      <c r="B46" s="934"/>
      <c r="C46" s="935"/>
      <c r="D46" s="933"/>
      <c r="E46" s="936"/>
      <c r="F46" s="937"/>
      <c r="G46" s="921"/>
      <c r="H46" s="938">
        <v>1</v>
      </c>
      <c r="I46" s="939">
        <v>0.53</v>
      </c>
      <c r="J46" s="922">
        <v>10</v>
      </c>
      <c r="K46" s="940">
        <v>0.53</v>
      </c>
      <c r="L46" s="941">
        <v>3</v>
      </c>
      <c r="M46" s="941">
        <v>24</v>
      </c>
      <c r="N46" s="942">
        <v>8</v>
      </c>
      <c r="O46" s="941" t="s">
        <v>5138</v>
      </c>
      <c r="P46" s="943" t="s">
        <v>5214</v>
      </c>
      <c r="Q46" s="944">
        <f t="shared" si="0"/>
        <v>1</v>
      </c>
      <c r="R46" s="978">
        <f t="shared" si="0"/>
        <v>0.53</v>
      </c>
      <c r="S46" s="944">
        <f t="shared" si="1"/>
        <v>1</v>
      </c>
      <c r="T46" s="978">
        <f t="shared" si="2"/>
        <v>0.53</v>
      </c>
      <c r="U46" s="985">
        <v>8</v>
      </c>
      <c r="V46" s="934">
        <v>10</v>
      </c>
      <c r="W46" s="934">
        <v>2</v>
      </c>
      <c r="X46" s="983">
        <v>1.25</v>
      </c>
      <c r="Y46" s="981">
        <v>2</v>
      </c>
    </row>
    <row r="47" spans="1:25" ht="14.4" customHeight="1" x14ac:dyDescent="0.3">
      <c r="A47" s="947" t="s">
        <v>5215</v>
      </c>
      <c r="B47" s="928"/>
      <c r="C47" s="929"/>
      <c r="D47" s="930"/>
      <c r="E47" s="911">
        <v>1</v>
      </c>
      <c r="F47" s="912">
        <v>0.8</v>
      </c>
      <c r="G47" s="913">
        <v>3</v>
      </c>
      <c r="H47" s="914"/>
      <c r="I47" s="915"/>
      <c r="J47" s="916"/>
      <c r="K47" s="917">
        <v>0.53</v>
      </c>
      <c r="L47" s="914">
        <v>3</v>
      </c>
      <c r="M47" s="914">
        <v>24</v>
      </c>
      <c r="N47" s="918">
        <v>8</v>
      </c>
      <c r="O47" s="914" t="s">
        <v>5138</v>
      </c>
      <c r="P47" s="931" t="s">
        <v>5216</v>
      </c>
      <c r="Q47" s="919">
        <f t="shared" si="0"/>
        <v>0</v>
      </c>
      <c r="R47" s="977">
        <f t="shared" si="0"/>
        <v>0</v>
      </c>
      <c r="S47" s="919">
        <f t="shared" si="1"/>
        <v>-1</v>
      </c>
      <c r="T47" s="977">
        <f t="shared" si="2"/>
        <v>-0.8</v>
      </c>
      <c r="U47" s="984" t="s">
        <v>585</v>
      </c>
      <c r="V47" s="928" t="s">
        <v>585</v>
      </c>
      <c r="W47" s="928" t="s">
        <v>585</v>
      </c>
      <c r="X47" s="982" t="s">
        <v>585</v>
      </c>
      <c r="Y47" s="980"/>
    </row>
    <row r="48" spans="1:25" ht="14.4" customHeight="1" x14ac:dyDescent="0.3">
      <c r="A48" s="947" t="s">
        <v>5217</v>
      </c>
      <c r="B48" s="928"/>
      <c r="C48" s="929"/>
      <c r="D48" s="930"/>
      <c r="E48" s="932"/>
      <c r="F48" s="915"/>
      <c r="G48" s="916"/>
      <c r="H48" s="911">
        <v>1</v>
      </c>
      <c r="I48" s="912">
        <v>0.48</v>
      </c>
      <c r="J48" s="913">
        <v>2</v>
      </c>
      <c r="K48" s="917">
        <v>0.48</v>
      </c>
      <c r="L48" s="914">
        <v>2</v>
      </c>
      <c r="M48" s="914">
        <v>21</v>
      </c>
      <c r="N48" s="918">
        <v>7</v>
      </c>
      <c r="O48" s="914" t="s">
        <v>5138</v>
      </c>
      <c r="P48" s="931" t="s">
        <v>5218</v>
      </c>
      <c r="Q48" s="919">
        <f t="shared" si="0"/>
        <v>1</v>
      </c>
      <c r="R48" s="977">
        <f t="shared" si="0"/>
        <v>0.48</v>
      </c>
      <c r="S48" s="919">
        <f t="shared" si="1"/>
        <v>1</v>
      </c>
      <c r="T48" s="977">
        <f t="shared" si="2"/>
        <v>0.48</v>
      </c>
      <c r="U48" s="984">
        <v>7</v>
      </c>
      <c r="V48" s="928">
        <v>2</v>
      </c>
      <c r="W48" s="928">
        <v>-5</v>
      </c>
      <c r="X48" s="982">
        <v>0.2857142857142857</v>
      </c>
      <c r="Y48" s="980"/>
    </row>
    <row r="49" spans="1:25" ht="14.4" customHeight="1" x14ac:dyDescent="0.3">
      <c r="A49" s="948" t="s">
        <v>5219</v>
      </c>
      <c r="B49" s="934"/>
      <c r="C49" s="935"/>
      <c r="D49" s="933"/>
      <c r="E49" s="936"/>
      <c r="F49" s="937"/>
      <c r="G49" s="921"/>
      <c r="H49" s="938">
        <v>1</v>
      </c>
      <c r="I49" s="939">
        <v>1.05</v>
      </c>
      <c r="J49" s="922">
        <v>16</v>
      </c>
      <c r="K49" s="940">
        <v>0.87</v>
      </c>
      <c r="L49" s="941">
        <v>3</v>
      </c>
      <c r="M49" s="941">
        <v>30</v>
      </c>
      <c r="N49" s="942">
        <v>10</v>
      </c>
      <c r="O49" s="941" t="s">
        <v>5138</v>
      </c>
      <c r="P49" s="943" t="s">
        <v>5220</v>
      </c>
      <c r="Q49" s="944">
        <f t="shared" si="0"/>
        <v>1</v>
      </c>
      <c r="R49" s="978">
        <f t="shared" si="0"/>
        <v>1.05</v>
      </c>
      <c r="S49" s="944">
        <f t="shared" si="1"/>
        <v>1</v>
      </c>
      <c r="T49" s="978">
        <f t="shared" si="2"/>
        <v>1.05</v>
      </c>
      <c r="U49" s="985">
        <v>10</v>
      </c>
      <c r="V49" s="934">
        <v>16</v>
      </c>
      <c r="W49" s="934">
        <v>6</v>
      </c>
      <c r="X49" s="983">
        <v>1.6</v>
      </c>
      <c r="Y49" s="981">
        <v>6</v>
      </c>
    </row>
    <row r="50" spans="1:25" ht="14.4" customHeight="1" x14ac:dyDescent="0.3">
      <c r="A50" s="947" t="s">
        <v>5221</v>
      </c>
      <c r="B50" s="924">
        <v>1</v>
      </c>
      <c r="C50" s="925">
        <v>3.32</v>
      </c>
      <c r="D50" s="926">
        <v>5</v>
      </c>
      <c r="E50" s="932"/>
      <c r="F50" s="915"/>
      <c r="G50" s="916"/>
      <c r="H50" s="914"/>
      <c r="I50" s="915"/>
      <c r="J50" s="916"/>
      <c r="K50" s="917">
        <v>3.32</v>
      </c>
      <c r="L50" s="914">
        <v>5</v>
      </c>
      <c r="M50" s="914">
        <v>45</v>
      </c>
      <c r="N50" s="918">
        <v>15</v>
      </c>
      <c r="O50" s="914" t="s">
        <v>5138</v>
      </c>
      <c r="P50" s="931" t="s">
        <v>5222</v>
      </c>
      <c r="Q50" s="919">
        <f t="shared" si="0"/>
        <v>-1</v>
      </c>
      <c r="R50" s="977">
        <f t="shared" si="0"/>
        <v>-3.32</v>
      </c>
      <c r="S50" s="919">
        <f t="shared" si="1"/>
        <v>0</v>
      </c>
      <c r="T50" s="977">
        <f t="shared" si="2"/>
        <v>0</v>
      </c>
      <c r="U50" s="984" t="s">
        <v>585</v>
      </c>
      <c r="V50" s="928" t="s">
        <v>585</v>
      </c>
      <c r="W50" s="928" t="s">
        <v>585</v>
      </c>
      <c r="X50" s="982" t="s">
        <v>585</v>
      </c>
      <c r="Y50" s="980"/>
    </row>
    <row r="51" spans="1:25" ht="14.4" customHeight="1" x14ac:dyDescent="0.3">
      <c r="A51" s="947" t="s">
        <v>5223</v>
      </c>
      <c r="B51" s="928"/>
      <c r="C51" s="929"/>
      <c r="D51" s="930"/>
      <c r="E51" s="932"/>
      <c r="F51" s="915"/>
      <c r="G51" s="916"/>
      <c r="H51" s="911">
        <v>1</v>
      </c>
      <c r="I51" s="912">
        <v>2.7</v>
      </c>
      <c r="J51" s="920">
        <v>29</v>
      </c>
      <c r="K51" s="917">
        <v>1.2</v>
      </c>
      <c r="L51" s="914">
        <v>2</v>
      </c>
      <c r="M51" s="914">
        <v>18</v>
      </c>
      <c r="N51" s="918">
        <v>6</v>
      </c>
      <c r="O51" s="914" t="s">
        <v>5138</v>
      </c>
      <c r="P51" s="931" t="s">
        <v>5224</v>
      </c>
      <c r="Q51" s="919">
        <f t="shared" si="0"/>
        <v>1</v>
      </c>
      <c r="R51" s="977">
        <f t="shared" si="0"/>
        <v>2.7</v>
      </c>
      <c r="S51" s="919">
        <f t="shared" si="1"/>
        <v>1</v>
      </c>
      <c r="T51" s="977">
        <f t="shared" si="2"/>
        <v>2.7</v>
      </c>
      <c r="U51" s="984">
        <v>6</v>
      </c>
      <c r="V51" s="928">
        <v>29</v>
      </c>
      <c r="W51" s="928">
        <v>23</v>
      </c>
      <c r="X51" s="982">
        <v>4.833333333333333</v>
      </c>
      <c r="Y51" s="980">
        <v>23</v>
      </c>
    </row>
    <row r="52" spans="1:25" ht="14.4" customHeight="1" x14ac:dyDescent="0.3">
      <c r="A52" s="947" t="s">
        <v>5225</v>
      </c>
      <c r="B52" s="924">
        <v>3</v>
      </c>
      <c r="C52" s="925">
        <v>1.38</v>
      </c>
      <c r="D52" s="926">
        <v>3.7</v>
      </c>
      <c r="E52" s="932">
        <v>5</v>
      </c>
      <c r="F52" s="915">
        <v>2.2999999999999998</v>
      </c>
      <c r="G52" s="916">
        <v>6.6</v>
      </c>
      <c r="H52" s="914">
        <v>2</v>
      </c>
      <c r="I52" s="915">
        <v>0.92</v>
      </c>
      <c r="J52" s="920">
        <v>8</v>
      </c>
      <c r="K52" s="917">
        <v>0.46</v>
      </c>
      <c r="L52" s="914">
        <v>2</v>
      </c>
      <c r="M52" s="914">
        <v>18</v>
      </c>
      <c r="N52" s="918">
        <v>6</v>
      </c>
      <c r="O52" s="914" t="s">
        <v>5138</v>
      </c>
      <c r="P52" s="931" t="s">
        <v>5226</v>
      </c>
      <c r="Q52" s="919">
        <f t="shared" si="0"/>
        <v>-1</v>
      </c>
      <c r="R52" s="977">
        <f t="shared" si="0"/>
        <v>-0.45999999999999985</v>
      </c>
      <c r="S52" s="919">
        <f t="shared" si="1"/>
        <v>-3</v>
      </c>
      <c r="T52" s="977">
        <f t="shared" si="2"/>
        <v>-1.38</v>
      </c>
      <c r="U52" s="984">
        <v>12</v>
      </c>
      <c r="V52" s="928">
        <v>16</v>
      </c>
      <c r="W52" s="928">
        <v>4</v>
      </c>
      <c r="X52" s="982">
        <v>1.3333333333333333</v>
      </c>
      <c r="Y52" s="980">
        <v>4</v>
      </c>
    </row>
    <row r="53" spans="1:25" ht="14.4" customHeight="1" x14ac:dyDescent="0.3">
      <c r="A53" s="948" t="s">
        <v>5227</v>
      </c>
      <c r="B53" s="945">
        <v>6</v>
      </c>
      <c r="C53" s="946">
        <v>3.89</v>
      </c>
      <c r="D53" s="927">
        <v>5</v>
      </c>
      <c r="E53" s="936">
        <v>13</v>
      </c>
      <c r="F53" s="937">
        <v>8.4</v>
      </c>
      <c r="G53" s="921">
        <v>8.6</v>
      </c>
      <c r="H53" s="941">
        <v>6</v>
      </c>
      <c r="I53" s="937">
        <v>3.9</v>
      </c>
      <c r="J53" s="922">
        <v>8.6999999999999993</v>
      </c>
      <c r="K53" s="940">
        <v>0.65</v>
      </c>
      <c r="L53" s="941">
        <v>3</v>
      </c>
      <c r="M53" s="941">
        <v>24</v>
      </c>
      <c r="N53" s="942">
        <v>8</v>
      </c>
      <c r="O53" s="941" t="s">
        <v>5138</v>
      </c>
      <c r="P53" s="943" t="s">
        <v>5226</v>
      </c>
      <c r="Q53" s="944">
        <f t="shared" si="0"/>
        <v>0</v>
      </c>
      <c r="R53" s="978">
        <f t="shared" si="0"/>
        <v>9.9999999999997868E-3</v>
      </c>
      <c r="S53" s="944">
        <f t="shared" si="1"/>
        <v>-7</v>
      </c>
      <c r="T53" s="978">
        <f t="shared" si="2"/>
        <v>-4.5</v>
      </c>
      <c r="U53" s="985">
        <v>48</v>
      </c>
      <c r="V53" s="934">
        <v>52.199999999999996</v>
      </c>
      <c r="W53" s="934">
        <v>4.1999999999999957</v>
      </c>
      <c r="X53" s="983">
        <v>1.0874999999999999</v>
      </c>
      <c r="Y53" s="981">
        <v>11</v>
      </c>
    </row>
    <row r="54" spans="1:25" ht="14.4" customHeight="1" x14ac:dyDescent="0.3">
      <c r="A54" s="948" t="s">
        <v>5228</v>
      </c>
      <c r="B54" s="945">
        <v>15</v>
      </c>
      <c r="C54" s="946">
        <v>14.76</v>
      </c>
      <c r="D54" s="927">
        <v>7.5</v>
      </c>
      <c r="E54" s="936">
        <v>5</v>
      </c>
      <c r="F54" s="937">
        <v>4.6100000000000003</v>
      </c>
      <c r="G54" s="921">
        <v>5.8</v>
      </c>
      <c r="H54" s="941">
        <v>6</v>
      </c>
      <c r="I54" s="937">
        <v>5.76</v>
      </c>
      <c r="J54" s="921">
        <v>7.8</v>
      </c>
      <c r="K54" s="940">
        <v>1</v>
      </c>
      <c r="L54" s="941">
        <v>3</v>
      </c>
      <c r="M54" s="941">
        <v>30</v>
      </c>
      <c r="N54" s="942">
        <v>10</v>
      </c>
      <c r="O54" s="941" t="s">
        <v>5138</v>
      </c>
      <c r="P54" s="943" t="s">
        <v>5226</v>
      </c>
      <c r="Q54" s="944">
        <f t="shared" si="0"/>
        <v>-9</v>
      </c>
      <c r="R54" s="978">
        <f t="shared" si="0"/>
        <v>-9</v>
      </c>
      <c r="S54" s="944">
        <f t="shared" si="1"/>
        <v>1</v>
      </c>
      <c r="T54" s="978">
        <f t="shared" si="2"/>
        <v>1.1499999999999995</v>
      </c>
      <c r="U54" s="985">
        <v>60</v>
      </c>
      <c r="V54" s="934">
        <v>46.8</v>
      </c>
      <c r="W54" s="934">
        <v>-13.200000000000003</v>
      </c>
      <c r="X54" s="983">
        <v>0.77999999999999992</v>
      </c>
      <c r="Y54" s="981">
        <v>12</v>
      </c>
    </row>
    <row r="55" spans="1:25" ht="14.4" customHeight="1" x14ac:dyDescent="0.3">
      <c r="A55" s="947" t="s">
        <v>5229</v>
      </c>
      <c r="B55" s="924">
        <v>5</v>
      </c>
      <c r="C55" s="925">
        <v>2.77</v>
      </c>
      <c r="D55" s="926">
        <v>7.2</v>
      </c>
      <c r="E55" s="932">
        <v>1</v>
      </c>
      <c r="F55" s="915">
        <v>0.32</v>
      </c>
      <c r="G55" s="916">
        <v>2</v>
      </c>
      <c r="H55" s="914"/>
      <c r="I55" s="915"/>
      <c r="J55" s="916"/>
      <c r="K55" s="917">
        <v>0.32</v>
      </c>
      <c r="L55" s="914">
        <v>1</v>
      </c>
      <c r="M55" s="914">
        <v>9</v>
      </c>
      <c r="N55" s="918">
        <v>3</v>
      </c>
      <c r="O55" s="914" t="s">
        <v>5138</v>
      </c>
      <c r="P55" s="931" t="s">
        <v>5230</v>
      </c>
      <c r="Q55" s="919">
        <f t="shared" si="0"/>
        <v>-5</v>
      </c>
      <c r="R55" s="977">
        <f t="shared" si="0"/>
        <v>-2.77</v>
      </c>
      <c r="S55" s="919">
        <f t="shared" si="1"/>
        <v>-1</v>
      </c>
      <c r="T55" s="977">
        <f t="shared" si="2"/>
        <v>-0.32</v>
      </c>
      <c r="U55" s="984" t="s">
        <v>585</v>
      </c>
      <c r="V55" s="928" t="s">
        <v>585</v>
      </c>
      <c r="W55" s="928" t="s">
        <v>585</v>
      </c>
      <c r="X55" s="982" t="s">
        <v>585</v>
      </c>
      <c r="Y55" s="980"/>
    </row>
    <row r="56" spans="1:25" ht="14.4" customHeight="1" x14ac:dyDescent="0.3">
      <c r="A56" s="948" t="s">
        <v>5231</v>
      </c>
      <c r="B56" s="945">
        <v>3</v>
      </c>
      <c r="C56" s="946">
        <v>1.58</v>
      </c>
      <c r="D56" s="927">
        <v>7</v>
      </c>
      <c r="E56" s="936">
        <v>6</v>
      </c>
      <c r="F56" s="937">
        <v>3.17</v>
      </c>
      <c r="G56" s="921">
        <v>7.3</v>
      </c>
      <c r="H56" s="941"/>
      <c r="I56" s="937"/>
      <c r="J56" s="921"/>
      <c r="K56" s="940">
        <v>0.53</v>
      </c>
      <c r="L56" s="941">
        <v>2</v>
      </c>
      <c r="M56" s="941">
        <v>18</v>
      </c>
      <c r="N56" s="942">
        <v>6</v>
      </c>
      <c r="O56" s="941" t="s">
        <v>5138</v>
      </c>
      <c r="P56" s="943" t="s">
        <v>5232</v>
      </c>
      <c r="Q56" s="944">
        <f t="shared" si="0"/>
        <v>-3</v>
      </c>
      <c r="R56" s="978">
        <f t="shared" si="0"/>
        <v>-1.58</v>
      </c>
      <c r="S56" s="944">
        <f t="shared" si="1"/>
        <v>-6</v>
      </c>
      <c r="T56" s="978">
        <f t="shared" si="2"/>
        <v>-3.17</v>
      </c>
      <c r="U56" s="985" t="s">
        <v>585</v>
      </c>
      <c r="V56" s="934" t="s">
        <v>585</v>
      </c>
      <c r="W56" s="934" t="s">
        <v>585</v>
      </c>
      <c r="X56" s="983" t="s">
        <v>585</v>
      </c>
      <c r="Y56" s="981"/>
    </row>
    <row r="57" spans="1:25" ht="14.4" customHeight="1" x14ac:dyDescent="0.3">
      <c r="A57" s="948" t="s">
        <v>5233</v>
      </c>
      <c r="B57" s="945">
        <v>4</v>
      </c>
      <c r="C57" s="946">
        <v>3.14</v>
      </c>
      <c r="D57" s="927">
        <v>9.3000000000000007</v>
      </c>
      <c r="E57" s="936">
        <v>4</v>
      </c>
      <c r="F57" s="937">
        <v>2.59</v>
      </c>
      <c r="G57" s="921">
        <v>8.5</v>
      </c>
      <c r="H57" s="941">
        <v>2</v>
      </c>
      <c r="I57" s="937">
        <v>1.74</v>
      </c>
      <c r="J57" s="922">
        <v>11</v>
      </c>
      <c r="K57" s="940">
        <v>0.69</v>
      </c>
      <c r="L57" s="941">
        <v>3</v>
      </c>
      <c r="M57" s="941">
        <v>24</v>
      </c>
      <c r="N57" s="942">
        <v>8</v>
      </c>
      <c r="O57" s="941" t="s">
        <v>5138</v>
      </c>
      <c r="P57" s="943" t="s">
        <v>5234</v>
      </c>
      <c r="Q57" s="944">
        <f t="shared" si="0"/>
        <v>-2</v>
      </c>
      <c r="R57" s="978">
        <f t="shared" si="0"/>
        <v>-1.4000000000000001</v>
      </c>
      <c r="S57" s="944">
        <f t="shared" si="1"/>
        <v>-2</v>
      </c>
      <c r="T57" s="978">
        <f t="shared" si="2"/>
        <v>-0.84999999999999987</v>
      </c>
      <c r="U57" s="985">
        <v>16</v>
      </c>
      <c r="V57" s="934">
        <v>22</v>
      </c>
      <c r="W57" s="934">
        <v>6</v>
      </c>
      <c r="X57" s="983">
        <v>1.375</v>
      </c>
      <c r="Y57" s="981">
        <v>7</v>
      </c>
    </row>
    <row r="58" spans="1:25" ht="14.4" customHeight="1" x14ac:dyDescent="0.3">
      <c r="A58" s="947" t="s">
        <v>5235</v>
      </c>
      <c r="B58" s="928"/>
      <c r="C58" s="929"/>
      <c r="D58" s="930"/>
      <c r="E58" s="932"/>
      <c r="F58" s="915"/>
      <c r="G58" s="916"/>
      <c r="H58" s="911">
        <v>1</v>
      </c>
      <c r="I58" s="912">
        <v>1.65</v>
      </c>
      <c r="J58" s="920">
        <v>18</v>
      </c>
      <c r="K58" s="917">
        <v>0.85</v>
      </c>
      <c r="L58" s="914">
        <v>1</v>
      </c>
      <c r="M58" s="914">
        <v>12</v>
      </c>
      <c r="N58" s="918">
        <v>4</v>
      </c>
      <c r="O58" s="914" t="s">
        <v>5138</v>
      </c>
      <c r="P58" s="931" t="s">
        <v>5236</v>
      </c>
      <c r="Q58" s="919">
        <f t="shared" si="0"/>
        <v>1</v>
      </c>
      <c r="R58" s="977">
        <f t="shared" si="0"/>
        <v>1.65</v>
      </c>
      <c r="S58" s="919">
        <f t="shared" si="1"/>
        <v>1</v>
      </c>
      <c r="T58" s="977">
        <f t="shared" si="2"/>
        <v>1.65</v>
      </c>
      <c r="U58" s="984">
        <v>4</v>
      </c>
      <c r="V58" s="928">
        <v>18</v>
      </c>
      <c r="W58" s="928">
        <v>14</v>
      </c>
      <c r="X58" s="982">
        <v>4.5</v>
      </c>
      <c r="Y58" s="980">
        <v>14</v>
      </c>
    </row>
    <row r="59" spans="1:25" ht="14.4" customHeight="1" x14ac:dyDescent="0.3">
      <c r="A59" s="947" t="s">
        <v>5237</v>
      </c>
      <c r="B59" s="924">
        <v>7</v>
      </c>
      <c r="C59" s="925">
        <v>2.78</v>
      </c>
      <c r="D59" s="926">
        <v>7.7</v>
      </c>
      <c r="E59" s="932">
        <v>1</v>
      </c>
      <c r="F59" s="915">
        <v>0.34</v>
      </c>
      <c r="G59" s="916">
        <v>10</v>
      </c>
      <c r="H59" s="914">
        <v>5</v>
      </c>
      <c r="I59" s="915">
        <v>1.89</v>
      </c>
      <c r="J59" s="920">
        <v>7.2</v>
      </c>
      <c r="K59" s="917">
        <v>0.34</v>
      </c>
      <c r="L59" s="914">
        <v>1</v>
      </c>
      <c r="M59" s="914">
        <v>12</v>
      </c>
      <c r="N59" s="918">
        <v>4</v>
      </c>
      <c r="O59" s="914" t="s">
        <v>5138</v>
      </c>
      <c r="P59" s="931" t="s">
        <v>5238</v>
      </c>
      <c r="Q59" s="919">
        <f t="shared" si="0"/>
        <v>-2</v>
      </c>
      <c r="R59" s="977">
        <f t="shared" si="0"/>
        <v>-0.8899999999999999</v>
      </c>
      <c r="S59" s="919">
        <f t="shared" si="1"/>
        <v>4</v>
      </c>
      <c r="T59" s="977">
        <f t="shared" si="2"/>
        <v>1.5499999999999998</v>
      </c>
      <c r="U59" s="984">
        <v>20</v>
      </c>
      <c r="V59" s="928">
        <v>36</v>
      </c>
      <c r="W59" s="928">
        <v>16</v>
      </c>
      <c r="X59" s="982">
        <v>1.8</v>
      </c>
      <c r="Y59" s="980">
        <v>18</v>
      </c>
    </row>
    <row r="60" spans="1:25" ht="14.4" customHeight="1" x14ac:dyDescent="0.3">
      <c r="A60" s="948" t="s">
        <v>5239</v>
      </c>
      <c r="B60" s="945">
        <v>8</v>
      </c>
      <c r="C60" s="946">
        <v>3.65</v>
      </c>
      <c r="D60" s="927">
        <v>5.8</v>
      </c>
      <c r="E60" s="936">
        <v>4</v>
      </c>
      <c r="F60" s="937">
        <v>1.83</v>
      </c>
      <c r="G60" s="921">
        <v>10</v>
      </c>
      <c r="H60" s="941">
        <v>13</v>
      </c>
      <c r="I60" s="937">
        <v>5.93</v>
      </c>
      <c r="J60" s="922">
        <v>5.5</v>
      </c>
      <c r="K60" s="940">
        <v>0.46</v>
      </c>
      <c r="L60" s="941">
        <v>2</v>
      </c>
      <c r="M60" s="941">
        <v>15</v>
      </c>
      <c r="N60" s="942">
        <v>5</v>
      </c>
      <c r="O60" s="941" t="s">
        <v>5138</v>
      </c>
      <c r="P60" s="943" t="s">
        <v>5240</v>
      </c>
      <c r="Q60" s="944">
        <f t="shared" si="0"/>
        <v>5</v>
      </c>
      <c r="R60" s="978">
        <f t="shared" si="0"/>
        <v>2.2799999999999998</v>
      </c>
      <c r="S60" s="944">
        <f t="shared" si="1"/>
        <v>9</v>
      </c>
      <c r="T60" s="978">
        <f t="shared" si="2"/>
        <v>4.0999999999999996</v>
      </c>
      <c r="U60" s="985">
        <v>65</v>
      </c>
      <c r="V60" s="934">
        <v>71.5</v>
      </c>
      <c r="W60" s="934">
        <v>6.5</v>
      </c>
      <c r="X60" s="983">
        <v>1.1000000000000001</v>
      </c>
      <c r="Y60" s="981">
        <v>19</v>
      </c>
    </row>
    <row r="61" spans="1:25" ht="14.4" customHeight="1" x14ac:dyDescent="0.3">
      <c r="A61" s="948" t="s">
        <v>5241</v>
      </c>
      <c r="B61" s="945">
        <v>10</v>
      </c>
      <c r="C61" s="946">
        <v>6.02</v>
      </c>
      <c r="D61" s="927">
        <v>8</v>
      </c>
      <c r="E61" s="936">
        <v>3</v>
      </c>
      <c r="F61" s="937">
        <v>1.97</v>
      </c>
      <c r="G61" s="921">
        <v>10.7</v>
      </c>
      <c r="H61" s="941">
        <v>4</v>
      </c>
      <c r="I61" s="937">
        <v>2.98</v>
      </c>
      <c r="J61" s="922">
        <v>11</v>
      </c>
      <c r="K61" s="940">
        <v>0.59</v>
      </c>
      <c r="L61" s="941">
        <v>2</v>
      </c>
      <c r="M61" s="941">
        <v>18</v>
      </c>
      <c r="N61" s="942">
        <v>6</v>
      </c>
      <c r="O61" s="941" t="s">
        <v>5138</v>
      </c>
      <c r="P61" s="943" t="s">
        <v>5242</v>
      </c>
      <c r="Q61" s="944">
        <f t="shared" si="0"/>
        <v>-6</v>
      </c>
      <c r="R61" s="978">
        <f t="shared" si="0"/>
        <v>-3.0399999999999996</v>
      </c>
      <c r="S61" s="944">
        <f t="shared" si="1"/>
        <v>1</v>
      </c>
      <c r="T61" s="978">
        <f t="shared" si="2"/>
        <v>1.01</v>
      </c>
      <c r="U61" s="985">
        <v>24</v>
      </c>
      <c r="V61" s="934">
        <v>44</v>
      </c>
      <c r="W61" s="934">
        <v>20</v>
      </c>
      <c r="X61" s="983">
        <v>1.8333333333333333</v>
      </c>
      <c r="Y61" s="981">
        <v>20</v>
      </c>
    </row>
    <row r="62" spans="1:25" ht="14.4" customHeight="1" x14ac:dyDescent="0.3">
      <c r="A62" s="947" t="s">
        <v>5243</v>
      </c>
      <c r="B62" s="928"/>
      <c r="C62" s="929"/>
      <c r="D62" s="930"/>
      <c r="E62" s="911">
        <v>1</v>
      </c>
      <c r="F62" s="912">
        <v>0.56000000000000005</v>
      </c>
      <c r="G62" s="913">
        <v>7</v>
      </c>
      <c r="H62" s="914"/>
      <c r="I62" s="915"/>
      <c r="J62" s="916"/>
      <c r="K62" s="917">
        <v>0.56000000000000005</v>
      </c>
      <c r="L62" s="914">
        <v>2</v>
      </c>
      <c r="M62" s="914">
        <v>15</v>
      </c>
      <c r="N62" s="918">
        <v>5</v>
      </c>
      <c r="O62" s="914" t="s">
        <v>5138</v>
      </c>
      <c r="P62" s="931" t="s">
        <v>5244</v>
      </c>
      <c r="Q62" s="919">
        <f t="shared" si="0"/>
        <v>0</v>
      </c>
      <c r="R62" s="977">
        <f t="shared" si="0"/>
        <v>0</v>
      </c>
      <c r="S62" s="919">
        <f t="shared" si="1"/>
        <v>-1</v>
      </c>
      <c r="T62" s="977">
        <f t="shared" si="2"/>
        <v>-0.56000000000000005</v>
      </c>
      <c r="U62" s="984" t="s">
        <v>585</v>
      </c>
      <c r="V62" s="928" t="s">
        <v>585</v>
      </c>
      <c r="W62" s="928" t="s">
        <v>585</v>
      </c>
      <c r="X62" s="982" t="s">
        <v>585</v>
      </c>
      <c r="Y62" s="980"/>
    </row>
    <row r="63" spans="1:25" ht="14.4" customHeight="1" x14ac:dyDescent="0.3">
      <c r="A63" s="947" t="s">
        <v>5245</v>
      </c>
      <c r="B63" s="928"/>
      <c r="C63" s="929"/>
      <c r="D63" s="930"/>
      <c r="E63" s="911">
        <v>1</v>
      </c>
      <c r="F63" s="912">
        <v>4.47</v>
      </c>
      <c r="G63" s="913">
        <v>26</v>
      </c>
      <c r="H63" s="914"/>
      <c r="I63" s="915"/>
      <c r="J63" s="916"/>
      <c r="K63" s="917">
        <v>3.37</v>
      </c>
      <c r="L63" s="914">
        <v>5</v>
      </c>
      <c r="M63" s="914">
        <v>45</v>
      </c>
      <c r="N63" s="918">
        <v>15</v>
      </c>
      <c r="O63" s="914" t="s">
        <v>5138</v>
      </c>
      <c r="P63" s="931" t="s">
        <v>5246</v>
      </c>
      <c r="Q63" s="919">
        <f t="shared" si="0"/>
        <v>0</v>
      </c>
      <c r="R63" s="977">
        <f t="shared" si="0"/>
        <v>0</v>
      </c>
      <c r="S63" s="919">
        <f t="shared" si="1"/>
        <v>-1</v>
      </c>
      <c r="T63" s="977">
        <f t="shared" si="2"/>
        <v>-4.47</v>
      </c>
      <c r="U63" s="984" t="s">
        <v>585</v>
      </c>
      <c r="V63" s="928" t="s">
        <v>585</v>
      </c>
      <c r="W63" s="928" t="s">
        <v>585</v>
      </c>
      <c r="X63" s="982" t="s">
        <v>585</v>
      </c>
      <c r="Y63" s="980"/>
    </row>
    <row r="64" spans="1:25" ht="14.4" customHeight="1" x14ac:dyDescent="0.3">
      <c r="A64" s="947" t="s">
        <v>5247</v>
      </c>
      <c r="B64" s="928"/>
      <c r="C64" s="929"/>
      <c r="D64" s="930"/>
      <c r="E64" s="932"/>
      <c r="F64" s="915"/>
      <c r="G64" s="916"/>
      <c r="H64" s="911">
        <v>1</v>
      </c>
      <c r="I64" s="912">
        <v>3.53</v>
      </c>
      <c r="J64" s="920">
        <v>36</v>
      </c>
      <c r="K64" s="917">
        <v>3.04</v>
      </c>
      <c r="L64" s="914">
        <v>4</v>
      </c>
      <c r="M64" s="914">
        <v>36</v>
      </c>
      <c r="N64" s="918">
        <v>12</v>
      </c>
      <c r="O64" s="914" t="s">
        <v>5138</v>
      </c>
      <c r="P64" s="931" t="s">
        <v>5248</v>
      </c>
      <c r="Q64" s="919">
        <f t="shared" si="0"/>
        <v>1</v>
      </c>
      <c r="R64" s="977">
        <f t="shared" si="0"/>
        <v>3.53</v>
      </c>
      <c r="S64" s="919">
        <f t="shared" si="1"/>
        <v>1</v>
      </c>
      <c r="T64" s="977">
        <f t="shared" si="2"/>
        <v>3.53</v>
      </c>
      <c r="U64" s="984">
        <v>12</v>
      </c>
      <c r="V64" s="928">
        <v>36</v>
      </c>
      <c r="W64" s="928">
        <v>24</v>
      </c>
      <c r="X64" s="982">
        <v>3</v>
      </c>
      <c r="Y64" s="980">
        <v>24</v>
      </c>
    </row>
    <row r="65" spans="1:25" ht="14.4" customHeight="1" x14ac:dyDescent="0.3">
      <c r="A65" s="947" t="s">
        <v>5249</v>
      </c>
      <c r="B65" s="928"/>
      <c r="C65" s="929"/>
      <c r="D65" s="930"/>
      <c r="E65" s="911">
        <v>6</v>
      </c>
      <c r="F65" s="912">
        <v>11.9</v>
      </c>
      <c r="G65" s="913">
        <v>11.3</v>
      </c>
      <c r="H65" s="914">
        <v>1</v>
      </c>
      <c r="I65" s="915">
        <v>1.03</v>
      </c>
      <c r="J65" s="916">
        <v>4</v>
      </c>
      <c r="K65" s="917">
        <v>1.03</v>
      </c>
      <c r="L65" s="914">
        <v>2</v>
      </c>
      <c r="M65" s="914">
        <v>18</v>
      </c>
      <c r="N65" s="918">
        <v>6</v>
      </c>
      <c r="O65" s="914" t="s">
        <v>5138</v>
      </c>
      <c r="P65" s="931" t="s">
        <v>5250</v>
      </c>
      <c r="Q65" s="919">
        <f t="shared" si="0"/>
        <v>1</v>
      </c>
      <c r="R65" s="977">
        <f t="shared" si="0"/>
        <v>1.03</v>
      </c>
      <c r="S65" s="919">
        <f t="shared" si="1"/>
        <v>-5</v>
      </c>
      <c r="T65" s="977">
        <f t="shared" si="2"/>
        <v>-10.870000000000001</v>
      </c>
      <c r="U65" s="984">
        <v>6</v>
      </c>
      <c r="V65" s="928">
        <v>4</v>
      </c>
      <c r="W65" s="928">
        <v>-2</v>
      </c>
      <c r="X65" s="982">
        <v>0.66666666666666663</v>
      </c>
      <c r="Y65" s="980"/>
    </row>
    <row r="66" spans="1:25" ht="14.4" customHeight="1" x14ac:dyDescent="0.3">
      <c r="A66" s="948" t="s">
        <v>5251</v>
      </c>
      <c r="B66" s="934"/>
      <c r="C66" s="935"/>
      <c r="D66" s="933"/>
      <c r="E66" s="938">
        <v>1</v>
      </c>
      <c r="F66" s="939">
        <v>3.76</v>
      </c>
      <c r="G66" s="923">
        <v>52</v>
      </c>
      <c r="H66" s="941"/>
      <c r="I66" s="937"/>
      <c r="J66" s="921"/>
      <c r="K66" s="940">
        <v>1.73</v>
      </c>
      <c r="L66" s="941">
        <v>3</v>
      </c>
      <c r="M66" s="941">
        <v>30</v>
      </c>
      <c r="N66" s="942">
        <v>10</v>
      </c>
      <c r="O66" s="941" t="s">
        <v>5138</v>
      </c>
      <c r="P66" s="943" t="s">
        <v>5250</v>
      </c>
      <c r="Q66" s="944">
        <f t="shared" si="0"/>
        <v>0</v>
      </c>
      <c r="R66" s="978">
        <f t="shared" si="0"/>
        <v>0</v>
      </c>
      <c r="S66" s="944">
        <f t="shared" si="1"/>
        <v>-1</v>
      </c>
      <c r="T66" s="978">
        <f t="shared" si="2"/>
        <v>-3.76</v>
      </c>
      <c r="U66" s="985" t="s">
        <v>585</v>
      </c>
      <c r="V66" s="934" t="s">
        <v>585</v>
      </c>
      <c r="W66" s="934" t="s">
        <v>585</v>
      </c>
      <c r="X66" s="983" t="s">
        <v>585</v>
      </c>
      <c r="Y66" s="981"/>
    </row>
    <row r="67" spans="1:25" ht="14.4" customHeight="1" x14ac:dyDescent="0.3">
      <c r="A67" s="948" t="s">
        <v>5252</v>
      </c>
      <c r="B67" s="934"/>
      <c r="C67" s="935"/>
      <c r="D67" s="933"/>
      <c r="E67" s="938">
        <v>1</v>
      </c>
      <c r="F67" s="939">
        <v>3.67</v>
      </c>
      <c r="G67" s="923">
        <v>16</v>
      </c>
      <c r="H67" s="941"/>
      <c r="I67" s="937"/>
      <c r="J67" s="921"/>
      <c r="K67" s="940">
        <v>3.67</v>
      </c>
      <c r="L67" s="941">
        <v>6</v>
      </c>
      <c r="M67" s="941">
        <v>51</v>
      </c>
      <c r="N67" s="942">
        <v>17</v>
      </c>
      <c r="O67" s="941" t="s">
        <v>5138</v>
      </c>
      <c r="P67" s="943" t="s">
        <v>5250</v>
      </c>
      <c r="Q67" s="944">
        <f t="shared" si="0"/>
        <v>0</v>
      </c>
      <c r="R67" s="978">
        <f t="shared" si="0"/>
        <v>0</v>
      </c>
      <c r="S67" s="944">
        <f t="shared" si="1"/>
        <v>-1</v>
      </c>
      <c r="T67" s="978">
        <f t="shared" si="2"/>
        <v>-3.67</v>
      </c>
      <c r="U67" s="985" t="s">
        <v>585</v>
      </c>
      <c r="V67" s="934" t="s">
        <v>585</v>
      </c>
      <c r="W67" s="934" t="s">
        <v>585</v>
      </c>
      <c r="X67" s="983" t="s">
        <v>585</v>
      </c>
      <c r="Y67" s="981"/>
    </row>
    <row r="68" spans="1:25" ht="14.4" customHeight="1" x14ac:dyDescent="0.3">
      <c r="A68" s="947" t="s">
        <v>5253</v>
      </c>
      <c r="B68" s="924">
        <v>1</v>
      </c>
      <c r="C68" s="925">
        <v>2.31</v>
      </c>
      <c r="D68" s="926">
        <v>48</v>
      </c>
      <c r="E68" s="932"/>
      <c r="F68" s="915"/>
      <c r="G68" s="916"/>
      <c r="H68" s="914"/>
      <c r="I68" s="915"/>
      <c r="J68" s="916"/>
      <c r="K68" s="917">
        <v>0.66</v>
      </c>
      <c r="L68" s="914">
        <v>2</v>
      </c>
      <c r="M68" s="914">
        <v>18</v>
      </c>
      <c r="N68" s="918">
        <v>6</v>
      </c>
      <c r="O68" s="914" t="s">
        <v>5138</v>
      </c>
      <c r="P68" s="931" t="s">
        <v>5254</v>
      </c>
      <c r="Q68" s="919">
        <f t="shared" si="0"/>
        <v>-1</v>
      </c>
      <c r="R68" s="977">
        <f t="shared" si="0"/>
        <v>-2.31</v>
      </c>
      <c r="S68" s="919">
        <f t="shared" si="1"/>
        <v>0</v>
      </c>
      <c r="T68" s="977">
        <f t="shared" si="2"/>
        <v>0</v>
      </c>
      <c r="U68" s="984" t="s">
        <v>585</v>
      </c>
      <c r="V68" s="928" t="s">
        <v>585</v>
      </c>
      <c r="W68" s="928" t="s">
        <v>585</v>
      </c>
      <c r="X68" s="982" t="s">
        <v>585</v>
      </c>
      <c r="Y68" s="980"/>
    </row>
    <row r="69" spans="1:25" ht="14.4" customHeight="1" x14ac:dyDescent="0.3">
      <c r="A69" s="947" t="s">
        <v>5255</v>
      </c>
      <c r="B69" s="924">
        <v>56</v>
      </c>
      <c r="C69" s="925">
        <v>81.87</v>
      </c>
      <c r="D69" s="926">
        <v>13.2</v>
      </c>
      <c r="E69" s="932">
        <v>70</v>
      </c>
      <c r="F69" s="915">
        <v>105.08</v>
      </c>
      <c r="G69" s="916">
        <v>13.5</v>
      </c>
      <c r="H69" s="914">
        <v>36</v>
      </c>
      <c r="I69" s="915">
        <v>55.39</v>
      </c>
      <c r="J69" s="920">
        <v>14.8</v>
      </c>
      <c r="K69" s="917">
        <v>1.52</v>
      </c>
      <c r="L69" s="914">
        <v>4</v>
      </c>
      <c r="M69" s="914">
        <v>39</v>
      </c>
      <c r="N69" s="918">
        <v>13</v>
      </c>
      <c r="O69" s="914" t="s">
        <v>5138</v>
      </c>
      <c r="P69" s="931" t="s">
        <v>5256</v>
      </c>
      <c r="Q69" s="919">
        <f t="shared" si="0"/>
        <v>-20</v>
      </c>
      <c r="R69" s="977">
        <f t="shared" si="0"/>
        <v>-26.480000000000004</v>
      </c>
      <c r="S69" s="919">
        <f t="shared" si="1"/>
        <v>-34</v>
      </c>
      <c r="T69" s="977">
        <f t="shared" si="2"/>
        <v>-49.69</v>
      </c>
      <c r="U69" s="984">
        <v>468</v>
      </c>
      <c r="V69" s="928">
        <v>532.80000000000007</v>
      </c>
      <c r="W69" s="928">
        <v>64.800000000000068</v>
      </c>
      <c r="X69" s="982">
        <v>1.1384615384615386</v>
      </c>
      <c r="Y69" s="980">
        <v>180</v>
      </c>
    </row>
    <row r="70" spans="1:25" ht="14.4" customHeight="1" x14ac:dyDescent="0.3">
      <c r="A70" s="948" t="s">
        <v>5257</v>
      </c>
      <c r="B70" s="945">
        <v>64</v>
      </c>
      <c r="C70" s="946">
        <v>136.91999999999999</v>
      </c>
      <c r="D70" s="927">
        <v>14.3</v>
      </c>
      <c r="E70" s="936">
        <v>49</v>
      </c>
      <c r="F70" s="937">
        <v>101.82</v>
      </c>
      <c r="G70" s="921">
        <v>15.3</v>
      </c>
      <c r="H70" s="941">
        <v>39</v>
      </c>
      <c r="I70" s="937">
        <v>84.7</v>
      </c>
      <c r="J70" s="921">
        <v>16.600000000000001</v>
      </c>
      <c r="K70" s="940">
        <v>2.2599999999999998</v>
      </c>
      <c r="L70" s="941">
        <v>6</v>
      </c>
      <c r="M70" s="941">
        <v>51</v>
      </c>
      <c r="N70" s="942">
        <v>17</v>
      </c>
      <c r="O70" s="941" t="s">
        <v>5138</v>
      </c>
      <c r="P70" s="943" t="s">
        <v>5258</v>
      </c>
      <c r="Q70" s="944">
        <f t="shared" ref="Q70:R83" si="3">H70-B70</f>
        <v>-25</v>
      </c>
      <c r="R70" s="978">
        <f t="shared" si="3"/>
        <v>-52.219999999999985</v>
      </c>
      <c r="S70" s="944">
        <f t="shared" ref="S70:S83" si="4">H70-E70</f>
        <v>-10</v>
      </c>
      <c r="T70" s="978">
        <f t="shared" ref="T70:T83" si="5">I70-F70</f>
        <v>-17.11999999999999</v>
      </c>
      <c r="U70" s="985">
        <v>663</v>
      </c>
      <c r="V70" s="934">
        <v>647.40000000000009</v>
      </c>
      <c r="W70" s="934">
        <v>-15.599999999999909</v>
      </c>
      <c r="X70" s="983">
        <v>0.9764705882352942</v>
      </c>
      <c r="Y70" s="981">
        <v>217</v>
      </c>
    </row>
    <row r="71" spans="1:25" ht="14.4" customHeight="1" x14ac:dyDescent="0.3">
      <c r="A71" s="948" t="s">
        <v>5259</v>
      </c>
      <c r="B71" s="945">
        <v>19</v>
      </c>
      <c r="C71" s="946">
        <v>46.21</v>
      </c>
      <c r="D71" s="927">
        <v>17.7</v>
      </c>
      <c r="E71" s="936">
        <v>13</v>
      </c>
      <c r="F71" s="937">
        <v>30.76</v>
      </c>
      <c r="G71" s="921">
        <v>25.2</v>
      </c>
      <c r="H71" s="941">
        <v>7</v>
      </c>
      <c r="I71" s="937">
        <v>15.67</v>
      </c>
      <c r="J71" s="922">
        <v>19.600000000000001</v>
      </c>
      <c r="K71" s="940">
        <v>2.4</v>
      </c>
      <c r="L71" s="941">
        <v>6</v>
      </c>
      <c r="M71" s="941">
        <v>57</v>
      </c>
      <c r="N71" s="942">
        <v>19</v>
      </c>
      <c r="O71" s="941" t="s">
        <v>5138</v>
      </c>
      <c r="P71" s="943" t="s">
        <v>5260</v>
      </c>
      <c r="Q71" s="944">
        <f t="shared" si="3"/>
        <v>-12</v>
      </c>
      <c r="R71" s="978">
        <f t="shared" si="3"/>
        <v>-30.54</v>
      </c>
      <c r="S71" s="944">
        <f t="shared" si="4"/>
        <v>-6</v>
      </c>
      <c r="T71" s="978">
        <f t="shared" si="5"/>
        <v>-15.090000000000002</v>
      </c>
      <c r="U71" s="985">
        <v>133</v>
      </c>
      <c r="V71" s="934">
        <v>137.20000000000002</v>
      </c>
      <c r="W71" s="934">
        <v>4.2000000000000171</v>
      </c>
      <c r="X71" s="983">
        <v>1.0315789473684212</v>
      </c>
      <c r="Y71" s="981">
        <v>49</v>
      </c>
    </row>
    <row r="72" spans="1:25" ht="14.4" customHeight="1" x14ac:dyDescent="0.3">
      <c r="A72" s="947" t="s">
        <v>5261</v>
      </c>
      <c r="B72" s="928">
        <v>388</v>
      </c>
      <c r="C72" s="929">
        <v>191.77</v>
      </c>
      <c r="D72" s="930">
        <v>4.7</v>
      </c>
      <c r="E72" s="911">
        <v>429</v>
      </c>
      <c r="F72" s="912">
        <v>212.74</v>
      </c>
      <c r="G72" s="913">
        <v>4.0999999999999996</v>
      </c>
      <c r="H72" s="914">
        <v>373</v>
      </c>
      <c r="I72" s="915">
        <v>189.07</v>
      </c>
      <c r="J72" s="916">
        <v>4</v>
      </c>
      <c r="K72" s="917">
        <v>0.49</v>
      </c>
      <c r="L72" s="914">
        <v>1</v>
      </c>
      <c r="M72" s="914">
        <v>12</v>
      </c>
      <c r="N72" s="918">
        <v>4</v>
      </c>
      <c r="O72" s="914" t="s">
        <v>5138</v>
      </c>
      <c r="P72" s="931" t="s">
        <v>5262</v>
      </c>
      <c r="Q72" s="919">
        <f t="shared" si="3"/>
        <v>-15</v>
      </c>
      <c r="R72" s="977">
        <f t="shared" si="3"/>
        <v>-2.7000000000000171</v>
      </c>
      <c r="S72" s="919">
        <f t="shared" si="4"/>
        <v>-56</v>
      </c>
      <c r="T72" s="977">
        <f t="shared" si="5"/>
        <v>-23.670000000000016</v>
      </c>
      <c r="U72" s="984">
        <v>1492</v>
      </c>
      <c r="V72" s="928">
        <v>1492</v>
      </c>
      <c r="W72" s="928">
        <v>0</v>
      </c>
      <c r="X72" s="982">
        <v>1</v>
      </c>
      <c r="Y72" s="980">
        <v>298</v>
      </c>
    </row>
    <row r="73" spans="1:25" ht="14.4" customHeight="1" x14ac:dyDescent="0.3">
      <c r="A73" s="948" t="s">
        <v>5263</v>
      </c>
      <c r="B73" s="934">
        <v>13</v>
      </c>
      <c r="C73" s="935">
        <v>7.37</v>
      </c>
      <c r="D73" s="933">
        <v>6.1</v>
      </c>
      <c r="E73" s="938">
        <v>8</v>
      </c>
      <c r="F73" s="939">
        <v>6.15</v>
      </c>
      <c r="G73" s="923">
        <v>9.6</v>
      </c>
      <c r="H73" s="941">
        <v>2</v>
      </c>
      <c r="I73" s="937">
        <v>1.1100000000000001</v>
      </c>
      <c r="J73" s="922">
        <v>6.5</v>
      </c>
      <c r="K73" s="940">
        <v>0.55000000000000004</v>
      </c>
      <c r="L73" s="941">
        <v>1</v>
      </c>
      <c r="M73" s="941">
        <v>12</v>
      </c>
      <c r="N73" s="942">
        <v>4</v>
      </c>
      <c r="O73" s="941" t="s">
        <v>5138</v>
      </c>
      <c r="P73" s="943" t="s">
        <v>5264</v>
      </c>
      <c r="Q73" s="944">
        <f t="shared" si="3"/>
        <v>-11</v>
      </c>
      <c r="R73" s="978">
        <f t="shared" si="3"/>
        <v>-6.26</v>
      </c>
      <c r="S73" s="944">
        <f t="shared" si="4"/>
        <v>-6</v>
      </c>
      <c r="T73" s="978">
        <f t="shared" si="5"/>
        <v>-5.04</v>
      </c>
      <c r="U73" s="985">
        <v>8</v>
      </c>
      <c r="V73" s="934">
        <v>13</v>
      </c>
      <c r="W73" s="934">
        <v>5</v>
      </c>
      <c r="X73" s="983">
        <v>1.625</v>
      </c>
      <c r="Y73" s="981">
        <v>5</v>
      </c>
    </row>
    <row r="74" spans="1:25" ht="14.4" customHeight="1" x14ac:dyDescent="0.3">
      <c r="A74" s="948" t="s">
        <v>5265</v>
      </c>
      <c r="B74" s="934">
        <v>25</v>
      </c>
      <c r="C74" s="935">
        <v>19.52</v>
      </c>
      <c r="D74" s="933">
        <v>7.8</v>
      </c>
      <c r="E74" s="938">
        <v>19</v>
      </c>
      <c r="F74" s="939">
        <v>15.86</v>
      </c>
      <c r="G74" s="923">
        <v>10.6</v>
      </c>
      <c r="H74" s="941">
        <v>15</v>
      </c>
      <c r="I74" s="937">
        <v>10.77</v>
      </c>
      <c r="J74" s="922">
        <v>8.6999999999999993</v>
      </c>
      <c r="K74" s="940">
        <v>0.69</v>
      </c>
      <c r="L74" s="941">
        <v>2</v>
      </c>
      <c r="M74" s="941">
        <v>15</v>
      </c>
      <c r="N74" s="942">
        <v>5</v>
      </c>
      <c r="O74" s="941" t="s">
        <v>5138</v>
      </c>
      <c r="P74" s="943" t="s">
        <v>5266</v>
      </c>
      <c r="Q74" s="944">
        <f t="shared" si="3"/>
        <v>-10</v>
      </c>
      <c r="R74" s="978">
        <f t="shared" si="3"/>
        <v>-8.75</v>
      </c>
      <c r="S74" s="944">
        <f t="shared" si="4"/>
        <v>-4</v>
      </c>
      <c r="T74" s="978">
        <f t="shared" si="5"/>
        <v>-5.09</v>
      </c>
      <c r="U74" s="985">
        <v>75</v>
      </c>
      <c r="V74" s="934">
        <v>130.5</v>
      </c>
      <c r="W74" s="934">
        <v>55.5</v>
      </c>
      <c r="X74" s="983">
        <v>1.74</v>
      </c>
      <c r="Y74" s="981">
        <v>64</v>
      </c>
    </row>
    <row r="75" spans="1:25" ht="14.4" customHeight="1" x14ac:dyDescent="0.3">
      <c r="A75" s="947" t="s">
        <v>5267</v>
      </c>
      <c r="B75" s="924"/>
      <c r="C75" s="925"/>
      <c r="D75" s="926"/>
      <c r="E75" s="932"/>
      <c r="F75" s="915"/>
      <c r="G75" s="916"/>
      <c r="H75" s="914">
        <v>1</v>
      </c>
      <c r="I75" s="915">
        <v>0.54</v>
      </c>
      <c r="J75" s="920">
        <v>9</v>
      </c>
      <c r="K75" s="917">
        <v>0.54</v>
      </c>
      <c r="L75" s="914">
        <v>2</v>
      </c>
      <c r="M75" s="914">
        <v>15</v>
      </c>
      <c r="N75" s="918">
        <v>5</v>
      </c>
      <c r="O75" s="914" t="s">
        <v>5138</v>
      </c>
      <c r="P75" s="931" t="s">
        <v>5268</v>
      </c>
      <c r="Q75" s="919">
        <f t="shared" si="3"/>
        <v>1</v>
      </c>
      <c r="R75" s="977">
        <f t="shared" si="3"/>
        <v>0.54</v>
      </c>
      <c r="S75" s="919">
        <f t="shared" si="4"/>
        <v>1</v>
      </c>
      <c r="T75" s="977">
        <f t="shared" si="5"/>
        <v>0.54</v>
      </c>
      <c r="U75" s="984">
        <v>5</v>
      </c>
      <c r="V75" s="928">
        <v>9</v>
      </c>
      <c r="W75" s="928">
        <v>4</v>
      </c>
      <c r="X75" s="982">
        <v>1.8</v>
      </c>
      <c r="Y75" s="980">
        <v>4</v>
      </c>
    </row>
    <row r="76" spans="1:25" ht="14.4" customHeight="1" x14ac:dyDescent="0.3">
      <c r="A76" s="948" t="s">
        <v>5269</v>
      </c>
      <c r="B76" s="945">
        <v>3</v>
      </c>
      <c r="C76" s="946">
        <v>1.99</v>
      </c>
      <c r="D76" s="927">
        <v>4.3</v>
      </c>
      <c r="E76" s="936">
        <v>2</v>
      </c>
      <c r="F76" s="937">
        <v>1.32</v>
      </c>
      <c r="G76" s="921">
        <v>8.5</v>
      </c>
      <c r="H76" s="941">
        <v>3</v>
      </c>
      <c r="I76" s="937">
        <v>2.02</v>
      </c>
      <c r="J76" s="922">
        <v>9.3000000000000007</v>
      </c>
      <c r="K76" s="940">
        <v>0.66</v>
      </c>
      <c r="L76" s="941">
        <v>2</v>
      </c>
      <c r="M76" s="941">
        <v>21</v>
      </c>
      <c r="N76" s="942">
        <v>7</v>
      </c>
      <c r="O76" s="941" t="s">
        <v>5138</v>
      </c>
      <c r="P76" s="943" t="s">
        <v>5268</v>
      </c>
      <c r="Q76" s="944">
        <f t="shared" si="3"/>
        <v>0</v>
      </c>
      <c r="R76" s="978">
        <f t="shared" si="3"/>
        <v>3.0000000000000027E-2</v>
      </c>
      <c r="S76" s="944">
        <f t="shared" si="4"/>
        <v>1</v>
      </c>
      <c r="T76" s="978">
        <f t="shared" si="5"/>
        <v>0.7</v>
      </c>
      <c r="U76" s="985">
        <v>21</v>
      </c>
      <c r="V76" s="934">
        <v>27.900000000000002</v>
      </c>
      <c r="W76" s="934">
        <v>6.9000000000000021</v>
      </c>
      <c r="X76" s="983">
        <v>1.3285714285714287</v>
      </c>
      <c r="Y76" s="981">
        <v>11</v>
      </c>
    </row>
    <row r="77" spans="1:25" ht="14.4" customHeight="1" x14ac:dyDescent="0.3">
      <c r="A77" s="948" t="s">
        <v>5270</v>
      </c>
      <c r="B77" s="945">
        <v>2</v>
      </c>
      <c r="C77" s="946">
        <v>2.1</v>
      </c>
      <c r="D77" s="927">
        <v>10.5</v>
      </c>
      <c r="E77" s="936">
        <v>2</v>
      </c>
      <c r="F77" s="937">
        <v>2.1</v>
      </c>
      <c r="G77" s="921">
        <v>6</v>
      </c>
      <c r="H77" s="941"/>
      <c r="I77" s="937"/>
      <c r="J77" s="921"/>
      <c r="K77" s="940">
        <v>1.05</v>
      </c>
      <c r="L77" s="941">
        <v>3</v>
      </c>
      <c r="M77" s="941">
        <v>27</v>
      </c>
      <c r="N77" s="942">
        <v>9</v>
      </c>
      <c r="O77" s="941" t="s">
        <v>5138</v>
      </c>
      <c r="P77" s="943" t="s">
        <v>5268</v>
      </c>
      <c r="Q77" s="944">
        <f t="shared" si="3"/>
        <v>-2</v>
      </c>
      <c r="R77" s="978">
        <f t="shared" si="3"/>
        <v>-2.1</v>
      </c>
      <c r="S77" s="944">
        <f t="shared" si="4"/>
        <v>-2</v>
      </c>
      <c r="T77" s="978">
        <f t="shared" si="5"/>
        <v>-2.1</v>
      </c>
      <c r="U77" s="985" t="s">
        <v>585</v>
      </c>
      <c r="V77" s="934" t="s">
        <v>585</v>
      </c>
      <c r="W77" s="934" t="s">
        <v>585</v>
      </c>
      <c r="X77" s="983" t="s">
        <v>585</v>
      </c>
      <c r="Y77" s="981"/>
    </row>
    <row r="78" spans="1:25" ht="14.4" customHeight="1" x14ac:dyDescent="0.3">
      <c r="A78" s="947" t="s">
        <v>5271</v>
      </c>
      <c r="B78" s="928">
        <v>1</v>
      </c>
      <c r="C78" s="929">
        <v>2.39</v>
      </c>
      <c r="D78" s="930">
        <v>13</v>
      </c>
      <c r="E78" s="911">
        <v>1</v>
      </c>
      <c r="F78" s="912">
        <v>2.02</v>
      </c>
      <c r="G78" s="913">
        <v>11</v>
      </c>
      <c r="H78" s="914"/>
      <c r="I78" s="915"/>
      <c r="J78" s="916"/>
      <c r="K78" s="917">
        <v>2.02</v>
      </c>
      <c r="L78" s="914">
        <v>4</v>
      </c>
      <c r="M78" s="914">
        <v>39</v>
      </c>
      <c r="N78" s="918">
        <v>13</v>
      </c>
      <c r="O78" s="914" t="s">
        <v>5138</v>
      </c>
      <c r="P78" s="931" t="s">
        <v>5272</v>
      </c>
      <c r="Q78" s="919">
        <f t="shared" si="3"/>
        <v>-1</v>
      </c>
      <c r="R78" s="977">
        <f t="shared" si="3"/>
        <v>-2.39</v>
      </c>
      <c r="S78" s="919">
        <f t="shared" si="4"/>
        <v>-1</v>
      </c>
      <c r="T78" s="977">
        <f t="shared" si="5"/>
        <v>-2.02</v>
      </c>
      <c r="U78" s="984" t="s">
        <v>585</v>
      </c>
      <c r="V78" s="928" t="s">
        <v>585</v>
      </c>
      <c r="W78" s="928" t="s">
        <v>585</v>
      </c>
      <c r="X78" s="982" t="s">
        <v>585</v>
      </c>
      <c r="Y78" s="980"/>
    </row>
    <row r="79" spans="1:25" ht="14.4" customHeight="1" x14ac:dyDescent="0.3">
      <c r="A79" s="947" t="s">
        <v>5273</v>
      </c>
      <c r="B79" s="928"/>
      <c r="C79" s="929"/>
      <c r="D79" s="930"/>
      <c r="E79" s="932"/>
      <c r="F79" s="915"/>
      <c r="G79" s="916"/>
      <c r="H79" s="911">
        <v>2</v>
      </c>
      <c r="I79" s="912">
        <v>0.81</v>
      </c>
      <c r="J79" s="920">
        <v>10</v>
      </c>
      <c r="K79" s="917">
        <v>0.26</v>
      </c>
      <c r="L79" s="914">
        <v>1</v>
      </c>
      <c r="M79" s="914">
        <v>9</v>
      </c>
      <c r="N79" s="918">
        <v>3</v>
      </c>
      <c r="O79" s="914" t="s">
        <v>5138</v>
      </c>
      <c r="P79" s="931" t="s">
        <v>5274</v>
      </c>
      <c r="Q79" s="919">
        <f t="shared" si="3"/>
        <v>2</v>
      </c>
      <c r="R79" s="977">
        <f t="shared" si="3"/>
        <v>0.81</v>
      </c>
      <c r="S79" s="919">
        <f t="shared" si="4"/>
        <v>2</v>
      </c>
      <c r="T79" s="977">
        <f t="shared" si="5"/>
        <v>0.81</v>
      </c>
      <c r="U79" s="984">
        <v>6</v>
      </c>
      <c r="V79" s="928">
        <v>20</v>
      </c>
      <c r="W79" s="928">
        <v>14</v>
      </c>
      <c r="X79" s="982">
        <v>3.3333333333333335</v>
      </c>
      <c r="Y79" s="980">
        <v>14</v>
      </c>
    </row>
    <row r="80" spans="1:25" ht="14.4" customHeight="1" x14ac:dyDescent="0.3">
      <c r="A80" s="948" t="s">
        <v>5275</v>
      </c>
      <c r="B80" s="934"/>
      <c r="C80" s="935"/>
      <c r="D80" s="933"/>
      <c r="E80" s="936">
        <v>1</v>
      </c>
      <c r="F80" s="937">
        <v>0.36</v>
      </c>
      <c r="G80" s="921">
        <v>4</v>
      </c>
      <c r="H80" s="938">
        <v>1</v>
      </c>
      <c r="I80" s="939">
        <v>0.36</v>
      </c>
      <c r="J80" s="922">
        <v>10</v>
      </c>
      <c r="K80" s="940">
        <v>0.36</v>
      </c>
      <c r="L80" s="941">
        <v>1</v>
      </c>
      <c r="M80" s="941">
        <v>12</v>
      </c>
      <c r="N80" s="942">
        <v>4</v>
      </c>
      <c r="O80" s="941" t="s">
        <v>5138</v>
      </c>
      <c r="P80" s="943" t="s">
        <v>5276</v>
      </c>
      <c r="Q80" s="944">
        <f t="shared" si="3"/>
        <v>1</v>
      </c>
      <c r="R80" s="978">
        <f t="shared" si="3"/>
        <v>0.36</v>
      </c>
      <c r="S80" s="944">
        <f t="shared" si="4"/>
        <v>0</v>
      </c>
      <c r="T80" s="978">
        <f t="shared" si="5"/>
        <v>0</v>
      </c>
      <c r="U80" s="985">
        <v>4</v>
      </c>
      <c r="V80" s="934">
        <v>10</v>
      </c>
      <c r="W80" s="934">
        <v>6</v>
      </c>
      <c r="X80" s="983">
        <v>2.5</v>
      </c>
      <c r="Y80" s="981">
        <v>6</v>
      </c>
    </row>
    <row r="81" spans="1:25" ht="14.4" customHeight="1" x14ac:dyDescent="0.3">
      <c r="A81" s="947" t="s">
        <v>5277</v>
      </c>
      <c r="B81" s="928"/>
      <c r="C81" s="929"/>
      <c r="D81" s="930"/>
      <c r="E81" s="932"/>
      <c r="F81" s="915"/>
      <c r="G81" s="916"/>
      <c r="H81" s="911">
        <v>2</v>
      </c>
      <c r="I81" s="912">
        <v>4.51</v>
      </c>
      <c r="J81" s="920">
        <v>14</v>
      </c>
      <c r="K81" s="917">
        <v>2.2599999999999998</v>
      </c>
      <c r="L81" s="914">
        <v>4</v>
      </c>
      <c r="M81" s="914">
        <v>39</v>
      </c>
      <c r="N81" s="918">
        <v>13</v>
      </c>
      <c r="O81" s="914" t="s">
        <v>5138</v>
      </c>
      <c r="P81" s="931" t="s">
        <v>5278</v>
      </c>
      <c r="Q81" s="919">
        <f t="shared" si="3"/>
        <v>2</v>
      </c>
      <c r="R81" s="977">
        <f t="shared" si="3"/>
        <v>4.51</v>
      </c>
      <c r="S81" s="919">
        <f t="shared" si="4"/>
        <v>2</v>
      </c>
      <c r="T81" s="977">
        <f t="shared" si="5"/>
        <v>4.51</v>
      </c>
      <c r="U81" s="984">
        <v>26</v>
      </c>
      <c r="V81" s="928">
        <v>28</v>
      </c>
      <c r="W81" s="928">
        <v>2</v>
      </c>
      <c r="X81" s="982">
        <v>1.0769230769230769</v>
      </c>
      <c r="Y81" s="980">
        <v>2</v>
      </c>
    </row>
    <row r="82" spans="1:25" ht="14.4" customHeight="1" x14ac:dyDescent="0.3">
      <c r="A82" s="948" t="s">
        <v>5279</v>
      </c>
      <c r="B82" s="934">
        <v>1</v>
      </c>
      <c r="C82" s="935">
        <v>4.42</v>
      </c>
      <c r="D82" s="933">
        <v>28</v>
      </c>
      <c r="E82" s="936"/>
      <c r="F82" s="937"/>
      <c r="G82" s="921"/>
      <c r="H82" s="938">
        <v>1</v>
      </c>
      <c r="I82" s="939">
        <v>4.42</v>
      </c>
      <c r="J82" s="923">
        <v>8</v>
      </c>
      <c r="K82" s="940">
        <v>4.42</v>
      </c>
      <c r="L82" s="941">
        <v>6</v>
      </c>
      <c r="M82" s="941">
        <v>57</v>
      </c>
      <c r="N82" s="942">
        <v>19</v>
      </c>
      <c r="O82" s="941" t="s">
        <v>5138</v>
      </c>
      <c r="P82" s="943" t="s">
        <v>5280</v>
      </c>
      <c r="Q82" s="944">
        <f t="shared" si="3"/>
        <v>0</v>
      </c>
      <c r="R82" s="978">
        <f t="shared" si="3"/>
        <v>0</v>
      </c>
      <c r="S82" s="944">
        <f t="shared" si="4"/>
        <v>1</v>
      </c>
      <c r="T82" s="978">
        <f t="shared" si="5"/>
        <v>4.42</v>
      </c>
      <c r="U82" s="985">
        <v>19</v>
      </c>
      <c r="V82" s="934">
        <v>8</v>
      </c>
      <c r="W82" s="934">
        <v>-11</v>
      </c>
      <c r="X82" s="983">
        <v>0.42105263157894735</v>
      </c>
      <c r="Y82" s="981"/>
    </row>
    <row r="83" spans="1:25" ht="14.4" customHeight="1" thickBot="1" x14ac:dyDescent="0.35">
      <c r="A83" s="963" t="s">
        <v>5281</v>
      </c>
      <c r="B83" s="964">
        <v>4</v>
      </c>
      <c r="C83" s="965">
        <v>8.14</v>
      </c>
      <c r="D83" s="966">
        <v>26.8</v>
      </c>
      <c r="E83" s="967"/>
      <c r="F83" s="968"/>
      <c r="G83" s="969"/>
      <c r="H83" s="970">
        <v>1</v>
      </c>
      <c r="I83" s="968">
        <v>2.25</v>
      </c>
      <c r="J83" s="971">
        <v>25</v>
      </c>
      <c r="K83" s="972">
        <v>1.1499999999999999</v>
      </c>
      <c r="L83" s="970">
        <v>3</v>
      </c>
      <c r="M83" s="970">
        <v>27</v>
      </c>
      <c r="N83" s="973">
        <v>9</v>
      </c>
      <c r="O83" s="970" t="s">
        <v>5138</v>
      </c>
      <c r="P83" s="974" t="s">
        <v>5282</v>
      </c>
      <c r="Q83" s="975">
        <f t="shared" si="3"/>
        <v>-3</v>
      </c>
      <c r="R83" s="979">
        <f t="shared" si="3"/>
        <v>-5.8900000000000006</v>
      </c>
      <c r="S83" s="975">
        <f t="shared" si="4"/>
        <v>1</v>
      </c>
      <c r="T83" s="979">
        <f t="shared" si="5"/>
        <v>2.25</v>
      </c>
      <c r="U83" s="989">
        <v>9</v>
      </c>
      <c r="V83" s="990">
        <v>25</v>
      </c>
      <c r="W83" s="990">
        <v>16</v>
      </c>
      <c r="X83" s="991">
        <v>2.7777777777777777</v>
      </c>
      <c r="Y83" s="992">
        <v>16</v>
      </c>
    </row>
  </sheetData>
  <autoFilter ref="A4:Y4"/>
  <mergeCells count="13">
    <mergeCell ref="U3:X3"/>
    <mergeCell ref="A1:Y1"/>
    <mergeCell ref="L3:L4"/>
    <mergeCell ref="M3:M4"/>
    <mergeCell ref="N3:N4"/>
    <mergeCell ref="P3:P4"/>
    <mergeCell ref="Q3:R3"/>
    <mergeCell ref="A3:A4"/>
    <mergeCell ref="B3:D3"/>
    <mergeCell ref="E3:G3"/>
    <mergeCell ref="H3:J3"/>
    <mergeCell ref="K3:K4"/>
    <mergeCell ref="S3:T3"/>
  </mergeCells>
  <conditionalFormatting sqref="Q84:Q1048576">
    <cfRule type="cellIs" dxfId="14" priority="11" stopIfTrue="1" operator="lessThan">
      <formula>0</formula>
    </cfRule>
  </conditionalFormatting>
  <conditionalFormatting sqref="W84:W1048576">
    <cfRule type="cellIs" dxfId="13" priority="10" stopIfTrue="1" operator="greaterThan">
      <formula>0</formula>
    </cfRule>
  </conditionalFormatting>
  <conditionalFormatting sqref="X84:X1048576">
    <cfRule type="cellIs" dxfId="12" priority="9" stopIfTrue="1" operator="greaterThan">
      <formula>1</formula>
    </cfRule>
  </conditionalFormatting>
  <conditionalFormatting sqref="X84:X1048576">
    <cfRule type="cellIs" dxfId="11" priority="6" stopIfTrue="1" operator="greaterThan">
      <formula>1</formula>
    </cfRule>
  </conditionalFormatting>
  <conditionalFormatting sqref="W84:W1048576">
    <cfRule type="cellIs" dxfId="10" priority="7" stopIfTrue="1" operator="greaterThan">
      <formula>0</formula>
    </cfRule>
  </conditionalFormatting>
  <conditionalFormatting sqref="Q84:Q1048576">
    <cfRule type="cellIs" dxfId="9" priority="8" stopIfTrue="1" operator="lessThan">
      <formula>0</formula>
    </cfRule>
  </conditionalFormatting>
  <conditionalFormatting sqref="T5:T1048576">
    <cfRule type="cellIs" dxfId="8" priority="5" operator="lessThan">
      <formula>0</formula>
    </cfRule>
  </conditionalFormatting>
  <conditionalFormatting sqref="Q5:Q83">
    <cfRule type="cellIs" dxfId="7" priority="4" stopIfTrue="1" operator="lessThan">
      <formula>0</formula>
    </cfRule>
  </conditionalFormatting>
  <conditionalFormatting sqref="X5:X83">
    <cfRule type="cellIs" dxfId="6" priority="2" stopIfTrue="1" operator="greaterThan">
      <formula>1</formula>
    </cfRule>
  </conditionalFormatting>
  <conditionalFormatting sqref="W5:W83">
    <cfRule type="cellIs" dxfId="5" priority="3" stopIfTrue="1" operator="greaterThan">
      <formula>0</formula>
    </cfRule>
  </conditionalFormatting>
  <conditionalFormatting sqref="S5:S83">
    <cfRule type="cellIs" dxfId="4" priority="1" stopIfTrue="1" operator="lessThan">
      <formula>0</formula>
    </cfRule>
  </conditionalFormatting>
  <hyperlinks>
    <hyperlink ref="A2" location="Obsah!A1" display="Zpět na Obsah  KL 01  1.-4.měsíc"/>
  </hyperlinks>
  <printOptions gridLines="1"/>
  <pageMargins left="0.25" right="0.25" top="0.75" bottom="0.75" header="0.3" footer="0.3"/>
  <pageSetup paperSize="9" scale="68" fitToHeight="0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7">
    <tabColor rgb="FFFFFF66"/>
    <pageSetUpPr fitToPage="1"/>
  </sheetPr>
  <dimension ref="A1:K23"/>
  <sheetViews>
    <sheetView showGridLines="0" showRowColHeaders="0" zoomScaleNormal="100" workbookViewId="0">
      <selection sqref="A1:J1"/>
    </sheetView>
  </sheetViews>
  <sheetFormatPr defaultRowHeight="14.4" customHeight="1" outlineLevelCol="1" x14ac:dyDescent="0.3"/>
  <cols>
    <col min="1" max="1" width="34.21875" style="247" bestFit="1" customWidth="1"/>
    <col min="2" max="2" width="9.5546875" style="247" hidden="1" customWidth="1" outlineLevel="1"/>
    <col min="3" max="3" width="9.5546875" style="247" customWidth="1" collapsed="1"/>
    <col min="4" max="4" width="2.21875" style="247" customWidth="1"/>
    <col min="5" max="8" width="9.5546875" style="247" customWidth="1"/>
    <col min="9" max="10" width="9.77734375" style="247" hidden="1" customWidth="1" outlineLevel="1"/>
    <col min="11" max="11" width="8.88671875" style="247" collapsed="1"/>
    <col min="12" max="16384" width="8.88671875" style="247"/>
  </cols>
  <sheetData>
    <row r="1" spans="1:10" ht="18.600000000000001" customHeight="1" thickBot="1" x14ac:dyDescent="0.4">
      <c r="A1" s="523" t="s">
        <v>174</v>
      </c>
      <c r="B1" s="523"/>
      <c r="C1" s="523"/>
      <c r="D1" s="523"/>
      <c r="E1" s="523"/>
      <c r="F1" s="523"/>
      <c r="G1" s="523"/>
      <c r="H1" s="523"/>
      <c r="I1" s="523"/>
      <c r="J1" s="523"/>
    </row>
    <row r="2" spans="1:10" ht="14.4" customHeight="1" thickBot="1" x14ac:dyDescent="0.35">
      <c r="A2" s="371" t="s">
        <v>328</v>
      </c>
      <c r="B2" s="220"/>
      <c r="C2" s="220"/>
      <c r="D2" s="220"/>
      <c r="E2" s="220"/>
      <c r="F2" s="220"/>
    </row>
    <row r="3" spans="1:10" ht="14.4" customHeight="1" x14ac:dyDescent="0.3">
      <c r="A3" s="514"/>
      <c r="B3" s="216">
        <v>2015</v>
      </c>
      <c r="C3" s="44">
        <v>2018</v>
      </c>
      <c r="D3" s="11"/>
      <c r="E3" s="518">
        <v>2019</v>
      </c>
      <c r="F3" s="519"/>
      <c r="G3" s="519"/>
      <c r="H3" s="520"/>
      <c r="I3" s="521">
        <v>2017</v>
      </c>
      <c r="J3" s="522"/>
    </row>
    <row r="4" spans="1:10" ht="14.4" customHeight="1" thickBot="1" x14ac:dyDescent="0.35">
      <c r="A4" s="515"/>
      <c r="B4" s="516" t="s">
        <v>93</v>
      </c>
      <c r="C4" s="517"/>
      <c r="D4" s="11"/>
      <c r="E4" s="237" t="s">
        <v>93</v>
      </c>
      <c r="F4" s="218" t="s">
        <v>94</v>
      </c>
      <c r="G4" s="218" t="s">
        <v>68</v>
      </c>
      <c r="H4" s="219" t="s">
        <v>95</v>
      </c>
      <c r="I4" s="433" t="s">
        <v>264</v>
      </c>
      <c r="J4" s="434" t="s">
        <v>265</v>
      </c>
    </row>
    <row r="5" spans="1:10" ht="14.4" customHeight="1" x14ac:dyDescent="0.3">
      <c r="A5" s="221" t="str">
        <f>HYPERLINK("#'Léky Žádanky'!A1","Léky (Kč)")</f>
        <v>Léky (Kč)</v>
      </c>
      <c r="B5" s="31">
        <v>82341.485980000041</v>
      </c>
      <c r="C5" s="33">
        <v>98586.557929999981</v>
      </c>
      <c r="D5" s="12"/>
      <c r="E5" s="226">
        <v>110785.04734999992</v>
      </c>
      <c r="F5" s="32">
        <v>102843.39444274904</v>
      </c>
      <c r="G5" s="225">
        <f>E5-F5</f>
        <v>7941.6529072508856</v>
      </c>
      <c r="H5" s="231">
        <f>IF(F5&lt;0.00000001,"",E5/F5)</f>
        <v>1.0772208361099151</v>
      </c>
    </row>
    <row r="6" spans="1:10" ht="14.4" customHeight="1" x14ac:dyDescent="0.3">
      <c r="A6" s="221" t="str">
        <f>HYPERLINK("#'Materiál Žádanky'!A1","Materiál - SZM (Kč)")</f>
        <v>Materiál - SZM (Kč)</v>
      </c>
      <c r="B6" s="14">
        <v>1474.97514</v>
      </c>
      <c r="C6" s="35">
        <v>1336.6511499999999</v>
      </c>
      <c r="D6" s="12"/>
      <c r="E6" s="227">
        <v>1350.51919</v>
      </c>
      <c r="F6" s="34">
        <v>1499.3333375129698</v>
      </c>
      <c r="G6" s="228">
        <f>E6-F6</f>
        <v>-148.81414751296984</v>
      </c>
      <c r="H6" s="232">
        <f>IF(F6&lt;0.00000001,"",E6/F6)</f>
        <v>0.90074645591498925</v>
      </c>
    </row>
    <row r="7" spans="1:10" ht="14.4" customHeight="1" x14ac:dyDescent="0.3">
      <c r="A7" s="221" t="str">
        <f>HYPERLINK("#'Osobní náklady'!A1","Osobní náklady (Kč) *")</f>
        <v>Osobní náklady (Kč) *</v>
      </c>
      <c r="B7" s="14">
        <v>20123.703910000004</v>
      </c>
      <c r="C7" s="35">
        <v>23285.998269999996</v>
      </c>
      <c r="D7" s="12"/>
      <c r="E7" s="227">
        <v>25937.578690000002</v>
      </c>
      <c r="F7" s="34">
        <v>27413.491731292725</v>
      </c>
      <c r="G7" s="228">
        <f>E7-F7</f>
        <v>-1475.9130412927225</v>
      </c>
      <c r="H7" s="232">
        <f>IF(F7&lt;0.00000001,"",E7/F7)</f>
        <v>0.9461610707691076</v>
      </c>
    </row>
    <row r="8" spans="1:10" ht="14.4" customHeight="1" thickBot="1" x14ac:dyDescent="0.35">
      <c r="A8" s="1" t="s">
        <v>96</v>
      </c>
      <c r="B8" s="15">
        <v>15048.397360000012</v>
      </c>
      <c r="C8" s="37">
        <v>10557.699550000025</v>
      </c>
      <c r="D8" s="12"/>
      <c r="E8" s="229">
        <v>9626.2188499999975</v>
      </c>
      <c r="F8" s="36">
        <v>10170.655678223575</v>
      </c>
      <c r="G8" s="230">
        <f>E8-F8</f>
        <v>-544.43682822357732</v>
      </c>
      <c r="H8" s="233">
        <f>IF(F8&lt;0.00000001,"",E8/F8)</f>
        <v>0.94646983975779719</v>
      </c>
    </row>
    <row r="9" spans="1:10" ht="14.4" customHeight="1" thickBot="1" x14ac:dyDescent="0.35">
      <c r="A9" s="2" t="s">
        <v>97</v>
      </c>
      <c r="B9" s="3">
        <v>118988.56239000005</v>
      </c>
      <c r="C9" s="39">
        <v>133766.9069</v>
      </c>
      <c r="D9" s="12"/>
      <c r="E9" s="3">
        <v>147699.36407999994</v>
      </c>
      <c r="F9" s="38">
        <v>141926.87518977831</v>
      </c>
      <c r="G9" s="38">
        <f>E9-F9</f>
        <v>5772.4888902216335</v>
      </c>
      <c r="H9" s="234">
        <f>IF(F9&lt;0.00000001,"",E9/F9)</f>
        <v>1.0406722749479471</v>
      </c>
    </row>
    <row r="10" spans="1:10" ht="14.4" customHeight="1" thickBot="1" x14ac:dyDescent="0.35">
      <c r="A10" s="16"/>
      <c r="B10" s="16"/>
      <c r="C10" s="217"/>
      <c r="D10" s="12"/>
      <c r="E10" s="16"/>
      <c r="F10" s="17"/>
    </row>
    <row r="11" spans="1:10" ht="14.4" customHeight="1" x14ac:dyDescent="0.3">
      <c r="A11" s="250" t="str">
        <f>HYPERLINK("#'ZV Vykáz.-A'!A1","Ambulance *")</f>
        <v>Ambulance *</v>
      </c>
      <c r="B11" s="13">
        <f>IF(ISERROR(VLOOKUP("Celkem:",'ZV Vykáz.-A'!A:H,2,0)),0,VLOOKUP("Celkem:",'ZV Vykáz.-A'!A:H,2,0)/1000)</f>
        <v>44813.115909999971</v>
      </c>
      <c r="C11" s="33">
        <f>IF(ISERROR(VLOOKUP("Celkem:",'ZV Vykáz.-A'!A:H,5,0)),0,VLOOKUP("Celkem:",'ZV Vykáz.-A'!A:H,5,0)/1000)</f>
        <v>46595.568669999979</v>
      </c>
      <c r="D11" s="12"/>
      <c r="E11" s="226">
        <f>IF(ISERROR(VLOOKUP("Celkem:",'ZV Vykáz.-A'!A:H,8,0)),0,VLOOKUP("Celkem:",'ZV Vykáz.-A'!A:H,8,0)/1000)</f>
        <v>49002.934999999976</v>
      </c>
      <c r="F11" s="32">
        <f>C11</f>
        <v>46595.568669999979</v>
      </c>
      <c r="G11" s="225">
        <f>E11-F11</f>
        <v>2407.3663299999971</v>
      </c>
      <c r="H11" s="231">
        <f>IF(F11&lt;0.00000001,"",E11/F11)</f>
        <v>1.0516651346622572</v>
      </c>
      <c r="I11" s="225">
        <f>E11-B11</f>
        <v>4189.8190900000045</v>
      </c>
      <c r="J11" s="231">
        <f>IF(B11&lt;0.00000001,"",E11/B11)</f>
        <v>1.0934953752917915</v>
      </c>
    </row>
    <row r="12" spans="1:10" ht="14.4" customHeight="1" thickBot="1" x14ac:dyDescent="0.35">
      <c r="A12" s="251" t="str">
        <f>HYPERLINK("#CaseMix!A1","Hospitalizace *")</f>
        <v>Hospitalizace *</v>
      </c>
      <c r="B12" s="15">
        <f>IF(ISERROR(VLOOKUP("Celkem",CaseMix!A:D,2,0)),0,VLOOKUP("Celkem",CaseMix!A:D,2,0)*30)</f>
        <v>19509.900000000001</v>
      </c>
      <c r="C12" s="37">
        <f>IF(ISERROR(VLOOKUP("Celkem",CaseMix!A:D,3,0)),0,VLOOKUP("Celkem",CaseMix!A:D,3,0)*30)</f>
        <v>18481.86</v>
      </c>
      <c r="D12" s="12"/>
      <c r="E12" s="229">
        <f>IF(ISERROR(VLOOKUP("Celkem",CaseMix!A:D,4,0)),0,VLOOKUP("Celkem",CaseMix!A:D,4,0)*30)</f>
        <v>14649.270000000002</v>
      </c>
      <c r="F12" s="36">
        <f>C12</f>
        <v>18481.86</v>
      </c>
      <c r="G12" s="230">
        <f>E12-F12</f>
        <v>-3832.5899999999983</v>
      </c>
      <c r="H12" s="233">
        <f>IF(F12&lt;0.00000001,"",E12/F12)</f>
        <v>0.79262963792605301</v>
      </c>
      <c r="I12" s="230">
        <f>E12-B12</f>
        <v>-4860.6299999999992</v>
      </c>
      <c r="J12" s="233">
        <f>IF(B12&lt;0.00000001,"",E12/B12)</f>
        <v>0.75086340780834349</v>
      </c>
    </row>
    <row r="13" spans="1:10" ht="14.4" customHeight="1" thickBot="1" x14ac:dyDescent="0.35">
      <c r="A13" s="4" t="s">
        <v>100</v>
      </c>
      <c r="B13" s="9">
        <f>SUM(B11:B12)</f>
        <v>64323.015909999973</v>
      </c>
      <c r="C13" s="41">
        <f>SUM(C11:C12)</f>
        <v>65077.428669999979</v>
      </c>
      <c r="D13" s="12"/>
      <c r="E13" s="9">
        <f>SUM(E11:E12)</f>
        <v>63652.20499999998</v>
      </c>
      <c r="F13" s="40">
        <f>SUM(F11:F12)</f>
        <v>65077.428669999979</v>
      </c>
      <c r="G13" s="40">
        <f>E13-F13</f>
        <v>-1425.2236699999994</v>
      </c>
      <c r="H13" s="235">
        <f>IF(F13&lt;0.00000001,"",E13/F13)</f>
        <v>0.97809957001793757</v>
      </c>
      <c r="I13" s="40">
        <f>SUM(I11:I12)</f>
        <v>-670.81090999999469</v>
      </c>
      <c r="J13" s="235">
        <f>IF(B13&lt;0.00000001,"",E13/B13)</f>
        <v>0.98957121489858957</v>
      </c>
    </row>
    <row r="14" spans="1:10" ht="14.4" customHeight="1" thickBot="1" x14ac:dyDescent="0.35">
      <c r="A14" s="16"/>
      <c r="B14" s="16"/>
      <c r="C14" s="217"/>
      <c r="D14" s="12"/>
      <c r="E14" s="16"/>
      <c r="F14" s="17"/>
    </row>
    <row r="15" spans="1:10" ht="14.4" customHeight="1" thickBot="1" x14ac:dyDescent="0.35">
      <c r="A15" s="252" t="str">
        <f>HYPERLINK("#'HI Graf'!A1","Hospodářský index (Výnosy / Náklady) *")</f>
        <v>Hospodářský index (Výnosy / Náklady) *</v>
      </c>
      <c r="B15" s="10">
        <f>IF(B9=0,"",B13/B9)</f>
        <v>0.54058150311265352</v>
      </c>
      <c r="C15" s="43">
        <f>IF(C9=0,"",C13/C9)</f>
        <v>0.48649871764359365</v>
      </c>
      <c r="D15" s="12"/>
      <c r="E15" s="10">
        <f>IF(E9=0,"",E13/E9)</f>
        <v>0.43095788121012746</v>
      </c>
      <c r="F15" s="42">
        <f>IF(F9=0,"",F13/F9)</f>
        <v>0.45852787629531994</v>
      </c>
      <c r="G15" s="42">
        <f>IF(ISERROR(F15-E15),"",E15-F15)</f>
        <v>-2.7569995085192478E-2</v>
      </c>
      <c r="H15" s="236">
        <f>IF(ISERROR(F15-E15),"",IF(F15&lt;0.00000001,"",E15/F15))</f>
        <v>0.93987280488169112</v>
      </c>
    </row>
    <row r="17" spans="1:8" ht="14.4" customHeight="1" x14ac:dyDescent="0.3">
      <c r="A17" s="222" t="s">
        <v>201</v>
      </c>
    </row>
    <row r="18" spans="1:8" ht="14.4" customHeight="1" x14ac:dyDescent="0.3">
      <c r="A18" s="374" t="s">
        <v>232</v>
      </c>
      <c r="B18" s="375"/>
      <c r="C18" s="375"/>
      <c r="D18" s="375"/>
      <c r="E18" s="375"/>
      <c r="F18" s="375"/>
      <c r="G18" s="375"/>
      <c r="H18" s="375"/>
    </row>
    <row r="19" spans="1:8" x14ac:dyDescent="0.3">
      <c r="A19" s="373" t="s">
        <v>231</v>
      </c>
      <c r="B19" s="375"/>
      <c r="C19" s="375"/>
      <c r="D19" s="375"/>
      <c r="E19" s="375"/>
      <c r="F19" s="375"/>
      <c r="G19" s="375"/>
      <c r="H19" s="375"/>
    </row>
    <row r="20" spans="1:8" ht="14.4" customHeight="1" x14ac:dyDescent="0.3">
      <c r="A20" s="223" t="s">
        <v>252</v>
      </c>
    </row>
    <row r="21" spans="1:8" ht="14.4" customHeight="1" x14ac:dyDescent="0.3">
      <c r="A21" s="223" t="s">
        <v>202</v>
      </c>
    </row>
    <row r="22" spans="1:8" ht="14.4" customHeight="1" x14ac:dyDescent="0.3">
      <c r="A22" s="224" t="s">
        <v>307</v>
      </c>
    </row>
    <row r="23" spans="1:8" ht="14.4" customHeight="1" x14ac:dyDescent="0.3">
      <c r="A23" s="224" t="s">
        <v>203</v>
      </c>
    </row>
  </sheetData>
  <mergeCells count="5">
    <mergeCell ref="A3:A4"/>
    <mergeCell ref="B4:C4"/>
    <mergeCell ref="E3:H3"/>
    <mergeCell ref="I3:J3"/>
    <mergeCell ref="A1:J1"/>
  </mergeCells>
  <conditionalFormatting sqref="F11:F12">
    <cfRule type="dataBar" priority="9">
      <dataBar>
        <cfvo type="num" val="MIN($F$11:$F$12)-SUM($F$11:$F$12)/8"/>
        <cfvo type="num" val="MAX($F$11:$F$12)+SUM($F$11:$F$12)/8"/>
        <color theme="5" tint="0.39997558519241921"/>
      </dataBar>
      <extLst>
        <ext xmlns:x14="http://schemas.microsoft.com/office/spreadsheetml/2009/9/main" uri="{B025F937-C7B1-47D3-B67F-A62EFF666E3E}">
          <x14:id>{81B0F473-4FC4-40C6-A269-30D44C2366B5}</x14:id>
        </ext>
      </extLst>
    </cfRule>
  </conditionalFormatting>
  <conditionalFormatting sqref="F5:F8">
    <cfRule type="dataBar" priority="10">
      <dataBar>
        <cfvo type="num" val="MIN($F$5:$F$8)-SUM($F$5:$F$8)/8"/>
        <cfvo type="num" val="MAX($F$5:$F$8)+SUM($F$5:$F$8)/8"/>
        <color theme="3" tint="0.39997558519241921"/>
      </dataBar>
      <extLst>
        <ext xmlns:x14="http://schemas.microsoft.com/office/spreadsheetml/2009/9/main" uri="{B025F937-C7B1-47D3-B67F-A62EFF666E3E}">
          <x14:id>{F9D6C8AA-B651-4DA5-ADB2-0E4242823C71}</x14:id>
        </ext>
      </extLst>
    </cfRule>
  </conditionalFormatting>
  <conditionalFormatting sqref="G5:G9">
    <cfRule type="cellIs" dxfId="81" priority="8" operator="greaterThan">
      <formula>0</formula>
    </cfRule>
  </conditionalFormatting>
  <conditionalFormatting sqref="G11:G13 G15">
    <cfRule type="cellIs" dxfId="80" priority="7" operator="lessThan">
      <formula>0</formula>
    </cfRule>
  </conditionalFormatting>
  <conditionalFormatting sqref="H5:H9">
    <cfRule type="cellIs" dxfId="79" priority="6" operator="greaterThan">
      <formula>1</formula>
    </cfRule>
  </conditionalFormatting>
  <conditionalFormatting sqref="H11:H13 H15">
    <cfRule type="cellIs" dxfId="78" priority="5" operator="lessThan">
      <formula>1</formula>
    </cfRule>
  </conditionalFormatting>
  <conditionalFormatting sqref="I11:I13">
    <cfRule type="cellIs" dxfId="77" priority="4" operator="lessThan">
      <formula>0</formula>
    </cfRule>
  </conditionalFormatting>
  <conditionalFormatting sqref="J11:J13">
    <cfRule type="cellIs" dxfId="76" priority="3" operator="less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1B0F473-4FC4-40C6-A269-30D44C2366B5}">
            <x14:dataBar minLength="0" maxLength="100" negativeBarColorSameAsPositive="1" axisPosition="none">
              <x14:cfvo type="num">
                <xm:f>MIN($F$11:$F$12)-SUM($F$11:$F$12)/8</xm:f>
              </x14:cfvo>
              <x14:cfvo type="num">
                <xm:f>MAX($F$11:$F$12)+SUM($F$11:$F$12)/8</xm:f>
              </x14:cfvo>
            </x14:dataBar>
          </x14:cfRule>
          <xm:sqref>F11:F12</xm:sqref>
        </x14:conditionalFormatting>
        <x14:conditionalFormatting xmlns:xm="http://schemas.microsoft.com/office/excel/2006/main">
          <x14:cfRule type="dataBar" id="{F9D6C8AA-B651-4DA5-ADB2-0E4242823C71}">
            <x14:dataBar minLength="0" maxLength="100" negativeBarColorSameAsPositive="1" axisPosition="none">
              <x14:cfvo type="num">
                <xm:f>MIN($F$5:$F$8)-SUM($F$5:$F$8)/8</xm:f>
              </x14:cfvo>
              <x14:cfvo type="num">
                <xm:f>MAX($F$5:$F$8)+SUM($F$5:$F$8)/8</xm:f>
              </x14:cfvo>
            </x14:dataBar>
          </x14:cfRule>
          <xm:sqref>F5:F8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">
    <tabColor theme="0" tint="-0.249977111117893"/>
    <outlinePr summaryRight="0"/>
    <pageSetUpPr fitToPage="1"/>
  </sheetPr>
  <dimension ref="A1:M17"/>
  <sheetViews>
    <sheetView showGridLines="0" showRowColHeaders="0" workbookViewId="0">
      <pane ySplit="5" topLeftCell="A6" activePane="bottomLeft" state="frozen"/>
      <selection sqref="A1:N1"/>
      <selection pane="bottomLeft" sqref="A1:M1"/>
    </sheetView>
  </sheetViews>
  <sheetFormatPr defaultRowHeight="14.4" customHeight="1" outlineLevelCol="1" x14ac:dyDescent="0.3"/>
  <cols>
    <col min="1" max="1" width="43.21875" style="247" customWidth="1" collapsed="1"/>
    <col min="2" max="2" width="7.77734375" style="215" hidden="1" customWidth="1" outlineLevel="1"/>
    <col min="3" max="3" width="7.21875" style="247" hidden="1" customWidth="1"/>
    <col min="4" max="4" width="7.77734375" style="215" customWidth="1"/>
    <col min="5" max="5" width="7.21875" style="247" hidden="1" customWidth="1"/>
    <col min="6" max="6" width="7.77734375" style="215" customWidth="1"/>
    <col min="7" max="7" width="7.77734375" style="332" customWidth="1" collapsed="1"/>
    <col min="8" max="8" width="7.77734375" style="215" hidden="1" customWidth="1" outlineLevel="1"/>
    <col min="9" max="9" width="7.21875" style="247" hidden="1" customWidth="1"/>
    <col min="10" max="10" width="7.77734375" style="215" customWidth="1"/>
    <col min="11" max="11" width="7.21875" style="247" hidden="1" customWidth="1"/>
    <col min="12" max="12" width="7.77734375" style="215" customWidth="1"/>
    <col min="13" max="13" width="7.77734375" style="332" customWidth="1"/>
    <col min="14" max="16384" width="8.88671875" style="247"/>
  </cols>
  <sheetData>
    <row r="1" spans="1:13" ht="18.600000000000001" customHeight="1" thickBot="1" x14ac:dyDescent="0.4">
      <c r="A1" s="524" t="s">
        <v>157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</row>
    <row r="2" spans="1:13" ht="14.4" customHeight="1" thickBot="1" x14ac:dyDescent="0.35">
      <c r="A2" s="371" t="s">
        <v>328</v>
      </c>
      <c r="B2" s="348"/>
      <c r="C2" s="220"/>
      <c r="D2" s="348"/>
      <c r="E2" s="220"/>
      <c r="F2" s="348"/>
      <c r="G2" s="349"/>
      <c r="H2" s="348"/>
      <c r="I2" s="220"/>
      <c r="J2" s="348"/>
      <c r="K2" s="220"/>
      <c r="L2" s="348"/>
      <c r="M2" s="349"/>
    </row>
    <row r="3" spans="1:13" ht="14.4" customHeight="1" thickBot="1" x14ac:dyDescent="0.35">
      <c r="A3" s="342" t="s">
        <v>158</v>
      </c>
      <c r="B3" s="343">
        <f>SUBTOTAL(9,B6:B1048576)</f>
        <v>2608217</v>
      </c>
      <c r="C3" s="344">
        <f t="shared" ref="C3:L3" si="0">SUBTOTAL(9,C6:C1048576)</f>
        <v>16.732257133872572</v>
      </c>
      <c r="D3" s="344">
        <f t="shared" si="0"/>
        <v>2515381</v>
      </c>
      <c r="E3" s="344">
        <f t="shared" si="0"/>
        <v>10</v>
      </c>
      <c r="F3" s="344">
        <f t="shared" si="0"/>
        <v>2345692</v>
      </c>
      <c r="G3" s="347">
        <f>IF(D3&lt;&gt;0,F3/D3,"")</f>
        <v>0.93253944432274871</v>
      </c>
      <c r="H3" s="343">
        <f t="shared" si="0"/>
        <v>470658.32000000007</v>
      </c>
      <c r="I3" s="344">
        <f t="shared" si="0"/>
        <v>1.9971865384482395</v>
      </c>
      <c r="J3" s="344">
        <f t="shared" si="0"/>
        <v>402712.7800000002</v>
      </c>
      <c r="K3" s="344">
        <f t="shared" si="0"/>
        <v>2</v>
      </c>
      <c r="L3" s="344">
        <f t="shared" si="0"/>
        <v>259806.79999999993</v>
      </c>
      <c r="M3" s="345">
        <f>IF(J3&lt;&gt;0,L3/J3,"")</f>
        <v>0.64514168137400507</v>
      </c>
    </row>
    <row r="4" spans="1:13" ht="14.4" customHeight="1" x14ac:dyDescent="0.3">
      <c r="A4" s="692" t="s">
        <v>117</v>
      </c>
      <c r="B4" s="624" t="s">
        <v>122</v>
      </c>
      <c r="C4" s="625"/>
      <c r="D4" s="625"/>
      <c r="E4" s="625"/>
      <c r="F4" s="625"/>
      <c r="G4" s="627"/>
      <c r="H4" s="624" t="s">
        <v>123</v>
      </c>
      <c r="I4" s="625"/>
      <c r="J4" s="625"/>
      <c r="K4" s="625"/>
      <c r="L4" s="625"/>
      <c r="M4" s="627"/>
    </row>
    <row r="5" spans="1:13" s="330" customFormat="1" ht="14.4" customHeight="1" thickBot="1" x14ac:dyDescent="0.35">
      <c r="A5" s="993"/>
      <c r="B5" s="994">
        <v>2015</v>
      </c>
      <c r="C5" s="995"/>
      <c r="D5" s="995">
        <v>2018</v>
      </c>
      <c r="E5" s="995"/>
      <c r="F5" s="995">
        <v>2019</v>
      </c>
      <c r="G5" s="905" t="s">
        <v>2</v>
      </c>
      <c r="H5" s="994">
        <v>2015</v>
      </c>
      <c r="I5" s="995"/>
      <c r="J5" s="995">
        <v>2018</v>
      </c>
      <c r="K5" s="995"/>
      <c r="L5" s="995">
        <v>2019</v>
      </c>
      <c r="M5" s="905" t="s">
        <v>2</v>
      </c>
    </row>
    <row r="6" spans="1:13" ht="14.4" customHeight="1" x14ac:dyDescent="0.3">
      <c r="A6" s="856" t="s">
        <v>4965</v>
      </c>
      <c r="B6" s="887">
        <v>2456</v>
      </c>
      <c r="C6" s="825"/>
      <c r="D6" s="887"/>
      <c r="E6" s="825"/>
      <c r="F6" s="887">
        <v>4491</v>
      </c>
      <c r="G6" s="830"/>
      <c r="H6" s="887"/>
      <c r="I6" s="825"/>
      <c r="J6" s="887"/>
      <c r="K6" s="825"/>
      <c r="L6" s="887"/>
      <c r="M6" s="231"/>
    </row>
    <row r="7" spans="1:13" ht="14.4" customHeight="1" x14ac:dyDescent="0.3">
      <c r="A7" s="857" t="s">
        <v>4968</v>
      </c>
      <c r="B7" s="889">
        <v>15357</v>
      </c>
      <c r="C7" s="832">
        <v>2.1332129462425335</v>
      </c>
      <c r="D7" s="889">
        <v>7199</v>
      </c>
      <c r="E7" s="832">
        <v>1</v>
      </c>
      <c r="F7" s="889"/>
      <c r="G7" s="837"/>
      <c r="H7" s="889"/>
      <c r="I7" s="832"/>
      <c r="J7" s="889"/>
      <c r="K7" s="832"/>
      <c r="L7" s="889"/>
      <c r="M7" s="838"/>
    </row>
    <row r="8" spans="1:13" ht="14.4" customHeight="1" x14ac:dyDescent="0.3">
      <c r="A8" s="857" t="s">
        <v>5284</v>
      </c>
      <c r="B8" s="889">
        <v>87044</v>
      </c>
      <c r="C8" s="832">
        <v>0.87677911298689526</v>
      </c>
      <c r="D8" s="889">
        <v>99277</v>
      </c>
      <c r="E8" s="832">
        <v>1</v>
      </c>
      <c r="F8" s="889">
        <v>96854</v>
      </c>
      <c r="G8" s="837">
        <v>0.97559354130362519</v>
      </c>
      <c r="H8" s="889">
        <v>52699.99</v>
      </c>
      <c r="I8" s="832">
        <v>0.73423297091196915</v>
      </c>
      <c r="J8" s="889">
        <v>71775.569999999992</v>
      </c>
      <c r="K8" s="832">
        <v>1</v>
      </c>
      <c r="L8" s="889">
        <v>69919</v>
      </c>
      <c r="M8" s="838">
        <v>0.97413367807458728</v>
      </c>
    </row>
    <row r="9" spans="1:13" ht="14.4" customHeight="1" x14ac:dyDescent="0.3">
      <c r="A9" s="857" t="s">
        <v>5285</v>
      </c>
      <c r="B9" s="889"/>
      <c r="C9" s="832"/>
      <c r="D9" s="889">
        <v>1107</v>
      </c>
      <c r="E9" s="832">
        <v>1</v>
      </c>
      <c r="F9" s="889"/>
      <c r="G9" s="837"/>
      <c r="H9" s="889"/>
      <c r="I9" s="832"/>
      <c r="J9" s="889"/>
      <c r="K9" s="832"/>
      <c r="L9" s="889"/>
      <c r="M9" s="838"/>
    </row>
    <row r="10" spans="1:13" ht="14.4" customHeight="1" x14ac:dyDescent="0.3">
      <c r="A10" s="857" t="s">
        <v>4976</v>
      </c>
      <c r="B10" s="889">
        <v>341525</v>
      </c>
      <c r="C10" s="832">
        <v>1.2224127193202237</v>
      </c>
      <c r="D10" s="889">
        <v>279386</v>
      </c>
      <c r="E10" s="832">
        <v>1</v>
      </c>
      <c r="F10" s="889">
        <v>246955</v>
      </c>
      <c r="G10" s="837">
        <v>0.88392045413871845</v>
      </c>
      <c r="H10" s="889"/>
      <c r="I10" s="832"/>
      <c r="J10" s="889"/>
      <c r="K10" s="832"/>
      <c r="L10" s="889"/>
      <c r="M10" s="838"/>
    </row>
    <row r="11" spans="1:13" ht="14.4" customHeight="1" x14ac:dyDescent="0.3">
      <c r="A11" s="857" t="s">
        <v>5286</v>
      </c>
      <c r="B11" s="889">
        <v>1021602</v>
      </c>
      <c r="C11" s="832">
        <v>1.0098234196333962</v>
      </c>
      <c r="D11" s="889">
        <v>1011664</v>
      </c>
      <c r="E11" s="832">
        <v>1</v>
      </c>
      <c r="F11" s="889">
        <v>978766</v>
      </c>
      <c r="G11" s="837">
        <v>0.96748129813851236</v>
      </c>
      <c r="H11" s="889"/>
      <c r="I11" s="832"/>
      <c r="J11" s="889"/>
      <c r="K11" s="832"/>
      <c r="L11" s="889"/>
      <c r="M11" s="838"/>
    </row>
    <row r="12" spans="1:13" ht="14.4" customHeight="1" x14ac:dyDescent="0.3">
      <c r="A12" s="857" t="s">
        <v>5287</v>
      </c>
      <c r="B12" s="889">
        <v>631407</v>
      </c>
      <c r="C12" s="832">
        <v>0.830680640119562</v>
      </c>
      <c r="D12" s="889">
        <v>760108</v>
      </c>
      <c r="E12" s="832">
        <v>1</v>
      </c>
      <c r="F12" s="889">
        <v>573267</v>
      </c>
      <c r="G12" s="837">
        <v>0.75419150962757919</v>
      </c>
      <c r="H12" s="889">
        <v>417958.33000000007</v>
      </c>
      <c r="I12" s="832">
        <v>1.2629535675362702</v>
      </c>
      <c r="J12" s="889">
        <v>330937.2100000002</v>
      </c>
      <c r="K12" s="832">
        <v>1</v>
      </c>
      <c r="L12" s="889">
        <v>189887.79999999993</v>
      </c>
      <c r="M12" s="838">
        <v>0.57378800044878553</v>
      </c>
    </row>
    <row r="13" spans="1:13" ht="14.4" customHeight="1" x14ac:dyDescent="0.3">
      <c r="A13" s="857" t="s">
        <v>5288</v>
      </c>
      <c r="B13" s="889">
        <v>201409</v>
      </c>
      <c r="C13" s="832">
        <v>1.5482995602841241</v>
      </c>
      <c r="D13" s="889">
        <v>130084</v>
      </c>
      <c r="E13" s="832">
        <v>1</v>
      </c>
      <c r="F13" s="889">
        <v>138535</v>
      </c>
      <c r="G13" s="837">
        <v>1.0649657144614249</v>
      </c>
      <c r="H13" s="889"/>
      <c r="I13" s="832"/>
      <c r="J13" s="889"/>
      <c r="K13" s="832"/>
      <c r="L13" s="889"/>
      <c r="M13" s="838"/>
    </row>
    <row r="14" spans="1:13" ht="14.4" customHeight="1" x14ac:dyDescent="0.3">
      <c r="A14" s="857" t="s">
        <v>5289</v>
      </c>
      <c r="B14" s="889">
        <v>64252</v>
      </c>
      <c r="C14" s="832">
        <v>1.1610408384531985</v>
      </c>
      <c r="D14" s="889">
        <v>55340</v>
      </c>
      <c r="E14" s="832">
        <v>1</v>
      </c>
      <c r="F14" s="889">
        <v>92761</v>
      </c>
      <c r="G14" s="837">
        <v>1.6762016624503071</v>
      </c>
      <c r="H14" s="889"/>
      <c r="I14" s="832"/>
      <c r="J14" s="889"/>
      <c r="K14" s="832"/>
      <c r="L14" s="889"/>
      <c r="M14" s="838"/>
    </row>
    <row r="15" spans="1:13" ht="14.4" customHeight="1" x14ac:dyDescent="0.3">
      <c r="A15" s="857" t="s">
        <v>5290</v>
      </c>
      <c r="B15" s="889">
        <v>113672</v>
      </c>
      <c r="C15" s="832">
        <v>0.66727325025094952</v>
      </c>
      <c r="D15" s="889">
        <v>170353</v>
      </c>
      <c r="E15" s="832">
        <v>1</v>
      </c>
      <c r="F15" s="889">
        <v>145010</v>
      </c>
      <c r="G15" s="837">
        <v>0.85123244087277594</v>
      </c>
      <c r="H15" s="889"/>
      <c r="I15" s="832"/>
      <c r="J15" s="889"/>
      <c r="K15" s="832"/>
      <c r="L15" s="889"/>
      <c r="M15" s="838"/>
    </row>
    <row r="16" spans="1:13" ht="14.4" customHeight="1" x14ac:dyDescent="0.3">
      <c r="A16" s="857" t="s">
        <v>5291</v>
      </c>
      <c r="B16" s="889">
        <v>6285</v>
      </c>
      <c r="C16" s="832">
        <v>7.2827346465816918</v>
      </c>
      <c r="D16" s="889">
        <v>863</v>
      </c>
      <c r="E16" s="832">
        <v>1</v>
      </c>
      <c r="F16" s="889">
        <v>6053</v>
      </c>
      <c r="G16" s="837">
        <v>7.0139049826187714</v>
      </c>
      <c r="H16" s="889"/>
      <c r="I16" s="832"/>
      <c r="J16" s="889"/>
      <c r="K16" s="832"/>
      <c r="L16" s="889"/>
      <c r="M16" s="838"/>
    </row>
    <row r="17" spans="1:13" ht="14.4" customHeight="1" thickBot="1" x14ac:dyDescent="0.35">
      <c r="A17" s="893" t="s">
        <v>5292</v>
      </c>
      <c r="B17" s="891">
        <v>123208</v>
      </c>
      <c r="C17" s="840"/>
      <c r="D17" s="891"/>
      <c r="E17" s="840"/>
      <c r="F17" s="891">
        <v>63000</v>
      </c>
      <c r="G17" s="845"/>
      <c r="H17" s="891"/>
      <c r="I17" s="840"/>
      <c r="J17" s="891"/>
      <c r="K17" s="840"/>
      <c r="L17" s="891"/>
      <c r="M17" s="846"/>
    </row>
  </sheetData>
  <mergeCells count="4">
    <mergeCell ref="A4:A5"/>
    <mergeCell ref="B4:G4"/>
    <mergeCell ref="H4:M4"/>
    <mergeCell ref="A1:M1"/>
  </mergeCells>
  <conditionalFormatting sqref="F6:F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{B0D7810C-1ECB-49F3-AEA4-0F83D5AE3D8E}</x14:id>
        </ext>
      </extLst>
    </cfRule>
  </conditionalFormatting>
  <conditionalFormatting sqref="L6:L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{62A185C8-0356-41DC-9157-C12418624882}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80" fitToHeight="0" orientation="portrait" r:id="rId1"/>
  <ignoredErrors>
    <ignoredError sqref="B3 D3 F3 H3 J3 L3" formulaRange="1"/>
    <ignoredError sqref="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0D7810C-1ECB-49F3-AEA4-0F83D5AE3D8E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62A185C8-0356-41DC-9157-C1241862488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">
    <tabColor theme="0" tint="-0.249977111117893"/>
    <outlinePr summaryRight="0"/>
    <pageSetUpPr fitToPage="1"/>
  </sheetPr>
  <dimension ref="A1:Q403"/>
  <sheetViews>
    <sheetView showGridLines="0" showRowColHeaders="0" workbookViewId="0">
      <pane ySplit="5" topLeftCell="A6" activePane="bottomLeft" state="frozen"/>
      <selection sqref="A1:N1"/>
      <selection pane="bottomLeft" sqref="A1:Q1"/>
    </sheetView>
  </sheetViews>
  <sheetFormatPr defaultRowHeight="14.4" customHeight="1" outlineLevelCol="1" x14ac:dyDescent="0.3"/>
  <cols>
    <col min="1" max="1" width="3" style="247" bestFit="1" customWidth="1"/>
    <col min="2" max="2" width="8.6640625" style="247" bestFit="1" customWidth="1"/>
    <col min="3" max="3" width="2.109375" style="247" bestFit="1" customWidth="1"/>
    <col min="4" max="4" width="8" style="247" bestFit="1" customWidth="1"/>
    <col min="5" max="5" width="52.88671875" style="247" bestFit="1" customWidth="1" collapsed="1"/>
    <col min="6" max="7" width="11.109375" style="329" hidden="1" customWidth="1" outlineLevel="1"/>
    <col min="8" max="9" width="9.33203125" style="329" hidden="1" customWidth="1"/>
    <col min="10" max="11" width="11.109375" style="329" customWidth="1"/>
    <col min="12" max="13" width="9.33203125" style="329" hidden="1" customWidth="1"/>
    <col min="14" max="15" width="11.109375" style="329" customWidth="1"/>
    <col min="16" max="16" width="11.109375" style="332" customWidth="1"/>
    <col min="17" max="17" width="11.109375" style="329" customWidth="1"/>
    <col min="18" max="16384" width="8.88671875" style="247"/>
  </cols>
  <sheetData>
    <row r="1" spans="1:17" ht="18.600000000000001" customHeight="1" thickBot="1" x14ac:dyDescent="0.4">
      <c r="A1" s="524" t="s">
        <v>6050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  <c r="Q1" s="512"/>
    </row>
    <row r="2" spans="1:17" ht="14.4" customHeight="1" thickBot="1" x14ac:dyDescent="0.35">
      <c r="A2" s="371" t="s">
        <v>328</v>
      </c>
      <c r="B2" s="220"/>
      <c r="C2" s="220"/>
      <c r="D2" s="220"/>
      <c r="E2" s="220"/>
      <c r="F2" s="352"/>
      <c r="G2" s="352"/>
      <c r="H2" s="352"/>
      <c r="I2" s="352"/>
      <c r="J2" s="352"/>
      <c r="K2" s="352"/>
      <c r="L2" s="352"/>
      <c r="M2" s="352"/>
      <c r="N2" s="352"/>
      <c r="O2" s="352"/>
      <c r="P2" s="349"/>
      <c r="Q2" s="352"/>
    </row>
    <row r="3" spans="1:17" ht="14.4" customHeight="1" thickBot="1" x14ac:dyDescent="0.35">
      <c r="E3" s="112" t="s">
        <v>158</v>
      </c>
      <c r="F3" s="207">
        <f t="shared" ref="F3:O3" si="0">SUBTOTAL(9,F6:F1048576)</f>
        <v>26462.980000000003</v>
      </c>
      <c r="G3" s="211">
        <f t="shared" si="0"/>
        <v>3078875.32</v>
      </c>
      <c r="H3" s="212"/>
      <c r="I3" s="212"/>
      <c r="J3" s="207">
        <f t="shared" si="0"/>
        <v>23393.529999999995</v>
      </c>
      <c r="K3" s="211">
        <f t="shared" si="0"/>
        <v>2918093.78</v>
      </c>
      <c r="L3" s="212"/>
      <c r="M3" s="212"/>
      <c r="N3" s="207">
        <f t="shared" si="0"/>
        <v>21766.73</v>
      </c>
      <c r="O3" s="211">
        <f t="shared" si="0"/>
        <v>2605498.7999999993</v>
      </c>
      <c r="P3" s="177">
        <f>IF(K3=0,"",O3/K3)</f>
        <v>0.89287699314447655</v>
      </c>
      <c r="Q3" s="209">
        <f>IF(N3=0,"",O3/N3)</f>
        <v>119.70097483636722</v>
      </c>
    </row>
    <row r="4" spans="1:17" ht="14.4" customHeight="1" x14ac:dyDescent="0.3">
      <c r="A4" s="632" t="s">
        <v>73</v>
      </c>
      <c r="B4" s="630" t="s">
        <v>118</v>
      </c>
      <c r="C4" s="632" t="s">
        <v>119</v>
      </c>
      <c r="D4" s="641" t="s">
        <v>89</v>
      </c>
      <c r="E4" s="633" t="s">
        <v>11</v>
      </c>
      <c r="F4" s="639">
        <v>2015</v>
      </c>
      <c r="G4" s="640"/>
      <c r="H4" s="210"/>
      <c r="I4" s="210"/>
      <c r="J4" s="639">
        <v>2018</v>
      </c>
      <c r="K4" s="640"/>
      <c r="L4" s="210"/>
      <c r="M4" s="210"/>
      <c r="N4" s="639">
        <v>2019</v>
      </c>
      <c r="O4" s="640"/>
      <c r="P4" s="642" t="s">
        <v>2</v>
      </c>
      <c r="Q4" s="631" t="s">
        <v>121</v>
      </c>
    </row>
    <row r="5" spans="1:17" ht="14.4" customHeight="1" thickBot="1" x14ac:dyDescent="0.35">
      <c r="A5" s="896"/>
      <c r="B5" s="894"/>
      <c r="C5" s="896"/>
      <c r="D5" s="906"/>
      <c r="E5" s="898"/>
      <c r="F5" s="907" t="s">
        <v>90</v>
      </c>
      <c r="G5" s="908" t="s">
        <v>14</v>
      </c>
      <c r="H5" s="909"/>
      <c r="I5" s="909"/>
      <c r="J5" s="907" t="s">
        <v>90</v>
      </c>
      <c r="K5" s="908" t="s">
        <v>14</v>
      </c>
      <c r="L5" s="909"/>
      <c r="M5" s="909"/>
      <c r="N5" s="907" t="s">
        <v>90</v>
      </c>
      <c r="O5" s="908" t="s">
        <v>14</v>
      </c>
      <c r="P5" s="910"/>
      <c r="Q5" s="903"/>
    </row>
    <row r="6" spans="1:17" ht="14.4" customHeight="1" x14ac:dyDescent="0.3">
      <c r="A6" s="824" t="s">
        <v>4988</v>
      </c>
      <c r="B6" s="825" t="s">
        <v>5293</v>
      </c>
      <c r="C6" s="825" t="s">
        <v>4804</v>
      </c>
      <c r="D6" s="825" t="s">
        <v>5294</v>
      </c>
      <c r="E6" s="825" t="s">
        <v>5295</v>
      </c>
      <c r="F6" s="225">
        <v>1</v>
      </c>
      <c r="G6" s="225">
        <v>1136</v>
      </c>
      <c r="H6" s="225"/>
      <c r="I6" s="225">
        <v>1136</v>
      </c>
      <c r="J6" s="225"/>
      <c r="K6" s="225"/>
      <c r="L6" s="225"/>
      <c r="M6" s="225"/>
      <c r="N6" s="225">
        <v>3</v>
      </c>
      <c r="O6" s="225">
        <v>3423</v>
      </c>
      <c r="P6" s="830"/>
      <c r="Q6" s="848">
        <v>1141</v>
      </c>
    </row>
    <row r="7" spans="1:17" ht="14.4" customHeight="1" x14ac:dyDescent="0.3">
      <c r="A7" s="831" t="s">
        <v>4988</v>
      </c>
      <c r="B7" s="832" t="s">
        <v>5293</v>
      </c>
      <c r="C7" s="832" t="s">
        <v>4804</v>
      </c>
      <c r="D7" s="832" t="s">
        <v>5296</v>
      </c>
      <c r="E7" s="832" t="s">
        <v>5297</v>
      </c>
      <c r="F7" s="849">
        <v>1</v>
      </c>
      <c r="G7" s="849">
        <v>265</v>
      </c>
      <c r="H7" s="849"/>
      <c r="I7" s="849">
        <v>265</v>
      </c>
      <c r="J7" s="849"/>
      <c r="K7" s="849"/>
      <c r="L7" s="849"/>
      <c r="M7" s="849"/>
      <c r="N7" s="849">
        <v>4</v>
      </c>
      <c r="O7" s="849">
        <v>1068</v>
      </c>
      <c r="P7" s="837"/>
      <c r="Q7" s="850">
        <v>267</v>
      </c>
    </row>
    <row r="8" spans="1:17" ht="14.4" customHeight="1" x14ac:dyDescent="0.3">
      <c r="A8" s="831" t="s">
        <v>4988</v>
      </c>
      <c r="B8" s="832" t="s">
        <v>5293</v>
      </c>
      <c r="C8" s="832" t="s">
        <v>4804</v>
      </c>
      <c r="D8" s="832" t="s">
        <v>5298</v>
      </c>
      <c r="E8" s="832" t="s">
        <v>5299</v>
      </c>
      <c r="F8" s="849">
        <v>1</v>
      </c>
      <c r="G8" s="849">
        <v>569</v>
      </c>
      <c r="H8" s="849"/>
      <c r="I8" s="849">
        <v>569</v>
      </c>
      <c r="J8" s="849"/>
      <c r="K8" s="849"/>
      <c r="L8" s="849"/>
      <c r="M8" s="849"/>
      <c r="N8" s="849"/>
      <c r="O8" s="849"/>
      <c r="P8" s="837"/>
      <c r="Q8" s="850"/>
    </row>
    <row r="9" spans="1:17" ht="14.4" customHeight="1" x14ac:dyDescent="0.3">
      <c r="A9" s="831" t="s">
        <v>4988</v>
      </c>
      <c r="B9" s="832" t="s">
        <v>5293</v>
      </c>
      <c r="C9" s="832" t="s">
        <v>4804</v>
      </c>
      <c r="D9" s="832" t="s">
        <v>5300</v>
      </c>
      <c r="E9" s="832" t="s">
        <v>5301</v>
      </c>
      <c r="F9" s="849">
        <v>1</v>
      </c>
      <c r="G9" s="849">
        <v>486</v>
      </c>
      <c r="H9" s="849"/>
      <c r="I9" s="849">
        <v>486</v>
      </c>
      <c r="J9" s="849"/>
      <c r="K9" s="849"/>
      <c r="L9" s="849"/>
      <c r="M9" s="849"/>
      <c r="N9" s="849"/>
      <c r="O9" s="849"/>
      <c r="P9" s="837"/>
      <c r="Q9" s="850"/>
    </row>
    <row r="10" spans="1:17" ht="14.4" customHeight="1" x14ac:dyDescent="0.3">
      <c r="A10" s="831" t="s">
        <v>4991</v>
      </c>
      <c r="B10" s="832" t="s">
        <v>5302</v>
      </c>
      <c r="C10" s="832" t="s">
        <v>4804</v>
      </c>
      <c r="D10" s="832" t="s">
        <v>5303</v>
      </c>
      <c r="E10" s="832" t="s">
        <v>5304</v>
      </c>
      <c r="F10" s="849">
        <v>1</v>
      </c>
      <c r="G10" s="849">
        <v>117</v>
      </c>
      <c r="H10" s="849">
        <v>1</v>
      </c>
      <c r="I10" s="849">
        <v>117</v>
      </c>
      <c r="J10" s="849">
        <v>1</v>
      </c>
      <c r="K10" s="849">
        <v>117</v>
      </c>
      <c r="L10" s="849">
        <v>1</v>
      </c>
      <c r="M10" s="849">
        <v>117</v>
      </c>
      <c r="N10" s="849"/>
      <c r="O10" s="849"/>
      <c r="P10" s="837"/>
      <c r="Q10" s="850"/>
    </row>
    <row r="11" spans="1:17" ht="14.4" customHeight="1" x14ac:dyDescent="0.3">
      <c r="A11" s="831" t="s">
        <v>4991</v>
      </c>
      <c r="B11" s="832" t="s">
        <v>5302</v>
      </c>
      <c r="C11" s="832" t="s">
        <v>4804</v>
      </c>
      <c r="D11" s="832" t="s">
        <v>5305</v>
      </c>
      <c r="E11" s="832" t="s">
        <v>5306</v>
      </c>
      <c r="F11" s="849">
        <v>4</v>
      </c>
      <c r="G11" s="849">
        <v>544</v>
      </c>
      <c r="H11" s="849">
        <v>1.9854014598540146</v>
      </c>
      <c r="I11" s="849">
        <v>136</v>
      </c>
      <c r="J11" s="849">
        <v>2</v>
      </c>
      <c r="K11" s="849">
        <v>274</v>
      </c>
      <c r="L11" s="849">
        <v>1</v>
      </c>
      <c r="M11" s="849">
        <v>137</v>
      </c>
      <c r="N11" s="849"/>
      <c r="O11" s="849"/>
      <c r="P11" s="837"/>
      <c r="Q11" s="850"/>
    </row>
    <row r="12" spans="1:17" ht="14.4" customHeight="1" x14ac:dyDescent="0.3">
      <c r="A12" s="831" t="s">
        <v>4991</v>
      </c>
      <c r="B12" s="832" t="s">
        <v>5302</v>
      </c>
      <c r="C12" s="832" t="s">
        <v>4804</v>
      </c>
      <c r="D12" s="832" t="s">
        <v>5307</v>
      </c>
      <c r="E12" s="832" t="s">
        <v>5308</v>
      </c>
      <c r="F12" s="849"/>
      <c r="G12" s="849"/>
      <c r="H12" s="849"/>
      <c r="I12" s="849"/>
      <c r="J12" s="849">
        <v>1</v>
      </c>
      <c r="K12" s="849">
        <v>38</v>
      </c>
      <c r="L12" s="849">
        <v>1</v>
      </c>
      <c r="M12" s="849">
        <v>38</v>
      </c>
      <c r="N12" s="849"/>
      <c r="O12" s="849"/>
      <c r="P12" s="837"/>
      <c r="Q12" s="850"/>
    </row>
    <row r="13" spans="1:17" ht="14.4" customHeight="1" x14ac:dyDescent="0.3">
      <c r="A13" s="831" t="s">
        <v>4991</v>
      </c>
      <c r="B13" s="832" t="s">
        <v>5302</v>
      </c>
      <c r="C13" s="832" t="s">
        <v>4804</v>
      </c>
      <c r="D13" s="832" t="s">
        <v>5309</v>
      </c>
      <c r="E13" s="832" t="s">
        <v>5310</v>
      </c>
      <c r="F13" s="849">
        <v>6</v>
      </c>
      <c r="G13" s="849">
        <v>4230</v>
      </c>
      <c r="H13" s="849">
        <v>2.9915134370579914</v>
      </c>
      <c r="I13" s="849">
        <v>705</v>
      </c>
      <c r="J13" s="849">
        <v>2</v>
      </c>
      <c r="K13" s="849">
        <v>1414</v>
      </c>
      <c r="L13" s="849">
        <v>1</v>
      </c>
      <c r="M13" s="849">
        <v>707</v>
      </c>
      <c r="N13" s="849"/>
      <c r="O13" s="849"/>
      <c r="P13" s="837"/>
      <c r="Q13" s="850"/>
    </row>
    <row r="14" spans="1:17" ht="14.4" customHeight="1" x14ac:dyDescent="0.3">
      <c r="A14" s="831" t="s">
        <v>4991</v>
      </c>
      <c r="B14" s="832" t="s">
        <v>5302</v>
      </c>
      <c r="C14" s="832" t="s">
        <v>4804</v>
      </c>
      <c r="D14" s="832" t="s">
        <v>5311</v>
      </c>
      <c r="E14" s="832" t="s">
        <v>5312</v>
      </c>
      <c r="F14" s="849">
        <v>12</v>
      </c>
      <c r="G14" s="849">
        <v>5940</v>
      </c>
      <c r="H14" s="849">
        <v>1.496975806451613</v>
      </c>
      <c r="I14" s="849">
        <v>495</v>
      </c>
      <c r="J14" s="849">
        <v>8</v>
      </c>
      <c r="K14" s="849">
        <v>3968</v>
      </c>
      <c r="L14" s="849">
        <v>1</v>
      </c>
      <c r="M14" s="849">
        <v>496</v>
      </c>
      <c r="N14" s="849"/>
      <c r="O14" s="849"/>
      <c r="P14" s="837"/>
      <c r="Q14" s="850"/>
    </row>
    <row r="15" spans="1:17" ht="14.4" customHeight="1" x14ac:dyDescent="0.3">
      <c r="A15" s="831" t="s">
        <v>4991</v>
      </c>
      <c r="B15" s="832" t="s">
        <v>5302</v>
      </c>
      <c r="C15" s="832" t="s">
        <v>4804</v>
      </c>
      <c r="D15" s="832" t="s">
        <v>5313</v>
      </c>
      <c r="E15" s="832" t="s">
        <v>5314</v>
      </c>
      <c r="F15" s="849">
        <v>2</v>
      </c>
      <c r="G15" s="849">
        <v>506</v>
      </c>
      <c r="H15" s="849"/>
      <c r="I15" s="849">
        <v>253</v>
      </c>
      <c r="J15" s="849"/>
      <c r="K15" s="849"/>
      <c r="L15" s="849"/>
      <c r="M15" s="849"/>
      <c r="N15" s="849"/>
      <c r="O15" s="849"/>
      <c r="P15" s="837"/>
      <c r="Q15" s="850"/>
    </row>
    <row r="16" spans="1:17" ht="14.4" customHeight="1" x14ac:dyDescent="0.3">
      <c r="A16" s="831" t="s">
        <v>4991</v>
      </c>
      <c r="B16" s="832" t="s">
        <v>5302</v>
      </c>
      <c r="C16" s="832" t="s">
        <v>4804</v>
      </c>
      <c r="D16" s="832" t="s">
        <v>5315</v>
      </c>
      <c r="E16" s="832" t="s">
        <v>5316</v>
      </c>
      <c r="F16" s="849">
        <v>20</v>
      </c>
      <c r="G16" s="849">
        <v>1700</v>
      </c>
      <c r="H16" s="849">
        <v>1.6472868217054264</v>
      </c>
      <c r="I16" s="849">
        <v>85</v>
      </c>
      <c r="J16" s="849">
        <v>12</v>
      </c>
      <c r="K16" s="849">
        <v>1032</v>
      </c>
      <c r="L16" s="849">
        <v>1</v>
      </c>
      <c r="M16" s="849">
        <v>86</v>
      </c>
      <c r="N16" s="849"/>
      <c r="O16" s="849"/>
      <c r="P16" s="837"/>
      <c r="Q16" s="850"/>
    </row>
    <row r="17" spans="1:17" ht="14.4" customHeight="1" x14ac:dyDescent="0.3">
      <c r="A17" s="831" t="s">
        <v>4991</v>
      </c>
      <c r="B17" s="832" t="s">
        <v>5302</v>
      </c>
      <c r="C17" s="832" t="s">
        <v>4804</v>
      </c>
      <c r="D17" s="832" t="s">
        <v>5317</v>
      </c>
      <c r="E17" s="832" t="s">
        <v>5318</v>
      </c>
      <c r="F17" s="849">
        <v>3</v>
      </c>
      <c r="G17" s="849">
        <v>534</v>
      </c>
      <c r="H17" s="849">
        <v>2.983240223463687</v>
      </c>
      <c r="I17" s="849">
        <v>178</v>
      </c>
      <c r="J17" s="849">
        <v>1</v>
      </c>
      <c r="K17" s="849">
        <v>179</v>
      </c>
      <c r="L17" s="849">
        <v>1</v>
      </c>
      <c r="M17" s="849">
        <v>179</v>
      </c>
      <c r="N17" s="849"/>
      <c r="O17" s="849"/>
      <c r="P17" s="837"/>
      <c r="Q17" s="850"/>
    </row>
    <row r="18" spans="1:17" ht="14.4" customHeight="1" x14ac:dyDescent="0.3">
      <c r="A18" s="831" t="s">
        <v>4991</v>
      </c>
      <c r="B18" s="832" t="s">
        <v>5302</v>
      </c>
      <c r="C18" s="832" t="s">
        <v>4804</v>
      </c>
      <c r="D18" s="832" t="s">
        <v>5319</v>
      </c>
      <c r="E18" s="832" t="s">
        <v>5320</v>
      </c>
      <c r="F18" s="849">
        <v>3</v>
      </c>
      <c r="G18" s="849">
        <v>528</v>
      </c>
      <c r="H18" s="849">
        <v>2.9830508474576272</v>
      </c>
      <c r="I18" s="849">
        <v>176</v>
      </c>
      <c r="J18" s="849">
        <v>1</v>
      </c>
      <c r="K18" s="849">
        <v>177</v>
      </c>
      <c r="L18" s="849">
        <v>1</v>
      </c>
      <c r="M18" s="849">
        <v>177</v>
      </c>
      <c r="N18" s="849"/>
      <c r="O18" s="849"/>
      <c r="P18" s="837"/>
      <c r="Q18" s="850"/>
    </row>
    <row r="19" spans="1:17" ht="14.4" customHeight="1" x14ac:dyDescent="0.3">
      <c r="A19" s="831" t="s">
        <v>4991</v>
      </c>
      <c r="B19" s="832" t="s">
        <v>5302</v>
      </c>
      <c r="C19" s="832" t="s">
        <v>4804</v>
      </c>
      <c r="D19" s="832" t="s">
        <v>5321</v>
      </c>
      <c r="E19" s="832" t="s">
        <v>5322</v>
      </c>
      <c r="F19" s="849">
        <v>4</v>
      </c>
      <c r="G19" s="849">
        <v>1056</v>
      </c>
      <c r="H19" s="849"/>
      <c r="I19" s="849">
        <v>264</v>
      </c>
      <c r="J19" s="849"/>
      <c r="K19" s="849"/>
      <c r="L19" s="849"/>
      <c r="M19" s="849"/>
      <c r="N19" s="849"/>
      <c r="O19" s="849"/>
      <c r="P19" s="837"/>
      <c r="Q19" s="850"/>
    </row>
    <row r="20" spans="1:17" ht="14.4" customHeight="1" x14ac:dyDescent="0.3">
      <c r="A20" s="831" t="s">
        <v>4991</v>
      </c>
      <c r="B20" s="832" t="s">
        <v>5302</v>
      </c>
      <c r="C20" s="832" t="s">
        <v>4804</v>
      </c>
      <c r="D20" s="832" t="s">
        <v>5323</v>
      </c>
      <c r="E20" s="832" t="s">
        <v>5306</v>
      </c>
      <c r="F20" s="849">
        <v>2</v>
      </c>
      <c r="G20" s="849">
        <v>202</v>
      </c>
      <c r="H20" s="849"/>
      <c r="I20" s="849">
        <v>101</v>
      </c>
      <c r="J20" s="849"/>
      <c r="K20" s="849"/>
      <c r="L20" s="849"/>
      <c r="M20" s="849"/>
      <c r="N20" s="849"/>
      <c r="O20" s="849"/>
      <c r="P20" s="837"/>
      <c r="Q20" s="850"/>
    </row>
    <row r="21" spans="1:17" ht="14.4" customHeight="1" x14ac:dyDescent="0.3">
      <c r="A21" s="831" t="s">
        <v>5324</v>
      </c>
      <c r="B21" s="832" t="s">
        <v>5325</v>
      </c>
      <c r="C21" s="832" t="s">
        <v>4553</v>
      </c>
      <c r="D21" s="832" t="s">
        <v>5326</v>
      </c>
      <c r="E21" s="832" t="s">
        <v>5327</v>
      </c>
      <c r="F21" s="849">
        <v>1.75</v>
      </c>
      <c r="G21" s="849">
        <v>3183.32</v>
      </c>
      <c r="H21" s="849">
        <v>0.74468154788361407</v>
      </c>
      <c r="I21" s="849">
        <v>1819.0400000000002</v>
      </c>
      <c r="J21" s="849">
        <v>2.35</v>
      </c>
      <c r="K21" s="849">
        <v>4274.74</v>
      </c>
      <c r="L21" s="849">
        <v>1</v>
      </c>
      <c r="M21" s="849">
        <v>1819.0382978723403</v>
      </c>
      <c r="N21" s="849"/>
      <c r="O21" s="849"/>
      <c r="P21" s="837"/>
      <c r="Q21" s="850"/>
    </row>
    <row r="22" spans="1:17" ht="14.4" customHeight="1" x14ac:dyDescent="0.3">
      <c r="A22" s="831" t="s">
        <v>5324</v>
      </c>
      <c r="B22" s="832" t="s">
        <v>5325</v>
      </c>
      <c r="C22" s="832" t="s">
        <v>4553</v>
      </c>
      <c r="D22" s="832" t="s">
        <v>5328</v>
      </c>
      <c r="E22" s="832" t="s">
        <v>5329</v>
      </c>
      <c r="F22" s="849">
        <v>0.1</v>
      </c>
      <c r="G22" s="849">
        <v>90.38</v>
      </c>
      <c r="H22" s="849"/>
      <c r="I22" s="849">
        <v>903.8</v>
      </c>
      <c r="J22" s="849"/>
      <c r="K22" s="849"/>
      <c r="L22" s="849"/>
      <c r="M22" s="849"/>
      <c r="N22" s="849"/>
      <c r="O22" s="849"/>
      <c r="P22" s="837"/>
      <c r="Q22" s="850"/>
    </row>
    <row r="23" spans="1:17" ht="14.4" customHeight="1" x14ac:dyDescent="0.3">
      <c r="A23" s="831" t="s">
        <v>5324</v>
      </c>
      <c r="B23" s="832" t="s">
        <v>5325</v>
      </c>
      <c r="C23" s="832" t="s">
        <v>4553</v>
      </c>
      <c r="D23" s="832" t="s">
        <v>5330</v>
      </c>
      <c r="E23" s="832" t="s">
        <v>5327</v>
      </c>
      <c r="F23" s="849"/>
      <c r="G23" s="849"/>
      <c r="H23" s="849"/>
      <c r="I23" s="849"/>
      <c r="J23" s="849"/>
      <c r="K23" s="849"/>
      <c r="L23" s="849"/>
      <c r="M23" s="849"/>
      <c r="N23" s="849">
        <v>1.9500000000000002</v>
      </c>
      <c r="O23" s="849">
        <v>1278.27</v>
      </c>
      <c r="P23" s="837"/>
      <c r="Q23" s="850">
        <v>655.52307692307681</v>
      </c>
    </row>
    <row r="24" spans="1:17" ht="14.4" customHeight="1" x14ac:dyDescent="0.3">
      <c r="A24" s="831" t="s">
        <v>5324</v>
      </c>
      <c r="B24" s="832" t="s">
        <v>5325</v>
      </c>
      <c r="C24" s="832" t="s">
        <v>4788</v>
      </c>
      <c r="D24" s="832" t="s">
        <v>5331</v>
      </c>
      <c r="E24" s="832" t="s">
        <v>5332</v>
      </c>
      <c r="F24" s="849"/>
      <c r="G24" s="849"/>
      <c r="H24" s="849"/>
      <c r="I24" s="849"/>
      <c r="J24" s="849"/>
      <c r="K24" s="849"/>
      <c r="L24" s="849"/>
      <c r="M24" s="849"/>
      <c r="N24" s="849">
        <v>221</v>
      </c>
      <c r="O24" s="849">
        <v>587.86</v>
      </c>
      <c r="P24" s="837"/>
      <c r="Q24" s="850">
        <v>2.66</v>
      </c>
    </row>
    <row r="25" spans="1:17" ht="14.4" customHeight="1" x14ac:dyDescent="0.3">
      <c r="A25" s="831" t="s">
        <v>5324</v>
      </c>
      <c r="B25" s="832" t="s">
        <v>5325</v>
      </c>
      <c r="C25" s="832" t="s">
        <v>4788</v>
      </c>
      <c r="D25" s="832" t="s">
        <v>5333</v>
      </c>
      <c r="E25" s="832" t="s">
        <v>5334</v>
      </c>
      <c r="F25" s="849">
        <v>560</v>
      </c>
      <c r="G25" s="849">
        <v>3687.6000000000004</v>
      </c>
      <c r="H25" s="849">
        <v>0.91585535465924917</v>
      </c>
      <c r="I25" s="849">
        <v>6.5850000000000009</v>
      </c>
      <c r="J25" s="849">
        <v>560</v>
      </c>
      <c r="K25" s="849">
        <v>4026.3999999999996</v>
      </c>
      <c r="L25" s="849">
        <v>1</v>
      </c>
      <c r="M25" s="849">
        <v>7.1899999999999995</v>
      </c>
      <c r="N25" s="849">
        <v>840</v>
      </c>
      <c r="O25" s="849">
        <v>6174</v>
      </c>
      <c r="P25" s="837">
        <v>1.5333796940194717</v>
      </c>
      <c r="Q25" s="850">
        <v>7.35</v>
      </c>
    </row>
    <row r="26" spans="1:17" ht="14.4" customHeight="1" x14ac:dyDescent="0.3">
      <c r="A26" s="831" t="s">
        <v>5324</v>
      </c>
      <c r="B26" s="832" t="s">
        <v>5325</v>
      </c>
      <c r="C26" s="832" t="s">
        <v>4788</v>
      </c>
      <c r="D26" s="832" t="s">
        <v>5335</v>
      </c>
      <c r="E26" s="832" t="s">
        <v>5336</v>
      </c>
      <c r="F26" s="849"/>
      <c r="G26" s="849"/>
      <c r="H26" s="849"/>
      <c r="I26" s="849"/>
      <c r="J26" s="849"/>
      <c r="K26" s="849"/>
      <c r="L26" s="849"/>
      <c r="M26" s="849"/>
      <c r="N26" s="849">
        <v>124</v>
      </c>
      <c r="O26" s="849">
        <v>1277.2</v>
      </c>
      <c r="P26" s="837"/>
      <c r="Q26" s="850">
        <v>10.3</v>
      </c>
    </row>
    <row r="27" spans="1:17" ht="14.4" customHeight="1" x14ac:dyDescent="0.3">
      <c r="A27" s="831" t="s">
        <v>5324</v>
      </c>
      <c r="B27" s="832" t="s">
        <v>5325</v>
      </c>
      <c r="C27" s="832" t="s">
        <v>4788</v>
      </c>
      <c r="D27" s="832" t="s">
        <v>5337</v>
      </c>
      <c r="E27" s="832" t="s">
        <v>5338</v>
      </c>
      <c r="F27" s="849">
        <v>3</v>
      </c>
      <c r="G27" s="849">
        <v>5959.9500000000007</v>
      </c>
      <c r="H27" s="849">
        <v>0.97966359122043123</v>
      </c>
      <c r="I27" s="849">
        <v>1986.6500000000003</v>
      </c>
      <c r="J27" s="849">
        <v>3</v>
      </c>
      <c r="K27" s="849">
        <v>6083.67</v>
      </c>
      <c r="L27" s="849">
        <v>1</v>
      </c>
      <c r="M27" s="849">
        <v>2027.89</v>
      </c>
      <c r="N27" s="849">
        <v>3</v>
      </c>
      <c r="O27" s="849">
        <v>5453.37</v>
      </c>
      <c r="P27" s="837">
        <v>0.89639477486451435</v>
      </c>
      <c r="Q27" s="850">
        <v>1817.79</v>
      </c>
    </row>
    <row r="28" spans="1:17" ht="14.4" customHeight="1" x14ac:dyDescent="0.3">
      <c r="A28" s="831" t="s">
        <v>5324</v>
      </c>
      <c r="B28" s="832" t="s">
        <v>5325</v>
      </c>
      <c r="C28" s="832" t="s">
        <v>4788</v>
      </c>
      <c r="D28" s="832" t="s">
        <v>5339</v>
      </c>
      <c r="E28" s="832" t="s">
        <v>5340</v>
      </c>
      <c r="F28" s="849">
        <v>2677</v>
      </c>
      <c r="G28" s="849">
        <v>10092.289999999999</v>
      </c>
      <c r="H28" s="849">
        <v>3.957760784313725</v>
      </c>
      <c r="I28" s="849">
        <v>3.7699999999999996</v>
      </c>
      <c r="J28" s="849">
        <v>680</v>
      </c>
      <c r="K28" s="849">
        <v>2550</v>
      </c>
      <c r="L28" s="849">
        <v>1</v>
      </c>
      <c r="M28" s="849">
        <v>3.75</v>
      </c>
      <c r="N28" s="849"/>
      <c r="O28" s="849"/>
      <c r="P28" s="837"/>
      <c r="Q28" s="850"/>
    </row>
    <row r="29" spans="1:17" ht="14.4" customHeight="1" x14ac:dyDescent="0.3">
      <c r="A29" s="831" t="s">
        <v>5324</v>
      </c>
      <c r="B29" s="832" t="s">
        <v>5325</v>
      </c>
      <c r="C29" s="832" t="s">
        <v>4788</v>
      </c>
      <c r="D29" s="832" t="s">
        <v>5341</v>
      </c>
      <c r="E29" s="832" t="s">
        <v>5342</v>
      </c>
      <c r="F29" s="849">
        <v>877</v>
      </c>
      <c r="G29" s="849">
        <v>29686.45</v>
      </c>
      <c r="H29" s="849">
        <v>0.5413209080253446</v>
      </c>
      <c r="I29" s="849">
        <v>33.85</v>
      </c>
      <c r="J29" s="849">
        <v>1604</v>
      </c>
      <c r="K29" s="849">
        <v>54840.76</v>
      </c>
      <c r="L29" s="849">
        <v>1</v>
      </c>
      <c r="M29" s="849">
        <v>34.19</v>
      </c>
      <c r="N29" s="849">
        <v>1225</v>
      </c>
      <c r="O29" s="849">
        <v>41625.5</v>
      </c>
      <c r="P29" s="837">
        <v>0.7590248566941814</v>
      </c>
      <c r="Q29" s="850">
        <v>33.979999999999997</v>
      </c>
    </row>
    <row r="30" spans="1:17" ht="14.4" customHeight="1" x14ac:dyDescent="0.3">
      <c r="A30" s="831" t="s">
        <v>5324</v>
      </c>
      <c r="B30" s="832" t="s">
        <v>5325</v>
      </c>
      <c r="C30" s="832" t="s">
        <v>4788</v>
      </c>
      <c r="D30" s="832" t="s">
        <v>5343</v>
      </c>
      <c r="E30" s="832" t="s">
        <v>5344</v>
      </c>
      <c r="F30" s="849"/>
      <c r="G30" s="849"/>
      <c r="H30" s="849"/>
      <c r="I30" s="849"/>
      <c r="J30" s="849"/>
      <c r="K30" s="849"/>
      <c r="L30" s="849"/>
      <c r="M30" s="849"/>
      <c r="N30" s="849">
        <v>708</v>
      </c>
      <c r="O30" s="849">
        <v>13522.8</v>
      </c>
      <c r="P30" s="837"/>
      <c r="Q30" s="850">
        <v>19.099999999999998</v>
      </c>
    </row>
    <row r="31" spans="1:17" ht="14.4" customHeight="1" x14ac:dyDescent="0.3">
      <c r="A31" s="831" t="s">
        <v>5324</v>
      </c>
      <c r="B31" s="832" t="s">
        <v>5325</v>
      </c>
      <c r="C31" s="832" t="s">
        <v>4804</v>
      </c>
      <c r="D31" s="832" t="s">
        <v>5345</v>
      </c>
      <c r="E31" s="832" t="s">
        <v>5346</v>
      </c>
      <c r="F31" s="849"/>
      <c r="G31" s="849"/>
      <c r="H31" s="849"/>
      <c r="I31" s="849"/>
      <c r="J31" s="849"/>
      <c r="K31" s="849"/>
      <c r="L31" s="849"/>
      <c r="M31" s="849"/>
      <c r="N31" s="849">
        <v>1</v>
      </c>
      <c r="O31" s="849">
        <v>1920</v>
      </c>
      <c r="P31" s="837"/>
      <c r="Q31" s="850">
        <v>1920</v>
      </c>
    </row>
    <row r="32" spans="1:17" ht="14.4" customHeight="1" x14ac:dyDescent="0.3">
      <c r="A32" s="831" t="s">
        <v>5324</v>
      </c>
      <c r="B32" s="832" t="s">
        <v>5325</v>
      </c>
      <c r="C32" s="832" t="s">
        <v>4804</v>
      </c>
      <c r="D32" s="832" t="s">
        <v>5347</v>
      </c>
      <c r="E32" s="832" t="s">
        <v>5348</v>
      </c>
      <c r="F32" s="849">
        <v>3</v>
      </c>
      <c r="G32" s="849">
        <v>2046</v>
      </c>
      <c r="H32" s="849">
        <v>1</v>
      </c>
      <c r="I32" s="849">
        <v>682</v>
      </c>
      <c r="J32" s="849">
        <v>3</v>
      </c>
      <c r="K32" s="849">
        <v>2046</v>
      </c>
      <c r="L32" s="849">
        <v>1</v>
      </c>
      <c r="M32" s="849">
        <v>682</v>
      </c>
      <c r="N32" s="849">
        <v>3</v>
      </c>
      <c r="O32" s="849">
        <v>2055</v>
      </c>
      <c r="P32" s="837">
        <v>1.0043988269794721</v>
      </c>
      <c r="Q32" s="850">
        <v>685</v>
      </c>
    </row>
    <row r="33" spans="1:17" ht="14.4" customHeight="1" x14ac:dyDescent="0.3">
      <c r="A33" s="831" t="s">
        <v>5324</v>
      </c>
      <c r="B33" s="832" t="s">
        <v>5325</v>
      </c>
      <c r="C33" s="832" t="s">
        <v>4804</v>
      </c>
      <c r="D33" s="832" t="s">
        <v>5349</v>
      </c>
      <c r="E33" s="832" t="s">
        <v>5350</v>
      </c>
      <c r="F33" s="849">
        <v>11</v>
      </c>
      <c r="G33" s="849">
        <v>20075</v>
      </c>
      <c r="H33" s="849">
        <v>2.7484939759036147</v>
      </c>
      <c r="I33" s="849">
        <v>1825</v>
      </c>
      <c r="J33" s="849">
        <v>4</v>
      </c>
      <c r="K33" s="849">
        <v>7304</v>
      </c>
      <c r="L33" s="849">
        <v>1</v>
      </c>
      <c r="M33" s="849">
        <v>1826</v>
      </c>
      <c r="N33" s="849">
        <v>8</v>
      </c>
      <c r="O33" s="849">
        <v>14648</v>
      </c>
      <c r="P33" s="837">
        <v>2.0054764512595837</v>
      </c>
      <c r="Q33" s="850">
        <v>1831</v>
      </c>
    </row>
    <row r="34" spans="1:17" ht="14.4" customHeight="1" x14ac:dyDescent="0.3">
      <c r="A34" s="831" t="s">
        <v>5324</v>
      </c>
      <c r="B34" s="832" t="s">
        <v>5325</v>
      </c>
      <c r="C34" s="832" t="s">
        <v>4804</v>
      </c>
      <c r="D34" s="832" t="s">
        <v>5351</v>
      </c>
      <c r="E34" s="832" t="s">
        <v>5352</v>
      </c>
      <c r="F34" s="849">
        <v>4</v>
      </c>
      <c r="G34" s="849">
        <v>58028</v>
      </c>
      <c r="H34" s="849">
        <v>0.66657476968318519</v>
      </c>
      <c r="I34" s="849">
        <v>14507</v>
      </c>
      <c r="J34" s="849">
        <v>6</v>
      </c>
      <c r="K34" s="849">
        <v>87054</v>
      </c>
      <c r="L34" s="849">
        <v>1</v>
      </c>
      <c r="M34" s="849">
        <v>14509</v>
      </c>
      <c r="N34" s="849">
        <v>5</v>
      </c>
      <c r="O34" s="849">
        <v>72575</v>
      </c>
      <c r="P34" s="837">
        <v>0.83367794702138898</v>
      </c>
      <c r="Q34" s="850">
        <v>14515</v>
      </c>
    </row>
    <row r="35" spans="1:17" ht="14.4" customHeight="1" x14ac:dyDescent="0.3">
      <c r="A35" s="831" t="s">
        <v>5324</v>
      </c>
      <c r="B35" s="832" t="s">
        <v>5325</v>
      </c>
      <c r="C35" s="832" t="s">
        <v>4804</v>
      </c>
      <c r="D35" s="832" t="s">
        <v>5353</v>
      </c>
      <c r="E35" s="832" t="s">
        <v>5354</v>
      </c>
      <c r="F35" s="849"/>
      <c r="G35" s="849"/>
      <c r="H35" s="849"/>
      <c r="I35" s="849"/>
      <c r="J35" s="849"/>
      <c r="K35" s="849"/>
      <c r="L35" s="849"/>
      <c r="M35" s="849"/>
      <c r="N35" s="849">
        <v>1</v>
      </c>
      <c r="O35" s="849">
        <v>438</v>
      </c>
      <c r="P35" s="837"/>
      <c r="Q35" s="850">
        <v>438</v>
      </c>
    </row>
    <row r="36" spans="1:17" ht="14.4" customHeight="1" x14ac:dyDescent="0.3">
      <c r="A36" s="831" t="s">
        <v>5324</v>
      </c>
      <c r="B36" s="832" t="s">
        <v>5325</v>
      </c>
      <c r="C36" s="832" t="s">
        <v>4804</v>
      </c>
      <c r="D36" s="832" t="s">
        <v>5355</v>
      </c>
      <c r="E36" s="832" t="s">
        <v>5356</v>
      </c>
      <c r="F36" s="849">
        <v>4</v>
      </c>
      <c r="G36" s="849">
        <v>5368</v>
      </c>
      <c r="H36" s="849">
        <v>3.9970215934475055</v>
      </c>
      <c r="I36" s="849">
        <v>1342</v>
      </c>
      <c r="J36" s="849">
        <v>1</v>
      </c>
      <c r="K36" s="849">
        <v>1343</v>
      </c>
      <c r="L36" s="849">
        <v>1</v>
      </c>
      <c r="M36" s="849">
        <v>1343</v>
      </c>
      <c r="N36" s="849"/>
      <c r="O36" s="849"/>
      <c r="P36" s="837"/>
      <c r="Q36" s="850"/>
    </row>
    <row r="37" spans="1:17" ht="14.4" customHeight="1" x14ac:dyDescent="0.3">
      <c r="A37" s="831" t="s">
        <v>5324</v>
      </c>
      <c r="B37" s="832" t="s">
        <v>5325</v>
      </c>
      <c r="C37" s="832" t="s">
        <v>4804</v>
      </c>
      <c r="D37" s="832" t="s">
        <v>5357</v>
      </c>
      <c r="E37" s="832" t="s">
        <v>5358</v>
      </c>
      <c r="F37" s="849">
        <v>3</v>
      </c>
      <c r="G37" s="849">
        <v>1527</v>
      </c>
      <c r="H37" s="849">
        <v>0.99803921568627452</v>
      </c>
      <c r="I37" s="849">
        <v>509</v>
      </c>
      <c r="J37" s="849">
        <v>3</v>
      </c>
      <c r="K37" s="849">
        <v>1530</v>
      </c>
      <c r="L37" s="849">
        <v>1</v>
      </c>
      <c r="M37" s="849">
        <v>510</v>
      </c>
      <c r="N37" s="849">
        <v>5</v>
      </c>
      <c r="O37" s="849">
        <v>2560</v>
      </c>
      <c r="P37" s="837">
        <v>1.673202614379085</v>
      </c>
      <c r="Q37" s="850">
        <v>512</v>
      </c>
    </row>
    <row r="38" spans="1:17" ht="14.4" customHeight="1" x14ac:dyDescent="0.3">
      <c r="A38" s="831" t="s">
        <v>5324</v>
      </c>
      <c r="B38" s="832" t="s">
        <v>5325</v>
      </c>
      <c r="C38" s="832" t="s">
        <v>4804</v>
      </c>
      <c r="D38" s="832" t="s">
        <v>5359</v>
      </c>
      <c r="E38" s="832" t="s">
        <v>5360</v>
      </c>
      <c r="F38" s="849"/>
      <c r="G38" s="849"/>
      <c r="H38" s="849"/>
      <c r="I38" s="849"/>
      <c r="J38" s="849"/>
      <c r="K38" s="849"/>
      <c r="L38" s="849"/>
      <c r="M38" s="849"/>
      <c r="N38" s="849">
        <v>1</v>
      </c>
      <c r="O38" s="849">
        <v>2658</v>
      </c>
      <c r="P38" s="837"/>
      <c r="Q38" s="850">
        <v>2658</v>
      </c>
    </row>
    <row r="39" spans="1:17" ht="14.4" customHeight="1" x14ac:dyDescent="0.3">
      <c r="A39" s="831" t="s">
        <v>5361</v>
      </c>
      <c r="B39" s="832" t="s">
        <v>5362</v>
      </c>
      <c r="C39" s="832" t="s">
        <v>4804</v>
      </c>
      <c r="D39" s="832" t="s">
        <v>5363</v>
      </c>
      <c r="E39" s="832" t="s">
        <v>5364</v>
      </c>
      <c r="F39" s="849"/>
      <c r="G39" s="849"/>
      <c r="H39" s="849"/>
      <c r="I39" s="849"/>
      <c r="J39" s="849">
        <v>1</v>
      </c>
      <c r="K39" s="849">
        <v>1107</v>
      </c>
      <c r="L39" s="849">
        <v>1</v>
      </c>
      <c r="M39" s="849">
        <v>1107</v>
      </c>
      <c r="N39" s="849"/>
      <c r="O39" s="849"/>
      <c r="P39" s="837"/>
      <c r="Q39" s="850"/>
    </row>
    <row r="40" spans="1:17" ht="14.4" customHeight="1" x14ac:dyDescent="0.3">
      <c r="A40" s="831" t="s">
        <v>5133</v>
      </c>
      <c r="B40" s="832" t="s">
        <v>5365</v>
      </c>
      <c r="C40" s="832" t="s">
        <v>4804</v>
      </c>
      <c r="D40" s="832" t="s">
        <v>5366</v>
      </c>
      <c r="E40" s="832" t="s">
        <v>5367</v>
      </c>
      <c r="F40" s="849">
        <v>2</v>
      </c>
      <c r="G40" s="849">
        <v>98</v>
      </c>
      <c r="H40" s="849">
        <v>2</v>
      </c>
      <c r="I40" s="849">
        <v>49</v>
      </c>
      <c r="J40" s="849">
        <v>1</v>
      </c>
      <c r="K40" s="849">
        <v>49</v>
      </c>
      <c r="L40" s="849">
        <v>1</v>
      </c>
      <c r="M40" s="849">
        <v>49</v>
      </c>
      <c r="N40" s="849">
        <v>1</v>
      </c>
      <c r="O40" s="849">
        <v>50</v>
      </c>
      <c r="P40" s="837">
        <v>1.0204081632653061</v>
      </c>
      <c r="Q40" s="850">
        <v>50</v>
      </c>
    </row>
    <row r="41" spans="1:17" ht="14.4" customHeight="1" x14ac:dyDescent="0.3">
      <c r="A41" s="831" t="s">
        <v>5133</v>
      </c>
      <c r="B41" s="832" t="s">
        <v>5362</v>
      </c>
      <c r="C41" s="832" t="s">
        <v>4804</v>
      </c>
      <c r="D41" s="832" t="s">
        <v>5368</v>
      </c>
      <c r="E41" s="832" t="s">
        <v>5369</v>
      </c>
      <c r="F41" s="849"/>
      <c r="G41" s="849"/>
      <c r="H41" s="849"/>
      <c r="I41" s="849"/>
      <c r="J41" s="849">
        <v>1</v>
      </c>
      <c r="K41" s="849">
        <v>299</v>
      </c>
      <c r="L41" s="849">
        <v>1</v>
      </c>
      <c r="M41" s="849">
        <v>299</v>
      </c>
      <c r="N41" s="849"/>
      <c r="O41" s="849"/>
      <c r="P41" s="837"/>
      <c r="Q41" s="850"/>
    </row>
    <row r="42" spans="1:17" ht="14.4" customHeight="1" x14ac:dyDescent="0.3">
      <c r="A42" s="831" t="s">
        <v>5133</v>
      </c>
      <c r="B42" s="832" t="s">
        <v>5362</v>
      </c>
      <c r="C42" s="832" t="s">
        <v>4804</v>
      </c>
      <c r="D42" s="832" t="s">
        <v>5370</v>
      </c>
      <c r="E42" s="832" t="s">
        <v>5371</v>
      </c>
      <c r="F42" s="849"/>
      <c r="G42" s="849"/>
      <c r="H42" s="849"/>
      <c r="I42" s="849"/>
      <c r="J42" s="849">
        <v>1</v>
      </c>
      <c r="K42" s="849">
        <v>11396</v>
      </c>
      <c r="L42" s="849">
        <v>1</v>
      </c>
      <c r="M42" s="849">
        <v>11396</v>
      </c>
      <c r="N42" s="849"/>
      <c r="O42" s="849"/>
      <c r="P42" s="837"/>
      <c r="Q42" s="850"/>
    </row>
    <row r="43" spans="1:17" ht="14.4" customHeight="1" x14ac:dyDescent="0.3">
      <c r="A43" s="831" t="s">
        <v>5133</v>
      </c>
      <c r="B43" s="832" t="s">
        <v>5362</v>
      </c>
      <c r="C43" s="832" t="s">
        <v>4804</v>
      </c>
      <c r="D43" s="832" t="s">
        <v>5372</v>
      </c>
      <c r="E43" s="832" t="s">
        <v>5373</v>
      </c>
      <c r="F43" s="849"/>
      <c r="G43" s="849"/>
      <c r="H43" s="849"/>
      <c r="I43" s="849"/>
      <c r="J43" s="849"/>
      <c r="K43" s="849"/>
      <c r="L43" s="849"/>
      <c r="M43" s="849"/>
      <c r="N43" s="849">
        <v>1</v>
      </c>
      <c r="O43" s="849">
        <v>1610</v>
      </c>
      <c r="P43" s="837"/>
      <c r="Q43" s="850">
        <v>1610</v>
      </c>
    </row>
    <row r="44" spans="1:17" ht="14.4" customHeight="1" x14ac:dyDescent="0.3">
      <c r="A44" s="831" t="s">
        <v>5133</v>
      </c>
      <c r="B44" s="832" t="s">
        <v>5362</v>
      </c>
      <c r="C44" s="832" t="s">
        <v>4804</v>
      </c>
      <c r="D44" s="832" t="s">
        <v>5374</v>
      </c>
      <c r="E44" s="832" t="s">
        <v>5375</v>
      </c>
      <c r="F44" s="849"/>
      <c r="G44" s="849"/>
      <c r="H44" s="849"/>
      <c r="I44" s="849"/>
      <c r="J44" s="849"/>
      <c r="K44" s="849"/>
      <c r="L44" s="849"/>
      <c r="M44" s="849"/>
      <c r="N44" s="849">
        <v>1</v>
      </c>
      <c r="O44" s="849">
        <v>1610</v>
      </c>
      <c r="P44" s="837"/>
      <c r="Q44" s="850">
        <v>1610</v>
      </c>
    </row>
    <row r="45" spans="1:17" ht="14.4" customHeight="1" x14ac:dyDescent="0.3">
      <c r="A45" s="831" t="s">
        <v>5133</v>
      </c>
      <c r="B45" s="832" t="s">
        <v>5376</v>
      </c>
      <c r="C45" s="832" t="s">
        <v>4804</v>
      </c>
      <c r="D45" s="832" t="s">
        <v>5377</v>
      </c>
      <c r="E45" s="832" t="s">
        <v>5378</v>
      </c>
      <c r="F45" s="849">
        <v>1</v>
      </c>
      <c r="G45" s="849">
        <v>221</v>
      </c>
      <c r="H45" s="849"/>
      <c r="I45" s="849">
        <v>221</v>
      </c>
      <c r="J45" s="849"/>
      <c r="K45" s="849"/>
      <c r="L45" s="849"/>
      <c r="M45" s="849"/>
      <c r="N45" s="849"/>
      <c r="O45" s="849"/>
      <c r="P45" s="837"/>
      <c r="Q45" s="850"/>
    </row>
    <row r="46" spans="1:17" ht="14.4" customHeight="1" x14ac:dyDescent="0.3">
      <c r="A46" s="831" t="s">
        <v>5133</v>
      </c>
      <c r="B46" s="832" t="s">
        <v>5376</v>
      </c>
      <c r="C46" s="832" t="s">
        <v>4804</v>
      </c>
      <c r="D46" s="832" t="s">
        <v>5379</v>
      </c>
      <c r="E46" s="832" t="s">
        <v>5380</v>
      </c>
      <c r="F46" s="849">
        <v>1</v>
      </c>
      <c r="G46" s="849">
        <v>508</v>
      </c>
      <c r="H46" s="849"/>
      <c r="I46" s="849">
        <v>508</v>
      </c>
      <c r="J46" s="849"/>
      <c r="K46" s="849"/>
      <c r="L46" s="849"/>
      <c r="M46" s="849"/>
      <c r="N46" s="849"/>
      <c r="O46" s="849"/>
      <c r="P46" s="837"/>
      <c r="Q46" s="850"/>
    </row>
    <row r="47" spans="1:17" ht="14.4" customHeight="1" x14ac:dyDescent="0.3">
      <c r="A47" s="831" t="s">
        <v>5133</v>
      </c>
      <c r="B47" s="832" t="s">
        <v>5376</v>
      </c>
      <c r="C47" s="832" t="s">
        <v>4804</v>
      </c>
      <c r="D47" s="832" t="s">
        <v>5381</v>
      </c>
      <c r="E47" s="832" t="s">
        <v>5382</v>
      </c>
      <c r="F47" s="849">
        <v>29</v>
      </c>
      <c r="G47" s="849">
        <v>10266</v>
      </c>
      <c r="H47" s="849">
        <v>2.2307692307692308</v>
      </c>
      <c r="I47" s="849">
        <v>354</v>
      </c>
      <c r="J47" s="849">
        <v>13</v>
      </c>
      <c r="K47" s="849">
        <v>4602</v>
      </c>
      <c r="L47" s="849">
        <v>1</v>
      </c>
      <c r="M47" s="849">
        <v>354</v>
      </c>
      <c r="N47" s="849">
        <v>48</v>
      </c>
      <c r="O47" s="849">
        <v>17040</v>
      </c>
      <c r="P47" s="837">
        <v>3.7027379400260756</v>
      </c>
      <c r="Q47" s="850">
        <v>355</v>
      </c>
    </row>
    <row r="48" spans="1:17" ht="14.4" customHeight="1" x14ac:dyDescent="0.3">
      <c r="A48" s="831" t="s">
        <v>5133</v>
      </c>
      <c r="B48" s="832" t="s">
        <v>5376</v>
      </c>
      <c r="C48" s="832" t="s">
        <v>4804</v>
      </c>
      <c r="D48" s="832" t="s">
        <v>5383</v>
      </c>
      <c r="E48" s="832" t="s">
        <v>5384</v>
      </c>
      <c r="F48" s="849">
        <v>1919</v>
      </c>
      <c r="G48" s="849">
        <v>124735</v>
      </c>
      <c r="H48" s="849">
        <v>1.0854072398190044</v>
      </c>
      <c r="I48" s="849">
        <v>65</v>
      </c>
      <c r="J48" s="849">
        <v>1768</v>
      </c>
      <c r="K48" s="849">
        <v>114920</v>
      </c>
      <c r="L48" s="849">
        <v>1</v>
      </c>
      <c r="M48" s="849">
        <v>65</v>
      </c>
      <c r="N48" s="849">
        <v>1524</v>
      </c>
      <c r="O48" s="849">
        <v>99060</v>
      </c>
      <c r="P48" s="837">
        <v>0.86199095022624439</v>
      </c>
      <c r="Q48" s="850">
        <v>65</v>
      </c>
    </row>
    <row r="49" spans="1:17" ht="14.4" customHeight="1" x14ac:dyDescent="0.3">
      <c r="A49" s="831" t="s">
        <v>5133</v>
      </c>
      <c r="B49" s="832" t="s">
        <v>5376</v>
      </c>
      <c r="C49" s="832" t="s">
        <v>4804</v>
      </c>
      <c r="D49" s="832" t="s">
        <v>5385</v>
      </c>
      <c r="E49" s="832" t="s">
        <v>5386</v>
      </c>
      <c r="F49" s="849">
        <v>1</v>
      </c>
      <c r="G49" s="849">
        <v>545</v>
      </c>
      <c r="H49" s="849"/>
      <c r="I49" s="849">
        <v>545</v>
      </c>
      <c r="J49" s="849"/>
      <c r="K49" s="849"/>
      <c r="L49" s="849"/>
      <c r="M49" s="849"/>
      <c r="N49" s="849"/>
      <c r="O49" s="849"/>
      <c r="P49" s="837"/>
      <c r="Q49" s="850"/>
    </row>
    <row r="50" spans="1:17" ht="14.4" customHeight="1" x14ac:dyDescent="0.3">
      <c r="A50" s="831" t="s">
        <v>5133</v>
      </c>
      <c r="B50" s="832" t="s">
        <v>5376</v>
      </c>
      <c r="C50" s="832" t="s">
        <v>4804</v>
      </c>
      <c r="D50" s="832" t="s">
        <v>5387</v>
      </c>
      <c r="E50" s="832" t="s">
        <v>5388</v>
      </c>
      <c r="F50" s="849">
        <v>1</v>
      </c>
      <c r="G50" s="849">
        <v>592</v>
      </c>
      <c r="H50" s="849"/>
      <c r="I50" s="849">
        <v>592</v>
      </c>
      <c r="J50" s="849"/>
      <c r="K50" s="849"/>
      <c r="L50" s="849"/>
      <c r="M50" s="849"/>
      <c r="N50" s="849">
        <v>1</v>
      </c>
      <c r="O50" s="849">
        <v>594</v>
      </c>
      <c r="P50" s="837"/>
      <c r="Q50" s="850">
        <v>594</v>
      </c>
    </row>
    <row r="51" spans="1:17" ht="14.4" customHeight="1" x14ac:dyDescent="0.3">
      <c r="A51" s="831" t="s">
        <v>5133</v>
      </c>
      <c r="B51" s="832" t="s">
        <v>5376</v>
      </c>
      <c r="C51" s="832" t="s">
        <v>4804</v>
      </c>
      <c r="D51" s="832" t="s">
        <v>5389</v>
      </c>
      <c r="E51" s="832" t="s">
        <v>5390</v>
      </c>
      <c r="F51" s="849">
        <v>1</v>
      </c>
      <c r="G51" s="849">
        <v>617</v>
      </c>
      <c r="H51" s="849"/>
      <c r="I51" s="849">
        <v>617</v>
      </c>
      <c r="J51" s="849"/>
      <c r="K51" s="849"/>
      <c r="L51" s="849"/>
      <c r="M51" s="849"/>
      <c r="N51" s="849">
        <v>1</v>
      </c>
      <c r="O51" s="849">
        <v>618</v>
      </c>
      <c r="P51" s="837"/>
      <c r="Q51" s="850">
        <v>618</v>
      </c>
    </row>
    <row r="52" spans="1:17" ht="14.4" customHeight="1" x14ac:dyDescent="0.3">
      <c r="A52" s="831" t="s">
        <v>5133</v>
      </c>
      <c r="B52" s="832" t="s">
        <v>5376</v>
      </c>
      <c r="C52" s="832" t="s">
        <v>4804</v>
      </c>
      <c r="D52" s="832" t="s">
        <v>5391</v>
      </c>
      <c r="E52" s="832" t="s">
        <v>5392</v>
      </c>
      <c r="F52" s="849">
        <v>30</v>
      </c>
      <c r="G52" s="849">
        <v>720</v>
      </c>
      <c r="H52" s="849">
        <v>1.3636363636363635</v>
      </c>
      <c r="I52" s="849">
        <v>24</v>
      </c>
      <c r="J52" s="849">
        <v>22</v>
      </c>
      <c r="K52" s="849">
        <v>528</v>
      </c>
      <c r="L52" s="849">
        <v>1</v>
      </c>
      <c r="M52" s="849">
        <v>24</v>
      </c>
      <c r="N52" s="849">
        <v>24</v>
      </c>
      <c r="O52" s="849">
        <v>624</v>
      </c>
      <c r="P52" s="837">
        <v>1.1818181818181819</v>
      </c>
      <c r="Q52" s="850">
        <v>26</v>
      </c>
    </row>
    <row r="53" spans="1:17" ht="14.4" customHeight="1" x14ac:dyDescent="0.3">
      <c r="A53" s="831" t="s">
        <v>5133</v>
      </c>
      <c r="B53" s="832" t="s">
        <v>5376</v>
      </c>
      <c r="C53" s="832" t="s">
        <v>4804</v>
      </c>
      <c r="D53" s="832" t="s">
        <v>5393</v>
      </c>
      <c r="E53" s="832" t="s">
        <v>5394</v>
      </c>
      <c r="F53" s="849">
        <v>22</v>
      </c>
      <c r="G53" s="849">
        <v>1210</v>
      </c>
      <c r="H53" s="849">
        <v>1.4666666666666666</v>
      </c>
      <c r="I53" s="849">
        <v>55</v>
      </c>
      <c r="J53" s="849">
        <v>15</v>
      </c>
      <c r="K53" s="849">
        <v>825</v>
      </c>
      <c r="L53" s="849">
        <v>1</v>
      </c>
      <c r="M53" s="849">
        <v>55</v>
      </c>
      <c r="N53" s="849">
        <v>18</v>
      </c>
      <c r="O53" s="849">
        <v>990</v>
      </c>
      <c r="P53" s="837">
        <v>1.2</v>
      </c>
      <c r="Q53" s="850">
        <v>55</v>
      </c>
    </row>
    <row r="54" spans="1:17" ht="14.4" customHeight="1" x14ac:dyDescent="0.3">
      <c r="A54" s="831" t="s">
        <v>5133</v>
      </c>
      <c r="B54" s="832" t="s">
        <v>5376</v>
      </c>
      <c r="C54" s="832" t="s">
        <v>4804</v>
      </c>
      <c r="D54" s="832" t="s">
        <v>5395</v>
      </c>
      <c r="E54" s="832" t="s">
        <v>5396</v>
      </c>
      <c r="F54" s="849">
        <v>610</v>
      </c>
      <c r="G54" s="849">
        <v>46970</v>
      </c>
      <c r="H54" s="849">
        <v>1.2103174603174602</v>
      </c>
      <c r="I54" s="849">
        <v>77</v>
      </c>
      <c r="J54" s="849">
        <v>504</v>
      </c>
      <c r="K54" s="849">
        <v>38808</v>
      </c>
      <c r="L54" s="849">
        <v>1</v>
      </c>
      <c r="M54" s="849">
        <v>77</v>
      </c>
      <c r="N54" s="849">
        <v>489</v>
      </c>
      <c r="O54" s="849">
        <v>38142</v>
      </c>
      <c r="P54" s="837">
        <v>0.98283858998144713</v>
      </c>
      <c r="Q54" s="850">
        <v>78</v>
      </c>
    </row>
    <row r="55" spans="1:17" ht="14.4" customHeight="1" x14ac:dyDescent="0.3">
      <c r="A55" s="831" t="s">
        <v>5133</v>
      </c>
      <c r="B55" s="832" t="s">
        <v>5376</v>
      </c>
      <c r="C55" s="832" t="s">
        <v>4804</v>
      </c>
      <c r="D55" s="832" t="s">
        <v>5397</v>
      </c>
      <c r="E55" s="832" t="s">
        <v>5398</v>
      </c>
      <c r="F55" s="849">
        <v>203</v>
      </c>
      <c r="G55" s="849">
        <v>4872</v>
      </c>
      <c r="H55" s="849">
        <v>0.9854368932038835</v>
      </c>
      <c r="I55" s="849">
        <v>24</v>
      </c>
      <c r="J55" s="849">
        <v>206</v>
      </c>
      <c r="K55" s="849">
        <v>4944</v>
      </c>
      <c r="L55" s="849">
        <v>1</v>
      </c>
      <c r="M55" s="849">
        <v>24</v>
      </c>
      <c r="N55" s="849">
        <v>167</v>
      </c>
      <c r="O55" s="849">
        <v>4008</v>
      </c>
      <c r="P55" s="837">
        <v>0.81067961165048541</v>
      </c>
      <c r="Q55" s="850">
        <v>24</v>
      </c>
    </row>
    <row r="56" spans="1:17" ht="14.4" customHeight="1" x14ac:dyDescent="0.3">
      <c r="A56" s="831" t="s">
        <v>5133</v>
      </c>
      <c r="B56" s="832" t="s">
        <v>5376</v>
      </c>
      <c r="C56" s="832" t="s">
        <v>4804</v>
      </c>
      <c r="D56" s="832" t="s">
        <v>5399</v>
      </c>
      <c r="E56" s="832" t="s">
        <v>5400</v>
      </c>
      <c r="F56" s="849">
        <v>1</v>
      </c>
      <c r="G56" s="849">
        <v>631</v>
      </c>
      <c r="H56" s="849">
        <v>0.5</v>
      </c>
      <c r="I56" s="849">
        <v>631</v>
      </c>
      <c r="J56" s="849">
        <v>2</v>
      </c>
      <c r="K56" s="849">
        <v>1262</v>
      </c>
      <c r="L56" s="849">
        <v>1</v>
      </c>
      <c r="M56" s="849">
        <v>631</v>
      </c>
      <c r="N56" s="849">
        <v>1</v>
      </c>
      <c r="O56" s="849">
        <v>631</v>
      </c>
      <c r="P56" s="837">
        <v>0.5</v>
      </c>
      <c r="Q56" s="850">
        <v>631</v>
      </c>
    </row>
    <row r="57" spans="1:17" ht="14.4" customHeight="1" x14ac:dyDescent="0.3">
      <c r="A57" s="831" t="s">
        <v>5133</v>
      </c>
      <c r="B57" s="832" t="s">
        <v>5376</v>
      </c>
      <c r="C57" s="832" t="s">
        <v>4804</v>
      </c>
      <c r="D57" s="832" t="s">
        <v>5401</v>
      </c>
      <c r="E57" s="832" t="s">
        <v>5402</v>
      </c>
      <c r="F57" s="849">
        <v>524</v>
      </c>
      <c r="G57" s="849">
        <v>34584</v>
      </c>
      <c r="H57" s="849">
        <v>2.3603603603603602</v>
      </c>
      <c r="I57" s="849">
        <v>66</v>
      </c>
      <c r="J57" s="849">
        <v>222</v>
      </c>
      <c r="K57" s="849">
        <v>14652</v>
      </c>
      <c r="L57" s="849">
        <v>1</v>
      </c>
      <c r="M57" s="849">
        <v>66</v>
      </c>
      <c r="N57" s="849">
        <v>166</v>
      </c>
      <c r="O57" s="849">
        <v>10956</v>
      </c>
      <c r="P57" s="837">
        <v>0.74774774774774777</v>
      </c>
      <c r="Q57" s="850">
        <v>66</v>
      </c>
    </row>
    <row r="58" spans="1:17" ht="14.4" customHeight="1" x14ac:dyDescent="0.3">
      <c r="A58" s="831" t="s">
        <v>5133</v>
      </c>
      <c r="B58" s="832" t="s">
        <v>5376</v>
      </c>
      <c r="C58" s="832" t="s">
        <v>4804</v>
      </c>
      <c r="D58" s="832" t="s">
        <v>5403</v>
      </c>
      <c r="E58" s="832" t="s">
        <v>5404</v>
      </c>
      <c r="F58" s="849">
        <v>1</v>
      </c>
      <c r="G58" s="849">
        <v>299</v>
      </c>
      <c r="H58" s="849"/>
      <c r="I58" s="849">
        <v>299</v>
      </c>
      <c r="J58" s="849"/>
      <c r="K58" s="849"/>
      <c r="L58" s="849"/>
      <c r="M58" s="849"/>
      <c r="N58" s="849"/>
      <c r="O58" s="849"/>
      <c r="P58" s="837"/>
      <c r="Q58" s="850"/>
    </row>
    <row r="59" spans="1:17" ht="14.4" customHeight="1" x14ac:dyDescent="0.3">
      <c r="A59" s="831" t="s">
        <v>5133</v>
      </c>
      <c r="B59" s="832" t="s">
        <v>5376</v>
      </c>
      <c r="C59" s="832" t="s">
        <v>4804</v>
      </c>
      <c r="D59" s="832" t="s">
        <v>5405</v>
      </c>
      <c r="E59" s="832" t="s">
        <v>5406</v>
      </c>
      <c r="F59" s="849">
        <v>40</v>
      </c>
      <c r="G59" s="849">
        <v>14000</v>
      </c>
      <c r="H59" s="849">
        <v>4</v>
      </c>
      <c r="I59" s="849">
        <v>350</v>
      </c>
      <c r="J59" s="849">
        <v>10</v>
      </c>
      <c r="K59" s="849">
        <v>3500</v>
      </c>
      <c r="L59" s="849">
        <v>1</v>
      </c>
      <c r="M59" s="849">
        <v>350</v>
      </c>
      <c r="N59" s="849">
        <v>8</v>
      </c>
      <c r="O59" s="849">
        <v>2808</v>
      </c>
      <c r="P59" s="837">
        <v>0.80228571428571427</v>
      </c>
      <c r="Q59" s="850">
        <v>351</v>
      </c>
    </row>
    <row r="60" spans="1:17" ht="14.4" customHeight="1" x14ac:dyDescent="0.3">
      <c r="A60" s="831" t="s">
        <v>5133</v>
      </c>
      <c r="B60" s="832" t="s">
        <v>5376</v>
      </c>
      <c r="C60" s="832" t="s">
        <v>4804</v>
      </c>
      <c r="D60" s="832" t="s">
        <v>5407</v>
      </c>
      <c r="E60" s="832" t="s">
        <v>5408</v>
      </c>
      <c r="F60" s="849">
        <v>150</v>
      </c>
      <c r="G60" s="849">
        <v>3750</v>
      </c>
      <c r="H60" s="849">
        <v>0.83798882681564246</v>
      </c>
      <c r="I60" s="849">
        <v>25</v>
      </c>
      <c r="J60" s="849">
        <v>179</v>
      </c>
      <c r="K60" s="849">
        <v>4475</v>
      </c>
      <c r="L60" s="849">
        <v>1</v>
      </c>
      <c r="M60" s="849">
        <v>25</v>
      </c>
      <c r="N60" s="849">
        <v>135</v>
      </c>
      <c r="O60" s="849">
        <v>3375</v>
      </c>
      <c r="P60" s="837">
        <v>0.75418994413407825</v>
      </c>
      <c r="Q60" s="850">
        <v>25</v>
      </c>
    </row>
    <row r="61" spans="1:17" ht="14.4" customHeight="1" x14ac:dyDescent="0.3">
      <c r="A61" s="831" t="s">
        <v>5133</v>
      </c>
      <c r="B61" s="832" t="s">
        <v>5376</v>
      </c>
      <c r="C61" s="832" t="s">
        <v>4804</v>
      </c>
      <c r="D61" s="832" t="s">
        <v>5409</v>
      </c>
      <c r="E61" s="832" t="s">
        <v>5410</v>
      </c>
      <c r="F61" s="849">
        <v>1</v>
      </c>
      <c r="G61" s="849">
        <v>742</v>
      </c>
      <c r="H61" s="849"/>
      <c r="I61" s="849">
        <v>742</v>
      </c>
      <c r="J61" s="849"/>
      <c r="K61" s="849"/>
      <c r="L61" s="849"/>
      <c r="M61" s="849"/>
      <c r="N61" s="849">
        <v>1</v>
      </c>
      <c r="O61" s="849">
        <v>742</v>
      </c>
      <c r="P61" s="837"/>
      <c r="Q61" s="850">
        <v>742</v>
      </c>
    </row>
    <row r="62" spans="1:17" ht="14.4" customHeight="1" x14ac:dyDescent="0.3">
      <c r="A62" s="831" t="s">
        <v>5133</v>
      </c>
      <c r="B62" s="832" t="s">
        <v>5376</v>
      </c>
      <c r="C62" s="832" t="s">
        <v>4804</v>
      </c>
      <c r="D62" s="832" t="s">
        <v>5411</v>
      </c>
      <c r="E62" s="832" t="s">
        <v>5412</v>
      </c>
      <c r="F62" s="849">
        <v>68</v>
      </c>
      <c r="G62" s="849">
        <v>12308</v>
      </c>
      <c r="H62" s="849">
        <v>0.95774647887323938</v>
      </c>
      <c r="I62" s="849">
        <v>181</v>
      </c>
      <c r="J62" s="849">
        <v>71</v>
      </c>
      <c r="K62" s="849">
        <v>12851</v>
      </c>
      <c r="L62" s="849">
        <v>1</v>
      </c>
      <c r="M62" s="849">
        <v>181</v>
      </c>
      <c r="N62" s="849">
        <v>45</v>
      </c>
      <c r="O62" s="849">
        <v>8145</v>
      </c>
      <c r="P62" s="837">
        <v>0.63380281690140849</v>
      </c>
      <c r="Q62" s="850">
        <v>181</v>
      </c>
    </row>
    <row r="63" spans="1:17" ht="14.4" customHeight="1" x14ac:dyDescent="0.3">
      <c r="A63" s="831" t="s">
        <v>5133</v>
      </c>
      <c r="B63" s="832" t="s">
        <v>5376</v>
      </c>
      <c r="C63" s="832" t="s">
        <v>4804</v>
      </c>
      <c r="D63" s="832" t="s">
        <v>5413</v>
      </c>
      <c r="E63" s="832" t="s">
        <v>5414</v>
      </c>
      <c r="F63" s="849">
        <v>241</v>
      </c>
      <c r="G63" s="849">
        <v>61214</v>
      </c>
      <c r="H63" s="849">
        <v>1.2295918367346939</v>
      </c>
      <c r="I63" s="849">
        <v>254</v>
      </c>
      <c r="J63" s="849">
        <v>196</v>
      </c>
      <c r="K63" s="849">
        <v>49784</v>
      </c>
      <c r="L63" s="849">
        <v>1</v>
      </c>
      <c r="M63" s="849">
        <v>254</v>
      </c>
      <c r="N63" s="849">
        <v>160</v>
      </c>
      <c r="O63" s="849">
        <v>40640</v>
      </c>
      <c r="P63" s="837">
        <v>0.81632653061224492</v>
      </c>
      <c r="Q63" s="850">
        <v>254</v>
      </c>
    </row>
    <row r="64" spans="1:17" ht="14.4" customHeight="1" x14ac:dyDescent="0.3">
      <c r="A64" s="831" t="s">
        <v>5133</v>
      </c>
      <c r="B64" s="832" t="s">
        <v>5376</v>
      </c>
      <c r="C64" s="832" t="s">
        <v>4804</v>
      </c>
      <c r="D64" s="832" t="s">
        <v>5415</v>
      </c>
      <c r="E64" s="832" t="s">
        <v>5416</v>
      </c>
      <c r="F64" s="849"/>
      <c r="G64" s="849"/>
      <c r="H64" s="849"/>
      <c r="I64" s="849"/>
      <c r="J64" s="849"/>
      <c r="K64" s="849"/>
      <c r="L64" s="849"/>
      <c r="M64" s="849"/>
      <c r="N64" s="849">
        <v>1</v>
      </c>
      <c r="O64" s="849">
        <v>269</v>
      </c>
      <c r="P64" s="837"/>
      <c r="Q64" s="850">
        <v>269</v>
      </c>
    </row>
    <row r="65" spans="1:17" ht="14.4" customHeight="1" x14ac:dyDescent="0.3">
      <c r="A65" s="831" t="s">
        <v>5133</v>
      </c>
      <c r="B65" s="832" t="s">
        <v>5376</v>
      </c>
      <c r="C65" s="832" t="s">
        <v>4804</v>
      </c>
      <c r="D65" s="832" t="s">
        <v>5417</v>
      </c>
      <c r="E65" s="832" t="s">
        <v>5418</v>
      </c>
      <c r="F65" s="849">
        <v>59</v>
      </c>
      <c r="G65" s="849">
        <v>12803</v>
      </c>
      <c r="H65" s="849">
        <v>0.85507246376811596</v>
      </c>
      <c r="I65" s="849">
        <v>217</v>
      </c>
      <c r="J65" s="849">
        <v>69</v>
      </c>
      <c r="K65" s="849">
        <v>14973</v>
      </c>
      <c r="L65" s="849">
        <v>1</v>
      </c>
      <c r="M65" s="849">
        <v>217</v>
      </c>
      <c r="N65" s="849">
        <v>50</v>
      </c>
      <c r="O65" s="849">
        <v>10850</v>
      </c>
      <c r="P65" s="837">
        <v>0.72463768115942029</v>
      </c>
      <c r="Q65" s="850">
        <v>217</v>
      </c>
    </row>
    <row r="66" spans="1:17" ht="14.4" customHeight="1" x14ac:dyDescent="0.3">
      <c r="A66" s="831" t="s">
        <v>5133</v>
      </c>
      <c r="B66" s="832" t="s">
        <v>5376</v>
      </c>
      <c r="C66" s="832" t="s">
        <v>4804</v>
      </c>
      <c r="D66" s="832" t="s">
        <v>5419</v>
      </c>
      <c r="E66" s="832" t="s">
        <v>5420</v>
      </c>
      <c r="F66" s="849">
        <v>12</v>
      </c>
      <c r="G66" s="849">
        <v>444</v>
      </c>
      <c r="H66" s="849"/>
      <c r="I66" s="849">
        <v>37</v>
      </c>
      <c r="J66" s="849"/>
      <c r="K66" s="849"/>
      <c r="L66" s="849"/>
      <c r="M66" s="849"/>
      <c r="N66" s="849">
        <v>3</v>
      </c>
      <c r="O66" s="849">
        <v>111</v>
      </c>
      <c r="P66" s="837"/>
      <c r="Q66" s="850">
        <v>37</v>
      </c>
    </row>
    <row r="67" spans="1:17" ht="14.4" customHeight="1" x14ac:dyDescent="0.3">
      <c r="A67" s="831" t="s">
        <v>5133</v>
      </c>
      <c r="B67" s="832" t="s">
        <v>5376</v>
      </c>
      <c r="C67" s="832" t="s">
        <v>4804</v>
      </c>
      <c r="D67" s="832" t="s">
        <v>5421</v>
      </c>
      <c r="E67" s="832" t="s">
        <v>5422</v>
      </c>
      <c r="F67" s="849">
        <v>1</v>
      </c>
      <c r="G67" s="849">
        <v>592</v>
      </c>
      <c r="H67" s="849"/>
      <c r="I67" s="849">
        <v>592</v>
      </c>
      <c r="J67" s="849"/>
      <c r="K67" s="849"/>
      <c r="L67" s="849"/>
      <c r="M67" s="849"/>
      <c r="N67" s="849">
        <v>1</v>
      </c>
      <c r="O67" s="849">
        <v>594</v>
      </c>
      <c r="P67" s="837"/>
      <c r="Q67" s="850">
        <v>594</v>
      </c>
    </row>
    <row r="68" spans="1:17" ht="14.4" customHeight="1" x14ac:dyDescent="0.3">
      <c r="A68" s="831" t="s">
        <v>5133</v>
      </c>
      <c r="B68" s="832" t="s">
        <v>5376</v>
      </c>
      <c r="C68" s="832" t="s">
        <v>4804</v>
      </c>
      <c r="D68" s="832" t="s">
        <v>5423</v>
      </c>
      <c r="E68" s="832" t="s">
        <v>5424</v>
      </c>
      <c r="F68" s="849">
        <v>18</v>
      </c>
      <c r="G68" s="849">
        <v>900</v>
      </c>
      <c r="H68" s="849">
        <v>0.9</v>
      </c>
      <c r="I68" s="849">
        <v>50</v>
      </c>
      <c r="J68" s="849">
        <v>20</v>
      </c>
      <c r="K68" s="849">
        <v>1000</v>
      </c>
      <c r="L68" s="849">
        <v>1</v>
      </c>
      <c r="M68" s="849">
        <v>50</v>
      </c>
      <c r="N68" s="849">
        <v>18</v>
      </c>
      <c r="O68" s="849">
        <v>900</v>
      </c>
      <c r="P68" s="837">
        <v>0.9</v>
      </c>
      <c r="Q68" s="850">
        <v>50</v>
      </c>
    </row>
    <row r="69" spans="1:17" ht="14.4" customHeight="1" x14ac:dyDescent="0.3">
      <c r="A69" s="831" t="s">
        <v>5133</v>
      </c>
      <c r="B69" s="832" t="s">
        <v>5376</v>
      </c>
      <c r="C69" s="832" t="s">
        <v>4804</v>
      </c>
      <c r="D69" s="832" t="s">
        <v>5425</v>
      </c>
      <c r="E69" s="832" t="s">
        <v>5426</v>
      </c>
      <c r="F69" s="849">
        <v>1</v>
      </c>
      <c r="G69" s="849">
        <v>547</v>
      </c>
      <c r="H69" s="849"/>
      <c r="I69" s="849">
        <v>547</v>
      </c>
      <c r="J69" s="849"/>
      <c r="K69" s="849"/>
      <c r="L69" s="849"/>
      <c r="M69" s="849"/>
      <c r="N69" s="849">
        <v>1</v>
      </c>
      <c r="O69" s="849">
        <v>548</v>
      </c>
      <c r="P69" s="837"/>
      <c r="Q69" s="850">
        <v>548</v>
      </c>
    </row>
    <row r="70" spans="1:17" ht="14.4" customHeight="1" x14ac:dyDescent="0.3">
      <c r="A70" s="831" t="s">
        <v>5133</v>
      </c>
      <c r="B70" s="832" t="s">
        <v>5376</v>
      </c>
      <c r="C70" s="832" t="s">
        <v>4804</v>
      </c>
      <c r="D70" s="832" t="s">
        <v>5427</v>
      </c>
      <c r="E70" s="832" t="s">
        <v>5428</v>
      </c>
      <c r="F70" s="849">
        <v>2</v>
      </c>
      <c r="G70" s="849">
        <v>1034</v>
      </c>
      <c r="H70" s="849">
        <v>1.9961389961389961</v>
      </c>
      <c r="I70" s="849">
        <v>517</v>
      </c>
      <c r="J70" s="849">
        <v>1</v>
      </c>
      <c r="K70" s="849">
        <v>518</v>
      </c>
      <c r="L70" s="849">
        <v>1</v>
      </c>
      <c r="M70" s="849">
        <v>518</v>
      </c>
      <c r="N70" s="849">
        <v>1</v>
      </c>
      <c r="O70" s="849">
        <v>521</v>
      </c>
      <c r="P70" s="837">
        <v>1.0057915057915059</v>
      </c>
      <c r="Q70" s="850">
        <v>521</v>
      </c>
    </row>
    <row r="71" spans="1:17" ht="14.4" customHeight="1" x14ac:dyDescent="0.3">
      <c r="A71" s="831" t="s">
        <v>5133</v>
      </c>
      <c r="B71" s="832" t="s">
        <v>5376</v>
      </c>
      <c r="C71" s="832" t="s">
        <v>4804</v>
      </c>
      <c r="D71" s="832" t="s">
        <v>5429</v>
      </c>
      <c r="E71" s="832" t="s">
        <v>5430</v>
      </c>
      <c r="F71" s="849">
        <v>1</v>
      </c>
      <c r="G71" s="849">
        <v>736</v>
      </c>
      <c r="H71" s="849"/>
      <c r="I71" s="849">
        <v>736</v>
      </c>
      <c r="J71" s="849"/>
      <c r="K71" s="849"/>
      <c r="L71" s="849"/>
      <c r="M71" s="849"/>
      <c r="N71" s="849">
        <v>1</v>
      </c>
      <c r="O71" s="849">
        <v>737</v>
      </c>
      <c r="P71" s="837"/>
      <c r="Q71" s="850">
        <v>737</v>
      </c>
    </row>
    <row r="72" spans="1:17" ht="14.4" customHeight="1" x14ac:dyDescent="0.3">
      <c r="A72" s="831" t="s">
        <v>5133</v>
      </c>
      <c r="B72" s="832" t="s">
        <v>5376</v>
      </c>
      <c r="C72" s="832" t="s">
        <v>4804</v>
      </c>
      <c r="D72" s="832" t="s">
        <v>5431</v>
      </c>
      <c r="E72" s="832" t="s">
        <v>5432</v>
      </c>
      <c r="F72" s="849">
        <v>1</v>
      </c>
      <c r="G72" s="849">
        <v>329</v>
      </c>
      <c r="H72" s="849"/>
      <c r="I72" s="849">
        <v>329</v>
      </c>
      <c r="J72" s="849"/>
      <c r="K72" s="849"/>
      <c r="L72" s="849"/>
      <c r="M72" s="849"/>
      <c r="N72" s="849"/>
      <c r="O72" s="849"/>
      <c r="P72" s="837"/>
      <c r="Q72" s="850"/>
    </row>
    <row r="73" spans="1:17" ht="14.4" customHeight="1" x14ac:dyDescent="0.3">
      <c r="A73" s="831" t="s">
        <v>5133</v>
      </c>
      <c r="B73" s="832" t="s">
        <v>5376</v>
      </c>
      <c r="C73" s="832" t="s">
        <v>4804</v>
      </c>
      <c r="D73" s="832" t="s">
        <v>5433</v>
      </c>
      <c r="E73" s="832" t="s">
        <v>5434</v>
      </c>
      <c r="F73" s="849"/>
      <c r="G73" s="849"/>
      <c r="H73" s="849"/>
      <c r="I73" s="849"/>
      <c r="J73" s="849"/>
      <c r="K73" s="849"/>
      <c r="L73" s="849"/>
      <c r="M73" s="849"/>
      <c r="N73" s="849">
        <v>1</v>
      </c>
      <c r="O73" s="849">
        <v>347</v>
      </c>
      <c r="P73" s="837"/>
      <c r="Q73" s="850">
        <v>347</v>
      </c>
    </row>
    <row r="74" spans="1:17" ht="14.4" customHeight="1" x14ac:dyDescent="0.3">
      <c r="A74" s="831" t="s">
        <v>5133</v>
      </c>
      <c r="B74" s="832" t="s">
        <v>5376</v>
      </c>
      <c r="C74" s="832" t="s">
        <v>4804</v>
      </c>
      <c r="D74" s="832" t="s">
        <v>5435</v>
      </c>
      <c r="E74" s="832" t="s">
        <v>5436</v>
      </c>
      <c r="F74" s="849">
        <v>1</v>
      </c>
      <c r="G74" s="849">
        <v>753</v>
      </c>
      <c r="H74" s="849"/>
      <c r="I74" s="849">
        <v>753</v>
      </c>
      <c r="J74" s="849"/>
      <c r="K74" s="849"/>
      <c r="L74" s="849"/>
      <c r="M74" s="849"/>
      <c r="N74" s="849"/>
      <c r="O74" s="849"/>
      <c r="P74" s="837"/>
      <c r="Q74" s="850"/>
    </row>
    <row r="75" spans="1:17" ht="14.4" customHeight="1" x14ac:dyDescent="0.3">
      <c r="A75" s="831" t="s">
        <v>5133</v>
      </c>
      <c r="B75" s="832" t="s">
        <v>5376</v>
      </c>
      <c r="C75" s="832" t="s">
        <v>4804</v>
      </c>
      <c r="D75" s="832" t="s">
        <v>5437</v>
      </c>
      <c r="E75" s="832" t="s">
        <v>5438</v>
      </c>
      <c r="F75" s="849">
        <v>3</v>
      </c>
      <c r="G75" s="849">
        <v>696</v>
      </c>
      <c r="H75" s="849"/>
      <c r="I75" s="849">
        <v>232</v>
      </c>
      <c r="J75" s="849"/>
      <c r="K75" s="849"/>
      <c r="L75" s="849"/>
      <c r="M75" s="849"/>
      <c r="N75" s="849">
        <v>1</v>
      </c>
      <c r="O75" s="849">
        <v>232</v>
      </c>
      <c r="P75" s="837"/>
      <c r="Q75" s="850">
        <v>232</v>
      </c>
    </row>
    <row r="76" spans="1:17" ht="14.4" customHeight="1" x14ac:dyDescent="0.3">
      <c r="A76" s="831" t="s">
        <v>5133</v>
      </c>
      <c r="B76" s="832" t="s">
        <v>5376</v>
      </c>
      <c r="C76" s="832" t="s">
        <v>4804</v>
      </c>
      <c r="D76" s="832" t="s">
        <v>5439</v>
      </c>
      <c r="E76" s="832" t="s">
        <v>5440</v>
      </c>
      <c r="F76" s="849">
        <v>1</v>
      </c>
      <c r="G76" s="849">
        <v>652</v>
      </c>
      <c r="H76" s="849"/>
      <c r="I76" s="849">
        <v>652</v>
      </c>
      <c r="J76" s="849"/>
      <c r="K76" s="849"/>
      <c r="L76" s="849"/>
      <c r="M76" s="849"/>
      <c r="N76" s="849"/>
      <c r="O76" s="849"/>
      <c r="P76" s="837"/>
      <c r="Q76" s="850"/>
    </row>
    <row r="77" spans="1:17" ht="14.4" customHeight="1" x14ac:dyDescent="0.3">
      <c r="A77" s="831" t="s">
        <v>5133</v>
      </c>
      <c r="B77" s="832" t="s">
        <v>5376</v>
      </c>
      <c r="C77" s="832" t="s">
        <v>4804</v>
      </c>
      <c r="D77" s="832" t="s">
        <v>5441</v>
      </c>
      <c r="E77" s="832" t="s">
        <v>5442</v>
      </c>
      <c r="F77" s="849">
        <v>3</v>
      </c>
      <c r="G77" s="849">
        <v>2367</v>
      </c>
      <c r="H77" s="849"/>
      <c r="I77" s="849">
        <v>789</v>
      </c>
      <c r="J77" s="849"/>
      <c r="K77" s="849"/>
      <c r="L77" s="849"/>
      <c r="M77" s="849"/>
      <c r="N77" s="849"/>
      <c r="O77" s="849"/>
      <c r="P77" s="837"/>
      <c r="Q77" s="850"/>
    </row>
    <row r="78" spans="1:17" ht="14.4" customHeight="1" x14ac:dyDescent="0.3">
      <c r="A78" s="831" t="s">
        <v>5133</v>
      </c>
      <c r="B78" s="832" t="s">
        <v>5376</v>
      </c>
      <c r="C78" s="832" t="s">
        <v>4804</v>
      </c>
      <c r="D78" s="832" t="s">
        <v>5443</v>
      </c>
      <c r="E78" s="832" t="s">
        <v>5444</v>
      </c>
      <c r="F78" s="849">
        <v>1</v>
      </c>
      <c r="G78" s="849">
        <v>224</v>
      </c>
      <c r="H78" s="849"/>
      <c r="I78" s="849">
        <v>224</v>
      </c>
      <c r="J78" s="849"/>
      <c r="K78" s="849"/>
      <c r="L78" s="849"/>
      <c r="M78" s="849"/>
      <c r="N78" s="849"/>
      <c r="O78" s="849"/>
      <c r="P78" s="837"/>
      <c r="Q78" s="850"/>
    </row>
    <row r="79" spans="1:17" ht="14.4" customHeight="1" x14ac:dyDescent="0.3">
      <c r="A79" s="831" t="s">
        <v>5133</v>
      </c>
      <c r="B79" s="832" t="s">
        <v>5376</v>
      </c>
      <c r="C79" s="832" t="s">
        <v>4804</v>
      </c>
      <c r="D79" s="832" t="s">
        <v>5445</v>
      </c>
      <c r="E79" s="832" t="s">
        <v>5446</v>
      </c>
      <c r="F79" s="849">
        <v>1</v>
      </c>
      <c r="G79" s="849">
        <v>566</v>
      </c>
      <c r="H79" s="849"/>
      <c r="I79" s="849">
        <v>566</v>
      </c>
      <c r="J79" s="849"/>
      <c r="K79" s="849"/>
      <c r="L79" s="849"/>
      <c r="M79" s="849"/>
      <c r="N79" s="849"/>
      <c r="O79" s="849"/>
      <c r="P79" s="837"/>
      <c r="Q79" s="850"/>
    </row>
    <row r="80" spans="1:17" ht="14.4" customHeight="1" x14ac:dyDescent="0.3">
      <c r="A80" s="831" t="s">
        <v>5133</v>
      </c>
      <c r="B80" s="832" t="s">
        <v>5376</v>
      </c>
      <c r="C80" s="832" t="s">
        <v>4804</v>
      </c>
      <c r="D80" s="832" t="s">
        <v>5447</v>
      </c>
      <c r="E80" s="832" t="s">
        <v>5448</v>
      </c>
      <c r="F80" s="849"/>
      <c r="G80" s="849"/>
      <c r="H80" s="849"/>
      <c r="I80" s="849"/>
      <c r="J80" s="849"/>
      <c r="K80" s="849"/>
      <c r="L80" s="849"/>
      <c r="M80" s="849"/>
      <c r="N80" s="849">
        <v>1</v>
      </c>
      <c r="O80" s="849">
        <v>203</v>
      </c>
      <c r="P80" s="837"/>
      <c r="Q80" s="850">
        <v>203</v>
      </c>
    </row>
    <row r="81" spans="1:17" ht="14.4" customHeight="1" x14ac:dyDescent="0.3">
      <c r="A81" s="831" t="s">
        <v>5449</v>
      </c>
      <c r="B81" s="832" t="s">
        <v>5450</v>
      </c>
      <c r="C81" s="832" t="s">
        <v>4804</v>
      </c>
      <c r="D81" s="832" t="s">
        <v>5451</v>
      </c>
      <c r="E81" s="832" t="s">
        <v>5452</v>
      </c>
      <c r="F81" s="849">
        <v>381</v>
      </c>
      <c r="G81" s="849">
        <v>10287</v>
      </c>
      <c r="H81" s="849">
        <v>0.96946564885496178</v>
      </c>
      <c r="I81" s="849">
        <v>27</v>
      </c>
      <c r="J81" s="849">
        <v>393</v>
      </c>
      <c r="K81" s="849">
        <v>10611</v>
      </c>
      <c r="L81" s="849">
        <v>1</v>
      </c>
      <c r="M81" s="849">
        <v>27</v>
      </c>
      <c r="N81" s="849">
        <v>357</v>
      </c>
      <c r="O81" s="849">
        <v>9996</v>
      </c>
      <c r="P81" s="837">
        <v>0.9420412779191405</v>
      </c>
      <c r="Q81" s="850">
        <v>28</v>
      </c>
    </row>
    <row r="82" spans="1:17" ht="14.4" customHeight="1" x14ac:dyDescent="0.3">
      <c r="A82" s="831" t="s">
        <v>5449</v>
      </c>
      <c r="B82" s="832" t="s">
        <v>5450</v>
      </c>
      <c r="C82" s="832" t="s">
        <v>4804</v>
      </c>
      <c r="D82" s="832" t="s">
        <v>5453</v>
      </c>
      <c r="E82" s="832" t="s">
        <v>5454</v>
      </c>
      <c r="F82" s="849">
        <v>37</v>
      </c>
      <c r="G82" s="849">
        <v>1998</v>
      </c>
      <c r="H82" s="849">
        <v>1.6818181818181819</v>
      </c>
      <c r="I82" s="849">
        <v>54</v>
      </c>
      <c r="J82" s="849">
        <v>22</v>
      </c>
      <c r="K82" s="849">
        <v>1188</v>
      </c>
      <c r="L82" s="849">
        <v>1</v>
      </c>
      <c r="M82" s="849">
        <v>54</v>
      </c>
      <c r="N82" s="849">
        <v>28</v>
      </c>
      <c r="O82" s="849">
        <v>1512</v>
      </c>
      <c r="P82" s="837">
        <v>1.2727272727272727</v>
      </c>
      <c r="Q82" s="850">
        <v>54</v>
      </c>
    </row>
    <row r="83" spans="1:17" ht="14.4" customHeight="1" x14ac:dyDescent="0.3">
      <c r="A83" s="831" t="s">
        <v>5449</v>
      </c>
      <c r="B83" s="832" t="s">
        <v>5450</v>
      </c>
      <c r="C83" s="832" t="s">
        <v>4804</v>
      </c>
      <c r="D83" s="832" t="s">
        <v>5455</v>
      </c>
      <c r="E83" s="832" t="s">
        <v>5456</v>
      </c>
      <c r="F83" s="849">
        <v>381</v>
      </c>
      <c r="G83" s="849">
        <v>9144</v>
      </c>
      <c r="H83" s="849">
        <v>0.97692307692307689</v>
      </c>
      <c r="I83" s="849">
        <v>24</v>
      </c>
      <c r="J83" s="849">
        <v>390</v>
      </c>
      <c r="K83" s="849">
        <v>9360</v>
      </c>
      <c r="L83" s="849">
        <v>1</v>
      </c>
      <c r="M83" s="849">
        <v>24</v>
      </c>
      <c r="N83" s="849">
        <v>353</v>
      </c>
      <c r="O83" s="849">
        <v>8472</v>
      </c>
      <c r="P83" s="837">
        <v>0.90512820512820513</v>
      </c>
      <c r="Q83" s="850">
        <v>24</v>
      </c>
    </row>
    <row r="84" spans="1:17" ht="14.4" customHeight="1" x14ac:dyDescent="0.3">
      <c r="A84" s="831" t="s">
        <v>5449</v>
      </c>
      <c r="B84" s="832" t="s">
        <v>5450</v>
      </c>
      <c r="C84" s="832" t="s">
        <v>4804</v>
      </c>
      <c r="D84" s="832" t="s">
        <v>5457</v>
      </c>
      <c r="E84" s="832" t="s">
        <v>5458</v>
      </c>
      <c r="F84" s="849">
        <v>396</v>
      </c>
      <c r="G84" s="849">
        <v>10692</v>
      </c>
      <c r="H84" s="849">
        <v>0.99</v>
      </c>
      <c r="I84" s="849">
        <v>27</v>
      </c>
      <c r="J84" s="849">
        <v>400</v>
      </c>
      <c r="K84" s="849">
        <v>10800</v>
      </c>
      <c r="L84" s="849">
        <v>1</v>
      </c>
      <c r="M84" s="849">
        <v>27</v>
      </c>
      <c r="N84" s="849">
        <v>376</v>
      </c>
      <c r="O84" s="849">
        <v>10152</v>
      </c>
      <c r="P84" s="837">
        <v>0.94</v>
      </c>
      <c r="Q84" s="850">
        <v>27</v>
      </c>
    </row>
    <row r="85" spans="1:17" ht="14.4" customHeight="1" x14ac:dyDescent="0.3">
      <c r="A85" s="831" t="s">
        <v>5449</v>
      </c>
      <c r="B85" s="832" t="s">
        <v>5450</v>
      </c>
      <c r="C85" s="832" t="s">
        <v>4804</v>
      </c>
      <c r="D85" s="832" t="s">
        <v>5459</v>
      </c>
      <c r="E85" s="832" t="s">
        <v>5460</v>
      </c>
      <c r="F85" s="849">
        <v>1</v>
      </c>
      <c r="G85" s="849">
        <v>57</v>
      </c>
      <c r="H85" s="849">
        <v>1</v>
      </c>
      <c r="I85" s="849">
        <v>57</v>
      </c>
      <c r="J85" s="849">
        <v>1</v>
      </c>
      <c r="K85" s="849">
        <v>57</v>
      </c>
      <c r="L85" s="849">
        <v>1</v>
      </c>
      <c r="M85" s="849">
        <v>57</v>
      </c>
      <c r="N85" s="849">
        <v>2</v>
      </c>
      <c r="O85" s="849">
        <v>114</v>
      </c>
      <c r="P85" s="837">
        <v>2</v>
      </c>
      <c r="Q85" s="850">
        <v>57</v>
      </c>
    </row>
    <row r="86" spans="1:17" ht="14.4" customHeight="1" x14ac:dyDescent="0.3">
      <c r="A86" s="831" t="s">
        <v>5449</v>
      </c>
      <c r="B86" s="832" t="s">
        <v>5450</v>
      </c>
      <c r="C86" s="832" t="s">
        <v>4804</v>
      </c>
      <c r="D86" s="832" t="s">
        <v>5461</v>
      </c>
      <c r="E86" s="832" t="s">
        <v>5462</v>
      </c>
      <c r="F86" s="849">
        <v>367</v>
      </c>
      <c r="G86" s="849">
        <v>9909</v>
      </c>
      <c r="H86" s="849">
        <v>0.9683377308707124</v>
      </c>
      <c r="I86" s="849">
        <v>27</v>
      </c>
      <c r="J86" s="849">
        <v>379</v>
      </c>
      <c r="K86" s="849">
        <v>10233</v>
      </c>
      <c r="L86" s="849">
        <v>1</v>
      </c>
      <c r="M86" s="849">
        <v>27</v>
      </c>
      <c r="N86" s="849">
        <v>344</v>
      </c>
      <c r="O86" s="849">
        <v>9288</v>
      </c>
      <c r="P86" s="837">
        <v>0.90765171503957787</v>
      </c>
      <c r="Q86" s="850">
        <v>27</v>
      </c>
    </row>
    <row r="87" spans="1:17" ht="14.4" customHeight="1" x14ac:dyDescent="0.3">
      <c r="A87" s="831" t="s">
        <v>5449</v>
      </c>
      <c r="B87" s="832" t="s">
        <v>5450</v>
      </c>
      <c r="C87" s="832" t="s">
        <v>4804</v>
      </c>
      <c r="D87" s="832" t="s">
        <v>5463</v>
      </c>
      <c r="E87" s="832" t="s">
        <v>5464</v>
      </c>
      <c r="F87" s="849">
        <v>416</v>
      </c>
      <c r="G87" s="849">
        <v>9152</v>
      </c>
      <c r="H87" s="849">
        <v>1.0097087378640777</v>
      </c>
      <c r="I87" s="849">
        <v>22</v>
      </c>
      <c r="J87" s="849">
        <v>412</v>
      </c>
      <c r="K87" s="849">
        <v>9064</v>
      </c>
      <c r="L87" s="849">
        <v>1</v>
      </c>
      <c r="M87" s="849">
        <v>22</v>
      </c>
      <c r="N87" s="849">
        <v>391</v>
      </c>
      <c r="O87" s="849">
        <v>8993</v>
      </c>
      <c r="P87" s="837">
        <v>0.99216681376875548</v>
      </c>
      <c r="Q87" s="850">
        <v>23</v>
      </c>
    </row>
    <row r="88" spans="1:17" ht="14.4" customHeight="1" x14ac:dyDescent="0.3">
      <c r="A88" s="831" t="s">
        <v>5449</v>
      </c>
      <c r="B88" s="832" t="s">
        <v>5450</v>
      </c>
      <c r="C88" s="832" t="s">
        <v>4804</v>
      </c>
      <c r="D88" s="832" t="s">
        <v>5465</v>
      </c>
      <c r="E88" s="832" t="s">
        <v>5466</v>
      </c>
      <c r="F88" s="849">
        <v>4</v>
      </c>
      <c r="G88" s="849">
        <v>272</v>
      </c>
      <c r="H88" s="849">
        <v>0.8</v>
      </c>
      <c r="I88" s="849">
        <v>68</v>
      </c>
      <c r="J88" s="849">
        <v>5</v>
      </c>
      <c r="K88" s="849">
        <v>340</v>
      </c>
      <c r="L88" s="849">
        <v>1</v>
      </c>
      <c r="M88" s="849">
        <v>68</v>
      </c>
      <c r="N88" s="849">
        <v>6</v>
      </c>
      <c r="O88" s="849">
        <v>414</v>
      </c>
      <c r="P88" s="837">
        <v>1.2176470588235293</v>
      </c>
      <c r="Q88" s="850">
        <v>69</v>
      </c>
    </row>
    <row r="89" spans="1:17" ht="14.4" customHeight="1" x14ac:dyDescent="0.3">
      <c r="A89" s="831" t="s">
        <v>5449</v>
      </c>
      <c r="B89" s="832" t="s">
        <v>5450</v>
      </c>
      <c r="C89" s="832" t="s">
        <v>4804</v>
      </c>
      <c r="D89" s="832" t="s">
        <v>5467</v>
      </c>
      <c r="E89" s="832" t="s">
        <v>5468</v>
      </c>
      <c r="F89" s="849">
        <v>15</v>
      </c>
      <c r="G89" s="849">
        <v>930</v>
      </c>
      <c r="H89" s="849">
        <v>1.1538461538461537</v>
      </c>
      <c r="I89" s="849">
        <v>62</v>
      </c>
      <c r="J89" s="849">
        <v>13</v>
      </c>
      <c r="K89" s="849">
        <v>806</v>
      </c>
      <c r="L89" s="849">
        <v>1</v>
      </c>
      <c r="M89" s="849">
        <v>62</v>
      </c>
      <c r="N89" s="849">
        <v>16</v>
      </c>
      <c r="O89" s="849">
        <v>992</v>
      </c>
      <c r="P89" s="837">
        <v>1.2307692307692308</v>
      </c>
      <c r="Q89" s="850">
        <v>62</v>
      </c>
    </row>
    <row r="90" spans="1:17" ht="14.4" customHeight="1" x14ac:dyDescent="0.3">
      <c r="A90" s="831" t="s">
        <v>5449</v>
      </c>
      <c r="B90" s="832" t="s">
        <v>5450</v>
      </c>
      <c r="C90" s="832" t="s">
        <v>4804</v>
      </c>
      <c r="D90" s="832" t="s">
        <v>5469</v>
      </c>
      <c r="E90" s="832" t="s">
        <v>5470</v>
      </c>
      <c r="F90" s="849">
        <v>2</v>
      </c>
      <c r="G90" s="849">
        <v>788</v>
      </c>
      <c r="H90" s="849">
        <v>1</v>
      </c>
      <c r="I90" s="849">
        <v>394</v>
      </c>
      <c r="J90" s="849">
        <v>2</v>
      </c>
      <c r="K90" s="849">
        <v>788</v>
      </c>
      <c r="L90" s="849">
        <v>1</v>
      </c>
      <c r="M90" s="849">
        <v>394</v>
      </c>
      <c r="N90" s="849"/>
      <c r="O90" s="849"/>
      <c r="P90" s="837"/>
      <c r="Q90" s="850"/>
    </row>
    <row r="91" spans="1:17" ht="14.4" customHeight="1" x14ac:dyDescent="0.3">
      <c r="A91" s="831" t="s">
        <v>5449</v>
      </c>
      <c r="B91" s="832" t="s">
        <v>5450</v>
      </c>
      <c r="C91" s="832" t="s">
        <v>4804</v>
      </c>
      <c r="D91" s="832" t="s">
        <v>5471</v>
      </c>
      <c r="E91" s="832" t="s">
        <v>5472</v>
      </c>
      <c r="F91" s="849">
        <v>20</v>
      </c>
      <c r="G91" s="849">
        <v>1640</v>
      </c>
      <c r="H91" s="849">
        <v>20</v>
      </c>
      <c r="I91" s="849">
        <v>82</v>
      </c>
      <c r="J91" s="849">
        <v>1</v>
      </c>
      <c r="K91" s="849">
        <v>82</v>
      </c>
      <c r="L91" s="849">
        <v>1</v>
      </c>
      <c r="M91" s="849">
        <v>82</v>
      </c>
      <c r="N91" s="849">
        <v>3</v>
      </c>
      <c r="O91" s="849">
        <v>252</v>
      </c>
      <c r="P91" s="837">
        <v>3.0731707317073171</v>
      </c>
      <c r="Q91" s="850">
        <v>84</v>
      </c>
    </row>
    <row r="92" spans="1:17" ht="14.4" customHeight="1" x14ac:dyDescent="0.3">
      <c r="A92" s="831" t="s">
        <v>5449</v>
      </c>
      <c r="B92" s="832" t="s">
        <v>5450</v>
      </c>
      <c r="C92" s="832" t="s">
        <v>4804</v>
      </c>
      <c r="D92" s="832" t="s">
        <v>5473</v>
      </c>
      <c r="E92" s="832" t="s">
        <v>5474</v>
      </c>
      <c r="F92" s="849">
        <v>19</v>
      </c>
      <c r="G92" s="849">
        <v>18772</v>
      </c>
      <c r="H92" s="849">
        <v>1.2666666666666666</v>
      </c>
      <c r="I92" s="849">
        <v>988</v>
      </c>
      <c r="J92" s="849">
        <v>15</v>
      </c>
      <c r="K92" s="849">
        <v>14820</v>
      </c>
      <c r="L92" s="849">
        <v>1</v>
      </c>
      <c r="M92" s="849">
        <v>988</v>
      </c>
      <c r="N92" s="849">
        <v>30</v>
      </c>
      <c r="O92" s="849">
        <v>29640</v>
      </c>
      <c r="P92" s="837">
        <v>2</v>
      </c>
      <c r="Q92" s="850">
        <v>988</v>
      </c>
    </row>
    <row r="93" spans="1:17" ht="14.4" customHeight="1" x14ac:dyDescent="0.3">
      <c r="A93" s="831" t="s">
        <v>5449</v>
      </c>
      <c r="B93" s="832" t="s">
        <v>5450</v>
      </c>
      <c r="C93" s="832" t="s">
        <v>4804</v>
      </c>
      <c r="D93" s="832" t="s">
        <v>5475</v>
      </c>
      <c r="E93" s="832" t="s">
        <v>5476</v>
      </c>
      <c r="F93" s="849"/>
      <c r="G93" s="849"/>
      <c r="H93" s="849"/>
      <c r="I93" s="849"/>
      <c r="J93" s="849">
        <v>1</v>
      </c>
      <c r="K93" s="849">
        <v>191</v>
      </c>
      <c r="L93" s="849">
        <v>1</v>
      </c>
      <c r="M93" s="849">
        <v>191</v>
      </c>
      <c r="N93" s="849">
        <v>1</v>
      </c>
      <c r="O93" s="849">
        <v>191</v>
      </c>
      <c r="P93" s="837">
        <v>1</v>
      </c>
      <c r="Q93" s="850">
        <v>191</v>
      </c>
    </row>
    <row r="94" spans="1:17" ht="14.4" customHeight="1" x14ac:dyDescent="0.3">
      <c r="A94" s="831" t="s">
        <v>5449</v>
      </c>
      <c r="B94" s="832" t="s">
        <v>5450</v>
      </c>
      <c r="C94" s="832" t="s">
        <v>4804</v>
      </c>
      <c r="D94" s="832" t="s">
        <v>5477</v>
      </c>
      <c r="E94" s="832" t="s">
        <v>5478</v>
      </c>
      <c r="F94" s="849">
        <v>1</v>
      </c>
      <c r="G94" s="849">
        <v>82</v>
      </c>
      <c r="H94" s="849"/>
      <c r="I94" s="849">
        <v>82</v>
      </c>
      <c r="J94" s="849"/>
      <c r="K94" s="849"/>
      <c r="L94" s="849"/>
      <c r="M94" s="849"/>
      <c r="N94" s="849"/>
      <c r="O94" s="849"/>
      <c r="P94" s="837"/>
      <c r="Q94" s="850"/>
    </row>
    <row r="95" spans="1:17" ht="14.4" customHeight="1" x14ac:dyDescent="0.3">
      <c r="A95" s="831" t="s">
        <v>5449</v>
      </c>
      <c r="B95" s="832" t="s">
        <v>5450</v>
      </c>
      <c r="C95" s="832" t="s">
        <v>4804</v>
      </c>
      <c r="D95" s="832" t="s">
        <v>5479</v>
      </c>
      <c r="E95" s="832" t="s">
        <v>5480</v>
      </c>
      <c r="F95" s="849">
        <v>1</v>
      </c>
      <c r="G95" s="849">
        <v>63</v>
      </c>
      <c r="H95" s="849">
        <v>0.1</v>
      </c>
      <c r="I95" s="849">
        <v>63</v>
      </c>
      <c r="J95" s="849">
        <v>10</v>
      </c>
      <c r="K95" s="849">
        <v>630</v>
      </c>
      <c r="L95" s="849">
        <v>1</v>
      </c>
      <c r="M95" s="849">
        <v>63</v>
      </c>
      <c r="N95" s="849">
        <v>5</v>
      </c>
      <c r="O95" s="849">
        <v>320</v>
      </c>
      <c r="P95" s="837">
        <v>0.50793650793650791</v>
      </c>
      <c r="Q95" s="850">
        <v>64</v>
      </c>
    </row>
    <row r="96" spans="1:17" ht="14.4" customHeight="1" x14ac:dyDescent="0.3">
      <c r="A96" s="831" t="s">
        <v>5449</v>
      </c>
      <c r="B96" s="832" t="s">
        <v>5450</v>
      </c>
      <c r="C96" s="832" t="s">
        <v>4804</v>
      </c>
      <c r="D96" s="832" t="s">
        <v>5481</v>
      </c>
      <c r="E96" s="832" t="s">
        <v>5482</v>
      </c>
      <c r="F96" s="849">
        <v>18</v>
      </c>
      <c r="G96" s="849">
        <v>306</v>
      </c>
      <c r="H96" s="849">
        <v>0.94736842105263153</v>
      </c>
      <c r="I96" s="849">
        <v>17</v>
      </c>
      <c r="J96" s="849">
        <v>19</v>
      </c>
      <c r="K96" s="849">
        <v>323</v>
      </c>
      <c r="L96" s="849">
        <v>1</v>
      </c>
      <c r="M96" s="849">
        <v>17</v>
      </c>
      <c r="N96" s="849">
        <v>9</v>
      </c>
      <c r="O96" s="849">
        <v>153</v>
      </c>
      <c r="P96" s="837">
        <v>0.47368421052631576</v>
      </c>
      <c r="Q96" s="850">
        <v>17</v>
      </c>
    </row>
    <row r="97" spans="1:17" ht="14.4" customHeight="1" x14ac:dyDescent="0.3">
      <c r="A97" s="831" t="s">
        <v>5449</v>
      </c>
      <c r="B97" s="832" t="s">
        <v>5450</v>
      </c>
      <c r="C97" s="832" t="s">
        <v>4804</v>
      </c>
      <c r="D97" s="832" t="s">
        <v>5483</v>
      </c>
      <c r="E97" s="832" t="s">
        <v>5484</v>
      </c>
      <c r="F97" s="849">
        <v>9</v>
      </c>
      <c r="G97" s="849">
        <v>576</v>
      </c>
      <c r="H97" s="849"/>
      <c r="I97" s="849">
        <v>64</v>
      </c>
      <c r="J97" s="849"/>
      <c r="K97" s="849"/>
      <c r="L97" s="849"/>
      <c r="M97" s="849"/>
      <c r="N97" s="849">
        <v>1</v>
      </c>
      <c r="O97" s="849">
        <v>65</v>
      </c>
      <c r="P97" s="837"/>
      <c r="Q97" s="850">
        <v>65</v>
      </c>
    </row>
    <row r="98" spans="1:17" ht="14.4" customHeight="1" x14ac:dyDescent="0.3">
      <c r="A98" s="831" t="s">
        <v>5449</v>
      </c>
      <c r="B98" s="832" t="s">
        <v>5450</v>
      </c>
      <c r="C98" s="832" t="s">
        <v>4804</v>
      </c>
      <c r="D98" s="832" t="s">
        <v>5485</v>
      </c>
      <c r="E98" s="832" t="s">
        <v>5486</v>
      </c>
      <c r="F98" s="849">
        <v>3</v>
      </c>
      <c r="G98" s="849">
        <v>141</v>
      </c>
      <c r="H98" s="849">
        <v>1.5</v>
      </c>
      <c r="I98" s="849">
        <v>47</v>
      </c>
      <c r="J98" s="849">
        <v>2</v>
      </c>
      <c r="K98" s="849">
        <v>94</v>
      </c>
      <c r="L98" s="849">
        <v>1</v>
      </c>
      <c r="M98" s="849">
        <v>47</v>
      </c>
      <c r="N98" s="849">
        <v>3</v>
      </c>
      <c r="O98" s="849">
        <v>141</v>
      </c>
      <c r="P98" s="837">
        <v>1.5</v>
      </c>
      <c r="Q98" s="850">
        <v>47</v>
      </c>
    </row>
    <row r="99" spans="1:17" ht="14.4" customHeight="1" x14ac:dyDescent="0.3">
      <c r="A99" s="831" t="s">
        <v>5449</v>
      </c>
      <c r="B99" s="832" t="s">
        <v>5450</v>
      </c>
      <c r="C99" s="832" t="s">
        <v>4804</v>
      </c>
      <c r="D99" s="832" t="s">
        <v>5487</v>
      </c>
      <c r="E99" s="832" t="s">
        <v>5488</v>
      </c>
      <c r="F99" s="849"/>
      <c r="G99" s="849"/>
      <c r="H99" s="849"/>
      <c r="I99" s="849"/>
      <c r="J99" s="849">
        <v>1</v>
      </c>
      <c r="K99" s="849">
        <v>53</v>
      </c>
      <c r="L99" s="849">
        <v>1</v>
      </c>
      <c r="M99" s="849">
        <v>53</v>
      </c>
      <c r="N99" s="849"/>
      <c r="O99" s="849"/>
      <c r="P99" s="837"/>
      <c r="Q99" s="850"/>
    </row>
    <row r="100" spans="1:17" ht="14.4" customHeight="1" x14ac:dyDescent="0.3">
      <c r="A100" s="831" t="s">
        <v>5449</v>
      </c>
      <c r="B100" s="832" t="s">
        <v>5450</v>
      </c>
      <c r="C100" s="832" t="s">
        <v>4804</v>
      </c>
      <c r="D100" s="832" t="s">
        <v>5489</v>
      </c>
      <c r="E100" s="832" t="s">
        <v>5490</v>
      </c>
      <c r="F100" s="849"/>
      <c r="G100" s="849"/>
      <c r="H100" s="849"/>
      <c r="I100" s="849"/>
      <c r="J100" s="849"/>
      <c r="K100" s="849"/>
      <c r="L100" s="849"/>
      <c r="M100" s="849"/>
      <c r="N100" s="849">
        <v>3</v>
      </c>
      <c r="O100" s="849">
        <v>183</v>
      </c>
      <c r="P100" s="837"/>
      <c r="Q100" s="850">
        <v>61</v>
      </c>
    </row>
    <row r="101" spans="1:17" ht="14.4" customHeight="1" x14ac:dyDescent="0.3">
      <c r="A101" s="831" t="s">
        <v>5449</v>
      </c>
      <c r="B101" s="832" t="s">
        <v>5450</v>
      </c>
      <c r="C101" s="832" t="s">
        <v>4804</v>
      </c>
      <c r="D101" s="832" t="s">
        <v>5491</v>
      </c>
      <c r="E101" s="832" t="s">
        <v>5492</v>
      </c>
      <c r="F101" s="849">
        <v>0</v>
      </c>
      <c r="G101" s="849">
        <v>0</v>
      </c>
      <c r="H101" s="849"/>
      <c r="I101" s="849"/>
      <c r="J101" s="849"/>
      <c r="K101" s="849"/>
      <c r="L101" s="849"/>
      <c r="M101" s="849"/>
      <c r="N101" s="849"/>
      <c r="O101" s="849"/>
      <c r="P101" s="837"/>
      <c r="Q101" s="850"/>
    </row>
    <row r="102" spans="1:17" ht="14.4" customHeight="1" x14ac:dyDescent="0.3">
      <c r="A102" s="831" t="s">
        <v>5449</v>
      </c>
      <c r="B102" s="832" t="s">
        <v>5450</v>
      </c>
      <c r="C102" s="832" t="s">
        <v>4804</v>
      </c>
      <c r="D102" s="832" t="s">
        <v>5493</v>
      </c>
      <c r="E102" s="832" t="s">
        <v>5494</v>
      </c>
      <c r="F102" s="849">
        <v>7</v>
      </c>
      <c r="G102" s="849">
        <v>133</v>
      </c>
      <c r="H102" s="849">
        <v>2.3333333333333335</v>
      </c>
      <c r="I102" s="849">
        <v>19</v>
      </c>
      <c r="J102" s="849">
        <v>3</v>
      </c>
      <c r="K102" s="849">
        <v>57</v>
      </c>
      <c r="L102" s="849">
        <v>1</v>
      </c>
      <c r="M102" s="849">
        <v>19</v>
      </c>
      <c r="N102" s="849">
        <v>2</v>
      </c>
      <c r="O102" s="849">
        <v>38</v>
      </c>
      <c r="P102" s="837">
        <v>0.66666666666666663</v>
      </c>
      <c r="Q102" s="850">
        <v>19</v>
      </c>
    </row>
    <row r="103" spans="1:17" ht="14.4" customHeight="1" x14ac:dyDescent="0.3">
      <c r="A103" s="831" t="s">
        <v>5449</v>
      </c>
      <c r="B103" s="832" t="s">
        <v>5450</v>
      </c>
      <c r="C103" s="832" t="s">
        <v>4804</v>
      </c>
      <c r="D103" s="832" t="s">
        <v>5495</v>
      </c>
      <c r="E103" s="832" t="s">
        <v>5496</v>
      </c>
      <c r="F103" s="849"/>
      <c r="G103" s="849"/>
      <c r="H103" s="849"/>
      <c r="I103" s="849"/>
      <c r="J103" s="849"/>
      <c r="K103" s="849"/>
      <c r="L103" s="849"/>
      <c r="M103" s="849"/>
      <c r="N103" s="849">
        <v>2</v>
      </c>
      <c r="O103" s="849">
        <v>2940</v>
      </c>
      <c r="P103" s="837"/>
      <c r="Q103" s="850">
        <v>1470</v>
      </c>
    </row>
    <row r="104" spans="1:17" ht="14.4" customHeight="1" x14ac:dyDescent="0.3">
      <c r="A104" s="831" t="s">
        <v>5449</v>
      </c>
      <c r="B104" s="832" t="s">
        <v>5450</v>
      </c>
      <c r="C104" s="832" t="s">
        <v>4804</v>
      </c>
      <c r="D104" s="832" t="s">
        <v>5497</v>
      </c>
      <c r="E104" s="832" t="s">
        <v>5498</v>
      </c>
      <c r="F104" s="849">
        <v>3</v>
      </c>
      <c r="G104" s="849">
        <v>1176</v>
      </c>
      <c r="H104" s="849">
        <v>0.5</v>
      </c>
      <c r="I104" s="849">
        <v>392</v>
      </c>
      <c r="J104" s="849">
        <v>6</v>
      </c>
      <c r="K104" s="849">
        <v>2352</v>
      </c>
      <c r="L104" s="849">
        <v>1</v>
      </c>
      <c r="M104" s="849">
        <v>392</v>
      </c>
      <c r="N104" s="849">
        <v>6</v>
      </c>
      <c r="O104" s="849">
        <v>2352</v>
      </c>
      <c r="P104" s="837">
        <v>1</v>
      </c>
      <c r="Q104" s="850">
        <v>392</v>
      </c>
    </row>
    <row r="105" spans="1:17" ht="14.4" customHeight="1" x14ac:dyDescent="0.3">
      <c r="A105" s="831" t="s">
        <v>5449</v>
      </c>
      <c r="B105" s="832" t="s">
        <v>5450</v>
      </c>
      <c r="C105" s="832" t="s">
        <v>4804</v>
      </c>
      <c r="D105" s="832" t="s">
        <v>5499</v>
      </c>
      <c r="E105" s="832" t="s">
        <v>5500</v>
      </c>
      <c r="F105" s="849">
        <v>2</v>
      </c>
      <c r="G105" s="849">
        <v>928</v>
      </c>
      <c r="H105" s="849">
        <v>0.4</v>
      </c>
      <c r="I105" s="849">
        <v>464</v>
      </c>
      <c r="J105" s="849">
        <v>5</v>
      </c>
      <c r="K105" s="849">
        <v>2320</v>
      </c>
      <c r="L105" s="849">
        <v>1</v>
      </c>
      <c r="M105" s="849">
        <v>464</v>
      </c>
      <c r="N105" s="849">
        <v>7</v>
      </c>
      <c r="O105" s="849">
        <v>3248</v>
      </c>
      <c r="P105" s="837">
        <v>1.4</v>
      </c>
      <c r="Q105" s="850">
        <v>464</v>
      </c>
    </row>
    <row r="106" spans="1:17" ht="14.4" customHeight="1" x14ac:dyDescent="0.3">
      <c r="A106" s="831" t="s">
        <v>5449</v>
      </c>
      <c r="B106" s="832" t="s">
        <v>5450</v>
      </c>
      <c r="C106" s="832" t="s">
        <v>4804</v>
      </c>
      <c r="D106" s="832" t="s">
        <v>5501</v>
      </c>
      <c r="E106" s="832" t="s">
        <v>5502</v>
      </c>
      <c r="F106" s="849">
        <v>7</v>
      </c>
      <c r="G106" s="849">
        <v>2191</v>
      </c>
      <c r="H106" s="849"/>
      <c r="I106" s="849">
        <v>313</v>
      </c>
      <c r="J106" s="849"/>
      <c r="K106" s="849"/>
      <c r="L106" s="849"/>
      <c r="M106" s="849"/>
      <c r="N106" s="849">
        <v>1</v>
      </c>
      <c r="O106" s="849">
        <v>313</v>
      </c>
      <c r="P106" s="837"/>
      <c r="Q106" s="850">
        <v>313</v>
      </c>
    </row>
    <row r="107" spans="1:17" ht="14.4" customHeight="1" x14ac:dyDescent="0.3">
      <c r="A107" s="831" t="s">
        <v>5449</v>
      </c>
      <c r="B107" s="832" t="s">
        <v>5450</v>
      </c>
      <c r="C107" s="832" t="s">
        <v>4804</v>
      </c>
      <c r="D107" s="832" t="s">
        <v>5503</v>
      </c>
      <c r="E107" s="832" t="s">
        <v>5504</v>
      </c>
      <c r="F107" s="849">
        <v>20</v>
      </c>
      <c r="G107" s="849">
        <v>17060</v>
      </c>
      <c r="H107" s="849">
        <v>1.8181818181818181</v>
      </c>
      <c r="I107" s="849">
        <v>853</v>
      </c>
      <c r="J107" s="849">
        <v>11</v>
      </c>
      <c r="K107" s="849">
        <v>9383</v>
      </c>
      <c r="L107" s="849">
        <v>1</v>
      </c>
      <c r="M107" s="849">
        <v>853</v>
      </c>
      <c r="N107" s="849">
        <v>36</v>
      </c>
      <c r="O107" s="849">
        <v>30744</v>
      </c>
      <c r="P107" s="837">
        <v>3.2765639987210915</v>
      </c>
      <c r="Q107" s="850">
        <v>854</v>
      </c>
    </row>
    <row r="108" spans="1:17" ht="14.4" customHeight="1" x14ac:dyDescent="0.3">
      <c r="A108" s="831" t="s">
        <v>5449</v>
      </c>
      <c r="B108" s="832" t="s">
        <v>5450</v>
      </c>
      <c r="C108" s="832" t="s">
        <v>4804</v>
      </c>
      <c r="D108" s="832" t="s">
        <v>5505</v>
      </c>
      <c r="E108" s="832" t="s">
        <v>5506</v>
      </c>
      <c r="F108" s="849">
        <v>43</v>
      </c>
      <c r="G108" s="849">
        <v>8041</v>
      </c>
      <c r="H108" s="849">
        <v>1.2285714285714286</v>
      </c>
      <c r="I108" s="849">
        <v>187</v>
      </c>
      <c r="J108" s="849">
        <v>35</v>
      </c>
      <c r="K108" s="849">
        <v>6545</v>
      </c>
      <c r="L108" s="849">
        <v>1</v>
      </c>
      <c r="M108" s="849">
        <v>187</v>
      </c>
      <c r="N108" s="849">
        <v>15</v>
      </c>
      <c r="O108" s="849">
        <v>2820</v>
      </c>
      <c r="P108" s="837">
        <v>0.43086325439266615</v>
      </c>
      <c r="Q108" s="850">
        <v>188</v>
      </c>
    </row>
    <row r="109" spans="1:17" ht="14.4" customHeight="1" x14ac:dyDescent="0.3">
      <c r="A109" s="831" t="s">
        <v>5449</v>
      </c>
      <c r="B109" s="832" t="s">
        <v>5450</v>
      </c>
      <c r="C109" s="832" t="s">
        <v>4804</v>
      </c>
      <c r="D109" s="832" t="s">
        <v>5507</v>
      </c>
      <c r="E109" s="832" t="s">
        <v>5508</v>
      </c>
      <c r="F109" s="849"/>
      <c r="G109" s="849"/>
      <c r="H109" s="849"/>
      <c r="I109" s="849"/>
      <c r="J109" s="849">
        <v>2</v>
      </c>
      <c r="K109" s="849">
        <v>336</v>
      </c>
      <c r="L109" s="849">
        <v>1</v>
      </c>
      <c r="M109" s="849">
        <v>168</v>
      </c>
      <c r="N109" s="849">
        <v>1</v>
      </c>
      <c r="O109" s="849">
        <v>168</v>
      </c>
      <c r="P109" s="837">
        <v>0.5</v>
      </c>
      <c r="Q109" s="850">
        <v>168</v>
      </c>
    </row>
    <row r="110" spans="1:17" ht="14.4" customHeight="1" x14ac:dyDescent="0.3">
      <c r="A110" s="831" t="s">
        <v>5449</v>
      </c>
      <c r="B110" s="832" t="s">
        <v>5450</v>
      </c>
      <c r="C110" s="832" t="s">
        <v>4804</v>
      </c>
      <c r="D110" s="832" t="s">
        <v>5509</v>
      </c>
      <c r="E110" s="832" t="s">
        <v>5510</v>
      </c>
      <c r="F110" s="849">
        <v>3</v>
      </c>
      <c r="G110" s="849">
        <v>501</v>
      </c>
      <c r="H110" s="849">
        <v>1.5</v>
      </c>
      <c r="I110" s="849">
        <v>167</v>
      </c>
      <c r="J110" s="849">
        <v>2</v>
      </c>
      <c r="K110" s="849">
        <v>334</v>
      </c>
      <c r="L110" s="849">
        <v>1</v>
      </c>
      <c r="M110" s="849">
        <v>167</v>
      </c>
      <c r="N110" s="849"/>
      <c r="O110" s="849"/>
      <c r="P110" s="837"/>
      <c r="Q110" s="850"/>
    </row>
    <row r="111" spans="1:17" ht="14.4" customHeight="1" x14ac:dyDescent="0.3">
      <c r="A111" s="831" t="s">
        <v>5449</v>
      </c>
      <c r="B111" s="832" t="s">
        <v>5450</v>
      </c>
      <c r="C111" s="832" t="s">
        <v>4804</v>
      </c>
      <c r="D111" s="832" t="s">
        <v>5511</v>
      </c>
      <c r="E111" s="832" t="s">
        <v>5512</v>
      </c>
      <c r="F111" s="849"/>
      <c r="G111" s="849"/>
      <c r="H111" s="849"/>
      <c r="I111" s="849"/>
      <c r="J111" s="849"/>
      <c r="K111" s="849"/>
      <c r="L111" s="849"/>
      <c r="M111" s="849"/>
      <c r="N111" s="849">
        <v>1</v>
      </c>
      <c r="O111" s="849">
        <v>239</v>
      </c>
      <c r="P111" s="837"/>
      <c r="Q111" s="850">
        <v>239</v>
      </c>
    </row>
    <row r="112" spans="1:17" ht="14.4" customHeight="1" x14ac:dyDescent="0.3">
      <c r="A112" s="831" t="s">
        <v>5449</v>
      </c>
      <c r="B112" s="832" t="s">
        <v>5450</v>
      </c>
      <c r="C112" s="832" t="s">
        <v>4804</v>
      </c>
      <c r="D112" s="832" t="s">
        <v>5513</v>
      </c>
      <c r="E112" s="832" t="s">
        <v>5514</v>
      </c>
      <c r="F112" s="849"/>
      <c r="G112" s="849"/>
      <c r="H112" s="849"/>
      <c r="I112" s="849"/>
      <c r="J112" s="849">
        <v>2</v>
      </c>
      <c r="K112" s="849">
        <v>348</v>
      </c>
      <c r="L112" s="849">
        <v>1</v>
      </c>
      <c r="M112" s="849">
        <v>174</v>
      </c>
      <c r="N112" s="849"/>
      <c r="O112" s="849"/>
      <c r="P112" s="837"/>
      <c r="Q112" s="850"/>
    </row>
    <row r="113" spans="1:17" ht="14.4" customHeight="1" x14ac:dyDescent="0.3">
      <c r="A113" s="831" t="s">
        <v>5449</v>
      </c>
      <c r="B113" s="832" t="s">
        <v>5450</v>
      </c>
      <c r="C113" s="832" t="s">
        <v>4804</v>
      </c>
      <c r="D113" s="832" t="s">
        <v>5515</v>
      </c>
      <c r="E113" s="832" t="s">
        <v>5516</v>
      </c>
      <c r="F113" s="849"/>
      <c r="G113" s="849"/>
      <c r="H113" s="849"/>
      <c r="I113" s="849"/>
      <c r="J113" s="849">
        <v>5</v>
      </c>
      <c r="K113" s="849">
        <v>1550</v>
      </c>
      <c r="L113" s="849">
        <v>1</v>
      </c>
      <c r="M113" s="849">
        <v>310</v>
      </c>
      <c r="N113" s="849">
        <v>2</v>
      </c>
      <c r="O113" s="849">
        <v>620</v>
      </c>
      <c r="P113" s="837">
        <v>0.4</v>
      </c>
      <c r="Q113" s="850">
        <v>310</v>
      </c>
    </row>
    <row r="114" spans="1:17" ht="14.4" customHeight="1" x14ac:dyDescent="0.3">
      <c r="A114" s="831" t="s">
        <v>5449</v>
      </c>
      <c r="B114" s="832" t="s">
        <v>5450</v>
      </c>
      <c r="C114" s="832" t="s">
        <v>4804</v>
      </c>
      <c r="D114" s="832" t="s">
        <v>5517</v>
      </c>
      <c r="E114" s="832" t="s">
        <v>5518</v>
      </c>
      <c r="F114" s="849"/>
      <c r="G114" s="849"/>
      <c r="H114" s="849"/>
      <c r="I114" s="849"/>
      <c r="J114" s="849">
        <v>4</v>
      </c>
      <c r="K114" s="849">
        <v>1408</v>
      </c>
      <c r="L114" s="849">
        <v>1</v>
      </c>
      <c r="M114" s="849">
        <v>352</v>
      </c>
      <c r="N114" s="849">
        <v>1</v>
      </c>
      <c r="O114" s="849">
        <v>353</v>
      </c>
      <c r="P114" s="837">
        <v>0.25071022727272729</v>
      </c>
      <c r="Q114" s="850">
        <v>353</v>
      </c>
    </row>
    <row r="115" spans="1:17" ht="14.4" customHeight="1" x14ac:dyDescent="0.3">
      <c r="A115" s="831" t="s">
        <v>5449</v>
      </c>
      <c r="B115" s="832" t="s">
        <v>5450</v>
      </c>
      <c r="C115" s="832" t="s">
        <v>4804</v>
      </c>
      <c r="D115" s="832" t="s">
        <v>5519</v>
      </c>
      <c r="E115" s="832" t="s">
        <v>5520</v>
      </c>
      <c r="F115" s="849"/>
      <c r="G115" s="849"/>
      <c r="H115" s="849"/>
      <c r="I115" s="849"/>
      <c r="J115" s="849">
        <v>7</v>
      </c>
      <c r="K115" s="849">
        <v>2464</v>
      </c>
      <c r="L115" s="849">
        <v>1</v>
      </c>
      <c r="M115" s="849">
        <v>352</v>
      </c>
      <c r="N115" s="849">
        <v>1</v>
      </c>
      <c r="O115" s="849">
        <v>353</v>
      </c>
      <c r="P115" s="837">
        <v>0.14326298701298701</v>
      </c>
      <c r="Q115" s="850">
        <v>353</v>
      </c>
    </row>
    <row r="116" spans="1:17" ht="14.4" customHeight="1" x14ac:dyDescent="0.3">
      <c r="A116" s="831" t="s">
        <v>5449</v>
      </c>
      <c r="B116" s="832" t="s">
        <v>5450</v>
      </c>
      <c r="C116" s="832" t="s">
        <v>4804</v>
      </c>
      <c r="D116" s="832" t="s">
        <v>5521</v>
      </c>
      <c r="E116" s="832" t="s">
        <v>5522</v>
      </c>
      <c r="F116" s="849"/>
      <c r="G116" s="849"/>
      <c r="H116" s="849"/>
      <c r="I116" s="849"/>
      <c r="J116" s="849">
        <v>6</v>
      </c>
      <c r="K116" s="849">
        <v>7338</v>
      </c>
      <c r="L116" s="849">
        <v>1</v>
      </c>
      <c r="M116" s="849">
        <v>1223</v>
      </c>
      <c r="N116" s="849">
        <v>2</v>
      </c>
      <c r="O116" s="849">
        <v>2454</v>
      </c>
      <c r="P116" s="837">
        <v>0.33442354865085855</v>
      </c>
      <c r="Q116" s="850">
        <v>1227</v>
      </c>
    </row>
    <row r="117" spans="1:17" ht="14.4" customHeight="1" x14ac:dyDescent="0.3">
      <c r="A117" s="831" t="s">
        <v>5449</v>
      </c>
      <c r="B117" s="832" t="s">
        <v>5450</v>
      </c>
      <c r="C117" s="832" t="s">
        <v>4804</v>
      </c>
      <c r="D117" s="832" t="s">
        <v>5523</v>
      </c>
      <c r="E117" s="832" t="s">
        <v>5524</v>
      </c>
      <c r="F117" s="849">
        <v>83</v>
      </c>
      <c r="G117" s="849">
        <v>65404</v>
      </c>
      <c r="H117" s="849">
        <v>0.68595041322314054</v>
      </c>
      <c r="I117" s="849">
        <v>788</v>
      </c>
      <c r="J117" s="849">
        <v>121</v>
      </c>
      <c r="K117" s="849">
        <v>95348</v>
      </c>
      <c r="L117" s="849">
        <v>1</v>
      </c>
      <c r="M117" s="849">
        <v>788</v>
      </c>
      <c r="N117" s="849">
        <v>113</v>
      </c>
      <c r="O117" s="849">
        <v>89157</v>
      </c>
      <c r="P117" s="837">
        <v>0.93506942987792085</v>
      </c>
      <c r="Q117" s="850">
        <v>789</v>
      </c>
    </row>
    <row r="118" spans="1:17" ht="14.4" customHeight="1" x14ac:dyDescent="0.3">
      <c r="A118" s="831" t="s">
        <v>5449</v>
      </c>
      <c r="B118" s="832" t="s">
        <v>5450</v>
      </c>
      <c r="C118" s="832" t="s">
        <v>4804</v>
      </c>
      <c r="D118" s="832" t="s">
        <v>5525</v>
      </c>
      <c r="E118" s="832" t="s">
        <v>5526</v>
      </c>
      <c r="F118" s="849">
        <v>2</v>
      </c>
      <c r="G118" s="849">
        <v>378</v>
      </c>
      <c r="H118" s="849">
        <v>0.125</v>
      </c>
      <c r="I118" s="849">
        <v>189</v>
      </c>
      <c r="J118" s="849">
        <v>16</v>
      </c>
      <c r="K118" s="849">
        <v>3024</v>
      </c>
      <c r="L118" s="849">
        <v>1</v>
      </c>
      <c r="M118" s="849">
        <v>189</v>
      </c>
      <c r="N118" s="849">
        <v>13</v>
      </c>
      <c r="O118" s="849">
        <v>2470</v>
      </c>
      <c r="P118" s="837">
        <v>0.81679894179894175</v>
      </c>
      <c r="Q118" s="850">
        <v>190</v>
      </c>
    </row>
    <row r="119" spans="1:17" ht="14.4" customHeight="1" x14ac:dyDescent="0.3">
      <c r="A119" s="831" t="s">
        <v>5449</v>
      </c>
      <c r="B119" s="832" t="s">
        <v>5450</v>
      </c>
      <c r="C119" s="832" t="s">
        <v>4804</v>
      </c>
      <c r="D119" s="832" t="s">
        <v>5527</v>
      </c>
      <c r="E119" s="832" t="s">
        <v>5528</v>
      </c>
      <c r="F119" s="849"/>
      <c r="G119" s="849"/>
      <c r="H119" s="849"/>
      <c r="I119" s="849"/>
      <c r="J119" s="849">
        <v>1</v>
      </c>
      <c r="K119" s="849">
        <v>364</v>
      </c>
      <c r="L119" s="849">
        <v>1</v>
      </c>
      <c r="M119" s="849">
        <v>364</v>
      </c>
      <c r="N119" s="849"/>
      <c r="O119" s="849"/>
      <c r="P119" s="837"/>
      <c r="Q119" s="850"/>
    </row>
    <row r="120" spans="1:17" ht="14.4" customHeight="1" x14ac:dyDescent="0.3">
      <c r="A120" s="831" t="s">
        <v>5449</v>
      </c>
      <c r="B120" s="832" t="s">
        <v>5450</v>
      </c>
      <c r="C120" s="832" t="s">
        <v>4804</v>
      </c>
      <c r="D120" s="832" t="s">
        <v>5529</v>
      </c>
      <c r="E120" s="832" t="s">
        <v>5530</v>
      </c>
      <c r="F120" s="849">
        <v>10</v>
      </c>
      <c r="G120" s="849">
        <v>2290</v>
      </c>
      <c r="H120" s="849">
        <v>5</v>
      </c>
      <c r="I120" s="849">
        <v>229</v>
      </c>
      <c r="J120" s="849">
        <v>2</v>
      </c>
      <c r="K120" s="849">
        <v>458</v>
      </c>
      <c r="L120" s="849">
        <v>1</v>
      </c>
      <c r="M120" s="849">
        <v>229</v>
      </c>
      <c r="N120" s="849">
        <v>5</v>
      </c>
      <c r="O120" s="849">
        <v>1145</v>
      </c>
      <c r="P120" s="837">
        <v>2.5</v>
      </c>
      <c r="Q120" s="850">
        <v>229</v>
      </c>
    </row>
    <row r="121" spans="1:17" ht="14.4" customHeight="1" x14ac:dyDescent="0.3">
      <c r="A121" s="831" t="s">
        <v>5449</v>
      </c>
      <c r="B121" s="832" t="s">
        <v>5450</v>
      </c>
      <c r="C121" s="832" t="s">
        <v>4804</v>
      </c>
      <c r="D121" s="832" t="s">
        <v>5531</v>
      </c>
      <c r="E121" s="832" t="s">
        <v>5532</v>
      </c>
      <c r="F121" s="849">
        <v>11</v>
      </c>
      <c r="G121" s="849">
        <v>5082</v>
      </c>
      <c r="H121" s="849">
        <v>0.57894736842105265</v>
      </c>
      <c r="I121" s="849">
        <v>462</v>
      </c>
      <c r="J121" s="849">
        <v>19</v>
      </c>
      <c r="K121" s="849">
        <v>8778</v>
      </c>
      <c r="L121" s="849">
        <v>1</v>
      </c>
      <c r="M121" s="849">
        <v>462</v>
      </c>
      <c r="N121" s="849">
        <v>22</v>
      </c>
      <c r="O121" s="849">
        <v>10186</v>
      </c>
      <c r="P121" s="837">
        <v>1.1604010025062657</v>
      </c>
      <c r="Q121" s="850">
        <v>463</v>
      </c>
    </row>
    <row r="122" spans="1:17" ht="14.4" customHeight="1" x14ac:dyDescent="0.3">
      <c r="A122" s="831" t="s">
        <v>5449</v>
      </c>
      <c r="B122" s="832" t="s">
        <v>5450</v>
      </c>
      <c r="C122" s="832" t="s">
        <v>4804</v>
      </c>
      <c r="D122" s="832" t="s">
        <v>5533</v>
      </c>
      <c r="E122" s="832" t="s">
        <v>5534</v>
      </c>
      <c r="F122" s="849"/>
      <c r="G122" s="849"/>
      <c r="H122" s="849"/>
      <c r="I122" s="849"/>
      <c r="J122" s="849">
        <v>2</v>
      </c>
      <c r="K122" s="849">
        <v>1124</v>
      </c>
      <c r="L122" s="849">
        <v>1</v>
      </c>
      <c r="M122" s="849">
        <v>562</v>
      </c>
      <c r="N122" s="849">
        <v>4</v>
      </c>
      <c r="O122" s="849">
        <v>2252</v>
      </c>
      <c r="P122" s="837">
        <v>2.0035587188612101</v>
      </c>
      <c r="Q122" s="850">
        <v>563</v>
      </c>
    </row>
    <row r="123" spans="1:17" ht="14.4" customHeight="1" x14ac:dyDescent="0.3">
      <c r="A123" s="831" t="s">
        <v>5449</v>
      </c>
      <c r="B123" s="832" t="s">
        <v>5450</v>
      </c>
      <c r="C123" s="832" t="s">
        <v>4804</v>
      </c>
      <c r="D123" s="832" t="s">
        <v>5535</v>
      </c>
      <c r="E123" s="832" t="s">
        <v>5536</v>
      </c>
      <c r="F123" s="849"/>
      <c r="G123" s="849"/>
      <c r="H123" s="849"/>
      <c r="I123" s="849"/>
      <c r="J123" s="849">
        <v>1</v>
      </c>
      <c r="K123" s="849">
        <v>133</v>
      </c>
      <c r="L123" s="849">
        <v>1</v>
      </c>
      <c r="M123" s="849">
        <v>133</v>
      </c>
      <c r="N123" s="849">
        <v>1</v>
      </c>
      <c r="O123" s="849">
        <v>134</v>
      </c>
      <c r="P123" s="837">
        <v>1.0075187969924813</v>
      </c>
      <c r="Q123" s="850">
        <v>134</v>
      </c>
    </row>
    <row r="124" spans="1:17" ht="14.4" customHeight="1" x14ac:dyDescent="0.3">
      <c r="A124" s="831" t="s">
        <v>5449</v>
      </c>
      <c r="B124" s="832" t="s">
        <v>5450</v>
      </c>
      <c r="C124" s="832" t="s">
        <v>4804</v>
      </c>
      <c r="D124" s="832" t="s">
        <v>5537</v>
      </c>
      <c r="E124" s="832" t="s">
        <v>5538</v>
      </c>
      <c r="F124" s="849"/>
      <c r="G124" s="849"/>
      <c r="H124" s="849"/>
      <c r="I124" s="849"/>
      <c r="J124" s="849">
        <v>3</v>
      </c>
      <c r="K124" s="849">
        <v>537</v>
      </c>
      <c r="L124" s="849">
        <v>1</v>
      </c>
      <c r="M124" s="849">
        <v>179</v>
      </c>
      <c r="N124" s="849">
        <v>2</v>
      </c>
      <c r="O124" s="849">
        <v>358</v>
      </c>
      <c r="P124" s="837">
        <v>0.66666666666666663</v>
      </c>
      <c r="Q124" s="850">
        <v>179</v>
      </c>
    </row>
    <row r="125" spans="1:17" ht="14.4" customHeight="1" x14ac:dyDescent="0.3">
      <c r="A125" s="831" t="s">
        <v>5449</v>
      </c>
      <c r="B125" s="832" t="s">
        <v>5450</v>
      </c>
      <c r="C125" s="832" t="s">
        <v>4804</v>
      </c>
      <c r="D125" s="832" t="s">
        <v>5539</v>
      </c>
      <c r="E125" s="832" t="s">
        <v>5540</v>
      </c>
      <c r="F125" s="849"/>
      <c r="G125" s="849"/>
      <c r="H125" s="849"/>
      <c r="I125" s="849"/>
      <c r="J125" s="849"/>
      <c r="K125" s="849"/>
      <c r="L125" s="849"/>
      <c r="M125" s="849"/>
      <c r="N125" s="849">
        <v>2</v>
      </c>
      <c r="O125" s="849">
        <v>830</v>
      </c>
      <c r="P125" s="837"/>
      <c r="Q125" s="850">
        <v>415</v>
      </c>
    </row>
    <row r="126" spans="1:17" ht="14.4" customHeight="1" x14ac:dyDescent="0.3">
      <c r="A126" s="831" t="s">
        <v>5449</v>
      </c>
      <c r="B126" s="832" t="s">
        <v>5450</v>
      </c>
      <c r="C126" s="832" t="s">
        <v>4804</v>
      </c>
      <c r="D126" s="832" t="s">
        <v>5541</v>
      </c>
      <c r="E126" s="832" t="s">
        <v>5542</v>
      </c>
      <c r="F126" s="849">
        <v>58</v>
      </c>
      <c r="G126" s="849">
        <v>54578</v>
      </c>
      <c r="H126" s="849">
        <v>1.6111111111111112</v>
      </c>
      <c r="I126" s="849">
        <v>941</v>
      </c>
      <c r="J126" s="849">
        <v>36</v>
      </c>
      <c r="K126" s="849">
        <v>33876</v>
      </c>
      <c r="L126" s="849">
        <v>1</v>
      </c>
      <c r="M126" s="849">
        <v>941</v>
      </c>
      <c r="N126" s="849">
        <v>49</v>
      </c>
      <c r="O126" s="849">
        <v>46158</v>
      </c>
      <c r="P126" s="837">
        <v>1.3625575628763726</v>
      </c>
      <c r="Q126" s="850">
        <v>942</v>
      </c>
    </row>
    <row r="127" spans="1:17" ht="14.4" customHeight="1" x14ac:dyDescent="0.3">
      <c r="A127" s="831" t="s">
        <v>5449</v>
      </c>
      <c r="B127" s="832" t="s">
        <v>5450</v>
      </c>
      <c r="C127" s="832" t="s">
        <v>4804</v>
      </c>
      <c r="D127" s="832" t="s">
        <v>5543</v>
      </c>
      <c r="E127" s="832" t="s">
        <v>5544</v>
      </c>
      <c r="F127" s="849"/>
      <c r="G127" s="849"/>
      <c r="H127" s="849"/>
      <c r="I127" s="849"/>
      <c r="J127" s="849"/>
      <c r="K127" s="849"/>
      <c r="L127" s="849"/>
      <c r="M127" s="849"/>
      <c r="N127" s="849">
        <v>1</v>
      </c>
      <c r="O127" s="849">
        <v>397</v>
      </c>
      <c r="P127" s="837"/>
      <c r="Q127" s="850">
        <v>397</v>
      </c>
    </row>
    <row r="128" spans="1:17" ht="14.4" customHeight="1" x14ac:dyDescent="0.3">
      <c r="A128" s="831" t="s">
        <v>5449</v>
      </c>
      <c r="B128" s="832" t="s">
        <v>5450</v>
      </c>
      <c r="C128" s="832" t="s">
        <v>4804</v>
      </c>
      <c r="D128" s="832" t="s">
        <v>5545</v>
      </c>
      <c r="E128" s="832" t="s">
        <v>5546</v>
      </c>
      <c r="F128" s="849">
        <v>1</v>
      </c>
      <c r="G128" s="849">
        <v>89</v>
      </c>
      <c r="H128" s="849"/>
      <c r="I128" s="849">
        <v>89</v>
      </c>
      <c r="J128" s="849"/>
      <c r="K128" s="849"/>
      <c r="L128" s="849"/>
      <c r="M128" s="849"/>
      <c r="N128" s="849">
        <v>1</v>
      </c>
      <c r="O128" s="849">
        <v>89</v>
      </c>
      <c r="P128" s="837"/>
      <c r="Q128" s="850">
        <v>89</v>
      </c>
    </row>
    <row r="129" spans="1:17" ht="14.4" customHeight="1" x14ac:dyDescent="0.3">
      <c r="A129" s="831" t="s">
        <v>5449</v>
      </c>
      <c r="B129" s="832" t="s">
        <v>5450</v>
      </c>
      <c r="C129" s="832" t="s">
        <v>4804</v>
      </c>
      <c r="D129" s="832" t="s">
        <v>5547</v>
      </c>
      <c r="E129" s="832" t="s">
        <v>5548</v>
      </c>
      <c r="F129" s="849">
        <v>417</v>
      </c>
      <c r="G129" s="849">
        <v>12510</v>
      </c>
      <c r="H129" s="849">
        <v>0.99760765550239239</v>
      </c>
      <c r="I129" s="849">
        <v>30</v>
      </c>
      <c r="J129" s="849">
        <v>418</v>
      </c>
      <c r="K129" s="849">
        <v>12540</v>
      </c>
      <c r="L129" s="849">
        <v>1</v>
      </c>
      <c r="M129" s="849">
        <v>30</v>
      </c>
      <c r="N129" s="849">
        <v>399</v>
      </c>
      <c r="O129" s="849">
        <v>11970</v>
      </c>
      <c r="P129" s="837">
        <v>0.95454545454545459</v>
      </c>
      <c r="Q129" s="850">
        <v>30</v>
      </c>
    </row>
    <row r="130" spans="1:17" ht="14.4" customHeight="1" x14ac:dyDescent="0.3">
      <c r="A130" s="831" t="s">
        <v>5449</v>
      </c>
      <c r="B130" s="832" t="s">
        <v>5450</v>
      </c>
      <c r="C130" s="832" t="s">
        <v>4804</v>
      </c>
      <c r="D130" s="832" t="s">
        <v>5549</v>
      </c>
      <c r="E130" s="832" t="s">
        <v>5550</v>
      </c>
      <c r="F130" s="849"/>
      <c r="G130" s="849"/>
      <c r="H130" s="849"/>
      <c r="I130" s="849"/>
      <c r="J130" s="849"/>
      <c r="K130" s="849"/>
      <c r="L130" s="849"/>
      <c r="M130" s="849"/>
      <c r="N130" s="849">
        <v>3</v>
      </c>
      <c r="O130" s="849">
        <v>150</v>
      </c>
      <c r="P130" s="837"/>
      <c r="Q130" s="850">
        <v>50</v>
      </c>
    </row>
    <row r="131" spans="1:17" ht="14.4" customHeight="1" x14ac:dyDescent="0.3">
      <c r="A131" s="831" t="s">
        <v>5449</v>
      </c>
      <c r="B131" s="832" t="s">
        <v>5450</v>
      </c>
      <c r="C131" s="832" t="s">
        <v>4804</v>
      </c>
      <c r="D131" s="832" t="s">
        <v>5551</v>
      </c>
      <c r="E131" s="832" t="s">
        <v>5552</v>
      </c>
      <c r="F131" s="849">
        <v>19</v>
      </c>
      <c r="G131" s="849">
        <v>228</v>
      </c>
      <c r="H131" s="849">
        <v>1.7272727272727273</v>
      </c>
      <c r="I131" s="849">
        <v>12</v>
      </c>
      <c r="J131" s="849">
        <v>11</v>
      </c>
      <c r="K131" s="849">
        <v>132</v>
      </c>
      <c r="L131" s="849">
        <v>1</v>
      </c>
      <c r="M131" s="849">
        <v>12</v>
      </c>
      <c r="N131" s="849">
        <v>31</v>
      </c>
      <c r="O131" s="849">
        <v>403</v>
      </c>
      <c r="P131" s="837">
        <v>3.0530303030303032</v>
      </c>
      <c r="Q131" s="850">
        <v>13</v>
      </c>
    </row>
    <row r="132" spans="1:17" ht="14.4" customHeight="1" x14ac:dyDescent="0.3">
      <c r="A132" s="831" t="s">
        <v>5449</v>
      </c>
      <c r="B132" s="832" t="s">
        <v>5450</v>
      </c>
      <c r="C132" s="832" t="s">
        <v>4804</v>
      </c>
      <c r="D132" s="832" t="s">
        <v>5553</v>
      </c>
      <c r="E132" s="832" t="s">
        <v>5554</v>
      </c>
      <c r="F132" s="849">
        <v>20</v>
      </c>
      <c r="G132" s="849">
        <v>3660</v>
      </c>
      <c r="H132" s="849">
        <v>0.66666666666666663</v>
      </c>
      <c r="I132" s="849">
        <v>183</v>
      </c>
      <c r="J132" s="849">
        <v>30</v>
      </c>
      <c r="K132" s="849">
        <v>5490</v>
      </c>
      <c r="L132" s="849">
        <v>1</v>
      </c>
      <c r="M132" s="849">
        <v>183</v>
      </c>
      <c r="N132" s="849">
        <v>34</v>
      </c>
      <c r="O132" s="849">
        <v>6256</v>
      </c>
      <c r="P132" s="837">
        <v>1.1395264116575592</v>
      </c>
      <c r="Q132" s="850">
        <v>184</v>
      </c>
    </row>
    <row r="133" spans="1:17" ht="14.4" customHeight="1" x14ac:dyDescent="0.3">
      <c r="A133" s="831" t="s">
        <v>5449</v>
      </c>
      <c r="B133" s="832" t="s">
        <v>5450</v>
      </c>
      <c r="C133" s="832" t="s">
        <v>4804</v>
      </c>
      <c r="D133" s="832" t="s">
        <v>5555</v>
      </c>
      <c r="E133" s="832" t="s">
        <v>5556</v>
      </c>
      <c r="F133" s="849">
        <v>60</v>
      </c>
      <c r="G133" s="849">
        <v>4380</v>
      </c>
      <c r="H133" s="849">
        <v>2.0689655172413794</v>
      </c>
      <c r="I133" s="849">
        <v>73</v>
      </c>
      <c r="J133" s="849">
        <v>29</v>
      </c>
      <c r="K133" s="849">
        <v>2117</v>
      </c>
      <c r="L133" s="849">
        <v>1</v>
      </c>
      <c r="M133" s="849">
        <v>73</v>
      </c>
      <c r="N133" s="849">
        <v>26</v>
      </c>
      <c r="O133" s="849">
        <v>1898</v>
      </c>
      <c r="P133" s="837">
        <v>0.89655172413793105</v>
      </c>
      <c r="Q133" s="850">
        <v>73</v>
      </c>
    </row>
    <row r="134" spans="1:17" ht="14.4" customHeight="1" x14ac:dyDescent="0.3">
      <c r="A134" s="831" t="s">
        <v>5449</v>
      </c>
      <c r="B134" s="832" t="s">
        <v>5450</v>
      </c>
      <c r="C134" s="832" t="s">
        <v>4804</v>
      </c>
      <c r="D134" s="832" t="s">
        <v>5557</v>
      </c>
      <c r="E134" s="832" t="s">
        <v>5558</v>
      </c>
      <c r="F134" s="849">
        <v>13</v>
      </c>
      <c r="G134" s="849">
        <v>2392</v>
      </c>
      <c r="H134" s="849">
        <v>0.76470588235294112</v>
      </c>
      <c r="I134" s="849">
        <v>184</v>
      </c>
      <c r="J134" s="849">
        <v>17</v>
      </c>
      <c r="K134" s="849">
        <v>3128</v>
      </c>
      <c r="L134" s="849">
        <v>1</v>
      </c>
      <c r="M134" s="849">
        <v>184</v>
      </c>
      <c r="N134" s="849">
        <v>30</v>
      </c>
      <c r="O134" s="849">
        <v>5550</v>
      </c>
      <c r="P134" s="837">
        <v>1.7742966751918159</v>
      </c>
      <c r="Q134" s="850">
        <v>185</v>
      </c>
    </row>
    <row r="135" spans="1:17" ht="14.4" customHeight="1" x14ac:dyDescent="0.3">
      <c r="A135" s="831" t="s">
        <v>5449</v>
      </c>
      <c r="B135" s="832" t="s">
        <v>5450</v>
      </c>
      <c r="C135" s="832" t="s">
        <v>4804</v>
      </c>
      <c r="D135" s="832" t="s">
        <v>5559</v>
      </c>
      <c r="E135" s="832" t="s">
        <v>5560</v>
      </c>
      <c r="F135" s="849">
        <v>1767</v>
      </c>
      <c r="G135" s="849">
        <v>263283</v>
      </c>
      <c r="H135" s="849">
        <v>1.0606242496998799</v>
      </c>
      <c r="I135" s="849">
        <v>149</v>
      </c>
      <c r="J135" s="849">
        <v>1666</v>
      </c>
      <c r="K135" s="849">
        <v>248234</v>
      </c>
      <c r="L135" s="849">
        <v>1</v>
      </c>
      <c r="M135" s="849">
        <v>149</v>
      </c>
      <c r="N135" s="849">
        <v>1479</v>
      </c>
      <c r="O135" s="849">
        <v>221850</v>
      </c>
      <c r="P135" s="837">
        <v>0.8937131899739762</v>
      </c>
      <c r="Q135" s="850">
        <v>150</v>
      </c>
    </row>
    <row r="136" spans="1:17" ht="14.4" customHeight="1" x14ac:dyDescent="0.3">
      <c r="A136" s="831" t="s">
        <v>5449</v>
      </c>
      <c r="B136" s="832" t="s">
        <v>5450</v>
      </c>
      <c r="C136" s="832" t="s">
        <v>4804</v>
      </c>
      <c r="D136" s="832" t="s">
        <v>5561</v>
      </c>
      <c r="E136" s="832" t="s">
        <v>5562</v>
      </c>
      <c r="F136" s="849">
        <v>429</v>
      </c>
      <c r="G136" s="849">
        <v>12870</v>
      </c>
      <c r="H136" s="849">
        <v>1.0117924528301887</v>
      </c>
      <c r="I136" s="849">
        <v>30</v>
      </c>
      <c r="J136" s="849">
        <v>424</v>
      </c>
      <c r="K136" s="849">
        <v>12720</v>
      </c>
      <c r="L136" s="849">
        <v>1</v>
      </c>
      <c r="M136" s="849">
        <v>30</v>
      </c>
      <c r="N136" s="849">
        <v>404</v>
      </c>
      <c r="O136" s="849">
        <v>12120</v>
      </c>
      <c r="P136" s="837">
        <v>0.95283018867924529</v>
      </c>
      <c r="Q136" s="850">
        <v>30</v>
      </c>
    </row>
    <row r="137" spans="1:17" ht="14.4" customHeight="1" x14ac:dyDescent="0.3">
      <c r="A137" s="831" t="s">
        <v>5449</v>
      </c>
      <c r="B137" s="832" t="s">
        <v>5450</v>
      </c>
      <c r="C137" s="832" t="s">
        <v>4804</v>
      </c>
      <c r="D137" s="832" t="s">
        <v>5563</v>
      </c>
      <c r="E137" s="832" t="s">
        <v>5564</v>
      </c>
      <c r="F137" s="849">
        <v>361</v>
      </c>
      <c r="G137" s="849">
        <v>11191</v>
      </c>
      <c r="H137" s="849">
        <v>0.96782841823056298</v>
      </c>
      <c r="I137" s="849">
        <v>31</v>
      </c>
      <c r="J137" s="849">
        <v>373</v>
      </c>
      <c r="K137" s="849">
        <v>11563</v>
      </c>
      <c r="L137" s="849">
        <v>1</v>
      </c>
      <c r="M137" s="849">
        <v>31</v>
      </c>
      <c r="N137" s="849">
        <v>344</v>
      </c>
      <c r="O137" s="849">
        <v>10664</v>
      </c>
      <c r="P137" s="837">
        <v>0.92225201072386054</v>
      </c>
      <c r="Q137" s="850">
        <v>31</v>
      </c>
    </row>
    <row r="138" spans="1:17" ht="14.4" customHeight="1" x14ac:dyDescent="0.3">
      <c r="A138" s="831" t="s">
        <v>5449</v>
      </c>
      <c r="B138" s="832" t="s">
        <v>5450</v>
      </c>
      <c r="C138" s="832" t="s">
        <v>4804</v>
      </c>
      <c r="D138" s="832" t="s">
        <v>5565</v>
      </c>
      <c r="E138" s="832" t="s">
        <v>5566</v>
      </c>
      <c r="F138" s="849">
        <v>381</v>
      </c>
      <c r="G138" s="849">
        <v>10287</v>
      </c>
      <c r="H138" s="849">
        <v>0.96455696202531649</v>
      </c>
      <c r="I138" s="849">
        <v>27</v>
      </c>
      <c r="J138" s="849">
        <v>395</v>
      </c>
      <c r="K138" s="849">
        <v>10665</v>
      </c>
      <c r="L138" s="849">
        <v>1</v>
      </c>
      <c r="M138" s="849">
        <v>27</v>
      </c>
      <c r="N138" s="849">
        <v>358</v>
      </c>
      <c r="O138" s="849">
        <v>10024</v>
      </c>
      <c r="P138" s="837">
        <v>0.9398968588842006</v>
      </c>
      <c r="Q138" s="850">
        <v>28</v>
      </c>
    </row>
    <row r="139" spans="1:17" ht="14.4" customHeight="1" x14ac:dyDescent="0.3">
      <c r="A139" s="831" t="s">
        <v>5449</v>
      </c>
      <c r="B139" s="832" t="s">
        <v>5450</v>
      </c>
      <c r="C139" s="832" t="s">
        <v>4804</v>
      </c>
      <c r="D139" s="832" t="s">
        <v>5567</v>
      </c>
      <c r="E139" s="832" t="s">
        <v>5568</v>
      </c>
      <c r="F139" s="849">
        <v>13</v>
      </c>
      <c r="G139" s="849">
        <v>3328</v>
      </c>
      <c r="H139" s="849">
        <v>0.8666666666666667</v>
      </c>
      <c r="I139" s="849">
        <v>256</v>
      </c>
      <c r="J139" s="849">
        <v>15</v>
      </c>
      <c r="K139" s="849">
        <v>3840</v>
      </c>
      <c r="L139" s="849">
        <v>1</v>
      </c>
      <c r="M139" s="849">
        <v>256</v>
      </c>
      <c r="N139" s="849">
        <v>9</v>
      </c>
      <c r="O139" s="849">
        <v>2313</v>
      </c>
      <c r="P139" s="837">
        <v>0.60234374999999996</v>
      </c>
      <c r="Q139" s="850">
        <v>257</v>
      </c>
    </row>
    <row r="140" spans="1:17" ht="14.4" customHeight="1" x14ac:dyDescent="0.3">
      <c r="A140" s="831" t="s">
        <v>5449</v>
      </c>
      <c r="B140" s="832" t="s">
        <v>5450</v>
      </c>
      <c r="C140" s="832" t="s">
        <v>4804</v>
      </c>
      <c r="D140" s="832" t="s">
        <v>5569</v>
      </c>
      <c r="E140" s="832" t="s">
        <v>5570</v>
      </c>
      <c r="F140" s="849"/>
      <c r="G140" s="849"/>
      <c r="H140" s="849"/>
      <c r="I140" s="849"/>
      <c r="J140" s="849">
        <v>2</v>
      </c>
      <c r="K140" s="849">
        <v>326</v>
      </c>
      <c r="L140" s="849">
        <v>1</v>
      </c>
      <c r="M140" s="849">
        <v>163</v>
      </c>
      <c r="N140" s="849"/>
      <c r="O140" s="849"/>
      <c r="P140" s="837"/>
      <c r="Q140" s="850"/>
    </row>
    <row r="141" spans="1:17" ht="14.4" customHeight="1" x14ac:dyDescent="0.3">
      <c r="A141" s="831" t="s">
        <v>5449</v>
      </c>
      <c r="B141" s="832" t="s">
        <v>5450</v>
      </c>
      <c r="C141" s="832" t="s">
        <v>4804</v>
      </c>
      <c r="D141" s="832" t="s">
        <v>5571</v>
      </c>
      <c r="E141" s="832" t="s">
        <v>5572</v>
      </c>
      <c r="F141" s="849">
        <v>1344</v>
      </c>
      <c r="G141" s="849">
        <v>29568</v>
      </c>
      <c r="H141" s="849">
        <v>1.0891410048622365</v>
      </c>
      <c r="I141" s="849">
        <v>22</v>
      </c>
      <c r="J141" s="849">
        <v>1234</v>
      </c>
      <c r="K141" s="849">
        <v>27148</v>
      </c>
      <c r="L141" s="849">
        <v>1</v>
      </c>
      <c r="M141" s="849">
        <v>22</v>
      </c>
      <c r="N141" s="849">
        <v>1037</v>
      </c>
      <c r="O141" s="849">
        <v>23851</v>
      </c>
      <c r="P141" s="837">
        <v>0.87855458965669664</v>
      </c>
      <c r="Q141" s="850">
        <v>23</v>
      </c>
    </row>
    <row r="142" spans="1:17" ht="14.4" customHeight="1" x14ac:dyDescent="0.3">
      <c r="A142" s="831" t="s">
        <v>5449</v>
      </c>
      <c r="B142" s="832" t="s">
        <v>5450</v>
      </c>
      <c r="C142" s="832" t="s">
        <v>4804</v>
      </c>
      <c r="D142" s="832" t="s">
        <v>5573</v>
      </c>
      <c r="E142" s="832" t="s">
        <v>5574</v>
      </c>
      <c r="F142" s="849">
        <v>399</v>
      </c>
      <c r="G142" s="849">
        <v>9975</v>
      </c>
      <c r="H142" s="849">
        <v>0.9925373134328358</v>
      </c>
      <c r="I142" s="849">
        <v>25</v>
      </c>
      <c r="J142" s="849">
        <v>402</v>
      </c>
      <c r="K142" s="849">
        <v>10050</v>
      </c>
      <c r="L142" s="849">
        <v>1</v>
      </c>
      <c r="M142" s="849">
        <v>25</v>
      </c>
      <c r="N142" s="849">
        <v>376</v>
      </c>
      <c r="O142" s="849">
        <v>9776</v>
      </c>
      <c r="P142" s="837">
        <v>0.97273631840796015</v>
      </c>
      <c r="Q142" s="850">
        <v>26</v>
      </c>
    </row>
    <row r="143" spans="1:17" ht="14.4" customHeight="1" x14ac:dyDescent="0.3">
      <c r="A143" s="831" t="s">
        <v>5449</v>
      </c>
      <c r="B143" s="832" t="s">
        <v>5450</v>
      </c>
      <c r="C143" s="832" t="s">
        <v>4804</v>
      </c>
      <c r="D143" s="832" t="s">
        <v>5575</v>
      </c>
      <c r="E143" s="832" t="s">
        <v>5576</v>
      </c>
      <c r="F143" s="849">
        <v>339</v>
      </c>
      <c r="G143" s="849">
        <v>11187</v>
      </c>
      <c r="H143" s="849">
        <v>0.94428969359331472</v>
      </c>
      <c r="I143" s="849">
        <v>33</v>
      </c>
      <c r="J143" s="849">
        <v>359</v>
      </c>
      <c r="K143" s="849">
        <v>11847</v>
      </c>
      <c r="L143" s="849">
        <v>1</v>
      </c>
      <c r="M143" s="849">
        <v>33</v>
      </c>
      <c r="N143" s="849">
        <v>319</v>
      </c>
      <c r="O143" s="849">
        <v>10527</v>
      </c>
      <c r="P143" s="837">
        <v>0.88857938718662954</v>
      </c>
      <c r="Q143" s="850">
        <v>33</v>
      </c>
    </row>
    <row r="144" spans="1:17" ht="14.4" customHeight="1" x14ac:dyDescent="0.3">
      <c r="A144" s="831" t="s">
        <v>5449</v>
      </c>
      <c r="B144" s="832" t="s">
        <v>5450</v>
      </c>
      <c r="C144" s="832" t="s">
        <v>4804</v>
      </c>
      <c r="D144" s="832" t="s">
        <v>5577</v>
      </c>
      <c r="E144" s="832" t="s">
        <v>5578</v>
      </c>
      <c r="F144" s="849">
        <v>1</v>
      </c>
      <c r="G144" s="849">
        <v>30</v>
      </c>
      <c r="H144" s="849">
        <v>0.5</v>
      </c>
      <c r="I144" s="849">
        <v>30</v>
      </c>
      <c r="J144" s="849">
        <v>2</v>
      </c>
      <c r="K144" s="849">
        <v>60</v>
      </c>
      <c r="L144" s="849">
        <v>1</v>
      </c>
      <c r="M144" s="849">
        <v>30</v>
      </c>
      <c r="N144" s="849">
        <v>4</v>
      </c>
      <c r="O144" s="849">
        <v>120</v>
      </c>
      <c r="P144" s="837">
        <v>2</v>
      </c>
      <c r="Q144" s="850">
        <v>30</v>
      </c>
    </row>
    <row r="145" spans="1:17" ht="14.4" customHeight="1" x14ac:dyDescent="0.3">
      <c r="A145" s="831" t="s">
        <v>5449</v>
      </c>
      <c r="B145" s="832" t="s">
        <v>5450</v>
      </c>
      <c r="C145" s="832" t="s">
        <v>4804</v>
      </c>
      <c r="D145" s="832" t="s">
        <v>5579</v>
      </c>
      <c r="E145" s="832" t="s">
        <v>5580</v>
      </c>
      <c r="F145" s="849">
        <v>1</v>
      </c>
      <c r="G145" s="849">
        <v>205</v>
      </c>
      <c r="H145" s="849"/>
      <c r="I145" s="849">
        <v>205</v>
      </c>
      <c r="J145" s="849"/>
      <c r="K145" s="849"/>
      <c r="L145" s="849"/>
      <c r="M145" s="849"/>
      <c r="N145" s="849"/>
      <c r="O145" s="849"/>
      <c r="P145" s="837"/>
      <c r="Q145" s="850"/>
    </row>
    <row r="146" spans="1:17" ht="14.4" customHeight="1" x14ac:dyDescent="0.3">
      <c r="A146" s="831" t="s">
        <v>5449</v>
      </c>
      <c r="B146" s="832" t="s">
        <v>5450</v>
      </c>
      <c r="C146" s="832" t="s">
        <v>4804</v>
      </c>
      <c r="D146" s="832" t="s">
        <v>5581</v>
      </c>
      <c r="E146" s="832" t="s">
        <v>5582</v>
      </c>
      <c r="F146" s="849">
        <v>22</v>
      </c>
      <c r="G146" s="849">
        <v>572</v>
      </c>
      <c r="H146" s="849">
        <v>2</v>
      </c>
      <c r="I146" s="849">
        <v>26</v>
      </c>
      <c r="J146" s="849">
        <v>11</v>
      </c>
      <c r="K146" s="849">
        <v>286</v>
      </c>
      <c r="L146" s="849">
        <v>1</v>
      </c>
      <c r="M146" s="849">
        <v>26</v>
      </c>
      <c r="N146" s="849">
        <v>10</v>
      </c>
      <c r="O146" s="849">
        <v>260</v>
      </c>
      <c r="P146" s="837">
        <v>0.90909090909090906</v>
      </c>
      <c r="Q146" s="850">
        <v>26</v>
      </c>
    </row>
    <row r="147" spans="1:17" ht="14.4" customHeight="1" x14ac:dyDescent="0.3">
      <c r="A147" s="831" t="s">
        <v>5449</v>
      </c>
      <c r="B147" s="832" t="s">
        <v>5450</v>
      </c>
      <c r="C147" s="832" t="s">
        <v>4804</v>
      </c>
      <c r="D147" s="832" t="s">
        <v>5583</v>
      </c>
      <c r="E147" s="832" t="s">
        <v>5584</v>
      </c>
      <c r="F147" s="849">
        <v>34</v>
      </c>
      <c r="G147" s="849">
        <v>2856</v>
      </c>
      <c r="H147" s="849">
        <v>1.4782608695652173</v>
      </c>
      <c r="I147" s="849">
        <v>84</v>
      </c>
      <c r="J147" s="849">
        <v>23</v>
      </c>
      <c r="K147" s="849">
        <v>1932</v>
      </c>
      <c r="L147" s="849">
        <v>1</v>
      </c>
      <c r="M147" s="849">
        <v>84</v>
      </c>
      <c r="N147" s="849">
        <v>28</v>
      </c>
      <c r="O147" s="849">
        <v>2352</v>
      </c>
      <c r="P147" s="837">
        <v>1.2173913043478262</v>
      </c>
      <c r="Q147" s="850">
        <v>84</v>
      </c>
    </row>
    <row r="148" spans="1:17" ht="14.4" customHeight="1" x14ac:dyDescent="0.3">
      <c r="A148" s="831" t="s">
        <v>5449</v>
      </c>
      <c r="B148" s="832" t="s">
        <v>5450</v>
      </c>
      <c r="C148" s="832" t="s">
        <v>4804</v>
      </c>
      <c r="D148" s="832" t="s">
        <v>5585</v>
      </c>
      <c r="E148" s="832" t="s">
        <v>5586</v>
      </c>
      <c r="F148" s="849">
        <v>24</v>
      </c>
      <c r="G148" s="849">
        <v>4224</v>
      </c>
      <c r="H148" s="849">
        <v>0.72727272727272729</v>
      </c>
      <c r="I148" s="849">
        <v>176</v>
      </c>
      <c r="J148" s="849">
        <v>33</v>
      </c>
      <c r="K148" s="849">
        <v>5808</v>
      </c>
      <c r="L148" s="849">
        <v>1</v>
      </c>
      <c r="M148" s="849">
        <v>176</v>
      </c>
      <c r="N148" s="849">
        <v>41</v>
      </c>
      <c r="O148" s="849">
        <v>7257</v>
      </c>
      <c r="P148" s="837">
        <v>1.2494834710743801</v>
      </c>
      <c r="Q148" s="850">
        <v>177</v>
      </c>
    </row>
    <row r="149" spans="1:17" ht="14.4" customHeight="1" x14ac:dyDescent="0.3">
      <c r="A149" s="831" t="s">
        <v>5449</v>
      </c>
      <c r="B149" s="832" t="s">
        <v>5450</v>
      </c>
      <c r="C149" s="832" t="s">
        <v>4804</v>
      </c>
      <c r="D149" s="832" t="s">
        <v>5587</v>
      </c>
      <c r="E149" s="832" t="s">
        <v>5588</v>
      </c>
      <c r="F149" s="849">
        <v>7</v>
      </c>
      <c r="G149" s="849">
        <v>1771</v>
      </c>
      <c r="H149" s="849">
        <v>1.4</v>
      </c>
      <c r="I149" s="849">
        <v>253</v>
      </c>
      <c r="J149" s="849">
        <v>5</v>
      </c>
      <c r="K149" s="849">
        <v>1265</v>
      </c>
      <c r="L149" s="849">
        <v>1</v>
      </c>
      <c r="M149" s="849">
        <v>253</v>
      </c>
      <c r="N149" s="849">
        <v>1</v>
      </c>
      <c r="O149" s="849">
        <v>254</v>
      </c>
      <c r="P149" s="837">
        <v>0.2007905138339921</v>
      </c>
      <c r="Q149" s="850">
        <v>254</v>
      </c>
    </row>
    <row r="150" spans="1:17" ht="14.4" customHeight="1" x14ac:dyDescent="0.3">
      <c r="A150" s="831" t="s">
        <v>5449</v>
      </c>
      <c r="B150" s="832" t="s">
        <v>5450</v>
      </c>
      <c r="C150" s="832" t="s">
        <v>4804</v>
      </c>
      <c r="D150" s="832" t="s">
        <v>5589</v>
      </c>
      <c r="E150" s="832" t="s">
        <v>5590</v>
      </c>
      <c r="F150" s="849">
        <v>1350</v>
      </c>
      <c r="G150" s="849">
        <v>20250</v>
      </c>
      <c r="H150" s="849">
        <v>1.0922330097087378</v>
      </c>
      <c r="I150" s="849">
        <v>15</v>
      </c>
      <c r="J150" s="849">
        <v>1236</v>
      </c>
      <c r="K150" s="849">
        <v>18540</v>
      </c>
      <c r="L150" s="849">
        <v>1</v>
      </c>
      <c r="M150" s="849">
        <v>15</v>
      </c>
      <c r="N150" s="849">
        <v>1046</v>
      </c>
      <c r="O150" s="849">
        <v>16736</v>
      </c>
      <c r="P150" s="837">
        <v>0.90269687162891044</v>
      </c>
      <c r="Q150" s="850">
        <v>16</v>
      </c>
    </row>
    <row r="151" spans="1:17" ht="14.4" customHeight="1" x14ac:dyDescent="0.3">
      <c r="A151" s="831" t="s">
        <v>5449</v>
      </c>
      <c r="B151" s="832" t="s">
        <v>5450</v>
      </c>
      <c r="C151" s="832" t="s">
        <v>4804</v>
      </c>
      <c r="D151" s="832" t="s">
        <v>5591</v>
      </c>
      <c r="E151" s="832" t="s">
        <v>5592</v>
      </c>
      <c r="F151" s="849">
        <v>344</v>
      </c>
      <c r="G151" s="849">
        <v>7912</v>
      </c>
      <c r="H151" s="849">
        <v>0.95027624309392267</v>
      </c>
      <c r="I151" s="849">
        <v>23</v>
      </c>
      <c r="J151" s="849">
        <v>362</v>
      </c>
      <c r="K151" s="849">
        <v>8326</v>
      </c>
      <c r="L151" s="849">
        <v>1</v>
      </c>
      <c r="M151" s="849">
        <v>23</v>
      </c>
      <c r="N151" s="849">
        <v>326</v>
      </c>
      <c r="O151" s="849">
        <v>7498</v>
      </c>
      <c r="P151" s="837">
        <v>0.90055248618784534</v>
      </c>
      <c r="Q151" s="850">
        <v>23</v>
      </c>
    </row>
    <row r="152" spans="1:17" ht="14.4" customHeight="1" x14ac:dyDescent="0.3">
      <c r="A152" s="831" t="s">
        <v>5449</v>
      </c>
      <c r="B152" s="832" t="s">
        <v>5450</v>
      </c>
      <c r="C152" s="832" t="s">
        <v>4804</v>
      </c>
      <c r="D152" s="832" t="s">
        <v>5593</v>
      </c>
      <c r="E152" s="832" t="s">
        <v>5594</v>
      </c>
      <c r="F152" s="849">
        <v>6</v>
      </c>
      <c r="G152" s="849">
        <v>1512</v>
      </c>
      <c r="H152" s="849">
        <v>2</v>
      </c>
      <c r="I152" s="849">
        <v>252</v>
      </c>
      <c r="J152" s="849">
        <v>3</v>
      </c>
      <c r="K152" s="849">
        <v>756</v>
      </c>
      <c r="L152" s="849">
        <v>1</v>
      </c>
      <c r="M152" s="849">
        <v>252</v>
      </c>
      <c r="N152" s="849">
        <v>1</v>
      </c>
      <c r="O152" s="849">
        <v>253</v>
      </c>
      <c r="P152" s="837">
        <v>0.33465608465608465</v>
      </c>
      <c r="Q152" s="850">
        <v>253</v>
      </c>
    </row>
    <row r="153" spans="1:17" ht="14.4" customHeight="1" x14ac:dyDescent="0.3">
      <c r="A153" s="831" t="s">
        <v>5449</v>
      </c>
      <c r="B153" s="832" t="s">
        <v>5450</v>
      </c>
      <c r="C153" s="832" t="s">
        <v>4804</v>
      </c>
      <c r="D153" s="832" t="s">
        <v>5595</v>
      </c>
      <c r="E153" s="832" t="s">
        <v>5596</v>
      </c>
      <c r="F153" s="849">
        <v>15</v>
      </c>
      <c r="G153" s="849">
        <v>555</v>
      </c>
      <c r="H153" s="849">
        <v>2.1428571428571428</v>
      </c>
      <c r="I153" s="849">
        <v>37</v>
      </c>
      <c r="J153" s="849">
        <v>7</v>
      </c>
      <c r="K153" s="849">
        <v>259</v>
      </c>
      <c r="L153" s="849">
        <v>1</v>
      </c>
      <c r="M153" s="849">
        <v>37</v>
      </c>
      <c r="N153" s="849">
        <v>19</v>
      </c>
      <c r="O153" s="849">
        <v>703</v>
      </c>
      <c r="P153" s="837">
        <v>2.7142857142857144</v>
      </c>
      <c r="Q153" s="850">
        <v>37</v>
      </c>
    </row>
    <row r="154" spans="1:17" ht="14.4" customHeight="1" x14ac:dyDescent="0.3">
      <c r="A154" s="831" t="s">
        <v>5449</v>
      </c>
      <c r="B154" s="832" t="s">
        <v>5450</v>
      </c>
      <c r="C154" s="832" t="s">
        <v>4804</v>
      </c>
      <c r="D154" s="832" t="s">
        <v>5597</v>
      </c>
      <c r="E154" s="832" t="s">
        <v>5598</v>
      </c>
      <c r="F154" s="849">
        <v>396</v>
      </c>
      <c r="G154" s="849">
        <v>9108</v>
      </c>
      <c r="H154" s="849">
        <v>0.98019801980198018</v>
      </c>
      <c r="I154" s="849">
        <v>23</v>
      </c>
      <c r="J154" s="849">
        <v>404</v>
      </c>
      <c r="K154" s="849">
        <v>9292</v>
      </c>
      <c r="L154" s="849">
        <v>1</v>
      </c>
      <c r="M154" s="849">
        <v>23</v>
      </c>
      <c r="N154" s="849">
        <v>370</v>
      </c>
      <c r="O154" s="849">
        <v>8510</v>
      </c>
      <c r="P154" s="837">
        <v>0.91584158415841588</v>
      </c>
      <c r="Q154" s="850">
        <v>23</v>
      </c>
    </row>
    <row r="155" spans="1:17" ht="14.4" customHeight="1" x14ac:dyDescent="0.3">
      <c r="A155" s="831" t="s">
        <v>5449</v>
      </c>
      <c r="B155" s="832" t="s">
        <v>5450</v>
      </c>
      <c r="C155" s="832" t="s">
        <v>4804</v>
      </c>
      <c r="D155" s="832" t="s">
        <v>5599</v>
      </c>
      <c r="E155" s="832" t="s">
        <v>5600</v>
      </c>
      <c r="F155" s="849"/>
      <c r="G155" s="849"/>
      <c r="H155" s="849"/>
      <c r="I155" s="849"/>
      <c r="J155" s="849">
        <v>2</v>
      </c>
      <c r="K155" s="849">
        <v>342</v>
      </c>
      <c r="L155" s="849">
        <v>1</v>
      </c>
      <c r="M155" s="849">
        <v>171</v>
      </c>
      <c r="N155" s="849">
        <v>1</v>
      </c>
      <c r="O155" s="849">
        <v>171</v>
      </c>
      <c r="P155" s="837">
        <v>0.5</v>
      </c>
      <c r="Q155" s="850">
        <v>171</v>
      </c>
    </row>
    <row r="156" spans="1:17" ht="14.4" customHeight="1" x14ac:dyDescent="0.3">
      <c r="A156" s="831" t="s">
        <v>5449</v>
      </c>
      <c r="B156" s="832" t="s">
        <v>5450</v>
      </c>
      <c r="C156" s="832" t="s">
        <v>4804</v>
      </c>
      <c r="D156" s="832" t="s">
        <v>5601</v>
      </c>
      <c r="E156" s="832" t="s">
        <v>5602</v>
      </c>
      <c r="F156" s="849"/>
      <c r="G156" s="849"/>
      <c r="H156" s="849"/>
      <c r="I156" s="849"/>
      <c r="J156" s="849">
        <v>1</v>
      </c>
      <c r="K156" s="849">
        <v>327</v>
      </c>
      <c r="L156" s="849">
        <v>1</v>
      </c>
      <c r="M156" s="849">
        <v>327</v>
      </c>
      <c r="N156" s="849">
        <v>1</v>
      </c>
      <c r="O156" s="849">
        <v>328</v>
      </c>
      <c r="P156" s="837">
        <v>1.0030581039755351</v>
      </c>
      <c r="Q156" s="850">
        <v>328</v>
      </c>
    </row>
    <row r="157" spans="1:17" ht="14.4" customHeight="1" x14ac:dyDescent="0.3">
      <c r="A157" s="831" t="s">
        <v>5449</v>
      </c>
      <c r="B157" s="832" t="s">
        <v>5450</v>
      </c>
      <c r="C157" s="832" t="s">
        <v>4804</v>
      </c>
      <c r="D157" s="832" t="s">
        <v>5603</v>
      </c>
      <c r="E157" s="832" t="s">
        <v>5604</v>
      </c>
      <c r="F157" s="849">
        <v>162</v>
      </c>
      <c r="G157" s="849">
        <v>53622</v>
      </c>
      <c r="H157" s="849">
        <v>1.1020408163265305</v>
      </c>
      <c r="I157" s="849">
        <v>331</v>
      </c>
      <c r="J157" s="849">
        <v>147</v>
      </c>
      <c r="K157" s="849">
        <v>48657</v>
      </c>
      <c r="L157" s="849">
        <v>1</v>
      </c>
      <c r="M157" s="849">
        <v>331</v>
      </c>
      <c r="N157" s="849">
        <v>139</v>
      </c>
      <c r="O157" s="849">
        <v>46009</v>
      </c>
      <c r="P157" s="837">
        <v>0.94557823129251706</v>
      </c>
      <c r="Q157" s="850">
        <v>331</v>
      </c>
    </row>
    <row r="158" spans="1:17" ht="14.4" customHeight="1" x14ac:dyDescent="0.3">
      <c r="A158" s="831" t="s">
        <v>5449</v>
      </c>
      <c r="B158" s="832" t="s">
        <v>5450</v>
      </c>
      <c r="C158" s="832" t="s">
        <v>4804</v>
      </c>
      <c r="D158" s="832" t="s">
        <v>5605</v>
      </c>
      <c r="E158" s="832" t="s">
        <v>5606</v>
      </c>
      <c r="F158" s="849"/>
      <c r="G158" s="849"/>
      <c r="H158" s="849"/>
      <c r="I158" s="849"/>
      <c r="J158" s="849"/>
      <c r="K158" s="849"/>
      <c r="L158" s="849"/>
      <c r="M158" s="849"/>
      <c r="N158" s="849">
        <v>3</v>
      </c>
      <c r="O158" s="849">
        <v>831</v>
      </c>
      <c r="P158" s="837"/>
      <c r="Q158" s="850">
        <v>277</v>
      </c>
    </row>
    <row r="159" spans="1:17" ht="14.4" customHeight="1" x14ac:dyDescent="0.3">
      <c r="A159" s="831" t="s">
        <v>5449</v>
      </c>
      <c r="B159" s="832" t="s">
        <v>5450</v>
      </c>
      <c r="C159" s="832" t="s">
        <v>4804</v>
      </c>
      <c r="D159" s="832" t="s">
        <v>5607</v>
      </c>
      <c r="E159" s="832" t="s">
        <v>5608</v>
      </c>
      <c r="F159" s="849">
        <v>346</v>
      </c>
      <c r="G159" s="849">
        <v>10034</v>
      </c>
      <c r="H159" s="849">
        <v>0.94277929155313356</v>
      </c>
      <c r="I159" s="849">
        <v>29</v>
      </c>
      <c r="J159" s="849">
        <v>367</v>
      </c>
      <c r="K159" s="849">
        <v>10643</v>
      </c>
      <c r="L159" s="849">
        <v>1</v>
      </c>
      <c r="M159" s="849">
        <v>29</v>
      </c>
      <c r="N159" s="849">
        <v>323</v>
      </c>
      <c r="O159" s="849">
        <v>9367</v>
      </c>
      <c r="P159" s="837">
        <v>0.88010899182561309</v>
      </c>
      <c r="Q159" s="850">
        <v>29</v>
      </c>
    </row>
    <row r="160" spans="1:17" ht="14.4" customHeight="1" x14ac:dyDescent="0.3">
      <c r="A160" s="831" t="s">
        <v>5449</v>
      </c>
      <c r="B160" s="832" t="s">
        <v>5450</v>
      </c>
      <c r="C160" s="832" t="s">
        <v>4804</v>
      </c>
      <c r="D160" s="832" t="s">
        <v>5609</v>
      </c>
      <c r="E160" s="832" t="s">
        <v>5610</v>
      </c>
      <c r="F160" s="849">
        <v>67</v>
      </c>
      <c r="G160" s="849">
        <v>11926</v>
      </c>
      <c r="H160" s="849">
        <v>0.97101449275362317</v>
      </c>
      <c r="I160" s="849">
        <v>178</v>
      </c>
      <c r="J160" s="849">
        <v>69</v>
      </c>
      <c r="K160" s="849">
        <v>12282</v>
      </c>
      <c r="L160" s="849">
        <v>1</v>
      </c>
      <c r="M160" s="849">
        <v>178</v>
      </c>
      <c r="N160" s="849">
        <v>19</v>
      </c>
      <c r="O160" s="849">
        <v>3401</v>
      </c>
      <c r="P160" s="837">
        <v>0.27690929815990883</v>
      </c>
      <c r="Q160" s="850">
        <v>179</v>
      </c>
    </row>
    <row r="161" spans="1:17" ht="14.4" customHeight="1" x14ac:dyDescent="0.3">
      <c r="A161" s="831" t="s">
        <v>5449</v>
      </c>
      <c r="B161" s="832" t="s">
        <v>5450</v>
      </c>
      <c r="C161" s="832" t="s">
        <v>4804</v>
      </c>
      <c r="D161" s="832" t="s">
        <v>5611</v>
      </c>
      <c r="E161" s="832" t="s">
        <v>5612</v>
      </c>
      <c r="F161" s="849"/>
      <c r="G161" s="849"/>
      <c r="H161" s="849"/>
      <c r="I161" s="849"/>
      <c r="J161" s="849">
        <v>2</v>
      </c>
      <c r="K161" s="849">
        <v>398</v>
      </c>
      <c r="L161" s="849">
        <v>1</v>
      </c>
      <c r="M161" s="849">
        <v>199</v>
      </c>
      <c r="N161" s="849"/>
      <c r="O161" s="849"/>
      <c r="P161" s="837"/>
      <c r="Q161" s="850"/>
    </row>
    <row r="162" spans="1:17" ht="14.4" customHeight="1" x14ac:dyDescent="0.3">
      <c r="A162" s="831" t="s">
        <v>5449</v>
      </c>
      <c r="B162" s="832" t="s">
        <v>5450</v>
      </c>
      <c r="C162" s="832" t="s">
        <v>4804</v>
      </c>
      <c r="D162" s="832" t="s">
        <v>5613</v>
      </c>
      <c r="E162" s="832" t="s">
        <v>5614</v>
      </c>
      <c r="F162" s="849">
        <v>17</v>
      </c>
      <c r="G162" s="849">
        <v>255</v>
      </c>
      <c r="H162" s="849"/>
      <c r="I162" s="849">
        <v>15</v>
      </c>
      <c r="J162" s="849"/>
      <c r="K162" s="849"/>
      <c r="L162" s="849"/>
      <c r="M162" s="849"/>
      <c r="N162" s="849">
        <v>5</v>
      </c>
      <c r="O162" s="849">
        <v>80</v>
      </c>
      <c r="P162" s="837"/>
      <c r="Q162" s="850">
        <v>16</v>
      </c>
    </row>
    <row r="163" spans="1:17" ht="14.4" customHeight="1" x14ac:dyDescent="0.3">
      <c r="A163" s="831" t="s">
        <v>5449</v>
      </c>
      <c r="B163" s="832" t="s">
        <v>5450</v>
      </c>
      <c r="C163" s="832" t="s">
        <v>4804</v>
      </c>
      <c r="D163" s="832" t="s">
        <v>5615</v>
      </c>
      <c r="E163" s="832" t="s">
        <v>5616</v>
      </c>
      <c r="F163" s="849">
        <v>1351</v>
      </c>
      <c r="G163" s="849">
        <v>25669</v>
      </c>
      <c r="H163" s="849">
        <v>1.0679841897233202</v>
      </c>
      <c r="I163" s="849">
        <v>19</v>
      </c>
      <c r="J163" s="849">
        <v>1265</v>
      </c>
      <c r="K163" s="849">
        <v>24035</v>
      </c>
      <c r="L163" s="849">
        <v>1</v>
      </c>
      <c r="M163" s="849">
        <v>19</v>
      </c>
      <c r="N163" s="849">
        <v>1079</v>
      </c>
      <c r="O163" s="849">
        <v>21580</v>
      </c>
      <c r="P163" s="837">
        <v>0.89785729144996884</v>
      </c>
      <c r="Q163" s="850">
        <v>20</v>
      </c>
    </row>
    <row r="164" spans="1:17" ht="14.4" customHeight="1" x14ac:dyDescent="0.3">
      <c r="A164" s="831" t="s">
        <v>5449</v>
      </c>
      <c r="B164" s="832" t="s">
        <v>5450</v>
      </c>
      <c r="C164" s="832" t="s">
        <v>4804</v>
      </c>
      <c r="D164" s="832" t="s">
        <v>5617</v>
      </c>
      <c r="E164" s="832" t="s">
        <v>5618</v>
      </c>
      <c r="F164" s="849">
        <v>1720</v>
      </c>
      <c r="G164" s="849">
        <v>34400</v>
      </c>
      <c r="H164" s="849">
        <v>1.0591133004926108</v>
      </c>
      <c r="I164" s="849">
        <v>20</v>
      </c>
      <c r="J164" s="849">
        <v>1624</v>
      </c>
      <c r="K164" s="849">
        <v>32480</v>
      </c>
      <c r="L164" s="849">
        <v>1</v>
      </c>
      <c r="M164" s="849">
        <v>20</v>
      </c>
      <c r="N164" s="849">
        <v>1408</v>
      </c>
      <c r="O164" s="849">
        <v>28160</v>
      </c>
      <c r="P164" s="837">
        <v>0.86699507389162567</v>
      </c>
      <c r="Q164" s="850">
        <v>20</v>
      </c>
    </row>
    <row r="165" spans="1:17" ht="14.4" customHeight="1" x14ac:dyDescent="0.3">
      <c r="A165" s="831" t="s">
        <v>5449</v>
      </c>
      <c r="B165" s="832" t="s">
        <v>5450</v>
      </c>
      <c r="C165" s="832" t="s">
        <v>4804</v>
      </c>
      <c r="D165" s="832" t="s">
        <v>5619</v>
      </c>
      <c r="E165" s="832" t="s">
        <v>5620</v>
      </c>
      <c r="F165" s="849">
        <v>16</v>
      </c>
      <c r="G165" s="849">
        <v>2976</v>
      </c>
      <c r="H165" s="849">
        <v>1</v>
      </c>
      <c r="I165" s="849">
        <v>186</v>
      </c>
      <c r="J165" s="849">
        <v>16</v>
      </c>
      <c r="K165" s="849">
        <v>2976</v>
      </c>
      <c r="L165" s="849">
        <v>1</v>
      </c>
      <c r="M165" s="849">
        <v>186</v>
      </c>
      <c r="N165" s="849">
        <v>20</v>
      </c>
      <c r="O165" s="849">
        <v>3740</v>
      </c>
      <c r="P165" s="837">
        <v>1.256720430107527</v>
      </c>
      <c r="Q165" s="850">
        <v>187</v>
      </c>
    </row>
    <row r="166" spans="1:17" ht="14.4" customHeight="1" x14ac:dyDescent="0.3">
      <c r="A166" s="831" t="s">
        <v>5449</v>
      </c>
      <c r="B166" s="832" t="s">
        <v>5450</v>
      </c>
      <c r="C166" s="832" t="s">
        <v>4804</v>
      </c>
      <c r="D166" s="832" t="s">
        <v>5621</v>
      </c>
      <c r="E166" s="832" t="s">
        <v>5622</v>
      </c>
      <c r="F166" s="849">
        <v>2</v>
      </c>
      <c r="G166" s="849">
        <v>376</v>
      </c>
      <c r="H166" s="849"/>
      <c r="I166" s="849">
        <v>188</v>
      </c>
      <c r="J166" s="849"/>
      <c r="K166" s="849"/>
      <c r="L166" s="849"/>
      <c r="M166" s="849"/>
      <c r="N166" s="849"/>
      <c r="O166" s="849"/>
      <c r="P166" s="837"/>
      <c r="Q166" s="850"/>
    </row>
    <row r="167" spans="1:17" ht="14.4" customHeight="1" x14ac:dyDescent="0.3">
      <c r="A167" s="831" t="s">
        <v>5449</v>
      </c>
      <c r="B167" s="832" t="s">
        <v>5450</v>
      </c>
      <c r="C167" s="832" t="s">
        <v>4804</v>
      </c>
      <c r="D167" s="832" t="s">
        <v>5623</v>
      </c>
      <c r="E167" s="832" t="s">
        <v>5624</v>
      </c>
      <c r="F167" s="849">
        <v>4</v>
      </c>
      <c r="G167" s="849">
        <v>1072</v>
      </c>
      <c r="H167" s="849">
        <v>1</v>
      </c>
      <c r="I167" s="849">
        <v>268</v>
      </c>
      <c r="J167" s="849">
        <v>4</v>
      </c>
      <c r="K167" s="849">
        <v>1072</v>
      </c>
      <c r="L167" s="849">
        <v>1</v>
      </c>
      <c r="M167" s="849">
        <v>268</v>
      </c>
      <c r="N167" s="849">
        <v>4</v>
      </c>
      <c r="O167" s="849">
        <v>1076</v>
      </c>
      <c r="P167" s="837">
        <v>1.0037313432835822</v>
      </c>
      <c r="Q167" s="850">
        <v>269</v>
      </c>
    </row>
    <row r="168" spans="1:17" ht="14.4" customHeight="1" x14ac:dyDescent="0.3">
      <c r="A168" s="831" t="s">
        <v>5449</v>
      </c>
      <c r="B168" s="832" t="s">
        <v>5450</v>
      </c>
      <c r="C168" s="832" t="s">
        <v>4804</v>
      </c>
      <c r="D168" s="832" t="s">
        <v>5625</v>
      </c>
      <c r="E168" s="832" t="s">
        <v>5626</v>
      </c>
      <c r="F168" s="849"/>
      <c r="G168" s="849"/>
      <c r="H168" s="849"/>
      <c r="I168" s="849"/>
      <c r="J168" s="849">
        <v>2</v>
      </c>
      <c r="K168" s="849">
        <v>326</v>
      </c>
      <c r="L168" s="849">
        <v>1</v>
      </c>
      <c r="M168" s="849">
        <v>163</v>
      </c>
      <c r="N168" s="849"/>
      <c r="O168" s="849"/>
      <c r="P168" s="837"/>
      <c r="Q168" s="850"/>
    </row>
    <row r="169" spans="1:17" ht="14.4" customHeight="1" x14ac:dyDescent="0.3">
      <c r="A169" s="831" t="s">
        <v>5449</v>
      </c>
      <c r="B169" s="832" t="s">
        <v>5450</v>
      </c>
      <c r="C169" s="832" t="s">
        <v>4804</v>
      </c>
      <c r="D169" s="832" t="s">
        <v>5627</v>
      </c>
      <c r="E169" s="832" t="s">
        <v>5628</v>
      </c>
      <c r="F169" s="849"/>
      <c r="G169" s="849"/>
      <c r="H169" s="849"/>
      <c r="I169" s="849"/>
      <c r="J169" s="849">
        <v>2</v>
      </c>
      <c r="K169" s="849">
        <v>348</v>
      </c>
      <c r="L169" s="849">
        <v>1</v>
      </c>
      <c r="M169" s="849">
        <v>174</v>
      </c>
      <c r="N169" s="849">
        <v>1</v>
      </c>
      <c r="O169" s="849">
        <v>174</v>
      </c>
      <c r="P169" s="837">
        <v>0.5</v>
      </c>
      <c r="Q169" s="850">
        <v>174</v>
      </c>
    </row>
    <row r="170" spans="1:17" ht="14.4" customHeight="1" x14ac:dyDescent="0.3">
      <c r="A170" s="831" t="s">
        <v>5449</v>
      </c>
      <c r="B170" s="832" t="s">
        <v>5450</v>
      </c>
      <c r="C170" s="832" t="s">
        <v>4804</v>
      </c>
      <c r="D170" s="832" t="s">
        <v>5629</v>
      </c>
      <c r="E170" s="832" t="s">
        <v>5630</v>
      </c>
      <c r="F170" s="849">
        <v>11</v>
      </c>
      <c r="G170" s="849">
        <v>924</v>
      </c>
      <c r="H170" s="849">
        <v>1.5714285714285714</v>
      </c>
      <c r="I170" s="849">
        <v>84</v>
      </c>
      <c r="J170" s="849">
        <v>7</v>
      </c>
      <c r="K170" s="849">
        <v>588</v>
      </c>
      <c r="L170" s="849">
        <v>1</v>
      </c>
      <c r="M170" s="849">
        <v>84</v>
      </c>
      <c r="N170" s="849">
        <v>17</v>
      </c>
      <c r="O170" s="849">
        <v>1428</v>
      </c>
      <c r="P170" s="837">
        <v>2.4285714285714284</v>
      </c>
      <c r="Q170" s="850">
        <v>84</v>
      </c>
    </row>
    <row r="171" spans="1:17" ht="14.4" customHeight="1" x14ac:dyDescent="0.3">
      <c r="A171" s="831" t="s">
        <v>5449</v>
      </c>
      <c r="B171" s="832" t="s">
        <v>5450</v>
      </c>
      <c r="C171" s="832" t="s">
        <v>4804</v>
      </c>
      <c r="D171" s="832" t="s">
        <v>5631</v>
      </c>
      <c r="E171" s="832" t="s">
        <v>5632</v>
      </c>
      <c r="F171" s="849">
        <v>8</v>
      </c>
      <c r="G171" s="849">
        <v>5224</v>
      </c>
      <c r="H171" s="849">
        <v>0.66564729867482164</v>
      </c>
      <c r="I171" s="849">
        <v>653</v>
      </c>
      <c r="J171" s="849">
        <v>12</v>
      </c>
      <c r="K171" s="849">
        <v>7848</v>
      </c>
      <c r="L171" s="849">
        <v>1</v>
      </c>
      <c r="M171" s="849">
        <v>654</v>
      </c>
      <c r="N171" s="849">
        <v>21</v>
      </c>
      <c r="O171" s="849">
        <v>13755</v>
      </c>
      <c r="P171" s="837">
        <v>1.7526758409785932</v>
      </c>
      <c r="Q171" s="850">
        <v>655</v>
      </c>
    </row>
    <row r="172" spans="1:17" ht="14.4" customHeight="1" x14ac:dyDescent="0.3">
      <c r="A172" s="831" t="s">
        <v>5449</v>
      </c>
      <c r="B172" s="832" t="s">
        <v>5450</v>
      </c>
      <c r="C172" s="832" t="s">
        <v>4804</v>
      </c>
      <c r="D172" s="832" t="s">
        <v>5633</v>
      </c>
      <c r="E172" s="832" t="s">
        <v>5634</v>
      </c>
      <c r="F172" s="849">
        <v>1</v>
      </c>
      <c r="G172" s="849">
        <v>265</v>
      </c>
      <c r="H172" s="849"/>
      <c r="I172" s="849">
        <v>265</v>
      </c>
      <c r="J172" s="849"/>
      <c r="K172" s="849"/>
      <c r="L172" s="849"/>
      <c r="M172" s="849"/>
      <c r="N172" s="849">
        <v>4</v>
      </c>
      <c r="O172" s="849">
        <v>1064</v>
      </c>
      <c r="P172" s="837"/>
      <c r="Q172" s="850">
        <v>266</v>
      </c>
    </row>
    <row r="173" spans="1:17" ht="14.4" customHeight="1" x14ac:dyDescent="0.3">
      <c r="A173" s="831" t="s">
        <v>5449</v>
      </c>
      <c r="B173" s="832" t="s">
        <v>5450</v>
      </c>
      <c r="C173" s="832" t="s">
        <v>4804</v>
      </c>
      <c r="D173" s="832" t="s">
        <v>5635</v>
      </c>
      <c r="E173" s="832" t="s">
        <v>5636</v>
      </c>
      <c r="F173" s="849">
        <v>7</v>
      </c>
      <c r="G173" s="849">
        <v>546</v>
      </c>
      <c r="H173" s="849">
        <v>2.3333333333333335</v>
      </c>
      <c r="I173" s="849">
        <v>78</v>
      </c>
      <c r="J173" s="849">
        <v>3</v>
      </c>
      <c r="K173" s="849">
        <v>234</v>
      </c>
      <c r="L173" s="849">
        <v>1</v>
      </c>
      <c r="M173" s="849">
        <v>78</v>
      </c>
      <c r="N173" s="849">
        <v>2</v>
      </c>
      <c r="O173" s="849">
        <v>158</v>
      </c>
      <c r="P173" s="837">
        <v>0.67521367521367526</v>
      </c>
      <c r="Q173" s="850">
        <v>79</v>
      </c>
    </row>
    <row r="174" spans="1:17" ht="14.4" customHeight="1" x14ac:dyDescent="0.3">
      <c r="A174" s="831" t="s">
        <v>5449</v>
      </c>
      <c r="B174" s="832" t="s">
        <v>5450</v>
      </c>
      <c r="C174" s="832" t="s">
        <v>4804</v>
      </c>
      <c r="D174" s="832" t="s">
        <v>5637</v>
      </c>
      <c r="E174" s="832" t="s">
        <v>5638</v>
      </c>
      <c r="F174" s="849"/>
      <c r="G174" s="849"/>
      <c r="H174" s="849"/>
      <c r="I174" s="849"/>
      <c r="J174" s="849">
        <v>1</v>
      </c>
      <c r="K174" s="849">
        <v>301</v>
      </c>
      <c r="L174" s="849">
        <v>1</v>
      </c>
      <c r="M174" s="849">
        <v>301</v>
      </c>
      <c r="N174" s="849"/>
      <c r="O174" s="849"/>
      <c r="P174" s="837"/>
      <c r="Q174" s="850"/>
    </row>
    <row r="175" spans="1:17" ht="14.4" customHeight="1" x14ac:dyDescent="0.3">
      <c r="A175" s="831" t="s">
        <v>5449</v>
      </c>
      <c r="B175" s="832" t="s">
        <v>5450</v>
      </c>
      <c r="C175" s="832" t="s">
        <v>4804</v>
      </c>
      <c r="D175" s="832" t="s">
        <v>5639</v>
      </c>
      <c r="E175" s="832" t="s">
        <v>5640</v>
      </c>
      <c r="F175" s="849">
        <v>5</v>
      </c>
      <c r="G175" s="849">
        <v>105</v>
      </c>
      <c r="H175" s="849">
        <v>1</v>
      </c>
      <c r="I175" s="849">
        <v>21</v>
      </c>
      <c r="J175" s="849">
        <v>5</v>
      </c>
      <c r="K175" s="849">
        <v>105</v>
      </c>
      <c r="L175" s="849">
        <v>1</v>
      </c>
      <c r="M175" s="849">
        <v>21</v>
      </c>
      <c r="N175" s="849">
        <v>4</v>
      </c>
      <c r="O175" s="849">
        <v>88</v>
      </c>
      <c r="P175" s="837">
        <v>0.83809523809523812</v>
      </c>
      <c r="Q175" s="850">
        <v>22</v>
      </c>
    </row>
    <row r="176" spans="1:17" ht="14.4" customHeight="1" x14ac:dyDescent="0.3">
      <c r="A176" s="831" t="s">
        <v>5449</v>
      </c>
      <c r="B176" s="832" t="s">
        <v>5450</v>
      </c>
      <c r="C176" s="832" t="s">
        <v>4804</v>
      </c>
      <c r="D176" s="832" t="s">
        <v>5641</v>
      </c>
      <c r="E176" s="832" t="s">
        <v>5642</v>
      </c>
      <c r="F176" s="849">
        <v>340</v>
      </c>
      <c r="G176" s="849">
        <v>7480</v>
      </c>
      <c r="H176" s="849">
        <v>0.94444444444444442</v>
      </c>
      <c r="I176" s="849">
        <v>22</v>
      </c>
      <c r="J176" s="849">
        <v>360</v>
      </c>
      <c r="K176" s="849">
        <v>7920</v>
      </c>
      <c r="L176" s="849">
        <v>1</v>
      </c>
      <c r="M176" s="849">
        <v>22</v>
      </c>
      <c r="N176" s="849">
        <v>318</v>
      </c>
      <c r="O176" s="849">
        <v>6996</v>
      </c>
      <c r="P176" s="837">
        <v>0.8833333333333333</v>
      </c>
      <c r="Q176" s="850">
        <v>22</v>
      </c>
    </row>
    <row r="177" spans="1:17" ht="14.4" customHeight="1" x14ac:dyDescent="0.3">
      <c r="A177" s="831" t="s">
        <v>5449</v>
      </c>
      <c r="B177" s="832" t="s">
        <v>5450</v>
      </c>
      <c r="C177" s="832" t="s">
        <v>4804</v>
      </c>
      <c r="D177" s="832" t="s">
        <v>5643</v>
      </c>
      <c r="E177" s="832" t="s">
        <v>5644</v>
      </c>
      <c r="F177" s="849">
        <v>255</v>
      </c>
      <c r="G177" s="849">
        <v>126225</v>
      </c>
      <c r="H177" s="849">
        <v>1.118421052631579</v>
      </c>
      <c r="I177" s="849">
        <v>495</v>
      </c>
      <c r="J177" s="849">
        <v>228</v>
      </c>
      <c r="K177" s="849">
        <v>112860</v>
      </c>
      <c r="L177" s="849">
        <v>1</v>
      </c>
      <c r="M177" s="849">
        <v>495</v>
      </c>
      <c r="N177" s="849">
        <v>212</v>
      </c>
      <c r="O177" s="849">
        <v>104940</v>
      </c>
      <c r="P177" s="837">
        <v>0.92982456140350878</v>
      </c>
      <c r="Q177" s="850">
        <v>495</v>
      </c>
    </row>
    <row r="178" spans="1:17" ht="14.4" customHeight="1" x14ac:dyDescent="0.3">
      <c r="A178" s="831" t="s">
        <v>5449</v>
      </c>
      <c r="B178" s="832" t="s">
        <v>5450</v>
      </c>
      <c r="C178" s="832" t="s">
        <v>4804</v>
      </c>
      <c r="D178" s="832" t="s">
        <v>5645</v>
      </c>
      <c r="E178" s="832" t="s">
        <v>5646</v>
      </c>
      <c r="F178" s="849"/>
      <c r="G178" s="849"/>
      <c r="H178" s="849"/>
      <c r="I178" s="849"/>
      <c r="J178" s="849"/>
      <c r="K178" s="849"/>
      <c r="L178" s="849"/>
      <c r="M178" s="849"/>
      <c r="N178" s="849">
        <v>1</v>
      </c>
      <c r="O178" s="849">
        <v>192</v>
      </c>
      <c r="P178" s="837"/>
      <c r="Q178" s="850">
        <v>192</v>
      </c>
    </row>
    <row r="179" spans="1:17" ht="14.4" customHeight="1" x14ac:dyDescent="0.3">
      <c r="A179" s="831" t="s">
        <v>5449</v>
      </c>
      <c r="B179" s="832" t="s">
        <v>5450</v>
      </c>
      <c r="C179" s="832" t="s">
        <v>4804</v>
      </c>
      <c r="D179" s="832" t="s">
        <v>5647</v>
      </c>
      <c r="E179" s="832" t="s">
        <v>5648</v>
      </c>
      <c r="F179" s="849">
        <v>4</v>
      </c>
      <c r="G179" s="849">
        <v>672</v>
      </c>
      <c r="H179" s="849">
        <v>2</v>
      </c>
      <c r="I179" s="849">
        <v>168</v>
      </c>
      <c r="J179" s="849">
        <v>2</v>
      </c>
      <c r="K179" s="849">
        <v>336</v>
      </c>
      <c r="L179" s="849">
        <v>1</v>
      </c>
      <c r="M179" s="849">
        <v>168</v>
      </c>
      <c r="N179" s="849">
        <v>2</v>
      </c>
      <c r="O179" s="849">
        <v>336</v>
      </c>
      <c r="P179" s="837">
        <v>1</v>
      </c>
      <c r="Q179" s="850">
        <v>168</v>
      </c>
    </row>
    <row r="180" spans="1:17" ht="14.4" customHeight="1" x14ac:dyDescent="0.3">
      <c r="A180" s="831" t="s">
        <v>5449</v>
      </c>
      <c r="B180" s="832" t="s">
        <v>5450</v>
      </c>
      <c r="C180" s="832" t="s">
        <v>4804</v>
      </c>
      <c r="D180" s="832" t="s">
        <v>5649</v>
      </c>
      <c r="E180" s="832" t="s">
        <v>5650</v>
      </c>
      <c r="F180" s="849">
        <v>3</v>
      </c>
      <c r="G180" s="849">
        <v>5067</v>
      </c>
      <c r="H180" s="849"/>
      <c r="I180" s="849">
        <v>1689</v>
      </c>
      <c r="J180" s="849"/>
      <c r="K180" s="849"/>
      <c r="L180" s="849"/>
      <c r="M180" s="849"/>
      <c r="N180" s="849"/>
      <c r="O180" s="849"/>
      <c r="P180" s="837"/>
      <c r="Q180" s="850"/>
    </row>
    <row r="181" spans="1:17" ht="14.4" customHeight="1" x14ac:dyDescent="0.3">
      <c r="A181" s="831" t="s">
        <v>5449</v>
      </c>
      <c r="B181" s="832" t="s">
        <v>5450</v>
      </c>
      <c r="C181" s="832" t="s">
        <v>4804</v>
      </c>
      <c r="D181" s="832" t="s">
        <v>5651</v>
      </c>
      <c r="E181" s="832" t="s">
        <v>5652</v>
      </c>
      <c r="F181" s="849">
        <v>24</v>
      </c>
      <c r="G181" s="849">
        <v>6360</v>
      </c>
      <c r="H181" s="849">
        <v>0.79699248120300747</v>
      </c>
      <c r="I181" s="849">
        <v>265</v>
      </c>
      <c r="J181" s="849">
        <v>30</v>
      </c>
      <c r="K181" s="849">
        <v>7980</v>
      </c>
      <c r="L181" s="849">
        <v>1</v>
      </c>
      <c r="M181" s="849">
        <v>266</v>
      </c>
      <c r="N181" s="849">
        <v>28</v>
      </c>
      <c r="O181" s="849">
        <v>7476</v>
      </c>
      <c r="P181" s="837">
        <v>0.93684210526315792</v>
      </c>
      <c r="Q181" s="850">
        <v>267</v>
      </c>
    </row>
    <row r="182" spans="1:17" ht="14.4" customHeight="1" x14ac:dyDescent="0.3">
      <c r="A182" s="831" t="s">
        <v>5449</v>
      </c>
      <c r="B182" s="832" t="s">
        <v>5450</v>
      </c>
      <c r="C182" s="832" t="s">
        <v>4804</v>
      </c>
      <c r="D182" s="832" t="s">
        <v>5653</v>
      </c>
      <c r="E182" s="832" t="s">
        <v>5654</v>
      </c>
      <c r="F182" s="849">
        <v>3</v>
      </c>
      <c r="G182" s="849">
        <v>381</v>
      </c>
      <c r="H182" s="849"/>
      <c r="I182" s="849">
        <v>127</v>
      </c>
      <c r="J182" s="849"/>
      <c r="K182" s="849"/>
      <c r="L182" s="849"/>
      <c r="M182" s="849"/>
      <c r="N182" s="849">
        <v>1</v>
      </c>
      <c r="O182" s="849">
        <v>127</v>
      </c>
      <c r="P182" s="837"/>
      <c r="Q182" s="850">
        <v>127</v>
      </c>
    </row>
    <row r="183" spans="1:17" ht="14.4" customHeight="1" x14ac:dyDescent="0.3">
      <c r="A183" s="831" t="s">
        <v>5449</v>
      </c>
      <c r="B183" s="832" t="s">
        <v>5450</v>
      </c>
      <c r="C183" s="832" t="s">
        <v>4804</v>
      </c>
      <c r="D183" s="832" t="s">
        <v>5655</v>
      </c>
      <c r="E183" s="832" t="s">
        <v>5656</v>
      </c>
      <c r="F183" s="849">
        <v>18</v>
      </c>
      <c r="G183" s="849">
        <v>414</v>
      </c>
      <c r="H183" s="849">
        <v>1.2857142857142858</v>
      </c>
      <c r="I183" s="849">
        <v>23</v>
      </c>
      <c r="J183" s="849">
        <v>14</v>
      </c>
      <c r="K183" s="849">
        <v>322</v>
      </c>
      <c r="L183" s="849">
        <v>1</v>
      </c>
      <c r="M183" s="849">
        <v>23</v>
      </c>
      <c r="N183" s="849">
        <v>7</v>
      </c>
      <c r="O183" s="849">
        <v>161</v>
      </c>
      <c r="P183" s="837">
        <v>0.5</v>
      </c>
      <c r="Q183" s="850">
        <v>23</v>
      </c>
    </row>
    <row r="184" spans="1:17" ht="14.4" customHeight="1" x14ac:dyDescent="0.3">
      <c r="A184" s="831" t="s">
        <v>5449</v>
      </c>
      <c r="B184" s="832" t="s">
        <v>5450</v>
      </c>
      <c r="C184" s="832" t="s">
        <v>4804</v>
      </c>
      <c r="D184" s="832" t="s">
        <v>5657</v>
      </c>
      <c r="E184" s="832" t="s">
        <v>5658</v>
      </c>
      <c r="F184" s="849"/>
      <c r="G184" s="849"/>
      <c r="H184" s="849"/>
      <c r="I184" s="849"/>
      <c r="J184" s="849"/>
      <c r="K184" s="849"/>
      <c r="L184" s="849"/>
      <c r="M184" s="849"/>
      <c r="N184" s="849">
        <v>2</v>
      </c>
      <c r="O184" s="849">
        <v>34</v>
      </c>
      <c r="P184" s="837"/>
      <c r="Q184" s="850">
        <v>17</v>
      </c>
    </row>
    <row r="185" spans="1:17" ht="14.4" customHeight="1" x14ac:dyDescent="0.3">
      <c r="A185" s="831" t="s">
        <v>5449</v>
      </c>
      <c r="B185" s="832" t="s">
        <v>5450</v>
      </c>
      <c r="C185" s="832" t="s">
        <v>4804</v>
      </c>
      <c r="D185" s="832" t="s">
        <v>5659</v>
      </c>
      <c r="E185" s="832" t="s">
        <v>5660</v>
      </c>
      <c r="F185" s="849"/>
      <c r="G185" s="849"/>
      <c r="H185" s="849"/>
      <c r="I185" s="849"/>
      <c r="J185" s="849">
        <v>2</v>
      </c>
      <c r="K185" s="849">
        <v>336</v>
      </c>
      <c r="L185" s="849">
        <v>1</v>
      </c>
      <c r="M185" s="849">
        <v>168</v>
      </c>
      <c r="N185" s="849"/>
      <c r="O185" s="849"/>
      <c r="P185" s="837"/>
      <c r="Q185" s="850"/>
    </row>
    <row r="186" spans="1:17" ht="14.4" customHeight="1" x14ac:dyDescent="0.3">
      <c r="A186" s="831" t="s">
        <v>5449</v>
      </c>
      <c r="B186" s="832" t="s">
        <v>5450</v>
      </c>
      <c r="C186" s="832" t="s">
        <v>4804</v>
      </c>
      <c r="D186" s="832" t="s">
        <v>5661</v>
      </c>
      <c r="E186" s="832" t="s">
        <v>5662</v>
      </c>
      <c r="F186" s="849"/>
      <c r="G186" s="849"/>
      <c r="H186" s="849"/>
      <c r="I186" s="849"/>
      <c r="J186" s="849">
        <v>1</v>
      </c>
      <c r="K186" s="849">
        <v>133</v>
      </c>
      <c r="L186" s="849">
        <v>1</v>
      </c>
      <c r="M186" s="849">
        <v>133</v>
      </c>
      <c r="N186" s="849">
        <v>1</v>
      </c>
      <c r="O186" s="849">
        <v>134</v>
      </c>
      <c r="P186" s="837">
        <v>1.0075187969924813</v>
      </c>
      <c r="Q186" s="850">
        <v>134</v>
      </c>
    </row>
    <row r="187" spans="1:17" ht="14.4" customHeight="1" x14ac:dyDescent="0.3">
      <c r="A187" s="831" t="s">
        <v>5449</v>
      </c>
      <c r="B187" s="832" t="s">
        <v>5450</v>
      </c>
      <c r="C187" s="832" t="s">
        <v>4804</v>
      </c>
      <c r="D187" s="832" t="s">
        <v>5663</v>
      </c>
      <c r="E187" s="832" t="s">
        <v>5664</v>
      </c>
      <c r="F187" s="849">
        <v>22</v>
      </c>
      <c r="G187" s="849">
        <v>14322</v>
      </c>
      <c r="H187" s="849">
        <v>1.1000000000000001</v>
      </c>
      <c r="I187" s="849">
        <v>651</v>
      </c>
      <c r="J187" s="849">
        <v>20</v>
      </c>
      <c r="K187" s="849">
        <v>13020</v>
      </c>
      <c r="L187" s="849">
        <v>1</v>
      </c>
      <c r="M187" s="849">
        <v>651</v>
      </c>
      <c r="N187" s="849">
        <v>12</v>
      </c>
      <c r="O187" s="849">
        <v>7824</v>
      </c>
      <c r="P187" s="837">
        <v>0.60092165898617511</v>
      </c>
      <c r="Q187" s="850">
        <v>652</v>
      </c>
    </row>
    <row r="188" spans="1:17" ht="14.4" customHeight="1" x14ac:dyDescent="0.3">
      <c r="A188" s="831" t="s">
        <v>5449</v>
      </c>
      <c r="B188" s="832" t="s">
        <v>5450</v>
      </c>
      <c r="C188" s="832" t="s">
        <v>4804</v>
      </c>
      <c r="D188" s="832" t="s">
        <v>5665</v>
      </c>
      <c r="E188" s="832" t="s">
        <v>5666</v>
      </c>
      <c r="F188" s="849">
        <v>3</v>
      </c>
      <c r="G188" s="849">
        <v>1332</v>
      </c>
      <c r="H188" s="849">
        <v>0.6</v>
      </c>
      <c r="I188" s="849">
        <v>444</v>
      </c>
      <c r="J188" s="849">
        <v>5</v>
      </c>
      <c r="K188" s="849">
        <v>2220</v>
      </c>
      <c r="L188" s="849">
        <v>1</v>
      </c>
      <c r="M188" s="849">
        <v>444</v>
      </c>
      <c r="N188" s="849">
        <v>3</v>
      </c>
      <c r="O188" s="849">
        <v>1335</v>
      </c>
      <c r="P188" s="837">
        <v>0.60135135135135132</v>
      </c>
      <c r="Q188" s="850">
        <v>445</v>
      </c>
    </row>
    <row r="189" spans="1:17" ht="14.4" customHeight="1" x14ac:dyDescent="0.3">
      <c r="A189" s="831" t="s">
        <v>5449</v>
      </c>
      <c r="B189" s="832" t="s">
        <v>5450</v>
      </c>
      <c r="C189" s="832" t="s">
        <v>4804</v>
      </c>
      <c r="D189" s="832" t="s">
        <v>5667</v>
      </c>
      <c r="E189" s="832" t="s">
        <v>5668</v>
      </c>
      <c r="F189" s="849">
        <v>2</v>
      </c>
      <c r="G189" s="849">
        <v>588</v>
      </c>
      <c r="H189" s="849">
        <v>1.993220338983051</v>
      </c>
      <c r="I189" s="849">
        <v>294</v>
      </c>
      <c r="J189" s="849">
        <v>1</v>
      </c>
      <c r="K189" s="849">
        <v>295</v>
      </c>
      <c r="L189" s="849">
        <v>1</v>
      </c>
      <c r="M189" s="849">
        <v>295</v>
      </c>
      <c r="N189" s="849">
        <v>1</v>
      </c>
      <c r="O189" s="849">
        <v>296</v>
      </c>
      <c r="P189" s="837">
        <v>1.0033898305084745</v>
      </c>
      <c r="Q189" s="850">
        <v>296</v>
      </c>
    </row>
    <row r="190" spans="1:17" ht="14.4" customHeight="1" x14ac:dyDescent="0.3">
      <c r="A190" s="831" t="s">
        <v>5449</v>
      </c>
      <c r="B190" s="832" t="s">
        <v>5450</v>
      </c>
      <c r="C190" s="832" t="s">
        <v>4804</v>
      </c>
      <c r="D190" s="832" t="s">
        <v>5669</v>
      </c>
      <c r="E190" s="832" t="s">
        <v>5670</v>
      </c>
      <c r="F190" s="849">
        <v>4</v>
      </c>
      <c r="G190" s="849">
        <v>180</v>
      </c>
      <c r="H190" s="849">
        <v>0.44444444444444442</v>
      </c>
      <c r="I190" s="849">
        <v>45</v>
      </c>
      <c r="J190" s="849">
        <v>9</v>
      </c>
      <c r="K190" s="849">
        <v>405</v>
      </c>
      <c r="L190" s="849">
        <v>1</v>
      </c>
      <c r="M190" s="849">
        <v>45</v>
      </c>
      <c r="N190" s="849">
        <v>3</v>
      </c>
      <c r="O190" s="849">
        <v>135</v>
      </c>
      <c r="P190" s="837">
        <v>0.33333333333333331</v>
      </c>
      <c r="Q190" s="850">
        <v>45</v>
      </c>
    </row>
    <row r="191" spans="1:17" ht="14.4" customHeight="1" x14ac:dyDescent="0.3">
      <c r="A191" s="831" t="s">
        <v>5449</v>
      </c>
      <c r="B191" s="832" t="s">
        <v>5450</v>
      </c>
      <c r="C191" s="832" t="s">
        <v>4804</v>
      </c>
      <c r="D191" s="832" t="s">
        <v>5671</v>
      </c>
      <c r="E191" s="832" t="s">
        <v>5672</v>
      </c>
      <c r="F191" s="849"/>
      <c r="G191" s="849"/>
      <c r="H191" s="849"/>
      <c r="I191" s="849"/>
      <c r="J191" s="849">
        <v>2</v>
      </c>
      <c r="K191" s="849">
        <v>50</v>
      </c>
      <c r="L191" s="849">
        <v>1</v>
      </c>
      <c r="M191" s="849">
        <v>25</v>
      </c>
      <c r="N191" s="849"/>
      <c r="O191" s="849"/>
      <c r="P191" s="837"/>
      <c r="Q191" s="850"/>
    </row>
    <row r="192" spans="1:17" ht="14.4" customHeight="1" x14ac:dyDescent="0.3">
      <c r="A192" s="831" t="s">
        <v>5449</v>
      </c>
      <c r="B192" s="832" t="s">
        <v>5450</v>
      </c>
      <c r="C192" s="832" t="s">
        <v>4804</v>
      </c>
      <c r="D192" s="832" t="s">
        <v>5673</v>
      </c>
      <c r="E192" s="832" t="s">
        <v>5674</v>
      </c>
      <c r="F192" s="849">
        <v>20</v>
      </c>
      <c r="G192" s="849">
        <v>920</v>
      </c>
      <c r="H192" s="849">
        <v>20</v>
      </c>
      <c r="I192" s="849">
        <v>46</v>
      </c>
      <c r="J192" s="849">
        <v>1</v>
      </c>
      <c r="K192" s="849">
        <v>46</v>
      </c>
      <c r="L192" s="849">
        <v>1</v>
      </c>
      <c r="M192" s="849">
        <v>46</v>
      </c>
      <c r="N192" s="849">
        <v>3</v>
      </c>
      <c r="O192" s="849">
        <v>138</v>
      </c>
      <c r="P192" s="837">
        <v>3</v>
      </c>
      <c r="Q192" s="850">
        <v>46</v>
      </c>
    </row>
    <row r="193" spans="1:17" ht="14.4" customHeight="1" x14ac:dyDescent="0.3">
      <c r="A193" s="831" t="s">
        <v>5449</v>
      </c>
      <c r="B193" s="832" t="s">
        <v>5450</v>
      </c>
      <c r="C193" s="832" t="s">
        <v>4804</v>
      </c>
      <c r="D193" s="832" t="s">
        <v>5675</v>
      </c>
      <c r="E193" s="832" t="s">
        <v>5676</v>
      </c>
      <c r="F193" s="849"/>
      <c r="G193" s="849"/>
      <c r="H193" s="849"/>
      <c r="I193" s="849"/>
      <c r="J193" s="849">
        <v>5</v>
      </c>
      <c r="K193" s="849">
        <v>1550</v>
      </c>
      <c r="L193" s="849">
        <v>1</v>
      </c>
      <c r="M193" s="849">
        <v>310</v>
      </c>
      <c r="N193" s="849">
        <v>2</v>
      </c>
      <c r="O193" s="849">
        <v>620</v>
      </c>
      <c r="P193" s="837">
        <v>0.4</v>
      </c>
      <c r="Q193" s="850">
        <v>310</v>
      </c>
    </row>
    <row r="194" spans="1:17" ht="14.4" customHeight="1" x14ac:dyDescent="0.3">
      <c r="A194" s="831" t="s">
        <v>5449</v>
      </c>
      <c r="B194" s="832" t="s">
        <v>5450</v>
      </c>
      <c r="C194" s="832" t="s">
        <v>4804</v>
      </c>
      <c r="D194" s="832" t="s">
        <v>5677</v>
      </c>
      <c r="E194" s="832" t="s">
        <v>5678</v>
      </c>
      <c r="F194" s="849">
        <v>17</v>
      </c>
      <c r="G194" s="849">
        <v>8976</v>
      </c>
      <c r="H194" s="849">
        <v>0.6071428571428571</v>
      </c>
      <c r="I194" s="849">
        <v>528</v>
      </c>
      <c r="J194" s="849">
        <v>28</v>
      </c>
      <c r="K194" s="849">
        <v>14784</v>
      </c>
      <c r="L194" s="849">
        <v>1</v>
      </c>
      <c r="M194" s="849">
        <v>528</v>
      </c>
      <c r="N194" s="849">
        <v>35</v>
      </c>
      <c r="O194" s="849">
        <v>18515</v>
      </c>
      <c r="P194" s="837">
        <v>1.2523674242424243</v>
      </c>
      <c r="Q194" s="850">
        <v>529</v>
      </c>
    </row>
    <row r="195" spans="1:17" ht="14.4" customHeight="1" x14ac:dyDescent="0.3">
      <c r="A195" s="831" t="s">
        <v>5449</v>
      </c>
      <c r="B195" s="832" t="s">
        <v>5450</v>
      </c>
      <c r="C195" s="832" t="s">
        <v>4804</v>
      </c>
      <c r="D195" s="832" t="s">
        <v>5679</v>
      </c>
      <c r="E195" s="832" t="s">
        <v>5680</v>
      </c>
      <c r="F195" s="849">
        <v>3</v>
      </c>
      <c r="G195" s="849">
        <v>93</v>
      </c>
      <c r="H195" s="849"/>
      <c r="I195" s="849">
        <v>31</v>
      </c>
      <c r="J195" s="849"/>
      <c r="K195" s="849"/>
      <c r="L195" s="849"/>
      <c r="M195" s="849"/>
      <c r="N195" s="849"/>
      <c r="O195" s="849"/>
      <c r="P195" s="837"/>
      <c r="Q195" s="850"/>
    </row>
    <row r="196" spans="1:17" ht="14.4" customHeight="1" x14ac:dyDescent="0.3">
      <c r="A196" s="831" t="s">
        <v>5449</v>
      </c>
      <c r="B196" s="832" t="s">
        <v>5450</v>
      </c>
      <c r="C196" s="832" t="s">
        <v>4804</v>
      </c>
      <c r="D196" s="832" t="s">
        <v>5681</v>
      </c>
      <c r="E196" s="832" t="s">
        <v>5682</v>
      </c>
      <c r="F196" s="849"/>
      <c r="G196" s="849"/>
      <c r="H196" s="849"/>
      <c r="I196" s="849"/>
      <c r="J196" s="849"/>
      <c r="K196" s="849"/>
      <c r="L196" s="849"/>
      <c r="M196" s="849"/>
      <c r="N196" s="849">
        <v>2</v>
      </c>
      <c r="O196" s="849">
        <v>62</v>
      </c>
      <c r="P196" s="837"/>
      <c r="Q196" s="850">
        <v>31</v>
      </c>
    </row>
    <row r="197" spans="1:17" ht="14.4" customHeight="1" x14ac:dyDescent="0.3">
      <c r="A197" s="831" t="s">
        <v>5449</v>
      </c>
      <c r="B197" s="832" t="s">
        <v>5450</v>
      </c>
      <c r="C197" s="832" t="s">
        <v>4804</v>
      </c>
      <c r="D197" s="832" t="s">
        <v>5683</v>
      </c>
      <c r="E197" s="832" t="s">
        <v>5684</v>
      </c>
      <c r="F197" s="849">
        <v>1</v>
      </c>
      <c r="G197" s="849">
        <v>528</v>
      </c>
      <c r="H197" s="849">
        <v>1</v>
      </c>
      <c r="I197" s="849">
        <v>528</v>
      </c>
      <c r="J197" s="849">
        <v>1</v>
      </c>
      <c r="K197" s="849">
        <v>528</v>
      </c>
      <c r="L197" s="849">
        <v>1</v>
      </c>
      <c r="M197" s="849">
        <v>528</v>
      </c>
      <c r="N197" s="849"/>
      <c r="O197" s="849"/>
      <c r="P197" s="837"/>
      <c r="Q197" s="850"/>
    </row>
    <row r="198" spans="1:17" ht="14.4" customHeight="1" x14ac:dyDescent="0.3">
      <c r="A198" s="831" t="s">
        <v>5449</v>
      </c>
      <c r="B198" s="832" t="s">
        <v>5450</v>
      </c>
      <c r="C198" s="832" t="s">
        <v>4804</v>
      </c>
      <c r="D198" s="832" t="s">
        <v>5685</v>
      </c>
      <c r="E198" s="832" t="s">
        <v>5686</v>
      </c>
      <c r="F198" s="849">
        <v>1</v>
      </c>
      <c r="G198" s="849">
        <v>407</v>
      </c>
      <c r="H198" s="849">
        <v>0.2</v>
      </c>
      <c r="I198" s="849">
        <v>407</v>
      </c>
      <c r="J198" s="849">
        <v>5</v>
      </c>
      <c r="K198" s="849">
        <v>2035</v>
      </c>
      <c r="L198" s="849">
        <v>1</v>
      </c>
      <c r="M198" s="849">
        <v>407</v>
      </c>
      <c r="N198" s="849">
        <v>4</v>
      </c>
      <c r="O198" s="849">
        <v>1632</v>
      </c>
      <c r="P198" s="837">
        <v>0.80196560196560196</v>
      </c>
      <c r="Q198" s="850">
        <v>408</v>
      </c>
    </row>
    <row r="199" spans="1:17" ht="14.4" customHeight="1" x14ac:dyDescent="0.3">
      <c r="A199" s="831" t="s">
        <v>5449</v>
      </c>
      <c r="B199" s="832" t="s">
        <v>5450</v>
      </c>
      <c r="C199" s="832" t="s">
        <v>4804</v>
      </c>
      <c r="D199" s="832" t="s">
        <v>5687</v>
      </c>
      <c r="E199" s="832" t="s">
        <v>5688</v>
      </c>
      <c r="F199" s="849"/>
      <c r="G199" s="849"/>
      <c r="H199" s="849"/>
      <c r="I199" s="849"/>
      <c r="J199" s="849">
        <v>1</v>
      </c>
      <c r="K199" s="849">
        <v>805</v>
      </c>
      <c r="L199" s="849">
        <v>1</v>
      </c>
      <c r="M199" s="849">
        <v>805</v>
      </c>
      <c r="N199" s="849"/>
      <c r="O199" s="849"/>
      <c r="P199" s="837"/>
      <c r="Q199" s="850"/>
    </row>
    <row r="200" spans="1:17" ht="14.4" customHeight="1" x14ac:dyDescent="0.3">
      <c r="A200" s="831" t="s">
        <v>5449</v>
      </c>
      <c r="B200" s="832" t="s">
        <v>5450</v>
      </c>
      <c r="C200" s="832" t="s">
        <v>4804</v>
      </c>
      <c r="D200" s="832" t="s">
        <v>5689</v>
      </c>
      <c r="E200" s="832" t="s">
        <v>5690</v>
      </c>
      <c r="F200" s="849">
        <v>2</v>
      </c>
      <c r="G200" s="849">
        <v>380</v>
      </c>
      <c r="H200" s="849">
        <v>1</v>
      </c>
      <c r="I200" s="849">
        <v>190</v>
      </c>
      <c r="J200" s="849">
        <v>2</v>
      </c>
      <c r="K200" s="849">
        <v>380</v>
      </c>
      <c r="L200" s="849">
        <v>1</v>
      </c>
      <c r="M200" s="849">
        <v>190</v>
      </c>
      <c r="N200" s="849">
        <v>3</v>
      </c>
      <c r="O200" s="849">
        <v>570</v>
      </c>
      <c r="P200" s="837">
        <v>1.5</v>
      </c>
      <c r="Q200" s="850">
        <v>190</v>
      </c>
    </row>
    <row r="201" spans="1:17" ht="14.4" customHeight="1" x14ac:dyDescent="0.3">
      <c r="A201" s="831" t="s">
        <v>5449</v>
      </c>
      <c r="B201" s="832" t="s">
        <v>5450</v>
      </c>
      <c r="C201" s="832" t="s">
        <v>4804</v>
      </c>
      <c r="D201" s="832" t="s">
        <v>5691</v>
      </c>
      <c r="E201" s="832" t="s">
        <v>5692</v>
      </c>
      <c r="F201" s="849"/>
      <c r="G201" s="849"/>
      <c r="H201" s="849"/>
      <c r="I201" s="849"/>
      <c r="J201" s="849">
        <v>1</v>
      </c>
      <c r="K201" s="849">
        <v>274</v>
      </c>
      <c r="L201" s="849">
        <v>1</v>
      </c>
      <c r="M201" s="849">
        <v>274</v>
      </c>
      <c r="N201" s="849"/>
      <c r="O201" s="849"/>
      <c r="P201" s="837"/>
      <c r="Q201" s="850"/>
    </row>
    <row r="202" spans="1:17" ht="14.4" customHeight="1" x14ac:dyDescent="0.3">
      <c r="A202" s="831" t="s">
        <v>5449</v>
      </c>
      <c r="B202" s="832" t="s">
        <v>5450</v>
      </c>
      <c r="C202" s="832" t="s">
        <v>4804</v>
      </c>
      <c r="D202" s="832" t="s">
        <v>5693</v>
      </c>
      <c r="E202" s="832" t="s">
        <v>5694</v>
      </c>
      <c r="F202" s="849">
        <v>3</v>
      </c>
      <c r="G202" s="849">
        <v>399</v>
      </c>
      <c r="H202" s="849">
        <v>3</v>
      </c>
      <c r="I202" s="849">
        <v>133</v>
      </c>
      <c r="J202" s="849">
        <v>1</v>
      </c>
      <c r="K202" s="849">
        <v>133</v>
      </c>
      <c r="L202" s="849">
        <v>1</v>
      </c>
      <c r="M202" s="849">
        <v>133</v>
      </c>
      <c r="N202" s="849">
        <v>1</v>
      </c>
      <c r="O202" s="849">
        <v>133</v>
      </c>
      <c r="P202" s="837">
        <v>1</v>
      </c>
      <c r="Q202" s="850">
        <v>133</v>
      </c>
    </row>
    <row r="203" spans="1:17" ht="14.4" customHeight="1" x14ac:dyDescent="0.3">
      <c r="A203" s="831" t="s">
        <v>5449</v>
      </c>
      <c r="B203" s="832" t="s">
        <v>5450</v>
      </c>
      <c r="C203" s="832" t="s">
        <v>4804</v>
      </c>
      <c r="D203" s="832" t="s">
        <v>5695</v>
      </c>
      <c r="E203" s="832" t="s">
        <v>5696</v>
      </c>
      <c r="F203" s="849">
        <v>889</v>
      </c>
      <c r="G203" s="849">
        <v>32893</v>
      </c>
      <c r="H203" s="849">
        <v>0.91555097837281152</v>
      </c>
      <c r="I203" s="849">
        <v>37</v>
      </c>
      <c r="J203" s="849">
        <v>971</v>
      </c>
      <c r="K203" s="849">
        <v>35927</v>
      </c>
      <c r="L203" s="849">
        <v>1</v>
      </c>
      <c r="M203" s="849">
        <v>37</v>
      </c>
      <c r="N203" s="849">
        <v>779</v>
      </c>
      <c r="O203" s="849">
        <v>28823</v>
      </c>
      <c r="P203" s="837">
        <v>0.80226570545829046</v>
      </c>
      <c r="Q203" s="850">
        <v>37</v>
      </c>
    </row>
    <row r="204" spans="1:17" ht="14.4" customHeight="1" x14ac:dyDescent="0.3">
      <c r="A204" s="831" t="s">
        <v>5449</v>
      </c>
      <c r="B204" s="832" t="s">
        <v>5450</v>
      </c>
      <c r="C204" s="832" t="s">
        <v>4804</v>
      </c>
      <c r="D204" s="832" t="s">
        <v>5697</v>
      </c>
      <c r="E204" s="832" t="s">
        <v>5698</v>
      </c>
      <c r="F204" s="849">
        <v>19</v>
      </c>
      <c r="G204" s="849">
        <v>4408</v>
      </c>
      <c r="H204" s="849">
        <v>0.90476190476190477</v>
      </c>
      <c r="I204" s="849">
        <v>232</v>
      </c>
      <c r="J204" s="849">
        <v>21</v>
      </c>
      <c r="K204" s="849">
        <v>4872</v>
      </c>
      <c r="L204" s="849">
        <v>1</v>
      </c>
      <c r="M204" s="849">
        <v>232</v>
      </c>
      <c r="N204" s="849">
        <v>24</v>
      </c>
      <c r="O204" s="849">
        <v>5592</v>
      </c>
      <c r="P204" s="837">
        <v>1.1477832512315271</v>
      </c>
      <c r="Q204" s="850">
        <v>233</v>
      </c>
    </row>
    <row r="205" spans="1:17" ht="14.4" customHeight="1" x14ac:dyDescent="0.3">
      <c r="A205" s="831" t="s">
        <v>5449</v>
      </c>
      <c r="B205" s="832" t="s">
        <v>5450</v>
      </c>
      <c r="C205" s="832" t="s">
        <v>4804</v>
      </c>
      <c r="D205" s="832" t="s">
        <v>5699</v>
      </c>
      <c r="E205" s="832" t="s">
        <v>5700</v>
      </c>
      <c r="F205" s="849">
        <v>2</v>
      </c>
      <c r="G205" s="849">
        <v>1670</v>
      </c>
      <c r="H205" s="849"/>
      <c r="I205" s="849">
        <v>835</v>
      </c>
      <c r="J205" s="849"/>
      <c r="K205" s="849"/>
      <c r="L205" s="849"/>
      <c r="M205" s="849"/>
      <c r="N205" s="849"/>
      <c r="O205" s="849"/>
      <c r="P205" s="837"/>
      <c r="Q205" s="850"/>
    </row>
    <row r="206" spans="1:17" ht="14.4" customHeight="1" x14ac:dyDescent="0.3">
      <c r="A206" s="831" t="s">
        <v>5449</v>
      </c>
      <c r="B206" s="832" t="s">
        <v>5450</v>
      </c>
      <c r="C206" s="832" t="s">
        <v>4804</v>
      </c>
      <c r="D206" s="832" t="s">
        <v>5701</v>
      </c>
      <c r="E206" s="832" t="s">
        <v>5702</v>
      </c>
      <c r="F206" s="849">
        <v>43</v>
      </c>
      <c r="G206" s="849">
        <v>3999</v>
      </c>
      <c r="H206" s="849">
        <v>1.1944444444444444</v>
      </c>
      <c r="I206" s="849">
        <v>93</v>
      </c>
      <c r="J206" s="849">
        <v>36</v>
      </c>
      <c r="K206" s="849">
        <v>3348</v>
      </c>
      <c r="L206" s="849">
        <v>1</v>
      </c>
      <c r="M206" s="849">
        <v>93</v>
      </c>
      <c r="N206" s="849">
        <v>13</v>
      </c>
      <c r="O206" s="849">
        <v>1222</v>
      </c>
      <c r="P206" s="837">
        <v>0.36499402628434885</v>
      </c>
      <c r="Q206" s="850">
        <v>94</v>
      </c>
    </row>
    <row r="207" spans="1:17" ht="14.4" customHeight="1" x14ac:dyDescent="0.3">
      <c r="A207" s="831" t="s">
        <v>5449</v>
      </c>
      <c r="B207" s="832" t="s">
        <v>5450</v>
      </c>
      <c r="C207" s="832" t="s">
        <v>4804</v>
      </c>
      <c r="D207" s="832" t="s">
        <v>5703</v>
      </c>
      <c r="E207" s="832" t="s">
        <v>5704</v>
      </c>
      <c r="F207" s="849"/>
      <c r="G207" s="849"/>
      <c r="H207" s="849"/>
      <c r="I207" s="849"/>
      <c r="J207" s="849">
        <v>3</v>
      </c>
      <c r="K207" s="849">
        <v>1188</v>
      </c>
      <c r="L207" s="849">
        <v>1</v>
      </c>
      <c r="M207" s="849">
        <v>396</v>
      </c>
      <c r="N207" s="849">
        <v>15</v>
      </c>
      <c r="O207" s="849">
        <v>5940</v>
      </c>
      <c r="P207" s="837">
        <v>5</v>
      </c>
      <c r="Q207" s="850">
        <v>396</v>
      </c>
    </row>
    <row r="208" spans="1:17" ht="14.4" customHeight="1" x14ac:dyDescent="0.3">
      <c r="A208" s="831" t="s">
        <v>5449</v>
      </c>
      <c r="B208" s="832" t="s">
        <v>5450</v>
      </c>
      <c r="C208" s="832" t="s">
        <v>4804</v>
      </c>
      <c r="D208" s="832" t="s">
        <v>5705</v>
      </c>
      <c r="E208" s="832" t="s">
        <v>5706</v>
      </c>
      <c r="F208" s="849"/>
      <c r="G208" s="849"/>
      <c r="H208" s="849"/>
      <c r="I208" s="849"/>
      <c r="J208" s="849"/>
      <c r="K208" s="849"/>
      <c r="L208" s="849"/>
      <c r="M208" s="849"/>
      <c r="N208" s="849">
        <v>4</v>
      </c>
      <c r="O208" s="849">
        <v>2132</v>
      </c>
      <c r="P208" s="837"/>
      <c r="Q208" s="850">
        <v>533</v>
      </c>
    </row>
    <row r="209" spans="1:17" ht="14.4" customHeight="1" x14ac:dyDescent="0.3">
      <c r="A209" s="831" t="s">
        <v>5449</v>
      </c>
      <c r="B209" s="832" t="s">
        <v>5707</v>
      </c>
      <c r="C209" s="832" t="s">
        <v>4804</v>
      </c>
      <c r="D209" s="832" t="s">
        <v>5708</v>
      </c>
      <c r="E209" s="832" t="s">
        <v>5709</v>
      </c>
      <c r="F209" s="849"/>
      <c r="G209" s="849"/>
      <c r="H209" s="849"/>
      <c r="I209" s="849"/>
      <c r="J209" s="849">
        <v>3</v>
      </c>
      <c r="K209" s="849">
        <v>3114</v>
      </c>
      <c r="L209" s="849">
        <v>1</v>
      </c>
      <c r="M209" s="849">
        <v>1038</v>
      </c>
      <c r="N209" s="849"/>
      <c r="O209" s="849"/>
      <c r="P209" s="837"/>
      <c r="Q209" s="850"/>
    </row>
    <row r="210" spans="1:17" ht="14.4" customHeight="1" x14ac:dyDescent="0.3">
      <c r="A210" s="831" t="s">
        <v>5710</v>
      </c>
      <c r="B210" s="832" t="s">
        <v>5293</v>
      </c>
      <c r="C210" s="832" t="s">
        <v>4553</v>
      </c>
      <c r="D210" s="832" t="s">
        <v>5711</v>
      </c>
      <c r="E210" s="832" t="s">
        <v>5712</v>
      </c>
      <c r="F210" s="849"/>
      <c r="G210" s="849"/>
      <c r="H210" s="849"/>
      <c r="I210" s="849"/>
      <c r="J210" s="849">
        <v>0.34</v>
      </c>
      <c r="K210" s="849">
        <v>880.78</v>
      </c>
      <c r="L210" s="849">
        <v>1</v>
      </c>
      <c r="M210" s="849">
        <v>2590.5294117647054</v>
      </c>
      <c r="N210" s="849"/>
      <c r="O210" s="849"/>
      <c r="P210" s="837"/>
      <c r="Q210" s="850"/>
    </row>
    <row r="211" spans="1:17" ht="14.4" customHeight="1" x14ac:dyDescent="0.3">
      <c r="A211" s="831" t="s">
        <v>5710</v>
      </c>
      <c r="B211" s="832" t="s">
        <v>5293</v>
      </c>
      <c r="C211" s="832" t="s">
        <v>4553</v>
      </c>
      <c r="D211" s="832" t="s">
        <v>5713</v>
      </c>
      <c r="E211" s="832" t="s">
        <v>5712</v>
      </c>
      <c r="F211" s="849">
        <v>1</v>
      </c>
      <c r="G211" s="849">
        <v>6770.1</v>
      </c>
      <c r="H211" s="849">
        <v>2.6134135231536528</v>
      </c>
      <c r="I211" s="849">
        <v>6770.1</v>
      </c>
      <c r="J211" s="849">
        <v>0.4</v>
      </c>
      <c r="K211" s="849">
        <v>2590.52</v>
      </c>
      <c r="L211" s="849">
        <v>1</v>
      </c>
      <c r="M211" s="849">
        <v>6476.2999999999993</v>
      </c>
      <c r="N211" s="849"/>
      <c r="O211" s="849"/>
      <c r="P211" s="837"/>
      <c r="Q211" s="850"/>
    </row>
    <row r="212" spans="1:17" ht="14.4" customHeight="1" x14ac:dyDescent="0.3">
      <c r="A212" s="831" t="s">
        <v>5710</v>
      </c>
      <c r="B212" s="832" t="s">
        <v>5293</v>
      </c>
      <c r="C212" s="832" t="s">
        <v>4553</v>
      </c>
      <c r="D212" s="832" t="s">
        <v>5714</v>
      </c>
      <c r="E212" s="832" t="s">
        <v>5715</v>
      </c>
      <c r="F212" s="849">
        <v>0.36</v>
      </c>
      <c r="G212" s="849">
        <v>1779.77</v>
      </c>
      <c r="H212" s="849">
        <v>6.0003708573547749</v>
      </c>
      <c r="I212" s="849">
        <v>4943.8055555555557</v>
      </c>
      <c r="J212" s="849">
        <v>0.06</v>
      </c>
      <c r="K212" s="849">
        <v>296.61</v>
      </c>
      <c r="L212" s="849">
        <v>1</v>
      </c>
      <c r="M212" s="849">
        <v>4943.5</v>
      </c>
      <c r="N212" s="849">
        <v>0.2</v>
      </c>
      <c r="O212" s="849">
        <v>972.63000000000011</v>
      </c>
      <c r="P212" s="837">
        <v>3.2791544452311117</v>
      </c>
      <c r="Q212" s="850">
        <v>4863.1500000000005</v>
      </c>
    </row>
    <row r="213" spans="1:17" ht="14.4" customHeight="1" x14ac:dyDescent="0.3">
      <c r="A213" s="831" t="s">
        <v>5710</v>
      </c>
      <c r="B213" s="832" t="s">
        <v>5293</v>
      </c>
      <c r="C213" s="832" t="s">
        <v>4553</v>
      </c>
      <c r="D213" s="832" t="s">
        <v>5716</v>
      </c>
      <c r="E213" s="832" t="s">
        <v>5717</v>
      </c>
      <c r="F213" s="849">
        <v>1.8</v>
      </c>
      <c r="G213" s="849">
        <v>1808.67</v>
      </c>
      <c r="H213" s="849"/>
      <c r="I213" s="849">
        <v>1004.8166666666667</v>
      </c>
      <c r="J213" s="849"/>
      <c r="K213" s="849"/>
      <c r="L213" s="849"/>
      <c r="M213" s="849"/>
      <c r="N213" s="849"/>
      <c r="O213" s="849"/>
      <c r="P213" s="837"/>
      <c r="Q213" s="850"/>
    </row>
    <row r="214" spans="1:17" ht="14.4" customHeight="1" x14ac:dyDescent="0.3">
      <c r="A214" s="831" t="s">
        <v>5710</v>
      </c>
      <c r="B214" s="832" t="s">
        <v>5293</v>
      </c>
      <c r="C214" s="832" t="s">
        <v>4553</v>
      </c>
      <c r="D214" s="832" t="s">
        <v>5718</v>
      </c>
      <c r="E214" s="832" t="s">
        <v>5715</v>
      </c>
      <c r="F214" s="849">
        <v>1.34</v>
      </c>
      <c r="G214" s="849">
        <v>13249.53</v>
      </c>
      <c r="H214" s="849">
        <v>0.87581321315207428</v>
      </c>
      <c r="I214" s="849">
        <v>9887.7089552238813</v>
      </c>
      <c r="J214" s="849">
        <v>1.53</v>
      </c>
      <c r="K214" s="849">
        <v>15128.260000000002</v>
      </c>
      <c r="L214" s="849">
        <v>1</v>
      </c>
      <c r="M214" s="849">
        <v>9887.7516339869289</v>
      </c>
      <c r="N214" s="849">
        <v>0.98</v>
      </c>
      <c r="O214" s="849">
        <v>8574.18</v>
      </c>
      <c r="P214" s="837">
        <v>0.56676577478176604</v>
      </c>
      <c r="Q214" s="850">
        <v>8749.1632653061224</v>
      </c>
    </row>
    <row r="215" spans="1:17" ht="14.4" customHeight="1" x14ac:dyDescent="0.3">
      <c r="A215" s="831" t="s">
        <v>5710</v>
      </c>
      <c r="B215" s="832" t="s">
        <v>5293</v>
      </c>
      <c r="C215" s="832" t="s">
        <v>4553</v>
      </c>
      <c r="D215" s="832" t="s">
        <v>5719</v>
      </c>
      <c r="E215" s="832" t="s">
        <v>5720</v>
      </c>
      <c r="F215" s="849"/>
      <c r="G215" s="849"/>
      <c r="H215" s="849"/>
      <c r="I215" s="849"/>
      <c r="J215" s="849">
        <v>3</v>
      </c>
      <c r="K215" s="849">
        <v>15569.400000000001</v>
      </c>
      <c r="L215" s="849">
        <v>1</v>
      </c>
      <c r="M215" s="849">
        <v>5189.8</v>
      </c>
      <c r="N215" s="849"/>
      <c r="O215" s="849"/>
      <c r="P215" s="837"/>
      <c r="Q215" s="850"/>
    </row>
    <row r="216" spans="1:17" ht="14.4" customHeight="1" x14ac:dyDescent="0.3">
      <c r="A216" s="831" t="s">
        <v>5710</v>
      </c>
      <c r="B216" s="832" t="s">
        <v>5293</v>
      </c>
      <c r="C216" s="832" t="s">
        <v>4553</v>
      </c>
      <c r="D216" s="832" t="s">
        <v>5721</v>
      </c>
      <c r="E216" s="832" t="s">
        <v>5722</v>
      </c>
      <c r="F216" s="849"/>
      <c r="G216" s="849"/>
      <c r="H216" s="849"/>
      <c r="I216" s="849"/>
      <c r="J216" s="849">
        <v>3</v>
      </c>
      <c r="K216" s="849">
        <v>2530.38</v>
      </c>
      <c r="L216" s="849">
        <v>1</v>
      </c>
      <c r="M216" s="849">
        <v>843.46</v>
      </c>
      <c r="N216" s="849">
        <v>4</v>
      </c>
      <c r="O216" s="849">
        <v>2068</v>
      </c>
      <c r="P216" s="837">
        <v>0.81726855254941944</v>
      </c>
      <c r="Q216" s="850">
        <v>517</v>
      </c>
    </row>
    <row r="217" spans="1:17" ht="14.4" customHeight="1" x14ac:dyDescent="0.3">
      <c r="A217" s="831" t="s">
        <v>5710</v>
      </c>
      <c r="B217" s="832" t="s">
        <v>5293</v>
      </c>
      <c r="C217" s="832" t="s">
        <v>4553</v>
      </c>
      <c r="D217" s="832" t="s">
        <v>5723</v>
      </c>
      <c r="E217" s="832" t="s">
        <v>5327</v>
      </c>
      <c r="F217" s="849">
        <v>0.66</v>
      </c>
      <c r="G217" s="849">
        <v>3001.4</v>
      </c>
      <c r="H217" s="849">
        <v>6.5999648166065619</v>
      </c>
      <c r="I217" s="849">
        <v>4547.5757575757571</v>
      </c>
      <c r="J217" s="849">
        <v>0.1</v>
      </c>
      <c r="K217" s="849">
        <v>454.76</v>
      </c>
      <c r="L217" s="849">
        <v>1</v>
      </c>
      <c r="M217" s="849">
        <v>4547.5999999999995</v>
      </c>
      <c r="N217" s="849"/>
      <c r="O217" s="849"/>
      <c r="P217" s="837"/>
      <c r="Q217" s="850"/>
    </row>
    <row r="218" spans="1:17" ht="14.4" customHeight="1" x14ac:dyDescent="0.3">
      <c r="A218" s="831" t="s">
        <v>5710</v>
      </c>
      <c r="B218" s="832" t="s">
        <v>5293</v>
      </c>
      <c r="C218" s="832" t="s">
        <v>4553</v>
      </c>
      <c r="D218" s="832" t="s">
        <v>5724</v>
      </c>
      <c r="E218" s="832" t="s">
        <v>5327</v>
      </c>
      <c r="F218" s="849">
        <v>0.24</v>
      </c>
      <c r="G218" s="849">
        <v>2182.84</v>
      </c>
      <c r="H218" s="849"/>
      <c r="I218" s="849">
        <v>9095.1666666666679</v>
      </c>
      <c r="J218" s="849"/>
      <c r="K218" s="849"/>
      <c r="L218" s="849"/>
      <c r="M218" s="849"/>
      <c r="N218" s="849"/>
      <c r="O218" s="849"/>
      <c r="P218" s="837"/>
      <c r="Q218" s="850"/>
    </row>
    <row r="219" spans="1:17" ht="14.4" customHeight="1" x14ac:dyDescent="0.3">
      <c r="A219" s="831" t="s">
        <v>5710</v>
      </c>
      <c r="B219" s="832" t="s">
        <v>5293</v>
      </c>
      <c r="C219" s="832" t="s">
        <v>4553</v>
      </c>
      <c r="D219" s="832" t="s">
        <v>5725</v>
      </c>
      <c r="E219" s="832" t="s">
        <v>5726</v>
      </c>
      <c r="F219" s="849">
        <v>0.5</v>
      </c>
      <c r="G219" s="849">
        <v>974.65</v>
      </c>
      <c r="H219" s="849">
        <v>1.6666666666666667</v>
      </c>
      <c r="I219" s="849">
        <v>1949.3</v>
      </c>
      <c r="J219" s="849">
        <v>0.30000000000000004</v>
      </c>
      <c r="K219" s="849">
        <v>584.79</v>
      </c>
      <c r="L219" s="849">
        <v>1</v>
      </c>
      <c r="M219" s="849">
        <v>1949.2999999999995</v>
      </c>
      <c r="N219" s="849"/>
      <c r="O219" s="849"/>
      <c r="P219" s="837"/>
      <c r="Q219" s="850"/>
    </row>
    <row r="220" spans="1:17" ht="14.4" customHeight="1" x14ac:dyDescent="0.3">
      <c r="A220" s="831" t="s">
        <v>5710</v>
      </c>
      <c r="B220" s="832" t="s">
        <v>5293</v>
      </c>
      <c r="C220" s="832" t="s">
        <v>4553</v>
      </c>
      <c r="D220" s="832" t="s">
        <v>5326</v>
      </c>
      <c r="E220" s="832" t="s">
        <v>5327</v>
      </c>
      <c r="F220" s="849">
        <v>4</v>
      </c>
      <c r="G220" s="849">
        <v>7276.1400000000012</v>
      </c>
      <c r="H220" s="849">
        <v>0.80808199719908802</v>
      </c>
      <c r="I220" s="849">
        <v>1819.0350000000003</v>
      </c>
      <c r="J220" s="849">
        <v>4.9499999999999993</v>
      </c>
      <c r="K220" s="849">
        <v>9004.2100000000009</v>
      </c>
      <c r="L220" s="849">
        <v>1</v>
      </c>
      <c r="M220" s="849">
        <v>1819.0323232323237</v>
      </c>
      <c r="N220" s="849"/>
      <c r="O220" s="849"/>
      <c r="P220" s="837"/>
      <c r="Q220" s="850"/>
    </row>
    <row r="221" spans="1:17" ht="14.4" customHeight="1" x14ac:dyDescent="0.3">
      <c r="A221" s="831" t="s">
        <v>5710</v>
      </c>
      <c r="B221" s="832" t="s">
        <v>5293</v>
      </c>
      <c r="C221" s="832" t="s">
        <v>4553</v>
      </c>
      <c r="D221" s="832" t="s">
        <v>5727</v>
      </c>
      <c r="E221" s="832" t="s">
        <v>5728</v>
      </c>
      <c r="F221" s="849">
        <v>0.49999999999999994</v>
      </c>
      <c r="G221" s="849">
        <v>258.8</v>
      </c>
      <c r="H221" s="849">
        <v>0.94342373869932927</v>
      </c>
      <c r="I221" s="849">
        <v>517.60000000000014</v>
      </c>
      <c r="J221" s="849">
        <v>0.53</v>
      </c>
      <c r="K221" s="849">
        <v>274.32</v>
      </c>
      <c r="L221" s="849">
        <v>1</v>
      </c>
      <c r="M221" s="849">
        <v>517.58490566037733</v>
      </c>
      <c r="N221" s="849">
        <v>0.25</v>
      </c>
      <c r="O221" s="849">
        <v>108.83</v>
      </c>
      <c r="P221" s="837">
        <v>0.39672645086030911</v>
      </c>
      <c r="Q221" s="850">
        <v>435.32</v>
      </c>
    </row>
    <row r="222" spans="1:17" ht="14.4" customHeight="1" x14ac:dyDescent="0.3">
      <c r="A222" s="831" t="s">
        <v>5710</v>
      </c>
      <c r="B222" s="832" t="s">
        <v>5293</v>
      </c>
      <c r="C222" s="832" t="s">
        <v>4553</v>
      </c>
      <c r="D222" s="832" t="s">
        <v>5328</v>
      </c>
      <c r="E222" s="832" t="s">
        <v>5329</v>
      </c>
      <c r="F222" s="849">
        <v>0.4</v>
      </c>
      <c r="G222" s="849">
        <v>361.52</v>
      </c>
      <c r="H222" s="849">
        <v>0.66666666666666663</v>
      </c>
      <c r="I222" s="849">
        <v>903.8</v>
      </c>
      <c r="J222" s="849">
        <v>0.6</v>
      </c>
      <c r="K222" s="849">
        <v>542.28</v>
      </c>
      <c r="L222" s="849">
        <v>1</v>
      </c>
      <c r="M222" s="849">
        <v>903.8</v>
      </c>
      <c r="N222" s="849">
        <v>0.35000000000000003</v>
      </c>
      <c r="O222" s="849">
        <v>251.57999999999998</v>
      </c>
      <c r="P222" s="837">
        <v>0.46393007302500555</v>
      </c>
      <c r="Q222" s="850">
        <v>718.79999999999984</v>
      </c>
    </row>
    <row r="223" spans="1:17" ht="14.4" customHeight="1" x14ac:dyDescent="0.3">
      <c r="A223" s="831" t="s">
        <v>5710</v>
      </c>
      <c r="B223" s="832" t="s">
        <v>5293</v>
      </c>
      <c r="C223" s="832" t="s">
        <v>4553</v>
      </c>
      <c r="D223" s="832" t="s">
        <v>5729</v>
      </c>
      <c r="E223" s="832" t="s">
        <v>5327</v>
      </c>
      <c r="F223" s="849">
        <v>0.33</v>
      </c>
      <c r="G223" s="849">
        <v>10950.550000000001</v>
      </c>
      <c r="H223" s="849">
        <v>0.83379399089344719</v>
      </c>
      <c r="I223" s="849">
        <v>33183.484848484848</v>
      </c>
      <c r="J223" s="849">
        <v>0.37</v>
      </c>
      <c r="K223" s="849">
        <v>13133.400000000001</v>
      </c>
      <c r="L223" s="849">
        <v>1</v>
      </c>
      <c r="M223" s="849">
        <v>35495.67567567568</v>
      </c>
      <c r="N223" s="849"/>
      <c r="O223" s="849"/>
      <c r="P223" s="837"/>
      <c r="Q223" s="850"/>
    </row>
    <row r="224" spans="1:17" ht="14.4" customHeight="1" x14ac:dyDescent="0.3">
      <c r="A224" s="831" t="s">
        <v>5710</v>
      </c>
      <c r="B224" s="832" t="s">
        <v>5293</v>
      </c>
      <c r="C224" s="832" t="s">
        <v>4553</v>
      </c>
      <c r="D224" s="832" t="s">
        <v>5330</v>
      </c>
      <c r="E224" s="832" t="s">
        <v>5327</v>
      </c>
      <c r="F224" s="849"/>
      <c r="G224" s="849"/>
      <c r="H224" s="849"/>
      <c r="I224" s="849"/>
      <c r="J224" s="849"/>
      <c r="K224" s="849"/>
      <c r="L224" s="849"/>
      <c r="M224" s="849"/>
      <c r="N224" s="849">
        <v>7.2999999999999989</v>
      </c>
      <c r="O224" s="849">
        <v>4785.2700000000004</v>
      </c>
      <c r="P224" s="837"/>
      <c r="Q224" s="850">
        <v>655.51643835616449</v>
      </c>
    </row>
    <row r="225" spans="1:17" ht="14.4" customHeight="1" x14ac:dyDescent="0.3">
      <c r="A225" s="831" t="s">
        <v>5710</v>
      </c>
      <c r="B225" s="832" t="s">
        <v>5293</v>
      </c>
      <c r="C225" s="832" t="s">
        <v>4553</v>
      </c>
      <c r="D225" s="832" t="s">
        <v>5730</v>
      </c>
      <c r="E225" s="832" t="s">
        <v>5327</v>
      </c>
      <c r="F225" s="849"/>
      <c r="G225" s="849"/>
      <c r="H225" s="849"/>
      <c r="I225" s="849"/>
      <c r="J225" s="849"/>
      <c r="K225" s="849"/>
      <c r="L225" s="849"/>
      <c r="M225" s="849"/>
      <c r="N225" s="849">
        <v>0.14000000000000001</v>
      </c>
      <c r="O225" s="849">
        <v>1595.51</v>
      </c>
      <c r="P225" s="837"/>
      <c r="Q225" s="850">
        <v>11396.499999999998</v>
      </c>
    </row>
    <row r="226" spans="1:17" ht="14.4" customHeight="1" x14ac:dyDescent="0.3">
      <c r="A226" s="831" t="s">
        <v>5710</v>
      </c>
      <c r="B226" s="832" t="s">
        <v>5293</v>
      </c>
      <c r="C226" s="832" t="s">
        <v>4553</v>
      </c>
      <c r="D226" s="832" t="s">
        <v>5731</v>
      </c>
      <c r="E226" s="832" t="s">
        <v>5327</v>
      </c>
      <c r="F226" s="849"/>
      <c r="G226" s="849"/>
      <c r="H226" s="849"/>
      <c r="I226" s="849"/>
      <c r="J226" s="849"/>
      <c r="K226" s="849"/>
      <c r="L226" s="849"/>
      <c r="M226" s="849"/>
      <c r="N226" s="849">
        <v>0.2</v>
      </c>
      <c r="O226" s="849">
        <v>327.89</v>
      </c>
      <c r="P226" s="837"/>
      <c r="Q226" s="850">
        <v>1639.4499999999998</v>
      </c>
    </row>
    <row r="227" spans="1:17" ht="14.4" customHeight="1" x14ac:dyDescent="0.3">
      <c r="A227" s="831" t="s">
        <v>5710</v>
      </c>
      <c r="B227" s="832" t="s">
        <v>5293</v>
      </c>
      <c r="C227" s="832" t="s">
        <v>4553</v>
      </c>
      <c r="D227" s="832" t="s">
        <v>5732</v>
      </c>
      <c r="E227" s="832" t="s">
        <v>5712</v>
      </c>
      <c r="F227" s="849"/>
      <c r="G227" s="849"/>
      <c r="H227" s="849"/>
      <c r="I227" s="849"/>
      <c r="J227" s="849"/>
      <c r="K227" s="849"/>
      <c r="L227" s="849"/>
      <c r="M227" s="849"/>
      <c r="N227" s="849">
        <v>0.66</v>
      </c>
      <c r="O227" s="849">
        <v>961.34</v>
      </c>
      <c r="P227" s="837"/>
      <c r="Q227" s="850">
        <v>1456.5757575757575</v>
      </c>
    </row>
    <row r="228" spans="1:17" ht="14.4" customHeight="1" x14ac:dyDescent="0.3">
      <c r="A228" s="831" t="s">
        <v>5710</v>
      </c>
      <c r="B228" s="832" t="s">
        <v>5293</v>
      </c>
      <c r="C228" s="832" t="s">
        <v>4553</v>
      </c>
      <c r="D228" s="832" t="s">
        <v>5733</v>
      </c>
      <c r="E228" s="832" t="s">
        <v>5712</v>
      </c>
      <c r="F228" s="849"/>
      <c r="G228" s="849"/>
      <c r="H228" s="849"/>
      <c r="I228" s="849"/>
      <c r="J228" s="849"/>
      <c r="K228" s="849"/>
      <c r="L228" s="849"/>
      <c r="M228" s="849"/>
      <c r="N228" s="849">
        <v>0.8</v>
      </c>
      <c r="O228" s="849">
        <v>4046.94</v>
      </c>
      <c r="P228" s="837"/>
      <c r="Q228" s="850">
        <v>5058.6750000000002</v>
      </c>
    </row>
    <row r="229" spans="1:17" ht="14.4" customHeight="1" x14ac:dyDescent="0.3">
      <c r="A229" s="831" t="s">
        <v>5710</v>
      </c>
      <c r="B229" s="832" t="s">
        <v>5293</v>
      </c>
      <c r="C229" s="832" t="s">
        <v>4553</v>
      </c>
      <c r="D229" s="832" t="s">
        <v>5734</v>
      </c>
      <c r="E229" s="832" t="s">
        <v>5726</v>
      </c>
      <c r="F229" s="849"/>
      <c r="G229" s="849"/>
      <c r="H229" s="849"/>
      <c r="I229" s="849"/>
      <c r="J229" s="849"/>
      <c r="K229" s="849"/>
      <c r="L229" s="849"/>
      <c r="M229" s="849"/>
      <c r="N229" s="849">
        <v>0.9</v>
      </c>
      <c r="O229" s="849">
        <v>479.06999999999994</v>
      </c>
      <c r="P229" s="837"/>
      <c r="Q229" s="850">
        <v>532.29999999999995</v>
      </c>
    </row>
    <row r="230" spans="1:17" ht="14.4" customHeight="1" x14ac:dyDescent="0.3">
      <c r="A230" s="831" t="s">
        <v>5710</v>
      </c>
      <c r="B230" s="832" t="s">
        <v>5293</v>
      </c>
      <c r="C230" s="832" t="s">
        <v>4793</v>
      </c>
      <c r="D230" s="832" t="s">
        <v>5735</v>
      </c>
      <c r="E230" s="832" t="s">
        <v>5736</v>
      </c>
      <c r="F230" s="849">
        <v>3</v>
      </c>
      <c r="G230" s="849">
        <v>1768.77</v>
      </c>
      <c r="H230" s="849"/>
      <c r="I230" s="849">
        <v>589.59</v>
      </c>
      <c r="J230" s="849"/>
      <c r="K230" s="849"/>
      <c r="L230" s="849"/>
      <c r="M230" s="849"/>
      <c r="N230" s="849">
        <v>3</v>
      </c>
      <c r="O230" s="849">
        <v>1768.77</v>
      </c>
      <c r="P230" s="837"/>
      <c r="Q230" s="850">
        <v>589.59</v>
      </c>
    </row>
    <row r="231" spans="1:17" ht="14.4" customHeight="1" x14ac:dyDescent="0.3">
      <c r="A231" s="831" t="s">
        <v>5710</v>
      </c>
      <c r="B231" s="832" t="s">
        <v>5293</v>
      </c>
      <c r="C231" s="832" t="s">
        <v>4793</v>
      </c>
      <c r="D231" s="832" t="s">
        <v>5737</v>
      </c>
      <c r="E231" s="832" t="s">
        <v>5738</v>
      </c>
      <c r="F231" s="849">
        <v>2</v>
      </c>
      <c r="G231" s="849">
        <v>2894.56</v>
      </c>
      <c r="H231" s="849">
        <v>2.4628684228439179</v>
      </c>
      <c r="I231" s="849">
        <v>1447.28</v>
      </c>
      <c r="J231" s="849">
        <v>1</v>
      </c>
      <c r="K231" s="849">
        <v>1175.28</v>
      </c>
      <c r="L231" s="849">
        <v>1</v>
      </c>
      <c r="M231" s="849">
        <v>1175.28</v>
      </c>
      <c r="N231" s="849"/>
      <c r="O231" s="849"/>
      <c r="P231" s="837"/>
      <c r="Q231" s="850"/>
    </row>
    <row r="232" spans="1:17" ht="14.4" customHeight="1" x14ac:dyDescent="0.3">
      <c r="A232" s="831" t="s">
        <v>5710</v>
      </c>
      <c r="B232" s="832" t="s">
        <v>5293</v>
      </c>
      <c r="C232" s="832" t="s">
        <v>4793</v>
      </c>
      <c r="D232" s="832" t="s">
        <v>5739</v>
      </c>
      <c r="E232" s="832" t="s">
        <v>5740</v>
      </c>
      <c r="F232" s="849">
        <v>1</v>
      </c>
      <c r="G232" s="849">
        <v>972.32</v>
      </c>
      <c r="H232" s="849">
        <v>0.16666666666666669</v>
      </c>
      <c r="I232" s="849">
        <v>972.32</v>
      </c>
      <c r="J232" s="849">
        <v>6</v>
      </c>
      <c r="K232" s="849">
        <v>5833.92</v>
      </c>
      <c r="L232" s="849">
        <v>1</v>
      </c>
      <c r="M232" s="849">
        <v>972.32</v>
      </c>
      <c r="N232" s="849">
        <v>3</v>
      </c>
      <c r="O232" s="849">
        <v>2916.96</v>
      </c>
      <c r="P232" s="837">
        <v>0.5</v>
      </c>
      <c r="Q232" s="850">
        <v>972.32</v>
      </c>
    </row>
    <row r="233" spans="1:17" ht="14.4" customHeight="1" x14ac:dyDescent="0.3">
      <c r="A233" s="831" t="s">
        <v>5710</v>
      </c>
      <c r="B233" s="832" t="s">
        <v>5293</v>
      </c>
      <c r="C233" s="832" t="s">
        <v>4793</v>
      </c>
      <c r="D233" s="832" t="s">
        <v>5741</v>
      </c>
      <c r="E233" s="832" t="s">
        <v>5740</v>
      </c>
      <c r="F233" s="849">
        <v>17</v>
      </c>
      <c r="G233" s="849">
        <v>29024.269999999997</v>
      </c>
      <c r="H233" s="849">
        <v>2.5173416897013192</v>
      </c>
      <c r="I233" s="849">
        <v>1707.3099999999997</v>
      </c>
      <c r="J233" s="849">
        <v>7</v>
      </c>
      <c r="K233" s="849">
        <v>11529.730000000001</v>
      </c>
      <c r="L233" s="849">
        <v>1</v>
      </c>
      <c r="M233" s="849">
        <v>1647.1042857142859</v>
      </c>
      <c r="N233" s="849">
        <v>8</v>
      </c>
      <c r="O233" s="849">
        <v>7260</v>
      </c>
      <c r="P233" s="837">
        <v>0.62967649719464369</v>
      </c>
      <c r="Q233" s="850">
        <v>907.5</v>
      </c>
    </row>
    <row r="234" spans="1:17" ht="14.4" customHeight="1" x14ac:dyDescent="0.3">
      <c r="A234" s="831" t="s">
        <v>5710</v>
      </c>
      <c r="B234" s="832" t="s">
        <v>5293</v>
      </c>
      <c r="C234" s="832" t="s">
        <v>4793</v>
      </c>
      <c r="D234" s="832" t="s">
        <v>5742</v>
      </c>
      <c r="E234" s="832" t="s">
        <v>5743</v>
      </c>
      <c r="F234" s="849">
        <v>1</v>
      </c>
      <c r="G234" s="849">
        <v>1027.76</v>
      </c>
      <c r="H234" s="849">
        <v>0.26126391784025621</v>
      </c>
      <c r="I234" s="849">
        <v>1027.76</v>
      </c>
      <c r="J234" s="849">
        <v>4</v>
      </c>
      <c r="K234" s="849">
        <v>3933.8</v>
      </c>
      <c r="L234" s="849">
        <v>1</v>
      </c>
      <c r="M234" s="849">
        <v>983.45</v>
      </c>
      <c r="N234" s="849"/>
      <c r="O234" s="849"/>
      <c r="P234" s="837"/>
      <c r="Q234" s="850"/>
    </row>
    <row r="235" spans="1:17" ht="14.4" customHeight="1" x14ac:dyDescent="0.3">
      <c r="A235" s="831" t="s">
        <v>5710</v>
      </c>
      <c r="B235" s="832" t="s">
        <v>5293</v>
      </c>
      <c r="C235" s="832" t="s">
        <v>4793</v>
      </c>
      <c r="D235" s="832" t="s">
        <v>5744</v>
      </c>
      <c r="E235" s="832" t="s">
        <v>5743</v>
      </c>
      <c r="F235" s="849">
        <v>3</v>
      </c>
      <c r="G235" s="849">
        <v>6425.5499999999993</v>
      </c>
      <c r="H235" s="849">
        <v>3</v>
      </c>
      <c r="I235" s="849">
        <v>2141.85</v>
      </c>
      <c r="J235" s="849">
        <v>1</v>
      </c>
      <c r="K235" s="849">
        <v>2141.85</v>
      </c>
      <c r="L235" s="849">
        <v>1</v>
      </c>
      <c r="M235" s="849">
        <v>2141.85</v>
      </c>
      <c r="N235" s="849">
        <v>2</v>
      </c>
      <c r="O235" s="849">
        <v>1996.5</v>
      </c>
      <c r="P235" s="837">
        <v>0.93213810490930737</v>
      </c>
      <c r="Q235" s="850">
        <v>998.25</v>
      </c>
    </row>
    <row r="236" spans="1:17" ht="14.4" customHeight="1" x14ac:dyDescent="0.3">
      <c r="A236" s="831" t="s">
        <v>5710</v>
      </c>
      <c r="B236" s="832" t="s">
        <v>5293</v>
      </c>
      <c r="C236" s="832" t="s">
        <v>4793</v>
      </c>
      <c r="D236" s="832" t="s">
        <v>5745</v>
      </c>
      <c r="E236" s="832" t="s">
        <v>5746</v>
      </c>
      <c r="F236" s="849">
        <v>2</v>
      </c>
      <c r="G236" s="849">
        <v>6006.76</v>
      </c>
      <c r="H236" s="849">
        <v>2</v>
      </c>
      <c r="I236" s="849">
        <v>3003.38</v>
      </c>
      <c r="J236" s="849">
        <v>1</v>
      </c>
      <c r="K236" s="849">
        <v>3003.38</v>
      </c>
      <c r="L236" s="849">
        <v>1</v>
      </c>
      <c r="M236" s="849">
        <v>3003.38</v>
      </c>
      <c r="N236" s="849">
        <v>3</v>
      </c>
      <c r="O236" s="849">
        <v>7907.1900000000005</v>
      </c>
      <c r="P236" s="837">
        <v>2.6327637528384686</v>
      </c>
      <c r="Q236" s="850">
        <v>2635.73</v>
      </c>
    </row>
    <row r="237" spans="1:17" ht="14.4" customHeight="1" x14ac:dyDescent="0.3">
      <c r="A237" s="831" t="s">
        <v>5710</v>
      </c>
      <c r="B237" s="832" t="s">
        <v>5293</v>
      </c>
      <c r="C237" s="832" t="s">
        <v>4793</v>
      </c>
      <c r="D237" s="832" t="s">
        <v>5747</v>
      </c>
      <c r="E237" s="832" t="s">
        <v>5748</v>
      </c>
      <c r="F237" s="849"/>
      <c r="G237" s="849"/>
      <c r="H237" s="849"/>
      <c r="I237" s="849"/>
      <c r="J237" s="849">
        <v>1</v>
      </c>
      <c r="K237" s="849">
        <v>6890.78</v>
      </c>
      <c r="L237" s="849">
        <v>1</v>
      </c>
      <c r="M237" s="849">
        <v>6890.78</v>
      </c>
      <c r="N237" s="849"/>
      <c r="O237" s="849"/>
      <c r="P237" s="837"/>
      <c r="Q237" s="850"/>
    </row>
    <row r="238" spans="1:17" ht="14.4" customHeight="1" x14ac:dyDescent="0.3">
      <c r="A238" s="831" t="s">
        <v>5710</v>
      </c>
      <c r="B238" s="832" t="s">
        <v>5293</v>
      </c>
      <c r="C238" s="832" t="s">
        <v>4793</v>
      </c>
      <c r="D238" s="832" t="s">
        <v>5749</v>
      </c>
      <c r="E238" s="832" t="s">
        <v>5750</v>
      </c>
      <c r="F238" s="849">
        <v>13</v>
      </c>
      <c r="G238" s="849">
        <v>53792.57</v>
      </c>
      <c r="H238" s="849">
        <v>3.2499999999999996</v>
      </c>
      <c r="I238" s="849">
        <v>4137.8900000000003</v>
      </c>
      <c r="J238" s="849">
        <v>4</v>
      </c>
      <c r="K238" s="849">
        <v>16551.560000000001</v>
      </c>
      <c r="L238" s="849">
        <v>1</v>
      </c>
      <c r="M238" s="849">
        <v>4137.8900000000003</v>
      </c>
      <c r="N238" s="849">
        <v>7</v>
      </c>
      <c r="O238" s="849">
        <v>28965.230000000003</v>
      </c>
      <c r="P238" s="837">
        <v>1.75</v>
      </c>
      <c r="Q238" s="850">
        <v>4137.8900000000003</v>
      </c>
    </row>
    <row r="239" spans="1:17" ht="14.4" customHeight="1" x14ac:dyDescent="0.3">
      <c r="A239" s="831" t="s">
        <v>5710</v>
      </c>
      <c r="B239" s="832" t="s">
        <v>5293</v>
      </c>
      <c r="C239" s="832" t="s">
        <v>4793</v>
      </c>
      <c r="D239" s="832" t="s">
        <v>5751</v>
      </c>
      <c r="E239" s="832" t="s">
        <v>5752</v>
      </c>
      <c r="F239" s="849">
        <v>7</v>
      </c>
      <c r="G239" s="849">
        <v>7019.6</v>
      </c>
      <c r="H239" s="849">
        <v>0.51530022352971405</v>
      </c>
      <c r="I239" s="849">
        <v>1002.8000000000001</v>
      </c>
      <c r="J239" s="849">
        <v>14</v>
      </c>
      <c r="K239" s="849">
        <v>13622.35</v>
      </c>
      <c r="L239" s="849">
        <v>1</v>
      </c>
      <c r="M239" s="849">
        <v>973.02499999999998</v>
      </c>
      <c r="N239" s="849">
        <v>10</v>
      </c>
      <c r="O239" s="849">
        <v>8954</v>
      </c>
      <c r="P239" s="837">
        <v>0.65730215418044613</v>
      </c>
      <c r="Q239" s="850">
        <v>895.4</v>
      </c>
    </row>
    <row r="240" spans="1:17" ht="14.4" customHeight="1" x14ac:dyDescent="0.3">
      <c r="A240" s="831" t="s">
        <v>5710</v>
      </c>
      <c r="B240" s="832" t="s">
        <v>5293</v>
      </c>
      <c r="C240" s="832" t="s">
        <v>4793</v>
      </c>
      <c r="D240" s="832" t="s">
        <v>5753</v>
      </c>
      <c r="E240" s="832" t="s">
        <v>5754</v>
      </c>
      <c r="F240" s="849">
        <v>2</v>
      </c>
      <c r="G240" s="849">
        <v>15300</v>
      </c>
      <c r="H240" s="849"/>
      <c r="I240" s="849">
        <v>7650</v>
      </c>
      <c r="J240" s="849"/>
      <c r="K240" s="849"/>
      <c r="L240" s="849"/>
      <c r="M240" s="849"/>
      <c r="N240" s="849"/>
      <c r="O240" s="849"/>
      <c r="P240" s="837"/>
      <c r="Q240" s="850"/>
    </row>
    <row r="241" spans="1:17" ht="14.4" customHeight="1" x14ac:dyDescent="0.3">
      <c r="A241" s="831" t="s">
        <v>5710</v>
      </c>
      <c r="B241" s="832" t="s">
        <v>5293</v>
      </c>
      <c r="C241" s="832" t="s">
        <v>4793</v>
      </c>
      <c r="D241" s="832" t="s">
        <v>5755</v>
      </c>
      <c r="E241" s="832" t="s">
        <v>5756</v>
      </c>
      <c r="F241" s="849"/>
      <c r="G241" s="849"/>
      <c r="H241" s="849"/>
      <c r="I241" s="849"/>
      <c r="J241" s="849">
        <v>1</v>
      </c>
      <c r="K241" s="849">
        <v>9370.39</v>
      </c>
      <c r="L241" s="849">
        <v>1</v>
      </c>
      <c r="M241" s="849">
        <v>9370.39</v>
      </c>
      <c r="N241" s="849"/>
      <c r="O241" s="849"/>
      <c r="P241" s="837"/>
      <c r="Q241" s="850"/>
    </row>
    <row r="242" spans="1:17" ht="14.4" customHeight="1" x14ac:dyDescent="0.3">
      <c r="A242" s="831" t="s">
        <v>5710</v>
      </c>
      <c r="B242" s="832" t="s">
        <v>5293</v>
      </c>
      <c r="C242" s="832" t="s">
        <v>4793</v>
      </c>
      <c r="D242" s="832" t="s">
        <v>5757</v>
      </c>
      <c r="E242" s="832" t="s">
        <v>5758</v>
      </c>
      <c r="F242" s="849">
        <v>1</v>
      </c>
      <c r="G242" s="849">
        <v>3399.27</v>
      </c>
      <c r="H242" s="849"/>
      <c r="I242" s="849">
        <v>3399.27</v>
      </c>
      <c r="J242" s="849"/>
      <c r="K242" s="849"/>
      <c r="L242" s="849"/>
      <c r="M242" s="849"/>
      <c r="N242" s="849"/>
      <c r="O242" s="849"/>
      <c r="P242" s="837"/>
      <c r="Q242" s="850"/>
    </row>
    <row r="243" spans="1:17" ht="14.4" customHeight="1" x14ac:dyDescent="0.3">
      <c r="A243" s="831" t="s">
        <v>5710</v>
      </c>
      <c r="B243" s="832" t="s">
        <v>5293</v>
      </c>
      <c r="C243" s="832" t="s">
        <v>4793</v>
      </c>
      <c r="D243" s="832" t="s">
        <v>5759</v>
      </c>
      <c r="E243" s="832" t="s">
        <v>5760</v>
      </c>
      <c r="F243" s="849">
        <v>1</v>
      </c>
      <c r="G243" s="849">
        <v>13284.52</v>
      </c>
      <c r="H243" s="849"/>
      <c r="I243" s="849">
        <v>13284.52</v>
      </c>
      <c r="J243" s="849"/>
      <c r="K243" s="849"/>
      <c r="L243" s="849"/>
      <c r="M243" s="849"/>
      <c r="N243" s="849"/>
      <c r="O243" s="849"/>
      <c r="P243" s="837"/>
      <c r="Q243" s="850"/>
    </row>
    <row r="244" spans="1:17" ht="14.4" customHeight="1" x14ac:dyDescent="0.3">
      <c r="A244" s="831" t="s">
        <v>5710</v>
      </c>
      <c r="B244" s="832" t="s">
        <v>5293</v>
      </c>
      <c r="C244" s="832" t="s">
        <v>4793</v>
      </c>
      <c r="D244" s="832" t="s">
        <v>5761</v>
      </c>
      <c r="E244" s="832" t="s">
        <v>5762</v>
      </c>
      <c r="F244" s="849">
        <v>2</v>
      </c>
      <c r="G244" s="849">
        <v>4341.9399999999996</v>
      </c>
      <c r="H244" s="849">
        <v>2</v>
      </c>
      <c r="I244" s="849">
        <v>2170.9699999999998</v>
      </c>
      <c r="J244" s="849">
        <v>1</v>
      </c>
      <c r="K244" s="849">
        <v>2170.9699999999998</v>
      </c>
      <c r="L244" s="849">
        <v>1</v>
      </c>
      <c r="M244" s="849">
        <v>2170.9699999999998</v>
      </c>
      <c r="N244" s="849">
        <v>4</v>
      </c>
      <c r="O244" s="849">
        <v>8187.28</v>
      </c>
      <c r="P244" s="837">
        <v>3.771254324103972</v>
      </c>
      <c r="Q244" s="850">
        <v>2046.82</v>
      </c>
    </row>
    <row r="245" spans="1:17" ht="14.4" customHeight="1" x14ac:dyDescent="0.3">
      <c r="A245" s="831" t="s">
        <v>5710</v>
      </c>
      <c r="B245" s="832" t="s">
        <v>5293</v>
      </c>
      <c r="C245" s="832" t="s">
        <v>4793</v>
      </c>
      <c r="D245" s="832" t="s">
        <v>5763</v>
      </c>
      <c r="E245" s="832" t="s">
        <v>5764</v>
      </c>
      <c r="F245" s="849">
        <v>1</v>
      </c>
      <c r="G245" s="849">
        <v>5259.23</v>
      </c>
      <c r="H245" s="849">
        <v>0.12948302120730312</v>
      </c>
      <c r="I245" s="849">
        <v>5259.23</v>
      </c>
      <c r="J245" s="849">
        <v>8</v>
      </c>
      <c r="K245" s="849">
        <v>40617.14</v>
      </c>
      <c r="L245" s="849">
        <v>1</v>
      </c>
      <c r="M245" s="849">
        <v>5077.1424999999999</v>
      </c>
      <c r="N245" s="849">
        <v>3</v>
      </c>
      <c r="O245" s="849">
        <v>8455.9699999999993</v>
      </c>
      <c r="P245" s="837">
        <v>0.20818723327147109</v>
      </c>
      <c r="Q245" s="850">
        <v>2818.6566666666663</v>
      </c>
    </row>
    <row r="246" spans="1:17" ht="14.4" customHeight="1" x14ac:dyDescent="0.3">
      <c r="A246" s="831" t="s">
        <v>5710</v>
      </c>
      <c r="B246" s="832" t="s">
        <v>5293</v>
      </c>
      <c r="C246" s="832" t="s">
        <v>4793</v>
      </c>
      <c r="D246" s="832" t="s">
        <v>5765</v>
      </c>
      <c r="E246" s="832" t="s">
        <v>5766</v>
      </c>
      <c r="F246" s="849">
        <v>3</v>
      </c>
      <c r="G246" s="849">
        <v>1816.9499999999998</v>
      </c>
      <c r="H246" s="849">
        <v>3.2992264671702491</v>
      </c>
      <c r="I246" s="849">
        <v>605.65</v>
      </c>
      <c r="J246" s="849">
        <v>1</v>
      </c>
      <c r="K246" s="849">
        <v>550.72</v>
      </c>
      <c r="L246" s="849">
        <v>1</v>
      </c>
      <c r="M246" s="849">
        <v>550.72</v>
      </c>
      <c r="N246" s="849">
        <v>4</v>
      </c>
      <c r="O246" s="849">
        <v>2202.88</v>
      </c>
      <c r="P246" s="837">
        <v>4</v>
      </c>
      <c r="Q246" s="850">
        <v>550.72</v>
      </c>
    </row>
    <row r="247" spans="1:17" ht="14.4" customHeight="1" x14ac:dyDescent="0.3">
      <c r="A247" s="831" t="s">
        <v>5710</v>
      </c>
      <c r="B247" s="832" t="s">
        <v>5293</v>
      </c>
      <c r="C247" s="832" t="s">
        <v>4793</v>
      </c>
      <c r="D247" s="832" t="s">
        <v>5767</v>
      </c>
      <c r="E247" s="832" t="s">
        <v>5768</v>
      </c>
      <c r="F247" s="849">
        <v>1</v>
      </c>
      <c r="G247" s="849">
        <v>831.16</v>
      </c>
      <c r="H247" s="849">
        <v>0.25</v>
      </c>
      <c r="I247" s="849">
        <v>831.16</v>
      </c>
      <c r="J247" s="849">
        <v>4</v>
      </c>
      <c r="K247" s="849">
        <v>3324.64</v>
      </c>
      <c r="L247" s="849">
        <v>1</v>
      </c>
      <c r="M247" s="849">
        <v>831.16</v>
      </c>
      <c r="N247" s="849"/>
      <c r="O247" s="849"/>
      <c r="P247" s="837"/>
      <c r="Q247" s="850"/>
    </row>
    <row r="248" spans="1:17" ht="14.4" customHeight="1" x14ac:dyDescent="0.3">
      <c r="A248" s="831" t="s">
        <v>5710</v>
      </c>
      <c r="B248" s="832" t="s">
        <v>5293</v>
      </c>
      <c r="C248" s="832" t="s">
        <v>4793</v>
      </c>
      <c r="D248" s="832" t="s">
        <v>5769</v>
      </c>
      <c r="E248" s="832" t="s">
        <v>5770</v>
      </c>
      <c r="F248" s="849">
        <v>1</v>
      </c>
      <c r="G248" s="849">
        <v>831.16</v>
      </c>
      <c r="H248" s="849"/>
      <c r="I248" s="849">
        <v>831.16</v>
      </c>
      <c r="J248" s="849"/>
      <c r="K248" s="849"/>
      <c r="L248" s="849"/>
      <c r="M248" s="849"/>
      <c r="N248" s="849"/>
      <c r="O248" s="849"/>
      <c r="P248" s="837"/>
      <c r="Q248" s="850"/>
    </row>
    <row r="249" spans="1:17" ht="14.4" customHeight="1" x14ac:dyDescent="0.3">
      <c r="A249" s="831" t="s">
        <v>5710</v>
      </c>
      <c r="B249" s="832" t="s">
        <v>5293</v>
      </c>
      <c r="C249" s="832" t="s">
        <v>4793</v>
      </c>
      <c r="D249" s="832" t="s">
        <v>5771</v>
      </c>
      <c r="E249" s="832" t="s">
        <v>5772</v>
      </c>
      <c r="F249" s="849">
        <v>3</v>
      </c>
      <c r="G249" s="849">
        <v>3936.42</v>
      </c>
      <c r="H249" s="849">
        <v>3</v>
      </c>
      <c r="I249" s="849">
        <v>1312.14</v>
      </c>
      <c r="J249" s="849">
        <v>1</v>
      </c>
      <c r="K249" s="849">
        <v>1312.14</v>
      </c>
      <c r="L249" s="849">
        <v>1</v>
      </c>
      <c r="M249" s="849">
        <v>1312.14</v>
      </c>
      <c r="N249" s="849">
        <v>1</v>
      </c>
      <c r="O249" s="849">
        <v>1312.14</v>
      </c>
      <c r="P249" s="837">
        <v>1</v>
      </c>
      <c r="Q249" s="850">
        <v>1312.14</v>
      </c>
    </row>
    <row r="250" spans="1:17" ht="14.4" customHeight="1" x14ac:dyDescent="0.3">
      <c r="A250" s="831" t="s">
        <v>5710</v>
      </c>
      <c r="B250" s="832" t="s">
        <v>5293</v>
      </c>
      <c r="C250" s="832" t="s">
        <v>4793</v>
      </c>
      <c r="D250" s="832" t="s">
        <v>5773</v>
      </c>
      <c r="E250" s="832" t="s">
        <v>5774</v>
      </c>
      <c r="F250" s="849">
        <v>5</v>
      </c>
      <c r="G250" s="849">
        <v>18222.900000000001</v>
      </c>
      <c r="H250" s="849">
        <v>1.2500000000000002</v>
      </c>
      <c r="I250" s="849">
        <v>3644.5800000000004</v>
      </c>
      <c r="J250" s="849">
        <v>4</v>
      </c>
      <c r="K250" s="849">
        <v>14578.32</v>
      </c>
      <c r="L250" s="849">
        <v>1</v>
      </c>
      <c r="M250" s="849">
        <v>3644.58</v>
      </c>
      <c r="N250" s="849">
        <v>7</v>
      </c>
      <c r="O250" s="849">
        <v>22900.92</v>
      </c>
      <c r="P250" s="837">
        <v>1.5708888266960801</v>
      </c>
      <c r="Q250" s="850">
        <v>3271.56</v>
      </c>
    </row>
    <row r="251" spans="1:17" ht="14.4" customHeight="1" x14ac:dyDescent="0.3">
      <c r="A251" s="831" t="s">
        <v>5710</v>
      </c>
      <c r="B251" s="832" t="s">
        <v>5293</v>
      </c>
      <c r="C251" s="832" t="s">
        <v>4793</v>
      </c>
      <c r="D251" s="832" t="s">
        <v>5775</v>
      </c>
      <c r="E251" s="832" t="s">
        <v>5776</v>
      </c>
      <c r="F251" s="849">
        <v>5</v>
      </c>
      <c r="G251" s="849">
        <v>5731.65</v>
      </c>
      <c r="H251" s="849">
        <v>2.5673684210526315</v>
      </c>
      <c r="I251" s="849">
        <v>1146.33</v>
      </c>
      <c r="J251" s="849">
        <v>2</v>
      </c>
      <c r="K251" s="849">
        <v>2232.5</v>
      </c>
      <c r="L251" s="849">
        <v>1</v>
      </c>
      <c r="M251" s="849">
        <v>1116.25</v>
      </c>
      <c r="N251" s="849"/>
      <c r="O251" s="849"/>
      <c r="P251" s="837"/>
      <c r="Q251" s="850"/>
    </row>
    <row r="252" spans="1:17" ht="14.4" customHeight="1" x14ac:dyDescent="0.3">
      <c r="A252" s="831" t="s">
        <v>5710</v>
      </c>
      <c r="B252" s="832" t="s">
        <v>5293</v>
      </c>
      <c r="C252" s="832" t="s">
        <v>4793</v>
      </c>
      <c r="D252" s="832" t="s">
        <v>5777</v>
      </c>
      <c r="E252" s="832" t="s">
        <v>5778</v>
      </c>
      <c r="F252" s="849">
        <v>1</v>
      </c>
      <c r="G252" s="849">
        <v>359.1</v>
      </c>
      <c r="H252" s="849">
        <v>0.33333333333333331</v>
      </c>
      <c r="I252" s="849">
        <v>359.1</v>
      </c>
      <c r="J252" s="849">
        <v>3</v>
      </c>
      <c r="K252" s="849">
        <v>1077.3000000000002</v>
      </c>
      <c r="L252" s="849">
        <v>1</v>
      </c>
      <c r="M252" s="849">
        <v>359.10000000000008</v>
      </c>
      <c r="N252" s="849">
        <v>4</v>
      </c>
      <c r="O252" s="849">
        <v>1436.4</v>
      </c>
      <c r="P252" s="837">
        <v>1.3333333333333333</v>
      </c>
      <c r="Q252" s="850">
        <v>359.1</v>
      </c>
    </row>
    <row r="253" spans="1:17" ht="14.4" customHeight="1" x14ac:dyDescent="0.3">
      <c r="A253" s="831" t="s">
        <v>5710</v>
      </c>
      <c r="B253" s="832" t="s">
        <v>5293</v>
      </c>
      <c r="C253" s="832" t="s">
        <v>4793</v>
      </c>
      <c r="D253" s="832" t="s">
        <v>5779</v>
      </c>
      <c r="E253" s="832" t="s">
        <v>5780</v>
      </c>
      <c r="F253" s="849">
        <v>7</v>
      </c>
      <c r="G253" s="849">
        <v>6257.2999999999993</v>
      </c>
      <c r="H253" s="849">
        <v>3.4999999999999996</v>
      </c>
      <c r="I253" s="849">
        <v>893.89999999999986</v>
      </c>
      <c r="J253" s="849">
        <v>2</v>
      </c>
      <c r="K253" s="849">
        <v>1787.8</v>
      </c>
      <c r="L253" s="849">
        <v>1</v>
      </c>
      <c r="M253" s="849">
        <v>893.9</v>
      </c>
      <c r="N253" s="849">
        <v>4</v>
      </c>
      <c r="O253" s="849">
        <v>3575.6</v>
      </c>
      <c r="P253" s="837">
        <v>2</v>
      </c>
      <c r="Q253" s="850">
        <v>893.9</v>
      </c>
    </row>
    <row r="254" spans="1:17" ht="14.4" customHeight="1" x14ac:dyDescent="0.3">
      <c r="A254" s="831" t="s">
        <v>5710</v>
      </c>
      <c r="B254" s="832" t="s">
        <v>5293</v>
      </c>
      <c r="C254" s="832" t="s">
        <v>4793</v>
      </c>
      <c r="D254" s="832" t="s">
        <v>5781</v>
      </c>
      <c r="E254" s="832" t="s">
        <v>5782</v>
      </c>
      <c r="F254" s="849">
        <v>1</v>
      </c>
      <c r="G254" s="849">
        <v>893.9</v>
      </c>
      <c r="H254" s="849"/>
      <c r="I254" s="849">
        <v>893.9</v>
      </c>
      <c r="J254" s="849"/>
      <c r="K254" s="849"/>
      <c r="L254" s="849"/>
      <c r="M254" s="849"/>
      <c r="N254" s="849">
        <v>1</v>
      </c>
      <c r="O254" s="849">
        <v>838.48</v>
      </c>
      <c r="P254" s="837"/>
      <c r="Q254" s="850">
        <v>838.48</v>
      </c>
    </row>
    <row r="255" spans="1:17" ht="14.4" customHeight="1" x14ac:dyDescent="0.3">
      <c r="A255" s="831" t="s">
        <v>5710</v>
      </c>
      <c r="B255" s="832" t="s">
        <v>5293</v>
      </c>
      <c r="C255" s="832" t="s">
        <v>4793</v>
      </c>
      <c r="D255" s="832" t="s">
        <v>5783</v>
      </c>
      <c r="E255" s="832" t="s">
        <v>5784</v>
      </c>
      <c r="F255" s="849"/>
      <c r="G255" s="849"/>
      <c r="H255" s="849"/>
      <c r="I255" s="849"/>
      <c r="J255" s="849">
        <v>1</v>
      </c>
      <c r="K255" s="849">
        <v>893.9</v>
      </c>
      <c r="L255" s="849">
        <v>1</v>
      </c>
      <c r="M255" s="849">
        <v>893.9</v>
      </c>
      <c r="N255" s="849"/>
      <c r="O255" s="849"/>
      <c r="P255" s="837"/>
      <c r="Q255" s="850"/>
    </row>
    <row r="256" spans="1:17" ht="14.4" customHeight="1" x14ac:dyDescent="0.3">
      <c r="A256" s="831" t="s">
        <v>5710</v>
      </c>
      <c r="B256" s="832" t="s">
        <v>5293</v>
      </c>
      <c r="C256" s="832" t="s">
        <v>4793</v>
      </c>
      <c r="D256" s="832" t="s">
        <v>5785</v>
      </c>
      <c r="E256" s="832" t="s">
        <v>5786</v>
      </c>
      <c r="F256" s="849">
        <v>1</v>
      </c>
      <c r="G256" s="849">
        <v>16831.689999999999</v>
      </c>
      <c r="H256" s="849">
        <v>0.33333333333333337</v>
      </c>
      <c r="I256" s="849">
        <v>16831.689999999999</v>
      </c>
      <c r="J256" s="849">
        <v>3</v>
      </c>
      <c r="K256" s="849">
        <v>50495.069999999992</v>
      </c>
      <c r="L256" s="849">
        <v>1</v>
      </c>
      <c r="M256" s="849">
        <v>16831.689999999999</v>
      </c>
      <c r="N256" s="849">
        <v>2</v>
      </c>
      <c r="O256" s="849">
        <v>28521.4</v>
      </c>
      <c r="P256" s="837">
        <v>0.56483533937075447</v>
      </c>
      <c r="Q256" s="850">
        <v>14260.7</v>
      </c>
    </row>
    <row r="257" spans="1:17" ht="14.4" customHeight="1" x14ac:dyDescent="0.3">
      <c r="A257" s="831" t="s">
        <v>5710</v>
      </c>
      <c r="B257" s="832" t="s">
        <v>5293</v>
      </c>
      <c r="C257" s="832" t="s">
        <v>4793</v>
      </c>
      <c r="D257" s="832" t="s">
        <v>5787</v>
      </c>
      <c r="E257" s="832" t="s">
        <v>5788</v>
      </c>
      <c r="F257" s="849">
        <v>1</v>
      </c>
      <c r="G257" s="849">
        <v>6587.13</v>
      </c>
      <c r="H257" s="849">
        <v>0.20615595122334412</v>
      </c>
      <c r="I257" s="849">
        <v>6587.13</v>
      </c>
      <c r="J257" s="849">
        <v>5</v>
      </c>
      <c r="K257" s="849">
        <v>31952.170000000002</v>
      </c>
      <c r="L257" s="849">
        <v>1</v>
      </c>
      <c r="M257" s="849">
        <v>6390.4340000000002</v>
      </c>
      <c r="N257" s="849">
        <v>3</v>
      </c>
      <c r="O257" s="849">
        <v>10523.47</v>
      </c>
      <c r="P257" s="837">
        <v>0.32935071389517517</v>
      </c>
      <c r="Q257" s="850">
        <v>3507.8233333333333</v>
      </c>
    </row>
    <row r="258" spans="1:17" ht="14.4" customHeight="1" x14ac:dyDescent="0.3">
      <c r="A258" s="831" t="s">
        <v>5710</v>
      </c>
      <c r="B258" s="832" t="s">
        <v>5293</v>
      </c>
      <c r="C258" s="832" t="s">
        <v>4793</v>
      </c>
      <c r="D258" s="832" t="s">
        <v>5789</v>
      </c>
      <c r="E258" s="832" t="s">
        <v>5790</v>
      </c>
      <c r="F258" s="849">
        <v>2</v>
      </c>
      <c r="G258" s="849">
        <v>3683.24</v>
      </c>
      <c r="H258" s="849">
        <v>2</v>
      </c>
      <c r="I258" s="849">
        <v>1841.62</v>
      </c>
      <c r="J258" s="849">
        <v>1</v>
      </c>
      <c r="K258" s="849">
        <v>1841.62</v>
      </c>
      <c r="L258" s="849">
        <v>1</v>
      </c>
      <c r="M258" s="849">
        <v>1841.62</v>
      </c>
      <c r="N258" s="849"/>
      <c r="O258" s="849"/>
      <c r="P258" s="837"/>
      <c r="Q258" s="850"/>
    </row>
    <row r="259" spans="1:17" ht="14.4" customHeight="1" x14ac:dyDescent="0.3">
      <c r="A259" s="831" t="s">
        <v>5710</v>
      </c>
      <c r="B259" s="832" t="s">
        <v>5293</v>
      </c>
      <c r="C259" s="832" t="s">
        <v>4793</v>
      </c>
      <c r="D259" s="832" t="s">
        <v>5791</v>
      </c>
      <c r="E259" s="832" t="s">
        <v>5792</v>
      </c>
      <c r="F259" s="849">
        <v>2</v>
      </c>
      <c r="G259" s="849">
        <v>33438</v>
      </c>
      <c r="H259" s="849"/>
      <c r="I259" s="849">
        <v>16719</v>
      </c>
      <c r="J259" s="849"/>
      <c r="K259" s="849"/>
      <c r="L259" s="849"/>
      <c r="M259" s="849"/>
      <c r="N259" s="849"/>
      <c r="O259" s="849"/>
      <c r="P259" s="837"/>
      <c r="Q259" s="850"/>
    </row>
    <row r="260" spans="1:17" ht="14.4" customHeight="1" x14ac:dyDescent="0.3">
      <c r="A260" s="831" t="s">
        <v>5710</v>
      </c>
      <c r="B260" s="832" t="s">
        <v>5293</v>
      </c>
      <c r="C260" s="832" t="s">
        <v>4793</v>
      </c>
      <c r="D260" s="832" t="s">
        <v>5793</v>
      </c>
      <c r="E260" s="832" t="s">
        <v>5794</v>
      </c>
      <c r="F260" s="849">
        <v>1</v>
      </c>
      <c r="G260" s="849">
        <v>3106.5</v>
      </c>
      <c r="H260" s="849"/>
      <c r="I260" s="849">
        <v>3106.5</v>
      </c>
      <c r="J260" s="849"/>
      <c r="K260" s="849"/>
      <c r="L260" s="849"/>
      <c r="M260" s="849"/>
      <c r="N260" s="849"/>
      <c r="O260" s="849"/>
      <c r="P260" s="837"/>
      <c r="Q260" s="850"/>
    </row>
    <row r="261" spans="1:17" ht="14.4" customHeight="1" x14ac:dyDescent="0.3">
      <c r="A261" s="831" t="s">
        <v>5710</v>
      </c>
      <c r="B261" s="832" t="s">
        <v>5293</v>
      </c>
      <c r="C261" s="832" t="s">
        <v>4793</v>
      </c>
      <c r="D261" s="832" t="s">
        <v>5795</v>
      </c>
      <c r="E261" s="832" t="s">
        <v>5796</v>
      </c>
      <c r="F261" s="849">
        <v>3</v>
      </c>
      <c r="G261" s="849">
        <v>1142.58</v>
      </c>
      <c r="H261" s="849">
        <v>2.9999999999999996</v>
      </c>
      <c r="I261" s="849">
        <v>380.85999999999996</v>
      </c>
      <c r="J261" s="849">
        <v>1</v>
      </c>
      <c r="K261" s="849">
        <v>380.86</v>
      </c>
      <c r="L261" s="849">
        <v>1</v>
      </c>
      <c r="M261" s="849">
        <v>380.86</v>
      </c>
      <c r="N261" s="849"/>
      <c r="O261" s="849"/>
      <c r="P261" s="837"/>
      <c r="Q261" s="850"/>
    </row>
    <row r="262" spans="1:17" ht="14.4" customHeight="1" x14ac:dyDescent="0.3">
      <c r="A262" s="831" t="s">
        <v>5710</v>
      </c>
      <c r="B262" s="832" t="s">
        <v>5293</v>
      </c>
      <c r="C262" s="832" t="s">
        <v>4793</v>
      </c>
      <c r="D262" s="832" t="s">
        <v>5797</v>
      </c>
      <c r="E262" s="832" t="s">
        <v>5798</v>
      </c>
      <c r="F262" s="849">
        <v>3</v>
      </c>
      <c r="G262" s="849">
        <v>3255.6000000000004</v>
      </c>
      <c r="H262" s="849"/>
      <c r="I262" s="849">
        <v>1085.2</v>
      </c>
      <c r="J262" s="849"/>
      <c r="K262" s="849"/>
      <c r="L262" s="849"/>
      <c r="M262" s="849"/>
      <c r="N262" s="849"/>
      <c r="O262" s="849"/>
      <c r="P262" s="837"/>
      <c r="Q262" s="850"/>
    </row>
    <row r="263" spans="1:17" ht="14.4" customHeight="1" x14ac:dyDescent="0.3">
      <c r="A263" s="831" t="s">
        <v>5710</v>
      </c>
      <c r="B263" s="832" t="s">
        <v>5293</v>
      </c>
      <c r="C263" s="832" t="s">
        <v>4793</v>
      </c>
      <c r="D263" s="832" t="s">
        <v>5799</v>
      </c>
      <c r="E263" s="832" t="s">
        <v>5800</v>
      </c>
      <c r="F263" s="849">
        <v>1</v>
      </c>
      <c r="G263" s="849">
        <v>13465.47</v>
      </c>
      <c r="H263" s="849"/>
      <c r="I263" s="849">
        <v>13465.47</v>
      </c>
      <c r="J263" s="849"/>
      <c r="K263" s="849"/>
      <c r="L263" s="849"/>
      <c r="M263" s="849"/>
      <c r="N263" s="849">
        <v>1</v>
      </c>
      <c r="O263" s="849">
        <v>13465.47</v>
      </c>
      <c r="P263" s="837"/>
      <c r="Q263" s="850">
        <v>13465.47</v>
      </c>
    </row>
    <row r="264" spans="1:17" ht="14.4" customHeight="1" x14ac:dyDescent="0.3">
      <c r="A264" s="831" t="s">
        <v>5710</v>
      </c>
      <c r="B264" s="832" t="s">
        <v>5293</v>
      </c>
      <c r="C264" s="832" t="s">
        <v>4793</v>
      </c>
      <c r="D264" s="832" t="s">
        <v>5801</v>
      </c>
      <c r="E264" s="832" t="s">
        <v>5802</v>
      </c>
      <c r="F264" s="849">
        <v>2</v>
      </c>
      <c r="G264" s="849">
        <v>51776.1</v>
      </c>
      <c r="H264" s="849">
        <v>2</v>
      </c>
      <c r="I264" s="849">
        <v>25888.05</v>
      </c>
      <c r="J264" s="849">
        <v>1</v>
      </c>
      <c r="K264" s="849">
        <v>25888.05</v>
      </c>
      <c r="L264" s="849">
        <v>1</v>
      </c>
      <c r="M264" s="849">
        <v>25888.05</v>
      </c>
      <c r="N264" s="849"/>
      <c r="O264" s="849"/>
      <c r="P264" s="837"/>
      <c r="Q264" s="850"/>
    </row>
    <row r="265" spans="1:17" ht="14.4" customHeight="1" x14ac:dyDescent="0.3">
      <c r="A265" s="831" t="s">
        <v>5710</v>
      </c>
      <c r="B265" s="832" t="s">
        <v>5293</v>
      </c>
      <c r="C265" s="832" t="s">
        <v>4793</v>
      </c>
      <c r="D265" s="832" t="s">
        <v>5803</v>
      </c>
      <c r="E265" s="832" t="s">
        <v>5804</v>
      </c>
      <c r="F265" s="849">
        <v>2</v>
      </c>
      <c r="G265" s="849">
        <v>37800</v>
      </c>
      <c r="H265" s="849"/>
      <c r="I265" s="849">
        <v>18900</v>
      </c>
      <c r="J265" s="849"/>
      <c r="K265" s="849"/>
      <c r="L265" s="849"/>
      <c r="M265" s="849"/>
      <c r="N265" s="849"/>
      <c r="O265" s="849"/>
      <c r="P265" s="837"/>
      <c r="Q265" s="850"/>
    </row>
    <row r="266" spans="1:17" ht="14.4" customHeight="1" x14ac:dyDescent="0.3">
      <c r="A266" s="831" t="s">
        <v>5710</v>
      </c>
      <c r="B266" s="832" t="s">
        <v>5293</v>
      </c>
      <c r="C266" s="832" t="s">
        <v>4793</v>
      </c>
      <c r="D266" s="832" t="s">
        <v>5805</v>
      </c>
      <c r="E266" s="832" t="s">
        <v>5806</v>
      </c>
      <c r="F266" s="849"/>
      <c r="G266" s="849"/>
      <c r="H266" s="849"/>
      <c r="I266" s="849"/>
      <c r="J266" s="849"/>
      <c r="K266" s="849"/>
      <c r="L266" s="849"/>
      <c r="M266" s="849"/>
      <c r="N266" s="849">
        <v>1</v>
      </c>
      <c r="O266" s="849">
        <v>4527.8999999999996</v>
      </c>
      <c r="P266" s="837"/>
      <c r="Q266" s="850">
        <v>4527.8999999999996</v>
      </c>
    </row>
    <row r="267" spans="1:17" ht="14.4" customHeight="1" x14ac:dyDescent="0.3">
      <c r="A267" s="831" t="s">
        <v>5710</v>
      </c>
      <c r="B267" s="832" t="s">
        <v>5293</v>
      </c>
      <c r="C267" s="832" t="s">
        <v>4793</v>
      </c>
      <c r="D267" s="832" t="s">
        <v>5807</v>
      </c>
      <c r="E267" s="832" t="s">
        <v>5808</v>
      </c>
      <c r="F267" s="849"/>
      <c r="G267" s="849"/>
      <c r="H267" s="849"/>
      <c r="I267" s="849"/>
      <c r="J267" s="849">
        <v>2</v>
      </c>
      <c r="K267" s="849">
        <v>3864.18</v>
      </c>
      <c r="L267" s="849">
        <v>1</v>
      </c>
      <c r="M267" s="849">
        <v>1932.09</v>
      </c>
      <c r="N267" s="849"/>
      <c r="O267" s="849"/>
      <c r="P267" s="837"/>
      <c r="Q267" s="850"/>
    </row>
    <row r="268" spans="1:17" ht="14.4" customHeight="1" x14ac:dyDescent="0.3">
      <c r="A268" s="831" t="s">
        <v>5710</v>
      </c>
      <c r="B268" s="832" t="s">
        <v>5293</v>
      </c>
      <c r="C268" s="832" t="s">
        <v>4793</v>
      </c>
      <c r="D268" s="832" t="s">
        <v>5809</v>
      </c>
      <c r="E268" s="832" t="s">
        <v>5810</v>
      </c>
      <c r="F268" s="849">
        <v>1</v>
      </c>
      <c r="G268" s="849">
        <v>8860.39</v>
      </c>
      <c r="H268" s="849">
        <v>1</v>
      </c>
      <c r="I268" s="849">
        <v>8860.39</v>
      </c>
      <c r="J268" s="849">
        <v>1</v>
      </c>
      <c r="K268" s="849">
        <v>8860.39</v>
      </c>
      <c r="L268" s="849">
        <v>1</v>
      </c>
      <c r="M268" s="849">
        <v>8860.39</v>
      </c>
      <c r="N268" s="849"/>
      <c r="O268" s="849"/>
      <c r="P268" s="837"/>
      <c r="Q268" s="850"/>
    </row>
    <row r="269" spans="1:17" ht="14.4" customHeight="1" x14ac:dyDescent="0.3">
      <c r="A269" s="831" t="s">
        <v>5710</v>
      </c>
      <c r="B269" s="832" t="s">
        <v>5293</v>
      </c>
      <c r="C269" s="832" t="s">
        <v>4793</v>
      </c>
      <c r="D269" s="832" t="s">
        <v>5811</v>
      </c>
      <c r="E269" s="832" t="s">
        <v>5812</v>
      </c>
      <c r="F269" s="849"/>
      <c r="G269" s="849"/>
      <c r="H269" s="849"/>
      <c r="I269" s="849"/>
      <c r="J269" s="849">
        <v>1</v>
      </c>
      <c r="K269" s="849">
        <v>4066.69</v>
      </c>
      <c r="L269" s="849">
        <v>1</v>
      </c>
      <c r="M269" s="849">
        <v>4066.69</v>
      </c>
      <c r="N269" s="849"/>
      <c r="O269" s="849"/>
      <c r="P269" s="837"/>
      <c r="Q269" s="850"/>
    </row>
    <row r="270" spans="1:17" ht="14.4" customHeight="1" x14ac:dyDescent="0.3">
      <c r="A270" s="831" t="s">
        <v>5710</v>
      </c>
      <c r="B270" s="832" t="s">
        <v>5293</v>
      </c>
      <c r="C270" s="832" t="s">
        <v>4804</v>
      </c>
      <c r="D270" s="832" t="s">
        <v>5813</v>
      </c>
      <c r="E270" s="832" t="s">
        <v>5814</v>
      </c>
      <c r="F270" s="849"/>
      <c r="G270" s="849"/>
      <c r="H270" s="849"/>
      <c r="I270" s="849"/>
      <c r="J270" s="849">
        <v>2</v>
      </c>
      <c r="K270" s="849">
        <v>428</v>
      </c>
      <c r="L270" s="849">
        <v>1</v>
      </c>
      <c r="M270" s="849">
        <v>214</v>
      </c>
      <c r="N270" s="849"/>
      <c r="O270" s="849"/>
      <c r="P270" s="837"/>
      <c r="Q270" s="850"/>
    </row>
    <row r="271" spans="1:17" ht="14.4" customHeight="1" x14ac:dyDescent="0.3">
      <c r="A271" s="831" t="s">
        <v>5710</v>
      </c>
      <c r="B271" s="832" t="s">
        <v>5293</v>
      </c>
      <c r="C271" s="832" t="s">
        <v>4804</v>
      </c>
      <c r="D271" s="832" t="s">
        <v>5815</v>
      </c>
      <c r="E271" s="832" t="s">
        <v>5816</v>
      </c>
      <c r="F271" s="849">
        <v>3</v>
      </c>
      <c r="G271" s="849">
        <v>465</v>
      </c>
      <c r="H271" s="849">
        <v>3</v>
      </c>
      <c r="I271" s="849">
        <v>155</v>
      </c>
      <c r="J271" s="849">
        <v>1</v>
      </c>
      <c r="K271" s="849">
        <v>155</v>
      </c>
      <c r="L271" s="849">
        <v>1</v>
      </c>
      <c r="M271" s="849">
        <v>155</v>
      </c>
      <c r="N271" s="849"/>
      <c r="O271" s="849"/>
      <c r="P271" s="837"/>
      <c r="Q271" s="850"/>
    </row>
    <row r="272" spans="1:17" ht="14.4" customHeight="1" x14ac:dyDescent="0.3">
      <c r="A272" s="831" t="s">
        <v>5710</v>
      </c>
      <c r="B272" s="832" t="s">
        <v>5293</v>
      </c>
      <c r="C272" s="832" t="s">
        <v>4804</v>
      </c>
      <c r="D272" s="832" t="s">
        <v>5817</v>
      </c>
      <c r="E272" s="832" t="s">
        <v>5818</v>
      </c>
      <c r="F272" s="849">
        <v>2</v>
      </c>
      <c r="G272" s="849">
        <v>374</v>
      </c>
      <c r="H272" s="849">
        <v>0.18181818181818182</v>
      </c>
      <c r="I272" s="849">
        <v>187</v>
      </c>
      <c r="J272" s="849">
        <v>11</v>
      </c>
      <c r="K272" s="849">
        <v>2057</v>
      </c>
      <c r="L272" s="849">
        <v>1</v>
      </c>
      <c r="M272" s="849">
        <v>187</v>
      </c>
      <c r="N272" s="849">
        <v>4</v>
      </c>
      <c r="O272" s="849">
        <v>752</v>
      </c>
      <c r="P272" s="837">
        <v>0.36558094312105005</v>
      </c>
      <c r="Q272" s="850">
        <v>188</v>
      </c>
    </row>
    <row r="273" spans="1:17" ht="14.4" customHeight="1" x14ac:dyDescent="0.3">
      <c r="A273" s="831" t="s">
        <v>5710</v>
      </c>
      <c r="B273" s="832" t="s">
        <v>5293</v>
      </c>
      <c r="C273" s="832" t="s">
        <v>4804</v>
      </c>
      <c r="D273" s="832" t="s">
        <v>5819</v>
      </c>
      <c r="E273" s="832" t="s">
        <v>5820</v>
      </c>
      <c r="F273" s="849">
        <v>6</v>
      </c>
      <c r="G273" s="849">
        <v>768</v>
      </c>
      <c r="H273" s="849">
        <v>2</v>
      </c>
      <c r="I273" s="849">
        <v>128</v>
      </c>
      <c r="J273" s="849">
        <v>3</v>
      </c>
      <c r="K273" s="849">
        <v>384</v>
      </c>
      <c r="L273" s="849">
        <v>1</v>
      </c>
      <c r="M273" s="849">
        <v>128</v>
      </c>
      <c r="N273" s="849">
        <v>6</v>
      </c>
      <c r="O273" s="849">
        <v>774</v>
      </c>
      <c r="P273" s="837">
        <v>2.015625</v>
      </c>
      <c r="Q273" s="850">
        <v>129</v>
      </c>
    </row>
    <row r="274" spans="1:17" ht="14.4" customHeight="1" x14ac:dyDescent="0.3">
      <c r="A274" s="831" t="s">
        <v>5710</v>
      </c>
      <c r="B274" s="832" t="s">
        <v>5293</v>
      </c>
      <c r="C274" s="832" t="s">
        <v>4804</v>
      </c>
      <c r="D274" s="832" t="s">
        <v>5821</v>
      </c>
      <c r="E274" s="832" t="s">
        <v>5822</v>
      </c>
      <c r="F274" s="849">
        <v>6</v>
      </c>
      <c r="G274" s="849">
        <v>1338</v>
      </c>
      <c r="H274" s="849">
        <v>1.1946428571428571</v>
      </c>
      <c r="I274" s="849">
        <v>223</v>
      </c>
      <c r="J274" s="849">
        <v>5</v>
      </c>
      <c r="K274" s="849">
        <v>1120</v>
      </c>
      <c r="L274" s="849">
        <v>1</v>
      </c>
      <c r="M274" s="849">
        <v>224</v>
      </c>
      <c r="N274" s="849">
        <v>3</v>
      </c>
      <c r="O274" s="849">
        <v>675</v>
      </c>
      <c r="P274" s="837">
        <v>0.6026785714285714</v>
      </c>
      <c r="Q274" s="850">
        <v>225</v>
      </c>
    </row>
    <row r="275" spans="1:17" ht="14.4" customHeight="1" x14ac:dyDescent="0.3">
      <c r="A275" s="831" t="s">
        <v>5710</v>
      </c>
      <c r="B275" s="832" t="s">
        <v>5293</v>
      </c>
      <c r="C275" s="832" t="s">
        <v>4804</v>
      </c>
      <c r="D275" s="832" t="s">
        <v>5823</v>
      </c>
      <c r="E275" s="832" t="s">
        <v>5824</v>
      </c>
      <c r="F275" s="849">
        <v>65</v>
      </c>
      <c r="G275" s="849">
        <v>14625</v>
      </c>
      <c r="H275" s="849">
        <v>1.4707361222847948</v>
      </c>
      <c r="I275" s="849">
        <v>225</v>
      </c>
      <c r="J275" s="849">
        <v>44</v>
      </c>
      <c r="K275" s="849">
        <v>9944</v>
      </c>
      <c r="L275" s="849">
        <v>1</v>
      </c>
      <c r="M275" s="849">
        <v>226</v>
      </c>
      <c r="N275" s="849">
        <v>69</v>
      </c>
      <c r="O275" s="849">
        <v>15663</v>
      </c>
      <c r="P275" s="837">
        <v>1.5751206757843925</v>
      </c>
      <c r="Q275" s="850">
        <v>227</v>
      </c>
    </row>
    <row r="276" spans="1:17" ht="14.4" customHeight="1" x14ac:dyDescent="0.3">
      <c r="A276" s="831" t="s">
        <v>5710</v>
      </c>
      <c r="B276" s="832" t="s">
        <v>5293</v>
      </c>
      <c r="C276" s="832" t="s">
        <v>4804</v>
      </c>
      <c r="D276" s="832" t="s">
        <v>5825</v>
      </c>
      <c r="E276" s="832" t="s">
        <v>5826</v>
      </c>
      <c r="F276" s="849">
        <v>3</v>
      </c>
      <c r="G276" s="849">
        <v>1878</v>
      </c>
      <c r="H276" s="849">
        <v>1</v>
      </c>
      <c r="I276" s="849">
        <v>626</v>
      </c>
      <c r="J276" s="849">
        <v>3</v>
      </c>
      <c r="K276" s="849">
        <v>1878</v>
      </c>
      <c r="L276" s="849">
        <v>1</v>
      </c>
      <c r="M276" s="849">
        <v>626</v>
      </c>
      <c r="N276" s="849">
        <v>1</v>
      </c>
      <c r="O276" s="849">
        <v>629</v>
      </c>
      <c r="P276" s="837">
        <v>0.3349307774227902</v>
      </c>
      <c r="Q276" s="850">
        <v>629</v>
      </c>
    </row>
    <row r="277" spans="1:17" ht="14.4" customHeight="1" x14ac:dyDescent="0.3">
      <c r="A277" s="831" t="s">
        <v>5710</v>
      </c>
      <c r="B277" s="832" t="s">
        <v>5293</v>
      </c>
      <c r="C277" s="832" t="s">
        <v>4804</v>
      </c>
      <c r="D277" s="832" t="s">
        <v>5296</v>
      </c>
      <c r="E277" s="832" t="s">
        <v>5297</v>
      </c>
      <c r="F277" s="849">
        <v>1</v>
      </c>
      <c r="G277" s="849">
        <v>265</v>
      </c>
      <c r="H277" s="849"/>
      <c r="I277" s="849">
        <v>265</v>
      </c>
      <c r="J277" s="849"/>
      <c r="K277" s="849"/>
      <c r="L277" s="849"/>
      <c r="M277" s="849"/>
      <c r="N277" s="849"/>
      <c r="O277" s="849"/>
      <c r="P277" s="837"/>
      <c r="Q277" s="850"/>
    </row>
    <row r="278" spans="1:17" ht="14.4" customHeight="1" x14ac:dyDescent="0.3">
      <c r="A278" s="831" t="s">
        <v>5710</v>
      </c>
      <c r="B278" s="832" t="s">
        <v>5293</v>
      </c>
      <c r="C278" s="832" t="s">
        <v>4804</v>
      </c>
      <c r="D278" s="832" t="s">
        <v>5827</v>
      </c>
      <c r="E278" s="832" t="s">
        <v>5828</v>
      </c>
      <c r="F278" s="849">
        <v>24</v>
      </c>
      <c r="G278" s="849">
        <v>8400</v>
      </c>
      <c r="H278" s="849">
        <v>4.8</v>
      </c>
      <c r="I278" s="849">
        <v>350</v>
      </c>
      <c r="J278" s="849">
        <v>5</v>
      </c>
      <c r="K278" s="849">
        <v>1750</v>
      </c>
      <c r="L278" s="849">
        <v>1</v>
      </c>
      <c r="M278" s="849">
        <v>350</v>
      </c>
      <c r="N278" s="849">
        <v>9</v>
      </c>
      <c r="O278" s="849">
        <v>3186</v>
      </c>
      <c r="P278" s="837">
        <v>1.8205714285714285</v>
      </c>
      <c r="Q278" s="850">
        <v>354</v>
      </c>
    </row>
    <row r="279" spans="1:17" ht="14.4" customHeight="1" x14ac:dyDescent="0.3">
      <c r="A279" s="831" t="s">
        <v>5710</v>
      </c>
      <c r="B279" s="832" t="s">
        <v>5293</v>
      </c>
      <c r="C279" s="832" t="s">
        <v>4804</v>
      </c>
      <c r="D279" s="832" t="s">
        <v>5829</v>
      </c>
      <c r="E279" s="832" t="s">
        <v>5830</v>
      </c>
      <c r="F279" s="849">
        <v>1</v>
      </c>
      <c r="G279" s="849">
        <v>4164</v>
      </c>
      <c r="H279" s="849">
        <v>0.2498799807969275</v>
      </c>
      <c r="I279" s="849">
        <v>4164</v>
      </c>
      <c r="J279" s="849">
        <v>4</v>
      </c>
      <c r="K279" s="849">
        <v>16664</v>
      </c>
      <c r="L279" s="849">
        <v>1</v>
      </c>
      <c r="M279" s="849">
        <v>4166</v>
      </c>
      <c r="N279" s="849">
        <v>3</v>
      </c>
      <c r="O279" s="849">
        <v>12519</v>
      </c>
      <c r="P279" s="837">
        <v>0.75126020163226115</v>
      </c>
      <c r="Q279" s="850">
        <v>4173</v>
      </c>
    </row>
    <row r="280" spans="1:17" ht="14.4" customHeight="1" x14ac:dyDescent="0.3">
      <c r="A280" s="831" t="s">
        <v>5710</v>
      </c>
      <c r="B280" s="832" t="s">
        <v>5293</v>
      </c>
      <c r="C280" s="832" t="s">
        <v>4804</v>
      </c>
      <c r="D280" s="832" t="s">
        <v>5831</v>
      </c>
      <c r="E280" s="832" t="s">
        <v>5832</v>
      </c>
      <c r="F280" s="849">
        <v>17</v>
      </c>
      <c r="G280" s="849">
        <v>4811</v>
      </c>
      <c r="H280" s="849">
        <v>5.666666666666667</v>
      </c>
      <c r="I280" s="849">
        <v>283</v>
      </c>
      <c r="J280" s="849">
        <v>3</v>
      </c>
      <c r="K280" s="849">
        <v>849</v>
      </c>
      <c r="L280" s="849">
        <v>1</v>
      </c>
      <c r="M280" s="849">
        <v>283</v>
      </c>
      <c r="N280" s="849">
        <v>3</v>
      </c>
      <c r="O280" s="849">
        <v>852</v>
      </c>
      <c r="P280" s="837">
        <v>1.0035335689045937</v>
      </c>
      <c r="Q280" s="850">
        <v>284</v>
      </c>
    </row>
    <row r="281" spans="1:17" ht="14.4" customHeight="1" x14ac:dyDescent="0.3">
      <c r="A281" s="831" t="s">
        <v>5710</v>
      </c>
      <c r="B281" s="832" t="s">
        <v>5293</v>
      </c>
      <c r="C281" s="832" t="s">
        <v>4804</v>
      </c>
      <c r="D281" s="832" t="s">
        <v>5833</v>
      </c>
      <c r="E281" s="832" t="s">
        <v>5834</v>
      </c>
      <c r="F281" s="849">
        <v>18</v>
      </c>
      <c r="G281" s="849">
        <v>113760</v>
      </c>
      <c r="H281" s="849">
        <v>5.9981018664979437</v>
      </c>
      <c r="I281" s="849">
        <v>6320</v>
      </c>
      <c r="J281" s="849">
        <v>3</v>
      </c>
      <c r="K281" s="849">
        <v>18966</v>
      </c>
      <c r="L281" s="849">
        <v>1</v>
      </c>
      <c r="M281" s="849">
        <v>6322</v>
      </c>
      <c r="N281" s="849">
        <v>7</v>
      </c>
      <c r="O281" s="849">
        <v>44317</v>
      </c>
      <c r="P281" s="837">
        <v>2.3366550669619319</v>
      </c>
      <c r="Q281" s="850">
        <v>6331</v>
      </c>
    </row>
    <row r="282" spans="1:17" ht="14.4" customHeight="1" x14ac:dyDescent="0.3">
      <c r="A282" s="831" t="s">
        <v>5710</v>
      </c>
      <c r="B282" s="832" t="s">
        <v>5293</v>
      </c>
      <c r="C282" s="832" t="s">
        <v>4804</v>
      </c>
      <c r="D282" s="832" t="s">
        <v>5835</v>
      </c>
      <c r="E282" s="832" t="s">
        <v>5836</v>
      </c>
      <c r="F282" s="849">
        <v>6</v>
      </c>
      <c r="G282" s="849">
        <v>9450</v>
      </c>
      <c r="H282" s="849">
        <v>2.9961953075459733</v>
      </c>
      <c r="I282" s="849">
        <v>1575</v>
      </c>
      <c r="J282" s="849">
        <v>2</v>
      </c>
      <c r="K282" s="849">
        <v>3154</v>
      </c>
      <c r="L282" s="849">
        <v>1</v>
      </c>
      <c r="M282" s="849">
        <v>1577</v>
      </c>
      <c r="N282" s="849">
        <v>1</v>
      </c>
      <c r="O282" s="849">
        <v>1584</v>
      </c>
      <c r="P282" s="837">
        <v>0.50221940393151554</v>
      </c>
      <c r="Q282" s="850">
        <v>1584</v>
      </c>
    </row>
    <row r="283" spans="1:17" ht="14.4" customHeight="1" x14ac:dyDescent="0.3">
      <c r="A283" s="831" t="s">
        <v>5710</v>
      </c>
      <c r="B283" s="832" t="s">
        <v>5293</v>
      </c>
      <c r="C283" s="832" t="s">
        <v>4804</v>
      </c>
      <c r="D283" s="832" t="s">
        <v>5837</v>
      </c>
      <c r="E283" s="832" t="s">
        <v>5838</v>
      </c>
      <c r="F283" s="849">
        <v>2</v>
      </c>
      <c r="G283" s="849">
        <v>7720</v>
      </c>
      <c r="H283" s="849">
        <v>0.18172402429264159</v>
      </c>
      <c r="I283" s="849">
        <v>3860</v>
      </c>
      <c r="J283" s="849">
        <v>11</v>
      </c>
      <c r="K283" s="849">
        <v>42482</v>
      </c>
      <c r="L283" s="849">
        <v>1</v>
      </c>
      <c r="M283" s="849">
        <v>3862</v>
      </c>
      <c r="N283" s="849">
        <v>6</v>
      </c>
      <c r="O283" s="849">
        <v>23202</v>
      </c>
      <c r="P283" s="837">
        <v>0.54616072689609718</v>
      </c>
      <c r="Q283" s="850">
        <v>3867</v>
      </c>
    </row>
    <row r="284" spans="1:17" ht="14.4" customHeight="1" x14ac:dyDescent="0.3">
      <c r="A284" s="831" t="s">
        <v>5710</v>
      </c>
      <c r="B284" s="832" t="s">
        <v>5293</v>
      </c>
      <c r="C284" s="832" t="s">
        <v>4804</v>
      </c>
      <c r="D284" s="832" t="s">
        <v>5839</v>
      </c>
      <c r="E284" s="832" t="s">
        <v>5840</v>
      </c>
      <c r="F284" s="849">
        <v>1</v>
      </c>
      <c r="G284" s="849">
        <v>5210</v>
      </c>
      <c r="H284" s="849">
        <v>0.33320542338193909</v>
      </c>
      <c r="I284" s="849">
        <v>5210</v>
      </c>
      <c r="J284" s="849">
        <v>3</v>
      </c>
      <c r="K284" s="849">
        <v>15636</v>
      </c>
      <c r="L284" s="849">
        <v>1</v>
      </c>
      <c r="M284" s="849">
        <v>5212</v>
      </c>
      <c r="N284" s="849">
        <v>1</v>
      </c>
      <c r="O284" s="849">
        <v>5219</v>
      </c>
      <c r="P284" s="837">
        <v>0.33378101816321309</v>
      </c>
      <c r="Q284" s="850">
        <v>5219</v>
      </c>
    </row>
    <row r="285" spans="1:17" ht="14.4" customHeight="1" x14ac:dyDescent="0.3">
      <c r="A285" s="831" t="s">
        <v>5710</v>
      </c>
      <c r="B285" s="832" t="s">
        <v>5293</v>
      </c>
      <c r="C285" s="832" t="s">
        <v>4804</v>
      </c>
      <c r="D285" s="832" t="s">
        <v>5841</v>
      </c>
      <c r="E285" s="832" t="s">
        <v>5842</v>
      </c>
      <c r="F285" s="849">
        <v>2</v>
      </c>
      <c r="G285" s="849">
        <v>3404</v>
      </c>
      <c r="H285" s="849">
        <v>1.9976525821596245</v>
      </c>
      <c r="I285" s="849">
        <v>1702</v>
      </c>
      <c r="J285" s="849">
        <v>1</v>
      </c>
      <c r="K285" s="849">
        <v>1704</v>
      </c>
      <c r="L285" s="849">
        <v>1</v>
      </c>
      <c r="M285" s="849">
        <v>1704</v>
      </c>
      <c r="N285" s="849">
        <v>4</v>
      </c>
      <c r="O285" s="849">
        <v>6836</v>
      </c>
      <c r="P285" s="837">
        <v>4.011737089201878</v>
      </c>
      <c r="Q285" s="850">
        <v>1709</v>
      </c>
    </row>
    <row r="286" spans="1:17" ht="14.4" customHeight="1" x14ac:dyDescent="0.3">
      <c r="A286" s="831" t="s">
        <v>5710</v>
      </c>
      <c r="B286" s="832" t="s">
        <v>5293</v>
      </c>
      <c r="C286" s="832" t="s">
        <v>4804</v>
      </c>
      <c r="D286" s="832" t="s">
        <v>5843</v>
      </c>
      <c r="E286" s="832" t="s">
        <v>5844</v>
      </c>
      <c r="F286" s="849">
        <v>20</v>
      </c>
      <c r="G286" s="849">
        <v>25880</v>
      </c>
      <c r="H286" s="849">
        <v>1.0526315789473684</v>
      </c>
      <c r="I286" s="849">
        <v>1294</v>
      </c>
      <c r="J286" s="849">
        <v>19</v>
      </c>
      <c r="K286" s="849">
        <v>24586</v>
      </c>
      <c r="L286" s="849">
        <v>1</v>
      </c>
      <c r="M286" s="849">
        <v>1294</v>
      </c>
      <c r="N286" s="849">
        <v>18</v>
      </c>
      <c r="O286" s="849">
        <v>23346</v>
      </c>
      <c r="P286" s="837">
        <v>0.94956479297160989</v>
      </c>
      <c r="Q286" s="850">
        <v>1297</v>
      </c>
    </row>
    <row r="287" spans="1:17" ht="14.4" customHeight="1" x14ac:dyDescent="0.3">
      <c r="A287" s="831" t="s">
        <v>5710</v>
      </c>
      <c r="B287" s="832" t="s">
        <v>5293</v>
      </c>
      <c r="C287" s="832" t="s">
        <v>4804</v>
      </c>
      <c r="D287" s="832" t="s">
        <v>5845</v>
      </c>
      <c r="E287" s="832" t="s">
        <v>5846</v>
      </c>
      <c r="F287" s="849">
        <v>19</v>
      </c>
      <c r="G287" s="849">
        <v>22382</v>
      </c>
      <c r="H287" s="849">
        <v>1.1176470588235294</v>
      </c>
      <c r="I287" s="849">
        <v>1178</v>
      </c>
      <c r="J287" s="849">
        <v>17</v>
      </c>
      <c r="K287" s="849">
        <v>20026</v>
      </c>
      <c r="L287" s="849">
        <v>1</v>
      </c>
      <c r="M287" s="849">
        <v>1178</v>
      </c>
      <c r="N287" s="849">
        <v>18</v>
      </c>
      <c r="O287" s="849">
        <v>21240</v>
      </c>
      <c r="P287" s="837">
        <v>1.0606211924498152</v>
      </c>
      <c r="Q287" s="850">
        <v>1180</v>
      </c>
    </row>
    <row r="288" spans="1:17" ht="14.4" customHeight="1" x14ac:dyDescent="0.3">
      <c r="A288" s="831" t="s">
        <v>5710</v>
      </c>
      <c r="B288" s="832" t="s">
        <v>5293</v>
      </c>
      <c r="C288" s="832" t="s">
        <v>4804</v>
      </c>
      <c r="D288" s="832" t="s">
        <v>5847</v>
      </c>
      <c r="E288" s="832" t="s">
        <v>5848</v>
      </c>
      <c r="F288" s="849">
        <v>7</v>
      </c>
      <c r="G288" s="849">
        <v>36099</v>
      </c>
      <c r="H288" s="849">
        <v>0.34993214424195423</v>
      </c>
      <c r="I288" s="849">
        <v>5157</v>
      </c>
      <c r="J288" s="849">
        <v>20</v>
      </c>
      <c r="K288" s="849">
        <v>103160</v>
      </c>
      <c r="L288" s="849">
        <v>1</v>
      </c>
      <c r="M288" s="849">
        <v>5158</v>
      </c>
      <c r="N288" s="849">
        <v>11</v>
      </c>
      <c r="O288" s="849">
        <v>56782</v>
      </c>
      <c r="P288" s="837">
        <v>0.55042652190771613</v>
      </c>
      <c r="Q288" s="850">
        <v>5162</v>
      </c>
    </row>
    <row r="289" spans="1:17" ht="14.4" customHeight="1" x14ac:dyDescent="0.3">
      <c r="A289" s="831" t="s">
        <v>5710</v>
      </c>
      <c r="B289" s="832" t="s">
        <v>5293</v>
      </c>
      <c r="C289" s="832" t="s">
        <v>4804</v>
      </c>
      <c r="D289" s="832" t="s">
        <v>5849</v>
      </c>
      <c r="E289" s="832" t="s">
        <v>5850</v>
      </c>
      <c r="F289" s="849">
        <v>6</v>
      </c>
      <c r="G289" s="849">
        <v>4806</v>
      </c>
      <c r="H289" s="849">
        <v>1.4981296758104738</v>
      </c>
      <c r="I289" s="849">
        <v>801</v>
      </c>
      <c r="J289" s="849">
        <v>4</v>
      </c>
      <c r="K289" s="849">
        <v>3208</v>
      </c>
      <c r="L289" s="849">
        <v>1</v>
      </c>
      <c r="M289" s="849">
        <v>802</v>
      </c>
      <c r="N289" s="849">
        <v>1</v>
      </c>
      <c r="O289" s="849">
        <v>808</v>
      </c>
      <c r="P289" s="837">
        <v>0.25187032418952621</v>
      </c>
      <c r="Q289" s="850">
        <v>808</v>
      </c>
    </row>
    <row r="290" spans="1:17" ht="14.4" customHeight="1" x14ac:dyDescent="0.3">
      <c r="A290" s="831" t="s">
        <v>5710</v>
      </c>
      <c r="B290" s="832" t="s">
        <v>5293</v>
      </c>
      <c r="C290" s="832" t="s">
        <v>4804</v>
      </c>
      <c r="D290" s="832" t="s">
        <v>5851</v>
      </c>
      <c r="E290" s="832" t="s">
        <v>5852</v>
      </c>
      <c r="F290" s="849">
        <v>202</v>
      </c>
      <c r="G290" s="849">
        <v>35754</v>
      </c>
      <c r="H290" s="849">
        <v>1.4989937950695957</v>
      </c>
      <c r="I290" s="849">
        <v>177</v>
      </c>
      <c r="J290" s="849">
        <v>134</v>
      </c>
      <c r="K290" s="849">
        <v>23852</v>
      </c>
      <c r="L290" s="849">
        <v>1</v>
      </c>
      <c r="M290" s="849">
        <v>178</v>
      </c>
      <c r="N290" s="849">
        <v>170</v>
      </c>
      <c r="O290" s="849">
        <v>30430</v>
      </c>
      <c r="P290" s="837">
        <v>1.2757840013416066</v>
      </c>
      <c r="Q290" s="850">
        <v>179</v>
      </c>
    </row>
    <row r="291" spans="1:17" ht="14.4" customHeight="1" x14ac:dyDescent="0.3">
      <c r="A291" s="831" t="s">
        <v>5710</v>
      </c>
      <c r="B291" s="832" t="s">
        <v>5293</v>
      </c>
      <c r="C291" s="832" t="s">
        <v>4804</v>
      </c>
      <c r="D291" s="832" t="s">
        <v>5853</v>
      </c>
      <c r="E291" s="832" t="s">
        <v>5854</v>
      </c>
      <c r="F291" s="849">
        <v>37</v>
      </c>
      <c r="G291" s="849">
        <v>75813</v>
      </c>
      <c r="H291" s="849">
        <v>0.82182113821138214</v>
      </c>
      <c r="I291" s="849">
        <v>2049</v>
      </c>
      <c r="J291" s="849">
        <v>45</v>
      </c>
      <c r="K291" s="849">
        <v>92250</v>
      </c>
      <c r="L291" s="849">
        <v>1</v>
      </c>
      <c r="M291" s="849">
        <v>2050</v>
      </c>
      <c r="N291" s="849">
        <v>39</v>
      </c>
      <c r="O291" s="849">
        <v>80067</v>
      </c>
      <c r="P291" s="837">
        <v>0.86793495934959353</v>
      </c>
      <c r="Q291" s="850">
        <v>2053</v>
      </c>
    </row>
    <row r="292" spans="1:17" ht="14.4" customHeight="1" x14ac:dyDescent="0.3">
      <c r="A292" s="831" t="s">
        <v>5710</v>
      </c>
      <c r="B292" s="832" t="s">
        <v>5293</v>
      </c>
      <c r="C292" s="832" t="s">
        <v>4804</v>
      </c>
      <c r="D292" s="832" t="s">
        <v>5855</v>
      </c>
      <c r="E292" s="832" t="s">
        <v>5856</v>
      </c>
      <c r="F292" s="849">
        <v>5</v>
      </c>
      <c r="G292" s="849">
        <v>13685</v>
      </c>
      <c r="H292" s="849">
        <v>0.83333333333333337</v>
      </c>
      <c r="I292" s="849">
        <v>2737</v>
      </c>
      <c r="J292" s="849">
        <v>6</v>
      </c>
      <c r="K292" s="849">
        <v>16422</v>
      </c>
      <c r="L292" s="849">
        <v>1</v>
      </c>
      <c r="M292" s="849">
        <v>2737</v>
      </c>
      <c r="N292" s="849">
        <v>10</v>
      </c>
      <c r="O292" s="849">
        <v>27400</v>
      </c>
      <c r="P292" s="837">
        <v>1.6684934843502619</v>
      </c>
      <c r="Q292" s="850">
        <v>2740</v>
      </c>
    </row>
    <row r="293" spans="1:17" ht="14.4" customHeight="1" x14ac:dyDescent="0.3">
      <c r="A293" s="831" t="s">
        <v>5710</v>
      </c>
      <c r="B293" s="832" t="s">
        <v>5293</v>
      </c>
      <c r="C293" s="832" t="s">
        <v>4804</v>
      </c>
      <c r="D293" s="832" t="s">
        <v>5857</v>
      </c>
      <c r="E293" s="832" t="s">
        <v>5858</v>
      </c>
      <c r="F293" s="849"/>
      <c r="G293" s="849"/>
      <c r="H293" s="849"/>
      <c r="I293" s="849"/>
      <c r="J293" s="849">
        <v>1</v>
      </c>
      <c r="K293" s="849">
        <v>5270</v>
      </c>
      <c r="L293" s="849">
        <v>1</v>
      </c>
      <c r="M293" s="849">
        <v>5270</v>
      </c>
      <c r="N293" s="849">
        <v>4</v>
      </c>
      <c r="O293" s="849">
        <v>21096</v>
      </c>
      <c r="P293" s="837">
        <v>4.0030360531309297</v>
      </c>
      <c r="Q293" s="850">
        <v>5274</v>
      </c>
    </row>
    <row r="294" spans="1:17" ht="14.4" customHeight="1" x14ac:dyDescent="0.3">
      <c r="A294" s="831" t="s">
        <v>5710</v>
      </c>
      <c r="B294" s="832" t="s">
        <v>5293</v>
      </c>
      <c r="C294" s="832" t="s">
        <v>4804</v>
      </c>
      <c r="D294" s="832" t="s">
        <v>5859</v>
      </c>
      <c r="E294" s="832" t="s">
        <v>5860</v>
      </c>
      <c r="F294" s="849">
        <v>1</v>
      </c>
      <c r="G294" s="849">
        <v>675</v>
      </c>
      <c r="H294" s="849">
        <v>1</v>
      </c>
      <c r="I294" s="849">
        <v>675</v>
      </c>
      <c r="J294" s="849">
        <v>1</v>
      </c>
      <c r="K294" s="849">
        <v>675</v>
      </c>
      <c r="L294" s="849">
        <v>1</v>
      </c>
      <c r="M294" s="849">
        <v>675</v>
      </c>
      <c r="N294" s="849">
        <v>1</v>
      </c>
      <c r="O294" s="849">
        <v>678</v>
      </c>
      <c r="P294" s="837">
        <v>1.0044444444444445</v>
      </c>
      <c r="Q294" s="850">
        <v>678</v>
      </c>
    </row>
    <row r="295" spans="1:17" ht="14.4" customHeight="1" x14ac:dyDescent="0.3">
      <c r="A295" s="831" t="s">
        <v>5710</v>
      </c>
      <c r="B295" s="832" t="s">
        <v>5293</v>
      </c>
      <c r="C295" s="832" t="s">
        <v>4804</v>
      </c>
      <c r="D295" s="832" t="s">
        <v>5861</v>
      </c>
      <c r="E295" s="832" t="s">
        <v>5862</v>
      </c>
      <c r="F295" s="849"/>
      <c r="G295" s="849"/>
      <c r="H295" s="849"/>
      <c r="I295" s="849"/>
      <c r="J295" s="849"/>
      <c r="K295" s="849"/>
      <c r="L295" s="849"/>
      <c r="M295" s="849"/>
      <c r="N295" s="849">
        <v>2</v>
      </c>
      <c r="O295" s="849">
        <v>312</v>
      </c>
      <c r="P295" s="837"/>
      <c r="Q295" s="850">
        <v>156</v>
      </c>
    </row>
    <row r="296" spans="1:17" ht="14.4" customHeight="1" x14ac:dyDescent="0.3">
      <c r="A296" s="831" t="s">
        <v>5710</v>
      </c>
      <c r="B296" s="832" t="s">
        <v>5293</v>
      </c>
      <c r="C296" s="832" t="s">
        <v>4804</v>
      </c>
      <c r="D296" s="832" t="s">
        <v>5863</v>
      </c>
      <c r="E296" s="832" t="s">
        <v>5864</v>
      </c>
      <c r="F296" s="849">
        <v>1</v>
      </c>
      <c r="G296" s="849">
        <v>199</v>
      </c>
      <c r="H296" s="849"/>
      <c r="I296" s="849">
        <v>199</v>
      </c>
      <c r="J296" s="849"/>
      <c r="K296" s="849"/>
      <c r="L296" s="849"/>
      <c r="M296" s="849"/>
      <c r="N296" s="849">
        <v>4</v>
      </c>
      <c r="O296" s="849">
        <v>804</v>
      </c>
      <c r="P296" s="837"/>
      <c r="Q296" s="850">
        <v>201</v>
      </c>
    </row>
    <row r="297" spans="1:17" ht="14.4" customHeight="1" x14ac:dyDescent="0.3">
      <c r="A297" s="831" t="s">
        <v>5710</v>
      </c>
      <c r="B297" s="832" t="s">
        <v>5293</v>
      </c>
      <c r="C297" s="832" t="s">
        <v>4804</v>
      </c>
      <c r="D297" s="832" t="s">
        <v>5865</v>
      </c>
      <c r="E297" s="832" t="s">
        <v>5866</v>
      </c>
      <c r="F297" s="849">
        <v>20</v>
      </c>
      <c r="G297" s="849">
        <v>4080</v>
      </c>
      <c r="H297" s="849">
        <v>4.975609756097561</v>
      </c>
      <c r="I297" s="849">
        <v>204</v>
      </c>
      <c r="J297" s="849">
        <v>4</v>
      </c>
      <c r="K297" s="849">
        <v>820</v>
      </c>
      <c r="L297" s="849">
        <v>1</v>
      </c>
      <c r="M297" s="849">
        <v>205</v>
      </c>
      <c r="N297" s="849">
        <v>35</v>
      </c>
      <c r="O297" s="849">
        <v>7245</v>
      </c>
      <c r="P297" s="837">
        <v>8.8353658536585371</v>
      </c>
      <c r="Q297" s="850">
        <v>207</v>
      </c>
    </row>
    <row r="298" spans="1:17" ht="14.4" customHeight="1" x14ac:dyDescent="0.3">
      <c r="A298" s="831" t="s">
        <v>5710</v>
      </c>
      <c r="B298" s="832" t="s">
        <v>5293</v>
      </c>
      <c r="C298" s="832" t="s">
        <v>4804</v>
      </c>
      <c r="D298" s="832" t="s">
        <v>5867</v>
      </c>
      <c r="E298" s="832" t="s">
        <v>5868</v>
      </c>
      <c r="F298" s="849">
        <v>9</v>
      </c>
      <c r="G298" s="849">
        <v>3834</v>
      </c>
      <c r="H298" s="849">
        <v>2.9929742388758784</v>
      </c>
      <c r="I298" s="849">
        <v>426</v>
      </c>
      <c r="J298" s="849">
        <v>3</v>
      </c>
      <c r="K298" s="849">
        <v>1281</v>
      </c>
      <c r="L298" s="849">
        <v>1</v>
      </c>
      <c r="M298" s="849">
        <v>427</v>
      </c>
      <c r="N298" s="849">
        <v>3</v>
      </c>
      <c r="O298" s="849">
        <v>1284</v>
      </c>
      <c r="P298" s="837">
        <v>1.0023419203747073</v>
      </c>
      <c r="Q298" s="850">
        <v>428</v>
      </c>
    </row>
    <row r="299" spans="1:17" ht="14.4" customHeight="1" x14ac:dyDescent="0.3">
      <c r="A299" s="831" t="s">
        <v>5710</v>
      </c>
      <c r="B299" s="832" t="s">
        <v>5293</v>
      </c>
      <c r="C299" s="832" t="s">
        <v>4804</v>
      </c>
      <c r="D299" s="832" t="s">
        <v>5869</v>
      </c>
      <c r="E299" s="832" t="s">
        <v>5870</v>
      </c>
      <c r="F299" s="849">
        <v>3</v>
      </c>
      <c r="G299" s="849">
        <v>489</v>
      </c>
      <c r="H299" s="849">
        <v>3</v>
      </c>
      <c r="I299" s="849">
        <v>163</v>
      </c>
      <c r="J299" s="849">
        <v>1</v>
      </c>
      <c r="K299" s="849">
        <v>163</v>
      </c>
      <c r="L299" s="849">
        <v>1</v>
      </c>
      <c r="M299" s="849">
        <v>163</v>
      </c>
      <c r="N299" s="849">
        <v>1</v>
      </c>
      <c r="O299" s="849">
        <v>164</v>
      </c>
      <c r="P299" s="837">
        <v>1.0061349693251533</v>
      </c>
      <c r="Q299" s="850">
        <v>164</v>
      </c>
    </row>
    <row r="300" spans="1:17" ht="14.4" customHeight="1" x14ac:dyDescent="0.3">
      <c r="A300" s="831" t="s">
        <v>5710</v>
      </c>
      <c r="B300" s="832" t="s">
        <v>5293</v>
      </c>
      <c r="C300" s="832" t="s">
        <v>4804</v>
      </c>
      <c r="D300" s="832" t="s">
        <v>5871</v>
      </c>
      <c r="E300" s="832" t="s">
        <v>5872</v>
      </c>
      <c r="F300" s="849">
        <v>1</v>
      </c>
      <c r="G300" s="849">
        <v>436</v>
      </c>
      <c r="H300" s="849"/>
      <c r="I300" s="849">
        <v>436</v>
      </c>
      <c r="J300" s="849"/>
      <c r="K300" s="849"/>
      <c r="L300" s="849"/>
      <c r="M300" s="849"/>
      <c r="N300" s="849">
        <v>1</v>
      </c>
      <c r="O300" s="849">
        <v>438</v>
      </c>
      <c r="P300" s="837"/>
      <c r="Q300" s="850">
        <v>438</v>
      </c>
    </row>
    <row r="301" spans="1:17" ht="14.4" customHeight="1" x14ac:dyDescent="0.3">
      <c r="A301" s="831" t="s">
        <v>5710</v>
      </c>
      <c r="B301" s="832" t="s">
        <v>5293</v>
      </c>
      <c r="C301" s="832" t="s">
        <v>4804</v>
      </c>
      <c r="D301" s="832" t="s">
        <v>5873</v>
      </c>
      <c r="E301" s="832" t="s">
        <v>5874</v>
      </c>
      <c r="F301" s="849">
        <v>33</v>
      </c>
      <c r="G301" s="849">
        <v>71115</v>
      </c>
      <c r="H301" s="849">
        <v>1.3743622448979591</v>
      </c>
      <c r="I301" s="849">
        <v>2155</v>
      </c>
      <c r="J301" s="849">
        <v>24</v>
      </c>
      <c r="K301" s="849">
        <v>51744</v>
      </c>
      <c r="L301" s="849">
        <v>1</v>
      </c>
      <c r="M301" s="849">
        <v>2156</v>
      </c>
      <c r="N301" s="849">
        <v>21</v>
      </c>
      <c r="O301" s="849">
        <v>45339</v>
      </c>
      <c r="P301" s="837">
        <v>0.87621753246753242</v>
      </c>
      <c r="Q301" s="850">
        <v>2159</v>
      </c>
    </row>
    <row r="302" spans="1:17" ht="14.4" customHeight="1" x14ac:dyDescent="0.3">
      <c r="A302" s="831" t="s">
        <v>5710</v>
      </c>
      <c r="B302" s="832" t="s">
        <v>5293</v>
      </c>
      <c r="C302" s="832" t="s">
        <v>4804</v>
      </c>
      <c r="D302" s="832" t="s">
        <v>5875</v>
      </c>
      <c r="E302" s="832" t="s">
        <v>5838</v>
      </c>
      <c r="F302" s="849">
        <v>2</v>
      </c>
      <c r="G302" s="849">
        <v>3778</v>
      </c>
      <c r="H302" s="849">
        <v>0.15384615384615385</v>
      </c>
      <c r="I302" s="849">
        <v>1889</v>
      </c>
      <c r="J302" s="849">
        <v>13</v>
      </c>
      <c r="K302" s="849">
        <v>24557</v>
      </c>
      <c r="L302" s="849">
        <v>1</v>
      </c>
      <c r="M302" s="849">
        <v>1889</v>
      </c>
      <c r="N302" s="849">
        <v>6</v>
      </c>
      <c r="O302" s="849">
        <v>11352</v>
      </c>
      <c r="P302" s="837">
        <v>0.4622714500956957</v>
      </c>
      <c r="Q302" s="850">
        <v>1892</v>
      </c>
    </row>
    <row r="303" spans="1:17" ht="14.4" customHeight="1" x14ac:dyDescent="0.3">
      <c r="A303" s="831" t="s">
        <v>5710</v>
      </c>
      <c r="B303" s="832" t="s">
        <v>5293</v>
      </c>
      <c r="C303" s="832" t="s">
        <v>4804</v>
      </c>
      <c r="D303" s="832" t="s">
        <v>5876</v>
      </c>
      <c r="E303" s="832" t="s">
        <v>5877</v>
      </c>
      <c r="F303" s="849">
        <v>1</v>
      </c>
      <c r="G303" s="849">
        <v>163</v>
      </c>
      <c r="H303" s="849"/>
      <c r="I303" s="849">
        <v>163</v>
      </c>
      <c r="J303" s="849"/>
      <c r="K303" s="849"/>
      <c r="L303" s="849"/>
      <c r="M303" s="849"/>
      <c r="N303" s="849"/>
      <c r="O303" s="849"/>
      <c r="P303" s="837"/>
      <c r="Q303" s="850"/>
    </row>
    <row r="304" spans="1:17" ht="14.4" customHeight="1" x14ac:dyDescent="0.3">
      <c r="A304" s="831" t="s">
        <v>5710</v>
      </c>
      <c r="B304" s="832" t="s">
        <v>5293</v>
      </c>
      <c r="C304" s="832" t="s">
        <v>4804</v>
      </c>
      <c r="D304" s="832" t="s">
        <v>5878</v>
      </c>
      <c r="E304" s="832" t="s">
        <v>5879</v>
      </c>
      <c r="F304" s="849"/>
      <c r="G304" s="849"/>
      <c r="H304" s="849"/>
      <c r="I304" s="849"/>
      <c r="J304" s="849">
        <v>1</v>
      </c>
      <c r="K304" s="849">
        <v>9840</v>
      </c>
      <c r="L304" s="849">
        <v>1</v>
      </c>
      <c r="M304" s="849">
        <v>9840</v>
      </c>
      <c r="N304" s="849"/>
      <c r="O304" s="849"/>
      <c r="P304" s="837"/>
      <c r="Q304" s="850"/>
    </row>
    <row r="305" spans="1:17" ht="14.4" customHeight="1" x14ac:dyDescent="0.3">
      <c r="A305" s="831" t="s">
        <v>5710</v>
      </c>
      <c r="B305" s="832" t="s">
        <v>5293</v>
      </c>
      <c r="C305" s="832" t="s">
        <v>4804</v>
      </c>
      <c r="D305" s="832" t="s">
        <v>5880</v>
      </c>
      <c r="E305" s="832" t="s">
        <v>5881</v>
      </c>
      <c r="F305" s="849">
        <v>1</v>
      </c>
      <c r="G305" s="849">
        <v>934</v>
      </c>
      <c r="H305" s="849"/>
      <c r="I305" s="849">
        <v>934</v>
      </c>
      <c r="J305" s="849"/>
      <c r="K305" s="849"/>
      <c r="L305" s="849"/>
      <c r="M305" s="849"/>
      <c r="N305" s="849"/>
      <c r="O305" s="849"/>
      <c r="P305" s="837"/>
      <c r="Q305" s="850"/>
    </row>
    <row r="306" spans="1:17" ht="14.4" customHeight="1" x14ac:dyDescent="0.3">
      <c r="A306" s="831" t="s">
        <v>5710</v>
      </c>
      <c r="B306" s="832" t="s">
        <v>5293</v>
      </c>
      <c r="C306" s="832" t="s">
        <v>4804</v>
      </c>
      <c r="D306" s="832" t="s">
        <v>5882</v>
      </c>
      <c r="E306" s="832" t="s">
        <v>5883</v>
      </c>
      <c r="F306" s="849">
        <v>18</v>
      </c>
      <c r="G306" s="849">
        <v>152280</v>
      </c>
      <c r="H306" s="849">
        <v>0.58050792537415852</v>
      </c>
      <c r="I306" s="849">
        <v>8460</v>
      </c>
      <c r="J306" s="849">
        <v>31</v>
      </c>
      <c r="K306" s="849">
        <v>262322</v>
      </c>
      <c r="L306" s="849">
        <v>1</v>
      </c>
      <c r="M306" s="849">
        <v>8462</v>
      </c>
      <c r="N306" s="849">
        <v>15</v>
      </c>
      <c r="O306" s="849">
        <v>127050</v>
      </c>
      <c r="P306" s="837">
        <v>0.48432842079581584</v>
      </c>
      <c r="Q306" s="850">
        <v>8470</v>
      </c>
    </row>
    <row r="307" spans="1:17" ht="14.4" customHeight="1" x14ac:dyDescent="0.3">
      <c r="A307" s="831" t="s">
        <v>5710</v>
      </c>
      <c r="B307" s="832" t="s">
        <v>5293</v>
      </c>
      <c r="C307" s="832" t="s">
        <v>4804</v>
      </c>
      <c r="D307" s="832" t="s">
        <v>5884</v>
      </c>
      <c r="E307" s="832" t="s">
        <v>5885</v>
      </c>
      <c r="F307" s="849">
        <v>2</v>
      </c>
      <c r="G307" s="849">
        <v>320</v>
      </c>
      <c r="H307" s="849"/>
      <c r="I307" s="849">
        <v>160</v>
      </c>
      <c r="J307" s="849"/>
      <c r="K307" s="849"/>
      <c r="L307" s="849"/>
      <c r="M307" s="849"/>
      <c r="N307" s="849">
        <v>1</v>
      </c>
      <c r="O307" s="849">
        <v>162</v>
      </c>
      <c r="P307" s="837"/>
      <c r="Q307" s="850">
        <v>162</v>
      </c>
    </row>
    <row r="308" spans="1:17" ht="14.4" customHeight="1" x14ac:dyDescent="0.3">
      <c r="A308" s="831" t="s">
        <v>5710</v>
      </c>
      <c r="B308" s="832" t="s">
        <v>5293</v>
      </c>
      <c r="C308" s="832" t="s">
        <v>4804</v>
      </c>
      <c r="D308" s="832" t="s">
        <v>5886</v>
      </c>
      <c r="E308" s="832" t="s">
        <v>5887</v>
      </c>
      <c r="F308" s="849">
        <v>1</v>
      </c>
      <c r="G308" s="849">
        <v>2053</v>
      </c>
      <c r="H308" s="849">
        <v>0.99902676399026769</v>
      </c>
      <c r="I308" s="849">
        <v>2053</v>
      </c>
      <c r="J308" s="849">
        <v>1</v>
      </c>
      <c r="K308" s="849">
        <v>2055</v>
      </c>
      <c r="L308" s="849">
        <v>1</v>
      </c>
      <c r="M308" s="849">
        <v>2055</v>
      </c>
      <c r="N308" s="849"/>
      <c r="O308" s="849"/>
      <c r="P308" s="837"/>
      <c r="Q308" s="850"/>
    </row>
    <row r="309" spans="1:17" ht="14.4" customHeight="1" x14ac:dyDescent="0.3">
      <c r="A309" s="831" t="s">
        <v>5710</v>
      </c>
      <c r="B309" s="832" t="s">
        <v>5293</v>
      </c>
      <c r="C309" s="832" t="s">
        <v>4804</v>
      </c>
      <c r="D309" s="832" t="s">
        <v>5888</v>
      </c>
      <c r="E309" s="832" t="s">
        <v>5889</v>
      </c>
      <c r="F309" s="849"/>
      <c r="G309" s="849"/>
      <c r="H309" s="849"/>
      <c r="I309" s="849"/>
      <c r="J309" s="849">
        <v>2</v>
      </c>
      <c r="K309" s="849">
        <v>706</v>
      </c>
      <c r="L309" s="849">
        <v>1</v>
      </c>
      <c r="M309" s="849">
        <v>353</v>
      </c>
      <c r="N309" s="849">
        <v>3</v>
      </c>
      <c r="O309" s="849">
        <v>1062</v>
      </c>
      <c r="P309" s="837">
        <v>1.5042492917847026</v>
      </c>
      <c r="Q309" s="850">
        <v>354</v>
      </c>
    </row>
    <row r="310" spans="1:17" ht="14.4" customHeight="1" x14ac:dyDescent="0.3">
      <c r="A310" s="831" t="s">
        <v>5890</v>
      </c>
      <c r="B310" s="832" t="s">
        <v>5891</v>
      </c>
      <c r="C310" s="832" t="s">
        <v>4804</v>
      </c>
      <c r="D310" s="832" t="s">
        <v>5892</v>
      </c>
      <c r="E310" s="832" t="s">
        <v>5893</v>
      </c>
      <c r="F310" s="849">
        <v>27</v>
      </c>
      <c r="G310" s="849">
        <v>5697</v>
      </c>
      <c r="H310" s="849">
        <v>8.9575471698113205</v>
      </c>
      <c r="I310" s="849">
        <v>211</v>
      </c>
      <c r="J310" s="849">
        <v>3</v>
      </c>
      <c r="K310" s="849">
        <v>636</v>
      </c>
      <c r="L310" s="849">
        <v>1</v>
      </c>
      <c r="M310" s="849">
        <v>212</v>
      </c>
      <c r="N310" s="849">
        <v>21</v>
      </c>
      <c r="O310" s="849">
        <v>4473</v>
      </c>
      <c r="P310" s="837">
        <v>7.033018867924528</v>
      </c>
      <c r="Q310" s="850">
        <v>213</v>
      </c>
    </row>
    <row r="311" spans="1:17" ht="14.4" customHeight="1" x14ac:dyDescent="0.3">
      <c r="A311" s="831" t="s">
        <v>5890</v>
      </c>
      <c r="B311" s="832" t="s">
        <v>5891</v>
      </c>
      <c r="C311" s="832" t="s">
        <v>4804</v>
      </c>
      <c r="D311" s="832" t="s">
        <v>5894</v>
      </c>
      <c r="E311" s="832" t="s">
        <v>5893</v>
      </c>
      <c r="F311" s="849">
        <v>3</v>
      </c>
      <c r="G311" s="849">
        <v>261</v>
      </c>
      <c r="H311" s="849"/>
      <c r="I311" s="849">
        <v>87</v>
      </c>
      <c r="J311" s="849"/>
      <c r="K311" s="849"/>
      <c r="L311" s="849"/>
      <c r="M311" s="849"/>
      <c r="N311" s="849"/>
      <c r="O311" s="849"/>
      <c r="P311" s="837"/>
      <c r="Q311" s="850"/>
    </row>
    <row r="312" spans="1:17" ht="14.4" customHeight="1" x14ac:dyDescent="0.3">
      <c r="A312" s="831" t="s">
        <v>5890</v>
      </c>
      <c r="B312" s="832" t="s">
        <v>5891</v>
      </c>
      <c r="C312" s="832" t="s">
        <v>4804</v>
      </c>
      <c r="D312" s="832" t="s">
        <v>5895</v>
      </c>
      <c r="E312" s="832" t="s">
        <v>5896</v>
      </c>
      <c r="F312" s="849">
        <v>270</v>
      </c>
      <c r="G312" s="849">
        <v>81270</v>
      </c>
      <c r="H312" s="849">
        <v>1.3522912576125661</v>
      </c>
      <c r="I312" s="849">
        <v>301</v>
      </c>
      <c r="J312" s="849">
        <v>199</v>
      </c>
      <c r="K312" s="849">
        <v>60098</v>
      </c>
      <c r="L312" s="849">
        <v>1</v>
      </c>
      <c r="M312" s="849">
        <v>302</v>
      </c>
      <c r="N312" s="849">
        <v>241</v>
      </c>
      <c r="O312" s="849">
        <v>73023</v>
      </c>
      <c r="P312" s="837">
        <v>1.2150653931911213</v>
      </c>
      <c r="Q312" s="850">
        <v>303</v>
      </c>
    </row>
    <row r="313" spans="1:17" ht="14.4" customHeight="1" x14ac:dyDescent="0.3">
      <c r="A313" s="831" t="s">
        <v>5890</v>
      </c>
      <c r="B313" s="832" t="s">
        <v>5891</v>
      </c>
      <c r="C313" s="832" t="s">
        <v>4804</v>
      </c>
      <c r="D313" s="832" t="s">
        <v>5897</v>
      </c>
      <c r="E313" s="832" t="s">
        <v>5898</v>
      </c>
      <c r="F313" s="849">
        <v>12</v>
      </c>
      <c r="G313" s="849">
        <v>1188</v>
      </c>
      <c r="H313" s="849">
        <v>1.32</v>
      </c>
      <c r="I313" s="849">
        <v>99</v>
      </c>
      <c r="J313" s="849">
        <v>9</v>
      </c>
      <c r="K313" s="849">
        <v>900</v>
      </c>
      <c r="L313" s="849">
        <v>1</v>
      </c>
      <c r="M313" s="849">
        <v>100</v>
      </c>
      <c r="N313" s="849"/>
      <c r="O313" s="849"/>
      <c r="P313" s="837"/>
      <c r="Q313" s="850"/>
    </row>
    <row r="314" spans="1:17" ht="14.4" customHeight="1" x14ac:dyDescent="0.3">
      <c r="A314" s="831" t="s">
        <v>5890</v>
      </c>
      <c r="B314" s="832" t="s">
        <v>5891</v>
      </c>
      <c r="C314" s="832" t="s">
        <v>4804</v>
      </c>
      <c r="D314" s="832" t="s">
        <v>5899</v>
      </c>
      <c r="E314" s="832" t="s">
        <v>5900</v>
      </c>
      <c r="F314" s="849">
        <v>1</v>
      </c>
      <c r="G314" s="849">
        <v>232</v>
      </c>
      <c r="H314" s="849"/>
      <c r="I314" s="849">
        <v>232</v>
      </c>
      <c r="J314" s="849"/>
      <c r="K314" s="849"/>
      <c r="L314" s="849"/>
      <c r="M314" s="849"/>
      <c r="N314" s="849"/>
      <c r="O314" s="849"/>
      <c r="P314" s="837"/>
      <c r="Q314" s="850"/>
    </row>
    <row r="315" spans="1:17" ht="14.4" customHeight="1" x14ac:dyDescent="0.3">
      <c r="A315" s="831" t="s">
        <v>5890</v>
      </c>
      <c r="B315" s="832" t="s">
        <v>5891</v>
      </c>
      <c r="C315" s="832" t="s">
        <v>4804</v>
      </c>
      <c r="D315" s="832" t="s">
        <v>5901</v>
      </c>
      <c r="E315" s="832" t="s">
        <v>5902</v>
      </c>
      <c r="F315" s="849">
        <v>139</v>
      </c>
      <c r="G315" s="849">
        <v>19043</v>
      </c>
      <c r="H315" s="849">
        <v>1.7160493827160495</v>
      </c>
      <c r="I315" s="849">
        <v>137</v>
      </c>
      <c r="J315" s="849">
        <v>81</v>
      </c>
      <c r="K315" s="849">
        <v>11097</v>
      </c>
      <c r="L315" s="849">
        <v>1</v>
      </c>
      <c r="M315" s="849">
        <v>137</v>
      </c>
      <c r="N315" s="849">
        <v>85</v>
      </c>
      <c r="O315" s="849">
        <v>11730</v>
      </c>
      <c r="P315" s="837">
        <v>1.0570424439037578</v>
      </c>
      <c r="Q315" s="850">
        <v>138</v>
      </c>
    </row>
    <row r="316" spans="1:17" ht="14.4" customHeight="1" x14ac:dyDescent="0.3">
      <c r="A316" s="831" t="s">
        <v>5890</v>
      </c>
      <c r="B316" s="832" t="s">
        <v>5891</v>
      </c>
      <c r="C316" s="832" t="s">
        <v>4804</v>
      </c>
      <c r="D316" s="832" t="s">
        <v>5903</v>
      </c>
      <c r="E316" s="832" t="s">
        <v>5902</v>
      </c>
      <c r="F316" s="849">
        <v>1</v>
      </c>
      <c r="G316" s="849">
        <v>183</v>
      </c>
      <c r="H316" s="849"/>
      <c r="I316" s="849">
        <v>183</v>
      </c>
      <c r="J316" s="849"/>
      <c r="K316" s="849"/>
      <c r="L316" s="849"/>
      <c r="M316" s="849"/>
      <c r="N316" s="849"/>
      <c r="O316" s="849"/>
      <c r="P316" s="837"/>
      <c r="Q316" s="850"/>
    </row>
    <row r="317" spans="1:17" ht="14.4" customHeight="1" x14ac:dyDescent="0.3">
      <c r="A317" s="831" t="s">
        <v>5890</v>
      </c>
      <c r="B317" s="832" t="s">
        <v>5891</v>
      </c>
      <c r="C317" s="832" t="s">
        <v>4804</v>
      </c>
      <c r="D317" s="832" t="s">
        <v>5904</v>
      </c>
      <c r="E317" s="832" t="s">
        <v>5905</v>
      </c>
      <c r="F317" s="849">
        <v>1</v>
      </c>
      <c r="G317" s="849">
        <v>639</v>
      </c>
      <c r="H317" s="849"/>
      <c r="I317" s="849">
        <v>639</v>
      </c>
      <c r="J317" s="849"/>
      <c r="K317" s="849"/>
      <c r="L317" s="849"/>
      <c r="M317" s="849"/>
      <c r="N317" s="849"/>
      <c r="O317" s="849"/>
      <c r="P317" s="837"/>
      <c r="Q317" s="850"/>
    </row>
    <row r="318" spans="1:17" ht="14.4" customHeight="1" x14ac:dyDescent="0.3">
      <c r="A318" s="831" t="s">
        <v>5890</v>
      </c>
      <c r="B318" s="832" t="s">
        <v>5891</v>
      </c>
      <c r="C318" s="832" t="s">
        <v>4804</v>
      </c>
      <c r="D318" s="832" t="s">
        <v>5906</v>
      </c>
      <c r="E318" s="832" t="s">
        <v>5907</v>
      </c>
      <c r="F318" s="849">
        <v>11</v>
      </c>
      <c r="G318" s="849">
        <v>1903</v>
      </c>
      <c r="H318" s="849">
        <v>0.91139846743295017</v>
      </c>
      <c r="I318" s="849">
        <v>173</v>
      </c>
      <c r="J318" s="849">
        <v>12</v>
      </c>
      <c r="K318" s="849">
        <v>2088</v>
      </c>
      <c r="L318" s="849">
        <v>1</v>
      </c>
      <c r="M318" s="849">
        <v>174</v>
      </c>
      <c r="N318" s="849">
        <v>12</v>
      </c>
      <c r="O318" s="849">
        <v>2100</v>
      </c>
      <c r="P318" s="837">
        <v>1.0057471264367817</v>
      </c>
      <c r="Q318" s="850">
        <v>175</v>
      </c>
    </row>
    <row r="319" spans="1:17" ht="14.4" customHeight="1" x14ac:dyDescent="0.3">
      <c r="A319" s="831" t="s">
        <v>5890</v>
      </c>
      <c r="B319" s="832" t="s">
        <v>5891</v>
      </c>
      <c r="C319" s="832" t="s">
        <v>4804</v>
      </c>
      <c r="D319" s="832" t="s">
        <v>5908</v>
      </c>
      <c r="E319" s="832" t="s">
        <v>5909</v>
      </c>
      <c r="F319" s="849"/>
      <c r="G319" s="849"/>
      <c r="H319" s="849"/>
      <c r="I319" s="849"/>
      <c r="J319" s="849"/>
      <c r="K319" s="849"/>
      <c r="L319" s="849"/>
      <c r="M319" s="849"/>
      <c r="N319" s="849">
        <v>1</v>
      </c>
      <c r="O319" s="849">
        <v>348</v>
      </c>
      <c r="P319" s="837"/>
      <c r="Q319" s="850">
        <v>348</v>
      </c>
    </row>
    <row r="320" spans="1:17" ht="14.4" customHeight="1" x14ac:dyDescent="0.3">
      <c r="A320" s="831" t="s">
        <v>5890</v>
      </c>
      <c r="B320" s="832" t="s">
        <v>5891</v>
      </c>
      <c r="C320" s="832" t="s">
        <v>4804</v>
      </c>
      <c r="D320" s="832" t="s">
        <v>5910</v>
      </c>
      <c r="E320" s="832" t="s">
        <v>5911</v>
      </c>
      <c r="F320" s="849"/>
      <c r="G320" s="849"/>
      <c r="H320" s="849"/>
      <c r="I320" s="849"/>
      <c r="J320" s="849"/>
      <c r="K320" s="849"/>
      <c r="L320" s="849"/>
      <c r="M320" s="849"/>
      <c r="N320" s="849">
        <v>5</v>
      </c>
      <c r="O320" s="849">
        <v>1385</v>
      </c>
      <c r="P320" s="837"/>
      <c r="Q320" s="850">
        <v>277</v>
      </c>
    </row>
    <row r="321" spans="1:17" ht="14.4" customHeight="1" x14ac:dyDescent="0.3">
      <c r="A321" s="831" t="s">
        <v>5890</v>
      </c>
      <c r="B321" s="832" t="s">
        <v>5891</v>
      </c>
      <c r="C321" s="832" t="s">
        <v>4804</v>
      </c>
      <c r="D321" s="832" t="s">
        <v>5912</v>
      </c>
      <c r="E321" s="832" t="s">
        <v>5913</v>
      </c>
      <c r="F321" s="849">
        <v>8</v>
      </c>
      <c r="G321" s="849">
        <v>1136</v>
      </c>
      <c r="H321" s="849"/>
      <c r="I321" s="849">
        <v>142</v>
      </c>
      <c r="J321" s="849"/>
      <c r="K321" s="849"/>
      <c r="L321" s="849"/>
      <c r="M321" s="849"/>
      <c r="N321" s="849">
        <v>5</v>
      </c>
      <c r="O321" s="849">
        <v>705</v>
      </c>
      <c r="P321" s="837"/>
      <c r="Q321" s="850">
        <v>141</v>
      </c>
    </row>
    <row r="322" spans="1:17" ht="14.4" customHeight="1" x14ac:dyDescent="0.3">
      <c r="A322" s="831" t="s">
        <v>5890</v>
      </c>
      <c r="B322" s="832" t="s">
        <v>5891</v>
      </c>
      <c r="C322" s="832" t="s">
        <v>4804</v>
      </c>
      <c r="D322" s="832" t="s">
        <v>5914</v>
      </c>
      <c r="E322" s="832" t="s">
        <v>5913</v>
      </c>
      <c r="F322" s="849">
        <v>139</v>
      </c>
      <c r="G322" s="849">
        <v>10842</v>
      </c>
      <c r="H322" s="849">
        <v>1.7160493827160495</v>
      </c>
      <c r="I322" s="849">
        <v>78</v>
      </c>
      <c r="J322" s="849">
        <v>81</v>
      </c>
      <c r="K322" s="849">
        <v>6318</v>
      </c>
      <c r="L322" s="849">
        <v>1</v>
      </c>
      <c r="M322" s="849">
        <v>78</v>
      </c>
      <c r="N322" s="849">
        <v>84</v>
      </c>
      <c r="O322" s="849">
        <v>6636</v>
      </c>
      <c r="P322" s="837">
        <v>1.050332383665717</v>
      </c>
      <c r="Q322" s="850">
        <v>79</v>
      </c>
    </row>
    <row r="323" spans="1:17" ht="14.4" customHeight="1" x14ac:dyDescent="0.3">
      <c r="A323" s="831" t="s">
        <v>5890</v>
      </c>
      <c r="B323" s="832" t="s">
        <v>5891</v>
      </c>
      <c r="C323" s="832" t="s">
        <v>4804</v>
      </c>
      <c r="D323" s="832" t="s">
        <v>5915</v>
      </c>
      <c r="E323" s="832" t="s">
        <v>5916</v>
      </c>
      <c r="F323" s="849">
        <v>8</v>
      </c>
      <c r="G323" s="849">
        <v>2512</v>
      </c>
      <c r="H323" s="849"/>
      <c r="I323" s="849">
        <v>314</v>
      </c>
      <c r="J323" s="849"/>
      <c r="K323" s="849"/>
      <c r="L323" s="849"/>
      <c r="M323" s="849"/>
      <c r="N323" s="849">
        <v>5</v>
      </c>
      <c r="O323" s="849">
        <v>1580</v>
      </c>
      <c r="P323" s="837"/>
      <c r="Q323" s="850">
        <v>316</v>
      </c>
    </row>
    <row r="324" spans="1:17" ht="14.4" customHeight="1" x14ac:dyDescent="0.3">
      <c r="A324" s="831" t="s">
        <v>5890</v>
      </c>
      <c r="B324" s="832" t="s">
        <v>5891</v>
      </c>
      <c r="C324" s="832" t="s">
        <v>4804</v>
      </c>
      <c r="D324" s="832" t="s">
        <v>5917</v>
      </c>
      <c r="E324" s="832" t="s">
        <v>5918</v>
      </c>
      <c r="F324" s="849"/>
      <c r="G324" s="849"/>
      <c r="H324" s="849"/>
      <c r="I324" s="849"/>
      <c r="J324" s="849"/>
      <c r="K324" s="849"/>
      <c r="L324" s="849"/>
      <c r="M324" s="849"/>
      <c r="N324" s="849">
        <v>1</v>
      </c>
      <c r="O324" s="849">
        <v>329</v>
      </c>
      <c r="P324" s="837"/>
      <c r="Q324" s="850">
        <v>329</v>
      </c>
    </row>
    <row r="325" spans="1:17" ht="14.4" customHeight="1" x14ac:dyDescent="0.3">
      <c r="A325" s="831" t="s">
        <v>5890</v>
      </c>
      <c r="B325" s="832" t="s">
        <v>5891</v>
      </c>
      <c r="C325" s="832" t="s">
        <v>4804</v>
      </c>
      <c r="D325" s="832" t="s">
        <v>5919</v>
      </c>
      <c r="E325" s="832" t="s">
        <v>5920</v>
      </c>
      <c r="F325" s="849">
        <v>128</v>
      </c>
      <c r="G325" s="849">
        <v>20864</v>
      </c>
      <c r="H325" s="849">
        <v>1.6</v>
      </c>
      <c r="I325" s="849">
        <v>163</v>
      </c>
      <c r="J325" s="849">
        <v>80</v>
      </c>
      <c r="K325" s="849">
        <v>13040</v>
      </c>
      <c r="L325" s="849">
        <v>1</v>
      </c>
      <c r="M325" s="849">
        <v>163</v>
      </c>
      <c r="N325" s="849">
        <v>62</v>
      </c>
      <c r="O325" s="849">
        <v>10230</v>
      </c>
      <c r="P325" s="837">
        <v>0.7845092024539877</v>
      </c>
      <c r="Q325" s="850">
        <v>165</v>
      </c>
    </row>
    <row r="326" spans="1:17" ht="14.4" customHeight="1" x14ac:dyDescent="0.3">
      <c r="A326" s="831" t="s">
        <v>5890</v>
      </c>
      <c r="B326" s="832" t="s">
        <v>5891</v>
      </c>
      <c r="C326" s="832" t="s">
        <v>4804</v>
      </c>
      <c r="D326" s="832" t="s">
        <v>5921</v>
      </c>
      <c r="E326" s="832" t="s">
        <v>5893</v>
      </c>
      <c r="F326" s="849">
        <v>454</v>
      </c>
      <c r="G326" s="849">
        <v>32688</v>
      </c>
      <c r="H326" s="849">
        <v>2.1116279069767443</v>
      </c>
      <c r="I326" s="849">
        <v>72</v>
      </c>
      <c r="J326" s="849">
        <v>215</v>
      </c>
      <c r="K326" s="849">
        <v>15480</v>
      </c>
      <c r="L326" s="849">
        <v>1</v>
      </c>
      <c r="M326" s="849">
        <v>72</v>
      </c>
      <c r="N326" s="849">
        <v>212</v>
      </c>
      <c r="O326" s="849">
        <v>15688</v>
      </c>
      <c r="P326" s="837">
        <v>1.01343669250646</v>
      </c>
      <c r="Q326" s="850">
        <v>74</v>
      </c>
    </row>
    <row r="327" spans="1:17" ht="14.4" customHeight="1" x14ac:dyDescent="0.3">
      <c r="A327" s="831" t="s">
        <v>5890</v>
      </c>
      <c r="B327" s="832" t="s">
        <v>5891</v>
      </c>
      <c r="C327" s="832" t="s">
        <v>4804</v>
      </c>
      <c r="D327" s="832" t="s">
        <v>5922</v>
      </c>
      <c r="E327" s="832" t="s">
        <v>5923</v>
      </c>
      <c r="F327" s="849">
        <v>17</v>
      </c>
      <c r="G327" s="849">
        <v>20587</v>
      </c>
      <c r="H327" s="849">
        <v>1.0616233498349834</v>
      </c>
      <c r="I327" s="849">
        <v>1211</v>
      </c>
      <c r="J327" s="849">
        <v>16</v>
      </c>
      <c r="K327" s="849">
        <v>19392</v>
      </c>
      <c r="L327" s="849">
        <v>1</v>
      </c>
      <c r="M327" s="849">
        <v>1212</v>
      </c>
      <c r="N327" s="849">
        <v>8</v>
      </c>
      <c r="O327" s="849">
        <v>9728</v>
      </c>
      <c r="P327" s="837">
        <v>0.50165016501650161</v>
      </c>
      <c r="Q327" s="850">
        <v>1216</v>
      </c>
    </row>
    <row r="328" spans="1:17" ht="14.4" customHeight="1" x14ac:dyDescent="0.3">
      <c r="A328" s="831" t="s">
        <v>5890</v>
      </c>
      <c r="B328" s="832" t="s">
        <v>5891</v>
      </c>
      <c r="C328" s="832" t="s">
        <v>4804</v>
      </c>
      <c r="D328" s="832" t="s">
        <v>5924</v>
      </c>
      <c r="E328" s="832" t="s">
        <v>5925</v>
      </c>
      <c r="F328" s="849">
        <v>12</v>
      </c>
      <c r="G328" s="849">
        <v>1368</v>
      </c>
      <c r="H328" s="849">
        <v>1.3217391304347825</v>
      </c>
      <c r="I328" s="849">
        <v>114</v>
      </c>
      <c r="J328" s="849">
        <v>9</v>
      </c>
      <c r="K328" s="849">
        <v>1035</v>
      </c>
      <c r="L328" s="849">
        <v>1</v>
      </c>
      <c r="M328" s="849">
        <v>115</v>
      </c>
      <c r="N328" s="849">
        <v>5</v>
      </c>
      <c r="O328" s="849">
        <v>580</v>
      </c>
      <c r="P328" s="837">
        <v>0.56038647342995174</v>
      </c>
      <c r="Q328" s="850">
        <v>116</v>
      </c>
    </row>
    <row r="329" spans="1:17" ht="14.4" customHeight="1" x14ac:dyDescent="0.3">
      <c r="A329" s="831" t="s">
        <v>5890</v>
      </c>
      <c r="B329" s="832" t="s">
        <v>5891</v>
      </c>
      <c r="C329" s="832" t="s">
        <v>4804</v>
      </c>
      <c r="D329" s="832" t="s">
        <v>5926</v>
      </c>
      <c r="E329" s="832" t="s">
        <v>5927</v>
      </c>
      <c r="F329" s="849">
        <v>2</v>
      </c>
      <c r="G329" s="849">
        <v>694</v>
      </c>
      <c r="H329" s="849"/>
      <c r="I329" s="849">
        <v>347</v>
      </c>
      <c r="J329" s="849"/>
      <c r="K329" s="849"/>
      <c r="L329" s="849"/>
      <c r="M329" s="849"/>
      <c r="N329" s="849"/>
      <c r="O329" s="849"/>
      <c r="P329" s="837"/>
      <c r="Q329" s="850"/>
    </row>
    <row r="330" spans="1:17" ht="14.4" customHeight="1" x14ac:dyDescent="0.3">
      <c r="A330" s="831" t="s">
        <v>5890</v>
      </c>
      <c r="B330" s="832" t="s">
        <v>5891</v>
      </c>
      <c r="C330" s="832" t="s">
        <v>4804</v>
      </c>
      <c r="D330" s="832" t="s">
        <v>5928</v>
      </c>
      <c r="E330" s="832" t="s">
        <v>5929</v>
      </c>
      <c r="F330" s="849">
        <v>1</v>
      </c>
      <c r="G330" s="849">
        <v>302</v>
      </c>
      <c r="H330" s="849"/>
      <c r="I330" s="849">
        <v>302</v>
      </c>
      <c r="J330" s="849"/>
      <c r="K330" s="849"/>
      <c r="L330" s="849"/>
      <c r="M330" s="849"/>
      <c r="N330" s="849"/>
      <c r="O330" s="849"/>
      <c r="P330" s="837"/>
      <c r="Q330" s="850"/>
    </row>
    <row r="331" spans="1:17" ht="14.4" customHeight="1" x14ac:dyDescent="0.3">
      <c r="A331" s="831" t="s">
        <v>5930</v>
      </c>
      <c r="B331" s="832" t="s">
        <v>5931</v>
      </c>
      <c r="C331" s="832" t="s">
        <v>4804</v>
      </c>
      <c r="D331" s="832" t="s">
        <v>5932</v>
      </c>
      <c r="E331" s="832" t="s">
        <v>5933</v>
      </c>
      <c r="F331" s="849">
        <v>9</v>
      </c>
      <c r="G331" s="849">
        <v>522</v>
      </c>
      <c r="H331" s="849">
        <v>1.125</v>
      </c>
      <c r="I331" s="849">
        <v>58</v>
      </c>
      <c r="J331" s="849">
        <v>8</v>
      </c>
      <c r="K331" s="849">
        <v>464</v>
      </c>
      <c r="L331" s="849">
        <v>1</v>
      </c>
      <c r="M331" s="849">
        <v>58</v>
      </c>
      <c r="N331" s="849">
        <v>6</v>
      </c>
      <c r="O331" s="849">
        <v>354</v>
      </c>
      <c r="P331" s="837">
        <v>0.76293103448275867</v>
      </c>
      <c r="Q331" s="850">
        <v>59</v>
      </c>
    </row>
    <row r="332" spans="1:17" ht="14.4" customHeight="1" x14ac:dyDescent="0.3">
      <c r="A332" s="831" t="s">
        <v>5930</v>
      </c>
      <c r="B332" s="832" t="s">
        <v>5931</v>
      </c>
      <c r="C332" s="832" t="s">
        <v>4804</v>
      </c>
      <c r="D332" s="832" t="s">
        <v>5934</v>
      </c>
      <c r="E332" s="832" t="s">
        <v>5935</v>
      </c>
      <c r="F332" s="849">
        <v>10</v>
      </c>
      <c r="G332" s="849">
        <v>1800</v>
      </c>
      <c r="H332" s="849">
        <v>1.4285714285714286</v>
      </c>
      <c r="I332" s="849">
        <v>180</v>
      </c>
      <c r="J332" s="849">
        <v>7</v>
      </c>
      <c r="K332" s="849">
        <v>1260</v>
      </c>
      <c r="L332" s="849">
        <v>1</v>
      </c>
      <c r="M332" s="849">
        <v>180</v>
      </c>
      <c r="N332" s="849">
        <v>7</v>
      </c>
      <c r="O332" s="849">
        <v>1281</v>
      </c>
      <c r="P332" s="837">
        <v>1.0166666666666666</v>
      </c>
      <c r="Q332" s="850">
        <v>183</v>
      </c>
    </row>
    <row r="333" spans="1:17" ht="14.4" customHeight="1" x14ac:dyDescent="0.3">
      <c r="A333" s="831" t="s">
        <v>5930</v>
      </c>
      <c r="B333" s="832" t="s">
        <v>5931</v>
      </c>
      <c r="C333" s="832" t="s">
        <v>4804</v>
      </c>
      <c r="D333" s="832" t="s">
        <v>5936</v>
      </c>
      <c r="E333" s="832" t="s">
        <v>5937</v>
      </c>
      <c r="F333" s="849">
        <v>13</v>
      </c>
      <c r="G333" s="849">
        <v>4368</v>
      </c>
      <c r="H333" s="849">
        <v>3.2403560830860534</v>
      </c>
      <c r="I333" s="849">
        <v>336</v>
      </c>
      <c r="J333" s="849">
        <v>4</v>
      </c>
      <c r="K333" s="849">
        <v>1348</v>
      </c>
      <c r="L333" s="849">
        <v>1</v>
      </c>
      <c r="M333" s="849">
        <v>337</v>
      </c>
      <c r="N333" s="849">
        <v>3</v>
      </c>
      <c r="O333" s="849">
        <v>1023</v>
      </c>
      <c r="P333" s="837">
        <v>0.75890207715133529</v>
      </c>
      <c r="Q333" s="850">
        <v>341</v>
      </c>
    </row>
    <row r="334" spans="1:17" ht="14.4" customHeight="1" x14ac:dyDescent="0.3">
      <c r="A334" s="831" t="s">
        <v>5930</v>
      </c>
      <c r="B334" s="832" t="s">
        <v>5931</v>
      </c>
      <c r="C334" s="832" t="s">
        <v>4804</v>
      </c>
      <c r="D334" s="832" t="s">
        <v>5938</v>
      </c>
      <c r="E334" s="832" t="s">
        <v>5939</v>
      </c>
      <c r="F334" s="849">
        <v>1</v>
      </c>
      <c r="G334" s="849">
        <v>459</v>
      </c>
      <c r="H334" s="849">
        <v>1</v>
      </c>
      <c r="I334" s="849">
        <v>459</v>
      </c>
      <c r="J334" s="849">
        <v>1</v>
      </c>
      <c r="K334" s="849">
        <v>459</v>
      </c>
      <c r="L334" s="849">
        <v>1</v>
      </c>
      <c r="M334" s="849">
        <v>459</v>
      </c>
      <c r="N334" s="849">
        <v>1</v>
      </c>
      <c r="O334" s="849">
        <v>462</v>
      </c>
      <c r="P334" s="837">
        <v>1.0065359477124183</v>
      </c>
      <c r="Q334" s="850">
        <v>462</v>
      </c>
    </row>
    <row r="335" spans="1:17" ht="14.4" customHeight="1" x14ac:dyDescent="0.3">
      <c r="A335" s="831" t="s">
        <v>5930</v>
      </c>
      <c r="B335" s="832" t="s">
        <v>5931</v>
      </c>
      <c r="C335" s="832" t="s">
        <v>4804</v>
      </c>
      <c r="D335" s="832" t="s">
        <v>5940</v>
      </c>
      <c r="E335" s="832" t="s">
        <v>5941</v>
      </c>
      <c r="F335" s="849">
        <v>66</v>
      </c>
      <c r="G335" s="849">
        <v>23034</v>
      </c>
      <c r="H335" s="849">
        <v>1.9356302521008404</v>
      </c>
      <c r="I335" s="849">
        <v>349</v>
      </c>
      <c r="J335" s="849">
        <v>34</v>
      </c>
      <c r="K335" s="849">
        <v>11900</v>
      </c>
      <c r="L335" s="849">
        <v>1</v>
      </c>
      <c r="M335" s="849">
        <v>350</v>
      </c>
      <c r="N335" s="849">
        <v>48</v>
      </c>
      <c r="O335" s="849">
        <v>16848</v>
      </c>
      <c r="P335" s="837">
        <v>1.415798319327731</v>
      </c>
      <c r="Q335" s="850">
        <v>351</v>
      </c>
    </row>
    <row r="336" spans="1:17" ht="14.4" customHeight="1" x14ac:dyDescent="0.3">
      <c r="A336" s="831" t="s">
        <v>5930</v>
      </c>
      <c r="B336" s="832" t="s">
        <v>5931</v>
      </c>
      <c r="C336" s="832" t="s">
        <v>4804</v>
      </c>
      <c r="D336" s="832" t="s">
        <v>5303</v>
      </c>
      <c r="E336" s="832" t="s">
        <v>5304</v>
      </c>
      <c r="F336" s="849">
        <v>2</v>
      </c>
      <c r="G336" s="849">
        <v>234</v>
      </c>
      <c r="H336" s="849"/>
      <c r="I336" s="849">
        <v>117</v>
      </c>
      <c r="J336" s="849"/>
      <c r="K336" s="849"/>
      <c r="L336" s="849"/>
      <c r="M336" s="849"/>
      <c r="N336" s="849"/>
      <c r="O336" s="849"/>
      <c r="P336" s="837"/>
      <c r="Q336" s="850"/>
    </row>
    <row r="337" spans="1:17" ht="14.4" customHeight="1" x14ac:dyDescent="0.3">
      <c r="A337" s="831" t="s">
        <v>5930</v>
      </c>
      <c r="B337" s="832" t="s">
        <v>5931</v>
      </c>
      <c r="C337" s="832" t="s">
        <v>4804</v>
      </c>
      <c r="D337" s="832" t="s">
        <v>5366</v>
      </c>
      <c r="E337" s="832" t="s">
        <v>5367</v>
      </c>
      <c r="F337" s="849"/>
      <c r="G337" s="849"/>
      <c r="H337" s="849"/>
      <c r="I337" s="849"/>
      <c r="J337" s="849"/>
      <c r="K337" s="849"/>
      <c r="L337" s="849"/>
      <c r="M337" s="849"/>
      <c r="N337" s="849">
        <v>2</v>
      </c>
      <c r="O337" s="849">
        <v>100</v>
      </c>
      <c r="P337" s="837"/>
      <c r="Q337" s="850">
        <v>50</v>
      </c>
    </row>
    <row r="338" spans="1:17" ht="14.4" customHeight="1" x14ac:dyDescent="0.3">
      <c r="A338" s="831" t="s">
        <v>5930</v>
      </c>
      <c r="B338" s="832" t="s">
        <v>5931</v>
      </c>
      <c r="C338" s="832" t="s">
        <v>4804</v>
      </c>
      <c r="D338" s="832" t="s">
        <v>5942</v>
      </c>
      <c r="E338" s="832" t="s">
        <v>5943</v>
      </c>
      <c r="F338" s="849">
        <v>5</v>
      </c>
      <c r="G338" s="849">
        <v>1955</v>
      </c>
      <c r="H338" s="849"/>
      <c r="I338" s="849">
        <v>391</v>
      </c>
      <c r="J338" s="849"/>
      <c r="K338" s="849"/>
      <c r="L338" s="849"/>
      <c r="M338" s="849"/>
      <c r="N338" s="849">
        <v>4</v>
      </c>
      <c r="O338" s="849">
        <v>1596</v>
      </c>
      <c r="P338" s="837"/>
      <c r="Q338" s="850">
        <v>399</v>
      </c>
    </row>
    <row r="339" spans="1:17" ht="14.4" customHeight="1" x14ac:dyDescent="0.3">
      <c r="A339" s="831" t="s">
        <v>5930</v>
      </c>
      <c r="B339" s="832" t="s">
        <v>5931</v>
      </c>
      <c r="C339" s="832" t="s">
        <v>4804</v>
      </c>
      <c r="D339" s="832" t="s">
        <v>5307</v>
      </c>
      <c r="E339" s="832" t="s">
        <v>5308</v>
      </c>
      <c r="F339" s="849">
        <v>5</v>
      </c>
      <c r="G339" s="849">
        <v>190</v>
      </c>
      <c r="H339" s="849"/>
      <c r="I339" s="849">
        <v>38</v>
      </c>
      <c r="J339" s="849"/>
      <c r="K339" s="849"/>
      <c r="L339" s="849"/>
      <c r="M339" s="849"/>
      <c r="N339" s="849"/>
      <c r="O339" s="849"/>
      <c r="P339" s="837"/>
      <c r="Q339" s="850"/>
    </row>
    <row r="340" spans="1:17" ht="14.4" customHeight="1" x14ac:dyDescent="0.3">
      <c r="A340" s="831" t="s">
        <v>5930</v>
      </c>
      <c r="B340" s="832" t="s">
        <v>5931</v>
      </c>
      <c r="C340" s="832" t="s">
        <v>4804</v>
      </c>
      <c r="D340" s="832" t="s">
        <v>5309</v>
      </c>
      <c r="E340" s="832" t="s">
        <v>5310</v>
      </c>
      <c r="F340" s="849">
        <v>5</v>
      </c>
      <c r="G340" s="849">
        <v>3525</v>
      </c>
      <c r="H340" s="849"/>
      <c r="I340" s="849">
        <v>705</v>
      </c>
      <c r="J340" s="849"/>
      <c r="K340" s="849"/>
      <c r="L340" s="849"/>
      <c r="M340" s="849"/>
      <c r="N340" s="849">
        <v>5</v>
      </c>
      <c r="O340" s="849">
        <v>3565</v>
      </c>
      <c r="P340" s="837"/>
      <c r="Q340" s="850">
        <v>713</v>
      </c>
    </row>
    <row r="341" spans="1:17" ht="14.4" customHeight="1" x14ac:dyDescent="0.3">
      <c r="A341" s="831" t="s">
        <v>5930</v>
      </c>
      <c r="B341" s="832" t="s">
        <v>5931</v>
      </c>
      <c r="C341" s="832" t="s">
        <v>4804</v>
      </c>
      <c r="D341" s="832" t="s">
        <v>5944</v>
      </c>
      <c r="E341" s="832" t="s">
        <v>5945</v>
      </c>
      <c r="F341" s="849">
        <v>2</v>
      </c>
      <c r="G341" s="849">
        <v>610</v>
      </c>
      <c r="H341" s="849">
        <v>2</v>
      </c>
      <c r="I341" s="849">
        <v>305</v>
      </c>
      <c r="J341" s="849">
        <v>1</v>
      </c>
      <c r="K341" s="849">
        <v>305</v>
      </c>
      <c r="L341" s="849">
        <v>1</v>
      </c>
      <c r="M341" s="849">
        <v>305</v>
      </c>
      <c r="N341" s="849"/>
      <c r="O341" s="849"/>
      <c r="P341" s="837"/>
      <c r="Q341" s="850"/>
    </row>
    <row r="342" spans="1:17" ht="14.4" customHeight="1" x14ac:dyDescent="0.3">
      <c r="A342" s="831" t="s">
        <v>5930</v>
      </c>
      <c r="B342" s="832" t="s">
        <v>5931</v>
      </c>
      <c r="C342" s="832" t="s">
        <v>4804</v>
      </c>
      <c r="D342" s="832" t="s">
        <v>5946</v>
      </c>
      <c r="E342" s="832" t="s">
        <v>5947</v>
      </c>
      <c r="F342" s="849">
        <v>12</v>
      </c>
      <c r="G342" s="849">
        <v>5928</v>
      </c>
      <c r="H342" s="849">
        <v>1.4969696969696971</v>
      </c>
      <c r="I342" s="849">
        <v>494</v>
      </c>
      <c r="J342" s="849">
        <v>8</v>
      </c>
      <c r="K342" s="849">
        <v>3960</v>
      </c>
      <c r="L342" s="849">
        <v>1</v>
      </c>
      <c r="M342" s="849">
        <v>495</v>
      </c>
      <c r="N342" s="849">
        <v>12</v>
      </c>
      <c r="O342" s="849">
        <v>5988</v>
      </c>
      <c r="P342" s="837">
        <v>1.5121212121212122</v>
      </c>
      <c r="Q342" s="850">
        <v>499</v>
      </c>
    </row>
    <row r="343" spans="1:17" ht="14.4" customHeight="1" x14ac:dyDescent="0.3">
      <c r="A343" s="831" t="s">
        <v>5930</v>
      </c>
      <c r="B343" s="832" t="s">
        <v>5931</v>
      </c>
      <c r="C343" s="832" t="s">
        <v>4804</v>
      </c>
      <c r="D343" s="832" t="s">
        <v>5948</v>
      </c>
      <c r="E343" s="832" t="s">
        <v>5949</v>
      </c>
      <c r="F343" s="849">
        <v>13</v>
      </c>
      <c r="G343" s="849">
        <v>4810</v>
      </c>
      <c r="H343" s="849">
        <v>1.6206199460916442</v>
      </c>
      <c r="I343" s="849">
        <v>370</v>
      </c>
      <c r="J343" s="849">
        <v>8</v>
      </c>
      <c r="K343" s="849">
        <v>2968</v>
      </c>
      <c r="L343" s="849">
        <v>1</v>
      </c>
      <c r="M343" s="849">
        <v>371</v>
      </c>
      <c r="N343" s="849">
        <v>11</v>
      </c>
      <c r="O343" s="849">
        <v>4136</v>
      </c>
      <c r="P343" s="837">
        <v>1.3935309973045822</v>
      </c>
      <c r="Q343" s="850">
        <v>376</v>
      </c>
    </row>
    <row r="344" spans="1:17" ht="14.4" customHeight="1" x14ac:dyDescent="0.3">
      <c r="A344" s="831" t="s">
        <v>5930</v>
      </c>
      <c r="B344" s="832" t="s">
        <v>5931</v>
      </c>
      <c r="C344" s="832" t="s">
        <v>4804</v>
      </c>
      <c r="D344" s="832" t="s">
        <v>5950</v>
      </c>
      <c r="E344" s="832" t="s">
        <v>5951</v>
      </c>
      <c r="F344" s="849"/>
      <c r="G344" s="849"/>
      <c r="H344" s="849"/>
      <c r="I344" s="849"/>
      <c r="J344" s="849">
        <v>1</v>
      </c>
      <c r="K344" s="849">
        <v>3113</v>
      </c>
      <c r="L344" s="849">
        <v>1</v>
      </c>
      <c r="M344" s="849">
        <v>3113</v>
      </c>
      <c r="N344" s="849">
        <v>3</v>
      </c>
      <c r="O344" s="849">
        <v>9396</v>
      </c>
      <c r="P344" s="837">
        <v>3.0183103115965308</v>
      </c>
      <c r="Q344" s="850">
        <v>3132</v>
      </c>
    </row>
    <row r="345" spans="1:17" ht="14.4" customHeight="1" x14ac:dyDescent="0.3">
      <c r="A345" s="831" t="s">
        <v>5930</v>
      </c>
      <c r="B345" s="832" t="s">
        <v>5931</v>
      </c>
      <c r="C345" s="832" t="s">
        <v>4804</v>
      </c>
      <c r="D345" s="832" t="s">
        <v>5952</v>
      </c>
      <c r="E345" s="832" t="s">
        <v>5953</v>
      </c>
      <c r="F345" s="849"/>
      <c r="G345" s="849"/>
      <c r="H345" s="849"/>
      <c r="I345" s="849"/>
      <c r="J345" s="849"/>
      <c r="K345" s="849"/>
      <c r="L345" s="849"/>
      <c r="M345" s="849"/>
      <c r="N345" s="849">
        <v>1</v>
      </c>
      <c r="O345" s="849">
        <v>12804</v>
      </c>
      <c r="P345" s="837"/>
      <c r="Q345" s="850">
        <v>12804</v>
      </c>
    </row>
    <row r="346" spans="1:17" ht="14.4" customHeight="1" x14ac:dyDescent="0.3">
      <c r="A346" s="831" t="s">
        <v>5930</v>
      </c>
      <c r="B346" s="832" t="s">
        <v>5931</v>
      </c>
      <c r="C346" s="832" t="s">
        <v>4804</v>
      </c>
      <c r="D346" s="832" t="s">
        <v>5954</v>
      </c>
      <c r="E346" s="832" t="s">
        <v>5955</v>
      </c>
      <c r="F346" s="849"/>
      <c r="G346" s="849"/>
      <c r="H346" s="849"/>
      <c r="I346" s="849"/>
      <c r="J346" s="849">
        <v>1</v>
      </c>
      <c r="K346" s="849">
        <v>112</v>
      </c>
      <c r="L346" s="849">
        <v>1</v>
      </c>
      <c r="M346" s="849">
        <v>112</v>
      </c>
      <c r="N346" s="849">
        <v>2</v>
      </c>
      <c r="O346" s="849">
        <v>226</v>
      </c>
      <c r="P346" s="837">
        <v>2.0178571428571428</v>
      </c>
      <c r="Q346" s="850">
        <v>113</v>
      </c>
    </row>
    <row r="347" spans="1:17" ht="14.4" customHeight="1" x14ac:dyDescent="0.3">
      <c r="A347" s="831" t="s">
        <v>5930</v>
      </c>
      <c r="B347" s="832" t="s">
        <v>5931</v>
      </c>
      <c r="C347" s="832" t="s">
        <v>4804</v>
      </c>
      <c r="D347" s="832" t="s">
        <v>5311</v>
      </c>
      <c r="E347" s="832" t="s">
        <v>5312</v>
      </c>
      <c r="F347" s="849">
        <v>4</v>
      </c>
      <c r="G347" s="849">
        <v>1980</v>
      </c>
      <c r="H347" s="849"/>
      <c r="I347" s="849">
        <v>495</v>
      </c>
      <c r="J347" s="849"/>
      <c r="K347" s="849"/>
      <c r="L347" s="849"/>
      <c r="M347" s="849"/>
      <c r="N347" s="849">
        <v>1</v>
      </c>
      <c r="O347" s="849">
        <v>500</v>
      </c>
      <c r="P347" s="837"/>
      <c r="Q347" s="850">
        <v>500</v>
      </c>
    </row>
    <row r="348" spans="1:17" ht="14.4" customHeight="1" x14ac:dyDescent="0.3">
      <c r="A348" s="831" t="s">
        <v>5930</v>
      </c>
      <c r="B348" s="832" t="s">
        <v>5931</v>
      </c>
      <c r="C348" s="832" t="s">
        <v>4804</v>
      </c>
      <c r="D348" s="832" t="s">
        <v>5956</v>
      </c>
      <c r="E348" s="832" t="s">
        <v>5957</v>
      </c>
      <c r="F348" s="849">
        <v>8</v>
      </c>
      <c r="G348" s="849">
        <v>3648</v>
      </c>
      <c r="H348" s="849">
        <v>1.9912663755458515</v>
      </c>
      <c r="I348" s="849">
        <v>456</v>
      </c>
      <c r="J348" s="849">
        <v>4</v>
      </c>
      <c r="K348" s="849">
        <v>1832</v>
      </c>
      <c r="L348" s="849">
        <v>1</v>
      </c>
      <c r="M348" s="849">
        <v>458</v>
      </c>
      <c r="N348" s="849">
        <v>4</v>
      </c>
      <c r="O348" s="849">
        <v>1852</v>
      </c>
      <c r="P348" s="837">
        <v>1.0109170305676856</v>
      </c>
      <c r="Q348" s="850">
        <v>463</v>
      </c>
    </row>
    <row r="349" spans="1:17" ht="14.4" customHeight="1" x14ac:dyDescent="0.3">
      <c r="A349" s="831" t="s">
        <v>5930</v>
      </c>
      <c r="B349" s="832" t="s">
        <v>5931</v>
      </c>
      <c r="C349" s="832" t="s">
        <v>4804</v>
      </c>
      <c r="D349" s="832" t="s">
        <v>5958</v>
      </c>
      <c r="E349" s="832" t="s">
        <v>5959</v>
      </c>
      <c r="F349" s="849">
        <v>12</v>
      </c>
      <c r="G349" s="849">
        <v>696</v>
      </c>
      <c r="H349" s="849">
        <v>6</v>
      </c>
      <c r="I349" s="849">
        <v>58</v>
      </c>
      <c r="J349" s="849">
        <v>2</v>
      </c>
      <c r="K349" s="849">
        <v>116</v>
      </c>
      <c r="L349" s="849">
        <v>1</v>
      </c>
      <c r="M349" s="849">
        <v>58</v>
      </c>
      <c r="N349" s="849">
        <v>15</v>
      </c>
      <c r="O349" s="849">
        <v>885</v>
      </c>
      <c r="P349" s="837">
        <v>7.6293103448275863</v>
      </c>
      <c r="Q349" s="850">
        <v>59</v>
      </c>
    </row>
    <row r="350" spans="1:17" ht="14.4" customHeight="1" x14ac:dyDescent="0.3">
      <c r="A350" s="831" t="s">
        <v>5930</v>
      </c>
      <c r="B350" s="832" t="s">
        <v>5931</v>
      </c>
      <c r="C350" s="832" t="s">
        <v>4804</v>
      </c>
      <c r="D350" s="832" t="s">
        <v>5960</v>
      </c>
      <c r="E350" s="832" t="s">
        <v>5961</v>
      </c>
      <c r="F350" s="849">
        <v>20</v>
      </c>
      <c r="G350" s="849">
        <v>3520</v>
      </c>
      <c r="H350" s="849">
        <v>0.95238095238095233</v>
      </c>
      <c r="I350" s="849">
        <v>176</v>
      </c>
      <c r="J350" s="849">
        <v>21</v>
      </c>
      <c r="K350" s="849">
        <v>3696</v>
      </c>
      <c r="L350" s="849">
        <v>1</v>
      </c>
      <c r="M350" s="849">
        <v>176</v>
      </c>
      <c r="N350" s="849">
        <v>54</v>
      </c>
      <c r="O350" s="849">
        <v>9666</v>
      </c>
      <c r="P350" s="837">
        <v>2.6152597402597402</v>
      </c>
      <c r="Q350" s="850">
        <v>179</v>
      </c>
    </row>
    <row r="351" spans="1:17" ht="14.4" customHeight="1" x14ac:dyDescent="0.3">
      <c r="A351" s="831" t="s">
        <v>5930</v>
      </c>
      <c r="B351" s="832" t="s">
        <v>5931</v>
      </c>
      <c r="C351" s="832" t="s">
        <v>4804</v>
      </c>
      <c r="D351" s="832" t="s">
        <v>5315</v>
      </c>
      <c r="E351" s="832" t="s">
        <v>5316</v>
      </c>
      <c r="F351" s="849">
        <v>21</v>
      </c>
      <c r="G351" s="849">
        <v>1785</v>
      </c>
      <c r="H351" s="849"/>
      <c r="I351" s="849">
        <v>85</v>
      </c>
      <c r="J351" s="849"/>
      <c r="K351" s="849"/>
      <c r="L351" s="849"/>
      <c r="M351" s="849"/>
      <c r="N351" s="849">
        <v>17</v>
      </c>
      <c r="O351" s="849">
        <v>1479</v>
      </c>
      <c r="P351" s="837"/>
      <c r="Q351" s="850">
        <v>87</v>
      </c>
    </row>
    <row r="352" spans="1:17" ht="14.4" customHeight="1" x14ac:dyDescent="0.3">
      <c r="A352" s="831" t="s">
        <v>5930</v>
      </c>
      <c r="B352" s="832" t="s">
        <v>5931</v>
      </c>
      <c r="C352" s="832" t="s">
        <v>4804</v>
      </c>
      <c r="D352" s="832" t="s">
        <v>5962</v>
      </c>
      <c r="E352" s="832" t="s">
        <v>5963</v>
      </c>
      <c r="F352" s="849">
        <v>1</v>
      </c>
      <c r="G352" s="849">
        <v>170</v>
      </c>
      <c r="H352" s="849">
        <v>0.5</v>
      </c>
      <c r="I352" s="849">
        <v>170</v>
      </c>
      <c r="J352" s="849">
        <v>2</v>
      </c>
      <c r="K352" s="849">
        <v>340</v>
      </c>
      <c r="L352" s="849">
        <v>1</v>
      </c>
      <c r="M352" s="849">
        <v>170</v>
      </c>
      <c r="N352" s="849">
        <v>3</v>
      </c>
      <c r="O352" s="849">
        <v>516</v>
      </c>
      <c r="P352" s="837">
        <v>1.5176470588235293</v>
      </c>
      <c r="Q352" s="850">
        <v>172</v>
      </c>
    </row>
    <row r="353" spans="1:17" ht="14.4" customHeight="1" x14ac:dyDescent="0.3">
      <c r="A353" s="831" t="s">
        <v>5930</v>
      </c>
      <c r="B353" s="832" t="s">
        <v>5931</v>
      </c>
      <c r="C353" s="832" t="s">
        <v>4804</v>
      </c>
      <c r="D353" s="832" t="s">
        <v>5964</v>
      </c>
      <c r="E353" s="832" t="s">
        <v>5965</v>
      </c>
      <c r="F353" s="849">
        <v>3</v>
      </c>
      <c r="G353" s="849">
        <v>87</v>
      </c>
      <c r="H353" s="849"/>
      <c r="I353" s="849">
        <v>29</v>
      </c>
      <c r="J353" s="849"/>
      <c r="K353" s="849"/>
      <c r="L353" s="849"/>
      <c r="M353" s="849"/>
      <c r="N353" s="849"/>
      <c r="O353" s="849"/>
      <c r="P353" s="837"/>
      <c r="Q353" s="850"/>
    </row>
    <row r="354" spans="1:17" ht="14.4" customHeight="1" x14ac:dyDescent="0.3">
      <c r="A354" s="831" t="s">
        <v>5930</v>
      </c>
      <c r="B354" s="832" t="s">
        <v>5931</v>
      </c>
      <c r="C354" s="832" t="s">
        <v>4804</v>
      </c>
      <c r="D354" s="832" t="s">
        <v>5319</v>
      </c>
      <c r="E354" s="832" t="s">
        <v>5320</v>
      </c>
      <c r="F354" s="849"/>
      <c r="G354" s="849"/>
      <c r="H354" s="849"/>
      <c r="I354" s="849"/>
      <c r="J354" s="849"/>
      <c r="K354" s="849"/>
      <c r="L354" s="849"/>
      <c r="M354" s="849"/>
      <c r="N354" s="849">
        <v>1</v>
      </c>
      <c r="O354" s="849">
        <v>178</v>
      </c>
      <c r="P354" s="837"/>
      <c r="Q354" s="850">
        <v>178</v>
      </c>
    </row>
    <row r="355" spans="1:17" ht="14.4" customHeight="1" x14ac:dyDescent="0.3">
      <c r="A355" s="831" t="s">
        <v>5930</v>
      </c>
      <c r="B355" s="832" t="s">
        <v>5931</v>
      </c>
      <c r="C355" s="832" t="s">
        <v>4804</v>
      </c>
      <c r="D355" s="832" t="s">
        <v>5321</v>
      </c>
      <c r="E355" s="832" t="s">
        <v>5322</v>
      </c>
      <c r="F355" s="849">
        <v>9</v>
      </c>
      <c r="G355" s="849">
        <v>2376</v>
      </c>
      <c r="H355" s="849"/>
      <c r="I355" s="849">
        <v>264</v>
      </c>
      <c r="J355" s="849"/>
      <c r="K355" s="849"/>
      <c r="L355" s="849"/>
      <c r="M355" s="849"/>
      <c r="N355" s="849">
        <v>5</v>
      </c>
      <c r="O355" s="849">
        <v>1335</v>
      </c>
      <c r="P355" s="837"/>
      <c r="Q355" s="850">
        <v>267</v>
      </c>
    </row>
    <row r="356" spans="1:17" ht="14.4" customHeight="1" x14ac:dyDescent="0.3">
      <c r="A356" s="831" t="s">
        <v>5930</v>
      </c>
      <c r="B356" s="832" t="s">
        <v>5931</v>
      </c>
      <c r="C356" s="832" t="s">
        <v>4804</v>
      </c>
      <c r="D356" s="832" t="s">
        <v>5966</v>
      </c>
      <c r="E356" s="832" t="s">
        <v>5967</v>
      </c>
      <c r="F356" s="849">
        <v>1</v>
      </c>
      <c r="G356" s="849">
        <v>2131</v>
      </c>
      <c r="H356" s="849">
        <v>0.12482427366447985</v>
      </c>
      <c r="I356" s="849">
        <v>2131</v>
      </c>
      <c r="J356" s="849">
        <v>8</v>
      </c>
      <c r="K356" s="849">
        <v>17072</v>
      </c>
      <c r="L356" s="849">
        <v>1</v>
      </c>
      <c r="M356" s="849">
        <v>2134</v>
      </c>
      <c r="N356" s="849">
        <v>4</v>
      </c>
      <c r="O356" s="849">
        <v>8584</v>
      </c>
      <c r="P356" s="837">
        <v>0.50281162136832236</v>
      </c>
      <c r="Q356" s="850">
        <v>2146</v>
      </c>
    </row>
    <row r="357" spans="1:17" ht="14.4" customHeight="1" x14ac:dyDescent="0.3">
      <c r="A357" s="831" t="s">
        <v>5930</v>
      </c>
      <c r="B357" s="832" t="s">
        <v>5931</v>
      </c>
      <c r="C357" s="832" t="s">
        <v>4804</v>
      </c>
      <c r="D357" s="832" t="s">
        <v>5968</v>
      </c>
      <c r="E357" s="832" t="s">
        <v>5969</v>
      </c>
      <c r="F357" s="849">
        <v>1</v>
      </c>
      <c r="G357" s="849">
        <v>424</v>
      </c>
      <c r="H357" s="849">
        <v>0.99530516431924887</v>
      </c>
      <c r="I357" s="849">
        <v>424</v>
      </c>
      <c r="J357" s="849">
        <v>1</v>
      </c>
      <c r="K357" s="849">
        <v>426</v>
      </c>
      <c r="L357" s="849">
        <v>1</v>
      </c>
      <c r="M357" s="849">
        <v>426</v>
      </c>
      <c r="N357" s="849">
        <v>2</v>
      </c>
      <c r="O357" s="849">
        <v>870</v>
      </c>
      <c r="P357" s="837">
        <v>2.0422535211267605</v>
      </c>
      <c r="Q357" s="850">
        <v>435</v>
      </c>
    </row>
    <row r="358" spans="1:17" ht="14.4" customHeight="1" x14ac:dyDescent="0.3">
      <c r="A358" s="831" t="s">
        <v>5930</v>
      </c>
      <c r="B358" s="832" t="s">
        <v>5931</v>
      </c>
      <c r="C358" s="832" t="s">
        <v>4804</v>
      </c>
      <c r="D358" s="832" t="s">
        <v>5970</v>
      </c>
      <c r="E358" s="832" t="s">
        <v>5971</v>
      </c>
      <c r="F358" s="849"/>
      <c r="G358" s="849"/>
      <c r="H358" s="849"/>
      <c r="I358" s="849"/>
      <c r="J358" s="849">
        <v>1</v>
      </c>
      <c r="K358" s="849">
        <v>289</v>
      </c>
      <c r="L358" s="849">
        <v>1</v>
      </c>
      <c r="M358" s="849">
        <v>289</v>
      </c>
      <c r="N358" s="849">
        <v>2</v>
      </c>
      <c r="O358" s="849">
        <v>582</v>
      </c>
      <c r="P358" s="837">
        <v>2.0138408304498272</v>
      </c>
      <c r="Q358" s="850">
        <v>291</v>
      </c>
    </row>
    <row r="359" spans="1:17" ht="14.4" customHeight="1" x14ac:dyDescent="0.3">
      <c r="A359" s="831" t="s">
        <v>5930</v>
      </c>
      <c r="B359" s="832" t="s">
        <v>5931</v>
      </c>
      <c r="C359" s="832" t="s">
        <v>4804</v>
      </c>
      <c r="D359" s="832" t="s">
        <v>5972</v>
      </c>
      <c r="E359" s="832" t="s">
        <v>5973</v>
      </c>
      <c r="F359" s="849"/>
      <c r="G359" s="849"/>
      <c r="H359" s="849"/>
      <c r="I359" s="849"/>
      <c r="J359" s="849">
        <v>2</v>
      </c>
      <c r="K359" s="849">
        <v>0</v>
      </c>
      <c r="L359" s="849"/>
      <c r="M359" s="849">
        <v>0</v>
      </c>
      <c r="N359" s="849">
        <v>3</v>
      </c>
      <c r="O359" s="849">
        <v>0</v>
      </c>
      <c r="P359" s="837"/>
      <c r="Q359" s="850">
        <v>0</v>
      </c>
    </row>
    <row r="360" spans="1:17" ht="14.4" customHeight="1" x14ac:dyDescent="0.3">
      <c r="A360" s="831" t="s">
        <v>5930</v>
      </c>
      <c r="B360" s="832" t="s">
        <v>5931</v>
      </c>
      <c r="C360" s="832" t="s">
        <v>4804</v>
      </c>
      <c r="D360" s="832" t="s">
        <v>5974</v>
      </c>
      <c r="E360" s="832" t="s">
        <v>5975</v>
      </c>
      <c r="F360" s="849"/>
      <c r="G360" s="849"/>
      <c r="H360" s="849"/>
      <c r="I360" s="849"/>
      <c r="J360" s="849">
        <v>2</v>
      </c>
      <c r="K360" s="849">
        <v>5680</v>
      </c>
      <c r="L360" s="849">
        <v>1</v>
      </c>
      <c r="M360" s="849">
        <v>2840</v>
      </c>
      <c r="N360" s="849">
        <v>3</v>
      </c>
      <c r="O360" s="849">
        <v>8535</v>
      </c>
      <c r="P360" s="837">
        <v>1.5026408450704225</v>
      </c>
      <c r="Q360" s="850">
        <v>2845</v>
      </c>
    </row>
    <row r="361" spans="1:17" ht="14.4" customHeight="1" x14ac:dyDescent="0.3">
      <c r="A361" s="831" t="s">
        <v>5976</v>
      </c>
      <c r="B361" s="832" t="s">
        <v>5977</v>
      </c>
      <c r="C361" s="832" t="s">
        <v>4804</v>
      </c>
      <c r="D361" s="832" t="s">
        <v>5978</v>
      </c>
      <c r="E361" s="832" t="s">
        <v>5979</v>
      </c>
      <c r="F361" s="849">
        <v>163</v>
      </c>
      <c r="G361" s="849">
        <v>28199</v>
      </c>
      <c r="H361" s="849">
        <v>1.4341877733699522</v>
      </c>
      <c r="I361" s="849">
        <v>173</v>
      </c>
      <c r="J361" s="849">
        <v>113</v>
      </c>
      <c r="K361" s="849">
        <v>19662</v>
      </c>
      <c r="L361" s="849">
        <v>1</v>
      </c>
      <c r="M361" s="849">
        <v>174</v>
      </c>
      <c r="N361" s="849">
        <v>125</v>
      </c>
      <c r="O361" s="849">
        <v>21875</v>
      </c>
      <c r="P361" s="837">
        <v>1.1125521310141389</v>
      </c>
      <c r="Q361" s="850">
        <v>175</v>
      </c>
    </row>
    <row r="362" spans="1:17" ht="14.4" customHeight="1" x14ac:dyDescent="0.3">
      <c r="A362" s="831" t="s">
        <v>5976</v>
      </c>
      <c r="B362" s="832" t="s">
        <v>5977</v>
      </c>
      <c r="C362" s="832" t="s">
        <v>4804</v>
      </c>
      <c r="D362" s="832" t="s">
        <v>5980</v>
      </c>
      <c r="E362" s="832" t="s">
        <v>5981</v>
      </c>
      <c r="F362" s="849">
        <v>4</v>
      </c>
      <c r="G362" s="849">
        <v>4280</v>
      </c>
      <c r="H362" s="849">
        <v>0.5</v>
      </c>
      <c r="I362" s="849">
        <v>1070</v>
      </c>
      <c r="J362" s="849">
        <v>8</v>
      </c>
      <c r="K362" s="849">
        <v>8560</v>
      </c>
      <c r="L362" s="849">
        <v>1</v>
      </c>
      <c r="M362" s="849">
        <v>1070</v>
      </c>
      <c r="N362" s="849">
        <v>4</v>
      </c>
      <c r="O362" s="849">
        <v>4292</v>
      </c>
      <c r="P362" s="837">
        <v>0.50140186915887852</v>
      </c>
      <c r="Q362" s="850">
        <v>1073</v>
      </c>
    </row>
    <row r="363" spans="1:17" ht="14.4" customHeight="1" x14ac:dyDescent="0.3">
      <c r="A363" s="831" t="s">
        <v>5976</v>
      </c>
      <c r="B363" s="832" t="s">
        <v>5977</v>
      </c>
      <c r="C363" s="832" t="s">
        <v>4804</v>
      </c>
      <c r="D363" s="832" t="s">
        <v>5982</v>
      </c>
      <c r="E363" s="832" t="s">
        <v>5983</v>
      </c>
      <c r="F363" s="849">
        <v>39</v>
      </c>
      <c r="G363" s="849">
        <v>1794</v>
      </c>
      <c r="H363" s="849">
        <v>0.57352941176470584</v>
      </c>
      <c r="I363" s="849">
        <v>46</v>
      </c>
      <c r="J363" s="849">
        <v>68</v>
      </c>
      <c r="K363" s="849">
        <v>3128</v>
      </c>
      <c r="L363" s="849">
        <v>1</v>
      </c>
      <c r="M363" s="849">
        <v>46</v>
      </c>
      <c r="N363" s="849">
        <v>88</v>
      </c>
      <c r="O363" s="849">
        <v>4136</v>
      </c>
      <c r="P363" s="837">
        <v>1.3222506393861893</v>
      </c>
      <c r="Q363" s="850">
        <v>47</v>
      </c>
    </row>
    <row r="364" spans="1:17" ht="14.4" customHeight="1" x14ac:dyDescent="0.3">
      <c r="A364" s="831" t="s">
        <v>5976</v>
      </c>
      <c r="B364" s="832" t="s">
        <v>5977</v>
      </c>
      <c r="C364" s="832" t="s">
        <v>4804</v>
      </c>
      <c r="D364" s="832" t="s">
        <v>5908</v>
      </c>
      <c r="E364" s="832" t="s">
        <v>5909</v>
      </c>
      <c r="F364" s="849">
        <v>16</v>
      </c>
      <c r="G364" s="849">
        <v>5552</v>
      </c>
      <c r="H364" s="849">
        <v>16</v>
      </c>
      <c r="I364" s="849">
        <v>347</v>
      </c>
      <c r="J364" s="849">
        <v>1</v>
      </c>
      <c r="K364" s="849">
        <v>347</v>
      </c>
      <c r="L364" s="849">
        <v>1</v>
      </c>
      <c r="M364" s="849">
        <v>347</v>
      </c>
      <c r="N364" s="849"/>
      <c r="O364" s="849"/>
      <c r="P364" s="837"/>
      <c r="Q364" s="850"/>
    </row>
    <row r="365" spans="1:17" ht="14.4" customHeight="1" x14ac:dyDescent="0.3">
      <c r="A365" s="831" t="s">
        <v>5976</v>
      </c>
      <c r="B365" s="832" t="s">
        <v>5977</v>
      </c>
      <c r="C365" s="832" t="s">
        <v>4804</v>
      </c>
      <c r="D365" s="832" t="s">
        <v>5984</v>
      </c>
      <c r="E365" s="832" t="s">
        <v>5985</v>
      </c>
      <c r="F365" s="849"/>
      <c r="G365" s="849"/>
      <c r="H365" s="849"/>
      <c r="I365" s="849"/>
      <c r="J365" s="849"/>
      <c r="K365" s="849"/>
      <c r="L365" s="849"/>
      <c r="M365" s="849"/>
      <c r="N365" s="849">
        <v>6</v>
      </c>
      <c r="O365" s="849">
        <v>306</v>
      </c>
      <c r="P365" s="837"/>
      <c r="Q365" s="850">
        <v>51</v>
      </c>
    </row>
    <row r="366" spans="1:17" ht="14.4" customHeight="1" x14ac:dyDescent="0.3">
      <c r="A366" s="831" t="s">
        <v>5976</v>
      </c>
      <c r="B366" s="832" t="s">
        <v>5977</v>
      </c>
      <c r="C366" s="832" t="s">
        <v>4804</v>
      </c>
      <c r="D366" s="832" t="s">
        <v>5986</v>
      </c>
      <c r="E366" s="832" t="s">
        <v>5987</v>
      </c>
      <c r="F366" s="849">
        <v>31</v>
      </c>
      <c r="G366" s="849">
        <v>11687</v>
      </c>
      <c r="H366" s="849">
        <v>0.72093023255813948</v>
      </c>
      <c r="I366" s="849">
        <v>377</v>
      </c>
      <c r="J366" s="849">
        <v>43</v>
      </c>
      <c r="K366" s="849">
        <v>16211</v>
      </c>
      <c r="L366" s="849">
        <v>1</v>
      </c>
      <c r="M366" s="849">
        <v>377</v>
      </c>
      <c r="N366" s="849">
        <v>36</v>
      </c>
      <c r="O366" s="849">
        <v>13608</v>
      </c>
      <c r="P366" s="837">
        <v>0.83943001665535744</v>
      </c>
      <c r="Q366" s="850">
        <v>378</v>
      </c>
    </row>
    <row r="367" spans="1:17" ht="14.4" customHeight="1" x14ac:dyDescent="0.3">
      <c r="A367" s="831" t="s">
        <v>5976</v>
      </c>
      <c r="B367" s="832" t="s">
        <v>5977</v>
      </c>
      <c r="C367" s="832" t="s">
        <v>4804</v>
      </c>
      <c r="D367" s="832" t="s">
        <v>5988</v>
      </c>
      <c r="E367" s="832" t="s">
        <v>5989</v>
      </c>
      <c r="F367" s="849">
        <v>10</v>
      </c>
      <c r="G367" s="849">
        <v>5240</v>
      </c>
      <c r="H367" s="849">
        <v>1.1111111111111112</v>
      </c>
      <c r="I367" s="849">
        <v>524</v>
      </c>
      <c r="J367" s="849">
        <v>9</v>
      </c>
      <c r="K367" s="849">
        <v>4716</v>
      </c>
      <c r="L367" s="849">
        <v>1</v>
      </c>
      <c r="M367" s="849">
        <v>524</v>
      </c>
      <c r="N367" s="849">
        <v>9</v>
      </c>
      <c r="O367" s="849">
        <v>4725</v>
      </c>
      <c r="P367" s="837">
        <v>1.001908396946565</v>
      </c>
      <c r="Q367" s="850">
        <v>525</v>
      </c>
    </row>
    <row r="368" spans="1:17" ht="14.4" customHeight="1" x14ac:dyDescent="0.3">
      <c r="A368" s="831" t="s">
        <v>5976</v>
      </c>
      <c r="B368" s="832" t="s">
        <v>5977</v>
      </c>
      <c r="C368" s="832" t="s">
        <v>4804</v>
      </c>
      <c r="D368" s="832" t="s">
        <v>5990</v>
      </c>
      <c r="E368" s="832" t="s">
        <v>5991</v>
      </c>
      <c r="F368" s="849">
        <v>9</v>
      </c>
      <c r="G368" s="849">
        <v>513</v>
      </c>
      <c r="H368" s="849">
        <v>1.8</v>
      </c>
      <c r="I368" s="849">
        <v>57</v>
      </c>
      <c r="J368" s="849">
        <v>5</v>
      </c>
      <c r="K368" s="849">
        <v>285</v>
      </c>
      <c r="L368" s="849">
        <v>1</v>
      </c>
      <c r="M368" s="849">
        <v>57</v>
      </c>
      <c r="N368" s="849"/>
      <c r="O368" s="849"/>
      <c r="P368" s="837"/>
      <c r="Q368" s="850"/>
    </row>
    <row r="369" spans="1:17" ht="14.4" customHeight="1" x14ac:dyDescent="0.3">
      <c r="A369" s="831" t="s">
        <v>5976</v>
      </c>
      <c r="B369" s="832" t="s">
        <v>5977</v>
      </c>
      <c r="C369" s="832" t="s">
        <v>4804</v>
      </c>
      <c r="D369" s="832" t="s">
        <v>5992</v>
      </c>
      <c r="E369" s="832" t="s">
        <v>5993</v>
      </c>
      <c r="F369" s="849">
        <v>1</v>
      </c>
      <c r="G369" s="849">
        <v>224</v>
      </c>
      <c r="H369" s="849">
        <v>0.99555555555555553</v>
      </c>
      <c r="I369" s="849">
        <v>224</v>
      </c>
      <c r="J369" s="849">
        <v>1</v>
      </c>
      <c r="K369" s="849">
        <v>225</v>
      </c>
      <c r="L369" s="849">
        <v>1</v>
      </c>
      <c r="M369" s="849">
        <v>225</v>
      </c>
      <c r="N369" s="849"/>
      <c r="O369" s="849"/>
      <c r="P369" s="837"/>
      <c r="Q369" s="850"/>
    </row>
    <row r="370" spans="1:17" ht="14.4" customHeight="1" x14ac:dyDescent="0.3">
      <c r="A370" s="831" t="s">
        <v>5976</v>
      </c>
      <c r="B370" s="832" t="s">
        <v>5977</v>
      </c>
      <c r="C370" s="832" t="s">
        <v>4804</v>
      </c>
      <c r="D370" s="832" t="s">
        <v>5994</v>
      </c>
      <c r="E370" s="832" t="s">
        <v>5995</v>
      </c>
      <c r="F370" s="849">
        <v>2</v>
      </c>
      <c r="G370" s="849">
        <v>1106</v>
      </c>
      <c r="H370" s="849">
        <v>1.9963898916967509</v>
      </c>
      <c r="I370" s="849">
        <v>553</v>
      </c>
      <c r="J370" s="849">
        <v>1</v>
      </c>
      <c r="K370" s="849">
        <v>554</v>
      </c>
      <c r="L370" s="849">
        <v>1</v>
      </c>
      <c r="M370" s="849">
        <v>554</v>
      </c>
      <c r="N370" s="849"/>
      <c r="O370" s="849"/>
      <c r="P370" s="837"/>
      <c r="Q370" s="850"/>
    </row>
    <row r="371" spans="1:17" ht="14.4" customHeight="1" x14ac:dyDescent="0.3">
      <c r="A371" s="831" t="s">
        <v>5976</v>
      </c>
      <c r="B371" s="832" t="s">
        <v>5977</v>
      </c>
      <c r="C371" s="832" t="s">
        <v>4804</v>
      </c>
      <c r="D371" s="832" t="s">
        <v>5996</v>
      </c>
      <c r="E371" s="832" t="s">
        <v>5997</v>
      </c>
      <c r="F371" s="849"/>
      <c r="G371" s="849"/>
      <c r="H371" s="849"/>
      <c r="I371" s="849"/>
      <c r="J371" s="849">
        <v>1</v>
      </c>
      <c r="K371" s="849">
        <v>214</v>
      </c>
      <c r="L371" s="849">
        <v>1</v>
      </c>
      <c r="M371" s="849">
        <v>214</v>
      </c>
      <c r="N371" s="849"/>
      <c r="O371" s="849"/>
      <c r="P371" s="837"/>
      <c r="Q371" s="850"/>
    </row>
    <row r="372" spans="1:17" ht="14.4" customHeight="1" x14ac:dyDescent="0.3">
      <c r="A372" s="831" t="s">
        <v>5976</v>
      </c>
      <c r="B372" s="832" t="s">
        <v>5977</v>
      </c>
      <c r="C372" s="832" t="s">
        <v>4804</v>
      </c>
      <c r="D372" s="832" t="s">
        <v>5998</v>
      </c>
      <c r="E372" s="832" t="s">
        <v>5999</v>
      </c>
      <c r="F372" s="849">
        <v>1</v>
      </c>
      <c r="G372" s="849">
        <v>143</v>
      </c>
      <c r="H372" s="849"/>
      <c r="I372" s="849">
        <v>143</v>
      </c>
      <c r="J372" s="849"/>
      <c r="K372" s="849"/>
      <c r="L372" s="849"/>
      <c r="M372" s="849"/>
      <c r="N372" s="849">
        <v>1</v>
      </c>
      <c r="O372" s="849">
        <v>144</v>
      </c>
      <c r="P372" s="837"/>
      <c r="Q372" s="850">
        <v>144</v>
      </c>
    </row>
    <row r="373" spans="1:17" ht="14.4" customHeight="1" x14ac:dyDescent="0.3">
      <c r="A373" s="831" t="s">
        <v>5976</v>
      </c>
      <c r="B373" s="832" t="s">
        <v>5977</v>
      </c>
      <c r="C373" s="832" t="s">
        <v>4804</v>
      </c>
      <c r="D373" s="832" t="s">
        <v>6000</v>
      </c>
      <c r="E373" s="832" t="s">
        <v>6001</v>
      </c>
      <c r="F373" s="849">
        <v>8</v>
      </c>
      <c r="G373" s="849">
        <v>520</v>
      </c>
      <c r="H373" s="849">
        <v>8</v>
      </c>
      <c r="I373" s="849">
        <v>65</v>
      </c>
      <c r="J373" s="849">
        <v>1</v>
      </c>
      <c r="K373" s="849">
        <v>65</v>
      </c>
      <c r="L373" s="849">
        <v>1</v>
      </c>
      <c r="M373" s="849">
        <v>65</v>
      </c>
      <c r="N373" s="849">
        <v>3</v>
      </c>
      <c r="O373" s="849">
        <v>198</v>
      </c>
      <c r="P373" s="837">
        <v>3.046153846153846</v>
      </c>
      <c r="Q373" s="850">
        <v>66</v>
      </c>
    </row>
    <row r="374" spans="1:17" ht="14.4" customHeight="1" x14ac:dyDescent="0.3">
      <c r="A374" s="831" t="s">
        <v>5976</v>
      </c>
      <c r="B374" s="832" t="s">
        <v>5977</v>
      </c>
      <c r="C374" s="832" t="s">
        <v>4804</v>
      </c>
      <c r="D374" s="832" t="s">
        <v>6002</v>
      </c>
      <c r="E374" s="832" t="s">
        <v>6003</v>
      </c>
      <c r="F374" s="849">
        <v>219</v>
      </c>
      <c r="G374" s="849">
        <v>29784</v>
      </c>
      <c r="H374" s="849">
        <v>1.1206260817217248</v>
      </c>
      <c r="I374" s="849">
        <v>136</v>
      </c>
      <c r="J374" s="849">
        <v>194</v>
      </c>
      <c r="K374" s="849">
        <v>26578</v>
      </c>
      <c r="L374" s="849">
        <v>1</v>
      </c>
      <c r="M374" s="849">
        <v>137</v>
      </c>
      <c r="N374" s="849">
        <v>194</v>
      </c>
      <c r="O374" s="849">
        <v>26772</v>
      </c>
      <c r="P374" s="837">
        <v>1.0072992700729928</v>
      </c>
      <c r="Q374" s="850">
        <v>138</v>
      </c>
    </row>
    <row r="375" spans="1:17" ht="14.4" customHeight="1" x14ac:dyDescent="0.3">
      <c r="A375" s="831" t="s">
        <v>5976</v>
      </c>
      <c r="B375" s="832" t="s">
        <v>5977</v>
      </c>
      <c r="C375" s="832" t="s">
        <v>4804</v>
      </c>
      <c r="D375" s="832" t="s">
        <v>6004</v>
      </c>
      <c r="E375" s="832" t="s">
        <v>6005</v>
      </c>
      <c r="F375" s="849">
        <v>69</v>
      </c>
      <c r="G375" s="849">
        <v>6279</v>
      </c>
      <c r="H375" s="849">
        <v>1.7250000000000001</v>
      </c>
      <c r="I375" s="849">
        <v>91</v>
      </c>
      <c r="J375" s="849">
        <v>40</v>
      </c>
      <c r="K375" s="849">
        <v>3640</v>
      </c>
      <c r="L375" s="849">
        <v>1</v>
      </c>
      <c r="M375" s="849">
        <v>91</v>
      </c>
      <c r="N375" s="849">
        <v>21</v>
      </c>
      <c r="O375" s="849">
        <v>1932</v>
      </c>
      <c r="P375" s="837">
        <v>0.53076923076923077</v>
      </c>
      <c r="Q375" s="850">
        <v>92</v>
      </c>
    </row>
    <row r="376" spans="1:17" ht="14.4" customHeight="1" x14ac:dyDescent="0.3">
      <c r="A376" s="831" t="s">
        <v>5976</v>
      </c>
      <c r="B376" s="832" t="s">
        <v>5977</v>
      </c>
      <c r="C376" s="832" t="s">
        <v>4804</v>
      </c>
      <c r="D376" s="832" t="s">
        <v>6006</v>
      </c>
      <c r="E376" s="832" t="s">
        <v>6007</v>
      </c>
      <c r="F376" s="849">
        <v>3</v>
      </c>
      <c r="G376" s="849">
        <v>411</v>
      </c>
      <c r="H376" s="849">
        <v>1.4891304347826086</v>
      </c>
      <c r="I376" s="849">
        <v>137</v>
      </c>
      <c r="J376" s="849">
        <v>2</v>
      </c>
      <c r="K376" s="849">
        <v>276</v>
      </c>
      <c r="L376" s="849">
        <v>1</v>
      </c>
      <c r="M376" s="849">
        <v>138</v>
      </c>
      <c r="N376" s="849">
        <v>1</v>
      </c>
      <c r="O376" s="849">
        <v>140</v>
      </c>
      <c r="P376" s="837">
        <v>0.50724637681159424</v>
      </c>
      <c r="Q376" s="850">
        <v>140</v>
      </c>
    </row>
    <row r="377" spans="1:17" ht="14.4" customHeight="1" x14ac:dyDescent="0.3">
      <c r="A377" s="831" t="s">
        <v>5976</v>
      </c>
      <c r="B377" s="832" t="s">
        <v>5977</v>
      </c>
      <c r="C377" s="832" t="s">
        <v>4804</v>
      </c>
      <c r="D377" s="832" t="s">
        <v>6008</v>
      </c>
      <c r="E377" s="832" t="s">
        <v>6009</v>
      </c>
      <c r="F377" s="849">
        <v>29</v>
      </c>
      <c r="G377" s="849">
        <v>1914</v>
      </c>
      <c r="H377" s="849">
        <v>3.625</v>
      </c>
      <c r="I377" s="849">
        <v>66</v>
      </c>
      <c r="J377" s="849">
        <v>8</v>
      </c>
      <c r="K377" s="849">
        <v>528</v>
      </c>
      <c r="L377" s="849">
        <v>1</v>
      </c>
      <c r="M377" s="849">
        <v>66</v>
      </c>
      <c r="N377" s="849">
        <v>4</v>
      </c>
      <c r="O377" s="849">
        <v>268</v>
      </c>
      <c r="P377" s="837">
        <v>0.50757575757575757</v>
      </c>
      <c r="Q377" s="850">
        <v>67</v>
      </c>
    </row>
    <row r="378" spans="1:17" ht="14.4" customHeight="1" x14ac:dyDescent="0.3">
      <c r="A378" s="831" t="s">
        <v>5976</v>
      </c>
      <c r="B378" s="832" t="s">
        <v>5977</v>
      </c>
      <c r="C378" s="832" t="s">
        <v>4804</v>
      </c>
      <c r="D378" s="832" t="s">
        <v>5917</v>
      </c>
      <c r="E378" s="832" t="s">
        <v>5918</v>
      </c>
      <c r="F378" s="849">
        <v>33</v>
      </c>
      <c r="G378" s="849">
        <v>10824</v>
      </c>
      <c r="H378" s="849">
        <v>0.57894736842105265</v>
      </c>
      <c r="I378" s="849">
        <v>328</v>
      </c>
      <c r="J378" s="849">
        <v>57</v>
      </c>
      <c r="K378" s="849">
        <v>18696</v>
      </c>
      <c r="L378" s="849">
        <v>1</v>
      </c>
      <c r="M378" s="849">
        <v>328</v>
      </c>
      <c r="N378" s="849">
        <v>53</v>
      </c>
      <c r="O378" s="849">
        <v>17437</v>
      </c>
      <c r="P378" s="837">
        <v>0.93265939238339757</v>
      </c>
      <c r="Q378" s="850">
        <v>329</v>
      </c>
    </row>
    <row r="379" spans="1:17" ht="14.4" customHeight="1" x14ac:dyDescent="0.3">
      <c r="A379" s="831" t="s">
        <v>5976</v>
      </c>
      <c r="B379" s="832" t="s">
        <v>5977</v>
      </c>
      <c r="C379" s="832" t="s">
        <v>4804</v>
      </c>
      <c r="D379" s="832" t="s">
        <v>6010</v>
      </c>
      <c r="E379" s="832" t="s">
        <v>6011</v>
      </c>
      <c r="F379" s="849">
        <v>42</v>
      </c>
      <c r="G379" s="849">
        <v>2142</v>
      </c>
      <c r="H379" s="849">
        <v>1.4482758620689655</v>
      </c>
      <c r="I379" s="849">
        <v>51</v>
      </c>
      <c r="J379" s="849">
        <v>29</v>
      </c>
      <c r="K379" s="849">
        <v>1479</v>
      </c>
      <c r="L379" s="849">
        <v>1</v>
      </c>
      <c r="M379" s="849">
        <v>51</v>
      </c>
      <c r="N379" s="849">
        <v>42</v>
      </c>
      <c r="O379" s="849">
        <v>2184</v>
      </c>
      <c r="P379" s="837">
        <v>1.4766734279918865</v>
      </c>
      <c r="Q379" s="850">
        <v>52</v>
      </c>
    </row>
    <row r="380" spans="1:17" ht="14.4" customHeight="1" x14ac:dyDescent="0.3">
      <c r="A380" s="831" t="s">
        <v>5976</v>
      </c>
      <c r="B380" s="832" t="s">
        <v>5977</v>
      </c>
      <c r="C380" s="832" t="s">
        <v>4804</v>
      </c>
      <c r="D380" s="832" t="s">
        <v>6012</v>
      </c>
      <c r="E380" s="832" t="s">
        <v>6013</v>
      </c>
      <c r="F380" s="849">
        <v>5</v>
      </c>
      <c r="G380" s="849">
        <v>3060</v>
      </c>
      <c r="H380" s="849">
        <v>1</v>
      </c>
      <c r="I380" s="849">
        <v>612</v>
      </c>
      <c r="J380" s="849">
        <v>5</v>
      </c>
      <c r="K380" s="849">
        <v>3060</v>
      </c>
      <c r="L380" s="849">
        <v>1</v>
      </c>
      <c r="M380" s="849">
        <v>612</v>
      </c>
      <c r="N380" s="849">
        <v>5</v>
      </c>
      <c r="O380" s="849">
        <v>3075</v>
      </c>
      <c r="P380" s="837">
        <v>1.0049019607843137</v>
      </c>
      <c r="Q380" s="850">
        <v>615</v>
      </c>
    </row>
    <row r="381" spans="1:17" ht="14.4" customHeight="1" x14ac:dyDescent="0.3">
      <c r="A381" s="831" t="s">
        <v>5976</v>
      </c>
      <c r="B381" s="832" t="s">
        <v>5977</v>
      </c>
      <c r="C381" s="832" t="s">
        <v>4804</v>
      </c>
      <c r="D381" s="832" t="s">
        <v>6014</v>
      </c>
      <c r="E381" s="832" t="s">
        <v>6015</v>
      </c>
      <c r="F381" s="849"/>
      <c r="G381" s="849"/>
      <c r="H381" s="849"/>
      <c r="I381" s="849"/>
      <c r="J381" s="849">
        <v>1</v>
      </c>
      <c r="K381" s="849">
        <v>272</v>
      </c>
      <c r="L381" s="849">
        <v>1</v>
      </c>
      <c r="M381" s="849">
        <v>272</v>
      </c>
      <c r="N381" s="849"/>
      <c r="O381" s="849"/>
      <c r="P381" s="837"/>
      <c r="Q381" s="850"/>
    </row>
    <row r="382" spans="1:17" ht="14.4" customHeight="1" x14ac:dyDescent="0.3">
      <c r="A382" s="831" t="s">
        <v>5976</v>
      </c>
      <c r="B382" s="832" t="s">
        <v>5977</v>
      </c>
      <c r="C382" s="832" t="s">
        <v>4804</v>
      </c>
      <c r="D382" s="832" t="s">
        <v>6016</v>
      </c>
      <c r="E382" s="832" t="s">
        <v>6017</v>
      </c>
      <c r="F382" s="849"/>
      <c r="G382" s="849"/>
      <c r="H382" s="849"/>
      <c r="I382" s="849"/>
      <c r="J382" s="849">
        <v>14</v>
      </c>
      <c r="K382" s="849">
        <v>20902</v>
      </c>
      <c r="L382" s="849">
        <v>1</v>
      </c>
      <c r="M382" s="849">
        <v>1493</v>
      </c>
      <c r="N382" s="849"/>
      <c r="O382" s="849"/>
      <c r="P382" s="837"/>
      <c r="Q382" s="850"/>
    </row>
    <row r="383" spans="1:17" ht="14.4" customHeight="1" x14ac:dyDescent="0.3">
      <c r="A383" s="831" t="s">
        <v>5976</v>
      </c>
      <c r="B383" s="832" t="s">
        <v>5977</v>
      </c>
      <c r="C383" s="832" t="s">
        <v>4804</v>
      </c>
      <c r="D383" s="832" t="s">
        <v>6018</v>
      </c>
      <c r="E383" s="832" t="s">
        <v>6019</v>
      </c>
      <c r="F383" s="849">
        <v>0</v>
      </c>
      <c r="G383" s="849">
        <v>0</v>
      </c>
      <c r="H383" s="849">
        <v>0</v>
      </c>
      <c r="I383" s="849"/>
      <c r="J383" s="849">
        <v>12</v>
      </c>
      <c r="K383" s="849">
        <v>3924</v>
      </c>
      <c r="L383" s="849">
        <v>1</v>
      </c>
      <c r="M383" s="849">
        <v>327</v>
      </c>
      <c r="N383" s="849">
        <v>2</v>
      </c>
      <c r="O383" s="849">
        <v>658</v>
      </c>
      <c r="P383" s="837">
        <v>0.16768603465851173</v>
      </c>
      <c r="Q383" s="850">
        <v>329</v>
      </c>
    </row>
    <row r="384" spans="1:17" ht="14.4" customHeight="1" x14ac:dyDescent="0.3">
      <c r="A384" s="831" t="s">
        <v>5976</v>
      </c>
      <c r="B384" s="832" t="s">
        <v>5977</v>
      </c>
      <c r="C384" s="832" t="s">
        <v>4804</v>
      </c>
      <c r="D384" s="832" t="s">
        <v>6020</v>
      </c>
      <c r="E384" s="832" t="s">
        <v>6021</v>
      </c>
      <c r="F384" s="849"/>
      <c r="G384" s="849"/>
      <c r="H384" s="849"/>
      <c r="I384" s="849"/>
      <c r="J384" s="849">
        <v>4</v>
      </c>
      <c r="K384" s="849">
        <v>3552</v>
      </c>
      <c r="L384" s="849">
        <v>1</v>
      </c>
      <c r="M384" s="849">
        <v>888</v>
      </c>
      <c r="N384" s="849"/>
      <c r="O384" s="849"/>
      <c r="P384" s="837"/>
      <c r="Q384" s="850"/>
    </row>
    <row r="385" spans="1:17" ht="14.4" customHeight="1" x14ac:dyDescent="0.3">
      <c r="A385" s="831" t="s">
        <v>5976</v>
      </c>
      <c r="B385" s="832" t="s">
        <v>5977</v>
      </c>
      <c r="C385" s="832" t="s">
        <v>4804</v>
      </c>
      <c r="D385" s="832" t="s">
        <v>6022</v>
      </c>
      <c r="E385" s="832" t="s">
        <v>6023</v>
      </c>
      <c r="F385" s="849"/>
      <c r="G385" s="849"/>
      <c r="H385" s="849"/>
      <c r="I385" s="849"/>
      <c r="J385" s="849">
        <v>122</v>
      </c>
      <c r="K385" s="849">
        <v>31842</v>
      </c>
      <c r="L385" s="849">
        <v>1</v>
      </c>
      <c r="M385" s="849">
        <v>261</v>
      </c>
      <c r="N385" s="849">
        <v>162</v>
      </c>
      <c r="O385" s="849">
        <v>42444</v>
      </c>
      <c r="P385" s="837">
        <v>1.3329564725833805</v>
      </c>
      <c r="Q385" s="850">
        <v>262</v>
      </c>
    </row>
    <row r="386" spans="1:17" ht="14.4" customHeight="1" x14ac:dyDescent="0.3">
      <c r="A386" s="831" t="s">
        <v>5976</v>
      </c>
      <c r="B386" s="832" t="s">
        <v>5977</v>
      </c>
      <c r="C386" s="832" t="s">
        <v>4804</v>
      </c>
      <c r="D386" s="832" t="s">
        <v>6024</v>
      </c>
      <c r="E386" s="832" t="s">
        <v>6025</v>
      </c>
      <c r="F386" s="849"/>
      <c r="G386" s="849"/>
      <c r="H386" s="849"/>
      <c r="I386" s="849"/>
      <c r="J386" s="849">
        <v>9</v>
      </c>
      <c r="K386" s="849">
        <v>1485</v>
      </c>
      <c r="L386" s="849">
        <v>1</v>
      </c>
      <c r="M386" s="849">
        <v>165</v>
      </c>
      <c r="N386" s="849">
        <v>4</v>
      </c>
      <c r="O386" s="849">
        <v>664</v>
      </c>
      <c r="P386" s="837">
        <v>0.44713804713804711</v>
      </c>
      <c r="Q386" s="850">
        <v>166</v>
      </c>
    </row>
    <row r="387" spans="1:17" ht="14.4" customHeight="1" x14ac:dyDescent="0.3">
      <c r="A387" s="831" t="s">
        <v>5976</v>
      </c>
      <c r="B387" s="832" t="s">
        <v>5977</v>
      </c>
      <c r="C387" s="832" t="s">
        <v>4804</v>
      </c>
      <c r="D387" s="832" t="s">
        <v>6026</v>
      </c>
      <c r="E387" s="832" t="s">
        <v>6027</v>
      </c>
      <c r="F387" s="849"/>
      <c r="G387" s="849"/>
      <c r="H387" s="849"/>
      <c r="I387" s="849"/>
      <c r="J387" s="849">
        <v>1</v>
      </c>
      <c r="K387" s="849">
        <v>152</v>
      </c>
      <c r="L387" s="849">
        <v>1</v>
      </c>
      <c r="M387" s="849">
        <v>152</v>
      </c>
      <c r="N387" s="849">
        <v>1</v>
      </c>
      <c r="O387" s="849">
        <v>152</v>
      </c>
      <c r="P387" s="837">
        <v>1</v>
      </c>
      <c r="Q387" s="850">
        <v>152</v>
      </c>
    </row>
    <row r="388" spans="1:17" ht="14.4" customHeight="1" x14ac:dyDescent="0.3">
      <c r="A388" s="831" t="s">
        <v>6028</v>
      </c>
      <c r="B388" s="832" t="s">
        <v>5707</v>
      </c>
      <c r="C388" s="832" t="s">
        <v>4804</v>
      </c>
      <c r="D388" s="832" t="s">
        <v>5507</v>
      </c>
      <c r="E388" s="832" t="s">
        <v>5508</v>
      </c>
      <c r="F388" s="849"/>
      <c r="G388" s="849"/>
      <c r="H388" s="849"/>
      <c r="I388" s="849"/>
      <c r="J388" s="849">
        <v>1</v>
      </c>
      <c r="K388" s="849">
        <v>168</v>
      </c>
      <c r="L388" s="849">
        <v>1</v>
      </c>
      <c r="M388" s="849">
        <v>168</v>
      </c>
      <c r="N388" s="849"/>
      <c r="O388" s="849"/>
      <c r="P388" s="837"/>
      <c r="Q388" s="850"/>
    </row>
    <row r="389" spans="1:17" ht="14.4" customHeight="1" x14ac:dyDescent="0.3">
      <c r="A389" s="831" t="s">
        <v>6028</v>
      </c>
      <c r="B389" s="832" t="s">
        <v>5707</v>
      </c>
      <c r="C389" s="832" t="s">
        <v>4804</v>
      </c>
      <c r="D389" s="832" t="s">
        <v>6029</v>
      </c>
      <c r="E389" s="832" t="s">
        <v>6030</v>
      </c>
      <c r="F389" s="849">
        <v>1</v>
      </c>
      <c r="G389" s="849">
        <v>349</v>
      </c>
      <c r="H389" s="849"/>
      <c r="I389" s="849">
        <v>349</v>
      </c>
      <c r="J389" s="849"/>
      <c r="K389" s="849"/>
      <c r="L389" s="849"/>
      <c r="M389" s="849"/>
      <c r="N389" s="849"/>
      <c r="O389" s="849"/>
      <c r="P389" s="837"/>
      <c r="Q389" s="850"/>
    </row>
    <row r="390" spans="1:17" ht="14.4" customHeight="1" x14ac:dyDescent="0.3">
      <c r="A390" s="831" t="s">
        <v>6028</v>
      </c>
      <c r="B390" s="832" t="s">
        <v>5707</v>
      </c>
      <c r="C390" s="832" t="s">
        <v>4804</v>
      </c>
      <c r="D390" s="832" t="s">
        <v>5379</v>
      </c>
      <c r="E390" s="832" t="s">
        <v>5380</v>
      </c>
      <c r="F390" s="849">
        <v>2</v>
      </c>
      <c r="G390" s="849">
        <v>1016</v>
      </c>
      <c r="H390" s="849"/>
      <c r="I390" s="849">
        <v>508</v>
      </c>
      <c r="J390" s="849"/>
      <c r="K390" s="849"/>
      <c r="L390" s="849"/>
      <c r="M390" s="849"/>
      <c r="N390" s="849"/>
      <c r="O390" s="849"/>
      <c r="P390" s="837"/>
      <c r="Q390" s="850"/>
    </row>
    <row r="391" spans="1:17" ht="14.4" customHeight="1" x14ac:dyDescent="0.3">
      <c r="A391" s="831" t="s">
        <v>6028</v>
      </c>
      <c r="B391" s="832" t="s">
        <v>5707</v>
      </c>
      <c r="C391" s="832" t="s">
        <v>4804</v>
      </c>
      <c r="D391" s="832" t="s">
        <v>6031</v>
      </c>
      <c r="E391" s="832" t="s">
        <v>6032</v>
      </c>
      <c r="F391" s="849">
        <v>1</v>
      </c>
      <c r="G391" s="849">
        <v>111</v>
      </c>
      <c r="H391" s="849"/>
      <c r="I391" s="849">
        <v>111</v>
      </c>
      <c r="J391" s="849"/>
      <c r="K391" s="849"/>
      <c r="L391" s="849"/>
      <c r="M391" s="849"/>
      <c r="N391" s="849"/>
      <c r="O391" s="849"/>
      <c r="P391" s="837"/>
      <c r="Q391" s="850"/>
    </row>
    <row r="392" spans="1:17" ht="14.4" customHeight="1" x14ac:dyDescent="0.3">
      <c r="A392" s="831" t="s">
        <v>6028</v>
      </c>
      <c r="B392" s="832" t="s">
        <v>5707</v>
      </c>
      <c r="C392" s="832" t="s">
        <v>4804</v>
      </c>
      <c r="D392" s="832" t="s">
        <v>5405</v>
      </c>
      <c r="E392" s="832" t="s">
        <v>5406</v>
      </c>
      <c r="F392" s="849">
        <v>4</v>
      </c>
      <c r="G392" s="849">
        <v>1400</v>
      </c>
      <c r="H392" s="849"/>
      <c r="I392" s="849">
        <v>350</v>
      </c>
      <c r="J392" s="849"/>
      <c r="K392" s="849"/>
      <c r="L392" s="849"/>
      <c r="M392" s="849"/>
      <c r="N392" s="849"/>
      <c r="O392" s="849"/>
      <c r="P392" s="837"/>
      <c r="Q392" s="850"/>
    </row>
    <row r="393" spans="1:17" ht="14.4" customHeight="1" x14ac:dyDescent="0.3">
      <c r="A393" s="831" t="s">
        <v>6028</v>
      </c>
      <c r="B393" s="832" t="s">
        <v>5707</v>
      </c>
      <c r="C393" s="832" t="s">
        <v>4804</v>
      </c>
      <c r="D393" s="832" t="s">
        <v>6033</v>
      </c>
      <c r="E393" s="832" t="s">
        <v>6034</v>
      </c>
      <c r="F393" s="849">
        <v>1</v>
      </c>
      <c r="G393" s="849">
        <v>209</v>
      </c>
      <c r="H393" s="849"/>
      <c r="I393" s="849">
        <v>209</v>
      </c>
      <c r="J393" s="849"/>
      <c r="K393" s="849"/>
      <c r="L393" s="849"/>
      <c r="M393" s="849"/>
      <c r="N393" s="849"/>
      <c r="O393" s="849"/>
      <c r="P393" s="837"/>
      <c r="Q393" s="850"/>
    </row>
    <row r="394" spans="1:17" ht="14.4" customHeight="1" x14ac:dyDescent="0.3">
      <c r="A394" s="831" t="s">
        <v>6028</v>
      </c>
      <c r="B394" s="832" t="s">
        <v>5707</v>
      </c>
      <c r="C394" s="832" t="s">
        <v>4804</v>
      </c>
      <c r="D394" s="832" t="s">
        <v>6035</v>
      </c>
      <c r="E394" s="832" t="s">
        <v>6036</v>
      </c>
      <c r="F394" s="849"/>
      <c r="G394" s="849"/>
      <c r="H394" s="849"/>
      <c r="I394" s="849"/>
      <c r="J394" s="849"/>
      <c r="K394" s="849"/>
      <c r="L394" s="849"/>
      <c r="M394" s="849"/>
      <c r="N394" s="849">
        <v>1</v>
      </c>
      <c r="O394" s="849">
        <v>5030</v>
      </c>
      <c r="P394" s="837"/>
      <c r="Q394" s="850">
        <v>5030</v>
      </c>
    </row>
    <row r="395" spans="1:17" ht="14.4" customHeight="1" x14ac:dyDescent="0.3">
      <c r="A395" s="831" t="s">
        <v>6028</v>
      </c>
      <c r="B395" s="832" t="s">
        <v>5707</v>
      </c>
      <c r="C395" s="832" t="s">
        <v>4804</v>
      </c>
      <c r="D395" s="832" t="s">
        <v>5599</v>
      </c>
      <c r="E395" s="832" t="s">
        <v>5600</v>
      </c>
      <c r="F395" s="849"/>
      <c r="G395" s="849"/>
      <c r="H395" s="849"/>
      <c r="I395" s="849"/>
      <c r="J395" s="849">
        <v>1</v>
      </c>
      <c r="K395" s="849">
        <v>171</v>
      </c>
      <c r="L395" s="849">
        <v>1</v>
      </c>
      <c r="M395" s="849">
        <v>171</v>
      </c>
      <c r="N395" s="849"/>
      <c r="O395" s="849"/>
      <c r="P395" s="837"/>
      <c r="Q395" s="850"/>
    </row>
    <row r="396" spans="1:17" ht="14.4" customHeight="1" x14ac:dyDescent="0.3">
      <c r="A396" s="831" t="s">
        <v>6028</v>
      </c>
      <c r="B396" s="832" t="s">
        <v>5707</v>
      </c>
      <c r="C396" s="832" t="s">
        <v>4804</v>
      </c>
      <c r="D396" s="832" t="s">
        <v>6037</v>
      </c>
      <c r="E396" s="832" t="s">
        <v>6038</v>
      </c>
      <c r="F396" s="849"/>
      <c r="G396" s="849"/>
      <c r="H396" s="849"/>
      <c r="I396" s="849"/>
      <c r="J396" s="849">
        <v>1</v>
      </c>
      <c r="K396" s="849">
        <v>350</v>
      </c>
      <c r="L396" s="849">
        <v>1</v>
      </c>
      <c r="M396" s="849">
        <v>350</v>
      </c>
      <c r="N396" s="849"/>
      <c r="O396" s="849"/>
      <c r="P396" s="837"/>
      <c r="Q396" s="850"/>
    </row>
    <row r="397" spans="1:17" ht="14.4" customHeight="1" x14ac:dyDescent="0.3">
      <c r="A397" s="831" t="s">
        <v>6028</v>
      </c>
      <c r="B397" s="832" t="s">
        <v>5707</v>
      </c>
      <c r="C397" s="832" t="s">
        <v>4804</v>
      </c>
      <c r="D397" s="832" t="s">
        <v>5627</v>
      </c>
      <c r="E397" s="832" t="s">
        <v>5628</v>
      </c>
      <c r="F397" s="849"/>
      <c r="G397" s="849"/>
      <c r="H397" s="849"/>
      <c r="I397" s="849"/>
      <c r="J397" s="849">
        <v>1</v>
      </c>
      <c r="K397" s="849">
        <v>174</v>
      </c>
      <c r="L397" s="849">
        <v>1</v>
      </c>
      <c r="M397" s="849">
        <v>174</v>
      </c>
      <c r="N397" s="849"/>
      <c r="O397" s="849"/>
      <c r="P397" s="837"/>
      <c r="Q397" s="850"/>
    </row>
    <row r="398" spans="1:17" ht="14.4" customHeight="1" x14ac:dyDescent="0.3">
      <c r="A398" s="831" t="s">
        <v>6028</v>
      </c>
      <c r="B398" s="832" t="s">
        <v>5707</v>
      </c>
      <c r="C398" s="832" t="s">
        <v>4804</v>
      </c>
      <c r="D398" s="832" t="s">
        <v>6039</v>
      </c>
      <c r="E398" s="832" t="s">
        <v>6040</v>
      </c>
      <c r="F398" s="849">
        <v>4</v>
      </c>
      <c r="G398" s="849">
        <v>1604</v>
      </c>
      <c r="H398" s="849"/>
      <c r="I398" s="849">
        <v>401</v>
      </c>
      <c r="J398" s="849"/>
      <c r="K398" s="849"/>
      <c r="L398" s="849"/>
      <c r="M398" s="849"/>
      <c r="N398" s="849"/>
      <c r="O398" s="849"/>
      <c r="P398" s="837"/>
      <c r="Q398" s="850"/>
    </row>
    <row r="399" spans="1:17" ht="14.4" customHeight="1" x14ac:dyDescent="0.3">
      <c r="A399" s="831" t="s">
        <v>6028</v>
      </c>
      <c r="B399" s="832" t="s">
        <v>5707</v>
      </c>
      <c r="C399" s="832" t="s">
        <v>4804</v>
      </c>
      <c r="D399" s="832" t="s">
        <v>6041</v>
      </c>
      <c r="E399" s="832" t="s">
        <v>6042</v>
      </c>
      <c r="F399" s="849">
        <v>1</v>
      </c>
      <c r="G399" s="849">
        <v>574</v>
      </c>
      <c r="H399" s="849"/>
      <c r="I399" s="849">
        <v>574</v>
      </c>
      <c r="J399" s="849"/>
      <c r="K399" s="849"/>
      <c r="L399" s="849"/>
      <c r="M399" s="849"/>
      <c r="N399" s="849"/>
      <c r="O399" s="849"/>
      <c r="P399" s="837"/>
      <c r="Q399" s="850"/>
    </row>
    <row r="400" spans="1:17" ht="14.4" customHeight="1" x14ac:dyDescent="0.3">
      <c r="A400" s="831" t="s">
        <v>6028</v>
      </c>
      <c r="B400" s="832" t="s">
        <v>5707</v>
      </c>
      <c r="C400" s="832" t="s">
        <v>4804</v>
      </c>
      <c r="D400" s="832" t="s">
        <v>6043</v>
      </c>
      <c r="E400" s="832" t="s">
        <v>6044</v>
      </c>
      <c r="F400" s="849">
        <v>1</v>
      </c>
      <c r="G400" s="849">
        <v>1022</v>
      </c>
      <c r="H400" s="849"/>
      <c r="I400" s="849">
        <v>1022</v>
      </c>
      <c r="J400" s="849"/>
      <c r="K400" s="849"/>
      <c r="L400" s="849"/>
      <c r="M400" s="849"/>
      <c r="N400" s="849">
        <v>1</v>
      </c>
      <c r="O400" s="849">
        <v>1023</v>
      </c>
      <c r="P400" s="837"/>
      <c r="Q400" s="850">
        <v>1023</v>
      </c>
    </row>
    <row r="401" spans="1:17" ht="14.4" customHeight="1" x14ac:dyDescent="0.3">
      <c r="A401" s="831" t="s">
        <v>6045</v>
      </c>
      <c r="B401" s="832" t="s">
        <v>5362</v>
      </c>
      <c r="C401" s="832" t="s">
        <v>4804</v>
      </c>
      <c r="D401" s="832" t="s">
        <v>5952</v>
      </c>
      <c r="E401" s="832" t="s">
        <v>5953</v>
      </c>
      <c r="F401" s="849">
        <v>2</v>
      </c>
      <c r="G401" s="849">
        <v>25588</v>
      </c>
      <c r="H401" s="849"/>
      <c r="I401" s="849">
        <v>12794</v>
      </c>
      <c r="J401" s="849"/>
      <c r="K401" s="849"/>
      <c r="L401" s="849"/>
      <c r="M401" s="849"/>
      <c r="N401" s="849"/>
      <c r="O401" s="849"/>
      <c r="P401" s="837"/>
      <c r="Q401" s="850"/>
    </row>
    <row r="402" spans="1:17" ht="14.4" customHeight="1" x14ac:dyDescent="0.3">
      <c r="A402" s="831" t="s">
        <v>6045</v>
      </c>
      <c r="B402" s="832" t="s">
        <v>5362</v>
      </c>
      <c r="C402" s="832" t="s">
        <v>4804</v>
      </c>
      <c r="D402" s="832" t="s">
        <v>6046</v>
      </c>
      <c r="E402" s="832" t="s">
        <v>6047</v>
      </c>
      <c r="F402" s="849">
        <v>10</v>
      </c>
      <c r="G402" s="849">
        <v>97620</v>
      </c>
      <c r="H402" s="849"/>
      <c r="I402" s="849">
        <v>9762</v>
      </c>
      <c r="J402" s="849"/>
      <c r="K402" s="849"/>
      <c r="L402" s="849"/>
      <c r="M402" s="849"/>
      <c r="N402" s="849">
        <v>6</v>
      </c>
      <c r="O402" s="849">
        <v>63000</v>
      </c>
      <c r="P402" s="837"/>
      <c r="Q402" s="850">
        <v>10500</v>
      </c>
    </row>
    <row r="403" spans="1:17" ht="14.4" customHeight="1" thickBot="1" x14ac:dyDescent="0.35">
      <c r="A403" s="839" t="s">
        <v>6045</v>
      </c>
      <c r="B403" s="840" t="s">
        <v>5362</v>
      </c>
      <c r="C403" s="840" t="s">
        <v>4804</v>
      </c>
      <c r="D403" s="840" t="s">
        <v>6048</v>
      </c>
      <c r="E403" s="840" t="s">
        <v>6049</v>
      </c>
      <c r="F403" s="851">
        <v>2</v>
      </c>
      <c r="G403" s="851">
        <v>0</v>
      </c>
      <c r="H403" s="851"/>
      <c r="I403" s="851">
        <v>0</v>
      </c>
      <c r="J403" s="851"/>
      <c r="K403" s="851"/>
      <c r="L403" s="851"/>
      <c r="M403" s="851"/>
      <c r="N403" s="851"/>
      <c r="O403" s="851"/>
      <c r="P403" s="845"/>
      <c r="Q403" s="852"/>
    </row>
  </sheetData>
  <autoFilter ref="A5:Q5"/>
  <mergeCells count="11">
    <mergeCell ref="P4:P5"/>
    <mergeCell ref="Q4:Q5"/>
    <mergeCell ref="A1:Q1"/>
    <mergeCell ref="A4:A5"/>
    <mergeCell ref="B4:B5"/>
    <mergeCell ref="C4:C5"/>
    <mergeCell ref="D4:D5"/>
    <mergeCell ref="E4:E5"/>
    <mergeCell ref="F4:G4"/>
    <mergeCell ref="J4:K4"/>
    <mergeCell ref="N4:O4"/>
  </mergeCells>
  <conditionalFormatting sqref="P3">
    <cfRule type="cellIs" dxfId="3" priority="1" stopIfTrue="1" operator="greater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5">
    <tabColor theme="0" tint="-0.249977111117893"/>
    <pageSetUpPr fitToPage="1"/>
  </sheetPr>
  <dimension ref="A1:N6"/>
  <sheetViews>
    <sheetView showGridLines="0" showRowColHeaders="0" zoomScaleNormal="100" workbookViewId="0">
      <pane ySplit="5" topLeftCell="A6" activePane="bottomLeft" state="frozen"/>
      <selection pane="bottomLeft" sqref="A1:N1"/>
    </sheetView>
  </sheetViews>
  <sheetFormatPr defaultRowHeight="14.4" customHeight="1" outlineLevelCol="1" x14ac:dyDescent="0.3"/>
  <cols>
    <col min="1" max="1" width="14.33203125" style="188" bestFit="1" customWidth="1"/>
    <col min="2" max="2" width="15.6640625" style="188" bestFit="1" customWidth="1"/>
    <col min="3" max="3" width="8.33203125" style="196" hidden="1" customWidth="1" outlineLevel="1"/>
    <col min="4" max="4" width="8.33203125" style="196" customWidth="1" collapsed="1"/>
    <col min="5" max="5" width="8.33203125" style="196" customWidth="1"/>
    <col min="6" max="6" width="6.109375" style="197" customWidth="1"/>
    <col min="7" max="7" width="8.33203125" style="196" hidden="1" customWidth="1" outlineLevel="1"/>
    <col min="8" max="8" width="8.33203125" style="196" customWidth="1" collapsed="1"/>
    <col min="9" max="9" width="8.33203125" style="196" customWidth="1"/>
    <col min="10" max="10" width="6.109375" style="197" customWidth="1"/>
    <col min="11" max="11" width="8.33203125" style="196" hidden="1" customWidth="1" outlineLevel="1"/>
    <col min="12" max="12" width="8.33203125" style="196" customWidth="1" collapsed="1"/>
    <col min="13" max="14" width="8.33203125" style="196" customWidth="1"/>
    <col min="15" max="16384" width="8.88671875" style="188"/>
  </cols>
  <sheetData>
    <row r="1" spans="1:14" ht="18.600000000000001" customHeight="1" thickBot="1" x14ac:dyDescent="0.4">
      <c r="A1" s="693" t="s">
        <v>180</v>
      </c>
      <c r="B1" s="694"/>
      <c r="C1" s="694"/>
      <c r="D1" s="694"/>
      <c r="E1" s="694"/>
      <c r="F1" s="694"/>
      <c r="G1" s="694"/>
      <c r="H1" s="694"/>
      <c r="I1" s="694"/>
      <c r="J1" s="694"/>
      <c r="K1" s="694"/>
      <c r="L1" s="694"/>
      <c r="M1" s="694"/>
      <c r="N1" s="694"/>
    </row>
    <row r="2" spans="1:14" ht="14.4" customHeight="1" thickBot="1" x14ac:dyDescent="0.35">
      <c r="A2" s="371" t="s">
        <v>328</v>
      </c>
      <c r="B2" s="189"/>
      <c r="C2" s="189"/>
      <c r="D2" s="189"/>
      <c r="E2" s="189"/>
      <c r="F2" s="189"/>
      <c r="G2" s="387"/>
      <c r="H2" s="387"/>
      <c r="I2" s="387"/>
      <c r="J2" s="189"/>
      <c r="K2" s="387"/>
      <c r="L2" s="387"/>
      <c r="M2" s="387"/>
      <c r="N2" s="189"/>
    </row>
    <row r="3" spans="1:14" ht="14.4" customHeight="1" thickBot="1" x14ac:dyDescent="0.35">
      <c r="A3" s="190"/>
      <c r="B3" s="191" t="s">
        <v>158</v>
      </c>
      <c r="C3" s="192">
        <f>SUBTOTAL(9,C6:C1048576)</f>
        <v>4530</v>
      </c>
      <c r="D3" s="193">
        <f>SUBTOTAL(9,D6:D1048576)</f>
        <v>4475</v>
      </c>
      <c r="E3" s="193">
        <f>SUBTOTAL(9,E6:E1048576)</f>
        <v>3708</v>
      </c>
      <c r="F3" s="194">
        <f>IF(OR(E3=0,D3=0),"",E3/D3)</f>
        <v>0.82860335195530721</v>
      </c>
      <c r="G3" s="388">
        <f>SUBTOTAL(9,G6:G1048576)</f>
        <v>4070.498399999999</v>
      </c>
      <c r="H3" s="389">
        <f>SUBTOTAL(9,H6:H1048576)</f>
        <v>3983.7048</v>
      </c>
      <c r="I3" s="389">
        <f>SUBTOTAL(9,I6:I1048576)</f>
        <v>3366.7412399999989</v>
      </c>
      <c r="J3" s="194">
        <f>IF(OR(I3=0,H3=0),"",I3/H3)</f>
        <v>0.84512819323359478</v>
      </c>
      <c r="K3" s="388">
        <f>SUBTOTAL(9,K6:K1048576)</f>
        <v>362.4</v>
      </c>
      <c r="L3" s="389">
        <f>SUBTOTAL(9,L6:L1048576)</f>
        <v>358</v>
      </c>
      <c r="M3" s="389">
        <f>SUBTOTAL(9,M6:M1048576)</f>
        <v>296.64</v>
      </c>
      <c r="N3" s="195">
        <f>IF(OR(M3=0,E3=0),"",M3*1000/E3)</f>
        <v>80</v>
      </c>
    </row>
    <row r="4" spans="1:14" ht="14.4" customHeight="1" x14ac:dyDescent="0.3">
      <c r="A4" s="695" t="s">
        <v>89</v>
      </c>
      <c r="B4" s="696" t="s">
        <v>11</v>
      </c>
      <c r="C4" s="697" t="s">
        <v>90</v>
      </c>
      <c r="D4" s="697"/>
      <c r="E4" s="697"/>
      <c r="F4" s="698"/>
      <c r="G4" s="699" t="s">
        <v>268</v>
      </c>
      <c r="H4" s="697"/>
      <c r="I4" s="697"/>
      <c r="J4" s="698"/>
      <c r="K4" s="699" t="s">
        <v>91</v>
      </c>
      <c r="L4" s="697"/>
      <c r="M4" s="697"/>
      <c r="N4" s="700"/>
    </row>
    <row r="5" spans="1:14" ht="14.4" customHeight="1" thickBot="1" x14ac:dyDescent="0.35">
      <c r="A5" s="996"/>
      <c r="B5" s="997"/>
      <c r="C5" s="1000">
        <v>2015</v>
      </c>
      <c r="D5" s="1000">
        <v>2018</v>
      </c>
      <c r="E5" s="1000">
        <v>2019</v>
      </c>
      <c r="F5" s="1001" t="s">
        <v>2</v>
      </c>
      <c r="G5" s="1005">
        <v>2015</v>
      </c>
      <c r="H5" s="1000">
        <v>2018</v>
      </c>
      <c r="I5" s="1000">
        <v>2019</v>
      </c>
      <c r="J5" s="1001" t="s">
        <v>2</v>
      </c>
      <c r="K5" s="1005">
        <v>2015</v>
      </c>
      <c r="L5" s="1000">
        <v>2018</v>
      </c>
      <c r="M5" s="1000">
        <v>2019</v>
      </c>
      <c r="N5" s="1006" t="s">
        <v>92</v>
      </c>
    </row>
    <row r="6" spans="1:14" ht="14.4" customHeight="1" thickBot="1" x14ac:dyDescent="0.35">
      <c r="A6" s="998" t="s">
        <v>5082</v>
      </c>
      <c r="B6" s="999" t="s">
        <v>6051</v>
      </c>
      <c r="C6" s="1002">
        <v>4530</v>
      </c>
      <c r="D6" s="1003">
        <v>4475</v>
      </c>
      <c r="E6" s="1003">
        <v>3708</v>
      </c>
      <c r="F6" s="1004"/>
      <c r="G6" s="1002">
        <v>4070.498399999999</v>
      </c>
      <c r="H6" s="1003">
        <v>3983.7048</v>
      </c>
      <c r="I6" s="1003">
        <v>3366.7412399999989</v>
      </c>
      <c r="J6" s="1004"/>
      <c r="K6" s="1002">
        <v>362.4</v>
      </c>
      <c r="L6" s="1003">
        <v>358</v>
      </c>
      <c r="M6" s="1003">
        <v>296.64</v>
      </c>
      <c r="N6" s="1007">
        <v>80</v>
      </c>
    </row>
  </sheetData>
  <autoFilter ref="A5:N5"/>
  <mergeCells count="6">
    <mergeCell ref="A1:N1"/>
    <mergeCell ref="A4:A5"/>
    <mergeCell ref="B4:B5"/>
    <mergeCell ref="C4:F4"/>
    <mergeCell ref="G4:J4"/>
    <mergeCell ref="K4:N4"/>
  </mergeCells>
  <conditionalFormatting sqref="F6:F65531 J6:J65531">
    <cfRule type="cellIs" dxfId="2" priority="6" stopIfTrue="1" operator="greaterThanOrEqual">
      <formula>1</formula>
    </cfRule>
  </conditionalFormatting>
  <conditionalFormatting sqref="F3">
    <cfRule type="cellIs" dxfId="1" priority="5" stopIfTrue="1" operator="greaterThanOrEqual">
      <formula>1</formula>
    </cfRule>
  </conditionalFormatting>
  <conditionalFormatting sqref="J3">
    <cfRule type="cellIs" dxfId="0" priority="4" stopIfTrue="1" operator="greaterThanOrEqual">
      <formula>1</formula>
    </cfRule>
  </conditionalFormatting>
  <conditionalFormatting sqref="E6:E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{F41FDF36-4DF6-49C1-AEE2-A4734489E57F}</x14:id>
        </ext>
      </extLst>
    </cfRule>
  </conditionalFormatting>
  <conditionalFormatting sqref="I6:I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{22F00197-2BD7-493E-BC02-3906F6130DA3}</x14:id>
        </ext>
      </extLst>
    </cfRule>
  </conditionalFormatting>
  <conditionalFormatting sqref="M6:M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{E60DB86E-BB07-4CC2-A6CD-752208150D74}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headerFooter alignWithMargins="0"/>
  <ignoredErrors>
    <ignoredError sqref="K3:M3 C3:E3 G3:I3" formulaRange="1"/>
    <ignoredError sqref="F3 J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41FDF36-4DF6-49C1-AEE2-A4734489E57F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E6:E1048576</xm:sqref>
        </x14:conditionalFormatting>
        <x14:conditionalFormatting xmlns:xm="http://schemas.microsoft.com/office/excel/2006/main">
          <x14:cfRule type="dataBar" id="{22F00197-2BD7-493E-BC02-3906F6130DA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I6:I1048576</xm:sqref>
        </x14:conditionalFormatting>
        <x14:conditionalFormatting xmlns:xm="http://schemas.microsoft.com/office/excel/2006/main">
          <x14:cfRule type="dataBar" id="{E60DB86E-BB07-4CC2-A6CD-752208150D7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M6:M1048576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9">
    <tabColor theme="0" tint="-0.249977111117893"/>
    <pageSetUpPr fitToPage="1"/>
  </sheetPr>
  <dimension ref="A1:M13"/>
  <sheetViews>
    <sheetView showGridLines="0" showRowColHeaders="0" workbookViewId="0">
      <selection sqref="A1:M1"/>
    </sheetView>
  </sheetViews>
  <sheetFormatPr defaultRowHeight="14.4" customHeight="1" x14ac:dyDescent="0.3"/>
  <cols>
    <col min="1" max="1" width="8.88671875" style="247"/>
    <col min="2" max="13" width="8.88671875" style="247" customWidth="1"/>
    <col min="14" max="16384" width="8.88671875" style="247"/>
  </cols>
  <sheetData>
    <row r="1" spans="1:13" ht="18.600000000000001" customHeight="1" thickBot="1" x14ac:dyDescent="0.4">
      <c r="A1" s="512" t="s">
        <v>127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</row>
    <row r="2" spans="1:13" ht="14.4" customHeight="1" x14ac:dyDescent="0.3">
      <c r="A2" s="371" t="s">
        <v>328</v>
      </c>
      <c r="B2" s="248"/>
      <c r="C2" s="248"/>
      <c r="D2" s="248"/>
      <c r="E2" s="248"/>
      <c r="F2" s="248"/>
      <c r="G2" s="248"/>
      <c r="H2" s="248"/>
      <c r="I2" s="248"/>
      <c r="J2" s="248"/>
      <c r="K2" s="248"/>
      <c r="L2" s="248"/>
      <c r="M2" s="248"/>
    </row>
    <row r="3" spans="1:13" ht="14.4" customHeight="1" x14ac:dyDescent="0.3">
      <c r="A3" s="320"/>
      <c r="B3" s="321" t="s">
        <v>102</v>
      </c>
      <c r="C3" s="322" t="s">
        <v>103</v>
      </c>
      <c r="D3" s="322" t="s">
        <v>104</v>
      </c>
      <c r="E3" s="321" t="s">
        <v>105</v>
      </c>
      <c r="F3" s="322" t="s">
        <v>106</v>
      </c>
      <c r="G3" s="322" t="s">
        <v>107</v>
      </c>
      <c r="H3" s="322" t="s">
        <v>108</v>
      </c>
      <c r="I3" s="322" t="s">
        <v>109</v>
      </c>
      <c r="J3" s="322" t="s">
        <v>110</v>
      </c>
      <c r="K3" s="322" t="s">
        <v>111</v>
      </c>
      <c r="L3" s="322" t="s">
        <v>112</v>
      </c>
      <c r="M3" s="322" t="s">
        <v>113</v>
      </c>
    </row>
    <row r="4" spans="1:13" ht="14.4" customHeight="1" x14ac:dyDescent="0.3">
      <c r="A4" s="320" t="s">
        <v>101</v>
      </c>
      <c r="B4" s="323">
        <f>(B10+B8)/B6</f>
        <v>0.37259621257012426</v>
      </c>
      <c r="C4" s="323">
        <f t="shared" ref="C4:M4" si="0">(C10+C8)/C6</f>
        <v>0.40784539823555865</v>
      </c>
      <c r="D4" s="323">
        <f t="shared" si="0"/>
        <v>0.43053143569241048</v>
      </c>
      <c r="E4" s="323">
        <f t="shared" si="0"/>
        <v>0.43095787897585947</v>
      </c>
      <c r="F4" s="323">
        <f t="shared" si="0"/>
        <v>0.33177485208032476</v>
      </c>
      <c r="G4" s="323">
        <f t="shared" si="0"/>
        <v>0.33177485208032476</v>
      </c>
      <c r="H4" s="323">
        <f t="shared" si="0"/>
        <v>0.33177485208032476</v>
      </c>
      <c r="I4" s="323">
        <f t="shared" si="0"/>
        <v>0.33177485208032476</v>
      </c>
      <c r="J4" s="323">
        <f t="shared" si="0"/>
        <v>0.33177485208032476</v>
      </c>
      <c r="K4" s="323">
        <f t="shared" si="0"/>
        <v>0.33177485208032476</v>
      </c>
      <c r="L4" s="323">
        <f t="shared" si="0"/>
        <v>0.33177485208032476</v>
      </c>
      <c r="M4" s="323">
        <f t="shared" si="0"/>
        <v>0.33177485208032476</v>
      </c>
    </row>
    <row r="5" spans="1:13" ht="14.4" customHeight="1" x14ac:dyDescent="0.3">
      <c r="A5" s="324" t="s">
        <v>53</v>
      </c>
      <c r="B5" s="323">
        <f>IF(ISERROR(VLOOKUP($A5,'Man Tab'!$A:$Q,COLUMN()+2,0)),0,VLOOKUP($A5,'Man Tab'!$A:$Q,COLUMN()+2,0))</f>
        <v>39295.2326300001</v>
      </c>
      <c r="C5" s="323">
        <f>IF(ISERROR(VLOOKUP($A5,'Man Tab'!$A:$Q,COLUMN()+2,0)),0,VLOOKUP($A5,'Man Tab'!$A:$Q,COLUMN()+2,0))</f>
        <v>35021.799660000099</v>
      </c>
      <c r="D5" s="323">
        <f>IF(ISERROR(VLOOKUP($A5,'Man Tab'!$A:$Q,COLUMN()+2,0)),0,VLOOKUP($A5,'Man Tab'!$A:$Q,COLUMN()+2,0))</f>
        <v>36123.766169999901</v>
      </c>
      <c r="E5" s="323">
        <f>IF(ISERROR(VLOOKUP($A5,'Man Tab'!$A:$Q,COLUMN()+2,0)),0,VLOOKUP($A5,'Man Tab'!$A:$Q,COLUMN()+2,0))</f>
        <v>37258.565619999797</v>
      </c>
      <c r="F5" s="323">
        <f>IF(ISERROR(VLOOKUP($A5,'Man Tab'!$A:$Q,COLUMN()+2,0)),0,VLOOKUP($A5,'Man Tab'!$A:$Q,COLUMN()+2,0))</f>
        <v>0</v>
      </c>
      <c r="G5" s="323">
        <f>IF(ISERROR(VLOOKUP($A5,'Man Tab'!$A:$Q,COLUMN()+2,0)),0,VLOOKUP($A5,'Man Tab'!$A:$Q,COLUMN()+2,0))</f>
        <v>0</v>
      </c>
      <c r="H5" s="323">
        <f>IF(ISERROR(VLOOKUP($A5,'Man Tab'!$A:$Q,COLUMN()+2,0)),0,VLOOKUP($A5,'Man Tab'!$A:$Q,COLUMN()+2,0))</f>
        <v>0</v>
      </c>
      <c r="I5" s="323">
        <f>IF(ISERROR(VLOOKUP($A5,'Man Tab'!$A:$Q,COLUMN()+2,0)),0,VLOOKUP($A5,'Man Tab'!$A:$Q,COLUMN()+2,0))</f>
        <v>0</v>
      </c>
      <c r="J5" s="323">
        <f>IF(ISERROR(VLOOKUP($A5,'Man Tab'!$A:$Q,COLUMN()+2,0)),0,VLOOKUP($A5,'Man Tab'!$A:$Q,COLUMN()+2,0))</f>
        <v>0</v>
      </c>
      <c r="K5" s="323">
        <f>IF(ISERROR(VLOOKUP($A5,'Man Tab'!$A:$Q,COLUMN()+2,0)),0,VLOOKUP($A5,'Man Tab'!$A:$Q,COLUMN()+2,0))</f>
        <v>0</v>
      </c>
      <c r="L5" s="323">
        <f>IF(ISERROR(VLOOKUP($A5,'Man Tab'!$A:$Q,COLUMN()+2,0)),0,VLOOKUP($A5,'Man Tab'!$A:$Q,COLUMN()+2,0))</f>
        <v>0</v>
      </c>
      <c r="M5" s="323">
        <f>IF(ISERROR(VLOOKUP($A5,'Man Tab'!$A:$Q,COLUMN()+2,0)),0,VLOOKUP($A5,'Man Tab'!$A:$Q,COLUMN()+2,0))</f>
        <v>0</v>
      </c>
    </row>
    <row r="6" spans="1:13" ht="14.4" customHeight="1" x14ac:dyDescent="0.3">
      <c r="A6" s="324" t="s">
        <v>97</v>
      </c>
      <c r="B6" s="325">
        <f>B5</f>
        <v>39295.2326300001</v>
      </c>
      <c r="C6" s="325">
        <f t="shared" ref="C6:M6" si="1">C5+B6</f>
        <v>74317.032290000207</v>
      </c>
      <c r="D6" s="325">
        <f t="shared" si="1"/>
        <v>110440.79846000011</v>
      </c>
      <c r="E6" s="325">
        <f t="shared" si="1"/>
        <v>147699.36407999991</v>
      </c>
      <c r="F6" s="325">
        <f t="shared" si="1"/>
        <v>147699.36407999991</v>
      </c>
      <c r="G6" s="325">
        <f t="shared" si="1"/>
        <v>147699.36407999991</v>
      </c>
      <c r="H6" s="325">
        <f t="shared" si="1"/>
        <v>147699.36407999991</v>
      </c>
      <c r="I6" s="325">
        <f t="shared" si="1"/>
        <v>147699.36407999991</v>
      </c>
      <c r="J6" s="325">
        <f t="shared" si="1"/>
        <v>147699.36407999991</v>
      </c>
      <c r="K6" s="325">
        <f t="shared" si="1"/>
        <v>147699.36407999991</v>
      </c>
      <c r="L6" s="325">
        <f t="shared" si="1"/>
        <v>147699.36407999991</v>
      </c>
      <c r="M6" s="325">
        <f t="shared" si="1"/>
        <v>147699.36407999991</v>
      </c>
    </row>
    <row r="7" spans="1:13" ht="14.4" customHeight="1" x14ac:dyDescent="0.3">
      <c r="A7" s="324" t="s">
        <v>125</v>
      </c>
      <c r="B7" s="324">
        <v>112.824</v>
      </c>
      <c r="C7" s="324">
        <v>228.858</v>
      </c>
      <c r="D7" s="324">
        <v>340.72199999999998</v>
      </c>
      <c r="E7" s="324">
        <v>488.30900000000003</v>
      </c>
      <c r="F7" s="324"/>
      <c r="G7" s="324"/>
      <c r="H7" s="324"/>
      <c r="I7" s="324"/>
      <c r="J7" s="324"/>
      <c r="K7" s="324"/>
      <c r="L7" s="324"/>
      <c r="M7" s="324"/>
    </row>
    <row r="8" spans="1:13" ht="14.4" customHeight="1" x14ac:dyDescent="0.3">
      <c r="A8" s="324" t="s">
        <v>98</v>
      </c>
      <c r="B8" s="325">
        <f>B7*30</f>
        <v>3384.72</v>
      </c>
      <c r="C8" s="325">
        <f t="shared" ref="C8:M8" si="2">C7*30</f>
        <v>6865.74</v>
      </c>
      <c r="D8" s="325">
        <f t="shared" si="2"/>
        <v>10221.66</v>
      </c>
      <c r="E8" s="325">
        <f t="shared" si="2"/>
        <v>14649.27</v>
      </c>
      <c r="F8" s="325">
        <f t="shared" si="2"/>
        <v>0</v>
      </c>
      <c r="G8" s="325">
        <f t="shared" si="2"/>
        <v>0</v>
      </c>
      <c r="H8" s="325">
        <f t="shared" si="2"/>
        <v>0</v>
      </c>
      <c r="I8" s="325">
        <f t="shared" si="2"/>
        <v>0</v>
      </c>
      <c r="J8" s="325">
        <f t="shared" si="2"/>
        <v>0</v>
      </c>
      <c r="K8" s="325">
        <f t="shared" si="2"/>
        <v>0</v>
      </c>
      <c r="L8" s="325">
        <f t="shared" si="2"/>
        <v>0</v>
      </c>
      <c r="M8" s="325">
        <f t="shared" si="2"/>
        <v>0</v>
      </c>
    </row>
    <row r="9" spans="1:13" ht="14.4" customHeight="1" x14ac:dyDescent="0.3">
      <c r="A9" s="324" t="s">
        <v>126</v>
      </c>
      <c r="B9" s="324">
        <v>11256534.850000001</v>
      </c>
      <c r="C9" s="324">
        <v>12187584.780000003</v>
      </c>
      <c r="D9" s="324">
        <v>13882455.890000002</v>
      </c>
      <c r="E9" s="324">
        <v>11676359.15</v>
      </c>
      <c r="F9" s="324">
        <v>0</v>
      </c>
      <c r="G9" s="324">
        <v>0</v>
      </c>
      <c r="H9" s="324">
        <v>0</v>
      </c>
      <c r="I9" s="324">
        <v>0</v>
      </c>
      <c r="J9" s="324">
        <v>0</v>
      </c>
      <c r="K9" s="324">
        <v>0</v>
      </c>
      <c r="L9" s="324">
        <v>0</v>
      </c>
      <c r="M9" s="324">
        <v>0</v>
      </c>
    </row>
    <row r="10" spans="1:13" ht="14.4" customHeight="1" x14ac:dyDescent="0.3">
      <c r="A10" s="324" t="s">
        <v>99</v>
      </c>
      <c r="B10" s="325">
        <f>B9/1000</f>
        <v>11256.534850000002</v>
      </c>
      <c r="C10" s="325">
        <f t="shared" ref="C10:M10" si="3">C9/1000+B10</f>
        <v>23444.119630000005</v>
      </c>
      <c r="D10" s="325">
        <f t="shared" si="3"/>
        <v>37326.575520000006</v>
      </c>
      <c r="E10" s="325">
        <f t="shared" si="3"/>
        <v>49002.934670000002</v>
      </c>
      <c r="F10" s="325">
        <f t="shared" si="3"/>
        <v>49002.934670000002</v>
      </c>
      <c r="G10" s="325">
        <f t="shared" si="3"/>
        <v>49002.934670000002</v>
      </c>
      <c r="H10" s="325">
        <f t="shared" si="3"/>
        <v>49002.934670000002</v>
      </c>
      <c r="I10" s="325">
        <f t="shared" si="3"/>
        <v>49002.934670000002</v>
      </c>
      <c r="J10" s="325">
        <f t="shared" si="3"/>
        <v>49002.934670000002</v>
      </c>
      <c r="K10" s="325">
        <f t="shared" si="3"/>
        <v>49002.934670000002</v>
      </c>
      <c r="L10" s="325">
        <f t="shared" si="3"/>
        <v>49002.934670000002</v>
      </c>
      <c r="M10" s="325">
        <f t="shared" si="3"/>
        <v>49002.934670000002</v>
      </c>
    </row>
    <row r="11" spans="1:13" ht="14.4" customHeight="1" x14ac:dyDescent="0.3">
      <c r="A11" s="320"/>
      <c r="B11" s="320" t="s">
        <v>115</v>
      </c>
      <c r="C11" s="320">
        <f ca="1">IF(MONTH(TODAY())=1,12,MONTH(TODAY())-1)</f>
        <v>4</v>
      </c>
      <c r="D11" s="320"/>
      <c r="E11" s="320"/>
      <c r="F11" s="320"/>
      <c r="G11" s="320"/>
      <c r="H11" s="320"/>
      <c r="I11" s="320"/>
      <c r="J11" s="320"/>
      <c r="K11" s="320"/>
      <c r="L11" s="320"/>
      <c r="M11" s="320"/>
    </row>
    <row r="12" spans="1:13" ht="14.4" customHeight="1" x14ac:dyDescent="0.3">
      <c r="A12" s="320">
        <v>0</v>
      </c>
      <c r="B12" s="323">
        <f>IF(ISERROR(HI!F15),#REF!,HI!F15)</f>
        <v>0.45852787629531994</v>
      </c>
      <c r="C12" s="320"/>
      <c r="D12" s="320"/>
      <c r="E12" s="320"/>
      <c r="F12" s="320"/>
      <c r="G12" s="320"/>
      <c r="H12" s="320"/>
      <c r="I12" s="320"/>
      <c r="J12" s="320"/>
      <c r="K12" s="320"/>
      <c r="L12" s="320"/>
      <c r="M12" s="320"/>
    </row>
    <row r="13" spans="1:13" ht="14.4" customHeight="1" x14ac:dyDescent="0.3">
      <c r="A13" s="320">
        <v>1</v>
      </c>
      <c r="B13" s="323">
        <f>IF(ISERROR(HI!F15),#REF!,HI!F15)</f>
        <v>0.45852787629531994</v>
      </c>
      <c r="C13" s="320"/>
      <c r="D13" s="320"/>
      <c r="E13" s="320"/>
      <c r="F13" s="320"/>
      <c r="G13" s="320"/>
      <c r="H13" s="320"/>
      <c r="I13" s="320"/>
      <c r="J13" s="320"/>
      <c r="K13" s="320"/>
      <c r="L13" s="320"/>
      <c r="M13" s="320"/>
    </row>
  </sheetData>
  <mergeCells count="1">
    <mergeCell ref="A1:M1"/>
  </mergeCells>
  <hyperlinks>
    <hyperlink ref="A2" location="Obsah!A1" display="Zpět na Obsah  KL 01  1.-4.měsíc"/>
  </hyperlinks>
  <pageMargins left="0.25" right="0.25" top="0.75" bottom="0.75" header="0.3" footer="0.3"/>
  <pageSetup paperSize="9" orientation="landscape" r:id="rId1"/>
  <ignoredErrors>
    <ignoredError sqref="B4:M4" evalError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">
    <tabColor theme="0" tint="-0.249977111117893"/>
    <pageSetUpPr fitToPage="1"/>
  </sheetPr>
  <dimension ref="A1:Q35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Q1"/>
    </sheetView>
  </sheetViews>
  <sheetFormatPr defaultRowHeight="14.4" customHeight="1" x14ac:dyDescent="0.3"/>
  <cols>
    <col min="1" max="1" width="42" style="247" bestFit="1" customWidth="1"/>
    <col min="2" max="2" width="12.77734375" style="247" bestFit="1" customWidth="1"/>
    <col min="3" max="3" width="13.6640625" style="247" bestFit="1" customWidth="1"/>
    <col min="4" max="15" width="7.77734375" style="247" bestFit="1" customWidth="1"/>
    <col min="16" max="16" width="8.88671875" style="247" customWidth="1"/>
    <col min="17" max="17" width="6.6640625" style="247" bestFit="1" customWidth="1"/>
    <col min="18" max="16384" width="8.88671875" style="247"/>
  </cols>
  <sheetData>
    <row r="1" spans="1:17" s="326" customFormat="1" ht="18.600000000000001" customHeight="1" thickBot="1" x14ac:dyDescent="0.4">
      <c r="A1" s="524" t="s">
        <v>330</v>
      </c>
      <c r="B1" s="524"/>
      <c r="C1" s="524"/>
      <c r="D1" s="524"/>
      <c r="E1" s="524"/>
      <c r="F1" s="524"/>
      <c r="G1" s="524"/>
      <c r="H1" s="512"/>
      <c r="I1" s="512"/>
      <c r="J1" s="512"/>
      <c r="K1" s="512"/>
      <c r="L1" s="512"/>
      <c r="M1" s="512"/>
      <c r="N1" s="512"/>
      <c r="O1" s="512"/>
      <c r="P1" s="512"/>
      <c r="Q1" s="512"/>
    </row>
    <row r="2" spans="1:17" s="326" customFormat="1" ht="14.4" customHeight="1" thickBot="1" x14ac:dyDescent="0.3">
      <c r="A2" s="371" t="s">
        <v>328</v>
      </c>
      <c r="B2" s="327"/>
      <c r="C2" s="327"/>
      <c r="D2" s="327"/>
      <c r="E2" s="327"/>
      <c r="F2" s="327"/>
      <c r="G2" s="327"/>
      <c r="H2" s="327"/>
      <c r="I2" s="327"/>
      <c r="J2" s="327"/>
      <c r="K2" s="327"/>
      <c r="L2" s="327"/>
      <c r="M2" s="327"/>
      <c r="N2" s="327"/>
      <c r="O2" s="327"/>
      <c r="P2" s="327"/>
      <c r="Q2" s="327"/>
    </row>
    <row r="3" spans="1:17" ht="14.4" customHeight="1" x14ac:dyDescent="0.3">
      <c r="A3" s="101"/>
      <c r="B3" s="525" t="s">
        <v>29</v>
      </c>
      <c r="C3" s="526"/>
      <c r="D3" s="526"/>
      <c r="E3" s="526"/>
      <c r="F3" s="526"/>
      <c r="G3" s="526"/>
      <c r="H3" s="526"/>
      <c r="I3" s="526"/>
      <c r="J3" s="526"/>
      <c r="K3" s="526"/>
      <c r="L3" s="526"/>
      <c r="M3" s="526"/>
      <c r="N3" s="526"/>
      <c r="O3" s="526"/>
      <c r="P3" s="256"/>
      <c r="Q3" s="258"/>
    </row>
    <row r="4" spans="1:17" ht="14.4" customHeight="1" x14ac:dyDescent="0.3">
      <c r="A4" s="102"/>
      <c r="B4" s="24">
        <v>2019</v>
      </c>
      <c r="C4" s="257" t="s">
        <v>30</v>
      </c>
      <c r="D4" s="406" t="s">
        <v>308</v>
      </c>
      <c r="E4" s="406" t="s">
        <v>309</v>
      </c>
      <c r="F4" s="406" t="s">
        <v>310</v>
      </c>
      <c r="G4" s="406" t="s">
        <v>311</v>
      </c>
      <c r="H4" s="406" t="s">
        <v>312</v>
      </c>
      <c r="I4" s="406" t="s">
        <v>313</v>
      </c>
      <c r="J4" s="406" t="s">
        <v>314</v>
      </c>
      <c r="K4" s="406" t="s">
        <v>315</v>
      </c>
      <c r="L4" s="406" t="s">
        <v>316</v>
      </c>
      <c r="M4" s="406" t="s">
        <v>317</v>
      </c>
      <c r="N4" s="406" t="s">
        <v>318</v>
      </c>
      <c r="O4" s="406" t="s">
        <v>319</v>
      </c>
      <c r="P4" s="527" t="s">
        <v>3</v>
      </c>
      <c r="Q4" s="528"/>
    </row>
    <row r="5" spans="1:17" ht="14.4" customHeight="1" thickBot="1" x14ac:dyDescent="0.35">
      <c r="A5" s="103"/>
      <c r="B5" s="25" t="s">
        <v>31</v>
      </c>
      <c r="C5" s="26" t="s">
        <v>31</v>
      </c>
      <c r="D5" s="26" t="s">
        <v>32</v>
      </c>
      <c r="E5" s="26" t="s">
        <v>32</v>
      </c>
      <c r="F5" s="26" t="s">
        <v>32</v>
      </c>
      <c r="G5" s="26" t="s">
        <v>32</v>
      </c>
      <c r="H5" s="26" t="s">
        <v>32</v>
      </c>
      <c r="I5" s="26" t="s">
        <v>32</v>
      </c>
      <c r="J5" s="26" t="s">
        <v>32</v>
      </c>
      <c r="K5" s="26" t="s">
        <v>32</v>
      </c>
      <c r="L5" s="26" t="s">
        <v>32</v>
      </c>
      <c r="M5" s="26" t="s">
        <v>32</v>
      </c>
      <c r="N5" s="26" t="s">
        <v>32</v>
      </c>
      <c r="O5" s="26" t="s">
        <v>32</v>
      </c>
      <c r="P5" s="26" t="s">
        <v>32</v>
      </c>
      <c r="Q5" s="27" t="s">
        <v>33</v>
      </c>
    </row>
    <row r="6" spans="1:17" ht="14.4" customHeight="1" x14ac:dyDescent="0.3">
      <c r="A6" s="18" t="s">
        <v>34</v>
      </c>
      <c r="B6" s="52">
        <v>0</v>
      </c>
      <c r="C6" s="53">
        <v>0</v>
      </c>
      <c r="D6" s="53">
        <v>0</v>
      </c>
      <c r="E6" s="53">
        <v>0</v>
      </c>
      <c r="F6" s="53">
        <v>0</v>
      </c>
      <c r="G6" s="53">
        <v>0</v>
      </c>
      <c r="H6" s="53">
        <v>0</v>
      </c>
      <c r="I6" s="53">
        <v>0</v>
      </c>
      <c r="J6" s="53">
        <v>0</v>
      </c>
      <c r="K6" s="53">
        <v>0</v>
      </c>
      <c r="L6" s="53">
        <v>0</v>
      </c>
      <c r="M6" s="53">
        <v>0</v>
      </c>
      <c r="N6" s="53">
        <v>0</v>
      </c>
      <c r="O6" s="53">
        <v>0</v>
      </c>
      <c r="P6" s="54">
        <v>0</v>
      </c>
      <c r="Q6" s="184" t="s">
        <v>329</v>
      </c>
    </row>
    <row r="7" spans="1:17" ht="14.4" customHeight="1" x14ac:dyDescent="0.3">
      <c r="A7" s="19" t="s">
        <v>35</v>
      </c>
      <c r="B7" s="55">
        <v>308530.18799927202</v>
      </c>
      <c r="C7" s="56">
        <v>25710.848999939299</v>
      </c>
      <c r="D7" s="56">
        <v>29999.642160000101</v>
      </c>
      <c r="E7" s="56">
        <v>25899.578119999998</v>
      </c>
      <c r="F7" s="56">
        <v>26631.942439999901</v>
      </c>
      <c r="G7" s="56">
        <v>28253.884629999899</v>
      </c>
      <c r="H7" s="56">
        <v>0</v>
      </c>
      <c r="I7" s="56">
        <v>0</v>
      </c>
      <c r="J7" s="56">
        <v>0</v>
      </c>
      <c r="K7" s="56">
        <v>0</v>
      </c>
      <c r="L7" s="56">
        <v>0</v>
      </c>
      <c r="M7" s="56">
        <v>0</v>
      </c>
      <c r="N7" s="56">
        <v>0</v>
      </c>
      <c r="O7" s="56">
        <v>0</v>
      </c>
      <c r="P7" s="57">
        <v>110785.04734999999</v>
      </c>
      <c r="Q7" s="185">
        <v>1.077220819801</v>
      </c>
    </row>
    <row r="8" spans="1:17" ht="14.4" customHeight="1" x14ac:dyDescent="0.3">
      <c r="A8" s="19" t="s">
        <v>36</v>
      </c>
      <c r="B8" s="55">
        <v>2441.3693930416698</v>
      </c>
      <c r="C8" s="56">
        <v>203.44744942013901</v>
      </c>
      <c r="D8" s="56">
        <v>204.16</v>
      </c>
      <c r="E8" s="56">
        <v>257.16000000000099</v>
      </c>
      <c r="F8" s="56">
        <v>203.38</v>
      </c>
      <c r="G8" s="56">
        <v>206.08999999999901</v>
      </c>
      <c r="H8" s="56">
        <v>0</v>
      </c>
      <c r="I8" s="56">
        <v>0</v>
      </c>
      <c r="J8" s="56">
        <v>0</v>
      </c>
      <c r="K8" s="56">
        <v>0</v>
      </c>
      <c r="L8" s="56">
        <v>0</v>
      </c>
      <c r="M8" s="56">
        <v>0</v>
      </c>
      <c r="N8" s="56">
        <v>0</v>
      </c>
      <c r="O8" s="56">
        <v>0</v>
      </c>
      <c r="P8" s="57">
        <v>870.79</v>
      </c>
      <c r="Q8" s="185">
        <v>1.0700429060200001</v>
      </c>
    </row>
    <row r="9" spans="1:17" ht="14.4" customHeight="1" x14ac:dyDescent="0.3">
      <c r="A9" s="19" t="s">
        <v>37</v>
      </c>
      <c r="B9" s="55">
        <v>4498</v>
      </c>
      <c r="C9" s="56">
        <v>374.83333333333297</v>
      </c>
      <c r="D9" s="56">
        <v>162.04571999999999</v>
      </c>
      <c r="E9" s="56">
        <v>153.02924999999999</v>
      </c>
      <c r="F9" s="56">
        <v>826.82085999999799</v>
      </c>
      <c r="G9" s="56">
        <v>208.623359999999</v>
      </c>
      <c r="H9" s="56">
        <v>0</v>
      </c>
      <c r="I9" s="56">
        <v>0</v>
      </c>
      <c r="J9" s="56">
        <v>0</v>
      </c>
      <c r="K9" s="56">
        <v>0</v>
      </c>
      <c r="L9" s="56">
        <v>0</v>
      </c>
      <c r="M9" s="56">
        <v>0</v>
      </c>
      <c r="N9" s="56">
        <v>0</v>
      </c>
      <c r="O9" s="56">
        <v>0</v>
      </c>
      <c r="P9" s="57">
        <v>1350.51919</v>
      </c>
      <c r="Q9" s="185">
        <v>0.90074645842500001</v>
      </c>
    </row>
    <row r="10" spans="1:17" ht="14.4" customHeight="1" x14ac:dyDescent="0.3">
      <c r="A10" s="19" t="s">
        <v>38</v>
      </c>
      <c r="B10" s="55">
        <v>1129.53568897076</v>
      </c>
      <c r="C10" s="56">
        <v>94.127974080895996</v>
      </c>
      <c r="D10" s="56">
        <v>102.28906000000001</v>
      </c>
      <c r="E10" s="56">
        <v>59.061</v>
      </c>
      <c r="F10" s="56">
        <v>96.219899999999001</v>
      </c>
      <c r="G10" s="56">
        <v>114.2051</v>
      </c>
      <c r="H10" s="56">
        <v>0</v>
      </c>
      <c r="I10" s="56">
        <v>0</v>
      </c>
      <c r="J10" s="56">
        <v>0</v>
      </c>
      <c r="K10" s="56">
        <v>0</v>
      </c>
      <c r="L10" s="56">
        <v>0</v>
      </c>
      <c r="M10" s="56">
        <v>0</v>
      </c>
      <c r="N10" s="56">
        <v>0</v>
      </c>
      <c r="O10" s="56">
        <v>0</v>
      </c>
      <c r="P10" s="57">
        <v>371.77506</v>
      </c>
      <c r="Q10" s="185">
        <v>0.98741915894300003</v>
      </c>
    </row>
    <row r="11" spans="1:17" ht="14.4" customHeight="1" x14ac:dyDescent="0.3">
      <c r="A11" s="19" t="s">
        <v>39</v>
      </c>
      <c r="B11" s="55">
        <v>733.86536704804803</v>
      </c>
      <c r="C11" s="56">
        <v>61.155447254004002</v>
      </c>
      <c r="D11" s="56">
        <v>56.818629999999999</v>
      </c>
      <c r="E11" s="56">
        <v>50.98312</v>
      </c>
      <c r="F11" s="56">
        <v>73.780429999999001</v>
      </c>
      <c r="G11" s="56">
        <v>63.375049999999</v>
      </c>
      <c r="H11" s="56">
        <v>0</v>
      </c>
      <c r="I11" s="56">
        <v>0</v>
      </c>
      <c r="J11" s="56">
        <v>0</v>
      </c>
      <c r="K11" s="56">
        <v>0</v>
      </c>
      <c r="L11" s="56">
        <v>0</v>
      </c>
      <c r="M11" s="56">
        <v>0</v>
      </c>
      <c r="N11" s="56">
        <v>0</v>
      </c>
      <c r="O11" s="56">
        <v>0</v>
      </c>
      <c r="P11" s="57">
        <v>244.95723000000001</v>
      </c>
      <c r="Q11" s="185">
        <v>1.0013712637179999</v>
      </c>
    </row>
    <row r="12" spans="1:17" ht="14.4" customHeight="1" x14ac:dyDescent="0.3">
      <c r="A12" s="19" t="s">
        <v>40</v>
      </c>
      <c r="B12" s="55">
        <v>244.21433096675301</v>
      </c>
      <c r="C12" s="56">
        <v>20.351194247229</v>
      </c>
      <c r="D12" s="56">
        <v>3.0525000000000002</v>
      </c>
      <c r="E12" s="56">
        <v>11.049250000000001</v>
      </c>
      <c r="F12" s="56">
        <v>7.9373699999990004</v>
      </c>
      <c r="G12" s="56">
        <v>6.0509199999990004</v>
      </c>
      <c r="H12" s="56">
        <v>0</v>
      </c>
      <c r="I12" s="56">
        <v>0</v>
      </c>
      <c r="J12" s="56">
        <v>0</v>
      </c>
      <c r="K12" s="56">
        <v>0</v>
      </c>
      <c r="L12" s="56">
        <v>0</v>
      </c>
      <c r="M12" s="56">
        <v>0</v>
      </c>
      <c r="N12" s="56">
        <v>0</v>
      </c>
      <c r="O12" s="56">
        <v>0</v>
      </c>
      <c r="P12" s="57">
        <v>28.090039999999998</v>
      </c>
      <c r="Q12" s="185">
        <v>0.34506623614699999</v>
      </c>
    </row>
    <row r="13" spans="1:17" ht="14.4" customHeight="1" x14ac:dyDescent="0.3">
      <c r="A13" s="19" t="s">
        <v>41</v>
      </c>
      <c r="B13" s="55">
        <v>180.21032053003299</v>
      </c>
      <c r="C13" s="56">
        <v>15.017526710836</v>
      </c>
      <c r="D13" s="56">
        <v>22.734200000000001</v>
      </c>
      <c r="E13" s="56">
        <v>10.992979999999999</v>
      </c>
      <c r="F13" s="56">
        <v>11.13978</v>
      </c>
      <c r="G13" s="56">
        <v>13.220749999999001</v>
      </c>
      <c r="H13" s="56">
        <v>0</v>
      </c>
      <c r="I13" s="56">
        <v>0</v>
      </c>
      <c r="J13" s="56">
        <v>0</v>
      </c>
      <c r="K13" s="56">
        <v>0</v>
      </c>
      <c r="L13" s="56">
        <v>0</v>
      </c>
      <c r="M13" s="56">
        <v>0</v>
      </c>
      <c r="N13" s="56">
        <v>0</v>
      </c>
      <c r="O13" s="56">
        <v>0</v>
      </c>
      <c r="P13" s="57">
        <v>58.087710000000001</v>
      </c>
      <c r="Q13" s="185">
        <v>0.96699861299500001</v>
      </c>
    </row>
    <row r="14" spans="1:17" ht="14.4" customHeight="1" x14ac:dyDescent="0.3">
      <c r="A14" s="19" t="s">
        <v>42</v>
      </c>
      <c r="B14" s="55">
        <v>3430.7060540422099</v>
      </c>
      <c r="C14" s="56">
        <v>285.89217117018399</v>
      </c>
      <c r="D14" s="56">
        <v>419.33800000000099</v>
      </c>
      <c r="E14" s="56">
        <v>338.26700000000102</v>
      </c>
      <c r="F14" s="56">
        <v>320.36999999999898</v>
      </c>
      <c r="G14" s="56">
        <v>267.56899999999899</v>
      </c>
      <c r="H14" s="56">
        <v>0</v>
      </c>
      <c r="I14" s="56">
        <v>0</v>
      </c>
      <c r="J14" s="56">
        <v>0</v>
      </c>
      <c r="K14" s="56">
        <v>0</v>
      </c>
      <c r="L14" s="56">
        <v>0</v>
      </c>
      <c r="M14" s="56">
        <v>0</v>
      </c>
      <c r="N14" s="56">
        <v>0</v>
      </c>
      <c r="O14" s="56">
        <v>0</v>
      </c>
      <c r="P14" s="57">
        <v>1345.5440000000001</v>
      </c>
      <c r="Q14" s="185">
        <v>1.1766184384239999</v>
      </c>
    </row>
    <row r="15" spans="1:17" ht="14.4" customHeight="1" x14ac:dyDescent="0.3">
      <c r="A15" s="19" t="s">
        <v>43</v>
      </c>
      <c r="B15" s="55">
        <v>0</v>
      </c>
      <c r="C15" s="56">
        <v>0</v>
      </c>
      <c r="D15" s="56">
        <v>0</v>
      </c>
      <c r="E15" s="56">
        <v>0</v>
      </c>
      <c r="F15" s="56">
        <v>0</v>
      </c>
      <c r="G15" s="56">
        <v>0</v>
      </c>
      <c r="H15" s="56">
        <v>0</v>
      </c>
      <c r="I15" s="56">
        <v>0</v>
      </c>
      <c r="J15" s="56">
        <v>0</v>
      </c>
      <c r="K15" s="56">
        <v>0</v>
      </c>
      <c r="L15" s="56">
        <v>0</v>
      </c>
      <c r="M15" s="56">
        <v>0</v>
      </c>
      <c r="N15" s="56">
        <v>0</v>
      </c>
      <c r="O15" s="56">
        <v>0</v>
      </c>
      <c r="P15" s="57">
        <v>0</v>
      </c>
      <c r="Q15" s="185" t="s">
        <v>329</v>
      </c>
    </row>
    <row r="16" spans="1:17" ht="14.4" customHeight="1" x14ac:dyDescent="0.3">
      <c r="A16" s="19" t="s">
        <v>44</v>
      </c>
      <c r="B16" s="55">
        <v>0</v>
      </c>
      <c r="C16" s="56">
        <v>0</v>
      </c>
      <c r="D16" s="56">
        <v>0</v>
      </c>
      <c r="E16" s="56">
        <v>0</v>
      </c>
      <c r="F16" s="56">
        <v>0</v>
      </c>
      <c r="G16" s="56">
        <v>0</v>
      </c>
      <c r="H16" s="56">
        <v>0</v>
      </c>
      <c r="I16" s="56">
        <v>0</v>
      </c>
      <c r="J16" s="56">
        <v>0</v>
      </c>
      <c r="K16" s="56">
        <v>0</v>
      </c>
      <c r="L16" s="56">
        <v>0</v>
      </c>
      <c r="M16" s="56">
        <v>0</v>
      </c>
      <c r="N16" s="56">
        <v>0</v>
      </c>
      <c r="O16" s="56">
        <v>0</v>
      </c>
      <c r="P16" s="57">
        <v>0</v>
      </c>
      <c r="Q16" s="185" t="s">
        <v>329</v>
      </c>
    </row>
    <row r="17" spans="1:17" ht="14.4" customHeight="1" x14ac:dyDescent="0.3">
      <c r="A17" s="19" t="s">
        <v>45</v>
      </c>
      <c r="B17" s="55">
        <v>3093.16862328042</v>
      </c>
      <c r="C17" s="56">
        <v>257.76405194003502</v>
      </c>
      <c r="D17" s="56">
        <v>16.939319999999999</v>
      </c>
      <c r="E17" s="56">
        <v>446.722700000001</v>
      </c>
      <c r="F17" s="56">
        <v>66.694069999999002</v>
      </c>
      <c r="G17" s="56">
        <v>213.43161999999899</v>
      </c>
      <c r="H17" s="56">
        <v>0</v>
      </c>
      <c r="I17" s="56">
        <v>0</v>
      </c>
      <c r="J17" s="56">
        <v>0</v>
      </c>
      <c r="K17" s="56">
        <v>0</v>
      </c>
      <c r="L17" s="56">
        <v>0</v>
      </c>
      <c r="M17" s="56">
        <v>0</v>
      </c>
      <c r="N17" s="56">
        <v>0</v>
      </c>
      <c r="O17" s="56">
        <v>0</v>
      </c>
      <c r="P17" s="57">
        <v>743.78770999999995</v>
      </c>
      <c r="Q17" s="185">
        <v>0.721384250831</v>
      </c>
    </row>
    <row r="18" spans="1:17" ht="14.4" customHeight="1" x14ac:dyDescent="0.3">
      <c r="A18" s="19" t="s">
        <v>46</v>
      </c>
      <c r="B18" s="55">
        <v>0</v>
      </c>
      <c r="C18" s="56">
        <v>0</v>
      </c>
      <c r="D18" s="56">
        <v>2.6549999999999998</v>
      </c>
      <c r="E18" s="56">
        <v>10.145</v>
      </c>
      <c r="F18" s="56">
        <v>5.9579999999990001</v>
      </c>
      <c r="G18" s="56">
        <v>7.4679999999989999</v>
      </c>
      <c r="H18" s="56">
        <v>0</v>
      </c>
      <c r="I18" s="56">
        <v>0</v>
      </c>
      <c r="J18" s="56">
        <v>0</v>
      </c>
      <c r="K18" s="56">
        <v>0</v>
      </c>
      <c r="L18" s="56">
        <v>0</v>
      </c>
      <c r="M18" s="56">
        <v>0</v>
      </c>
      <c r="N18" s="56">
        <v>0</v>
      </c>
      <c r="O18" s="56">
        <v>0</v>
      </c>
      <c r="P18" s="57">
        <v>26.225999999999999</v>
      </c>
      <c r="Q18" s="185" t="s">
        <v>329</v>
      </c>
    </row>
    <row r="19" spans="1:17" ht="14.4" customHeight="1" x14ac:dyDescent="0.3">
      <c r="A19" s="19" t="s">
        <v>47</v>
      </c>
      <c r="B19" s="55">
        <v>5818.3340449820998</v>
      </c>
      <c r="C19" s="56">
        <v>484.86117041517502</v>
      </c>
      <c r="D19" s="56">
        <v>312.00290000000098</v>
      </c>
      <c r="E19" s="56">
        <v>530.87428000000102</v>
      </c>
      <c r="F19" s="56">
        <v>407.51913999999903</v>
      </c>
      <c r="G19" s="56">
        <v>382.63056999999799</v>
      </c>
      <c r="H19" s="56">
        <v>0</v>
      </c>
      <c r="I19" s="56">
        <v>0</v>
      </c>
      <c r="J19" s="56">
        <v>0</v>
      </c>
      <c r="K19" s="56">
        <v>0</v>
      </c>
      <c r="L19" s="56">
        <v>0</v>
      </c>
      <c r="M19" s="56">
        <v>0</v>
      </c>
      <c r="N19" s="56">
        <v>0</v>
      </c>
      <c r="O19" s="56">
        <v>0</v>
      </c>
      <c r="P19" s="57">
        <v>1633.0268900000001</v>
      </c>
      <c r="Q19" s="185">
        <v>0.84200745988799996</v>
      </c>
    </row>
    <row r="20" spans="1:17" ht="14.4" customHeight="1" x14ac:dyDescent="0.3">
      <c r="A20" s="19" t="s">
        <v>48</v>
      </c>
      <c r="B20" s="55">
        <v>82240.475758000102</v>
      </c>
      <c r="C20" s="56">
        <v>6853.3729798333397</v>
      </c>
      <c r="D20" s="56">
        <v>6646.62608000002</v>
      </c>
      <c r="E20" s="56">
        <v>6257.5265100000097</v>
      </c>
      <c r="F20" s="56">
        <v>6488.8623599999801</v>
      </c>
      <c r="G20" s="56">
        <v>6544.5637399999696</v>
      </c>
      <c r="H20" s="56">
        <v>0</v>
      </c>
      <c r="I20" s="56">
        <v>0</v>
      </c>
      <c r="J20" s="56">
        <v>0</v>
      </c>
      <c r="K20" s="56">
        <v>0</v>
      </c>
      <c r="L20" s="56">
        <v>0</v>
      </c>
      <c r="M20" s="56">
        <v>0</v>
      </c>
      <c r="N20" s="56">
        <v>0</v>
      </c>
      <c r="O20" s="56">
        <v>0</v>
      </c>
      <c r="P20" s="57">
        <v>25937.578689999998</v>
      </c>
      <c r="Q20" s="185">
        <v>0.94616106427799995</v>
      </c>
    </row>
    <row r="21" spans="1:17" ht="14.4" customHeight="1" x14ac:dyDescent="0.3">
      <c r="A21" s="20" t="s">
        <v>49</v>
      </c>
      <c r="B21" s="55">
        <v>13411.9999999998</v>
      </c>
      <c r="C21" s="56">
        <v>1117.6666666666499</v>
      </c>
      <c r="D21" s="56">
        <v>1344.3950600000001</v>
      </c>
      <c r="E21" s="56">
        <v>959.02400000000205</v>
      </c>
      <c r="F21" s="56">
        <v>959.02408999999795</v>
      </c>
      <c r="G21" s="56">
        <v>959.16340999999602</v>
      </c>
      <c r="H21" s="56">
        <v>0</v>
      </c>
      <c r="I21" s="56">
        <v>0</v>
      </c>
      <c r="J21" s="56">
        <v>0</v>
      </c>
      <c r="K21" s="56">
        <v>0</v>
      </c>
      <c r="L21" s="56">
        <v>0</v>
      </c>
      <c r="M21" s="56">
        <v>0</v>
      </c>
      <c r="N21" s="56">
        <v>0</v>
      </c>
      <c r="O21" s="56">
        <v>0</v>
      </c>
      <c r="P21" s="57">
        <v>4221.6065600000002</v>
      </c>
      <c r="Q21" s="185">
        <v>0.94429016403199995</v>
      </c>
    </row>
    <row r="22" spans="1:17" ht="14.4" customHeight="1" x14ac:dyDescent="0.3">
      <c r="A22" s="19" t="s">
        <v>50</v>
      </c>
      <c r="B22" s="55">
        <v>0</v>
      </c>
      <c r="C22" s="56">
        <v>0</v>
      </c>
      <c r="D22" s="56">
        <v>0</v>
      </c>
      <c r="E22" s="56">
        <v>37.103999999999999</v>
      </c>
      <c r="F22" s="56">
        <v>22.384999999999</v>
      </c>
      <c r="G22" s="56">
        <v>14.591319999999</v>
      </c>
      <c r="H22" s="56">
        <v>0</v>
      </c>
      <c r="I22" s="56">
        <v>0</v>
      </c>
      <c r="J22" s="56">
        <v>0</v>
      </c>
      <c r="K22" s="56">
        <v>0</v>
      </c>
      <c r="L22" s="56">
        <v>0</v>
      </c>
      <c r="M22" s="56">
        <v>0</v>
      </c>
      <c r="N22" s="56">
        <v>0</v>
      </c>
      <c r="O22" s="56">
        <v>0</v>
      </c>
      <c r="P22" s="57">
        <v>74.08032</v>
      </c>
      <c r="Q22" s="185" t="s">
        <v>329</v>
      </c>
    </row>
    <row r="23" spans="1:17" ht="14.4" customHeight="1" x14ac:dyDescent="0.3">
      <c r="A23" s="20" t="s">
        <v>51</v>
      </c>
      <c r="B23" s="55">
        <v>0</v>
      </c>
      <c r="C23" s="56">
        <v>0</v>
      </c>
      <c r="D23" s="56">
        <v>0</v>
      </c>
      <c r="E23" s="56">
        <v>0</v>
      </c>
      <c r="F23" s="56">
        <v>0</v>
      </c>
      <c r="G23" s="56">
        <v>0</v>
      </c>
      <c r="H23" s="56">
        <v>0</v>
      </c>
      <c r="I23" s="56">
        <v>0</v>
      </c>
      <c r="J23" s="56">
        <v>0</v>
      </c>
      <c r="K23" s="56">
        <v>0</v>
      </c>
      <c r="L23" s="56">
        <v>0</v>
      </c>
      <c r="M23" s="56">
        <v>0</v>
      </c>
      <c r="N23" s="56">
        <v>0</v>
      </c>
      <c r="O23" s="56">
        <v>0</v>
      </c>
      <c r="P23" s="57">
        <v>0</v>
      </c>
      <c r="Q23" s="185" t="s">
        <v>329</v>
      </c>
    </row>
    <row r="24" spans="1:17" ht="14.4" customHeight="1" x14ac:dyDescent="0.3">
      <c r="A24" s="20" t="s">
        <v>52</v>
      </c>
      <c r="B24" s="55">
        <v>28.563293400046</v>
      </c>
      <c r="C24" s="56">
        <v>2.3802744500130002</v>
      </c>
      <c r="D24" s="56">
        <v>2.5339999999990002</v>
      </c>
      <c r="E24" s="56">
        <v>0.28244999999800002</v>
      </c>
      <c r="F24" s="56">
        <v>1.7327299999879999</v>
      </c>
      <c r="G24" s="56">
        <v>3.6981500000029999</v>
      </c>
      <c r="H24" s="56">
        <v>0</v>
      </c>
      <c r="I24" s="56">
        <v>0</v>
      </c>
      <c r="J24" s="56">
        <v>0</v>
      </c>
      <c r="K24" s="56">
        <v>0</v>
      </c>
      <c r="L24" s="56">
        <v>0</v>
      </c>
      <c r="M24" s="56">
        <v>0</v>
      </c>
      <c r="N24" s="56">
        <v>0</v>
      </c>
      <c r="O24" s="56">
        <v>0</v>
      </c>
      <c r="P24" s="57">
        <v>8.2473299999910008</v>
      </c>
      <c r="Q24" s="185"/>
    </row>
    <row r="25" spans="1:17" ht="14.4" customHeight="1" x14ac:dyDescent="0.3">
      <c r="A25" s="21" t="s">
        <v>53</v>
      </c>
      <c r="B25" s="58">
        <v>425780.63087353401</v>
      </c>
      <c r="C25" s="59">
        <v>35481.719239461199</v>
      </c>
      <c r="D25" s="59">
        <v>39295.2326300001</v>
      </c>
      <c r="E25" s="59">
        <v>35021.799660000099</v>
      </c>
      <c r="F25" s="59">
        <v>36123.766169999901</v>
      </c>
      <c r="G25" s="59">
        <v>37258.565619999797</v>
      </c>
      <c r="H25" s="59">
        <v>0</v>
      </c>
      <c r="I25" s="59">
        <v>0</v>
      </c>
      <c r="J25" s="59">
        <v>0</v>
      </c>
      <c r="K25" s="59">
        <v>0</v>
      </c>
      <c r="L25" s="59">
        <v>0</v>
      </c>
      <c r="M25" s="59">
        <v>0</v>
      </c>
      <c r="N25" s="59">
        <v>0</v>
      </c>
      <c r="O25" s="59">
        <v>0</v>
      </c>
      <c r="P25" s="60">
        <v>147699.36408</v>
      </c>
      <c r="Q25" s="186">
        <v>1.040672261983</v>
      </c>
    </row>
    <row r="26" spans="1:17" ht="14.4" customHeight="1" x14ac:dyDescent="0.3">
      <c r="A26" s="19" t="s">
        <v>54</v>
      </c>
      <c r="B26" s="55">
        <v>12878.138152007499</v>
      </c>
      <c r="C26" s="56">
        <v>1073.1781793339501</v>
      </c>
      <c r="D26" s="56">
        <v>1223.13354</v>
      </c>
      <c r="E26" s="56">
        <v>1172.1698799999999</v>
      </c>
      <c r="F26" s="56">
        <v>1332.4216799999999</v>
      </c>
      <c r="G26" s="56">
        <v>1306.64968</v>
      </c>
      <c r="H26" s="56">
        <v>0</v>
      </c>
      <c r="I26" s="56">
        <v>0</v>
      </c>
      <c r="J26" s="56">
        <v>0</v>
      </c>
      <c r="K26" s="56">
        <v>0</v>
      </c>
      <c r="L26" s="56">
        <v>0</v>
      </c>
      <c r="M26" s="56">
        <v>0</v>
      </c>
      <c r="N26" s="56">
        <v>0</v>
      </c>
      <c r="O26" s="56">
        <v>0</v>
      </c>
      <c r="P26" s="57">
        <v>5034.3747800000001</v>
      </c>
      <c r="Q26" s="185">
        <v>1.1727723496769999</v>
      </c>
    </row>
    <row r="27" spans="1:17" ht="14.4" customHeight="1" x14ac:dyDescent="0.3">
      <c r="A27" s="22" t="s">
        <v>55</v>
      </c>
      <c r="B27" s="58">
        <v>438658.76902554103</v>
      </c>
      <c r="C27" s="59">
        <v>36554.897418795103</v>
      </c>
      <c r="D27" s="59">
        <v>40518.366170000103</v>
      </c>
      <c r="E27" s="59">
        <v>36193.9695400001</v>
      </c>
      <c r="F27" s="59">
        <v>37456.1878499999</v>
      </c>
      <c r="G27" s="59">
        <v>38565.2152999998</v>
      </c>
      <c r="H27" s="59">
        <v>0</v>
      </c>
      <c r="I27" s="59">
        <v>0</v>
      </c>
      <c r="J27" s="59">
        <v>0</v>
      </c>
      <c r="K27" s="59">
        <v>0</v>
      </c>
      <c r="L27" s="59">
        <v>0</v>
      </c>
      <c r="M27" s="59">
        <v>0</v>
      </c>
      <c r="N27" s="59">
        <v>0</v>
      </c>
      <c r="O27" s="59">
        <v>0</v>
      </c>
      <c r="P27" s="60">
        <v>152733.73886000001</v>
      </c>
      <c r="Q27" s="186">
        <v>1.0445504545540001</v>
      </c>
    </row>
    <row r="28" spans="1:17" ht="14.4" customHeight="1" x14ac:dyDescent="0.3">
      <c r="A28" s="20" t="s">
        <v>56</v>
      </c>
      <c r="B28" s="55">
        <v>479.04353612308802</v>
      </c>
      <c r="C28" s="56">
        <v>39.920294676924001</v>
      </c>
      <c r="D28" s="56">
        <v>262.39454999999998</v>
      </c>
      <c r="E28" s="56">
        <v>162.14158</v>
      </c>
      <c r="F28" s="56">
        <v>5.1809599999999998</v>
      </c>
      <c r="G28" s="56">
        <v>6.0810000000000004</v>
      </c>
      <c r="H28" s="56">
        <v>0</v>
      </c>
      <c r="I28" s="56">
        <v>0</v>
      </c>
      <c r="J28" s="56">
        <v>0</v>
      </c>
      <c r="K28" s="56">
        <v>0</v>
      </c>
      <c r="L28" s="56">
        <v>0</v>
      </c>
      <c r="M28" s="56">
        <v>0</v>
      </c>
      <c r="N28" s="56">
        <v>0</v>
      </c>
      <c r="O28" s="56">
        <v>0</v>
      </c>
      <c r="P28" s="57">
        <v>435.79809</v>
      </c>
      <c r="Q28" s="185">
        <v>2.7291763094860002</v>
      </c>
    </row>
    <row r="29" spans="1:17" ht="14.4" customHeight="1" x14ac:dyDescent="0.3">
      <c r="A29" s="20" t="s">
        <v>57</v>
      </c>
      <c r="B29" s="55">
        <v>0</v>
      </c>
      <c r="C29" s="56">
        <v>0</v>
      </c>
      <c r="D29" s="56">
        <v>0</v>
      </c>
      <c r="E29" s="56">
        <v>0</v>
      </c>
      <c r="F29" s="56">
        <v>0</v>
      </c>
      <c r="G29" s="56">
        <v>0</v>
      </c>
      <c r="H29" s="56">
        <v>0</v>
      </c>
      <c r="I29" s="56">
        <v>0</v>
      </c>
      <c r="J29" s="56">
        <v>0</v>
      </c>
      <c r="K29" s="56">
        <v>0</v>
      </c>
      <c r="L29" s="56">
        <v>0</v>
      </c>
      <c r="M29" s="56">
        <v>0</v>
      </c>
      <c r="N29" s="56">
        <v>0</v>
      </c>
      <c r="O29" s="56">
        <v>0</v>
      </c>
      <c r="P29" s="57">
        <v>0</v>
      </c>
      <c r="Q29" s="185" t="s">
        <v>329</v>
      </c>
    </row>
    <row r="30" spans="1:17" ht="14.4" customHeight="1" x14ac:dyDescent="0.3">
      <c r="A30" s="20" t="s">
        <v>58</v>
      </c>
      <c r="B30" s="55">
        <v>0</v>
      </c>
      <c r="C30" s="56">
        <v>0</v>
      </c>
      <c r="D30" s="56">
        <v>0</v>
      </c>
      <c r="E30" s="56">
        <v>0</v>
      </c>
      <c r="F30" s="56">
        <v>0</v>
      </c>
      <c r="G30" s="56">
        <v>0</v>
      </c>
      <c r="H30" s="56">
        <v>0</v>
      </c>
      <c r="I30" s="56">
        <v>0</v>
      </c>
      <c r="J30" s="56">
        <v>0</v>
      </c>
      <c r="K30" s="56">
        <v>0</v>
      </c>
      <c r="L30" s="56">
        <v>0</v>
      </c>
      <c r="M30" s="56">
        <v>0</v>
      </c>
      <c r="N30" s="56">
        <v>0</v>
      </c>
      <c r="O30" s="56">
        <v>0</v>
      </c>
      <c r="P30" s="57">
        <v>0</v>
      </c>
      <c r="Q30" s="185">
        <v>0</v>
      </c>
    </row>
    <row r="31" spans="1:17" ht="14.4" customHeight="1" thickBot="1" x14ac:dyDescent="0.35">
      <c r="A31" s="23" t="s">
        <v>59</v>
      </c>
      <c r="B31" s="61">
        <v>0</v>
      </c>
      <c r="C31" s="62">
        <v>0</v>
      </c>
      <c r="D31" s="62">
        <v>0</v>
      </c>
      <c r="E31" s="62">
        <v>0.28299999999999997</v>
      </c>
      <c r="F31" s="62">
        <v>0</v>
      </c>
      <c r="G31" s="62">
        <v>0.189</v>
      </c>
      <c r="H31" s="62">
        <v>0</v>
      </c>
      <c r="I31" s="62">
        <v>0</v>
      </c>
      <c r="J31" s="62">
        <v>0</v>
      </c>
      <c r="K31" s="62">
        <v>0</v>
      </c>
      <c r="L31" s="62">
        <v>0</v>
      </c>
      <c r="M31" s="62">
        <v>0</v>
      </c>
      <c r="N31" s="62">
        <v>0</v>
      </c>
      <c r="O31" s="62">
        <v>0</v>
      </c>
      <c r="P31" s="63">
        <v>0.47199999999999998</v>
      </c>
      <c r="Q31" s="187" t="s">
        <v>329</v>
      </c>
    </row>
    <row r="32" spans="1:17" ht="14.4" customHeight="1" x14ac:dyDescent="0.3">
      <c r="B32" s="248"/>
      <c r="C32" s="248"/>
      <c r="D32" s="248"/>
      <c r="E32" s="248"/>
      <c r="F32" s="248"/>
      <c r="G32" s="248"/>
      <c r="H32" s="248"/>
      <c r="I32" s="248"/>
      <c r="J32" s="248"/>
      <c r="K32" s="248"/>
      <c r="L32" s="248"/>
      <c r="M32" s="248"/>
      <c r="N32" s="248"/>
      <c r="O32" s="248"/>
      <c r="P32" s="248"/>
      <c r="Q32" s="248"/>
    </row>
    <row r="33" spans="1:17" ht="14.4" customHeight="1" x14ac:dyDescent="0.3">
      <c r="A33" s="222" t="s">
        <v>201</v>
      </c>
      <c r="B33" s="249"/>
      <c r="C33" s="249"/>
      <c r="D33" s="249"/>
      <c r="E33" s="249"/>
      <c r="F33" s="249"/>
      <c r="G33" s="249"/>
      <c r="H33" s="249"/>
      <c r="I33" s="249"/>
      <c r="J33" s="249"/>
      <c r="K33" s="249"/>
      <c r="L33" s="249"/>
      <c r="M33" s="249"/>
      <c r="N33" s="249"/>
      <c r="O33" s="249"/>
      <c r="P33" s="249"/>
      <c r="Q33" s="249"/>
    </row>
    <row r="34" spans="1:17" ht="14.4" customHeight="1" x14ac:dyDescent="0.3">
      <c r="A34" s="253" t="s">
        <v>306</v>
      </c>
      <c r="B34" s="249"/>
      <c r="C34" s="249"/>
      <c r="D34" s="249"/>
      <c r="E34" s="249"/>
      <c r="F34" s="249"/>
      <c r="G34" s="249"/>
      <c r="H34" s="249"/>
      <c r="I34" s="249"/>
      <c r="J34" s="249"/>
      <c r="K34" s="249"/>
      <c r="L34" s="249"/>
      <c r="M34" s="249"/>
      <c r="N34" s="249"/>
      <c r="O34" s="249"/>
      <c r="P34" s="249"/>
      <c r="Q34" s="249"/>
    </row>
    <row r="35" spans="1:17" ht="14.4" customHeight="1" x14ac:dyDescent="0.3">
      <c r="A35" s="254" t="s">
        <v>60</v>
      </c>
      <c r="B35" s="249"/>
      <c r="C35" s="249"/>
      <c r="D35" s="249"/>
      <c r="E35" s="249"/>
      <c r="F35" s="249"/>
      <c r="G35" s="249"/>
      <c r="H35" s="249"/>
      <c r="I35" s="249"/>
      <c r="J35" s="249"/>
      <c r="K35" s="249"/>
      <c r="L35" s="249"/>
      <c r="M35" s="249"/>
      <c r="N35" s="249"/>
      <c r="O35" s="249"/>
      <c r="P35" s="249"/>
      <c r="Q35" s="249"/>
    </row>
  </sheetData>
  <autoFilter ref="A5:A31"/>
  <mergeCells count="3">
    <mergeCell ref="A1:Q1"/>
    <mergeCell ref="B3:O3"/>
    <mergeCell ref="P4:Q4"/>
  </mergeCells>
  <hyperlinks>
    <hyperlink ref="A2" location="Obsah!A1" display="Zpět na Obsah  KL 01  1.-4.měsíc"/>
  </hyperlinks>
  <pageMargins left="0.25" right="0.25" top="0.75" bottom="0.75" header="0.3" footer="0.3"/>
  <pageSetup paperSize="9" scale="81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6">
    <tabColor theme="0" tint="-0.249977111117893"/>
    <pageSetUpPr fitToPage="1"/>
  </sheetPr>
  <dimension ref="A1:K264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K1"/>
    </sheetView>
  </sheetViews>
  <sheetFormatPr defaultRowHeight="14.4" customHeight="1" x14ac:dyDescent="0.3"/>
  <cols>
    <col min="1" max="1" width="50" style="247" customWidth="1"/>
    <col min="2" max="11" width="10" style="247" customWidth="1"/>
    <col min="12" max="16384" width="8.88671875" style="247"/>
  </cols>
  <sheetData>
    <row r="1" spans="1:11" s="64" customFormat="1" ht="18.600000000000001" customHeight="1" thickBot="1" x14ac:dyDescent="0.4">
      <c r="A1" s="524" t="s">
        <v>61</v>
      </c>
      <c r="B1" s="524"/>
      <c r="C1" s="524"/>
      <c r="D1" s="524"/>
      <c r="E1" s="524"/>
      <c r="F1" s="524"/>
      <c r="G1" s="524"/>
      <c r="H1" s="529"/>
      <c r="I1" s="529"/>
      <c r="J1" s="529"/>
      <c r="K1" s="529"/>
    </row>
    <row r="2" spans="1:11" s="64" customFormat="1" ht="14.4" customHeight="1" thickBot="1" x14ac:dyDescent="0.35">
      <c r="A2" s="371" t="s">
        <v>328</v>
      </c>
      <c r="B2" s="65"/>
      <c r="C2" s="65"/>
      <c r="D2" s="65"/>
      <c r="E2" s="65"/>
      <c r="F2" s="65"/>
      <c r="G2" s="65"/>
      <c r="H2" s="65"/>
      <c r="I2" s="65"/>
      <c r="J2" s="65"/>
      <c r="K2" s="65"/>
    </row>
    <row r="3" spans="1:11" ht="14.4" customHeight="1" x14ac:dyDescent="0.3">
      <c r="A3" s="101"/>
      <c r="B3" s="525" t="s">
        <v>62</v>
      </c>
      <c r="C3" s="526"/>
      <c r="D3" s="526"/>
      <c r="E3" s="526"/>
      <c r="F3" s="532" t="s">
        <v>63</v>
      </c>
      <c r="G3" s="526"/>
      <c r="H3" s="526"/>
      <c r="I3" s="526"/>
      <c r="J3" s="526"/>
      <c r="K3" s="533"/>
    </row>
    <row r="4" spans="1:11" ht="14.4" customHeight="1" x14ac:dyDescent="0.3">
      <c r="A4" s="102"/>
      <c r="B4" s="530"/>
      <c r="C4" s="531"/>
      <c r="D4" s="531"/>
      <c r="E4" s="531"/>
      <c r="F4" s="534" t="s">
        <v>324</v>
      </c>
      <c r="G4" s="536" t="s">
        <v>64</v>
      </c>
      <c r="H4" s="259" t="s">
        <v>182</v>
      </c>
      <c r="I4" s="534" t="s">
        <v>65</v>
      </c>
      <c r="J4" s="536" t="s">
        <v>326</v>
      </c>
      <c r="K4" s="537" t="s">
        <v>327</v>
      </c>
    </row>
    <row r="5" spans="1:11" ht="42" thickBot="1" x14ac:dyDescent="0.35">
      <c r="A5" s="103"/>
      <c r="B5" s="28" t="s">
        <v>320</v>
      </c>
      <c r="C5" s="29" t="s">
        <v>321</v>
      </c>
      <c r="D5" s="30" t="s">
        <v>322</v>
      </c>
      <c r="E5" s="30" t="s">
        <v>323</v>
      </c>
      <c r="F5" s="535"/>
      <c r="G5" s="535"/>
      <c r="H5" s="29" t="s">
        <v>325</v>
      </c>
      <c r="I5" s="535"/>
      <c r="J5" s="535"/>
      <c r="K5" s="538"/>
    </row>
    <row r="6" spans="1:11" ht="14.4" customHeight="1" thickBot="1" x14ac:dyDescent="0.35">
      <c r="A6" s="719" t="s">
        <v>331</v>
      </c>
      <c r="B6" s="701">
        <v>411228.46469742298</v>
      </c>
      <c r="C6" s="701">
        <v>410546.99020000099</v>
      </c>
      <c r="D6" s="702">
        <v>-681.474497421877</v>
      </c>
      <c r="E6" s="703">
        <v>0.99834283237599997</v>
      </c>
      <c r="F6" s="701">
        <v>425780.63087353401</v>
      </c>
      <c r="G6" s="702">
        <v>141926.876957845</v>
      </c>
      <c r="H6" s="704">
        <v>37258.565619999797</v>
      </c>
      <c r="I6" s="701">
        <v>147699.36408</v>
      </c>
      <c r="J6" s="702">
        <v>5772.4871221552603</v>
      </c>
      <c r="K6" s="705">
        <v>0.34689075399399999</v>
      </c>
    </row>
    <row r="7" spans="1:11" ht="14.4" customHeight="1" thickBot="1" x14ac:dyDescent="0.35">
      <c r="A7" s="720" t="s">
        <v>332</v>
      </c>
      <c r="B7" s="701">
        <v>306486.59966562298</v>
      </c>
      <c r="C7" s="701">
        <v>308844.58727000002</v>
      </c>
      <c r="D7" s="702">
        <v>2357.9876043772701</v>
      </c>
      <c r="E7" s="703">
        <v>1.0076936075080001</v>
      </c>
      <c r="F7" s="701">
        <v>321188.089153871</v>
      </c>
      <c r="G7" s="702">
        <v>107062.696384624</v>
      </c>
      <c r="H7" s="704">
        <v>29133.207509999898</v>
      </c>
      <c r="I7" s="701">
        <v>115055.67846</v>
      </c>
      <c r="J7" s="702">
        <v>7992.9820753760996</v>
      </c>
      <c r="K7" s="705">
        <v>0.35821900732</v>
      </c>
    </row>
    <row r="8" spans="1:11" ht="14.4" customHeight="1" thickBot="1" x14ac:dyDescent="0.35">
      <c r="A8" s="721" t="s">
        <v>333</v>
      </c>
      <c r="B8" s="701">
        <v>303471.90058303298</v>
      </c>
      <c r="C8" s="701">
        <v>305862.89027000102</v>
      </c>
      <c r="D8" s="702">
        <v>2390.9896869672798</v>
      </c>
      <c r="E8" s="703">
        <v>1.0078787844349999</v>
      </c>
      <c r="F8" s="701">
        <v>317757.38309982902</v>
      </c>
      <c r="G8" s="702">
        <v>105919.127699943</v>
      </c>
      <c r="H8" s="704">
        <v>28865.638509999899</v>
      </c>
      <c r="I8" s="701">
        <v>113710.13446</v>
      </c>
      <c r="J8" s="702">
        <v>7791.00676005684</v>
      </c>
      <c r="K8" s="705">
        <v>0.35785206106200002</v>
      </c>
    </row>
    <row r="9" spans="1:11" ht="14.4" customHeight="1" thickBot="1" x14ac:dyDescent="0.35">
      <c r="A9" s="722" t="s">
        <v>334</v>
      </c>
      <c r="B9" s="706">
        <v>0</v>
      </c>
      <c r="C9" s="706">
        <v>1.34E-3</v>
      </c>
      <c r="D9" s="707">
        <v>1.34E-3</v>
      </c>
      <c r="E9" s="708" t="s">
        <v>329</v>
      </c>
      <c r="F9" s="706">
        <v>0</v>
      </c>
      <c r="G9" s="707">
        <v>0</v>
      </c>
      <c r="H9" s="709">
        <v>-2.9999999899999998E-4</v>
      </c>
      <c r="I9" s="706">
        <v>-1.2E-4</v>
      </c>
      <c r="J9" s="707">
        <v>-1.2E-4</v>
      </c>
      <c r="K9" s="710" t="s">
        <v>329</v>
      </c>
    </row>
    <row r="10" spans="1:11" ht="14.4" customHeight="1" thickBot="1" x14ac:dyDescent="0.35">
      <c r="A10" s="723" t="s">
        <v>335</v>
      </c>
      <c r="B10" s="701">
        <v>0</v>
      </c>
      <c r="C10" s="701">
        <v>1.34E-3</v>
      </c>
      <c r="D10" s="702">
        <v>1.34E-3</v>
      </c>
      <c r="E10" s="711" t="s">
        <v>329</v>
      </c>
      <c r="F10" s="701">
        <v>0</v>
      </c>
      <c r="G10" s="702">
        <v>0</v>
      </c>
      <c r="H10" s="704">
        <v>-2.9999999899999998E-4</v>
      </c>
      <c r="I10" s="701">
        <v>-1.2E-4</v>
      </c>
      <c r="J10" s="702">
        <v>-1.2E-4</v>
      </c>
      <c r="K10" s="712" t="s">
        <v>329</v>
      </c>
    </row>
    <row r="11" spans="1:11" ht="14.4" customHeight="1" thickBot="1" x14ac:dyDescent="0.35">
      <c r="A11" s="722" t="s">
        <v>336</v>
      </c>
      <c r="B11" s="706">
        <v>294250.94632773701</v>
      </c>
      <c r="C11" s="706">
        <v>296443.80564000102</v>
      </c>
      <c r="D11" s="707">
        <v>2192.85931226308</v>
      </c>
      <c r="E11" s="713">
        <v>1.0074523441280001</v>
      </c>
      <c r="F11" s="706">
        <v>308530.18799927202</v>
      </c>
      <c r="G11" s="707">
        <v>102843.39599975701</v>
      </c>
      <c r="H11" s="709">
        <v>28253.884629999899</v>
      </c>
      <c r="I11" s="706">
        <v>110785.04734999999</v>
      </c>
      <c r="J11" s="707">
        <v>7941.6513502426196</v>
      </c>
      <c r="K11" s="714">
        <v>0.35907360659999998</v>
      </c>
    </row>
    <row r="12" spans="1:11" ht="14.4" customHeight="1" thickBot="1" x14ac:dyDescent="0.35">
      <c r="A12" s="723" t="s">
        <v>337</v>
      </c>
      <c r="B12" s="701">
        <v>35149.845950038798</v>
      </c>
      <c r="C12" s="701">
        <v>35649.388860000101</v>
      </c>
      <c r="D12" s="702">
        <v>499.54290996125201</v>
      </c>
      <c r="E12" s="703">
        <v>1.0142118093679999</v>
      </c>
      <c r="F12" s="701">
        <v>35000.054457473903</v>
      </c>
      <c r="G12" s="702">
        <v>11666.684819157999</v>
      </c>
      <c r="H12" s="704">
        <v>3047.5717099999902</v>
      </c>
      <c r="I12" s="701">
        <v>12164.75872</v>
      </c>
      <c r="J12" s="702">
        <v>498.07390084201103</v>
      </c>
      <c r="K12" s="705">
        <v>0.347563994072</v>
      </c>
    </row>
    <row r="13" spans="1:11" ht="14.4" customHeight="1" thickBot="1" x14ac:dyDescent="0.35">
      <c r="A13" s="723" t="s">
        <v>338</v>
      </c>
      <c r="B13" s="701">
        <v>446</v>
      </c>
      <c r="C13" s="701">
        <v>377.61036000000098</v>
      </c>
      <c r="D13" s="702">
        <v>-68.389639999999005</v>
      </c>
      <c r="E13" s="703">
        <v>0.84665999999999997</v>
      </c>
      <c r="F13" s="701">
        <v>370</v>
      </c>
      <c r="G13" s="702">
        <v>123.333333333333</v>
      </c>
      <c r="H13" s="704">
        <v>10.37369</v>
      </c>
      <c r="I13" s="701">
        <v>58.882549999999</v>
      </c>
      <c r="J13" s="702">
        <v>-64.450783333333007</v>
      </c>
      <c r="K13" s="705">
        <v>0.159142027027</v>
      </c>
    </row>
    <row r="14" spans="1:11" ht="14.4" customHeight="1" thickBot="1" x14ac:dyDescent="0.35">
      <c r="A14" s="723" t="s">
        <v>339</v>
      </c>
      <c r="B14" s="701">
        <v>200</v>
      </c>
      <c r="C14" s="701">
        <v>240.55078</v>
      </c>
      <c r="D14" s="702">
        <v>40.550780000000003</v>
      </c>
      <c r="E14" s="703">
        <v>1.2027539</v>
      </c>
      <c r="F14" s="701">
        <v>230</v>
      </c>
      <c r="G14" s="702">
        <v>76.666666666666003</v>
      </c>
      <c r="H14" s="704">
        <v>24.748879999999001</v>
      </c>
      <c r="I14" s="701">
        <v>69.600259999998997</v>
      </c>
      <c r="J14" s="702">
        <v>-7.0664066666660004</v>
      </c>
      <c r="K14" s="705">
        <v>0.30260982608600001</v>
      </c>
    </row>
    <row r="15" spans="1:11" ht="14.4" customHeight="1" thickBot="1" x14ac:dyDescent="0.35">
      <c r="A15" s="723" t="s">
        <v>340</v>
      </c>
      <c r="B15" s="701">
        <v>130</v>
      </c>
      <c r="C15" s="701">
        <v>39.845320000000001</v>
      </c>
      <c r="D15" s="702">
        <v>-90.154679999999999</v>
      </c>
      <c r="E15" s="703">
        <v>0.30650246153799998</v>
      </c>
      <c r="F15" s="701">
        <v>60</v>
      </c>
      <c r="G15" s="702">
        <v>20</v>
      </c>
      <c r="H15" s="704">
        <v>0</v>
      </c>
      <c r="I15" s="701">
        <v>0</v>
      </c>
      <c r="J15" s="702">
        <v>-20</v>
      </c>
      <c r="K15" s="705">
        <v>0</v>
      </c>
    </row>
    <row r="16" spans="1:11" ht="14.4" customHeight="1" thickBot="1" x14ac:dyDescent="0.35">
      <c r="A16" s="723" t="s">
        <v>341</v>
      </c>
      <c r="B16" s="701">
        <v>5</v>
      </c>
      <c r="C16" s="701">
        <v>1.31104</v>
      </c>
      <c r="D16" s="702">
        <v>-3.6889599999999998</v>
      </c>
      <c r="E16" s="703">
        <v>0.262208</v>
      </c>
      <c r="F16" s="701">
        <v>5</v>
      </c>
      <c r="G16" s="702">
        <v>1.6666666666659999</v>
      </c>
      <c r="H16" s="704">
        <v>0</v>
      </c>
      <c r="I16" s="701">
        <v>0</v>
      </c>
      <c r="J16" s="702">
        <v>-1.6666666666659999</v>
      </c>
      <c r="K16" s="705">
        <v>0</v>
      </c>
    </row>
    <row r="17" spans="1:11" ht="14.4" customHeight="1" thickBot="1" x14ac:dyDescent="0.35">
      <c r="A17" s="723" t="s">
        <v>342</v>
      </c>
      <c r="B17" s="701">
        <v>260</v>
      </c>
      <c r="C17" s="701">
        <v>309.38425000000097</v>
      </c>
      <c r="D17" s="702">
        <v>49.384250000000002</v>
      </c>
      <c r="E17" s="703">
        <v>1.1899394230760001</v>
      </c>
      <c r="F17" s="701">
        <v>285</v>
      </c>
      <c r="G17" s="702">
        <v>95</v>
      </c>
      <c r="H17" s="704">
        <v>42.685349999998998</v>
      </c>
      <c r="I17" s="701">
        <v>111.87799</v>
      </c>
      <c r="J17" s="702">
        <v>16.877989999998999</v>
      </c>
      <c r="K17" s="705">
        <v>0.39255435087700002</v>
      </c>
    </row>
    <row r="18" spans="1:11" ht="14.4" customHeight="1" thickBot="1" x14ac:dyDescent="0.35">
      <c r="A18" s="723" t="s">
        <v>343</v>
      </c>
      <c r="B18" s="701">
        <v>80</v>
      </c>
      <c r="C18" s="701">
        <v>254.83503000000101</v>
      </c>
      <c r="D18" s="702">
        <v>174.83503000000101</v>
      </c>
      <c r="E18" s="703">
        <v>3.1854378749999999</v>
      </c>
      <c r="F18" s="701">
        <v>30</v>
      </c>
      <c r="G18" s="702">
        <v>10</v>
      </c>
      <c r="H18" s="704">
        <v>0.92982999999899996</v>
      </c>
      <c r="I18" s="701">
        <v>2.0419800000000001</v>
      </c>
      <c r="J18" s="702">
        <v>-7.9580200000000003</v>
      </c>
      <c r="K18" s="705">
        <v>6.8065999998999996E-2</v>
      </c>
    </row>
    <row r="19" spans="1:11" ht="14.4" customHeight="1" thickBot="1" x14ac:dyDescent="0.35">
      <c r="A19" s="723" t="s">
        <v>344</v>
      </c>
      <c r="B19" s="701">
        <v>248000.10037769901</v>
      </c>
      <c r="C19" s="701">
        <v>251134.73766000001</v>
      </c>
      <c r="D19" s="702">
        <v>3134.63728230179</v>
      </c>
      <c r="E19" s="703">
        <v>1.0126396613449999</v>
      </c>
      <c r="F19" s="701">
        <v>264100.13354179799</v>
      </c>
      <c r="G19" s="702">
        <v>88033.377847266005</v>
      </c>
      <c r="H19" s="704">
        <v>24260.4501099999</v>
      </c>
      <c r="I19" s="701">
        <v>95942.148049999902</v>
      </c>
      <c r="J19" s="702">
        <v>7908.7702027339401</v>
      </c>
      <c r="K19" s="705">
        <v>0.36327943785299999</v>
      </c>
    </row>
    <row r="20" spans="1:11" ht="14.4" customHeight="1" thickBot="1" x14ac:dyDescent="0.35">
      <c r="A20" s="723" t="s">
        <v>345</v>
      </c>
      <c r="B20" s="701">
        <v>9915</v>
      </c>
      <c r="C20" s="701">
        <v>8385.9963100000095</v>
      </c>
      <c r="D20" s="702">
        <v>-1529.00368999999</v>
      </c>
      <c r="E20" s="703">
        <v>0.84578883610599997</v>
      </c>
      <c r="F20" s="701">
        <v>8385</v>
      </c>
      <c r="G20" s="702">
        <v>2795</v>
      </c>
      <c r="H20" s="704">
        <v>862.96793999999602</v>
      </c>
      <c r="I20" s="701">
        <v>2416.6351</v>
      </c>
      <c r="J20" s="702">
        <v>-378.36490000000401</v>
      </c>
      <c r="K20" s="705">
        <v>0.28820931425099999</v>
      </c>
    </row>
    <row r="21" spans="1:11" ht="14.4" customHeight="1" thickBot="1" x14ac:dyDescent="0.35">
      <c r="A21" s="723" t="s">
        <v>346</v>
      </c>
      <c r="B21" s="701">
        <v>65</v>
      </c>
      <c r="C21" s="701">
        <v>50.146030000000003</v>
      </c>
      <c r="D21" s="702">
        <v>-14.853969999999</v>
      </c>
      <c r="E21" s="703">
        <v>0.77147738461500004</v>
      </c>
      <c r="F21" s="701">
        <v>65</v>
      </c>
      <c r="G21" s="702">
        <v>21.666666666666</v>
      </c>
      <c r="H21" s="704">
        <v>4.1571199999989998</v>
      </c>
      <c r="I21" s="701">
        <v>19.102699999999999</v>
      </c>
      <c r="J21" s="702">
        <v>-2.5639666666659999</v>
      </c>
      <c r="K21" s="705">
        <v>0.29388769230700001</v>
      </c>
    </row>
    <row r="22" spans="1:11" ht="14.4" customHeight="1" thickBot="1" x14ac:dyDescent="0.35">
      <c r="A22" s="722" t="s">
        <v>347</v>
      </c>
      <c r="B22" s="706">
        <v>2890.1803582010202</v>
      </c>
      <c r="C22" s="706">
        <v>2359.17</v>
      </c>
      <c r="D22" s="707">
        <v>-531.01035820101697</v>
      </c>
      <c r="E22" s="713">
        <v>0.81627085773499997</v>
      </c>
      <c r="F22" s="706">
        <v>2441.3693930416698</v>
      </c>
      <c r="G22" s="707">
        <v>813.78979768055501</v>
      </c>
      <c r="H22" s="709">
        <v>206.08999999999901</v>
      </c>
      <c r="I22" s="706">
        <v>870.79</v>
      </c>
      <c r="J22" s="707">
        <v>57.000202319444</v>
      </c>
      <c r="K22" s="714">
        <v>0.35668096867299998</v>
      </c>
    </row>
    <row r="23" spans="1:11" ht="14.4" customHeight="1" thickBot="1" x14ac:dyDescent="0.35">
      <c r="A23" s="723" t="s">
        <v>348</v>
      </c>
      <c r="B23" s="701">
        <v>2841.4985852874402</v>
      </c>
      <c r="C23" s="701">
        <v>2323.02</v>
      </c>
      <c r="D23" s="702">
        <v>-518.47858528743598</v>
      </c>
      <c r="E23" s="703">
        <v>0.81753340016700005</v>
      </c>
      <c r="F23" s="701">
        <v>2400.0657750147898</v>
      </c>
      <c r="G23" s="702">
        <v>800.02192500492799</v>
      </c>
      <c r="H23" s="704">
        <v>204.54999999999899</v>
      </c>
      <c r="I23" s="701">
        <v>861.25</v>
      </c>
      <c r="J23" s="702">
        <v>61.228074995070997</v>
      </c>
      <c r="K23" s="705">
        <v>0.35884433208599997</v>
      </c>
    </row>
    <row r="24" spans="1:11" ht="14.4" customHeight="1" thickBot="1" x14ac:dyDescent="0.35">
      <c r="A24" s="723" t="s">
        <v>349</v>
      </c>
      <c r="B24" s="701">
        <v>48.681772913579998</v>
      </c>
      <c r="C24" s="701">
        <v>36.15</v>
      </c>
      <c r="D24" s="702">
        <v>-12.531772913579999</v>
      </c>
      <c r="E24" s="703">
        <v>0.74257772131999999</v>
      </c>
      <c r="F24" s="701">
        <v>41.303618026880002</v>
      </c>
      <c r="G24" s="702">
        <v>13.767872675626</v>
      </c>
      <c r="H24" s="704">
        <v>1.5399999999989999</v>
      </c>
      <c r="I24" s="701">
        <v>9.5399999999999991</v>
      </c>
      <c r="J24" s="702">
        <v>-4.2278726756260001</v>
      </c>
      <c r="K24" s="705">
        <v>0.230972502064</v>
      </c>
    </row>
    <row r="25" spans="1:11" ht="14.4" customHeight="1" thickBot="1" x14ac:dyDescent="0.35">
      <c r="A25" s="722" t="s">
        <v>350</v>
      </c>
      <c r="B25" s="706">
        <v>4026</v>
      </c>
      <c r="C25" s="706">
        <v>4525.1773000000103</v>
      </c>
      <c r="D25" s="707">
        <v>499.17730000000802</v>
      </c>
      <c r="E25" s="713">
        <v>1.123988400397</v>
      </c>
      <c r="F25" s="706">
        <v>4498</v>
      </c>
      <c r="G25" s="707">
        <v>1499.3333333333301</v>
      </c>
      <c r="H25" s="709">
        <v>208.623359999999</v>
      </c>
      <c r="I25" s="706">
        <v>1350.51919</v>
      </c>
      <c r="J25" s="707">
        <v>-148.81414333333601</v>
      </c>
      <c r="K25" s="714">
        <v>0.30024881947499998</v>
      </c>
    </row>
    <row r="26" spans="1:11" ht="14.4" customHeight="1" thickBot="1" x14ac:dyDescent="0.35">
      <c r="A26" s="723" t="s">
        <v>351</v>
      </c>
      <c r="B26" s="701">
        <v>35</v>
      </c>
      <c r="C26" s="701">
        <v>50.91789</v>
      </c>
      <c r="D26" s="702">
        <v>15.91789</v>
      </c>
      <c r="E26" s="703">
        <v>1.454796857142</v>
      </c>
      <c r="F26" s="701">
        <v>45</v>
      </c>
      <c r="G26" s="702">
        <v>15</v>
      </c>
      <c r="H26" s="704">
        <v>2.943609999999</v>
      </c>
      <c r="I26" s="701">
        <v>14.63977</v>
      </c>
      <c r="J26" s="702">
        <v>-0.36022999999999999</v>
      </c>
      <c r="K26" s="705">
        <v>0.32532822222199997</v>
      </c>
    </row>
    <row r="27" spans="1:11" ht="14.4" customHeight="1" thickBot="1" x14ac:dyDescent="0.35">
      <c r="A27" s="723" t="s">
        <v>352</v>
      </c>
      <c r="B27" s="701">
        <v>2</v>
      </c>
      <c r="C27" s="701">
        <v>0.27382000000000001</v>
      </c>
      <c r="D27" s="702">
        <v>-1.72618</v>
      </c>
      <c r="E27" s="703">
        <v>0.13691</v>
      </c>
      <c r="F27" s="701">
        <v>0</v>
      </c>
      <c r="G27" s="702">
        <v>0</v>
      </c>
      <c r="H27" s="704">
        <v>0</v>
      </c>
      <c r="I27" s="701">
        <v>0.16153999999999999</v>
      </c>
      <c r="J27" s="702">
        <v>0.16153999999999999</v>
      </c>
      <c r="K27" s="712" t="s">
        <v>329</v>
      </c>
    </row>
    <row r="28" spans="1:11" ht="14.4" customHeight="1" thickBot="1" x14ac:dyDescent="0.35">
      <c r="A28" s="723" t="s">
        <v>353</v>
      </c>
      <c r="B28" s="701">
        <v>380</v>
      </c>
      <c r="C28" s="701">
        <v>445.70166000000103</v>
      </c>
      <c r="D28" s="702">
        <v>65.701660000000004</v>
      </c>
      <c r="E28" s="703">
        <v>1.172899105263</v>
      </c>
      <c r="F28" s="701">
        <v>460</v>
      </c>
      <c r="G28" s="702">
        <v>153.333333333333</v>
      </c>
      <c r="H28" s="704">
        <v>24.676009999999</v>
      </c>
      <c r="I28" s="701">
        <v>114.02075000000001</v>
      </c>
      <c r="J28" s="702">
        <v>-39.312583333333002</v>
      </c>
      <c r="K28" s="705">
        <v>0.247871195652</v>
      </c>
    </row>
    <row r="29" spans="1:11" ht="14.4" customHeight="1" thickBot="1" x14ac:dyDescent="0.35">
      <c r="A29" s="723" t="s">
        <v>354</v>
      </c>
      <c r="B29" s="701">
        <v>1670</v>
      </c>
      <c r="C29" s="701">
        <v>2080.6205399999999</v>
      </c>
      <c r="D29" s="702">
        <v>410.62054000000398</v>
      </c>
      <c r="E29" s="703">
        <v>1.245880562874</v>
      </c>
      <c r="F29" s="701">
        <v>2070</v>
      </c>
      <c r="G29" s="702">
        <v>690</v>
      </c>
      <c r="H29" s="704">
        <v>82.232339999998999</v>
      </c>
      <c r="I29" s="701">
        <v>645.20242999999903</v>
      </c>
      <c r="J29" s="702">
        <v>-44.797570000001002</v>
      </c>
      <c r="K29" s="705">
        <v>0.31169199516899998</v>
      </c>
    </row>
    <row r="30" spans="1:11" ht="14.4" customHeight="1" thickBot="1" x14ac:dyDescent="0.35">
      <c r="A30" s="723" t="s">
        <v>355</v>
      </c>
      <c r="B30" s="701">
        <v>900</v>
      </c>
      <c r="C30" s="701">
        <v>1009.9524699999999</v>
      </c>
      <c r="D30" s="702">
        <v>109.95247000000199</v>
      </c>
      <c r="E30" s="703">
        <v>1.1221694111110001</v>
      </c>
      <c r="F30" s="701">
        <v>995</v>
      </c>
      <c r="G30" s="702">
        <v>331.66666666666703</v>
      </c>
      <c r="H30" s="704">
        <v>18.591949999998999</v>
      </c>
      <c r="I30" s="701">
        <v>321.27037999999902</v>
      </c>
      <c r="J30" s="702">
        <v>-10.396286666667001</v>
      </c>
      <c r="K30" s="705">
        <v>0.32288480402000003</v>
      </c>
    </row>
    <row r="31" spans="1:11" ht="14.4" customHeight="1" thickBot="1" x14ac:dyDescent="0.35">
      <c r="A31" s="723" t="s">
        <v>356</v>
      </c>
      <c r="B31" s="701">
        <v>5</v>
      </c>
      <c r="C31" s="701">
        <v>0</v>
      </c>
      <c r="D31" s="702">
        <v>-5</v>
      </c>
      <c r="E31" s="703">
        <v>0</v>
      </c>
      <c r="F31" s="701">
        <v>0</v>
      </c>
      <c r="G31" s="702">
        <v>0</v>
      </c>
      <c r="H31" s="704">
        <v>0</v>
      </c>
      <c r="I31" s="701">
        <v>0</v>
      </c>
      <c r="J31" s="702">
        <v>0</v>
      </c>
      <c r="K31" s="705">
        <v>0</v>
      </c>
    </row>
    <row r="32" spans="1:11" ht="14.4" customHeight="1" thickBot="1" x14ac:dyDescent="0.35">
      <c r="A32" s="723" t="s">
        <v>357</v>
      </c>
      <c r="B32" s="701">
        <v>230</v>
      </c>
      <c r="C32" s="701">
        <v>234.94318999999999</v>
      </c>
      <c r="D32" s="702">
        <v>4.9431900000000004</v>
      </c>
      <c r="E32" s="703">
        <v>1.0214921304339999</v>
      </c>
      <c r="F32" s="701">
        <v>245</v>
      </c>
      <c r="G32" s="702">
        <v>81.666666666666003</v>
      </c>
      <c r="H32" s="704">
        <v>16.987949999999</v>
      </c>
      <c r="I32" s="701">
        <v>69.155860000000004</v>
      </c>
      <c r="J32" s="702">
        <v>-12.510806666665999</v>
      </c>
      <c r="K32" s="705">
        <v>0.28226881632599998</v>
      </c>
    </row>
    <row r="33" spans="1:11" ht="14.4" customHeight="1" thickBot="1" x14ac:dyDescent="0.35">
      <c r="A33" s="723" t="s">
        <v>358</v>
      </c>
      <c r="B33" s="701">
        <v>120</v>
      </c>
      <c r="C33" s="701">
        <v>113.77370000000001</v>
      </c>
      <c r="D33" s="702">
        <v>-6.2262999999990001</v>
      </c>
      <c r="E33" s="703">
        <v>0.94811416666600001</v>
      </c>
      <c r="F33" s="701">
        <v>120</v>
      </c>
      <c r="G33" s="702">
        <v>40</v>
      </c>
      <c r="H33" s="704">
        <v>9.0719999999990009</v>
      </c>
      <c r="I33" s="701">
        <v>34.797220000000003</v>
      </c>
      <c r="J33" s="702">
        <v>-5.2027799999999997</v>
      </c>
      <c r="K33" s="705">
        <v>0.28997683333300001</v>
      </c>
    </row>
    <row r="34" spans="1:11" ht="14.4" customHeight="1" thickBot="1" x14ac:dyDescent="0.35">
      <c r="A34" s="723" t="s">
        <v>359</v>
      </c>
      <c r="B34" s="701">
        <v>647</v>
      </c>
      <c r="C34" s="701">
        <v>565.68629000000101</v>
      </c>
      <c r="D34" s="702">
        <v>-81.313709999999006</v>
      </c>
      <c r="E34" s="703">
        <v>0.87432193199300001</v>
      </c>
      <c r="F34" s="701">
        <v>550</v>
      </c>
      <c r="G34" s="702">
        <v>183.333333333333</v>
      </c>
      <c r="H34" s="704">
        <v>54.119499999999</v>
      </c>
      <c r="I34" s="701">
        <v>148.82859999999999</v>
      </c>
      <c r="J34" s="702">
        <v>-34.504733333333</v>
      </c>
      <c r="K34" s="705">
        <v>0.270597454545</v>
      </c>
    </row>
    <row r="35" spans="1:11" ht="14.4" customHeight="1" thickBot="1" x14ac:dyDescent="0.35">
      <c r="A35" s="723" t="s">
        <v>360</v>
      </c>
      <c r="B35" s="701">
        <v>35</v>
      </c>
      <c r="C35" s="701">
        <v>5.1974999999999998</v>
      </c>
      <c r="D35" s="702">
        <v>-29.802499999999998</v>
      </c>
      <c r="E35" s="703">
        <v>0.14849999999999999</v>
      </c>
      <c r="F35" s="701">
        <v>10</v>
      </c>
      <c r="G35" s="702">
        <v>3.333333333333</v>
      </c>
      <c r="H35" s="704">
        <v>0</v>
      </c>
      <c r="I35" s="701">
        <v>0</v>
      </c>
      <c r="J35" s="702">
        <v>-3.333333333333</v>
      </c>
      <c r="K35" s="705">
        <v>0</v>
      </c>
    </row>
    <row r="36" spans="1:11" ht="14.4" customHeight="1" thickBot="1" x14ac:dyDescent="0.35">
      <c r="A36" s="723" t="s">
        <v>361</v>
      </c>
      <c r="B36" s="701">
        <v>2</v>
      </c>
      <c r="C36" s="701">
        <v>2.4318300000000002</v>
      </c>
      <c r="D36" s="702">
        <v>0.43182999999999999</v>
      </c>
      <c r="E36" s="703">
        <v>1.2159150000000001</v>
      </c>
      <c r="F36" s="701">
        <v>3</v>
      </c>
      <c r="G36" s="702">
        <v>1</v>
      </c>
      <c r="H36" s="704">
        <v>0</v>
      </c>
      <c r="I36" s="701">
        <v>2.4426399999989998</v>
      </c>
      <c r="J36" s="702">
        <v>1.4426399999990001</v>
      </c>
      <c r="K36" s="705">
        <v>0.81421333333299994</v>
      </c>
    </row>
    <row r="37" spans="1:11" ht="14.4" customHeight="1" thickBot="1" x14ac:dyDescent="0.35">
      <c r="A37" s="723" t="s">
        <v>362</v>
      </c>
      <c r="B37" s="701">
        <v>0</v>
      </c>
      <c r="C37" s="701">
        <v>15.67841</v>
      </c>
      <c r="D37" s="702">
        <v>15.67841</v>
      </c>
      <c r="E37" s="711" t="s">
        <v>363</v>
      </c>
      <c r="F37" s="701">
        <v>0</v>
      </c>
      <c r="G37" s="702">
        <v>0</v>
      </c>
      <c r="H37" s="704">
        <v>0</v>
      </c>
      <c r="I37" s="701">
        <v>0</v>
      </c>
      <c r="J37" s="702">
        <v>0</v>
      </c>
      <c r="K37" s="712" t="s">
        <v>329</v>
      </c>
    </row>
    <row r="38" spans="1:11" ht="14.4" customHeight="1" thickBot="1" x14ac:dyDescent="0.35">
      <c r="A38" s="722" t="s">
        <v>364</v>
      </c>
      <c r="B38" s="706">
        <v>1235.81835244534</v>
      </c>
      <c r="C38" s="706">
        <v>1141.2994200000001</v>
      </c>
      <c r="D38" s="707">
        <v>-94.518932445339004</v>
      </c>
      <c r="E38" s="713">
        <v>0.92351713157600002</v>
      </c>
      <c r="F38" s="706">
        <v>1129.53568897076</v>
      </c>
      <c r="G38" s="707">
        <v>376.51189632358597</v>
      </c>
      <c r="H38" s="709">
        <v>114.2051</v>
      </c>
      <c r="I38" s="706">
        <v>371.77506</v>
      </c>
      <c r="J38" s="707">
        <v>-4.736836323586</v>
      </c>
      <c r="K38" s="714">
        <v>0.32913971964700001</v>
      </c>
    </row>
    <row r="39" spans="1:11" ht="14.4" customHeight="1" thickBot="1" x14ac:dyDescent="0.35">
      <c r="A39" s="723" t="s">
        <v>365</v>
      </c>
      <c r="B39" s="701">
        <v>958.22166818568496</v>
      </c>
      <c r="C39" s="701">
        <v>869.80939000000205</v>
      </c>
      <c r="D39" s="702">
        <v>-88.412278185682993</v>
      </c>
      <c r="E39" s="703">
        <v>0.90773295874899995</v>
      </c>
      <c r="F39" s="701">
        <v>845.76417819422397</v>
      </c>
      <c r="G39" s="702">
        <v>281.92139273140799</v>
      </c>
      <c r="H39" s="704">
        <v>95.377929999998997</v>
      </c>
      <c r="I39" s="701">
        <v>290.35189000000003</v>
      </c>
      <c r="J39" s="702">
        <v>8.4304972685909991</v>
      </c>
      <c r="K39" s="705">
        <v>0.343301238673</v>
      </c>
    </row>
    <row r="40" spans="1:11" ht="14.4" customHeight="1" thickBot="1" x14ac:dyDescent="0.35">
      <c r="A40" s="723" t="s">
        <v>366</v>
      </c>
      <c r="B40" s="701">
        <v>277.59668425965702</v>
      </c>
      <c r="C40" s="701">
        <v>271.49002999999999</v>
      </c>
      <c r="D40" s="702">
        <v>-6.1066542596559996</v>
      </c>
      <c r="E40" s="703">
        <v>0.97800170316799995</v>
      </c>
      <c r="F40" s="701">
        <v>283.77151077653502</v>
      </c>
      <c r="G40" s="702">
        <v>94.590503592177996</v>
      </c>
      <c r="H40" s="704">
        <v>18.827169999999001</v>
      </c>
      <c r="I40" s="701">
        <v>81.423169999999999</v>
      </c>
      <c r="J40" s="702">
        <v>-13.167333592178</v>
      </c>
      <c r="K40" s="705">
        <v>0.28693215107100001</v>
      </c>
    </row>
    <row r="41" spans="1:11" ht="14.4" customHeight="1" thickBot="1" x14ac:dyDescent="0.35">
      <c r="A41" s="722" t="s">
        <v>367</v>
      </c>
      <c r="B41" s="706">
        <v>760.89443503287305</v>
      </c>
      <c r="C41" s="706">
        <v>772.738480000001</v>
      </c>
      <c r="D41" s="707">
        <v>11.844044967126999</v>
      </c>
      <c r="E41" s="713">
        <v>1.0155659503100001</v>
      </c>
      <c r="F41" s="706">
        <v>733.86536704804803</v>
      </c>
      <c r="G41" s="707">
        <v>244.62178901601601</v>
      </c>
      <c r="H41" s="709">
        <v>63.375049999999</v>
      </c>
      <c r="I41" s="706">
        <v>244.95723000000001</v>
      </c>
      <c r="J41" s="707">
        <v>0.33544098398299999</v>
      </c>
      <c r="K41" s="714">
        <v>0.33379042123899999</v>
      </c>
    </row>
    <row r="42" spans="1:11" ht="14.4" customHeight="1" thickBot="1" x14ac:dyDescent="0.35">
      <c r="A42" s="723" t="s">
        <v>368</v>
      </c>
      <c r="B42" s="701">
        <v>0</v>
      </c>
      <c r="C42" s="701">
        <v>15.90814</v>
      </c>
      <c r="D42" s="702">
        <v>15.90814</v>
      </c>
      <c r="E42" s="711" t="s">
        <v>329</v>
      </c>
      <c r="F42" s="701">
        <v>0</v>
      </c>
      <c r="G42" s="702">
        <v>0</v>
      </c>
      <c r="H42" s="704">
        <v>0</v>
      </c>
      <c r="I42" s="701">
        <v>27.761649999999001</v>
      </c>
      <c r="J42" s="702">
        <v>27.761649999999001</v>
      </c>
      <c r="K42" s="712" t="s">
        <v>329</v>
      </c>
    </row>
    <row r="43" spans="1:11" ht="14.4" customHeight="1" thickBot="1" x14ac:dyDescent="0.35">
      <c r="A43" s="723" t="s">
        <v>369</v>
      </c>
      <c r="B43" s="701">
        <v>85</v>
      </c>
      <c r="C43" s="701">
        <v>83.427160000000001</v>
      </c>
      <c r="D43" s="702">
        <v>-1.5728399999989999</v>
      </c>
      <c r="E43" s="703">
        <v>0.98149600000000004</v>
      </c>
      <c r="F43" s="701">
        <v>85</v>
      </c>
      <c r="G43" s="702">
        <v>28.333333333333002</v>
      </c>
      <c r="H43" s="704">
        <v>7.742559999999</v>
      </c>
      <c r="I43" s="701">
        <v>25.948060000000002</v>
      </c>
      <c r="J43" s="702">
        <v>-2.3852733333330001</v>
      </c>
      <c r="K43" s="705">
        <v>0.30527129411699999</v>
      </c>
    </row>
    <row r="44" spans="1:11" ht="14.4" customHeight="1" thickBot="1" x14ac:dyDescent="0.35">
      <c r="A44" s="723" t="s">
        <v>370</v>
      </c>
      <c r="B44" s="701">
        <v>211.07830531798601</v>
      </c>
      <c r="C44" s="701">
        <v>213.65404000000001</v>
      </c>
      <c r="D44" s="702">
        <v>2.5757346820140001</v>
      </c>
      <c r="E44" s="703">
        <v>1.0122027447490001</v>
      </c>
      <c r="F44" s="701">
        <v>215</v>
      </c>
      <c r="G44" s="702">
        <v>71.666666666666003</v>
      </c>
      <c r="H44" s="704">
        <v>13.223159999999</v>
      </c>
      <c r="I44" s="701">
        <v>62.688780000000001</v>
      </c>
      <c r="J44" s="702">
        <v>-8.9778866666660004</v>
      </c>
      <c r="K44" s="705">
        <v>0.29157572093</v>
      </c>
    </row>
    <row r="45" spans="1:11" ht="14.4" customHeight="1" thickBot="1" x14ac:dyDescent="0.35">
      <c r="A45" s="723" t="s">
        <v>371</v>
      </c>
      <c r="B45" s="701">
        <v>150</v>
      </c>
      <c r="C45" s="701">
        <v>122.31236</v>
      </c>
      <c r="D45" s="702">
        <v>-27.687639999999</v>
      </c>
      <c r="E45" s="703">
        <v>0.81541573333299999</v>
      </c>
      <c r="F45" s="701">
        <v>140</v>
      </c>
      <c r="G45" s="702">
        <v>46.666666666666003</v>
      </c>
      <c r="H45" s="704">
        <v>10.471640000000001</v>
      </c>
      <c r="I45" s="701">
        <v>33.115670000000001</v>
      </c>
      <c r="J45" s="702">
        <v>-13.550996666666</v>
      </c>
      <c r="K45" s="705">
        <v>0.23654049999999999</v>
      </c>
    </row>
    <row r="46" spans="1:11" ht="14.4" customHeight="1" thickBot="1" x14ac:dyDescent="0.35">
      <c r="A46" s="723" t="s">
        <v>372</v>
      </c>
      <c r="B46" s="701">
        <v>27.880178478588999</v>
      </c>
      <c r="C46" s="701">
        <v>29.269069999999999</v>
      </c>
      <c r="D46" s="702">
        <v>1.3888915214099999</v>
      </c>
      <c r="E46" s="703">
        <v>1.049816450152</v>
      </c>
      <c r="F46" s="701">
        <v>27.902752337502999</v>
      </c>
      <c r="G46" s="702">
        <v>9.3009174458339992</v>
      </c>
      <c r="H46" s="704">
        <v>0.472499999999</v>
      </c>
      <c r="I46" s="701">
        <v>4.5187999999999997</v>
      </c>
      <c r="J46" s="702">
        <v>-4.7821174458340003</v>
      </c>
      <c r="K46" s="705">
        <v>0.161948181503</v>
      </c>
    </row>
    <row r="47" spans="1:11" ht="14.4" customHeight="1" thickBot="1" x14ac:dyDescent="0.35">
      <c r="A47" s="723" t="s">
        <v>373</v>
      </c>
      <c r="B47" s="701">
        <v>0.254920300248</v>
      </c>
      <c r="C47" s="701">
        <v>1.8340000000000001</v>
      </c>
      <c r="D47" s="702">
        <v>1.5790796997509999</v>
      </c>
      <c r="E47" s="703">
        <v>7.1944054601129999</v>
      </c>
      <c r="F47" s="701">
        <v>0</v>
      </c>
      <c r="G47" s="702">
        <v>0</v>
      </c>
      <c r="H47" s="704">
        <v>0</v>
      </c>
      <c r="I47" s="701">
        <v>0.33074999999999999</v>
      </c>
      <c r="J47" s="702">
        <v>0.33074999999999999</v>
      </c>
      <c r="K47" s="712" t="s">
        <v>329</v>
      </c>
    </row>
    <row r="48" spans="1:11" ht="14.4" customHeight="1" thickBot="1" x14ac:dyDescent="0.35">
      <c r="A48" s="723" t="s">
        <v>374</v>
      </c>
      <c r="B48" s="701">
        <v>0</v>
      </c>
      <c r="C48" s="701">
        <v>44.159190000000002</v>
      </c>
      <c r="D48" s="702">
        <v>44.159190000000002</v>
      </c>
      <c r="E48" s="711" t="s">
        <v>329</v>
      </c>
      <c r="F48" s="701">
        <v>0</v>
      </c>
      <c r="G48" s="702">
        <v>0</v>
      </c>
      <c r="H48" s="704">
        <v>1.760549999999</v>
      </c>
      <c r="I48" s="701">
        <v>8.4506399999999999</v>
      </c>
      <c r="J48" s="702">
        <v>8.4506399999999999</v>
      </c>
      <c r="K48" s="712" t="s">
        <v>329</v>
      </c>
    </row>
    <row r="49" spans="1:11" ht="14.4" customHeight="1" thickBot="1" x14ac:dyDescent="0.35">
      <c r="A49" s="723" t="s">
        <v>375</v>
      </c>
      <c r="B49" s="701">
        <v>3.7581519080399999</v>
      </c>
      <c r="C49" s="701">
        <v>1.9374199999999999</v>
      </c>
      <c r="D49" s="702">
        <v>-1.82073190804</v>
      </c>
      <c r="E49" s="703">
        <v>0.51552466409200004</v>
      </c>
      <c r="F49" s="701">
        <v>0</v>
      </c>
      <c r="G49" s="702">
        <v>0</v>
      </c>
      <c r="H49" s="704">
        <v>0.181289999999</v>
      </c>
      <c r="I49" s="701">
        <v>1.4428300000000001</v>
      </c>
      <c r="J49" s="702">
        <v>1.4428300000000001</v>
      </c>
      <c r="K49" s="712" t="s">
        <v>329</v>
      </c>
    </row>
    <row r="50" spans="1:11" ht="14.4" customHeight="1" thickBot="1" x14ac:dyDescent="0.35">
      <c r="A50" s="723" t="s">
        <v>376</v>
      </c>
      <c r="B50" s="701">
        <v>67.830614786099005</v>
      </c>
      <c r="C50" s="701">
        <v>60.972549999999998</v>
      </c>
      <c r="D50" s="702">
        <v>-6.8580647860989998</v>
      </c>
      <c r="E50" s="703">
        <v>0.89889425582000004</v>
      </c>
      <c r="F50" s="701">
        <v>55.962614710544997</v>
      </c>
      <c r="G50" s="702">
        <v>18.654204903515001</v>
      </c>
      <c r="H50" s="704">
        <v>9.9643499999989995</v>
      </c>
      <c r="I50" s="701">
        <v>21.595379999999999</v>
      </c>
      <c r="J50" s="702">
        <v>2.9411750964840002</v>
      </c>
      <c r="K50" s="705">
        <v>0.38588940333999999</v>
      </c>
    </row>
    <row r="51" spans="1:11" ht="14.4" customHeight="1" thickBot="1" x14ac:dyDescent="0.35">
      <c r="A51" s="723" t="s">
        <v>377</v>
      </c>
      <c r="B51" s="701">
        <v>0</v>
      </c>
      <c r="C51" s="701">
        <v>3.63</v>
      </c>
      <c r="D51" s="702">
        <v>3.63</v>
      </c>
      <c r="E51" s="711" t="s">
        <v>363</v>
      </c>
      <c r="F51" s="701">
        <v>0</v>
      </c>
      <c r="G51" s="702">
        <v>0</v>
      </c>
      <c r="H51" s="704">
        <v>0</v>
      </c>
      <c r="I51" s="701">
        <v>0</v>
      </c>
      <c r="J51" s="702">
        <v>0</v>
      </c>
      <c r="K51" s="712" t="s">
        <v>329</v>
      </c>
    </row>
    <row r="52" spans="1:11" ht="14.4" customHeight="1" thickBot="1" x14ac:dyDescent="0.35">
      <c r="A52" s="723" t="s">
        <v>378</v>
      </c>
      <c r="B52" s="701">
        <v>0</v>
      </c>
      <c r="C52" s="701">
        <v>4.3559999999999999</v>
      </c>
      <c r="D52" s="702">
        <v>4.3559999999999999</v>
      </c>
      <c r="E52" s="711" t="s">
        <v>329</v>
      </c>
      <c r="F52" s="701">
        <v>0</v>
      </c>
      <c r="G52" s="702">
        <v>0</v>
      </c>
      <c r="H52" s="704">
        <v>0</v>
      </c>
      <c r="I52" s="701">
        <v>0</v>
      </c>
      <c r="J52" s="702">
        <v>0</v>
      </c>
      <c r="K52" s="712" t="s">
        <v>329</v>
      </c>
    </row>
    <row r="53" spans="1:11" ht="14.4" customHeight="1" thickBot="1" x14ac:dyDescent="0.35">
      <c r="A53" s="723" t="s">
        <v>379</v>
      </c>
      <c r="B53" s="701">
        <v>0</v>
      </c>
      <c r="C53" s="701">
        <v>4.5768199999999997</v>
      </c>
      <c r="D53" s="702">
        <v>4.5768199999999997</v>
      </c>
      <c r="E53" s="711" t="s">
        <v>329</v>
      </c>
      <c r="F53" s="701">
        <v>0</v>
      </c>
      <c r="G53" s="702">
        <v>0</v>
      </c>
      <c r="H53" s="704">
        <v>0</v>
      </c>
      <c r="I53" s="701">
        <v>0</v>
      </c>
      <c r="J53" s="702">
        <v>0</v>
      </c>
      <c r="K53" s="712" t="s">
        <v>329</v>
      </c>
    </row>
    <row r="54" spans="1:11" ht="14.4" customHeight="1" thickBot="1" x14ac:dyDescent="0.35">
      <c r="A54" s="723" t="s">
        <v>380</v>
      </c>
      <c r="B54" s="701">
        <v>214.409098805403</v>
      </c>
      <c r="C54" s="701">
        <v>186.70173</v>
      </c>
      <c r="D54" s="702">
        <v>-27.707368805402002</v>
      </c>
      <c r="E54" s="703">
        <v>0.87077335355700003</v>
      </c>
      <c r="F54" s="701">
        <v>210</v>
      </c>
      <c r="G54" s="702">
        <v>70</v>
      </c>
      <c r="H54" s="704">
        <v>19.558999999998999</v>
      </c>
      <c r="I54" s="701">
        <v>59.104669999998997</v>
      </c>
      <c r="J54" s="702">
        <v>-10.89533</v>
      </c>
      <c r="K54" s="705">
        <v>0.281450809523</v>
      </c>
    </row>
    <row r="55" spans="1:11" ht="14.4" customHeight="1" thickBot="1" x14ac:dyDescent="0.35">
      <c r="A55" s="723" t="s">
        <v>381</v>
      </c>
      <c r="B55" s="701">
        <v>0.68316543650700001</v>
      </c>
      <c r="C55" s="701">
        <v>0</v>
      </c>
      <c r="D55" s="702">
        <v>-0.68316543650700001</v>
      </c>
      <c r="E55" s="703">
        <v>0</v>
      </c>
      <c r="F55" s="701">
        <v>0</v>
      </c>
      <c r="G55" s="702">
        <v>0</v>
      </c>
      <c r="H55" s="704">
        <v>0</v>
      </c>
      <c r="I55" s="701">
        <v>0</v>
      </c>
      <c r="J55" s="702">
        <v>0</v>
      </c>
      <c r="K55" s="705">
        <v>0</v>
      </c>
    </row>
    <row r="56" spans="1:11" ht="14.4" customHeight="1" thickBot="1" x14ac:dyDescent="0.35">
      <c r="A56" s="722" t="s">
        <v>382</v>
      </c>
      <c r="B56" s="706">
        <v>95.469208580092001</v>
      </c>
      <c r="C56" s="706">
        <v>288.32405</v>
      </c>
      <c r="D56" s="707">
        <v>192.85484141990801</v>
      </c>
      <c r="E56" s="713">
        <v>3.0200737419760002</v>
      </c>
      <c r="F56" s="706">
        <v>244.21433096675301</v>
      </c>
      <c r="G56" s="707">
        <v>81.404776988917007</v>
      </c>
      <c r="H56" s="709">
        <v>6.0509199999990004</v>
      </c>
      <c r="I56" s="706">
        <v>28.090039999999998</v>
      </c>
      <c r="J56" s="707">
        <v>-53.314736988916998</v>
      </c>
      <c r="K56" s="714">
        <v>0.115022078715</v>
      </c>
    </row>
    <row r="57" spans="1:11" ht="14.4" customHeight="1" thickBot="1" x14ac:dyDescent="0.35">
      <c r="A57" s="723" t="s">
        <v>383</v>
      </c>
      <c r="B57" s="701">
        <v>0</v>
      </c>
      <c r="C57" s="701">
        <v>0.19900000000000001</v>
      </c>
      <c r="D57" s="702">
        <v>0.19900000000000001</v>
      </c>
      <c r="E57" s="711" t="s">
        <v>329</v>
      </c>
      <c r="F57" s="701">
        <v>0</v>
      </c>
      <c r="G57" s="702">
        <v>0</v>
      </c>
      <c r="H57" s="704">
        <v>0</v>
      </c>
      <c r="I57" s="701">
        <v>0</v>
      </c>
      <c r="J57" s="702">
        <v>0</v>
      </c>
      <c r="K57" s="705">
        <v>0</v>
      </c>
    </row>
    <row r="58" spans="1:11" ht="14.4" customHeight="1" thickBot="1" x14ac:dyDescent="0.35">
      <c r="A58" s="723" t="s">
        <v>384</v>
      </c>
      <c r="B58" s="701">
        <v>4.8608975911000003E-2</v>
      </c>
      <c r="C58" s="701">
        <v>0.22758999999999999</v>
      </c>
      <c r="D58" s="702">
        <v>0.17898102408800001</v>
      </c>
      <c r="E58" s="703">
        <v>4.6820570837049997</v>
      </c>
      <c r="F58" s="701">
        <v>0.175543191041</v>
      </c>
      <c r="G58" s="702">
        <v>5.8514397013E-2</v>
      </c>
      <c r="H58" s="704">
        <v>2.8049999999E-2</v>
      </c>
      <c r="I58" s="701">
        <v>0.11219999999999999</v>
      </c>
      <c r="J58" s="702">
        <v>5.3685602986000003E-2</v>
      </c>
      <c r="K58" s="705">
        <v>0.63915894050900002</v>
      </c>
    </row>
    <row r="59" spans="1:11" ht="14.4" customHeight="1" thickBot="1" x14ac:dyDescent="0.35">
      <c r="A59" s="723" t="s">
        <v>385</v>
      </c>
      <c r="B59" s="701">
        <v>15.478163706761</v>
      </c>
      <c r="C59" s="701">
        <v>15.485580000000001</v>
      </c>
      <c r="D59" s="702">
        <v>7.4162932379999999E-3</v>
      </c>
      <c r="E59" s="703">
        <v>1.000479145548</v>
      </c>
      <c r="F59" s="701">
        <v>4.0178152709469996</v>
      </c>
      <c r="G59" s="702">
        <v>1.3392717569820001</v>
      </c>
      <c r="H59" s="704">
        <v>0</v>
      </c>
      <c r="I59" s="701">
        <v>0</v>
      </c>
      <c r="J59" s="702">
        <v>-1.3392717569820001</v>
      </c>
      <c r="K59" s="705">
        <v>0</v>
      </c>
    </row>
    <row r="60" spans="1:11" ht="14.4" customHeight="1" thickBot="1" x14ac:dyDescent="0.35">
      <c r="A60" s="723" t="s">
        <v>386</v>
      </c>
      <c r="B60" s="701">
        <v>71.111117023399004</v>
      </c>
      <c r="C60" s="701">
        <v>255.23661000000001</v>
      </c>
      <c r="D60" s="702">
        <v>184.12549297660101</v>
      </c>
      <c r="E60" s="703">
        <v>3.5892645297070001</v>
      </c>
      <c r="F60" s="701">
        <v>217.582293281185</v>
      </c>
      <c r="G60" s="702">
        <v>72.527431093727998</v>
      </c>
      <c r="H60" s="704">
        <v>2.021169999999</v>
      </c>
      <c r="I60" s="701">
        <v>19.643830000000001</v>
      </c>
      <c r="J60" s="702">
        <v>-52.883601093727997</v>
      </c>
      <c r="K60" s="705">
        <v>9.0282300566000007E-2</v>
      </c>
    </row>
    <row r="61" spans="1:11" ht="14.4" customHeight="1" thickBot="1" x14ac:dyDescent="0.35">
      <c r="A61" s="723" t="s">
        <v>387</v>
      </c>
      <c r="B61" s="701">
        <v>0</v>
      </c>
      <c r="C61" s="701">
        <v>2.8555999999999999</v>
      </c>
      <c r="D61" s="702">
        <v>2.8555999999999999</v>
      </c>
      <c r="E61" s="711" t="s">
        <v>329</v>
      </c>
      <c r="F61" s="701">
        <v>2.4046561564800002</v>
      </c>
      <c r="G61" s="702">
        <v>0.80155205216000003</v>
      </c>
      <c r="H61" s="704">
        <v>0</v>
      </c>
      <c r="I61" s="701">
        <v>0.677599999999</v>
      </c>
      <c r="J61" s="702">
        <v>-0.12395205216000001</v>
      </c>
      <c r="K61" s="705">
        <v>0.281786648862</v>
      </c>
    </row>
    <row r="62" spans="1:11" ht="14.4" customHeight="1" thickBot="1" x14ac:dyDescent="0.35">
      <c r="A62" s="723" t="s">
        <v>388</v>
      </c>
      <c r="B62" s="701">
        <v>8.8313188740200008</v>
      </c>
      <c r="C62" s="701">
        <v>14.31967</v>
      </c>
      <c r="D62" s="702">
        <v>5.4883511259790003</v>
      </c>
      <c r="E62" s="703">
        <v>1.621464495198</v>
      </c>
      <c r="F62" s="701">
        <v>10.659120768221999</v>
      </c>
      <c r="G62" s="702">
        <v>3.553040256074</v>
      </c>
      <c r="H62" s="704">
        <v>4.0016999999990004</v>
      </c>
      <c r="I62" s="701">
        <v>7.6564099999990001</v>
      </c>
      <c r="J62" s="702">
        <v>4.1033697439249996</v>
      </c>
      <c r="K62" s="705">
        <v>0.71829658059799995</v>
      </c>
    </row>
    <row r="63" spans="1:11" ht="14.4" customHeight="1" thickBot="1" x14ac:dyDescent="0.35">
      <c r="A63" s="723" t="s">
        <v>389</v>
      </c>
      <c r="B63" s="701">
        <v>0</v>
      </c>
      <c r="C63" s="701">
        <v>0</v>
      </c>
      <c r="D63" s="702">
        <v>0</v>
      </c>
      <c r="E63" s="703">
        <v>1</v>
      </c>
      <c r="F63" s="701">
        <v>9.374902298876</v>
      </c>
      <c r="G63" s="702">
        <v>3.1249674329579999</v>
      </c>
      <c r="H63" s="704">
        <v>0</v>
      </c>
      <c r="I63" s="701">
        <v>0</v>
      </c>
      <c r="J63" s="702">
        <v>-3.1249674329579999</v>
      </c>
      <c r="K63" s="705">
        <v>0</v>
      </c>
    </row>
    <row r="64" spans="1:11" ht="14.4" customHeight="1" thickBot="1" x14ac:dyDescent="0.35">
      <c r="A64" s="722" t="s">
        <v>390</v>
      </c>
      <c r="B64" s="706">
        <v>212.59190103645199</v>
      </c>
      <c r="C64" s="706">
        <v>284.99968000000001</v>
      </c>
      <c r="D64" s="707">
        <v>72.407778963547997</v>
      </c>
      <c r="E64" s="713">
        <v>1.340595190176</v>
      </c>
      <c r="F64" s="706">
        <v>180.21032053003299</v>
      </c>
      <c r="G64" s="707">
        <v>60.070106843344</v>
      </c>
      <c r="H64" s="709">
        <v>13.220749999999001</v>
      </c>
      <c r="I64" s="706">
        <v>58.087710000000001</v>
      </c>
      <c r="J64" s="707">
        <v>-1.982396843344</v>
      </c>
      <c r="K64" s="714">
        <v>0.32233287099800001</v>
      </c>
    </row>
    <row r="65" spans="1:11" ht="14.4" customHeight="1" thickBot="1" x14ac:dyDescent="0.35">
      <c r="A65" s="723" t="s">
        <v>391</v>
      </c>
      <c r="B65" s="701">
        <v>0</v>
      </c>
      <c r="C65" s="701">
        <v>18.741779999999999</v>
      </c>
      <c r="D65" s="702">
        <v>18.741779999999999</v>
      </c>
      <c r="E65" s="711" t="s">
        <v>329</v>
      </c>
      <c r="F65" s="701">
        <v>0</v>
      </c>
      <c r="G65" s="702">
        <v>0</v>
      </c>
      <c r="H65" s="704">
        <v>0</v>
      </c>
      <c r="I65" s="701">
        <v>0.11495</v>
      </c>
      <c r="J65" s="702">
        <v>0.11495</v>
      </c>
      <c r="K65" s="712" t="s">
        <v>329</v>
      </c>
    </row>
    <row r="66" spans="1:11" ht="14.4" customHeight="1" thickBot="1" x14ac:dyDescent="0.35">
      <c r="A66" s="723" t="s">
        <v>392</v>
      </c>
      <c r="B66" s="701">
        <v>41.771683302635999</v>
      </c>
      <c r="C66" s="701">
        <v>57.187390000000001</v>
      </c>
      <c r="D66" s="702">
        <v>15.415706697362999</v>
      </c>
      <c r="E66" s="703">
        <v>1.369046815415</v>
      </c>
      <c r="F66" s="701">
        <v>0</v>
      </c>
      <c r="G66" s="702">
        <v>0</v>
      </c>
      <c r="H66" s="704">
        <v>4.035399999999</v>
      </c>
      <c r="I66" s="701">
        <v>11.971</v>
      </c>
      <c r="J66" s="702">
        <v>11.971</v>
      </c>
      <c r="K66" s="712" t="s">
        <v>329</v>
      </c>
    </row>
    <row r="67" spans="1:11" ht="14.4" customHeight="1" thickBot="1" x14ac:dyDescent="0.35">
      <c r="A67" s="723" t="s">
        <v>393</v>
      </c>
      <c r="B67" s="701">
        <v>0</v>
      </c>
      <c r="C67" s="701">
        <v>35.004179999999998</v>
      </c>
      <c r="D67" s="702">
        <v>35.004179999999998</v>
      </c>
      <c r="E67" s="711" t="s">
        <v>329</v>
      </c>
      <c r="F67" s="701">
        <v>0</v>
      </c>
      <c r="G67" s="702">
        <v>0</v>
      </c>
      <c r="H67" s="704">
        <v>0</v>
      </c>
      <c r="I67" s="701">
        <v>1.5125</v>
      </c>
      <c r="J67" s="702">
        <v>1.5125</v>
      </c>
      <c r="K67" s="712" t="s">
        <v>329</v>
      </c>
    </row>
    <row r="68" spans="1:11" ht="14.4" customHeight="1" thickBot="1" x14ac:dyDescent="0.35">
      <c r="A68" s="723" t="s">
        <v>394</v>
      </c>
      <c r="B68" s="701">
        <v>20.413024519141</v>
      </c>
      <c r="C68" s="701">
        <v>16.150259999999999</v>
      </c>
      <c r="D68" s="702">
        <v>-4.2627645191410002</v>
      </c>
      <c r="E68" s="703">
        <v>0.79117428114800004</v>
      </c>
      <c r="F68" s="701">
        <v>20</v>
      </c>
      <c r="G68" s="702">
        <v>6.6666666666659999</v>
      </c>
      <c r="H68" s="704">
        <v>2.038249999999</v>
      </c>
      <c r="I68" s="701">
        <v>5.1336999999990001</v>
      </c>
      <c r="J68" s="702">
        <v>-1.532966666666</v>
      </c>
      <c r="K68" s="705">
        <v>0.256685</v>
      </c>
    </row>
    <row r="69" spans="1:11" ht="14.4" customHeight="1" thickBot="1" x14ac:dyDescent="0.35">
      <c r="A69" s="723" t="s">
        <v>395</v>
      </c>
      <c r="B69" s="701">
        <v>20</v>
      </c>
      <c r="C69" s="701">
        <v>16.17137</v>
      </c>
      <c r="D69" s="702">
        <v>-3.8286299999989999</v>
      </c>
      <c r="E69" s="703">
        <v>0.80856850000000002</v>
      </c>
      <c r="F69" s="701">
        <v>20</v>
      </c>
      <c r="G69" s="702">
        <v>6.6666666666659999</v>
      </c>
      <c r="H69" s="704">
        <v>0.19151999999899999</v>
      </c>
      <c r="I69" s="701">
        <v>2.0008699999999999</v>
      </c>
      <c r="J69" s="702">
        <v>-4.665796666666</v>
      </c>
      <c r="K69" s="705">
        <v>0.10004349999999999</v>
      </c>
    </row>
    <row r="70" spans="1:11" ht="14.4" customHeight="1" thickBot="1" x14ac:dyDescent="0.35">
      <c r="A70" s="723" t="s">
        <v>396</v>
      </c>
      <c r="B70" s="701">
        <v>130.40719321467401</v>
      </c>
      <c r="C70" s="701">
        <v>141.74469999999999</v>
      </c>
      <c r="D70" s="702">
        <v>11.337506785324999</v>
      </c>
      <c r="E70" s="703">
        <v>1.086939274635</v>
      </c>
      <c r="F70" s="701">
        <v>140.21032053003299</v>
      </c>
      <c r="G70" s="702">
        <v>46.736773510010003</v>
      </c>
      <c r="H70" s="704">
        <v>6.9555799999990002</v>
      </c>
      <c r="I70" s="701">
        <v>37.354689999999998</v>
      </c>
      <c r="J70" s="702">
        <v>-9.3820835100100002</v>
      </c>
      <c r="K70" s="705">
        <v>0.26641897585500002</v>
      </c>
    </row>
    <row r="71" spans="1:11" ht="14.4" customHeight="1" thickBot="1" x14ac:dyDescent="0.35">
      <c r="A71" s="722" t="s">
        <v>397</v>
      </c>
      <c r="B71" s="706">
        <v>0</v>
      </c>
      <c r="C71" s="706">
        <v>0</v>
      </c>
      <c r="D71" s="707">
        <v>0</v>
      </c>
      <c r="E71" s="713">
        <v>1</v>
      </c>
      <c r="F71" s="706">
        <v>0</v>
      </c>
      <c r="G71" s="707">
        <v>0</v>
      </c>
      <c r="H71" s="709">
        <v>0</v>
      </c>
      <c r="I71" s="706">
        <v>0.39600000000000002</v>
      </c>
      <c r="J71" s="707">
        <v>0.39600000000000002</v>
      </c>
      <c r="K71" s="710" t="s">
        <v>363</v>
      </c>
    </row>
    <row r="72" spans="1:11" ht="14.4" customHeight="1" thickBot="1" x14ac:dyDescent="0.35">
      <c r="A72" s="723" t="s">
        <v>398</v>
      </c>
      <c r="B72" s="701">
        <v>0</v>
      </c>
      <c r="C72" s="701">
        <v>0</v>
      </c>
      <c r="D72" s="702">
        <v>0</v>
      </c>
      <c r="E72" s="703">
        <v>1</v>
      </c>
      <c r="F72" s="701">
        <v>0</v>
      </c>
      <c r="G72" s="702">
        <v>0</v>
      </c>
      <c r="H72" s="704">
        <v>0</v>
      </c>
      <c r="I72" s="701">
        <v>0.39600000000000002</v>
      </c>
      <c r="J72" s="702">
        <v>0.39600000000000002</v>
      </c>
      <c r="K72" s="712" t="s">
        <v>363</v>
      </c>
    </row>
    <row r="73" spans="1:11" ht="14.4" customHeight="1" thickBot="1" x14ac:dyDescent="0.35">
      <c r="A73" s="722" t="s">
        <v>399</v>
      </c>
      <c r="B73" s="706">
        <v>0</v>
      </c>
      <c r="C73" s="706">
        <v>47.374360000000003</v>
      </c>
      <c r="D73" s="707">
        <v>47.374360000000003</v>
      </c>
      <c r="E73" s="708" t="s">
        <v>329</v>
      </c>
      <c r="F73" s="706">
        <v>0</v>
      </c>
      <c r="G73" s="707">
        <v>0</v>
      </c>
      <c r="H73" s="709">
        <v>0.188999999999</v>
      </c>
      <c r="I73" s="706">
        <v>0.47199999999999998</v>
      </c>
      <c r="J73" s="707">
        <v>0.47199999999999998</v>
      </c>
      <c r="K73" s="710" t="s">
        <v>329</v>
      </c>
    </row>
    <row r="74" spans="1:11" ht="14.4" customHeight="1" thickBot="1" x14ac:dyDescent="0.35">
      <c r="A74" s="723" t="s">
        <v>400</v>
      </c>
      <c r="B74" s="701">
        <v>0</v>
      </c>
      <c r="C74" s="701">
        <v>47.374360000000003</v>
      </c>
      <c r="D74" s="702">
        <v>47.374360000000003</v>
      </c>
      <c r="E74" s="711" t="s">
        <v>329</v>
      </c>
      <c r="F74" s="701">
        <v>0</v>
      </c>
      <c r="G74" s="702">
        <v>0</v>
      </c>
      <c r="H74" s="704">
        <v>0.188999999999</v>
      </c>
      <c r="I74" s="701">
        <v>0.47199999999999998</v>
      </c>
      <c r="J74" s="702">
        <v>0.47199999999999998</v>
      </c>
      <c r="K74" s="712" t="s">
        <v>329</v>
      </c>
    </row>
    <row r="75" spans="1:11" ht="14.4" customHeight="1" thickBot="1" x14ac:dyDescent="0.35">
      <c r="A75" s="721" t="s">
        <v>42</v>
      </c>
      <c r="B75" s="701">
        <v>3014.6990825900102</v>
      </c>
      <c r="C75" s="701">
        <v>2981.6970000000101</v>
      </c>
      <c r="D75" s="702">
        <v>-33.002082590002999</v>
      </c>
      <c r="E75" s="703">
        <v>0.98905294303400004</v>
      </c>
      <c r="F75" s="701">
        <v>3430.7060540422099</v>
      </c>
      <c r="G75" s="702">
        <v>1143.56868468074</v>
      </c>
      <c r="H75" s="704">
        <v>267.56899999999899</v>
      </c>
      <c r="I75" s="701">
        <v>1345.5440000000001</v>
      </c>
      <c r="J75" s="702">
        <v>201.97531531926299</v>
      </c>
      <c r="K75" s="705">
        <v>0.39220614614100002</v>
      </c>
    </row>
    <row r="76" spans="1:11" ht="14.4" customHeight="1" thickBot="1" x14ac:dyDescent="0.35">
      <c r="A76" s="722" t="s">
        <v>401</v>
      </c>
      <c r="B76" s="706">
        <v>3014.6990825900102</v>
      </c>
      <c r="C76" s="706">
        <v>2981.6970000000101</v>
      </c>
      <c r="D76" s="707">
        <v>-33.002082590002999</v>
      </c>
      <c r="E76" s="713">
        <v>0.98905294303400004</v>
      </c>
      <c r="F76" s="706">
        <v>3430.7060540422099</v>
      </c>
      <c r="G76" s="707">
        <v>1143.56868468074</v>
      </c>
      <c r="H76" s="709">
        <v>267.56899999999899</v>
      </c>
      <c r="I76" s="706">
        <v>1345.5440000000001</v>
      </c>
      <c r="J76" s="707">
        <v>201.97531531926299</v>
      </c>
      <c r="K76" s="714">
        <v>0.39220614614100002</v>
      </c>
    </row>
    <row r="77" spans="1:11" ht="14.4" customHeight="1" thickBot="1" x14ac:dyDescent="0.35">
      <c r="A77" s="723" t="s">
        <v>402</v>
      </c>
      <c r="B77" s="701">
        <v>947.67722484776004</v>
      </c>
      <c r="C77" s="701">
        <v>987.46800000000201</v>
      </c>
      <c r="D77" s="702">
        <v>39.790775152240997</v>
      </c>
      <c r="E77" s="703">
        <v>1.0419876874830001</v>
      </c>
      <c r="F77" s="701">
        <v>1292.9044757203301</v>
      </c>
      <c r="G77" s="702">
        <v>430.96815857344302</v>
      </c>
      <c r="H77" s="704">
        <v>105.45099999999999</v>
      </c>
      <c r="I77" s="701">
        <v>442.98200000000003</v>
      </c>
      <c r="J77" s="702">
        <v>12.013841426556001</v>
      </c>
      <c r="K77" s="705">
        <v>0.34262546716999998</v>
      </c>
    </row>
    <row r="78" spans="1:11" ht="14.4" customHeight="1" thickBot="1" x14ac:dyDescent="0.35">
      <c r="A78" s="723" t="s">
        <v>403</v>
      </c>
      <c r="B78" s="701">
        <v>405.67366998228999</v>
      </c>
      <c r="C78" s="701">
        <v>429.62500000000102</v>
      </c>
      <c r="D78" s="702">
        <v>23.951330017709999</v>
      </c>
      <c r="E78" s="703">
        <v>1.0590408788879999</v>
      </c>
      <c r="F78" s="701">
        <v>423.84799926567803</v>
      </c>
      <c r="G78" s="702">
        <v>141.282666421893</v>
      </c>
      <c r="H78" s="704">
        <v>36.475999999998997</v>
      </c>
      <c r="I78" s="701">
        <v>146.99600000000001</v>
      </c>
      <c r="J78" s="702">
        <v>5.713333578107</v>
      </c>
      <c r="K78" s="705">
        <v>0.34681300903700002</v>
      </c>
    </row>
    <row r="79" spans="1:11" ht="14.4" customHeight="1" thickBot="1" x14ac:dyDescent="0.35">
      <c r="A79" s="723" t="s">
        <v>404</v>
      </c>
      <c r="B79" s="701">
        <v>1661.34818775996</v>
      </c>
      <c r="C79" s="701">
        <v>1564.604</v>
      </c>
      <c r="D79" s="702">
        <v>-96.744187759956006</v>
      </c>
      <c r="E79" s="703">
        <v>0.94176766286900004</v>
      </c>
      <c r="F79" s="701">
        <v>1713.9535790561999</v>
      </c>
      <c r="G79" s="702">
        <v>571.317859685401</v>
      </c>
      <c r="H79" s="704">
        <v>125.641999999999</v>
      </c>
      <c r="I79" s="701">
        <v>755.56600000000003</v>
      </c>
      <c r="J79" s="702">
        <v>184.248140314599</v>
      </c>
      <c r="K79" s="705">
        <v>0.44083224261800003</v>
      </c>
    </row>
    <row r="80" spans="1:11" ht="14.4" customHeight="1" thickBot="1" x14ac:dyDescent="0.35">
      <c r="A80" s="724" t="s">
        <v>405</v>
      </c>
      <c r="B80" s="706">
        <v>13125.393575857801</v>
      </c>
      <c r="C80" s="706">
        <v>8793.6982500000104</v>
      </c>
      <c r="D80" s="707">
        <v>-4331.6953258578096</v>
      </c>
      <c r="E80" s="713">
        <v>0.66997596675299997</v>
      </c>
      <c r="F80" s="706">
        <v>8911.5026682625303</v>
      </c>
      <c r="G80" s="707">
        <v>2970.5008894208399</v>
      </c>
      <c r="H80" s="709">
        <v>603.53018999999699</v>
      </c>
      <c r="I80" s="706">
        <v>2403.0405999999998</v>
      </c>
      <c r="J80" s="707">
        <v>-567.46028942084399</v>
      </c>
      <c r="K80" s="714">
        <v>0.26965604898000001</v>
      </c>
    </row>
    <row r="81" spans="1:11" ht="14.4" customHeight="1" thickBot="1" x14ac:dyDescent="0.35">
      <c r="A81" s="721" t="s">
        <v>45</v>
      </c>
      <c r="B81" s="701">
        <v>6918.7665245727503</v>
      </c>
      <c r="C81" s="701">
        <v>3287.2979799999998</v>
      </c>
      <c r="D81" s="702">
        <v>-3631.46854457274</v>
      </c>
      <c r="E81" s="703">
        <v>0.47512775121400003</v>
      </c>
      <c r="F81" s="701">
        <v>3093.16862328042</v>
      </c>
      <c r="G81" s="702">
        <v>1031.0562077601401</v>
      </c>
      <c r="H81" s="704">
        <v>213.43161999999899</v>
      </c>
      <c r="I81" s="701">
        <v>743.78770999999995</v>
      </c>
      <c r="J81" s="702">
        <v>-287.26849776014097</v>
      </c>
      <c r="K81" s="705">
        <v>0.24046141694299999</v>
      </c>
    </row>
    <row r="82" spans="1:11" ht="14.4" customHeight="1" thickBot="1" x14ac:dyDescent="0.35">
      <c r="A82" s="725" t="s">
        <v>406</v>
      </c>
      <c r="B82" s="701">
        <v>6918.7665245727503</v>
      </c>
      <c r="C82" s="701">
        <v>3287.2979799999998</v>
      </c>
      <c r="D82" s="702">
        <v>-3631.46854457274</v>
      </c>
      <c r="E82" s="703">
        <v>0.47512775121400003</v>
      </c>
      <c r="F82" s="701">
        <v>3093.16862328042</v>
      </c>
      <c r="G82" s="702">
        <v>1031.0562077601401</v>
      </c>
      <c r="H82" s="704">
        <v>213.43161999999899</v>
      </c>
      <c r="I82" s="701">
        <v>743.78770999999995</v>
      </c>
      <c r="J82" s="702">
        <v>-287.26849776014097</v>
      </c>
      <c r="K82" s="705">
        <v>0.24046141694299999</v>
      </c>
    </row>
    <row r="83" spans="1:11" ht="14.4" customHeight="1" thickBot="1" x14ac:dyDescent="0.35">
      <c r="A83" s="723" t="s">
        <v>407</v>
      </c>
      <c r="B83" s="701">
        <v>6683.0903049560402</v>
      </c>
      <c r="C83" s="701">
        <v>2855.6571100000001</v>
      </c>
      <c r="D83" s="702">
        <v>-3827.4331949560401</v>
      </c>
      <c r="E83" s="703">
        <v>0.42729590349500002</v>
      </c>
      <c r="F83" s="701">
        <v>2560.3181193012201</v>
      </c>
      <c r="G83" s="702">
        <v>853.43937310040701</v>
      </c>
      <c r="H83" s="704">
        <v>176.44899999999899</v>
      </c>
      <c r="I83" s="701">
        <v>558.46414000000004</v>
      </c>
      <c r="J83" s="702">
        <v>-294.97523310040702</v>
      </c>
      <c r="K83" s="705">
        <v>0.21812294956200001</v>
      </c>
    </row>
    <row r="84" spans="1:11" ht="14.4" customHeight="1" thickBot="1" x14ac:dyDescent="0.35">
      <c r="A84" s="723" t="s">
        <v>408</v>
      </c>
      <c r="B84" s="701">
        <v>18.439981665447998</v>
      </c>
      <c r="C84" s="701">
        <v>3.548</v>
      </c>
      <c r="D84" s="702">
        <v>-14.891981665448</v>
      </c>
      <c r="E84" s="703">
        <v>0.19240800041799999</v>
      </c>
      <c r="F84" s="701">
        <v>7.163544704844</v>
      </c>
      <c r="G84" s="702">
        <v>2.3878482349480001</v>
      </c>
      <c r="H84" s="704">
        <v>0</v>
      </c>
      <c r="I84" s="701">
        <v>1.3919999999999999</v>
      </c>
      <c r="J84" s="702">
        <v>-0.99584823494800001</v>
      </c>
      <c r="K84" s="705">
        <v>0.19431720710200001</v>
      </c>
    </row>
    <row r="85" spans="1:11" ht="14.4" customHeight="1" thickBot="1" x14ac:dyDescent="0.35">
      <c r="A85" s="723" t="s">
        <v>409</v>
      </c>
      <c r="B85" s="701">
        <v>28.321758154247998</v>
      </c>
      <c r="C85" s="701">
        <v>132.56068999999999</v>
      </c>
      <c r="D85" s="702">
        <v>104.23893184575201</v>
      </c>
      <c r="E85" s="703">
        <v>4.6805247498420002</v>
      </c>
      <c r="F85" s="701">
        <v>5.0046137212569999</v>
      </c>
      <c r="G85" s="702">
        <v>1.6682045737519999</v>
      </c>
      <c r="H85" s="704">
        <v>1.0708500000000001</v>
      </c>
      <c r="I85" s="701">
        <v>20.385470000000002</v>
      </c>
      <c r="J85" s="702">
        <v>18.717265426247</v>
      </c>
      <c r="K85" s="705">
        <v>4.0733353532179999</v>
      </c>
    </row>
    <row r="86" spans="1:11" ht="14.4" customHeight="1" thickBot="1" x14ac:dyDescent="0.35">
      <c r="A86" s="723" t="s">
        <v>410</v>
      </c>
      <c r="B86" s="701">
        <v>69.431041817891</v>
      </c>
      <c r="C86" s="701">
        <v>164.957500000001</v>
      </c>
      <c r="D86" s="702">
        <v>95.526458182108001</v>
      </c>
      <c r="E86" s="703">
        <v>2.375846533207</v>
      </c>
      <c r="F86" s="701">
        <v>261.542446835053</v>
      </c>
      <c r="G86" s="702">
        <v>87.180815611683997</v>
      </c>
      <c r="H86" s="704">
        <v>24.371319999998999</v>
      </c>
      <c r="I86" s="701">
        <v>89.377669999999995</v>
      </c>
      <c r="J86" s="702">
        <v>2.1968543883149998</v>
      </c>
      <c r="K86" s="705">
        <v>0.34173294270799998</v>
      </c>
    </row>
    <row r="87" spans="1:11" ht="14.4" customHeight="1" thickBot="1" x14ac:dyDescent="0.35">
      <c r="A87" s="723" t="s">
        <v>411</v>
      </c>
      <c r="B87" s="701">
        <v>109.81887715015699</v>
      </c>
      <c r="C87" s="701">
        <v>130.57468</v>
      </c>
      <c r="D87" s="702">
        <v>20.755802849841999</v>
      </c>
      <c r="E87" s="703">
        <v>1.1890003193300001</v>
      </c>
      <c r="F87" s="701">
        <v>133.85754479099799</v>
      </c>
      <c r="G87" s="702">
        <v>44.619181596998999</v>
      </c>
      <c r="H87" s="704">
        <v>11.54045</v>
      </c>
      <c r="I87" s="701">
        <v>72.242109999999997</v>
      </c>
      <c r="J87" s="702">
        <v>27.622928403</v>
      </c>
      <c r="K87" s="705">
        <v>0.53969397177199996</v>
      </c>
    </row>
    <row r="88" spans="1:11" ht="14.4" customHeight="1" thickBot="1" x14ac:dyDescent="0.35">
      <c r="A88" s="723" t="s">
        <v>412</v>
      </c>
      <c r="B88" s="701">
        <v>9.6645608289599991</v>
      </c>
      <c r="C88" s="701">
        <v>0</v>
      </c>
      <c r="D88" s="702">
        <v>-9.6645608289599991</v>
      </c>
      <c r="E88" s="703">
        <v>0</v>
      </c>
      <c r="F88" s="701">
        <v>0</v>
      </c>
      <c r="G88" s="702">
        <v>0</v>
      </c>
      <c r="H88" s="704">
        <v>0</v>
      </c>
      <c r="I88" s="701">
        <v>1.92632</v>
      </c>
      <c r="J88" s="702">
        <v>1.92632</v>
      </c>
      <c r="K88" s="712" t="s">
        <v>363</v>
      </c>
    </row>
    <row r="89" spans="1:11" ht="14.4" customHeight="1" thickBot="1" x14ac:dyDescent="0.35">
      <c r="A89" s="723" t="s">
        <v>413</v>
      </c>
      <c r="B89" s="701">
        <v>0</v>
      </c>
      <c r="C89" s="701">
        <v>0</v>
      </c>
      <c r="D89" s="702">
        <v>0</v>
      </c>
      <c r="E89" s="703">
        <v>1</v>
      </c>
      <c r="F89" s="701">
        <v>26.737154391009</v>
      </c>
      <c r="G89" s="702">
        <v>8.9123847970029999</v>
      </c>
      <c r="H89" s="704">
        <v>0</v>
      </c>
      <c r="I89" s="701">
        <v>0</v>
      </c>
      <c r="J89" s="702">
        <v>-8.9123847970029999</v>
      </c>
      <c r="K89" s="705">
        <v>0</v>
      </c>
    </row>
    <row r="90" spans="1:11" ht="14.4" customHeight="1" thickBot="1" x14ac:dyDescent="0.35">
      <c r="A90" s="723" t="s">
        <v>414</v>
      </c>
      <c r="B90" s="701">
        <v>0</v>
      </c>
      <c r="C90" s="701">
        <v>0</v>
      </c>
      <c r="D90" s="702">
        <v>0</v>
      </c>
      <c r="E90" s="703">
        <v>1</v>
      </c>
      <c r="F90" s="701">
        <v>74.411681282317005</v>
      </c>
      <c r="G90" s="702">
        <v>24.803893760771999</v>
      </c>
      <c r="H90" s="704">
        <v>0</v>
      </c>
      <c r="I90" s="701">
        <v>0</v>
      </c>
      <c r="J90" s="702">
        <v>-24.803893760771999</v>
      </c>
      <c r="K90" s="705">
        <v>0</v>
      </c>
    </row>
    <row r="91" spans="1:11" ht="14.4" customHeight="1" thickBot="1" x14ac:dyDescent="0.35">
      <c r="A91" s="723" t="s">
        <v>415</v>
      </c>
      <c r="B91" s="701">
        <v>0</v>
      </c>
      <c r="C91" s="701">
        <v>0</v>
      </c>
      <c r="D91" s="702">
        <v>0</v>
      </c>
      <c r="E91" s="703">
        <v>1</v>
      </c>
      <c r="F91" s="701">
        <v>24.133518253723999</v>
      </c>
      <c r="G91" s="702">
        <v>8.0445060845739995</v>
      </c>
      <c r="H91" s="704">
        <v>0</v>
      </c>
      <c r="I91" s="701">
        <v>0</v>
      </c>
      <c r="J91" s="702">
        <v>-8.0445060845739995</v>
      </c>
      <c r="K91" s="705">
        <v>0</v>
      </c>
    </row>
    <row r="92" spans="1:11" ht="14.4" customHeight="1" thickBot="1" x14ac:dyDescent="0.35">
      <c r="A92" s="726" t="s">
        <v>46</v>
      </c>
      <c r="B92" s="706">
        <v>0</v>
      </c>
      <c r="C92" s="706">
        <v>103.05200000000001</v>
      </c>
      <c r="D92" s="707">
        <v>103.05200000000001</v>
      </c>
      <c r="E92" s="708" t="s">
        <v>329</v>
      </c>
      <c r="F92" s="706">
        <v>0</v>
      </c>
      <c r="G92" s="707">
        <v>0</v>
      </c>
      <c r="H92" s="709">
        <v>7.4679999999989999</v>
      </c>
      <c r="I92" s="706">
        <v>26.225999999999999</v>
      </c>
      <c r="J92" s="707">
        <v>26.225999999999999</v>
      </c>
      <c r="K92" s="710" t="s">
        <v>329</v>
      </c>
    </row>
    <row r="93" spans="1:11" ht="14.4" customHeight="1" thickBot="1" x14ac:dyDescent="0.35">
      <c r="A93" s="722" t="s">
        <v>416</v>
      </c>
      <c r="B93" s="706">
        <v>0</v>
      </c>
      <c r="C93" s="706">
        <v>103.05200000000001</v>
      </c>
      <c r="D93" s="707">
        <v>103.05200000000001</v>
      </c>
      <c r="E93" s="708" t="s">
        <v>329</v>
      </c>
      <c r="F93" s="706">
        <v>0</v>
      </c>
      <c r="G93" s="707">
        <v>0</v>
      </c>
      <c r="H93" s="709">
        <v>7.4679999999989999</v>
      </c>
      <c r="I93" s="706">
        <v>26.225999999999999</v>
      </c>
      <c r="J93" s="707">
        <v>26.225999999999999</v>
      </c>
      <c r="K93" s="710" t="s">
        <v>329</v>
      </c>
    </row>
    <row r="94" spans="1:11" ht="14.4" customHeight="1" thickBot="1" x14ac:dyDescent="0.35">
      <c r="A94" s="723" t="s">
        <v>417</v>
      </c>
      <c r="B94" s="701">
        <v>0</v>
      </c>
      <c r="C94" s="701">
        <v>102.30200000000001</v>
      </c>
      <c r="D94" s="702">
        <v>102.30200000000001</v>
      </c>
      <c r="E94" s="711" t="s">
        <v>329</v>
      </c>
      <c r="F94" s="701">
        <v>0</v>
      </c>
      <c r="G94" s="702">
        <v>0</v>
      </c>
      <c r="H94" s="704">
        <v>7.4679999999989999</v>
      </c>
      <c r="I94" s="701">
        <v>26.225999999999999</v>
      </c>
      <c r="J94" s="702">
        <v>26.225999999999999</v>
      </c>
      <c r="K94" s="712" t="s">
        <v>329</v>
      </c>
    </row>
    <row r="95" spans="1:11" ht="14.4" customHeight="1" thickBot="1" x14ac:dyDescent="0.35">
      <c r="A95" s="723" t="s">
        <v>418</v>
      </c>
      <c r="B95" s="701">
        <v>0</v>
      </c>
      <c r="C95" s="701">
        <v>0.75</v>
      </c>
      <c r="D95" s="702">
        <v>0.75</v>
      </c>
      <c r="E95" s="711" t="s">
        <v>329</v>
      </c>
      <c r="F95" s="701">
        <v>0</v>
      </c>
      <c r="G95" s="702">
        <v>0</v>
      </c>
      <c r="H95" s="704">
        <v>0</v>
      </c>
      <c r="I95" s="701">
        <v>0</v>
      </c>
      <c r="J95" s="702">
        <v>0</v>
      </c>
      <c r="K95" s="712" t="s">
        <v>329</v>
      </c>
    </row>
    <row r="96" spans="1:11" ht="14.4" customHeight="1" thickBot="1" x14ac:dyDescent="0.35">
      <c r="A96" s="721" t="s">
        <v>47</v>
      </c>
      <c r="B96" s="701">
        <v>6206.6270512850797</v>
      </c>
      <c r="C96" s="701">
        <v>5403.3482700000104</v>
      </c>
      <c r="D96" s="702">
        <v>-803.278781285072</v>
      </c>
      <c r="E96" s="703">
        <v>0.87057724354099997</v>
      </c>
      <c r="F96" s="701">
        <v>5818.3340449820998</v>
      </c>
      <c r="G96" s="702">
        <v>1939.4446816607001</v>
      </c>
      <c r="H96" s="704">
        <v>382.63056999999799</v>
      </c>
      <c r="I96" s="701">
        <v>1633.0268900000001</v>
      </c>
      <c r="J96" s="702">
        <v>-306.41779166070199</v>
      </c>
      <c r="K96" s="705">
        <v>0.28066915329600001</v>
      </c>
    </row>
    <row r="97" spans="1:11" ht="14.4" customHeight="1" thickBot="1" x14ac:dyDescent="0.35">
      <c r="A97" s="722" t="s">
        <v>419</v>
      </c>
      <c r="B97" s="706">
        <v>113.16943480905</v>
      </c>
      <c r="C97" s="706">
        <v>117.68138</v>
      </c>
      <c r="D97" s="707">
        <v>4.5119451909499997</v>
      </c>
      <c r="E97" s="713">
        <v>1.0398689380970001</v>
      </c>
      <c r="F97" s="706">
        <v>115.650292126895</v>
      </c>
      <c r="G97" s="707">
        <v>38.550097375630997</v>
      </c>
      <c r="H97" s="709">
        <v>9.4874599999990004</v>
      </c>
      <c r="I97" s="706">
        <v>35.566270000000003</v>
      </c>
      <c r="J97" s="707">
        <v>-2.9838273756309999</v>
      </c>
      <c r="K97" s="714">
        <v>0.307532902389</v>
      </c>
    </row>
    <row r="98" spans="1:11" ht="14.4" customHeight="1" thickBot="1" x14ac:dyDescent="0.35">
      <c r="A98" s="723" t="s">
        <v>420</v>
      </c>
      <c r="B98" s="701">
        <v>65.154019872248</v>
      </c>
      <c r="C98" s="701">
        <v>75.960099999999997</v>
      </c>
      <c r="D98" s="702">
        <v>10.806080127752001</v>
      </c>
      <c r="E98" s="703">
        <v>1.165854388554</v>
      </c>
      <c r="F98" s="701">
        <v>73.759191046146995</v>
      </c>
      <c r="G98" s="702">
        <v>24.586397015382001</v>
      </c>
      <c r="H98" s="704">
        <v>4.8944999999989998</v>
      </c>
      <c r="I98" s="701">
        <v>19.072800000000001</v>
      </c>
      <c r="J98" s="702">
        <v>-5.5135970153820004</v>
      </c>
      <c r="K98" s="705">
        <v>0.25858201167099998</v>
      </c>
    </row>
    <row r="99" spans="1:11" ht="14.4" customHeight="1" thickBot="1" x14ac:dyDescent="0.35">
      <c r="A99" s="723" t="s">
        <v>421</v>
      </c>
      <c r="B99" s="701">
        <v>48.015414936801001</v>
      </c>
      <c r="C99" s="701">
        <v>41.72128</v>
      </c>
      <c r="D99" s="702">
        <v>-6.294134936801</v>
      </c>
      <c r="E99" s="703">
        <v>0.86891428627400003</v>
      </c>
      <c r="F99" s="701">
        <v>41.891101080745997</v>
      </c>
      <c r="G99" s="702">
        <v>13.963700360249</v>
      </c>
      <c r="H99" s="704">
        <v>4.5929599999989996</v>
      </c>
      <c r="I99" s="701">
        <v>16.493469999999999</v>
      </c>
      <c r="J99" s="702">
        <v>2.5297696397510001</v>
      </c>
      <c r="K99" s="705">
        <v>0.39372252278999997</v>
      </c>
    </row>
    <row r="100" spans="1:11" ht="14.4" customHeight="1" thickBot="1" x14ac:dyDescent="0.35">
      <c r="A100" s="722" t="s">
        <v>422</v>
      </c>
      <c r="B100" s="706">
        <v>97.575827341391999</v>
      </c>
      <c r="C100" s="706">
        <v>90.75582</v>
      </c>
      <c r="D100" s="707">
        <v>-6.8200073413920004</v>
      </c>
      <c r="E100" s="713">
        <v>0.930105564798</v>
      </c>
      <c r="F100" s="706">
        <v>66.999999999999005</v>
      </c>
      <c r="G100" s="707">
        <v>22.333333333333002</v>
      </c>
      <c r="H100" s="709">
        <v>16.199999999999001</v>
      </c>
      <c r="I100" s="706">
        <v>41.521250000000002</v>
      </c>
      <c r="J100" s="707">
        <v>19.187916666667</v>
      </c>
      <c r="K100" s="714">
        <v>0.61972014925300001</v>
      </c>
    </row>
    <row r="101" spans="1:11" ht="14.4" customHeight="1" thickBot="1" x14ac:dyDescent="0.35">
      <c r="A101" s="723" t="s">
        <v>423</v>
      </c>
      <c r="B101" s="701">
        <v>57.498591549295</v>
      </c>
      <c r="C101" s="701">
        <v>61.56</v>
      </c>
      <c r="D101" s="702">
        <v>4.0614084507039996</v>
      </c>
      <c r="E101" s="703">
        <v>1.070634920634</v>
      </c>
      <c r="F101" s="701">
        <v>66.999999999999005</v>
      </c>
      <c r="G101" s="702">
        <v>22.333333333333002</v>
      </c>
      <c r="H101" s="704">
        <v>16.199999999999001</v>
      </c>
      <c r="I101" s="701">
        <v>32.4</v>
      </c>
      <c r="J101" s="702">
        <v>10.066666666667</v>
      </c>
      <c r="K101" s="705">
        <v>0.48358208955199999</v>
      </c>
    </row>
    <row r="102" spans="1:11" ht="14.4" customHeight="1" thickBot="1" x14ac:dyDescent="0.35">
      <c r="A102" s="723" t="s">
        <v>424</v>
      </c>
      <c r="B102" s="701">
        <v>40.077235792095998</v>
      </c>
      <c r="C102" s="701">
        <v>29.195820000000001</v>
      </c>
      <c r="D102" s="702">
        <v>-10.881415792096</v>
      </c>
      <c r="E102" s="703">
        <v>0.72848886463700002</v>
      </c>
      <c r="F102" s="701">
        <v>0</v>
      </c>
      <c r="G102" s="702">
        <v>0</v>
      </c>
      <c r="H102" s="704">
        <v>0</v>
      </c>
      <c r="I102" s="701">
        <v>9.1212499999999999</v>
      </c>
      <c r="J102" s="702">
        <v>9.1212499999999999</v>
      </c>
      <c r="K102" s="712" t="s">
        <v>329</v>
      </c>
    </row>
    <row r="103" spans="1:11" ht="14.4" customHeight="1" thickBot="1" x14ac:dyDescent="0.35">
      <c r="A103" s="722" t="s">
        <v>425</v>
      </c>
      <c r="B103" s="706">
        <v>1550.2925516672201</v>
      </c>
      <c r="C103" s="706">
        <v>1431.97669</v>
      </c>
      <c r="D103" s="707">
        <v>-118.315861667213</v>
      </c>
      <c r="E103" s="713">
        <v>0.92368159058699995</v>
      </c>
      <c r="F103" s="706">
        <v>1461.64096103526</v>
      </c>
      <c r="G103" s="707">
        <v>487.21365367841901</v>
      </c>
      <c r="H103" s="709">
        <v>146.493899999999</v>
      </c>
      <c r="I103" s="706">
        <v>511.04131999999998</v>
      </c>
      <c r="J103" s="707">
        <v>23.827666321580999</v>
      </c>
      <c r="K103" s="714">
        <v>0.34963533016800002</v>
      </c>
    </row>
    <row r="104" spans="1:11" ht="14.4" customHeight="1" thickBot="1" x14ac:dyDescent="0.35">
      <c r="A104" s="723" t="s">
        <v>426</v>
      </c>
      <c r="B104" s="701">
        <v>1325.6127738934399</v>
      </c>
      <c r="C104" s="701">
        <v>1196.8511599999999</v>
      </c>
      <c r="D104" s="702">
        <v>-128.76161389344199</v>
      </c>
      <c r="E104" s="703">
        <v>0.90286634496100004</v>
      </c>
      <c r="F104" s="701">
        <v>1245.7375085516901</v>
      </c>
      <c r="G104" s="702">
        <v>415.24583618389801</v>
      </c>
      <c r="H104" s="704">
        <v>104.23537</v>
      </c>
      <c r="I104" s="701">
        <v>408.8177</v>
      </c>
      <c r="J104" s="702">
        <v>-6.4281361838980002</v>
      </c>
      <c r="K104" s="705">
        <v>0.32817322846300001</v>
      </c>
    </row>
    <row r="105" spans="1:11" ht="14.4" customHeight="1" thickBot="1" x14ac:dyDescent="0.35">
      <c r="A105" s="723" t="s">
        <v>427</v>
      </c>
      <c r="B105" s="701">
        <v>5.976330738073</v>
      </c>
      <c r="C105" s="701">
        <v>27.19736</v>
      </c>
      <c r="D105" s="702">
        <v>21.221029261925999</v>
      </c>
      <c r="E105" s="703">
        <v>4.5508458604420001</v>
      </c>
      <c r="F105" s="701">
        <v>0</v>
      </c>
      <c r="G105" s="702">
        <v>0</v>
      </c>
      <c r="H105" s="704">
        <v>1.0164</v>
      </c>
      <c r="I105" s="701">
        <v>4.0655999999999999</v>
      </c>
      <c r="J105" s="702">
        <v>4.0655999999999999</v>
      </c>
      <c r="K105" s="712" t="s">
        <v>329</v>
      </c>
    </row>
    <row r="106" spans="1:11" ht="14.4" customHeight="1" thickBot="1" x14ac:dyDescent="0.35">
      <c r="A106" s="723" t="s">
        <v>428</v>
      </c>
      <c r="B106" s="701">
        <v>0.99009900989999999</v>
      </c>
      <c r="C106" s="701">
        <v>0.60399999999999998</v>
      </c>
      <c r="D106" s="702">
        <v>-0.38609900990000001</v>
      </c>
      <c r="E106" s="703">
        <v>0.61004000000000003</v>
      </c>
      <c r="F106" s="701">
        <v>0.59214583257700004</v>
      </c>
      <c r="G106" s="702">
        <v>0.197381944192</v>
      </c>
      <c r="H106" s="704">
        <v>0</v>
      </c>
      <c r="I106" s="701">
        <v>0.36299999999999999</v>
      </c>
      <c r="J106" s="702">
        <v>0.16561805580700001</v>
      </c>
      <c r="K106" s="705">
        <v>0.61302466390699994</v>
      </c>
    </row>
    <row r="107" spans="1:11" ht="14.4" customHeight="1" thickBot="1" x14ac:dyDescent="0.35">
      <c r="A107" s="723" t="s">
        <v>429</v>
      </c>
      <c r="B107" s="701">
        <v>217.71334802579599</v>
      </c>
      <c r="C107" s="701">
        <v>207.32417000000001</v>
      </c>
      <c r="D107" s="702">
        <v>-10.389178025794999</v>
      </c>
      <c r="E107" s="703">
        <v>0.95228047283200001</v>
      </c>
      <c r="F107" s="701">
        <v>215.311306650983</v>
      </c>
      <c r="G107" s="702">
        <v>71.770435550326994</v>
      </c>
      <c r="H107" s="704">
        <v>19.177009999999001</v>
      </c>
      <c r="I107" s="701">
        <v>75.729899999999006</v>
      </c>
      <c r="J107" s="702">
        <v>3.9594644496720002</v>
      </c>
      <c r="K107" s="705">
        <v>0.35172282021700002</v>
      </c>
    </row>
    <row r="108" spans="1:11" ht="14.4" customHeight="1" thickBot="1" x14ac:dyDescent="0.35">
      <c r="A108" s="723" t="s">
        <v>430</v>
      </c>
      <c r="B108" s="701">
        <v>0</v>
      </c>
      <c r="C108" s="701">
        <v>0</v>
      </c>
      <c r="D108" s="702">
        <v>0</v>
      </c>
      <c r="E108" s="703">
        <v>1</v>
      </c>
      <c r="F108" s="701">
        <v>0</v>
      </c>
      <c r="G108" s="702">
        <v>0</v>
      </c>
      <c r="H108" s="704">
        <v>22.065119999998998</v>
      </c>
      <c r="I108" s="701">
        <v>22.065119999998998</v>
      </c>
      <c r="J108" s="702">
        <v>22.065119999998998</v>
      </c>
      <c r="K108" s="712" t="s">
        <v>363</v>
      </c>
    </row>
    <row r="109" spans="1:11" ht="14.4" customHeight="1" thickBot="1" x14ac:dyDescent="0.35">
      <c r="A109" s="722" t="s">
        <v>431</v>
      </c>
      <c r="B109" s="706">
        <v>4444.0964247557004</v>
      </c>
      <c r="C109" s="706">
        <v>3762.9343800000102</v>
      </c>
      <c r="D109" s="707">
        <v>-681.16204475569498</v>
      </c>
      <c r="E109" s="713">
        <v>0.84672653793800001</v>
      </c>
      <c r="F109" s="706">
        <v>4174.0427918199503</v>
      </c>
      <c r="G109" s="707">
        <v>1391.3475972733199</v>
      </c>
      <c r="H109" s="709">
        <v>210.449209999999</v>
      </c>
      <c r="I109" s="706">
        <v>1044.89805</v>
      </c>
      <c r="J109" s="707">
        <v>-346.44954727331799</v>
      </c>
      <c r="K109" s="714">
        <v>0.25033237609499998</v>
      </c>
    </row>
    <row r="110" spans="1:11" ht="14.4" customHeight="1" thickBot="1" x14ac:dyDescent="0.35">
      <c r="A110" s="723" t="s">
        <v>432</v>
      </c>
      <c r="B110" s="701">
        <v>0</v>
      </c>
      <c r="C110" s="701">
        <v>2.1</v>
      </c>
      <c r="D110" s="702">
        <v>2.1</v>
      </c>
      <c r="E110" s="711" t="s">
        <v>363</v>
      </c>
      <c r="F110" s="701">
        <v>1.6799897856620001</v>
      </c>
      <c r="G110" s="702">
        <v>0.55999659522</v>
      </c>
      <c r="H110" s="704">
        <v>0</v>
      </c>
      <c r="I110" s="701">
        <v>0</v>
      </c>
      <c r="J110" s="702">
        <v>-0.55999659522</v>
      </c>
      <c r="K110" s="705">
        <v>0</v>
      </c>
    </row>
    <row r="111" spans="1:11" ht="14.4" customHeight="1" thickBot="1" x14ac:dyDescent="0.35">
      <c r="A111" s="723" t="s">
        <v>433</v>
      </c>
      <c r="B111" s="701">
        <v>2511.3819169069802</v>
      </c>
      <c r="C111" s="701">
        <v>1470.2209800000001</v>
      </c>
      <c r="D111" s="702">
        <v>-1041.1609369069799</v>
      </c>
      <c r="E111" s="703">
        <v>0.58542309717999996</v>
      </c>
      <c r="F111" s="701">
        <v>1665.77799376138</v>
      </c>
      <c r="G111" s="702">
        <v>555.25933125379402</v>
      </c>
      <c r="H111" s="704">
        <v>55.346159999999003</v>
      </c>
      <c r="I111" s="701">
        <v>445.36610999999999</v>
      </c>
      <c r="J111" s="702">
        <v>-109.893221253794</v>
      </c>
      <c r="K111" s="705">
        <v>0.26736222453800002</v>
      </c>
    </row>
    <row r="112" spans="1:11" ht="14.4" customHeight="1" thickBot="1" x14ac:dyDescent="0.35">
      <c r="A112" s="723" t="s">
        <v>434</v>
      </c>
      <c r="B112" s="701">
        <v>45.016457852606997</v>
      </c>
      <c r="C112" s="701">
        <v>19.1723</v>
      </c>
      <c r="D112" s="702">
        <v>-25.844157852607001</v>
      </c>
      <c r="E112" s="703">
        <v>0.42589534837999998</v>
      </c>
      <c r="F112" s="701">
        <v>18</v>
      </c>
      <c r="G112" s="702">
        <v>6</v>
      </c>
      <c r="H112" s="704">
        <v>0</v>
      </c>
      <c r="I112" s="701">
        <v>0</v>
      </c>
      <c r="J112" s="702">
        <v>-6</v>
      </c>
      <c r="K112" s="705">
        <v>0</v>
      </c>
    </row>
    <row r="113" spans="1:11" ht="14.4" customHeight="1" thickBot="1" x14ac:dyDescent="0.35">
      <c r="A113" s="723" t="s">
        <v>435</v>
      </c>
      <c r="B113" s="701">
        <v>113.50717712621</v>
      </c>
      <c r="C113" s="701">
        <v>16.770579999999999</v>
      </c>
      <c r="D113" s="702">
        <v>-96.73659712621</v>
      </c>
      <c r="E113" s="703">
        <v>0.147749071244</v>
      </c>
      <c r="F113" s="701">
        <v>16.521005397741</v>
      </c>
      <c r="G113" s="702">
        <v>5.507001799247</v>
      </c>
      <c r="H113" s="704">
        <v>8.690219999999</v>
      </c>
      <c r="I113" s="701">
        <v>14.769220000000001</v>
      </c>
      <c r="J113" s="702">
        <v>9.2622182007520006</v>
      </c>
      <c r="K113" s="705">
        <v>0.89396617484399998</v>
      </c>
    </row>
    <row r="114" spans="1:11" ht="14.4" customHeight="1" thickBot="1" x14ac:dyDescent="0.35">
      <c r="A114" s="723" t="s">
        <v>436</v>
      </c>
      <c r="B114" s="701">
        <v>1774.1908728699</v>
      </c>
      <c r="C114" s="701">
        <v>2254.6705200000001</v>
      </c>
      <c r="D114" s="702">
        <v>480.47964713010202</v>
      </c>
      <c r="E114" s="703">
        <v>1.270816209505</v>
      </c>
      <c r="F114" s="701">
        <v>2472.06380287517</v>
      </c>
      <c r="G114" s="702">
        <v>824.021267625056</v>
      </c>
      <c r="H114" s="704">
        <v>146.41282999999899</v>
      </c>
      <c r="I114" s="701">
        <v>584.76271999999994</v>
      </c>
      <c r="J114" s="702">
        <v>-239.25854762505699</v>
      </c>
      <c r="K114" s="705">
        <v>0.23654839301399999</v>
      </c>
    </row>
    <row r="115" spans="1:11" ht="14.4" customHeight="1" thickBot="1" x14ac:dyDescent="0.35">
      <c r="A115" s="722" t="s">
        <v>437</v>
      </c>
      <c r="B115" s="706">
        <v>1.4928127117200001</v>
      </c>
      <c r="C115" s="706">
        <v>0</v>
      </c>
      <c r="D115" s="707">
        <v>-1.4928127117200001</v>
      </c>
      <c r="E115" s="713">
        <v>0</v>
      </c>
      <c r="F115" s="706">
        <v>0</v>
      </c>
      <c r="G115" s="707">
        <v>0</v>
      </c>
      <c r="H115" s="709">
        <v>0</v>
      </c>
      <c r="I115" s="706">
        <v>0</v>
      </c>
      <c r="J115" s="707">
        <v>0</v>
      </c>
      <c r="K115" s="714">
        <v>0</v>
      </c>
    </row>
    <row r="116" spans="1:11" ht="14.4" customHeight="1" thickBot="1" x14ac:dyDescent="0.35">
      <c r="A116" s="723" t="s">
        <v>438</v>
      </c>
      <c r="B116" s="701">
        <v>1.4928127117200001</v>
      </c>
      <c r="C116" s="701">
        <v>0</v>
      </c>
      <c r="D116" s="702">
        <v>-1.4928127117200001</v>
      </c>
      <c r="E116" s="703">
        <v>0</v>
      </c>
      <c r="F116" s="701">
        <v>0</v>
      </c>
      <c r="G116" s="702">
        <v>0</v>
      </c>
      <c r="H116" s="704">
        <v>0</v>
      </c>
      <c r="I116" s="701">
        <v>0</v>
      </c>
      <c r="J116" s="702">
        <v>0</v>
      </c>
      <c r="K116" s="705">
        <v>0</v>
      </c>
    </row>
    <row r="117" spans="1:11" ht="14.4" customHeight="1" thickBot="1" x14ac:dyDescent="0.35">
      <c r="A117" s="720" t="s">
        <v>48</v>
      </c>
      <c r="B117" s="701">
        <v>67112.212263634501</v>
      </c>
      <c r="C117" s="701">
        <v>76282.881720000107</v>
      </c>
      <c r="D117" s="702">
        <v>9170.6694563655892</v>
      </c>
      <c r="E117" s="703">
        <v>1.136646806103</v>
      </c>
      <c r="F117" s="701">
        <v>82240.475758000102</v>
      </c>
      <c r="G117" s="702">
        <v>27413.491919333399</v>
      </c>
      <c r="H117" s="704">
        <v>6544.5637399999696</v>
      </c>
      <c r="I117" s="701">
        <v>25937.578689999998</v>
      </c>
      <c r="J117" s="702">
        <v>-1475.9132293333801</v>
      </c>
      <c r="K117" s="705">
        <v>0.315387021426</v>
      </c>
    </row>
    <row r="118" spans="1:11" ht="14.4" customHeight="1" thickBot="1" x14ac:dyDescent="0.35">
      <c r="A118" s="726" t="s">
        <v>439</v>
      </c>
      <c r="B118" s="706">
        <v>49435.4922636345</v>
      </c>
      <c r="C118" s="706">
        <v>56248.053420000098</v>
      </c>
      <c r="D118" s="707">
        <v>6812.5611563655602</v>
      </c>
      <c r="E118" s="713">
        <v>1.1378070864550001</v>
      </c>
      <c r="F118" s="706">
        <v>59024.210000000101</v>
      </c>
      <c r="G118" s="707">
        <v>19674.7366666667</v>
      </c>
      <c r="H118" s="709">
        <v>4816.9129999999795</v>
      </c>
      <c r="I118" s="706">
        <v>19091.749</v>
      </c>
      <c r="J118" s="707">
        <v>-582.98766666671497</v>
      </c>
      <c r="K118" s="714">
        <v>0.32345623939700002</v>
      </c>
    </row>
    <row r="119" spans="1:11" ht="14.4" customHeight="1" thickBot="1" x14ac:dyDescent="0.35">
      <c r="A119" s="722" t="s">
        <v>440</v>
      </c>
      <c r="B119" s="706">
        <v>49101.999999999804</v>
      </c>
      <c r="C119" s="706">
        <v>55857.2250000001</v>
      </c>
      <c r="D119" s="707">
        <v>6755.2250000002396</v>
      </c>
      <c r="E119" s="713">
        <v>1.137575353346</v>
      </c>
      <c r="F119" s="706">
        <v>58521.480000000098</v>
      </c>
      <c r="G119" s="707">
        <v>19507.16</v>
      </c>
      <c r="H119" s="709">
        <v>4784.04899999998</v>
      </c>
      <c r="I119" s="706">
        <v>18934.353999999999</v>
      </c>
      <c r="J119" s="707">
        <v>-572.80600000004802</v>
      </c>
      <c r="K119" s="714">
        <v>0.32354537171600001</v>
      </c>
    </row>
    <row r="120" spans="1:11" ht="14.4" customHeight="1" thickBot="1" x14ac:dyDescent="0.35">
      <c r="A120" s="723" t="s">
        <v>441</v>
      </c>
      <c r="B120" s="701">
        <v>49101.999999999804</v>
      </c>
      <c r="C120" s="701">
        <v>55857.2250000001</v>
      </c>
      <c r="D120" s="702">
        <v>6755.2250000002396</v>
      </c>
      <c r="E120" s="703">
        <v>1.137575353346</v>
      </c>
      <c r="F120" s="701">
        <v>58521.480000000098</v>
      </c>
      <c r="G120" s="702">
        <v>19507.16</v>
      </c>
      <c r="H120" s="704">
        <v>4784.04899999998</v>
      </c>
      <c r="I120" s="701">
        <v>18934.353999999999</v>
      </c>
      <c r="J120" s="702">
        <v>-572.80600000004802</v>
      </c>
      <c r="K120" s="705">
        <v>0.32354537171600001</v>
      </c>
    </row>
    <row r="121" spans="1:11" ht="14.4" customHeight="1" thickBot="1" x14ac:dyDescent="0.35">
      <c r="A121" s="722" t="s">
        <v>442</v>
      </c>
      <c r="B121" s="706">
        <v>0</v>
      </c>
      <c r="C121" s="706">
        <v>-4.6795799999999996</v>
      </c>
      <c r="D121" s="707">
        <v>-4.6795799999999996</v>
      </c>
      <c r="E121" s="708" t="s">
        <v>363</v>
      </c>
      <c r="F121" s="706">
        <v>0</v>
      </c>
      <c r="G121" s="707">
        <v>0</v>
      </c>
      <c r="H121" s="709">
        <v>0</v>
      </c>
      <c r="I121" s="706">
        <v>0</v>
      </c>
      <c r="J121" s="707">
        <v>0</v>
      </c>
      <c r="K121" s="710" t="s">
        <v>329</v>
      </c>
    </row>
    <row r="122" spans="1:11" ht="14.4" customHeight="1" thickBot="1" x14ac:dyDescent="0.35">
      <c r="A122" s="723" t="s">
        <v>443</v>
      </c>
      <c r="B122" s="701">
        <v>0</v>
      </c>
      <c r="C122" s="701">
        <v>-4.6795799999999996</v>
      </c>
      <c r="D122" s="702">
        <v>-4.6795799999999996</v>
      </c>
      <c r="E122" s="711" t="s">
        <v>363</v>
      </c>
      <c r="F122" s="701">
        <v>0</v>
      </c>
      <c r="G122" s="702">
        <v>0</v>
      </c>
      <c r="H122" s="704">
        <v>0</v>
      </c>
      <c r="I122" s="701">
        <v>0</v>
      </c>
      <c r="J122" s="702">
        <v>0</v>
      </c>
      <c r="K122" s="712" t="s">
        <v>329</v>
      </c>
    </row>
    <row r="123" spans="1:11" ht="14.4" customHeight="1" thickBot="1" x14ac:dyDescent="0.35">
      <c r="A123" s="722" t="s">
        <v>444</v>
      </c>
      <c r="B123" s="706">
        <v>216.471263634682</v>
      </c>
      <c r="C123" s="706">
        <v>199.1</v>
      </c>
      <c r="D123" s="707">
        <v>-17.371263634681</v>
      </c>
      <c r="E123" s="713">
        <v>0.91975256510699999</v>
      </c>
      <c r="F123" s="706">
        <v>186.84</v>
      </c>
      <c r="G123" s="707">
        <v>62.28</v>
      </c>
      <c r="H123" s="709">
        <v>14.799999999999001</v>
      </c>
      <c r="I123" s="706">
        <v>62.8</v>
      </c>
      <c r="J123" s="707">
        <v>0.51999999999900004</v>
      </c>
      <c r="K123" s="714">
        <v>0.33611646328400002</v>
      </c>
    </row>
    <row r="124" spans="1:11" ht="14.4" customHeight="1" thickBot="1" x14ac:dyDescent="0.35">
      <c r="A124" s="723" t="s">
        <v>445</v>
      </c>
      <c r="B124" s="701">
        <v>216.471263634682</v>
      </c>
      <c r="C124" s="701">
        <v>199.1</v>
      </c>
      <c r="D124" s="702">
        <v>-17.371263634681</v>
      </c>
      <c r="E124" s="703">
        <v>0.91975256510699999</v>
      </c>
      <c r="F124" s="701">
        <v>186.84</v>
      </c>
      <c r="G124" s="702">
        <v>62.28</v>
      </c>
      <c r="H124" s="704">
        <v>14.799999999999001</v>
      </c>
      <c r="I124" s="701">
        <v>62.8</v>
      </c>
      <c r="J124" s="702">
        <v>0.51999999999900004</v>
      </c>
      <c r="K124" s="705">
        <v>0.33611646328400002</v>
      </c>
    </row>
    <row r="125" spans="1:11" ht="14.4" customHeight="1" thickBot="1" x14ac:dyDescent="0.35">
      <c r="A125" s="722" t="s">
        <v>446</v>
      </c>
      <c r="B125" s="706">
        <v>117.021</v>
      </c>
      <c r="C125" s="706">
        <v>139.90799999999999</v>
      </c>
      <c r="D125" s="707">
        <v>22.887</v>
      </c>
      <c r="E125" s="713">
        <v>1.1955802804619999</v>
      </c>
      <c r="F125" s="706">
        <v>130.01</v>
      </c>
      <c r="G125" s="707">
        <v>43.336666666665998</v>
      </c>
      <c r="H125" s="709">
        <v>18.063999999999002</v>
      </c>
      <c r="I125" s="706">
        <v>74.594999999999999</v>
      </c>
      <c r="J125" s="707">
        <v>31.258333333332999</v>
      </c>
      <c r="K125" s="714">
        <v>0.57376355664900003</v>
      </c>
    </row>
    <row r="126" spans="1:11" ht="14.4" customHeight="1" thickBot="1" x14ac:dyDescent="0.35">
      <c r="A126" s="723" t="s">
        <v>447</v>
      </c>
      <c r="B126" s="701">
        <v>117.021</v>
      </c>
      <c r="C126" s="701">
        <v>139.90799999999999</v>
      </c>
      <c r="D126" s="702">
        <v>22.887</v>
      </c>
      <c r="E126" s="703">
        <v>1.1955802804619999</v>
      </c>
      <c r="F126" s="701">
        <v>130.01</v>
      </c>
      <c r="G126" s="702">
        <v>43.336666666665998</v>
      </c>
      <c r="H126" s="704">
        <v>18.063999999999002</v>
      </c>
      <c r="I126" s="701">
        <v>74.594999999999999</v>
      </c>
      <c r="J126" s="702">
        <v>31.258333333332999</v>
      </c>
      <c r="K126" s="705">
        <v>0.57376355664900003</v>
      </c>
    </row>
    <row r="127" spans="1:11" ht="14.4" customHeight="1" thickBot="1" x14ac:dyDescent="0.35">
      <c r="A127" s="725" t="s">
        <v>448</v>
      </c>
      <c r="B127" s="701">
        <v>0</v>
      </c>
      <c r="C127" s="701">
        <v>56.5</v>
      </c>
      <c r="D127" s="702">
        <v>56.5</v>
      </c>
      <c r="E127" s="711" t="s">
        <v>329</v>
      </c>
      <c r="F127" s="701">
        <v>185.88</v>
      </c>
      <c r="G127" s="702">
        <v>61.96</v>
      </c>
      <c r="H127" s="704">
        <v>0</v>
      </c>
      <c r="I127" s="701">
        <v>20</v>
      </c>
      <c r="J127" s="702">
        <v>-41.959999999998999</v>
      </c>
      <c r="K127" s="705">
        <v>0.10759629868700001</v>
      </c>
    </row>
    <row r="128" spans="1:11" ht="14.4" customHeight="1" thickBot="1" x14ac:dyDescent="0.35">
      <c r="A128" s="723" t="s">
        <v>449</v>
      </c>
      <c r="B128" s="701">
        <v>0</v>
      </c>
      <c r="C128" s="701">
        <v>56.5</v>
      </c>
      <c r="D128" s="702">
        <v>56.5</v>
      </c>
      <c r="E128" s="711" t="s">
        <v>329</v>
      </c>
      <c r="F128" s="701">
        <v>185.88</v>
      </c>
      <c r="G128" s="702">
        <v>61.96</v>
      </c>
      <c r="H128" s="704">
        <v>0</v>
      </c>
      <c r="I128" s="701">
        <v>20</v>
      </c>
      <c r="J128" s="702">
        <v>-41.959999999998999</v>
      </c>
      <c r="K128" s="705">
        <v>0.10759629868700001</v>
      </c>
    </row>
    <row r="129" spans="1:11" ht="14.4" customHeight="1" thickBot="1" x14ac:dyDescent="0.35">
      <c r="A129" s="721" t="s">
        <v>450</v>
      </c>
      <c r="B129" s="701">
        <v>16694.68</v>
      </c>
      <c r="C129" s="701">
        <v>18914.9627</v>
      </c>
      <c r="D129" s="702">
        <v>2220.2827000000402</v>
      </c>
      <c r="E129" s="703">
        <v>1.132993426648</v>
      </c>
      <c r="F129" s="701">
        <v>21647.81</v>
      </c>
      <c r="G129" s="702">
        <v>7215.9366666666601</v>
      </c>
      <c r="H129" s="704">
        <v>1631.60032999999</v>
      </c>
      <c r="I129" s="701">
        <v>6465.6141799999996</v>
      </c>
      <c r="J129" s="702">
        <v>-750.32248666666499</v>
      </c>
      <c r="K129" s="705">
        <v>0.29867289947499998</v>
      </c>
    </row>
    <row r="130" spans="1:11" ht="14.4" customHeight="1" thickBot="1" x14ac:dyDescent="0.35">
      <c r="A130" s="722" t="s">
        <v>451</v>
      </c>
      <c r="B130" s="706">
        <v>4419.1800000000103</v>
      </c>
      <c r="C130" s="706">
        <v>5049.0557100000096</v>
      </c>
      <c r="D130" s="707">
        <v>629.875709999999</v>
      </c>
      <c r="E130" s="713">
        <v>1.1425322593780001</v>
      </c>
      <c r="F130" s="706">
        <v>5841.1399999999903</v>
      </c>
      <c r="G130" s="707">
        <v>1947.04666666666</v>
      </c>
      <c r="H130" s="709">
        <v>431.88806999999798</v>
      </c>
      <c r="I130" s="706">
        <v>1711.80069</v>
      </c>
      <c r="J130" s="707">
        <v>-235.245976666665</v>
      </c>
      <c r="K130" s="714">
        <v>0.29305934971499997</v>
      </c>
    </row>
    <row r="131" spans="1:11" ht="14.4" customHeight="1" thickBot="1" x14ac:dyDescent="0.35">
      <c r="A131" s="723" t="s">
        <v>452</v>
      </c>
      <c r="B131" s="701">
        <v>4419.1800000000103</v>
      </c>
      <c r="C131" s="701">
        <v>5049.0557100000096</v>
      </c>
      <c r="D131" s="702">
        <v>629.875709999999</v>
      </c>
      <c r="E131" s="703">
        <v>1.1425322593780001</v>
      </c>
      <c r="F131" s="701">
        <v>5841.1399999999903</v>
      </c>
      <c r="G131" s="702">
        <v>1947.04666666666</v>
      </c>
      <c r="H131" s="704">
        <v>431.88806999999798</v>
      </c>
      <c r="I131" s="701">
        <v>1711.80069</v>
      </c>
      <c r="J131" s="702">
        <v>-235.245976666665</v>
      </c>
      <c r="K131" s="705">
        <v>0.29305934971499997</v>
      </c>
    </row>
    <row r="132" spans="1:11" ht="14.4" customHeight="1" thickBot="1" x14ac:dyDescent="0.35">
      <c r="A132" s="722" t="s">
        <v>453</v>
      </c>
      <c r="B132" s="706">
        <v>12275.5</v>
      </c>
      <c r="C132" s="706">
        <v>13867.49841</v>
      </c>
      <c r="D132" s="707">
        <v>1591.9984100000399</v>
      </c>
      <c r="E132" s="713">
        <v>1.129689088835</v>
      </c>
      <c r="F132" s="706">
        <v>15806.67</v>
      </c>
      <c r="G132" s="707">
        <v>5268.89</v>
      </c>
      <c r="H132" s="709">
        <v>1199.71225999999</v>
      </c>
      <c r="I132" s="706">
        <v>4753.8134899999995</v>
      </c>
      <c r="J132" s="707">
        <v>-515.07650999999998</v>
      </c>
      <c r="K132" s="714">
        <v>0.30074731046999997</v>
      </c>
    </row>
    <row r="133" spans="1:11" ht="14.4" customHeight="1" thickBot="1" x14ac:dyDescent="0.35">
      <c r="A133" s="723" t="s">
        <v>454</v>
      </c>
      <c r="B133" s="701">
        <v>12275.5</v>
      </c>
      <c r="C133" s="701">
        <v>13867.49841</v>
      </c>
      <c r="D133" s="702">
        <v>1591.9984100000399</v>
      </c>
      <c r="E133" s="703">
        <v>1.129689088835</v>
      </c>
      <c r="F133" s="701">
        <v>15806.67</v>
      </c>
      <c r="G133" s="702">
        <v>5268.89</v>
      </c>
      <c r="H133" s="704">
        <v>1199.71225999999</v>
      </c>
      <c r="I133" s="701">
        <v>4753.8134899999995</v>
      </c>
      <c r="J133" s="702">
        <v>-515.07650999999998</v>
      </c>
      <c r="K133" s="705">
        <v>0.30074731046999997</v>
      </c>
    </row>
    <row r="134" spans="1:11" ht="14.4" customHeight="1" thickBot="1" x14ac:dyDescent="0.35">
      <c r="A134" s="722" t="s">
        <v>455</v>
      </c>
      <c r="B134" s="706">
        <v>0</v>
      </c>
      <c r="C134" s="706">
        <v>-0.42152000000000001</v>
      </c>
      <c r="D134" s="707">
        <v>-0.42152000000000001</v>
      </c>
      <c r="E134" s="708" t="s">
        <v>363</v>
      </c>
      <c r="F134" s="706">
        <v>0</v>
      </c>
      <c r="G134" s="707">
        <v>0</v>
      </c>
      <c r="H134" s="709">
        <v>0</v>
      </c>
      <c r="I134" s="706">
        <v>0</v>
      </c>
      <c r="J134" s="707">
        <v>0</v>
      </c>
      <c r="K134" s="710" t="s">
        <v>329</v>
      </c>
    </row>
    <row r="135" spans="1:11" ht="14.4" customHeight="1" thickBot="1" x14ac:dyDescent="0.35">
      <c r="A135" s="723" t="s">
        <v>456</v>
      </c>
      <c r="B135" s="701">
        <v>0</v>
      </c>
      <c r="C135" s="701">
        <v>-0.42152000000000001</v>
      </c>
      <c r="D135" s="702">
        <v>-0.42152000000000001</v>
      </c>
      <c r="E135" s="711" t="s">
        <v>363</v>
      </c>
      <c r="F135" s="701">
        <v>0</v>
      </c>
      <c r="G135" s="702">
        <v>0</v>
      </c>
      <c r="H135" s="704">
        <v>0</v>
      </c>
      <c r="I135" s="701">
        <v>0</v>
      </c>
      <c r="J135" s="702">
        <v>0</v>
      </c>
      <c r="K135" s="712" t="s">
        <v>329</v>
      </c>
    </row>
    <row r="136" spans="1:11" ht="14.4" customHeight="1" thickBot="1" x14ac:dyDescent="0.35">
      <c r="A136" s="722" t="s">
        <v>457</v>
      </c>
      <c r="B136" s="706">
        <v>0</v>
      </c>
      <c r="C136" s="706">
        <v>-1.1698999999999999</v>
      </c>
      <c r="D136" s="707">
        <v>-1.1698999999999999</v>
      </c>
      <c r="E136" s="708" t="s">
        <v>363</v>
      </c>
      <c r="F136" s="706">
        <v>0</v>
      </c>
      <c r="G136" s="707">
        <v>0</v>
      </c>
      <c r="H136" s="709">
        <v>0</v>
      </c>
      <c r="I136" s="706">
        <v>0</v>
      </c>
      <c r="J136" s="707">
        <v>0</v>
      </c>
      <c r="K136" s="710" t="s">
        <v>329</v>
      </c>
    </row>
    <row r="137" spans="1:11" ht="14.4" customHeight="1" thickBot="1" x14ac:dyDescent="0.35">
      <c r="A137" s="723" t="s">
        <v>458</v>
      </c>
      <c r="B137" s="701">
        <v>0</v>
      </c>
      <c r="C137" s="701">
        <v>-1.1698999999999999</v>
      </c>
      <c r="D137" s="702">
        <v>-1.1698999999999999</v>
      </c>
      <c r="E137" s="711" t="s">
        <v>363</v>
      </c>
      <c r="F137" s="701">
        <v>0</v>
      </c>
      <c r="G137" s="702">
        <v>0</v>
      </c>
      <c r="H137" s="704">
        <v>0</v>
      </c>
      <c r="I137" s="701">
        <v>0</v>
      </c>
      <c r="J137" s="702">
        <v>0</v>
      </c>
      <c r="K137" s="712" t="s">
        <v>329</v>
      </c>
    </row>
    <row r="138" spans="1:11" ht="14.4" customHeight="1" thickBot="1" x14ac:dyDescent="0.35">
      <c r="A138" s="721" t="s">
        <v>459</v>
      </c>
      <c r="B138" s="701">
        <v>0</v>
      </c>
      <c r="C138" s="701">
        <v>0</v>
      </c>
      <c r="D138" s="702">
        <v>0</v>
      </c>
      <c r="E138" s="703">
        <v>1</v>
      </c>
      <c r="F138" s="701">
        <v>270.47575799999998</v>
      </c>
      <c r="G138" s="702">
        <v>90.158586</v>
      </c>
      <c r="H138" s="704">
        <v>0</v>
      </c>
      <c r="I138" s="701">
        <v>0</v>
      </c>
      <c r="J138" s="702">
        <v>-90.158586</v>
      </c>
      <c r="K138" s="705">
        <v>0</v>
      </c>
    </row>
    <row r="139" spans="1:11" ht="14.4" customHeight="1" thickBot="1" x14ac:dyDescent="0.35">
      <c r="A139" s="722" t="s">
        <v>460</v>
      </c>
      <c r="B139" s="706">
        <v>0</v>
      </c>
      <c r="C139" s="706">
        <v>0</v>
      </c>
      <c r="D139" s="707">
        <v>0</v>
      </c>
      <c r="E139" s="713">
        <v>1</v>
      </c>
      <c r="F139" s="706">
        <v>270.47575799999998</v>
      </c>
      <c r="G139" s="707">
        <v>90.158586</v>
      </c>
      <c r="H139" s="709">
        <v>0</v>
      </c>
      <c r="I139" s="706">
        <v>0</v>
      </c>
      <c r="J139" s="707">
        <v>-90.158586</v>
      </c>
      <c r="K139" s="714">
        <v>0</v>
      </c>
    </row>
    <row r="140" spans="1:11" ht="14.4" customHeight="1" thickBot="1" x14ac:dyDescent="0.35">
      <c r="A140" s="723" t="s">
        <v>461</v>
      </c>
      <c r="B140" s="701">
        <v>0</v>
      </c>
      <c r="C140" s="701">
        <v>0</v>
      </c>
      <c r="D140" s="702">
        <v>0</v>
      </c>
      <c r="E140" s="703">
        <v>1</v>
      </c>
      <c r="F140" s="701">
        <v>270.47575799999998</v>
      </c>
      <c r="G140" s="702">
        <v>90.158586</v>
      </c>
      <c r="H140" s="704">
        <v>0</v>
      </c>
      <c r="I140" s="701">
        <v>0</v>
      </c>
      <c r="J140" s="702">
        <v>-90.158586</v>
      </c>
      <c r="K140" s="705">
        <v>0</v>
      </c>
    </row>
    <row r="141" spans="1:11" ht="14.4" customHeight="1" thickBot="1" x14ac:dyDescent="0.35">
      <c r="A141" s="721" t="s">
        <v>462</v>
      </c>
      <c r="B141" s="701">
        <v>982.04000000000406</v>
      </c>
      <c r="C141" s="701">
        <v>1119.8656000000001</v>
      </c>
      <c r="D141" s="702">
        <v>137.82559999999799</v>
      </c>
      <c r="E141" s="703">
        <v>1.140346218076</v>
      </c>
      <c r="F141" s="701">
        <v>1297.98</v>
      </c>
      <c r="G141" s="702">
        <v>432.66</v>
      </c>
      <c r="H141" s="704">
        <v>96.050409999999005</v>
      </c>
      <c r="I141" s="701">
        <v>380.21550999999999</v>
      </c>
      <c r="J141" s="702">
        <v>-52.444489999999</v>
      </c>
      <c r="K141" s="705">
        <v>0.29292863526399998</v>
      </c>
    </row>
    <row r="142" spans="1:11" ht="14.4" customHeight="1" thickBot="1" x14ac:dyDescent="0.35">
      <c r="A142" s="722" t="s">
        <v>463</v>
      </c>
      <c r="B142" s="706">
        <v>982.04000000000406</v>
      </c>
      <c r="C142" s="706">
        <v>1119.8656000000001</v>
      </c>
      <c r="D142" s="707">
        <v>137.82559999999799</v>
      </c>
      <c r="E142" s="713">
        <v>1.140346218076</v>
      </c>
      <c r="F142" s="706">
        <v>1297.98</v>
      </c>
      <c r="G142" s="707">
        <v>432.66</v>
      </c>
      <c r="H142" s="709">
        <v>96.050409999999005</v>
      </c>
      <c r="I142" s="706">
        <v>380.21550999999999</v>
      </c>
      <c r="J142" s="707">
        <v>-52.444489999999</v>
      </c>
      <c r="K142" s="714">
        <v>0.29292863526399998</v>
      </c>
    </row>
    <row r="143" spans="1:11" ht="14.4" customHeight="1" thickBot="1" x14ac:dyDescent="0.35">
      <c r="A143" s="723" t="s">
        <v>464</v>
      </c>
      <c r="B143" s="701">
        <v>982.04000000000406</v>
      </c>
      <c r="C143" s="701">
        <v>1119.8656000000001</v>
      </c>
      <c r="D143" s="702">
        <v>137.82559999999799</v>
      </c>
      <c r="E143" s="703">
        <v>1.140346218076</v>
      </c>
      <c r="F143" s="701">
        <v>1297.98</v>
      </c>
      <c r="G143" s="702">
        <v>432.66</v>
      </c>
      <c r="H143" s="704">
        <v>96.050409999999005</v>
      </c>
      <c r="I143" s="701">
        <v>380.21550999999999</v>
      </c>
      <c r="J143" s="702">
        <v>-52.444489999999</v>
      </c>
      <c r="K143" s="705">
        <v>0.29292863526399998</v>
      </c>
    </row>
    <row r="144" spans="1:11" ht="14.4" customHeight="1" thickBot="1" x14ac:dyDescent="0.35">
      <c r="A144" s="720" t="s">
        <v>465</v>
      </c>
      <c r="B144" s="701">
        <v>2.7032358029619998</v>
      </c>
      <c r="C144" s="701">
        <v>139.9786</v>
      </c>
      <c r="D144" s="702">
        <v>137.27536419703799</v>
      </c>
      <c r="E144" s="703">
        <v>51.781868176879001</v>
      </c>
      <c r="F144" s="701">
        <v>28.563293400079001</v>
      </c>
      <c r="G144" s="702">
        <v>9.5210978000260003</v>
      </c>
      <c r="H144" s="704">
        <v>3.5094499999990001</v>
      </c>
      <c r="I144" s="701">
        <v>7.3794499999990002</v>
      </c>
      <c r="J144" s="702">
        <v>-2.141647800026</v>
      </c>
      <c r="K144" s="705">
        <v>0.25835431147999999</v>
      </c>
    </row>
    <row r="145" spans="1:11" ht="14.4" customHeight="1" thickBot="1" x14ac:dyDescent="0.35">
      <c r="A145" s="721" t="s">
        <v>466</v>
      </c>
      <c r="B145" s="701">
        <v>2.7032358029619998</v>
      </c>
      <c r="C145" s="701">
        <v>139.9786</v>
      </c>
      <c r="D145" s="702">
        <v>137.27536419703799</v>
      </c>
      <c r="E145" s="703">
        <v>51.781868176879001</v>
      </c>
      <c r="F145" s="701">
        <v>28.563293400079001</v>
      </c>
      <c r="G145" s="702">
        <v>9.5210978000260003</v>
      </c>
      <c r="H145" s="704">
        <v>3.5094499999990001</v>
      </c>
      <c r="I145" s="701">
        <v>7.3794499999990002</v>
      </c>
      <c r="J145" s="702">
        <v>-2.141647800026</v>
      </c>
      <c r="K145" s="705">
        <v>0.25835431147999999</v>
      </c>
    </row>
    <row r="146" spans="1:11" ht="14.4" customHeight="1" thickBot="1" x14ac:dyDescent="0.35">
      <c r="A146" s="722" t="s">
        <v>467</v>
      </c>
      <c r="B146" s="706">
        <v>0</v>
      </c>
      <c r="C146" s="706">
        <v>9.0749999999999993</v>
      </c>
      <c r="D146" s="707">
        <v>9.0749999999999993</v>
      </c>
      <c r="E146" s="708" t="s">
        <v>329</v>
      </c>
      <c r="F146" s="706">
        <v>0</v>
      </c>
      <c r="G146" s="707">
        <v>0</v>
      </c>
      <c r="H146" s="709">
        <v>0</v>
      </c>
      <c r="I146" s="706">
        <v>0</v>
      </c>
      <c r="J146" s="707">
        <v>0</v>
      </c>
      <c r="K146" s="710" t="s">
        <v>329</v>
      </c>
    </row>
    <row r="147" spans="1:11" ht="14.4" customHeight="1" thickBot="1" x14ac:dyDescent="0.35">
      <c r="A147" s="723" t="s">
        <v>468</v>
      </c>
      <c r="B147" s="701">
        <v>0</v>
      </c>
      <c r="C147" s="701">
        <v>9.0749999999999993</v>
      </c>
      <c r="D147" s="702">
        <v>9.0749999999999993</v>
      </c>
      <c r="E147" s="711" t="s">
        <v>329</v>
      </c>
      <c r="F147" s="701">
        <v>0</v>
      </c>
      <c r="G147" s="702">
        <v>0</v>
      </c>
      <c r="H147" s="704">
        <v>0</v>
      </c>
      <c r="I147" s="701">
        <v>0</v>
      </c>
      <c r="J147" s="702">
        <v>0</v>
      </c>
      <c r="K147" s="712" t="s">
        <v>329</v>
      </c>
    </row>
    <row r="148" spans="1:11" ht="14.4" customHeight="1" thickBot="1" x14ac:dyDescent="0.35">
      <c r="A148" s="722" t="s">
        <v>469</v>
      </c>
      <c r="B148" s="706">
        <v>0</v>
      </c>
      <c r="C148" s="706">
        <v>75.368600000000001</v>
      </c>
      <c r="D148" s="707">
        <v>75.368600000000001</v>
      </c>
      <c r="E148" s="708" t="s">
        <v>329</v>
      </c>
      <c r="F148" s="706">
        <v>0</v>
      </c>
      <c r="G148" s="707">
        <v>0</v>
      </c>
      <c r="H148" s="709">
        <v>0.20944999999899999</v>
      </c>
      <c r="I148" s="706">
        <v>0.44745000000000001</v>
      </c>
      <c r="J148" s="707">
        <v>0.44745000000000001</v>
      </c>
      <c r="K148" s="710" t="s">
        <v>329</v>
      </c>
    </row>
    <row r="149" spans="1:11" ht="14.4" customHeight="1" thickBot="1" x14ac:dyDescent="0.35">
      <c r="A149" s="723" t="s">
        <v>470</v>
      </c>
      <c r="B149" s="701">
        <v>0</v>
      </c>
      <c r="C149" s="701">
        <v>14.0266</v>
      </c>
      <c r="D149" s="702">
        <v>14.0266</v>
      </c>
      <c r="E149" s="711" t="s">
        <v>329</v>
      </c>
      <c r="F149" s="701">
        <v>0</v>
      </c>
      <c r="G149" s="702">
        <v>0</v>
      </c>
      <c r="H149" s="704">
        <v>9.9449999999000005E-2</v>
      </c>
      <c r="I149" s="701">
        <v>0.33745000000000003</v>
      </c>
      <c r="J149" s="702">
        <v>0.33745000000000003</v>
      </c>
      <c r="K149" s="712" t="s">
        <v>329</v>
      </c>
    </row>
    <row r="150" spans="1:11" ht="14.4" customHeight="1" thickBot="1" x14ac:dyDescent="0.35">
      <c r="A150" s="723" t="s">
        <v>471</v>
      </c>
      <c r="B150" s="701">
        <v>0</v>
      </c>
      <c r="C150" s="701">
        <v>-1.1080000000000001</v>
      </c>
      <c r="D150" s="702">
        <v>-1.1080000000000001</v>
      </c>
      <c r="E150" s="711" t="s">
        <v>363</v>
      </c>
      <c r="F150" s="701">
        <v>0</v>
      </c>
      <c r="G150" s="702">
        <v>0</v>
      </c>
      <c r="H150" s="704">
        <v>0</v>
      </c>
      <c r="I150" s="701">
        <v>0</v>
      </c>
      <c r="J150" s="702">
        <v>0</v>
      </c>
      <c r="K150" s="712" t="s">
        <v>329</v>
      </c>
    </row>
    <row r="151" spans="1:11" ht="14.4" customHeight="1" thickBot="1" x14ac:dyDescent="0.35">
      <c r="A151" s="723" t="s">
        <v>472</v>
      </c>
      <c r="B151" s="701">
        <v>0</v>
      </c>
      <c r="C151" s="701">
        <v>30.1</v>
      </c>
      <c r="D151" s="702">
        <v>30.1</v>
      </c>
      <c r="E151" s="711" t="s">
        <v>329</v>
      </c>
      <c r="F151" s="701">
        <v>0</v>
      </c>
      <c r="G151" s="702">
        <v>0</v>
      </c>
      <c r="H151" s="704">
        <v>0</v>
      </c>
      <c r="I151" s="701">
        <v>0</v>
      </c>
      <c r="J151" s="702">
        <v>0</v>
      </c>
      <c r="K151" s="712" t="s">
        <v>329</v>
      </c>
    </row>
    <row r="152" spans="1:11" ht="14.4" customHeight="1" thickBot="1" x14ac:dyDescent="0.35">
      <c r="A152" s="723" t="s">
        <v>473</v>
      </c>
      <c r="B152" s="701">
        <v>0</v>
      </c>
      <c r="C152" s="701">
        <v>32.35</v>
      </c>
      <c r="D152" s="702">
        <v>32.35</v>
      </c>
      <c r="E152" s="711" t="s">
        <v>329</v>
      </c>
      <c r="F152" s="701">
        <v>0</v>
      </c>
      <c r="G152" s="702">
        <v>0</v>
      </c>
      <c r="H152" s="704">
        <v>0</v>
      </c>
      <c r="I152" s="701">
        <v>0</v>
      </c>
      <c r="J152" s="702">
        <v>0</v>
      </c>
      <c r="K152" s="712" t="s">
        <v>329</v>
      </c>
    </row>
    <row r="153" spans="1:11" ht="14.4" customHeight="1" thickBot="1" x14ac:dyDescent="0.35">
      <c r="A153" s="723" t="s">
        <v>474</v>
      </c>
      <c r="B153" s="701">
        <v>0</v>
      </c>
      <c r="C153" s="701">
        <v>0</v>
      </c>
      <c r="D153" s="702">
        <v>0</v>
      </c>
      <c r="E153" s="703">
        <v>1</v>
      </c>
      <c r="F153" s="701">
        <v>0</v>
      </c>
      <c r="G153" s="702">
        <v>0</v>
      </c>
      <c r="H153" s="704">
        <v>0.11</v>
      </c>
      <c r="I153" s="701">
        <v>0.11</v>
      </c>
      <c r="J153" s="702">
        <v>0.11</v>
      </c>
      <c r="K153" s="712" t="s">
        <v>363</v>
      </c>
    </row>
    <row r="154" spans="1:11" ht="14.4" customHeight="1" thickBot="1" x14ac:dyDescent="0.35">
      <c r="A154" s="725" t="s">
        <v>475</v>
      </c>
      <c r="B154" s="701">
        <v>0</v>
      </c>
      <c r="C154" s="701">
        <v>25.100999999999999</v>
      </c>
      <c r="D154" s="702">
        <v>25.100999999999999</v>
      </c>
      <c r="E154" s="711" t="s">
        <v>363</v>
      </c>
      <c r="F154" s="701">
        <v>28.563293400079001</v>
      </c>
      <c r="G154" s="702">
        <v>9.5210978000260003</v>
      </c>
      <c r="H154" s="704">
        <v>0</v>
      </c>
      <c r="I154" s="701">
        <v>0</v>
      </c>
      <c r="J154" s="702">
        <v>-9.5210978000260003</v>
      </c>
      <c r="K154" s="705">
        <v>0</v>
      </c>
    </row>
    <row r="155" spans="1:11" ht="14.4" customHeight="1" thickBot="1" x14ac:dyDescent="0.35">
      <c r="A155" s="723" t="s">
        <v>476</v>
      </c>
      <c r="B155" s="701">
        <v>0</v>
      </c>
      <c r="C155" s="701">
        <v>25.100999999999999</v>
      </c>
      <c r="D155" s="702">
        <v>25.100999999999999</v>
      </c>
      <c r="E155" s="711" t="s">
        <v>363</v>
      </c>
      <c r="F155" s="701">
        <v>28.563293400079001</v>
      </c>
      <c r="G155" s="702">
        <v>9.5210978000260003</v>
      </c>
      <c r="H155" s="704">
        <v>0</v>
      </c>
      <c r="I155" s="701">
        <v>0</v>
      </c>
      <c r="J155" s="702">
        <v>-9.5210978000260003</v>
      </c>
      <c r="K155" s="705">
        <v>0</v>
      </c>
    </row>
    <row r="156" spans="1:11" ht="14.4" customHeight="1" thickBot="1" x14ac:dyDescent="0.35">
      <c r="A156" s="725" t="s">
        <v>477</v>
      </c>
      <c r="B156" s="701">
        <v>2.7032358029619998</v>
      </c>
      <c r="C156" s="701">
        <v>21.934999999999999</v>
      </c>
      <c r="D156" s="702">
        <v>19.231764197038</v>
      </c>
      <c r="E156" s="703">
        <v>8.1143494681309996</v>
      </c>
      <c r="F156" s="701">
        <v>0</v>
      </c>
      <c r="G156" s="702">
        <v>0</v>
      </c>
      <c r="H156" s="704">
        <v>0</v>
      </c>
      <c r="I156" s="701">
        <v>0.15</v>
      </c>
      <c r="J156" s="702">
        <v>0.15</v>
      </c>
      <c r="K156" s="712" t="s">
        <v>329</v>
      </c>
    </row>
    <row r="157" spans="1:11" ht="14.4" customHeight="1" thickBot="1" x14ac:dyDescent="0.35">
      <c r="A157" s="723" t="s">
        <v>478</v>
      </c>
      <c r="B157" s="701">
        <v>2.7032358029619998</v>
      </c>
      <c r="C157" s="701">
        <v>21.934999999999999</v>
      </c>
      <c r="D157" s="702">
        <v>19.231764197038</v>
      </c>
      <c r="E157" s="703">
        <v>8.1143494681309996</v>
      </c>
      <c r="F157" s="701">
        <v>0</v>
      </c>
      <c r="G157" s="702">
        <v>0</v>
      </c>
      <c r="H157" s="704">
        <v>0</v>
      </c>
      <c r="I157" s="701">
        <v>0.15</v>
      </c>
      <c r="J157" s="702">
        <v>0.15</v>
      </c>
      <c r="K157" s="712" t="s">
        <v>329</v>
      </c>
    </row>
    <row r="158" spans="1:11" ht="14.4" customHeight="1" thickBot="1" x14ac:dyDescent="0.35">
      <c r="A158" s="725" t="s">
        <v>479</v>
      </c>
      <c r="B158" s="701">
        <v>0</v>
      </c>
      <c r="C158" s="701">
        <v>8.4990000000000006</v>
      </c>
      <c r="D158" s="702">
        <v>8.4990000000000006</v>
      </c>
      <c r="E158" s="711" t="s">
        <v>329</v>
      </c>
      <c r="F158" s="701">
        <v>0</v>
      </c>
      <c r="G158" s="702">
        <v>0</v>
      </c>
      <c r="H158" s="704">
        <v>3.2999999999990002</v>
      </c>
      <c r="I158" s="701">
        <v>6.7819999999989999</v>
      </c>
      <c r="J158" s="702">
        <v>6.7819999999989999</v>
      </c>
      <c r="K158" s="712" t="s">
        <v>329</v>
      </c>
    </row>
    <row r="159" spans="1:11" ht="14.4" customHeight="1" thickBot="1" x14ac:dyDescent="0.35">
      <c r="A159" s="723" t="s">
        <v>480</v>
      </c>
      <c r="B159" s="701">
        <v>0</v>
      </c>
      <c r="C159" s="701">
        <v>8.4990000000000006</v>
      </c>
      <c r="D159" s="702">
        <v>8.4990000000000006</v>
      </c>
      <c r="E159" s="711" t="s">
        <v>329</v>
      </c>
      <c r="F159" s="701">
        <v>0</v>
      </c>
      <c r="G159" s="702">
        <v>0</v>
      </c>
      <c r="H159" s="704">
        <v>3.2999999999990002</v>
      </c>
      <c r="I159" s="701">
        <v>6.7819999999989999</v>
      </c>
      <c r="J159" s="702">
        <v>6.7819999999989999</v>
      </c>
      <c r="K159" s="712" t="s">
        <v>329</v>
      </c>
    </row>
    <row r="160" spans="1:11" ht="14.4" customHeight="1" thickBot="1" x14ac:dyDescent="0.35">
      <c r="A160" s="720" t="s">
        <v>481</v>
      </c>
      <c r="B160" s="701">
        <v>24501.555956503998</v>
      </c>
      <c r="C160" s="701">
        <v>16485.844359999999</v>
      </c>
      <c r="D160" s="702">
        <v>-8015.7115965040102</v>
      </c>
      <c r="E160" s="703">
        <v>0.67284887495500001</v>
      </c>
      <c r="F160" s="701">
        <v>13411.9999999998</v>
      </c>
      <c r="G160" s="702">
        <v>4470.6666666665997</v>
      </c>
      <c r="H160" s="704">
        <v>973.75472999999602</v>
      </c>
      <c r="I160" s="701">
        <v>4295.6868800000002</v>
      </c>
      <c r="J160" s="702">
        <v>-174.979786666602</v>
      </c>
      <c r="K160" s="705">
        <v>0.32028682373900003</v>
      </c>
    </row>
    <row r="161" spans="1:11" ht="14.4" customHeight="1" thickBot="1" x14ac:dyDescent="0.35">
      <c r="A161" s="721" t="s">
        <v>482</v>
      </c>
      <c r="B161" s="701">
        <v>24342.555956503998</v>
      </c>
      <c r="C161" s="701">
        <v>16160</v>
      </c>
      <c r="D161" s="702">
        <v>-8182.5559565040103</v>
      </c>
      <c r="E161" s="703">
        <v>0.66385797895900001</v>
      </c>
      <c r="F161" s="701">
        <v>13411.9999999998</v>
      </c>
      <c r="G161" s="702">
        <v>4470.6666666665997</v>
      </c>
      <c r="H161" s="704">
        <v>959.16340999999602</v>
      </c>
      <c r="I161" s="701">
        <v>4221.6065600000002</v>
      </c>
      <c r="J161" s="702">
        <v>-249.060106666602</v>
      </c>
      <c r="K161" s="705">
        <v>0.31476338800999998</v>
      </c>
    </row>
    <row r="162" spans="1:11" ht="14.4" customHeight="1" thickBot="1" x14ac:dyDescent="0.35">
      <c r="A162" s="722" t="s">
        <v>483</v>
      </c>
      <c r="B162" s="706">
        <v>24342.555956503998</v>
      </c>
      <c r="C162" s="706">
        <v>16160</v>
      </c>
      <c r="D162" s="707">
        <v>-8182.5559565040103</v>
      </c>
      <c r="E162" s="713">
        <v>0.66385797895900001</v>
      </c>
      <c r="F162" s="706">
        <v>13411.9999999998</v>
      </c>
      <c r="G162" s="707">
        <v>4470.6666666665997</v>
      </c>
      <c r="H162" s="709">
        <v>959.16340999999602</v>
      </c>
      <c r="I162" s="706">
        <v>4221.6065600000002</v>
      </c>
      <c r="J162" s="707">
        <v>-249.060106666602</v>
      </c>
      <c r="K162" s="714">
        <v>0.31476338800999998</v>
      </c>
    </row>
    <row r="163" spans="1:11" ht="14.4" customHeight="1" thickBot="1" x14ac:dyDescent="0.35">
      <c r="A163" s="723" t="s">
        <v>484</v>
      </c>
      <c r="B163" s="701">
        <v>845.76142134275005</v>
      </c>
      <c r="C163" s="701">
        <v>782.48400000000095</v>
      </c>
      <c r="D163" s="702">
        <v>-63.277421342747999</v>
      </c>
      <c r="E163" s="703">
        <v>0.92518289467199999</v>
      </c>
      <c r="F163" s="701">
        <v>782.99999999998897</v>
      </c>
      <c r="G163" s="702">
        <v>260.99999999999602</v>
      </c>
      <c r="H163" s="704">
        <v>65.408149999998997</v>
      </c>
      <c r="I163" s="701">
        <v>261.21755000000002</v>
      </c>
      <c r="J163" s="702">
        <v>0.21755000000300001</v>
      </c>
      <c r="K163" s="705">
        <v>0.33361117496800002</v>
      </c>
    </row>
    <row r="164" spans="1:11" ht="14.4" customHeight="1" thickBot="1" x14ac:dyDescent="0.35">
      <c r="A164" s="723" t="s">
        <v>485</v>
      </c>
      <c r="B164" s="701">
        <v>4972.7193062932802</v>
      </c>
      <c r="C164" s="701">
        <v>4491.5120000000097</v>
      </c>
      <c r="D164" s="702">
        <v>-481.20730629327301</v>
      </c>
      <c r="E164" s="703">
        <v>0.90323055120200002</v>
      </c>
      <c r="F164" s="701">
        <v>5961.99999999991</v>
      </c>
      <c r="G164" s="702">
        <v>1987.3333333333001</v>
      </c>
      <c r="H164" s="704">
        <v>370.32408999999802</v>
      </c>
      <c r="I164" s="701">
        <v>1481.2974200000001</v>
      </c>
      <c r="J164" s="702">
        <v>-506.03591333330502</v>
      </c>
      <c r="K164" s="705">
        <v>0.24845646091900001</v>
      </c>
    </row>
    <row r="165" spans="1:11" ht="14.4" customHeight="1" thickBot="1" x14ac:dyDescent="0.35">
      <c r="A165" s="723" t="s">
        <v>486</v>
      </c>
      <c r="B165" s="701">
        <v>353.75959146785999</v>
      </c>
      <c r="C165" s="701">
        <v>157.97200000000001</v>
      </c>
      <c r="D165" s="702">
        <v>-195.78759146786001</v>
      </c>
      <c r="E165" s="703">
        <v>0.44655184992800001</v>
      </c>
      <c r="F165" s="701">
        <v>158.99999999999801</v>
      </c>
      <c r="G165" s="702">
        <v>52.999999999998998</v>
      </c>
      <c r="H165" s="704">
        <v>13.164999999999001</v>
      </c>
      <c r="I165" s="701">
        <v>52.658999999999999</v>
      </c>
      <c r="J165" s="702">
        <v>-0.34099999999899999</v>
      </c>
      <c r="K165" s="705">
        <v>0.33118867924500001</v>
      </c>
    </row>
    <row r="166" spans="1:11" ht="14.4" customHeight="1" thickBot="1" x14ac:dyDescent="0.35">
      <c r="A166" s="723" t="s">
        <v>487</v>
      </c>
      <c r="B166" s="701">
        <v>266.92498654682697</v>
      </c>
      <c r="C166" s="701">
        <v>244.79</v>
      </c>
      <c r="D166" s="702">
        <v>-22.134986546825999</v>
      </c>
      <c r="E166" s="703">
        <v>0.91707413070099997</v>
      </c>
      <c r="F166" s="701">
        <v>243.99999999999599</v>
      </c>
      <c r="G166" s="702">
        <v>81.333333333332007</v>
      </c>
      <c r="H166" s="704">
        <v>20.379259999999</v>
      </c>
      <c r="I166" s="701">
        <v>81.517009999999004</v>
      </c>
      <c r="J166" s="702">
        <v>0.183676666667</v>
      </c>
      <c r="K166" s="705">
        <v>0.334086106557</v>
      </c>
    </row>
    <row r="167" spans="1:11" ht="14.4" customHeight="1" thickBot="1" x14ac:dyDescent="0.35">
      <c r="A167" s="723" t="s">
        <v>488</v>
      </c>
      <c r="B167" s="701">
        <v>17903.3906508533</v>
      </c>
      <c r="C167" s="701">
        <v>10483.242</v>
      </c>
      <c r="D167" s="702">
        <v>-7420.1486508533098</v>
      </c>
      <c r="E167" s="703">
        <v>0.58554506263299999</v>
      </c>
      <c r="F167" s="701">
        <v>6263.99999999991</v>
      </c>
      <c r="G167" s="702">
        <v>2087.99999999997</v>
      </c>
      <c r="H167" s="704">
        <v>489.88690999999801</v>
      </c>
      <c r="I167" s="701">
        <v>2344.9155799999999</v>
      </c>
      <c r="J167" s="702">
        <v>256.91558000003101</v>
      </c>
      <c r="K167" s="705">
        <v>0.37434795338400001</v>
      </c>
    </row>
    <row r="168" spans="1:11" ht="14.4" customHeight="1" thickBot="1" x14ac:dyDescent="0.35">
      <c r="A168" s="721" t="s">
        <v>489</v>
      </c>
      <c r="B168" s="701">
        <v>159</v>
      </c>
      <c r="C168" s="701">
        <v>325.84436000000102</v>
      </c>
      <c r="D168" s="702">
        <v>166.84436000000099</v>
      </c>
      <c r="E168" s="703">
        <v>2.0493355974840002</v>
      </c>
      <c r="F168" s="701">
        <v>0</v>
      </c>
      <c r="G168" s="702">
        <v>0</v>
      </c>
      <c r="H168" s="704">
        <v>14.591319999999</v>
      </c>
      <c r="I168" s="701">
        <v>74.08032</v>
      </c>
      <c r="J168" s="702">
        <v>74.08032</v>
      </c>
      <c r="K168" s="712" t="s">
        <v>329</v>
      </c>
    </row>
    <row r="169" spans="1:11" ht="14.4" customHeight="1" thickBot="1" x14ac:dyDescent="0.35">
      <c r="A169" s="722" t="s">
        <v>490</v>
      </c>
      <c r="B169" s="706">
        <v>159</v>
      </c>
      <c r="C169" s="706">
        <v>229.43640000000099</v>
      </c>
      <c r="D169" s="707">
        <v>70.436400000000006</v>
      </c>
      <c r="E169" s="713">
        <v>1.442996226415</v>
      </c>
      <c r="F169" s="706">
        <v>0</v>
      </c>
      <c r="G169" s="707">
        <v>0</v>
      </c>
      <c r="H169" s="709">
        <v>0</v>
      </c>
      <c r="I169" s="706">
        <v>22.384999999999</v>
      </c>
      <c r="J169" s="707">
        <v>22.384999999999</v>
      </c>
      <c r="K169" s="710" t="s">
        <v>329</v>
      </c>
    </row>
    <row r="170" spans="1:11" ht="14.4" customHeight="1" thickBot="1" x14ac:dyDescent="0.35">
      <c r="A170" s="723" t="s">
        <v>491</v>
      </c>
      <c r="B170" s="701">
        <v>159</v>
      </c>
      <c r="C170" s="701">
        <v>229.43640000000099</v>
      </c>
      <c r="D170" s="702">
        <v>70.436400000000006</v>
      </c>
      <c r="E170" s="703">
        <v>1.442996226415</v>
      </c>
      <c r="F170" s="701">
        <v>0</v>
      </c>
      <c r="G170" s="702">
        <v>0</v>
      </c>
      <c r="H170" s="704">
        <v>0</v>
      </c>
      <c r="I170" s="701">
        <v>22.384999999999</v>
      </c>
      <c r="J170" s="702">
        <v>22.384999999999</v>
      </c>
      <c r="K170" s="712" t="s">
        <v>329</v>
      </c>
    </row>
    <row r="171" spans="1:11" ht="14.4" customHeight="1" thickBot="1" x14ac:dyDescent="0.35">
      <c r="A171" s="722" t="s">
        <v>492</v>
      </c>
      <c r="B171" s="706">
        <v>0</v>
      </c>
      <c r="C171" s="706">
        <v>8.4094999999999995</v>
      </c>
      <c r="D171" s="707">
        <v>8.4094999999999995</v>
      </c>
      <c r="E171" s="708" t="s">
        <v>329</v>
      </c>
      <c r="F171" s="706">
        <v>0</v>
      </c>
      <c r="G171" s="707">
        <v>0</v>
      </c>
      <c r="H171" s="709">
        <v>4.9113199999989998</v>
      </c>
      <c r="I171" s="706">
        <v>4.9113199999989998</v>
      </c>
      <c r="J171" s="707">
        <v>4.9113199999989998</v>
      </c>
      <c r="K171" s="710" t="s">
        <v>329</v>
      </c>
    </row>
    <row r="172" spans="1:11" ht="14.4" customHeight="1" thickBot="1" x14ac:dyDescent="0.35">
      <c r="A172" s="723" t="s">
        <v>493</v>
      </c>
      <c r="B172" s="701">
        <v>0</v>
      </c>
      <c r="C172" s="701">
        <v>8.4094999999999995</v>
      </c>
      <c r="D172" s="702">
        <v>8.4094999999999995</v>
      </c>
      <c r="E172" s="711" t="s">
        <v>329</v>
      </c>
      <c r="F172" s="701">
        <v>0</v>
      </c>
      <c r="G172" s="702">
        <v>0</v>
      </c>
      <c r="H172" s="704">
        <v>0</v>
      </c>
      <c r="I172" s="701">
        <v>0</v>
      </c>
      <c r="J172" s="702">
        <v>0</v>
      </c>
      <c r="K172" s="712" t="s">
        <v>329</v>
      </c>
    </row>
    <row r="173" spans="1:11" ht="14.4" customHeight="1" thickBot="1" x14ac:dyDescent="0.35">
      <c r="A173" s="723" t="s">
        <v>494</v>
      </c>
      <c r="B173" s="701">
        <v>0</v>
      </c>
      <c r="C173" s="701">
        <v>0</v>
      </c>
      <c r="D173" s="702">
        <v>0</v>
      </c>
      <c r="E173" s="703">
        <v>1</v>
      </c>
      <c r="F173" s="701">
        <v>0</v>
      </c>
      <c r="G173" s="702">
        <v>0</v>
      </c>
      <c r="H173" s="704">
        <v>4.9113199999989998</v>
      </c>
      <c r="I173" s="701">
        <v>4.9113199999989998</v>
      </c>
      <c r="J173" s="702">
        <v>4.9113199999989998</v>
      </c>
      <c r="K173" s="712" t="s">
        <v>363</v>
      </c>
    </row>
    <row r="174" spans="1:11" ht="14.4" customHeight="1" thickBot="1" x14ac:dyDescent="0.35">
      <c r="A174" s="722" t="s">
        <v>495</v>
      </c>
      <c r="B174" s="706">
        <v>0</v>
      </c>
      <c r="C174" s="706">
        <v>16.637499999999999</v>
      </c>
      <c r="D174" s="707">
        <v>16.637499999999999</v>
      </c>
      <c r="E174" s="708" t="s">
        <v>363</v>
      </c>
      <c r="F174" s="706">
        <v>0</v>
      </c>
      <c r="G174" s="707">
        <v>0</v>
      </c>
      <c r="H174" s="709">
        <v>0</v>
      </c>
      <c r="I174" s="706">
        <v>0</v>
      </c>
      <c r="J174" s="707">
        <v>0</v>
      </c>
      <c r="K174" s="710" t="s">
        <v>329</v>
      </c>
    </row>
    <row r="175" spans="1:11" ht="14.4" customHeight="1" thickBot="1" x14ac:dyDescent="0.35">
      <c r="A175" s="723" t="s">
        <v>496</v>
      </c>
      <c r="B175" s="701">
        <v>0</v>
      </c>
      <c r="C175" s="701">
        <v>16.637499999999999</v>
      </c>
      <c r="D175" s="702">
        <v>16.637499999999999</v>
      </c>
      <c r="E175" s="711" t="s">
        <v>363</v>
      </c>
      <c r="F175" s="701">
        <v>0</v>
      </c>
      <c r="G175" s="702">
        <v>0</v>
      </c>
      <c r="H175" s="704">
        <v>0</v>
      </c>
      <c r="I175" s="701">
        <v>0</v>
      </c>
      <c r="J175" s="702">
        <v>0</v>
      </c>
      <c r="K175" s="712" t="s">
        <v>329</v>
      </c>
    </row>
    <row r="176" spans="1:11" ht="14.4" customHeight="1" thickBot="1" x14ac:dyDescent="0.35">
      <c r="A176" s="722" t="s">
        <v>497</v>
      </c>
      <c r="B176" s="706">
        <v>0</v>
      </c>
      <c r="C176" s="706">
        <v>50.182470000000002</v>
      </c>
      <c r="D176" s="707">
        <v>50.182470000000002</v>
      </c>
      <c r="E176" s="708" t="s">
        <v>363</v>
      </c>
      <c r="F176" s="706">
        <v>0</v>
      </c>
      <c r="G176" s="707">
        <v>0</v>
      </c>
      <c r="H176" s="709">
        <v>5.8079999999989997</v>
      </c>
      <c r="I176" s="706">
        <v>42.911999999999999</v>
      </c>
      <c r="J176" s="707">
        <v>42.911999999999999</v>
      </c>
      <c r="K176" s="710" t="s">
        <v>329</v>
      </c>
    </row>
    <row r="177" spans="1:11" ht="14.4" customHeight="1" thickBot="1" x14ac:dyDescent="0.35">
      <c r="A177" s="723" t="s">
        <v>498</v>
      </c>
      <c r="B177" s="701">
        <v>0</v>
      </c>
      <c r="C177" s="701">
        <v>50.182470000000002</v>
      </c>
      <c r="D177" s="702">
        <v>50.182470000000002</v>
      </c>
      <c r="E177" s="711" t="s">
        <v>363</v>
      </c>
      <c r="F177" s="701">
        <v>0</v>
      </c>
      <c r="G177" s="702">
        <v>0</v>
      </c>
      <c r="H177" s="704">
        <v>5.8079999999989997</v>
      </c>
      <c r="I177" s="701">
        <v>42.911999999999999</v>
      </c>
      <c r="J177" s="702">
        <v>42.911999999999999</v>
      </c>
      <c r="K177" s="712" t="s">
        <v>329</v>
      </c>
    </row>
    <row r="178" spans="1:11" ht="14.4" customHeight="1" thickBot="1" x14ac:dyDescent="0.35">
      <c r="A178" s="722" t="s">
        <v>499</v>
      </c>
      <c r="B178" s="706">
        <v>0</v>
      </c>
      <c r="C178" s="706">
        <v>21.17849</v>
      </c>
      <c r="D178" s="707">
        <v>21.17849</v>
      </c>
      <c r="E178" s="708" t="s">
        <v>329</v>
      </c>
      <c r="F178" s="706">
        <v>0</v>
      </c>
      <c r="G178" s="707">
        <v>0</v>
      </c>
      <c r="H178" s="709">
        <v>3.8719999999989998</v>
      </c>
      <c r="I178" s="706">
        <v>3.8719999999989998</v>
      </c>
      <c r="J178" s="707">
        <v>3.8719999999989998</v>
      </c>
      <c r="K178" s="710" t="s">
        <v>329</v>
      </c>
    </row>
    <row r="179" spans="1:11" ht="14.4" customHeight="1" thickBot="1" x14ac:dyDescent="0.35">
      <c r="A179" s="723" t="s">
        <v>500</v>
      </c>
      <c r="B179" s="701">
        <v>0</v>
      </c>
      <c r="C179" s="701">
        <v>12.750489999999999</v>
      </c>
      <c r="D179" s="702">
        <v>12.750489999999999</v>
      </c>
      <c r="E179" s="711" t="s">
        <v>329</v>
      </c>
      <c r="F179" s="701">
        <v>0</v>
      </c>
      <c r="G179" s="702">
        <v>0</v>
      </c>
      <c r="H179" s="704">
        <v>3.8719999999989998</v>
      </c>
      <c r="I179" s="701">
        <v>3.8719999999989998</v>
      </c>
      <c r="J179" s="702">
        <v>3.8719999999989998</v>
      </c>
      <c r="K179" s="712" t="s">
        <v>329</v>
      </c>
    </row>
    <row r="180" spans="1:11" ht="14.4" customHeight="1" thickBot="1" x14ac:dyDescent="0.35">
      <c r="A180" s="723" t="s">
        <v>501</v>
      </c>
      <c r="B180" s="701">
        <v>0</v>
      </c>
      <c r="C180" s="701">
        <v>8.4280000000000008</v>
      </c>
      <c r="D180" s="702">
        <v>8.4280000000000008</v>
      </c>
      <c r="E180" s="711" t="s">
        <v>363</v>
      </c>
      <c r="F180" s="701">
        <v>0</v>
      </c>
      <c r="G180" s="702">
        <v>0</v>
      </c>
      <c r="H180" s="704">
        <v>0</v>
      </c>
      <c r="I180" s="701">
        <v>0</v>
      </c>
      <c r="J180" s="702">
        <v>0</v>
      </c>
      <c r="K180" s="712" t="s">
        <v>329</v>
      </c>
    </row>
    <row r="181" spans="1:11" ht="14.4" customHeight="1" thickBot="1" x14ac:dyDescent="0.35">
      <c r="A181" s="719" t="s">
        <v>502</v>
      </c>
      <c r="B181" s="701">
        <v>476718.79734978301</v>
      </c>
      <c r="C181" s="701">
        <v>509481.29583999998</v>
      </c>
      <c r="D181" s="702">
        <v>32762.4984902166</v>
      </c>
      <c r="E181" s="703">
        <v>1.0687249982</v>
      </c>
      <c r="F181" s="701">
        <v>582089.05143126799</v>
      </c>
      <c r="G181" s="702">
        <v>194029.68381042301</v>
      </c>
      <c r="H181" s="704">
        <v>44966.564689999999</v>
      </c>
      <c r="I181" s="701">
        <v>189074.98211000001</v>
      </c>
      <c r="J181" s="702">
        <v>-4954.7017004228001</v>
      </c>
      <c r="K181" s="705">
        <v>0.32482140257499997</v>
      </c>
    </row>
    <row r="182" spans="1:11" ht="14.4" customHeight="1" thickBot="1" x14ac:dyDescent="0.35">
      <c r="A182" s="720" t="s">
        <v>503</v>
      </c>
      <c r="B182" s="701">
        <v>476527.03352118703</v>
      </c>
      <c r="C182" s="701">
        <v>508571.73744</v>
      </c>
      <c r="D182" s="702">
        <v>32044.7039188126</v>
      </c>
      <c r="E182" s="703">
        <v>1.067246350499</v>
      </c>
      <c r="F182" s="701">
        <v>581451.95331969904</v>
      </c>
      <c r="G182" s="702">
        <v>193817.31777323299</v>
      </c>
      <c r="H182" s="704">
        <v>44963.321689999997</v>
      </c>
      <c r="I182" s="701">
        <v>189039.40148</v>
      </c>
      <c r="J182" s="702">
        <v>-4777.91629323293</v>
      </c>
      <c r="K182" s="705">
        <v>0.32511611733399998</v>
      </c>
    </row>
    <row r="183" spans="1:11" ht="14.4" customHeight="1" thickBot="1" x14ac:dyDescent="0.35">
      <c r="A183" s="721" t="s">
        <v>504</v>
      </c>
      <c r="B183" s="701">
        <v>476527.03352118703</v>
      </c>
      <c r="C183" s="701">
        <v>508571.73744</v>
      </c>
      <c r="D183" s="702">
        <v>32044.7039188126</v>
      </c>
      <c r="E183" s="703">
        <v>1.067246350499</v>
      </c>
      <c r="F183" s="701">
        <v>581451.95331969904</v>
      </c>
      <c r="G183" s="702">
        <v>193817.31777323299</v>
      </c>
      <c r="H183" s="704">
        <v>44963.321689999997</v>
      </c>
      <c r="I183" s="701">
        <v>189039.40148</v>
      </c>
      <c r="J183" s="702">
        <v>-4777.91629323293</v>
      </c>
      <c r="K183" s="705">
        <v>0.32511611733399998</v>
      </c>
    </row>
    <row r="184" spans="1:11" ht="14.4" customHeight="1" thickBot="1" x14ac:dyDescent="0.35">
      <c r="A184" s="722" t="s">
        <v>505</v>
      </c>
      <c r="B184" s="706">
        <v>153.87171639530399</v>
      </c>
      <c r="C184" s="706">
        <v>577.96061999999995</v>
      </c>
      <c r="D184" s="707">
        <v>424.08890360469701</v>
      </c>
      <c r="E184" s="713">
        <v>3.756119925998</v>
      </c>
      <c r="F184" s="706">
        <v>479.04353612308802</v>
      </c>
      <c r="G184" s="707">
        <v>159.68117870769601</v>
      </c>
      <c r="H184" s="709">
        <v>6.0810000000000004</v>
      </c>
      <c r="I184" s="706">
        <v>435.79809</v>
      </c>
      <c r="J184" s="707">
        <v>276.116911292304</v>
      </c>
      <c r="K184" s="714">
        <v>0.90972543649500004</v>
      </c>
    </row>
    <row r="185" spans="1:11" ht="14.4" customHeight="1" thickBot="1" x14ac:dyDescent="0.35">
      <c r="A185" s="723" t="s">
        <v>506</v>
      </c>
      <c r="B185" s="701">
        <v>3.018178148059</v>
      </c>
      <c r="C185" s="701">
        <v>0.94743999999999995</v>
      </c>
      <c r="D185" s="702">
        <v>-2.0707381480590001</v>
      </c>
      <c r="E185" s="703">
        <v>0.31391122509000002</v>
      </c>
      <c r="F185" s="701">
        <v>0.244684761508</v>
      </c>
      <c r="G185" s="702">
        <v>8.1561587168999999E-2</v>
      </c>
      <c r="H185" s="704">
        <v>0</v>
      </c>
      <c r="I185" s="701">
        <v>0</v>
      </c>
      <c r="J185" s="702">
        <v>-8.1561587168999999E-2</v>
      </c>
      <c r="K185" s="705">
        <v>0</v>
      </c>
    </row>
    <row r="186" spans="1:11" ht="14.4" customHeight="1" thickBot="1" x14ac:dyDescent="0.35">
      <c r="A186" s="723" t="s">
        <v>507</v>
      </c>
      <c r="B186" s="701">
        <v>0.67425166242000001</v>
      </c>
      <c r="C186" s="701">
        <v>0</v>
      </c>
      <c r="D186" s="702">
        <v>-0.67425166242000001</v>
      </c>
      <c r="E186" s="703">
        <v>0</v>
      </c>
      <c r="F186" s="701">
        <v>0</v>
      </c>
      <c r="G186" s="702">
        <v>0</v>
      </c>
      <c r="H186" s="704">
        <v>0</v>
      </c>
      <c r="I186" s="701">
        <v>0</v>
      </c>
      <c r="J186" s="702">
        <v>0</v>
      </c>
      <c r="K186" s="705">
        <v>4</v>
      </c>
    </row>
    <row r="187" spans="1:11" ht="14.4" customHeight="1" thickBot="1" x14ac:dyDescent="0.35">
      <c r="A187" s="723" t="s">
        <v>508</v>
      </c>
      <c r="B187" s="701">
        <v>147.77101169363399</v>
      </c>
      <c r="C187" s="701">
        <v>575.95456999999999</v>
      </c>
      <c r="D187" s="702">
        <v>428.18355830636602</v>
      </c>
      <c r="E187" s="703">
        <v>3.8976153942430001</v>
      </c>
      <c r="F187" s="701">
        <v>477.44850507001797</v>
      </c>
      <c r="G187" s="702">
        <v>159.14950169000599</v>
      </c>
      <c r="H187" s="704">
        <v>6.0810000000000004</v>
      </c>
      <c r="I187" s="701">
        <v>185.67971</v>
      </c>
      <c r="J187" s="702">
        <v>26.530208309993998</v>
      </c>
      <c r="K187" s="705">
        <v>0.38889997146900002</v>
      </c>
    </row>
    <row r="188" spans="1:11" ht="14.4" customHeight="1" thickBot="1" x14ac:dyDescent="0.35">
      <c r="A188" s="723" t="s">
        <v>509</v>
      </c>
      <c r="B188" s="701">
        <v>2.408274891189</v>
      </c>
      <c r="C188" s="701">
        <v>1.0586100000000001</v>
      </c>
      <c r="D188" s="702">
        <v>-1.3496648911889999</v>
      </c>
      <c r="E188" s="703">
        <v>0.439571912605</v>
      </c>
      <c r="F188" s="701">
        <v>1.3503462915619999</v>
      </c>
      <c r="G188" s="702">
        <v>0.45011543052000003</v>
      </c>
      <c r="H188" s="704">
        <v>0</v>
      </c>
      <c r="I188" s="701">
        <v>250.11838</v>
      </c>
      <c r="J188" s="702">
        <v>249.66826456947899</v>
      </c>
      <c r="K188" s="705">
        <v>185.22536149642599</v>
      </c>
    </row>
    <row r="189" spans="1:11" ht="14.4" customHeight="1" thickBot="1" x14ac:dyDescent="0.35">
      <c r="A189" s="722" t="s">
        <v>510</v>
      </c>
      <c r="B189" s="706">
        <v>1219.4816970750201</v>
      </c>
      <c r="C189" s="706">
        <v>192.35488000000001</v>
      </c>
      <c r="D189" s="707">
        <v>-1027.12681707502</v>
      </c>
      <c r="E189" s="713">
        <v>0.157734946298</v>
      </c>
      <c r="F189" s="706">
        <v>0</v>
      </c>
      <c r="G189" s="707">
        <v>0</v>
      </c>
      <c r="H189" s="709">
        <v>0</v>
      </c>
      <c r="I189" s="706">
        <v>0</v>
      </c>
      <c r="J189" s="707">
        <v>0</v>
      </c>
      <c r="K189" s="710" t="s">
        <v>329</v>
      </c>
    </row>
    <row r="190" spans="1:11" ht="14.4" customHeight="1" thickBot="1" x14ac:dyDescent="0.35">
      <c r="A190" s="723" t="s">
        <v>511</v>
      </c>
      <c r="B190" s="701">
        <v>1219.4816970750201</v>
      </c>
      <c r="C190" s="701">
        <v>192.35488000000001</v>
      </c>
      <c r="D190" s="702">
        <v>-1027.12681707502</v>
      </c>
      <c r="E190" s="703">
        <v>0.157734946298</v>
      </c>
      <c r="F190" s="701">
        <v>0</v>
      </c>
      <c r="G190" s="702">
        <v>0</v>
      </c>
      <c r="H190" s="704">
        <v>0</v>
      </c>
      <c r="I190" s="701">
        <v>0</v>
      </c>
      <c r="J190" s="702">
        <v>0</v>
      </c>
      <c r="K190" s="712" t="s">
        <v>329</v>
      </c>
    </row>
    <row r="191" spans="1:11" ht="14.4" customHeight="1" thickBot="1" x14ac:dyDescent="0.35">
      <c r="A191" s="725" t="s">
        <v>512</v>
      </c>
      <c r="B191" s="701">
        <v>814.21204493682501</v>
      </c>
      <c r="C191" s="701">
        <v>1389.5263500000001</v>
      </c>
      <c r="D191" s="702">
        <v>575.31430506317497</v>
      </c>
      <c r="E191" s="703">
        <v>1.7065902655709999</v>
      </c>
      <c r="F191" s="701">
        <v>429.32614675946098</v>
      </c>
      <c r="G191" s="702">
        <v>143.10871558648699</v>
      </c>
      <c r="H191" s="704">
        <v>31.65033</v>
      </c>
      <c r="I191" s="701">
        <v>262.99351999999999</v>
      </c>
      <c r="J191" s="702">
        <v>119.884804413513</v>
      </c>
      <c r="K191" s="705">
        <v>0.61257280038700002</v>
      </c>
    </row>
    <row r="192" spans="1:11" ht="14.4" customHeight="1" thickBot="1" x14ac:dyDescent="0.35">
      <c r="A192" s="723" t="s">
        <v>513</v>
      </c>
      <c r="B192" s="701">
        <v>0</v>
      </c>
      <c r="C192" s="701">
        <v>0</v>
      </c>
      <c r="D192" s="702">
        <v>0</v>
      </c>
      <c r="E192" s="703">
        <v>1</v>
      </c>
      <c r="F192" s="701">
        <v>8.9103947676860003</v>
      </c>
      <c r="G192" s="702">
        <v>2.970131589228</v>
      </c>
      <c r="H192" s="704">
        <v>0</v>
      </c>
      <c r="I192" s="701">
        <v>2.1002800000000001</v>
      </c>
      <c r="J192" s="702">
        <v>-0.86985158922799999</v>
      </c>
      <c r="K192" s="705">
        <v>0.235711217601</v>
      </c>
    </row>
    <row r="193" spans="1:11" ht="14.4" customHeight="1" thickBot="1" x14ac:dyDescent="0.35">
      <c r="A193" s="723" t="s">
        <v>514</v>
      </c>
      <c r="B193" s="701">
        <v>0</v>
      </c>
      <c r="C193" s="701">
        <v>0</v>
      </c>
      <c r="D193" s="702">
        <v>0</v>
      </c>
      <c r="E193" s="703">
        <v>1</v>
      </c>
      <c r="F193" s="701">
        <v>420.41575199177498</v>
      </c>
      <c r="G193" s="702">
        <v>140.138583997258</v>
      </c>
      <c r="H193" s="704">
        <v>31.65033</v>
      </c>
      <c r="I193" s="701">
        <v>260.89323999999999</v>
      </c>
      <c r="J193" s="702">
        <v>120.754656002742</v>
      </c>
      <c r="K193" s="705">
        <v>0.62056009738899998</v>
      </c>
    </row>
    <row r="194" spans="1:11" ht="14.4" customHeight="1" thickBot="1" x14ac:dyDescent="0.35">
      <c r="A194" s="723" t="s">
        <v>515</v>
      </c>
      <c r="B194" s="701">
        <v>192.73134459987699</v>
      </c>
      <c r="C194" s="701">
        <v>1014.20826</v>
      </c>
      <c r="D194" s="702">
        <v>821.47691540012295</v>
      </c>
      <c r="E194" s="703">
        <v>5.2622901692789998</v>
      </c>
      <c r="F194" s="701">
        <v>0</v>
      </c>
      <c r="G194" s="702">
        <v>0</v>
      </c>
      <c r="H194" s="704">
        <v>0</v>
      </c>
      <c r="I194" s="701">
        <v>0</v>
      </c>
      <c r="J194" s="702">
        <v>0</v>
      </c>
      <c r="K194" s="712" t="s">
        <v>329</v>
      </c>
    </row>
    <row r="195" spans="1:11" ht="14.4" customHeight="1" thickBot="1" x14ac:dyDescent="0.35">
      <c r="A195" s="723" t="s">
        <v>516</v>
      </c>
      <c r="B195" s="701">
        <v>621.48070033694796</v>
      </c>
      <c r="C195" s="701">
        <v>375.31808999999998</v>
      </c>
      <c r="D195" s="702">
        <v>-246.16261033694801</v>
      </c>
      <c r="E195" s="703">
        <v>0.60390948551800006</v>
      </c>
      <c r="F195" s="701">
        <v>0</v>
      </c>
      <c r="G195" s="702">
        <v>0</v>
      </c>
      <c r="H195" s="704">
        <v>0</v>
      </c>
      <c r="I195" s="701">
        <v>0</v>
      </c>
      <c r="J195" s="702">
        <v>0</v>
      </c>
      <c r="K195" s="712" t="s">
        <v>329</v>
      </c>
    </row>
    <row r="196" spans="1:11" ht="14.4" customHeight="1" thickBot="1" x14ac:dyDescent="0.35">
      <c r="A196" s="722" t="s">
        <v>517</v>
      </c>
      <c r="B196" s="706">
        <v>0</v>
      </c>
      <c r="C196" s="706">
        <v>-1.1320699999999999</v>
      </c>
      <c r="D196" s="707">
        <v>-1.1320699999999999</v>
      </c>
      <c r="E196" s="708" t="s">
        <v>329</v>
      </c>
      <c r="F196" s="706">
        <v>0</v>
      </c>
      <c r="G196" s="707">
        <v>0</v>
      </c>
      <c r="H196" s="709">
        <v>-1.66411</v>
      </c>
      <c r="I196" s="706">
        <v>-2.09911</v>
      </c>
      <c r="J196" s="707">
        <v>-2.09911</v>
      </c>
      <c r="K196" s="710" t="s">
        <v>329</v>
      </c>
    </row>
    <row r="197" spans="1:11" ht="14.4" customHeight="1" thickBot="1" x14ac:dyDescent="0.35">
      <c r="A197" s="723" t="s">
        <v>518</v>
      </c>
      <c r="B197" s="701">
        <v>0</v>
      </c>
      <c r="C197" s="701">
        <v>-1.1320699999999999</v>
      </c>
      <c r="D197" s="702">
        <v>-1.1320699999999999</v>
      </c>
      <c r="E197" s="711" t="s">
        <v>329</v>
      </c>
      <c r="F197" s="701">
        <v>0</v>
      </c>
      <c r="G197" s="702">
        <v>0</v>
      </c>
      <c r="H197" s="704">
        <v>0</v>
      </c>
      <c r="I197" s="701">
        <v>0</v>
      </c>
      <c r="J197" s="702">
        <v>0</v>
      </c>
      <c r="K197" s="712" t="s">
        <v>329</v>
      </c>
    </row>
    <row r="198" spans="1:11" ht="14.4" customHeight="1" thickBot="1" x14ac:dyDescent="0.35">
      <c r="A198" s="723" t="s">
        <v>519</v>
      </c>
      <c r="B198" s="701">
        <v>0</v>
      </c>
      <c r="C198" s="701">
        <v>0</v>
      </c>
      <c r="D198" s="702">
        <v>0</v>
      </c>
      <c r="E198" s="703">
        <v>1</v>
      </c>
      <c r="F198" s="701">
        <v>0</v>
      </c>
      <c r="G198" s="702">
        <v>0</v>
      </c>
      <c r="H198" s="704">
        <v>-1.66411</v>
      </c>
      <c r="I198" s="701">
        <v>-2.09911</v>
      </c>
      <c r="J198" s="702">
        <v>-2.09911</v>
      </c>
      <c r="K198" s="712" t="s">
        <v>363</v>
      </c>
    </row>
    <row r="199" spans="1:11" ht="14.4" customHeight="1" thickBot="1" x14ac:dyDescent="0.35">
      <c r="A199" s="722" t="s">
        <v>520</v>
      </c>
      <c r="B199" s="706">
        <v>0</v>
      </c>
      <c r="C199" s="706">
        <v>0.4032</v>
      </c>
      <c r="D199" s="707">
        <v>0.4032</v>
      </c>
      <c r="E199" s="708" t="s">
        <v>363</v>
      </c>
      <c r="F199" s="706">
        <v>0.38767477199299999</v>
      </c>
      <c r="G199" s="707">
        <v>0.129224923997</v>
      </c>
      <c r="H199" s="709">
        <v>0</v>
      </c>
      <c r="I199" s="706">
        <v>0</v>
      </c>
      <c r="J199" s="707">
        <v>-0.129224923997</v>
      </c>
      <c r="K199" s="714">
        <v>0</v>
      </c>
    </row>
    <row r="200" spans="1:11" ht="14.4" customHeight="1" thickBot="1" x14ac:dyDescent="0.35">
      <c r="A200" s="723" t="s">
        <v>521</v>
      </c>
      <c r="B200" s="701">
        <v>0</v>
      </c>
      <c r="C200" s="701">
        <v>0.4032</v>
      </c>
      <c r="D200" s="702">
        <v>0.4032</v>
      </c>
      <c r="E200" s="711" t="s">
        <v>363</v>
      </c>
      <c r="F200" s="701">
        <v>0.38767477199299999</v>
      </c>
      <c r="G200" s="702">
        <v>0.129224923997</v>
      </c>
      <c r="H200" s="704">
        <v>0</v>
      </c>
      <c r="I200" s="701">
        <v>0</v>
      </c>
      <c r="J200" s="702">
        <v>-0.129224923997</v>
      </c>
      <c r="K200" s="705">
        <v>0</v>
      </c>
    </row>
    <row r="201" spans="1:11" ht="14.4" customHeight="1" thickBot="1" x14ac:dyDescent="0.35">
      <c r="A201" s="722" t="s">
        <v>522</v>
      </c>
      <c r="B201" s="706">
        <v>474339.46806277998</v>
      </c>
      <c r="C201" s="706">
        <v>494776.20367999998</v>
      </c>
      <c r="D201" s="707">
        <v>20436.7356172197</v>
      </c>
      <c r="E201" s="713">
        <v>1.043084619756</v>
      </c>
      <c r="F201" s="706">
        <v>580543.19596204394</v>
      </c>
      <c r="G201" s="707">
        <v>193514.39865401501</v>
      </c>
      <c r="H201" s="709">
        <v>44927.25447</v>
      </c>
      <c r="I201" s="706">
        <v>182773.32574</v>
      </c>
      <c r="J201" s="707">
        <v>-10741.0729140147</v>
      </c>
      <c r="K201" s="714">
        <v>0.31483156983100002</v>
      </c>
    </row>
    <row r="202" spans="1:11" ht="14.4" customHeight="1" thickBot="1" x14ac:dyDescent="0.35">
      <c r="A202" s="723" t="s">
        <v>523</v>
      </c>
      <c r="B202" s="701">
        <v>122060.21088315301</v>
      </c>
      <c r="C202" s="701">
        <v>109857.80778</v>
      </c>
      <c r="D202" s="702">
        <v>-12202.4031031533</v>
      </c>
      <c r="E202" s="703">
        <v>0.900029640987</v>
      </c>
      <c r="F202" s="701">
        <v>0</v>
      </c>
      <c r="G202" s="702">
        <v>0</v>
      </c>
      <c r="H202" s="704">
        <v>0</v>
      </c>
      <c r="I202" s="701">
        <v>0</v>
      </c>
      <c r="J202" s="702">
        <v>0</v>
      </c>
      <c r="K202" s="712" t="s">
        <v>329</v>
      </c>
    </row>
    <row r="203" spans="1:11" ht="14.4" customHeight="1" thickBot="1" x14ac:dyDescent="0.35">
      <c r="A203" s="723" t="s">
        <v>524</v>
      </c>
      <c r="B203" s="701">
        <v>141223.02210071401</v>
      </c>
      <c r="C203" s="701">
        <v>149284.73957000001</v>
      </c>
      <c r="D203" s="702">
        <v>8061.7174692861399</v>
      </c>
      <c r="E203" s="703">
        <v>1.0570850088699999</v>
      </c>
      <c r="F203" s="701">
        <v>304538.25345349801</v>
      </c>
      <c r="G203" s="702">
        <v>101512.751151166</v>
      </c>
      <c r="H203" s="704">
        <v>22534.317849999999</v>
      </c>
      <c r="I203" s="701">
        <v>88711.42525</v>
      </c>
      <c r="J203" s="702">
        <v>-12801.325901165899</v>
      </c>
      <c r="K203" s="705">
        <v>0.291298134943</v>
      </c>
    </row>
    <row r="204" spans="1:11" ht="14.4" customHeight="1" thickBot="1" x14ac:dyDescent="0.35">
      <c r="A204" s="723" t="s">
        <v>525</v>
      </c>
      <c r="B204" s="701">
        <v>99794.242991586507</v>
      </c>
      <c r="C204" s="701">
        <v>97443.757370000007</v>
      </c>
      <c r="D204" s="702">
        <v>-2350.4856215864702</v>
      </c>
      <c r="E204" s="703">
        <v>0.97644668117900002</v>
      </c>
      <c r="F204" s="701">
        <v>0</v>
      </c>
      <c r="G204" s="702">
        <v>0</v>
      </c>
      <c r="H204" s="704">
        <v>0</v>
      </c>
      <c r="I204" s="701">
        <v>0</v>
      </c>
      <c r="J204" s="702">
        <v>0</v>
      </c>
      <c r="K204" s="712" t="s">
        <v>329</v>
      </c>
    </row>
    <row r="205" spans="1:11" ht="14.4" customHeight="1" thickBot="1" x14ac:dyDescent="0.35">
      <c r="A205" s="723" t="s">
        <v>526</v>
      </c>
      <c r="B205" s="701">
        <v>111261.992087327</v>
      </c>
      <c r="C205" s="701">
        <v>138189.89895999999</v>
      </c>
      <c r="D205" s="702">
        <v>26927.906872673298</v>
      </c>
      <c r="E205" s="703">
        <v>1.2420225125169999</v>
      </c>
      <c r="F205" s="701">
        <v>276004.942508546</v>
      </c>
      <c r="G205" s="702">
        <v>92001.647502848806</v>
      </c>
      <c r="H205" s="704">
        <v>22392.93662</v>
      </c>
      <c r="I205" s="701">
        <v>94061.90049</v>
      </c>
      <c r="J205" s="702">
        <v>2060.2529871511902</v>
      </c>
      <c r="K205" s="705">
        <v>0.34079788439600001</v>
      </c>
    </row>
    <row r="206" spans="1:11" ht="14.4" customHeight="1" thickBot="1" x14ac:dyDescent="0.35">
      <c r="A206" s="722" t="s">
        <v>527</v>
      </c>
      <c r="B206" s="706">
        <v>0</v>
      </c>
      <c r="C206" s="706">
        <v>11636.42078</v>
      </c>
      <c r="D206" s="707">
        <v>11636.42078</v>
      </c>
      <c r="E206" s="708" t="s">
        <v>329</v>
      </c>
      <c r="F206" s="706">
        <v>0</v>
      </c>
      <c r="G206" s="707">
        <v>0</v>
      </c>
      <c r="H206" s="709">
        <v>0</v>
      </c>
      <c r="I206" s="706">
        <v>5569.3832399999901</v>
      </c>
      <c r="J206" s="707">
        <v>5569.3832399999901</v>
      </c>
      <c r="K206" s="710" t="s">
        <v>329</v>
      </c>
    </row>
    <row r="207" spans="1:11" ht="14.4" customHeight="1" thickBot="1" x14ac:dyDescent="0.35">
      <c r="A207" s="723" t="s">
        <v>528</v>
      </c>
      <c r="B207" s="701">
        <v>0</v>
      </c>
      <c r="C207" s="701">
        <v>4879.9964600000003</v>
      </c>
      <c r="D207" s="702">
        <v>4879.9964600000003</v>
      </c>
      <c r="E207" s="711" t="s">
        <v>329</v>
      </c>
      <c r="F207" s="701">
        <v>0</v>
      </c>
      <c r="G207" s="702">
        <v>0</v>
      </c>
      <c r="H207" s="704">
        <v>0</v>
      </c>
      <c r="I207" s="701">
        <v>0</v>
      </c>
      <c r="J207" s="702">
        <v>0</v>
      </c>
      <c r="K207" s="712" t="s">
        <v>329</v>
      </c>
    </row>
    <row r="208" spans="1:11" ht="14.4" customHeight="1" thickBot="1" x14ac:dyDescent="0.35">
      <c r="A208" s="723" t="s">
        <v>529</v>
      </c>
      <c r="B208" s="701">
        <v>0</v>
      </c>
      <c r="C208" s="701">
        <v>6756.4243200000001</v>
      </c>
      <c r="D208" s="702">
        <v>6756.4243200000001</v>
      </c>
      <c r="E208" s="711" t="s">
        <v>329</v>
      </c>
      <c r="F208" s="701">
        <v>0</v>
      </c>
      <c r="G208" s="702">
        <v>0</v>
      </c>
      <c r="H208" s="704">
        <v>0</v>
      </c>
      <c r="I208" s="701">
        <v>5569.3832399999901</v>
      </c>
      <c r="J208" s="702">
        <v>5569.3832399999901</v>
      </c>
      <c r="K208" s="712" t="s">
        <v>329</v>
      </c>
    </row>
    <row r="209" spans="1:11" ht="14.4" customHeight="1" thickBot="1" x14ac:dyDescent="0.35">
      <c r="A209" s="720" t="s">
        <v>530</v>
      </c>
      <c r="B209" s="701">
        <v>30.916563893875999</v>
      </c>
      <c r="C209" s="701">
        <v>193.35964000000001</v>
      </c>
      <c r="D209" s="702">
        <v>162.44307610612401</v>
      </c>
      <c r="E209" s="703">
        <v>6.2542409519930002</v>
      </c>
      <c r="F209" s="701">
        <v>0</v>
      </c>
      <c r="G209" s="702">
        <v>0</v>
      </c>
      <c r="H209" s="704">
        <v>0.189</v>
      </c>
      <c r="I209" s="701">
        <v>23.364629999999998</v>
      </c>
      <c r="J209" s="702">
        <v>23.364629999999998</v>
      </c>
      <c r="K209" s="712" t="s">
        <v>329</v>
      </c>
    </row>
    <row r="210" spans="1:11" ht="14.4" customHeight="1" thickBot="1" x14ac:dyDescent="0.35">
      <c r="A210" s="721" t="s">
        <v>531</v>
      </c>
      <c r="B210" s="701">
        <v>0</v>
      </c>
      <c r="C210" s="701">
        <v>103.87436</v>
      </c>
      <c r="D210" s="702">
        <v>103.87436</v>
      </c>
      <c r="E210" s="711" t="s">
        <v>329</v>
      </c>
      <c r="F210" s="701">
        <v>0</v>
      </c>
      <c r="G210" s="702">
        <v>0</v>
      </c>
      <c r="H210" s="704">
        <v>0.189</v>
      </c>
      <c r="I210" s="701">
        <v>20.472000000000001</v>
      </c>
      <c r="J210" s="702">
        <v>20.472000000000001</v>
      </c>
      <c r="K210" s="712" t="s">
        <v>329</v>
      </c>
    </row>
    <row r="211" spans="1:11" ht="14.4" customHeight="1" thickBot="1" x14ac:dyDescent="0.35">
      <c r="A211" s="722" t="s">
        <v>532</v>
      </c>
      <c r="B211" s="706">
        <v>0</v>
      </c>
      <c r="C211" s="706">
        <v>47.374360000000003</v>
      </c>
      <c r="D211" s="707">
        <v>47.374360000000003</v>
      </c>
      <c r="E211" s="708" t="s">
        <v>329</v>
      </c>
      <c r="F211" s="706">
        <v>0</v>
      </c>
      <c r="G211" s="707">
        <v>0</v>
      </c>
      <c r="H211" s="709">
        <v>0.189</v>
      </c>
      <c r="I211" s="706">
        <v>0.47199999999999998</v>
      </c>
      <c r="J211" s="707">
        <v>0.47199999999999998</v>
      </c>
      <c r="K211" s="710" t="s">
        <v>329</v>
      </c>
    </row>
    <row r="212" spans="1:11" ht="14.4" customHeight="1" thickBot="1" x14ac:dyDescent="0.35">
      <c r="A212" s="723" t="s">
        <v>533</v>
      </c>
      <c r="B212" s="701">
        <v>0</v>
      </c>
      <c r="C212" s="701">
        <v>47.374360000000003</v>
      </c>
      <c r="D212" s="702">
        <v>47.374360000000003</v>
      </c>
      <c r="E212" s="711" t="s">
        <v>329</v>
      </c>
      <c r="F212" s="701">
        <v>0</v>
      </c>
      <c r="G212" s="702">
        <v>0</v>
      </c>
      <c r="H212" s="704">
        <v>0.189</v>
      </c>
      <c r="I212" s="701">
        <v>0.47199999999999998</v>
      </c>
      <c r="J212" s="702">
        <v>0.47199999999999998</v>
      </c>
      <c r="K212" s="712" t="s">
        <v>329</v>
      </c>
    </row>
    <row r="213" spans="1:11" ht="14.4" customHeight="1" thickBot="1" x14ac:dyDescent="0.35">
      <c r="A213" s="722" t="s">
        <v>534</v>
      </c>
      <c r="B213" s="706">
        <v>0</v>
      </c>
      <c r="C213" s="706">
        <v>56.5</v>
      </c>
      <c r="D213" s="707">
        <v>56.5</v>
      </c>
      <c r="E213" s="708" t="s">
        <v>329</v>
      </c>
      <c r="F213" s="706">
        <v>0</v>
      </c>
      <c r="G213" s="707">
        <v>0</v>
      </c>
      <c r="H213" s="709">
        <v>0</v>
      </c>
      <c r="I213" s="706">
        <v>20</v>
      </c>
      <c r="J213" s="707">
        <v>20</v>
      </c>
      <c r="K213" s="710" t="s">
        <v>329</v>
      </c>
    </row>
    <row r="214" spans="1:11" ht="14.4" customHeight="1" thickBot="1" x14ac:dyDescent="0.35">
      <c r="A214" s="723" t="s">
        <v>535</v>
      </c>
      <c r="B214" s="701">
        <v>0</v>
      </c>
      <c r="C214" s="701">
        <v>56.5</v>
      </c>
      <c r="D214" s="702">
        <v>56.5</v>
      </c>
      <c r="E214" s="711" t="s">
        <v>329</v>
      </c>
      <c r="F214" s="701">
        <v>0</v>
      </c>
      <c r="G214" s="702">
        <v>0</v>
      </c>
      <c r="H214" s="704">
        <v>0</v>
      </c>
      <c r="I214" s="701">
        <v>20</v>
      </c>
      <c r="J214" s="702">
        <v>20</v>
      </c>
      <c r="K214" s="712" t="s">
        <v>329</v>
      </c>
    </row>
    <row r="215" spans="1:11" ht="14.4" customHeight="1" thickBot="1" x14ac:dyDescent="0.35">
      <c r="A215" s="726" t="s">
        <v>536</v>
      </c>
      <c r="B215" s="706">
        <v>30.916563893875999</v>
      </c>
      <c r="C215" s="706">
        <v>89.485280000000003</v>
      </c>
      <c r="D215" s="707">
        <v>58.568716106122999</v>
      </c>
      <c r="E215" s="713">
        <v>2.8944122091689999</v>
      </c>
      <c r="F215" s="706">
        <v>0</v>
      </c>
      <c r="G215" s="707">
        <v>0</v>
      </c>
      <c r="H215" s="709">
        <v>0</v>
      </c>
      <c r="I215" s="706">
        <v>2.89263</v>
      </c>
      <c r="J215" s="707">
        <v>2.89263</v>
      </c>
      <c r="K215" s="710" t="s">
        <v>329</v>
      </c>
    </row>
    <row r="216" spans="1:11" ht="14.4" customHeight="1" thickBot="1" x14ac:dyDescent="0.35">
      <c r="A216" s="722" t="s">
        <v>537</v>
      </c>
      <c r="B216" s="706">
        <v>0</v>
      </c>
      <c r="C216" s="706">
        <v>46.001339999999999</v>
      </c>
      <c r="D216" s="707">
        <v>46.001339999999999</v>
      </c>
      <c r="E216" s="708" t="s">
        <v>329</v>
      </c>
      <c r="F216" s="706">
        <v>0</v>
      </c>
      <c r="G216" s="707">
        <v>0</v>
      </c>
      <c r="H216" s="709">
        <v>0</v>
      </c>
      <c r="I216" s="706">
        <v>3.00000000000012E-5</v>
      </c>
      <c r="J216" s="707">
        <v>3.00000000000012E-5</v>
      </c>
      <c r="K216" s="710" t="s">
        <v>329</v>
      </c>
    </row>
    <row r="217" spans="1:11" ht="14.4" customHeight="1" thickBot="1" x14ac:dyDescent="0.35">
      <c r="A217" s="723" t="s">
        <v>538</v>
      </c>
      <c r="B217" s="701">
        <v>0</v>
      </c>
      <c r="C217" s="701">
        <v>1.34E-3</v>
      </c>
      <c r="D217" s="702">
        <v>1.34E-3</v>
      </c>
      <c r="E217" s="711" t="s">
        <v>329</v>
      </c>
      <c r="F217" s="701">
        <v>0</v>
      </c>
      <c r="G217" s="702">
        <v>0</v>
      </c>
      <c r="H217" s="704">
        <v>0</v>
      </c>
      <c r="I217" s="701">
        <v>3.00000000000012E-5</v>
      </c>
      <c r="J217" s="702">
        <v>3.00000000000012E-5</v>
      </c>
      <c r="K217" s="712" t="s">
        <v>329</v>
      </c>
    </row>
    <row r="218" spans="1:11" ht="14.4" customHeight="1" thickBot="1" x14ac:dyDescent="0.35">
      <c r="A218" s="723" t="s">
        <v>539</v>
      </c>
      <c r="B218" s="701">
        <v>0</v>
      </c>
      <c r="C218" s="701">
        <v>46</v>
      </c>
      <c r="D218" s="702">
        <v>46</v>
      </c>
      <c r="E218" s="711" t="s">
        <v>363</v>
      </c>
      <c r="F218" s="701">
        <v>0</v>
      </c>
      <c r="G218" s="702">
        <v>0</v>
      </c>
      <c r="H218" s="704">
        <v>0</v>
      </c>
      <c r="I218" s="701">
        <v>0</v>
      </c>
      <c r="J218" s="702">
        <v>0</v>
      </c>
      <c r="K218" s="712" t="s">
        <v>329</v>
      </c>
    </row>
    <row r="219" spans="1:11" ht="14.4" customHeight="1" thickBot="1" x14ac:dyDescent="0.35">
      <c r="A219" s="722" t="s">
        <v>540</v>
      </c>
      <c r="B219" s="706">
        <v>30.916563893875999</v>
      </c>
      <c r="C219" s="706">
        <v>35.05594</v>
      </c>
      <c r="D219" s="707">
        <v>4.1393761061229997</v>
      </c>
      <c r="E219" s="713">
        <v>1.1338886210100001</v>
      </c>
      <c r="F219" s="706">
        <v>0</v>
      </c>
      <c r="G219" s="707">
        <v>0</v>
      </c>
      <c r="H219" s="709">
        <v>0</v>
      </c>
      <c r="I219" s="706">
        <v>2.8925999999999998</v>
      </c>
      <c r="J219" s="707">
        <v>2.8925999999999998</v>
      </c>
      <c r="K219" s="710" t="s">
        <v>329</v>
      </c>
    </row>
    <row r="220" spans="1:11" ht="14.4" customHeight="1" thickBot="1" x14ac:dyDescent="0.35">
      <c r="A220" s="723" t="s">
        <v>541</v>
      </c>
      <c r="B220" s="701">
        <v>0</v>
      </c>
      <c r="C220" s="701">
        <v>0.84099999999999997</v>
      </c>
      <c r="D220" s="702">
        <v>0.84099999999999997</v>
      </c>
      <c r="E220" s="711" t="s">
        <v>363</v>
      </c>
      <c r="F220" s="701">
        <v>0</v>
      </c>
      <c r="G220" s="702">
        <v>0</v>
      </c>
      <c r="H220" s="704">
        <v>0</v>
      </c>
      <c r="I220" s="701">
        <v>0</v>
      </c>
      <c r="J220" s="702">
        <v>0</v>
      </c>
      <c r="K220" s="712" t="s">
        <v>329</v>
      </c>
    </row>
    <row r="221" spans="1:11" ht="14.4" customHeight="1" thickBot="1" x14ac:dyDescent="0.35">
      <c r="A221" s="723" t="s">
        <v>542</v>
      </c>
      <c r="B221" s="701">
        <v>30.916563893875999</v>
      </c>
      <c r="C221" s="701">
        <v>34.214939999999999</v>
      </c>
      <c r="D221" s="702">
        <v>3.2983761061229999</v>
      </c>
      <c r="E221" s="703">
        <v>1.1066863742499999</v>
      </c>
      <c r="F221" s="701">
        <v>0</v>
      </c>
      <c r="G221" s="702">
        <v>0</v>
      </c>
      <c r="H221" s="704">
        <v>0</v>
      </c>
      <c r="I221" s="701">
        <v>2.8925999999999998</v>
      </c>
      <c r="J221" s="702">
        <v>2.8925999999999998</v>
      </c>
      <c r="K221" s="712" t="s">
        <v>329</v>
      </c>
    </row>
    <row r="222" spans="1:11" ht="14.4" customHeight="1" thickBot="1" x14ac:dyDescent="0.35">
      <c r="A222" s="722" t="s">
        <v>543</v>
      </c>
      <c r="B222" s="706">
        <v>0</v>
      </c>
      <c r="C222" s="706">
        <v>8.4280000000000008</v>
      </c>
      <c r="D222" s="707">
        <v>8.4280000000000008</v>
      </c>
      <c r="E222" s="708" t="s">
        <v>363</v>
      </c>
      <c r="F222" s="706">
        <v>0</v>
      </c>
      <c r="G222" s="707">
        <v>0</v>
      </c>
      <c r="H222" s="709">
        <v>0</v>
      </c>
      <c r="I222" s="706">
        <v>0</v>
      </c>
      <c r="J222" s="707">
        <v>0</v>
      </c>
      <c r="K222" s="710" t="s">
        <v>329</v>
      </c>
    </row>
    <row r="223" spans="1:11" ht="14.4" customHeight="1" thickBot="1" x14ac:dyDescent="0.35">
      <c r="A223" s="723" t="s">
        <v>544</v>
      </c>
      <c r="B223" s="701">
        <v>0</v>
      </c>
      <c r="C223" s="701">
        <v>8.4280000000000008</v>
      </c>
      <c r="D223" s="702">
        <v>8.4280000000000008</v>
      </c>
      <c r="E223" s="711" t="s">
        <v>363</v>
      </c>
      <c r="F223" s="701">
        <v>0</v>
      </c>
      <c r="G223" s="702">
        <v>0</v>
      </c>
      <c r="H223" s="704">
        <v>0</v>
      </c>
      <c r="I223" s="701">
        <v>0</v>
      </c>
      <c r="J223" s="702">
        <v>0</v>
      </c>
      <c r="K223" s="712" t="s">
        <v>329</v>
      </c>
    </row>
    <row r="224" spans="1:11" ht="14.4" customHeight="1" thickBot="1" x14ac:dyDescent="0.35">
      <c r="A224" s="720" t="s">
        <v>545</v>
      </c>
      <c r="B224" s="701">
        <v>0</v>
      </c>
      <c r="C224" s="701">
        <v>-1.0902400000000001</v>
      </c>
      <c r="D224" s="702">
        <v>-1.0902400000000001</v>
      </c>
      <c r="E224" s="711" t="s">
        <v>363</v>
      </c>
      <c r="F224" s="701">
        <v>0</v>
      </c>
      <c r="G224" s="702">
        <v>0</v>
      </c>
      <c r="H224" s="704">
        <v>0</v>
      </c>
      <c r="I224" s="701">
        <v>0</v>
      </c>
      <c r="J224" s="702">
        <v>0</v>
      </c>
      <c r="K224" s="712" t="s">
        <v>329</v>
      </c>
    </row>
    <row r="225" spans="1:11" ht="14.4" customHeight="1" thickBot="1" x14ac:dyDescent="0.35">
      <c r="A225" s="726" t="s">
        <v>546</v>
      </c>
      <c r="B225" s="706">
        <v>0</v>
      </c>
      <c r="C225" s="706">
        <v>-1.0902400000000001</v>
      </c>
      <c r="D225" s="707">
        <v>-1.0902400000000001</v>
      </c>
      <c r="E225" s="708" t="s">
        <v>363</v>
      </c>
      <c r="F225" s="706">
        <v>0</v>
      </c>
      <c r="G225" s="707">
        <v>0</v>
      </c>
      <c r="H225" s="709">
        <v>0</v>
      </c>
      <c r="I225" s="706">
        <v>0</v>
      </c>
      <c r="J225" s="707">
        <v>0</v>
      </c>
      <c r="K225" s="710" t="s">
        <v>329</v>
      </c>
    </row>
    <row r="226" spans="1:11" ht="14.4" customHeight="1" thickBot="1" x14ac:dyDescent="0.35">
      <c r="A226" s="722" t="s">
        <v>547</v>
      </c>
      <c r="B226" s="706">
        <v>0</v>
      </c>
      <c r="C226" s="706">
        <v>-1.0902400000000001</v>
      </c>
      <c r="D226" s="707">
        <v>-1.0902400000000001</v>
      </c>
      <c r="E226" s="708" t="s">
        <v>363</v>
      </c>
      <c r="F226" s="706">
        <v>0</v>
      </c>
      <c r="G226" s="707">
        <v>0</v>
      </c>
      <c r="H226" s="709">
        <v>0</v>
      </c>
      <c r="I226" s="706">
        <v>0</v>
      </c>
      <c r="J226" s="707">
        <v>0</v>
      </c>
      <c r="K226" s="710" t="s">
        <v>329</v>
      </c>
    </row>
    <row r="227" spans="1:11" ht="14.4" customHeight="1" thickBot="1" x14ac:dyDescent="0.35">
      <c r="A227" s="723" t="s">
        <v>548</v>
      </c>
      <c r="B227" s="701">
        <v>0</v>
      </c>
      <c r="C227" s="701">
        <v>-1.0902400000000001</v>
      </c>
      <c r="D227" s="702">
        <v>-1.0902400000000001</v>
      </c>
      <c r="E227" s="711" t="s">
        <v>363</v>
      </c>
      <c r="F227" s="701">
        <v>0</v>
      </c>
      <c r="G227" s="702">
        <v>0</v>
      </c>
      <c r="H227" s="704">
        <v>0</v>
      </c>
      <c r="I227" s="701">
        <v>0</v>
      </c>
      <c r="J227" s="702">
        <v>0</v>
      </c>
      <c r="K227" s="712" t="s">
        <v>329</v>
      </c>
    </row>
    <row r="228" spans="1:11" ht="14.4" customHeight="1" thickBot="1" x14ac:dyDescent="0.35">
      <c r="A228" s="720" t="s">
        <v>549</v>
      </c>
      <c r="B228" s="701">
        <v>160.84726470211999</v>
      </c>
      <c r="C228" s="701">
        <v>717.28899999999999</v>
      </c>
      <c r="D228" s="702">
        <v>556.44173529787997</v>
      </c>
      <c r="E228" s="703">
        <v>4.4594417028370001</v>
      </c>
      <c r="F228" s="701">
        <v>637.09811156950695</v>
      </c>
      <c r="G228" s="702">
        <v>212.36603718983599</v>
      </c>
      <c r="H228" s="704">
        <v>3.0539999999999998</v>
      </c>
      <c r="I228" s="701">
        <v>12.215999999999999</v>
      </c>
      <c r="J228" s="702">
        <v>-200.15003718983601</v>
      </c>
      <c r="K228" s="705">
        <v>1.9174440761999999E-2</v>
      </c>
    </row>
    <row r="229" spans="1:11" ht="14.4" customHeight="1" thickBot="1" x14ac:dyDescent="0.35">
      <c r="A229" s="726" t="s">
        <v>550</v>
      </c>
      <c r="B229" s="706">
        <v>160.84726470211999</v>
      </c>
      <c r="C229" s="706">
        <v>717.28899999999999</v>
      </c>
      <c r="D229" s="707">
        <v>556.44173529787997</v>
      </c>
      <c r="E229" s="713">
        <v>4.4594417028370001</v>
      </c>
      <c r="F229" s="706">
        <v>637.09811156950695</v>
      </c>
      <c r="G229" s="707">
        <v>212.36603718983599</v>
      </c>
      <c r="H229" s="709">
        <v>3.0539999999999998</v>
      </c>
      <c r="I229" s="706">
        <v>12.215999999999999</v>
      </c>
      <c r="J229" s="707">
        <v>-200.15003718983601</v>
      </c>
      <c r="K229" s="714">
        <v>1.9174440761999999E-2</v>
      </c>
    </row>
    <row r="230" spans="1:11" ht="14.4" customHeight="1" thickBot="1" x14ac:dyDescent="0.35">
      <c r="A230" s="722" t="s">
        <v>551</v>
      </c>
      <c r="B230" s="706">
        <v>160.84726470211999</v>
      </c>
      <c r="C230" s="706">
        <v>680.64099999999996</v>
      </c>
      <c r="D230" s="707">
        <v>519.79373529787995</v>
      </c>
      <c r="E230" s="713">
        <v>4.2315982261830003</v>
      </c>
      <c r="F230" s="706">
        <v>601.276944405466</v>
      </c>
      <c r="G230" s="707">
        <v>200.425648135155</v>
      </c>
      <c r="H230" s="709">
        <v>0</v>
      </c>
      <c r="I230" s="706">
        <v>0</v>
      </c>
      <c r="J230" s="707">
        <v>-200.425648135155</v>
      </c>
      <c r="K230" s="714">
        <v>0</v>
      </c>
    </row>
    <row r="231" spans="1:11" ht="14.4" customHeight="1" thickBot="1" x14ac:dyDescent="0.35">
      <c r="A231" s="723" t="s">
        <v>552</v>
      </c>
      <c r="B231" s="701">
        <v>160.84726470211999</v>
      </c>
      <c r="C231" s="701">
        <v>680.64099999999996</v>
      </c>
      <c r="D231" s="702">
        <v>519.79373529787995</v>
      </c>
      <c r="E231" s="703">
        <v>4.2315982261830003</v>
      </c>
      <c r="F231" s="701">
        <v>601.276944405466</v>
      </c>
      <c r="G231" s="702">
        <v>200.425648135155</v>
      </c>
      <c r="H231" s="704">
        <v>0</v>
      </c>
      <c r="I231" s="701">
        <v>0</v>
      </c>
      <c r="J231" s="702">
        <v>-200.425648135155</v>
      </c>
      <c r="K231" s="705">
        <v>0</v>
      </c>
    </row>
    <row r="232" spans="1:11" ht="14.4" customHeight="1" thickBot="1" x14ac:dyDescent="0.35">
      <c r="A232" s="725" t="s">
        <v>553</v>
      </c>
      <c r="B232" s="701">
        <v>0</v>
      </c>
      <c r="C232" s="701">
        <v>36.648000000000003</v>
      </c>
      <c r="D232" s="702">
        <v>36.648000000000003</v>
      </c>
      <c r="E232" s="711" t="s">
        <v>329</v>
      </c>
      <c r="F232" s="701">
        <v>35.821167164041</v>
      </c>
      <c r="G232" s="702">
        <v>11.940389054680001</v>
      </c>
      <c r="H232" s="704">
        <v>3.0539999999999998</v>
      </c>
      <c r="I232" s="701">
        <v>12.215999999999999</v>
      </c>
      <c r="J232" s="702">
        <v>0.27561094531899999</v>
      </c>
      <c r="K232" s="705">
        <v>0.341027413876</v>
      </c>
    </row>
    <row r="233" spans="1:11" ht="14.4" customHeight="1" thickBot="1" x14ac:dyDescent="0.35">
      <c r="A233" s="723" t="s">
        <v>554</v>
      </c>
      <c r="B233" s="701">
        <v>0</v>
      </c>
      <c r="C233" s="701">
        <v>36.648000000000003</v>
      </c>
      <c r="D233" s="702">
        <v>36.648000000000003</v>
      </c>
      <c r="E233" s="711" t="s">
        <v>329</v>
      </c>
      <c r="F233" s="701">
        <v>35.821167164041</v>
      </c>
      <c r="G233" s="702">
        <v>11.940389054680001</v>
      </c>
      <c r="H233" s="704">
        <v>3.0539999999999998</v>
      </c>
      <c r="I233" s="701">
        <v>12.215999999999999</v>
      </c>
      <c r="J233" s="702">
        <v>0.27561094531899999</v>
      </c>
      <c r="K233" s="705">
        <v>0.341027413876</v>
      </c>
    </row>
    <row r="234" spans="1:11" ht="14.4" customHeight="1" thickBot="1" x14ac:dyDescent="0.35">
      <c r="A234" s="719" t="s">
        <v>555</v>
      </c>
      <c r="B234" s="701">
        <v>11727.274339260101</v>
      </c>
      <c r="C234" s="701">
        <v>14453.386860000001</v>
      </c>
      <c r="D234" s="702">
        <v>2726.11252073992</v>
      </c>
      <c r="E234" s="703">
        <v>1.2324591752409999</v>
      </c>
      <c r="F234" s="701">
        <v>12878.138152007499</v>
      </c>
      <c r="G234" s="702">
        <v>4292.7127173358203</v>
      </c>
      <c r="H234" s="704">
        <v>1306.64968</v>
      </c>
      <c r="I234" s="701">
        <v>5034.3747800000001</v>
      </c>
      <c r="J234" s="702">
        <v>741.66206266418601</v>
      </c>
      <c r="K234" s="705">
        <v>0.390924116559</v>
      </c>
    </row>
    <row r="235" spans="1:11" ht="14.4" customHeight="1" thickBot="1" x14ac:dyDescent="0.35">
      <c r="A235" s="724" t="s">
        <v>556</v>
      </c>
      <c r="B235" s="706">
        <v>11727.274339260101</v>
      </c>
      <c r="C235" s="706">
        <v>14453.386860000001</v>
      </c>
      <c r="D235" s="707">
        <v>2726.11252073992</v>
      </c>
      <c r="E235" s="713">
        <v>1.2324591752409999</v>
      </c>
      <c r="F235" s="706">
        <v>12878.138152007499</v>
      </c>
      <c r="G235" s="707">
        <v>4292.7127173358203</v>
      </c>
      <c r="H235" s="709">
        <v>1306.64968</v>
      </c>
      <c r="I235" s="706">
        <v>5034.3747800000001</v>
      </c>
      <c r="J235" s="707">
        <v>741.66206266418601</v>
      </c>
      <c r="K235" s="714">
        <v>0.390924116559</v>
      </c>
    </row>
    <row r="236" spans="1:11" ht="14.4" customHeight="1" thickBot="1" x14ac:dyDescent="0.35">
      <c r="A236" s="726" t="s">
        <v>54</v>
      </c>
      <c r="B236" s="706">
        <v>11727.274339260101</v>
      </c>
      <c r="C236" s="706">
        <v>14453.386860000001</v>
      </c>
      <c r="D236" s="707">
        <v>2726.11252073992</v>
      </c>
      <c r="E236" s="713">
        <v>1.2324591752409999</v>
      </c>
      <c r="F236" s="706">
        <v>12878.138152007499</v>
      </c>
      <c r="G236" s="707">
        <v>4292.7127173358203</v>
      </c>
      <c r="H236" s="709">
        <v>1306.64968</v>
      </c>
      <c r="I236" s="706">
        <v>5034.3747800000001</v>
      </c>
      <c r="J236" s="707">
        <v>741.66206266418601</v>
      </c>
      <c r="K236" s="714">
        <v>0.390924116559</v>
      </c>
    </row>
    <row r="237" spans="1:11" ht="14.4" customHeight="1" thickBot="1" x14ac:dyDescent="0.35">
      <c r="A237" s="725" t="s">
        <v>557</v>
      </c>
      <c r="B237" s="701">
        <v>0</v>
      </c>
      <c r="C237" s="701">
        <v>942.30231000000003</v>
      </c>
      <c r="D237" s="702">
        <v>942.30231000000003</v>
      </c>
      <c r="E237" s="711" t="s">
        <v>363</v>
      </c>
      <c r="F237" s="701">
        <v>437.08484646571202</v>
      </c>
      <c r="G237" s="702">
        <v>145.69494882190401</v>
      </c>
      <c r="H237" s="704">
        <v>45.181690000000003</v>
      </c>
      <c r="I237" s="701">
        <v>309.79973999999999</v>
      </c>
      <c r="J237" s="702">
        <v>164.10479117809601</v>
      </c>
      <c r="K237" s="705">
        <v>0.70878627457499999</v>
      </c>
    </row>
    <row r="238" spans="1:11" ht="14.4" customHeight="1" thickBot="1" x14ac:dyDescent="0.35">
      <c r="A238" s="723" t="s">
        <v>558</v>
      </c>
      <c r="B238" s="701">
        <v>0</v>
      </c>
      <c r="C238" s="701">
        <v>593.91899999999998</v>
      </c>
      <c r="D238" s="702">
        <v>593.91899999999998</v>
      </c>
      <c r="E238" s="711" t="s">
        <v>363</v>
      </c>
      <c r="F238" s="701">
        <v>0</v>
      </c>
      <c r="G238" s="702">
        <v>0</v>
      </c>
      <c r="H238" s="704">
        <v>0</v>
      </c>
      <c r="I238" s="701">
        <v>147.815</v>
      </c>
      <c r="J238" s="702">
        <v>147.815</v>
      </c>
      <c r="K238" s="712" t="s">
        <v>363</v>
      </c>
    </row>
    <row r="239" spans="1:11" ht="14.4" customHeight="1" thickBot="1" x14ac:dyDescent="0.35">
      <c r="A239" s="723" t="s">
        <v>559</v>
      </c>
      <c r="B239" s="701">
        <v>0</v>
      </c>
      <c r="C239" s="701">
        <v>348.38330999999999</v>
      </c>
      <c r="D239" s="702">
        <v>348.38330999999999</v>
      </c>
      <c r="E239" s="711" t="s">
        <v>363</v>
      </c>
      <c r="F239" s="701">
        <v>437.08484646571202</v>
      </c>
      <c r="G239" s="702">
        <v>145.69494882190401</v>
      </c>
      <c r="H239" s="704">
        <v>45.181690000000003</v>
      </c>
      <c r="I239" s="701">
        <v>161.98473999999999</v>
      </c>
      <c r="J239" s="702">
        <v>16.289791178095999</v>
      </c>
      <c r="K239" s="705">
        <v>0.37060250729299998</v>
      </c>
    </row>
    <row r="240" spans="1:11" ht="14.4" customHeight="1" thickBot="1" x14ac:dyDescent="0.35">
      <c r="A240" s="722" t="s">
        <v>560</v>
      </c>
      <c r="B240" s="706">
        <v>234.784945529471</v>
      </c>
      <c r="C240" s="706">
        <v>111.8415</v>
      </c>
      <c r="D240" s="707">
        <v>-122.94344552947101</v>
      </c>
      <c r="E240" s="713">
        <v>0.47635720317399999</v>
      </c>
      <c r="F240" s="706">
        <v>229.10737425089599</v>
      </c>
      <c r="G240" s="707">
        <v>76.369124750297999</v>
      </c>
      <c r="H240" s="709">
        <v>8.91</v>
      </c>
      <c r="I240" s="706">
        <v>36.954000000000001</v>
      </c>
      <c r="J240" s="707">
        <v>-39.415124750297998</v>
      </c>
      <c r="K240" s="714">
        <v>0.16129555026600001</v>
      </c>
    </row>
    <row r="241" spans="1:11" ht="14.4" customHeight="1" thickBot="1" x14ac:dyDescent="0.35">
      <c r="A241" s="723" t="s">
        <v>561</v>
      </c>
      <c r="B241" s="701">
        <v>234.784945529471</v>
      </c>
      <c r="C241" s="701">
        <v>111.8415</v>
      </c>
      <c r="D241" s="702">
        <v>-122.94344552947101</v>
      </c>
      <c r="E241" s="703">
        <v>0.47635720317399999</v>
      </c>
      <c r="F241" s="701">
        <v>229.10737425089599</v>
      </c>
      <c r="G241" s="702">
        <v>76.369124750297999</v>
      </c>
      <c r="H241" s="704">
        <v>8.91</v>
      </c>
      <c r="I241" s="701">
        <v>36.954000000000001</v>
      </c>
      <c r="J241" s="702">
        <v>-39.415124750297998</v>
      </c>
      <c r="K241" s="705">
        <v>0.16129555026600001</v>
      </c>
    </row>
    <row r="242" spans="1:11" ht="14.4" customHeight="1" thickBot="1" x14ac:dyDescent="0.35">
      <c r="A242" s="722" t="s">
        <v>562</v>
      </c>
      <c r="B242" s="706">
        <v>597.51814260970502</v>
      </c>
      <c r="C242" s="706">
        <v>447.82373999999999</v>
      </c>
      <c r="D242" s="707">
        <v>-149.69440260970501</v>
      </c>
      <c r="E242" s="713">
        <v>0.74947304201300002</v>
      </c>
      <c r="F242" s="706">
        <v>675.57830362879099</v>
      </c>
      <c r="G242" s="707">
        <v>225.19276787626401</v>
      </c>
      <c r="H242" s="709">
        <v>43.142020000000002</v>
      </c>
      <c r="I242" s="706">
        <v>179.9632</v>
      </c>
      <c r="J242" s="707">
        <v>-45.229567876262998</v>
      </c>
      <c r="K242" s="714">
        <v>0.266383924755</v>
      </c>
    </row>
    <row r="243" spans="1:11" ht="14.4" customHeight="1" thickBot="1" x14ac:dyDescent="0.35">
      <c r="A243" s="723" t="s">
        <v>563</v>
      </c>
      <c r="B243" s="701">
        <v>570.38470460872304</v>
      </c>
      <c r="C243" s="701">
        <v>421.06</v>
      </c>
      <c r="D243" s="702">
        <v>-149.32470460872301</v>
      </c>
      <c r="E243" s="703">
        <v>0.73820352579199999</v>
      </c>
      <c r="F243" s="701">
        <v>628.68438748739698</v>
      </c>
      <c r="G243" s="702">
        <v>209.56146249579899</v>
      </c>
      <c r="H243" s="704">
        <v>39.957999999999998</v>
      </c>
      <c r="I243" s="701">
        <v>166.49799999999999</v>
      </c>
      <c r="J243" s="702">
        <v>-43.063462495797999</v>
      </c>
      <c r="K243" s="705">
        <v>0.26483558891100001</v>
      </c>
    </row>
    <row r="244" spans="1:11" ht="14.4" customHeight="1" thickBot="1" x14ac:dyDescent="0.35">
      <c r="A244" s="723" t="s">
        <v>564</v>
      </c>
      <c r="B244" s="701">
        <v>0</v>
      </c>
      <c r="C244" s="701">
        <v>1.1828000000000001</v>
      </c>
      <c r="D244" s="702">
        <v>1.1828000000000001</v>
      </c>
      <c r="E244" s="711" t="s">
        <v>363</v>
      </c>
      <c r="F244" s="701">
        <v>0</v>
      </c>
      <c r="G244" s="702">
        <v>0</v>
      </c>
      <c r="H244" s="704">
        <v>0</v>
      </c>
      <c r="I244" s="701">
        <v>0</v>
      </c>
      <c r="J244" s="702">
        <v>0</v>
      </c>
      <c r="K244" s="705">
        <v>4</v>
      </c>
    </row>
    <row r="245" spans="1:11" ht="14.4" customHeight="1" thickBot="1" x14ac:dyDescent="0.35">
      <c r="A245" s="723" t="s">
        <v>565</v>
      </c>
      <c r="B245" s="701">
        <v>27.133438000982</v>
      </c>
      <c r="C245" s="701">
        <v>25.580939999999998</v>
      </c>
      <c r="D245" s="702">
        <v>-1.552498000982</v>
      </c>
      <c r="E245" s="703">
        <v>0.94278284967299997</v>
      </c>
      <c r="F245" s="701">
        <v>46.893916141394001</v>
      </c>
      <c r="G245" s="702">
        <v>15.631305380463999</v>
      </c>
      <c r="H245" s="704">
        <v>3.1840199999999999</v>
      </c>
      <c r="I245" s="701">
        <v>13.465199999999999</v>
      </c>
      <c r="J245" s="702">
        <v>-2.1661053804639998</v>
      </c>
      <c r="K245" s="705">
        <v>0.28714172557899997</v>
      </c>
    </row>
    <row r="246" spans="1:11" ht="14.4" customHeight="1" thickBot="1" x14ac:dyDescent="0.35">
      <c r="A246" s="722" t="s">
        <v>566</v>
      </c>
      <c r="B246" s="706">
        <v>735.83096427918997</v>
      </c>
      <c r="C246" s="706">
        <v>787.35893999999996</v>
      </c>
      <c r="D246" s="707">
        <v>51.527975720809003</v>
      </c>
      <c r="E246" s="713">
        <v>1.0700269195259999</v>
      </c>
      <c r="F246" s="706">
        <v>697.64008267616202</v>
      </c>
      <c r="G246" s="707">
        <v>232.546694225387</v>
      </c>
      <c r="H246" s="709">
        <v>0</v>
      </c>
      <c r="I246" s="706">
        <v>178.03435999999999</v>
      </c>
      <c r="J246" s="707">
        <v>-54.512334225387001</v>
      </c>
      <c r="K246" s="714">
        <v>0.255195142052</v>
      </c>
    </row>
    <row r="247" spans="1:11" ht="14.4" customHeight="1" thickBot="1" x14ac:dyDescent="0.35">
      <c r="A247" s="723" t="s">
        <v>567</v>
      </c>
      <c r="B247" s="701">
        <v>735.83096427918997</v>
      </c>
      <c r="C247" s="701">
        <v>787.35893999999996</v>
      </c>
      <c r="D247" s="702">
        <v>51.527975720809003</v>
      </c>
      <c r="E247" s="703">
        <v>1.0700269195259999</v>
      </c>
      <c r="F247" s="701">
        <v>697.64008267616202</v>
      </c>
      <c r="G247" s="702">
        <v>232.546694225387</v>
      </c>
      <c r="H247" s="704">
        <v>0</v>
      </c>
      <c r="I247" s="701">
        <v>178.03435999999999</v>
      </c>
      <c r="J247" s="702">
        <v>-54.512334225387001</v>
      </c>
      <c r="K247" s="705">
        <v>0.255195142052</v>
      </c>
    </row>
    <row r="248" spans="1:11" ht="14.4" customHeight="1" thickBot="1" x14ac:dyDescent="0.35">
      <c r="A248" s="722" t="s">
        <v>568</v>
      </c>
      <c r="B248" s="706">
        <v>0</v>
      </c>
      <c r="C248" s="706">
        <v>12.561</v>
      </c>
      <c r="D248" s="707">
        <v>12.561</v>
      </c>
      <c r="E248" s="708" t="s">
        <v>363</v>
      </c>
      <c r="F248" s="706">
        <v>0</v>
      </c>
      <c r="G248" s="707">
        <v>0</v>
      </c>
      <c r="H248" s="709">
        <v>1.282</v>
      </c>
      <c r="I248" s="706">
        <v>3.77</v>
      </c>
      <c r="J248" s="707">
        <v>3.77</v>
      </c>
      <c r="K248" s="710" t="s">
        <v>363</v>
      </c>
    </row>
    <row r="249" spans="1:11" ht="14.4" customHeight="1" thickBot="1" x14ac:dyDescent="0.35">
      <c r="A249" s="723" t="s">
        <v>569</v>
      </c>
      <c r="B249" s="701">
        <v>0</v>
      </c>
      <c r="C249" s="701">
        <v>12.561</v>
      </c>
      <c r="D249" s="702">
        <v>12.561</v>
      </c>
      <c r="E249" s="711" t="s">
        <v>363</v>
      </c>
      <c r="F249" s="701">
        <v>0</v>
      </c>
      <c r="G249" s="702">
        <v>0</v>
      </c>
      <c r="H249" s="704">
        <v>1.282</v>
      </c>
      <c r="I249" s="701">
        <v>3.77</v>
      </c>
      <c r="J249" s="702">
        <v>3.77</v>
      </c>
      <c r="K249" s="712" t="s">
        <v>363</v>
      </c>
    </row>
    <row r="250" spans="1:11" ht="14.4" customHeight="1" thickBot="1" x14ac:dyDescent="0.35">
      <c r="A250" s="722" t="s">
        <v>570</v>
      </c>
      <c r="B250" s="706">
        <v>3238.4546778547301</v>
      </c>
      <c r="C250" s="706">
        <v>2712.3717999999999</v>
      </c>
      <c r="D250" s="707">
        <v>-526.08287785473101</v>
      </c>
      <c r="E250" s="713">
        <v>0.83755126126900004</v>
      </c>
      <c r="F250" s="706">
        <v>3641.9022454727401</v>
      </c>
      <c r="G250" s="707">
        <v>1213.96741515758</v>
      </c>
      <c r="H250" s="709">
        <v>190.09593000000001</v>
      </c>
      <c r="I250" s="706">
        <v>979.30811000000097</v>
      </c>
      <c r="J250" s="707">
        <v>-234.65930515757901</v>
      </c>
      <c r="K250" s="714">
        <v>0.26890016370300002</v>
      </c>
    </row>
    <row r="251" spans="1:11" ht="14.4" customHeight="1" thickBot="1" x14ac:dyDescent="0.35">
      <c r="A251" s="723" t="s">
        <v>571</v>
      </c>
      <c r="B251" s="701">
        <v>3238.4546778547301</v>
      </c>
      <c r="C251" s="701">
        <v>2712.3717999999999</v>
      </c>
      <c r="D251" s="702">
        <v>-526.08287785473101</v>
      </c>
      <c r="E251" s="703">
        <v>0.83755126126900004</v>
      </c>
      <c r="F251" s="701">
        <v>3641.9022454727401</v>
      </c>
      <c r="G251" s="702">
        <v>1213.96741515758</v>
      </c>
      <c r="H251" s="704">
        <v>190.09593000000001</v>
      </c>
      <c r="I251" s="701">
        <v>979.30811000000097</v>
      </c>
      <c r="J251" s="702">
        <v>-234.65930515757901</v>
      </c>
      <c r="K251" s="705">
        <v>0.26890016370300002</v>
      </c>
    </row>
    <row r="252" spans="1:11" ht="14.4" customHeight="1" thickBot="1" x14ac:dyDescent="0.35">
      <c r="A252" s="722" t="s">
        <v>572</v>
      </c>
      <c r="B252" s="706">
        <v>0</v>
      </c>
      <c r="C252" s="706">
        <v>1717.5936300000001</v>
      </c>
      <c r="D252" s="707">
        <v>1717.5936300000001</v>
      </c>
      <c r="E252" s="708" t="s">
        <v>363</v>
      </c>
      <c r="F252" s="706">
        <v>0</v>
      </c>
      <c r="G252" s="707">
        <v>0</v>
      </c>
      <c r="H252" s="709">
        <v>164.18610000000001</v>
      </c>
      <c r="I252" s="706">
        <v>576.62235000000101</v>
      </c>
      <c r="J252" s="707">
        <v>576.62235000000101</v>
      </c>
      <c r="K252" s="710" t="s">
        <v>363</v>
      </c>
    </row>
    <row r="253" spans="1:11" ht="14.4" customHeight="1" thickBot="1" x14ac:dyDescent="0.35">
      <c r="A253" s="723" t="s">
        <v>573</v>
      </c>
      <c r="B253" s="701">
        <v>0</v>
      </c>
      <c r="C253" s="701">
        <v>1717.5936300000001</v>
      </c>
      <c r="D253" s="702">
        <v>1717.5936300000001</v>
      </c>
      <c r="E253" s="711" t="s">
        <v>363</v>
      </c>
      <c r="F253" s="701">
        <v>0</v>
      </c>
      <c r="G253" s="702">
        <v>0</v>
      </c>
      <c r="H253" s="704">
        <v>164.18610000000001</v>
      </c>
      <c r="I253" s="701">
        <v>576.62235000000101</v>
      </c>
      <c r="J253" s="702">
        <v>576.62235000000101</v>
      </c>
      <c r="K253" s="712" t="s">
        <v>363</v>
      </c>
    </row>
    <row r="254" spans="1:11" ht="14.4" customHeight="1" thickBot="1" x14ac:dyDescent="0.35">
      <c r="A254" s="722" t="s">
        <v>574</v>
      </c>
      <c r="B254" s="706">
        <v>6920.6856089869898</v>
      </c>
      <c r="C254" s="706">
        <v>7721.5339400000003</v>
      </c>
      <c r="D254" s="707">
        <v>800.84833101301501</v>
      </c>
      <c r="E254" s="713">
        <v>1.1157180626680001</v>
      </c>
      <c r="F254" s="706">
        <v>7196.8252995131497</v>
      </c>
      <c r="G254" s="707">
        <v>2398.9417665043802</v>
      </c>
      <c r="H254" s="709">
        <v>853.85194000000001</v>
      </c>
      <c r="I254" s="706">
        <v>2769.9230200000002</v>
      </c>
      <c r="J254" s="707">
        <v>370.981253495619</v>
      </c>
      <c r="K254" s="714">
        <v>0.38488123647900002</v>
      </c>
    </row>
    <row r="255" spans="1:11" ht="14.4" customHeight="1" thickBot="1" x14ac:dyDescent="0.35">
      <c r="A255" s="723" t="s">
        <v>575</v>
      </c>
      <c r="B255" s="701">
        <v>6920.6856089869898</v>
      </c>
      <c r="C255" s="701">
        <v>7721.5339400000003</v>
      </c>
      <c r="D255" s="702">
        <v>800.84833101301501</v>
      </c>
      <c r="E255" s="703">
        <v>1.1157180626680001</v>
      </c>
      <c r="F255" s="701">
        <v>7196.8252995131497</v>
      </c>
      <c r="G255" s="702">
        <v>2398.9417665043802</v>
      </c>
      <c r="H255" s="704">
        <v>853.85194000000001</v>
      </c>
      <c r="I255" s="701">
        <v>2769.9230200000002</v>
      </c>
      <c r="J255" s="702">
        <v>370.981253495619</v>
      </c>
      <c r="K255" s="705">
        <v>0.38488123647900002</v>
      </c>
    </row>
    <row r="256" spans="1:11" ht="14.4" customHeight="1" thickBot="1" x14ac:dyDescent="0.35">
      <c r="A256" s="719" t="s">
        <v>576</v>
      </c>
      <c r="B256" s="701">
        <v>0</v>
      </c>
      <c r="C256" s="701">
        <v>2428.50146</v>
      </c>
      <c r="D256" s="702">
        <v>2428.50146</v>
      </c>
      <c r="E256" s="711" t="s">
        <v>329</v>
      </c>
      <c r="F256" s="701">
        <v>0</v>
      </c>
      <c r="G256" s="702">
        <v>0</v>
      </c>
      <c r="H256" s="704">
        <v>0.24296000000000001</v>
      </c>
      <c r="I256" s="701">
        <v>273.65285</v>
      </c>
      <c r="J256" s="702">
        <v>273.65285</v>
      </c>
      <c r="K256" s="712" t="s">
        <v>363</v>
      </c>
    </row>
    <row r="257" spans="1:11" ht="14.4" customHeight="1" thickBot="1" x14ac:dyDescent="0.35">
      <c r="A257" s="724" t="s">
        <v>577</v>
      </c>
      <c r="B257" s="706">
        <v>0</v>
      </c>
      <c r="C257" s="706">
        <v>2428.50146</v>
      </c>
      <c r="D257" s="707">
        <v>2428.50146</v>
      </c>
      <c r="E257" s="708" t="s">
        <v>329</v>
      </c>
      <c r="F257" s="706">
        <v>0</v>
      </c>
      <c r="G257" s="707">
        <v>0</v>
      </c>
      <c r="H257" s="709">
        <v>0.24296000000000001</v>
      </c>
      <c r="I257" s="706">
        <v>273.65285</v>
      </c>
      <c r="J257" s="707">
        <v>273.65285</v>
      </c>
      <c r="K257" s="710" t="s">
        <v>363</v>
      </c>
    </row>
    <row r="258" spans="1:11" ht="14.4" customHeight="1" thickBot="1" x14ac:dyDescent="0.35">
      <c r="A258" s="726" t="s">
        <v>578</v>
      </c>
      <c r="B258" s="706">
        <v>0</v>
      </c>
      <c r="C258" s="706">
        <v>2428.50146</v>
      </c>
      <c r="D258" s="707">
        <v>2428.50146</v>
      </c>
      <c r="E258" s="708" t="s">
        <v>329</v>
      </c>
      <c r="F258" s="706">
        <v>0</v>
      </c>
      <c r="G258" s="707">
        <v>0</v>
      </c>
      <c r="H258" s="709">
        <v>0.24296000000000001</v>
      </c>
      <c r="I258" s="706">
        <v>273.65285</v>
      </c>
      <c r="J258" s="707">
        <v>273.65285</v>
      </c>
      <c r="K258" s="710" t="s">
        <v>363</v>
      </c>
    </row>
    <row r="259" spans="1:11" ht="14.4" customHeight="1" thickBot="1" x14ac:dyDescent="0.35">
      <c r="A259" s="722" t="s">
        <v>579</v>
      </c>
      <c r="B259" s="706">
        <v>0</v>
      </c>
      <c r="C259" s="706">
        <v>2428.50146</v>
      </c>
      <c r="D259" s="707">
        <v>2428.50146</v>
      </c>
      <c r="E259" s="708" t="s">
        <v>363</v>
      </c>
      <c r="F259" s="706">
        <v>0</v>
      </c>
      <c r="G259" s="707">
        <v>0</v>
      </c>
      <c r="H259" s="709">
        <v>0.24296000000000001</v>
      </c>
      <c r="I259" s="706">
        <v>273.65285</v>
      </c>
      <c r="J259" s="707">
        <v>273.65285</v>
      </c>
      <c r="K259" s="710" t="s">
        <v>363</v>
      </c>
    </row>
    <row r="260" spans="1:11" ht="14.4" customHeight="1" thickBot="1" x14ac:dyDescent="0.35">
      <c r="A260" s="723" t="s">
        <v>580</v>
      </c>
      <c r="B260" s="701">
        <v>0</v>
      </c>
      <c r="C260" s="701">
        <v>1.3408599999999999</v>
      </c>
      <c r="D260" s="702">
        <v>1.3408599999999999</v>
      </c>
      <c r="E260" s="711" t="s">
        <v>363</v>
      </c>
      <c r="F260" s="701">
        <v>0</v>
      </c>
      <c r="G260" s="702">
        <v>0</v>
      </c>
      <c r="H260" s="704">
        <v>0.24296000000000001</v>
      </c>
      <c r="I260" s="701">
        <v>0.56049000000000004</v>
      </c>
      <c r="J260" s="702">
        <v>0.56049000000000004</v>
      </c>
      <c r="K260" s="712" t="s">
        <v>363</v>
      </c>
    </row>
    <row r="261" spans="1:11" ht="14.4" customHeight="1" thickBot="1" x14ac:dyDescent="0.35">
      <c r="A261" s="723" t="s">
        <v>581</v>
      </c>
      <c r="B261" s="701">
        <v>0</v>
      </c>
      <c r="C261" s="701">
        <v>23.1996</v>
      </c>
      <c r="D261" s="702">
        <v>23.1996</v>
      </c>
      <c r="E261" s="711" t="s">
        <v>363</v>
      </c>
      <c r="F261" s="701">
        <v>0</v>
      </c>
      <c r="G261" s="702">
        <v>0</v>
      </c>
      <c r="H261" s="704">
        <v>0</v>
      </c>
      <c r="I261" s="701">
        <v>1.44936</v>
      </c>
      <c r="J261" s="702">
        <v>1.44936</v>
      </c>
      <c r="K261" s="712" t="s">
        <v>363</v>
      </c>
    </row>
    <row r="262" spans="1:11" ht="14.4" customHeight="1" thickBot="1" x14ac:dyDescent="0.35">
      <c r="A262" s="723" t="s">
        <v>582</v>
      </c>
      <c r="B262" s="701">
        <v>0</v>
      </c>
      <c r="C262" s="701">
        <v>2403.9609999999998</v>
      </c>
      <c r="D262" s="702">
        <v>2403.9609999999998</v>
      </c>
      <c r="E262" s="711" t="s">
        <v>363</v>
      </c>
      <c r="F262" s="701">
        <v>0</v>
      </c>
      <c r="G262" s="702">
        <v>0</v>
      </c>
      <c r="H262" s="704">
        <v>0</v>
      </c>
      <c r="I262" s="701">
        <v>271.64299999999997</v>
      </c>
      <c r="J262" s="702">
        <v>271.64299999999997</v>
      </c>
      <c r="K262" s="712" t="s">
        <v>363</v>
      </c>
    </row>
    <row r="263" spans="1:11" ht="14.4" customHeight="1" thickBot="1" x14ac:dyDescent="0.35">
      <c r="A263" s="727"/>
      <c r="B263" s="701">
        <v>53763.058313100802</v>
      </c>
      <c r="C263" s="701">
        <v>86909.420239999294</v>
      </c>
      <c r="D263" s="702">
        <v>33146.361926898498</v>
      </c>
      <c r="E263" s="703">
        <v>1.616526718659</v>
      </c>
      <c r="F263" s="701">
        <v>143430.28240572699</v>
      </c>
      <c r="G263" s="702">
        <v>47810.094135242303</v>
      </c>
      <c r="H263" s="704">
        <v>6401.59235000017</v>
      </c>
      <c r="I263" s="701">
        <v>36614.8961000001</v>
      </c>
      <c r="J263" s="702">
        <v>-11195.1980352422</v>
      </c>
      <c r="K263" s="705">
        <v>0.25528009487100001</v>
      </c>
    </row>
    <row r="264" spans="1:11" ht="14.4" customHeight="1" thickBot="1" x14ac:dyDescent="0.35">
      <c r="A264" s="728" t="s">
        <v>66</v>
      </c>
      <c r="B264" s="715">
        <v>53763.058313100802</v>
      </c>
      <c r="C264" s="715">
        <v>86909.420239999294</v>
      </c>
      <c r="D264" s="716">
        <v>33146.361926898498</v>
      </c>
      <c r="E264" s="717" t="s">
        <v>329</v>
      </c>
      <c r="F264" s="715">
        <v>143430.28240572699</v>
      </c>
      <c r="G264" s="716">
        <v>47810.094135242303</v>
      </c>
      <c r="H264" s="715">
        <v>6401.59235000017</v>
      </c>
      <c r="I264" s="715">
        <v>36614.8961000001</v>
      </c>
      <c r="J264" s="716">
        <v>-11195.1980352422</v>
      </c>
      <c r="K264" s="718">
        <v>0.25528009487100001</v>
      </c>
    </row>
  </sheetData>
  <autoFilter ref="A5"/>
  <mergeCells count="8">
    <mergeCell ref="A1:K1"/>
    <mergeCell ref="B3:E4"/>
    <mergeCell ref="F3:K3"/>
    <mergeCell ref="F4:F5"/>
    <mergeCell ref="G4:G5"/>
    <mergeCell ref="I4:I5"/>
    <mergeCell ref="J4:J5"/>
    <mergeCell ref="K4:K5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9">
    <tabColor theme="3" tint="0.39997558519241921"/>
    <pageSetUpPr fitToPage="1"/>
  </sheetPr>
  <dimension ref="A1:J63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RowHeight="14.4" customHeight="1" outlineLevelCol="1" x14ac:dyDescent="0.3"/>
  <cols>
    <col min="1" max="1" width="5.5546875" style="330" customWidth="1"/>
    <col min="2" max="2" width="61.109375" style="330" customWidth="1"/>
    <col min="3" max="3" width="9.5546875" style="247" hidden="1" customWidth="1" outlineLevel="1"/>
    <col min="4" max="4" width="9.5546875" style="331" customWidth="1" collapsed="1"/>
    <col min="5" max="5" width="2.21875" style="331" customWidth="1"/>
    <col min="6" max="6" width="9.5546875" style="332" customWidth="1"/>
    <col min="7" max="7" width="9.5546875" style="329" customWidth="1"/>
    <col min="8" max="9" width="9.5546875" style="247" customWidth="1"/>
    <col min="10" max="10" width="0" style="247" hidden="1" customWidth="1"/>
    <col min="11" max="16384" width="8.88671875" style="247"/>
  </cols>
  <sheetData>
    <row r="1" spans="1:10" ht="18.600000000000001" customHeight="1" thickBot="1" x14ac:dyDescent="0.4">
      <c r="A1" s="542" t="s">
        <v>175</v>
      </c>
      <c r="B1" s="543"/>
      <c r="C1" s="543"/>
      <c r="D1" s="543"/>
      <c r="E1" s="543"/>
      <c r="F1" s="543"/>
      <c r="G1" s="513"/>
      <c r="H1" s="544"/>
      <c r="I1" s="544"/>
    </row>
    <row r="2" spans="1:10" ht="14.4" customHeight="1" thickBot="1" x14ac:dyDescent="0.35">
      <c r="A2" s="371" t="s">
        <v>328</v>
      </c>
      <c r="B2" s="328"/>
      <c r="C2" s="328"/>
      <c r="D2" s="328"/>
      <c r="E2" s="328"/>
      <c r="F2" s="328"/>
    </row>
    <row r="3" spans="1:10" ht="14.4" customHeight="1" thickBot="1" x14ac:dyDescent="0.35">
      <c r="A3" s="371"/>
      <c r="B3" s="437"/>
      <c r="C3" s="436">
        <v>2015</v>
      </c>
      <c r="D3" s="378">
        <v>2018</v>
      </c>
      <c r="E3" s="11"/>
      <c r="F3" s="521">
        <v>2019</v>
      </c>
      <c r="G3" s="539"/>
      <c r="H3" s="539"/>
      <c r="I3" s="522"/>
    </row>
    <row r="4" spans="1:10" ht="14.4" customHeight="1" thickBot="1" x14ac:dyDescent="0.35">
      <c r="A4" s="382" t="s">
        <v>0</v>
      </c>
      <c r="B4" s="383" t="s">
        <v>239</v>
      </c>
      <c r="C4" s="540" t="s">
        <v>93</v>
      </c>
      <c r="D4" s="541"/>
      <c r="E4" s="384"/>
      <c r="F4" s="379" t="s">
        <v>93</v>
      </c>
      <c r="G4" s="380" t="s">
        <v>94</v>
      </c>
      <c r="H4" s="380" t="s">
        <v>68</v>
      </c>
      <c r="I4" s="381" t="s">
        <v>95</v>
      </c>
    </row>
    <row r="5" spans="1:10" ht="14.4" customHeight="1" x14ac:dyDescent="0.3">
      <c r="A5" s="729" t="s">
        <v>583</v>
      </c>
      <c r="B5" s="730" t="s">
        <v>584</v>
      </c>
      <c r="C5" s="731" t="s">
        <v>585</v>
      </c>
      <c r="D5" s="731" t="s">
        <v>585</v>
      </c>
      <c r="E5" s="731"/>
      <c r="F5" s="731" t="s">
        <v>585</v>
      </c>
      <c r="G5" s="731" t="s">
        <v>585</v>
      </c>
      <c r="H5" s="731" t="s">
        <v>585</v>
      </c>
      <c r="I5" s="732" t="s">
        <v>585</v>
      </c>
      <c r="J5" s="733" t="s">
        <v>73</v>
      </c>
    </row>
    <row r="6" spans="1:10" ht="14.4" customHeight="1" x14ac:dyDescent="0.3">
      <c r="A6" s="729" t="s">
        <v>583</v>
      </c>
      <c r="B6" s="730" t="s">
        <v>586</v>
      </c>
      <c r="C6" s="731">
        <v>10963.828040000006</v>
      </c>
      <c r="D6" s="731">
        <v>11516.969619999996</v>
      </c>
      <c r="E6" s="731"/>
      <c r="F6" s="731">
        <v>12164.758719999998</v>
      </c>
      <c r="G6" s="731">
        <v>11666.685101806639</v>
      </c>
      <c r="H6" s="731">
        <v>498.07361819335893</v>
      </c>
      <c r="I6" s="732">
        <v>1.0426919569566706</v>
      </c>
      <c r="J6" s="733" t="s">
        <v>1</v>
      </c>
    </row>
    <row r="7" spans="1:10" ht="14.4" customHeight="1" x14ac:dyDescent="0.3">
      <c r="A7" s="729" t="s">
        <v>583</v>
      </c>
      <c r="B7" s="730" t="s">
        <v>587</v>
      </c>
      <c r="C7" s="731">
        <v>194.33551000000003</v>
      </c>
      <c r="D7" s="731">
        <v>108.48725999999999</v>
      </c>
      <c r="E7" s="731"/>
      <c r="F7" s="731">
        <v>58.882549999999995</v>
      </c>
      <c r="G7" s="731">
        <v>123.33333593750001</v>
      </c>
      <c r="H7" s="731">
        <v>-64.450785937500015</v>
      </c>
      <c r="I7" s="732">
        <v>0.47742607100029405</v>
      </c>
      <c r="J7" s="733" t="s">
        <v>1</v>
      </c>
    </row>
    <row r="8" spans="1:10" ht="14.4" customHeight="1" x14ac:dyDescent="0.3">
      <c r="A8" s="729" t="s">
        <v>583</v>
      </c>
      <c r="B8" s="730" t="s">
        <v>588</v>
      </c>
      <c r="C8" s="731">
        <v>68.762339999999995</v>
      </c>
      <c r="D8" s="731">
        <v>84.07056</v>
      </c>
      <c r="E8" s="731"/>
      <c r="F8" s="731">
        <v>69.60026000000002</v>
      </c>
      <c r="G8" s="731">
        <v>76.666667968750005</v>
      </c>
      <c r="H8" s="731">
        <v>-7.066407968749985</v>
      </c>
      <c r="I8" s="732">
        <v>0.90782946284257049</v>
      </c>
      <c r="J8" s="733" t="s">
        <v>1</v>
      </c>
    </row>
    <row r="9" spans="1:10" ht="14.4" customHeight="1" x14ac:dyDescent="0.3">
      <c r="A9" s="729" t="s">
        <v>583</v>
      </c>
      <c r="B9" s="730" t="s">
        <v>589</v>
      </c>
      <c r="C9" s="731">
        <v>50.091800000000006</v>
      </c>
      <c r="D9" s="731">
        <v>0</v>
      </c>
      <c r="E9" s="731"/>
      <c r="F9" s="731">
        <v>0</v>
      </c>
      <c r="G9" s="731">
        <v>20</v>
      </c>
      <c r="H9" s="731">
        <v>-20</v>
      </c>
      <c r="I9" s="732">
        <v>0</v>
      </c>
      <c r="J9" s="733" t="s">
        <v>1</v>
      </c>
    </row>
    <row r="10" spans="1:10" ht="14.4" customHeight="1" x14ac:dyDescent="0.3">
      <c r="A10" s="729" t="s">
        <v>583</v>
      </c>
      <c r="B10" s="730" t="s">
        <v>590</v>
      </c>
      <c r="C10" s="731">
        <v>0</v>
      </c>
      <c r="D10" s="731">
        <v>0.65551999999999999</v>
      </c>
      <c r="E10" s="731"/>
      <c r="F10" s="731">
        <v>0</v>
      </c>
      <c r="G10" s="731">
        <v>1.6666666259765626</v>
      </c>
      <c r="H10" s="731">
        <v>-1.6666666259765626</v>
      </c>
      <c r="I10" s="732">
        <v>0</v>
      </c>
      <c r="J10" s="733" t="s">
        <v>1</v>
      </c>
    </row>
    <row r="11" spans="1:10" ht="14.4" customHeight="1" x14ac:dyDescent="0.3">
      <c r="A11" s="729" t="s">
        <v>583</v>
      </c>
      <c r="B11" s="730" t="s">
        <v>591</v>
      </c>
      <c r="C11" s="731">
        <v>85.723489999999998</v>
      </c>
      <c r="D11" s="731">
        <v>77.735869999999977</v>
      </c>
      <c r="E11" s="731"/>
      <c r="F11" s="731">
        <v>111.87799000000003</v>
      </c>
      <c r="G11" s="731">
        <v>95.000003906250001</v>
      </c>
      <c r="H11" s="731">
        <v>16.877986093750025</v>
      </c>
      <c r="I11" s="732">
        <v>1.1776630042079359</v>
      </c>
      <c r="J11" s="733" t="s">
        <v>1</v>
      </c>
    </row>
    <row r="12" spans="1:10" ht="14.4" customHeight="1" x14ac:dyDescent="0.3">
      <c r="A12" s="729" t="s">
        <v>583</v>
      </c>
      <c r="B12" s="730" t="s">
        <v>592</v>
      </c>
      <c r="C12" s="731">
        <v>62.867890000000003</v>
      </c>
      <c r="D12" s="731">
        <v>7.6138700000000004</v>
      </c>
      <c r="E12" s="731"/>
      <c r="F12" s="731">
        <v>2.0419799999999997</v>
      </c>
      <c r="G12" s="731">
        <v>10.000000732421874</v>
      </c>
      <c r="H12" s="731">
        <v>-7.9580207324218746</v>
      </c>
      <c r="I12" s="732">
        <v>0.20419798504409287</v>
      </c>
      <c r="J12" s="733" t="s">
        <v>1</v>
      </c>
    </row>
    <row r="13" spans="1:10" ht="14.4" customHeight="1" x14ac:dyDescent="0.3">
      <c r="A13" s="729" t="s">
        <v>583</v>
      </c>
      <c r="B13" s="730" t="s">
        <v>593</v>
      </c>
      <c r="C13" s="731">
        <v>63014.152140000027</v>
      </c>
      <c r="D13" s="731">
        <v>81254.73268999999</v>
      </c>
      <c r="E13" s="731"/>
      <c r="F13" s="731">
        <v>95942.148049999916</v>
      </c>
      <c r="G13" s="731">
        <v>88033.376000000004</v>
      </c>
      <c r="H13" s="731">
        <v>7908.7720499999123</v>
      </c>
      <c r="I13" s="732">
        <v>1.0898383364282191</v>
      </c>
      <c r="J13" s="733" t="s">
        <v>1</v>
      </c>
    </row>
    <row r="14" spans="1:10" ht="14.4" customHeight="1" x14ac:dyDescent="0.3">
      <c r="A14" s="729" t="s">
        <v>583</v>
      </c>
      <c r="B14" s="730" t="s">
        <v>594</v>
      </c>
      <c r="C14" s="731">
        <v>7878.8982999999998</v>
      </c>
      <c r="D14" s="731">
        <v>5518.4048500000008</v>
      </c>
      <c r="E14" s="731"/>
      <c r="F14" s="731">
        <v>2416.6351000000004</v>
      </c>
      <c r="G14" s="731">
        <v>2795</v>
      </c>
      <c r="H14" s="731">
        <v>-378.36489999999958</v>
      </c>
      <c r="I14" s="732">
        <v>0.86462794275491961</v>
      </c>
      <c r="J14" s="733" t="s">
        <v>1</v>
      </c>
    </row>
    <row r="15" spans="1:10" ht="14.4" customHeight="1" x14ac:dyDescent="0.3">
      <c r="A15" s="729" t="s">
        <v>583</v>
      </c>
      <c r="B15" s="730" t="s">
        <v>595</v>
      </c>
      <c r="C15" s="731">
        <v>22.826470000000008</v>
      </c>
      <c r="D15" s="731">
        <v>17.887690000000003</v>
      </c>
      <c r="E15" s="731"/>
      <c r="F15" s="731">
        <v>19.102699999999999</v>
      </c>
      <c r="G15" s="731">
        <v>21.666665771484375</v>
      </c>
      <c r="H15" s="731">
        <v>-2.5639657714843764</v>
      </c>
      <c r="I15" s="732">
        <v>0.88166311334996328</v>
      </c>
      <c r="J15" s="733" t="s">
        <v>1</v>
      </c>
    </row>
    <row r="16" spans="1:10" ht="14.4" customHeight="1" x14ac:dyDescent="0.3">
      <c r="A16" s="729" t="s">
        <v>583</v>
      </c>
      <c r="B16" s="730" t="s">
        <v>596</v>
      </c>
      <c r="C16" s="731">
        <v>82341.485980000027</v>
      </c>
      <c r="D16" s="731">
        <v>98586.557929999995</v>
      </c>
      <c r="E16" s="731"/>
      <c r="F16" s="731">
        <v>110785.04734999992</v>
      </c>
      <c r="G16" s="731">
        <v>102843.39444274902</v>
      </c>
      <c r="H16" s="731">
        <v>7941.6529072509002</v>
      </c>
      <c r="I16" s="732">
        <v>1.0772208361099154</v>
      </c>
      <c r="J16" s="733" t="s">
        <v>597</v>
      </c>
    </row>
    <row r="18" spans="1:10" ht="14.4" customHeight="1" x14ac:dyDescent="0.3">
      <c r="A18" s="729" t="s">
        <v>583</v>
      </c>
      <c r="B18" s="730" t="s">
        <v>584</v>
      </c>
      <c r="C18" s="731" t="s">
        <v>585</v>
      </c>
      <c r="D18" s="731" t="s">
        <v>585</v>
      </c>
      <c r="E18" s="731"/>
      <c r="F18" s="731" t="s">
        <v>585</v>
      </c>
      <c r="G18" s="731" t="s">
        <v>585</v>
      </c>
      <c r="H18" s="731" t="s">
        <v>585</v>
      </c>
      <c r="I18" s="732" t="s">
        <v>585</v>
      </c>
      <c r="J18" s="733" t="s">
        <v>73</v>
      </c>
    </row>
    <row r="19" spans="1:10" ht="14.4" customHeight="1" x14ac:dyDescent="0.3">
      <c r="A19" s="729" t="s">
        <v>598</v>
      </c>
      <c r="B19" s="730" t="s">
        <v>599</v>
      </c>
      <c r="C19" s="731" t="s">
        <v>585</v>
      </c>
      <c r="D19" s="731" t="s">
        <v>585</v>
      </c>
      <c r="E19" s="731"/>
      <c r="F19" s="731" t="s">
        <v>585</v>
      </c>
      <c r="G19" s="731" t="s">
        <v>585</v>
      </c>
      <c r="H19" s="731" t="s">
        <v>585</v>
      </c>
      <c r="I19" s="732" t="s">
        <v>585</v>
      </c>
      <c r="J19" s="733" t="s">
        <v>0</v>
      </c>
    </row>
    <row r="20" spans="1:10" ht="14.4" customHeight="1" x14ac:dyDescent="0.3">
      <c r="A20" s="729" t="s">
        <v>598</v>
      </c>
      <c r="B20" s="730" t="s">
        <v>586</v>
      </c>
      <c r="C20" s="731">
        <v>787.19674999999995</v>
      </c>
      <c r="D20" s="731">
        <v>666.5928399999998</v>
      </c>
      <c r="E20" s="731"/>
      <c r="F20" s="731">
        <v>817.31160000000068</v>
      </c>
      <c r="G20" s="731">
        <v>716</v>
      </c>
      <c r="H20" s="731">
        <v>101.31160000000068</v>
      </c>
      <c r="I20" s="732">
        <v>1.1414966480446938</v>
      </c>
      <c r="J20" s="733" t="s">
        <v>1</v>
      </c>
    </row>
    <row r="21" spans="1:10" ht="14.4" customHeight="1" x14ac:dyDescent="0.3">
      <c r="A21" s="729" t="s">
        <v>598</v>
      </c>
      <c r="B21" s="730" t="s">
        <v>587</v>
      </c>
      <c r="C21" s="731">
        <v>41.985129999999998</v>
      </c>
      <c r="D21" s="731">
        <v>34.221890000000009</v>
      </c>
      <c r="E21" s="731"/>
      <c r="F21" s="731">
        <v>25.224970000000003</v>
      </c>
      <c r="G21" s="731">
        <v>58</v>
      </c>
      <c r="H21" s="731">
        <v>-32.775030000000001</v>
      </c>
      <c r="I21" s="732">
        <v>0.43491327586206902</v>
      </c>
      <c r="J21" s="733" t="s">
        <v>1</v>
      </c>
    </row>
    <row r="22" spans="1:10" ht="14.4" customHeight="1" x14ac:dyDescent="0.3">
      <c r="A22" s="729" t="s">
        <v>598</v>
      </c>
      <c r="B22" s="730" t="s">
        <v>588</v>
      </c>
      <c r="C22" s="731">
        <v>39.721389999999992</v>
      </c>
      <c r="D22" s="731">
        <v>48.55140999999999</v>
      </c>
      <c r="E22" s="731"/>
      <c r="F22" s="731">
        <v>31.401400000000006</v>
      </c>
      <c r="G22" s="731">
        <v>45</v>
      </c>
      <c r="H22" s="731">
        <v>-13.598599999999994</v>
      </c>
      <c r="I22" s="732">
        <v>0.69780888888888903</v>
      </c>
      <c r="J22" s="733" t="s">
        <v>1</v>
      </c>
    </row>
    <row r="23" spans="1:10" ht="14.4" customHeight="1" x14ac:dyDescent="0.3">
      <c r="A23" s="729" t="s">
        <v>598</v>
      </c>
      <c r="B23" s="730" t="s">
        <v>589</v>
      </c>
      <c r="C23" s="731">
        <v>0</v>
      </c>
      <c r="D23" s="731">
        <v>0</v>
      </c>
      <c r="E23" s="731"/>
      <c r="F23" s="731">
        <v>0</v>
      </c>
      <c r="G23" s="731">
        <v>11</v>
      </c>
      <c r="H23" s="731">
        <v>-11</v>
      </c>
      <c r="I23" s="732">
        <v>0</v>
      </c>
      <c r="J23" s="733" t="s">
        <v>1</v>
      </c>
    </row>
    <row r="24" spans="1:10" ht="14.4" customHeight="1" x14ac:dyDescent="0.3">
      <c r="A24" s="729" t="s">
        <v>598</v>
      </c>
      <c r="B24" s="730" t="s">
        <v>591</v>
      </c>
      <c r="C24" s="731">
        <v>29.881530000000001</v>
      </c>
      <c r="D24" s="731">
        <v>30.380189999999992</v>
      </c>
      <c r="E24" s="731"/>
      <c r="F24" s="731">
        <v>39.946240000000017</v>
      </c>
      <c r="G24" s="731">
        <v>40</v>
      </c>
      <c r="H24" s="731">
        <v>-5.3759999999982711E-2</v>
      </c>
      <c r="I24" s="732">
        <v>0.99865600000000043</v>
      </c>
      <c r="J24" s="733" t="s">
        <v>1</v>
      </c>
    </row>
    <row r="25" spans="1:10" ht="14.4" customHeight="1" x14ac:dyDescent="0.3">
      <c r="A25" s="729" t="s">
        <v>598</v>
      </c>
      <c r="B25" s="730" t="s">
        <v>592</v>
      </c>
      <c r="C25" s="731">
        <v>50.616500000000002</v>
      </c>
      <c r="D25" s="731">
        <v>4.8557100000000002</v>
      </c>
      <c r="E25" s="731"/>
      <c r="F25" s="731">
        <v>0.70857999999999999</v>
      </c>
      <c r="G25" s="731">
        <v>9</v>
      </c>
      <c r="H25" s="731">
        <v>-8.2914200000000005</v>
      </c>
      <c r="I25" s="732">
        <v>7.8731111111111113E-2</v>
      </c>
      <c r="J25" s="733" t="s">
        <v>1</v>
      </c>
    </row>
    <row r="26" spans="1:10" ht="14.4" customHeight="1" x14ac:dyDescent="0.3">
      <c r="A26" s="729" t="s">
        <v>598</v>
      </c>
      <c r="B26" s="730" t="s">
        <v>595</v>
      </c>
      <c r="C26" s="731">
        <v>21.998470000000005</v>
      </c>
      <c r="D26" s="731">
        <v>17.887690000000003</v>
      </c>
      <c r="E26" s="731"/>
      <c r="F26" s="731">
        <v>17.998699999999999</v>
      </c>
      <c r="G26" s="731">
        <v>21</v>
      </c>
      <c r="H26" s="731">
        <v>-3.0013000000000005</v>
      </c>
      <c r="I26" s="732">
        <v>0.85708095238095239</v>
      </c>
      <c r="J26" s="733" t="s">
        <v>1</v>
      </c>
    </row>
    <row r="27" spans="1:10" ht="14.4" customHeight="1" x14ac:dyDescent="0.3">
      <c r="A27" s="729" t="s">
        <v>598</v>
      </c>
      <c r="B27" s="730" t="s">
        <v>600</v>
      </c>
      <c r="C27" s="731">
        <v>971.39976999999999</v>
      </c>
      <c r="D27" s="731">
        <v>802.48972999999989</v>
      </c>
      <c r="E27" s="731"/>
      <c r="F27" s="731">
        <v>932.59149000000059</v>
      </c>
      <c r="G27" s="731">
        <v>899</v>
      </c>
      <c r="H27" s="731">
        <v>33.59149000000059</v>
      </c>
      <c r="I27" s="732">
        <v>1.0373653948832042</v>
      </c>
      <c r="J27" s="733" t="s">
        <v>601</v>
      </c>
    </row>
    <row r="28" spans="1:10" ht="14.4" customHeight="1" x14ac:dyDescent="0.3">
      <c r="A28" s="729" t="s">
        <v>585</v>
      </c>
      <c r="B28" s="730" t="s">
        <v>585</v>
      </c>
      <c r="C28" s="731" t="s">
        <v>585</v>
      </c>
      <c r="D28" s="731" t="s">
        <v>585</v>
      </c>
      <c r="E28" s="731"/>
      <c r="F28" s="731" t="s">
        <v>585</v>
      </c>
      <c r="G28" s="731" t="s">
        <v>585</v>
      </c>
      <c r="H28" s="731" t="s">
        <v>585</v>
      </c>
      <c r="I28" s="732" t="s">
        <v>585</v>
      </c>
      <c r="J28" s="733" t="s">
        <v>602</v>
      </c>
    </row>
    <row r="29" spans="1:10" ht="14.4" customHeight="1" x14ac:dyDescent="0.3">
      <c r="A29" s="729" t="s">
        <v>603</v>
      </c>
      <c r="B29" s="730" t="s">
        <v>604</v>
      </c>
      <c r="C29" s="731" t="s">
        <v>585</v>
      </c>
      <c r="D29" s="731" t="s">
        <v>585</v>
      </c>
      <c r="E29" s="731"/>
      <c r="F29" s="731" t="s">
        <v>585</v>
      </c>
      <c r="G29" s="731" t="s">
        <v>585</v>
      </c>
      <c r="H29" s="731" t="s">
        <v>585</v>
      </c>
      <c r="I29" s="732" t="s">
        <v>585</v>
      </c>
      <c r="J29" s="733" t="s">
        <v>0</v>
      </c>
    </row>
    <row r="30" spans="1:10" ht="14.4" customHeight="1" x14ac:dyDescent="0.3">
      <c r="A30" s="729" t="s">
        <v>603</v>
      </c>
      <c r="B30" s="730" t="s">
        <v>586</v>
      </c>
      <c r="C30" s="731">
        <v>867.38297999999963</v>
      </c>
      <c r="D30" s="731">
        <v>812.40264000000025</v>
      </c>
      <c r="E30" s="731"/>
      <c r="F30" s="731">
        <v>1136.7547199999995</v>
      </c>
      <c r="G30" s="731">
        <v>862</v>
      </c>
      <c r="H30" s="731">
        <v>274.75471999999945</v>
      </c>
      <c r="I30" s="732">
        <v>1.3187409744779577</v>
      </c>
      <c r="J30" s="733" t="s">
        <v>1</v>
      </c>
    </row>
    <row r="31" spans="1:10" ht="14.4" customHeight="1" x14ac:dyDescent="0.3">
      <c r="A31" s="729" t="s">
        <v>603</v>
      </c>
      <c r="B31" s="730" t="s">
        <v>587</v>
      </c>
      <c r="C31" s="731">
        <v>152.35038000000003</v>
      </c>
      <c r="D31" s="731">
        <v>74.26536999999999</v>
      </c>
      <c r="E31" s="731"/>
      <c r="F31" s="731">
        <v>33.657579999999996</v>
      </c>
      <c r="G31" s="731">
        <v>66</v>
      </c>
      <c r="H31" s="731">
        <v>-32.342420000000004</v>
      </c>
      <c r="I31" s="732">
        <v>0.50996333333333332</v>
      </c>
      <c r="J31" s="733" t="s">
        <v>1</v>
      </c>
    </row>
    <row r="32" spans="1:10" ht="14.4" customHeight="1" x14ac:dyDescent="0.3">
      <c r="A32" s="729" t="s">
        <v>603</v>
      </c>
      <c r="B32" s="730" t="s">
        <v>588</v>
      </c>
      <c r="C32" s="731">
        <v>29.040949999999995</v>
      </c>
      <c r="D32" s="731">
        <v>35.519150000000003</v>
      </c>
      <c r="E32" s="731"/>
      <c r="F32" s="731">
        <v>38.19886000000001</v>
      </c>
      <c r="G32" s="731">
        <v>32</v>
      </c>
      <c r="H32" s="731">
        <v>6.1988600000000105</v>
      </c>
      <c r="I32" s="732">
        <v>1.1937143750000003</v>
      </c>
      <c r="J32" s="733" t="s">
        <v>1</v>
      </c>
    </row>
    <row r="33" spans="1:10" ht="14.4" customHeight="1" x14ac:dyDescent="0.3">
      <c r="A33" s="729" t="s">
        <v>603</v>
      </c>
      <c r="B33" s="730" t="s">
        <v>589</v>
      </c>
      <c r="C33" s="731">
        <v>50.091800000000006</v>
      </c>
      <c r="D33" s="731">
        <v>0</v>
      </c>
      <c r="E33" s="731"/>
      <c r="F33" s="731">
        <v>0</v>
      </c>
      <c r="G33" s="731">
        <v>9</v>
      </c>
      <c r="H33" s="731">
        <v>-9</v>
      </c>
      <c r="I33" s="732">
        <v>0</v>
      </c>
      <c r="J33" s="733" t="s">
        <v>1</v>
      </c>
    </row>
    <row r="34" spans="1:10" ht="14.4" customHeight="1" x14ac:dyDescent="0.3">
      <c r="A34" s="729" t="s">
        <v>603</v>
      </c>
      <c r="B34" s="730" t="s">
        <v>591</v>
      </c>
      <c r="C34" s="731">
        <v>55.84196</v>
      </c>
      <c r="D34" s="731">
        <v>47.355679999999992</v>
      </c>
      <c r="E34" s="731"/>
      <c r="F34" s="731">
        <v>71.858830000000012</v>
      </c>
      <c r="G34" s="731">
        <v>55</v>
      </c>
      <c r="H34" s="731">
        <v>16.858830000000012</v>
      </c>
      <c r="I34" s="732">
        <v>1.3065241818181821</v>
      </c>
      <c r="J34" s="733" t="s">
        <v>1</v>
      </c>
    </row>
    <row r="35" spans="1:10" ht="14.4" customHeight="1" x14ac:dyDescent="0.3">
      <c r="A35" s="729" t="s">
        <v>603</v>
      </c>
      <c r="B35" s="730" t="s">
        <v>592</v>
      </c>
      <c r="C35" s="731">
        <v>12.251389999999999</v>
      </c>
      <c r="D35" s="731">
        <v>2.7581599999999997</v>
      </c>
      <c r="E35" s="731"/>
      <c r="F35" s="731">
        <v>1.12069</v>
      </c>
      <c r="G35" s="731">
        <v>1</v>
      </c>
      <c r="H35" s="731">
        <v>0.12068999999999996</v>
      </c>
      <c r="I35" s="732">
        <v>1.12069</v>
      </c>
      <c r="J35" s="733" t="s">
        <v>1</v>
      </c>
    </row>
    <row r="36" spans="1:10" ht="14.4" customHeight="1" x14ac:dyDescent="0.3">
      <c r="A36" s="729" t="s">
        <v>603</v>
      </c>
      <c r="B36" s="730" t="s">
        <v>595</v>
      </c>
      <c r="C36" s="731">
        <v>0.41399999999999998</v>
      </c>
      <c r="D36" s="731">
        <v>0</v>
      </c>
      <c r="E36" s="731"/>
      <c r="F36" s="731">
        <v>0.55200000000000005</v>
      </c>
      <c r="G36" s="731">
        <v>1</v>
      </c>
      <c r="H36" s="731">
        <v>-0.44799999999999995</v>
      </c>
      <c r="I36" s="732">
        <v>0.55200000000000005</v>
      </c>
      <c r="J36" s="733" t="s">
        <v>1</v>
      </c>
    </row>
    <row r="37" spans="1:10" ht="14.4" customHeight="1" x14ac:dyDescent="0.3">
      <c r="A37" s="729" t="s">
        <v>603</v>
      </c>
      <c r="B37" s="730" t="s">
        <v>605</v>
      </c>
      <c r="C37" s="731">
        <v>1167.3734599999996</v>
      </c>
      <c r="D37" s="731">
        <v>972.30100000000016</v>
      </c>
      <c r="E37" s="731"/>
      <c r="F37" s="731">
        <v>1282.1426799999995</v>
      </c>
      <c r="G37" s="731">
        <v>1026</v>
      </c>
      <c r="H37" s="731">
        <v>256.14267999999947</v>
      </c>
      <c r="I37" s="732">
        <v>1.2496517348927869</v>
      </c>
      <c r="J37" s="733" t="s">
        <v>601</v>
      </c>
    </row>
    <row r="38" spans="1:10" ht="14.4" customHeight="1" x14ac:dyDescent="0.3">
      <c r="A38" s="729" t="s">
        <v>585</v>
      </c>
      <c r="B38" s="730" t="s">
        <v>585</v>
      </c>
      <c r="C38" s="731" t="s">
        <v>585</v>
      </c>
      <c r="D38" s="731" t="s">
        <v>585</v>
      </c>
      <c r="E38" s="731"/>
      <c r="F38" s="731" t="s">
        <v>585</v>
      </c>
      <c r="G38" s="731" t="s">
        <v>585</v>
      </c>
      <c r="H38" s="731" t="s">
        <v>585</v>
      </c>
      <c r="I38" s="732" t="s">
        <v>585</v>
      </c>
      <c r="J38" s="733" t="s">
        <v>602</v>
      </c>
    </row>
    <row r="39" spans="1:10" ht="14.4" customHeight="1" x14ac:dyDescent="0.3">
      <c r="A39" s="729" t="s">
        <v>606</v>
      </c>
      <c r="B39" s="730" t="s">
        <v>607</v>
      </c>
      <c r="C39" s="731" t="s">
        <v>585</v>
      </c>
      <c r="D39" s="731" t="s">
        <v>585</v>
      </c>
      <c r="E39" s="731"/>
      <c r="F39" s="731" t="s">
        <v>585</v>
      </c>
      <c r="G39" s="731" t="s">
        <v>585</v>
      </c>
      <c r="H39" s="731" t="s">
        <v>585</v>
      </c>
      <c r="I39" s="732" t="s">
        <v>585</v>
      </c>
      <c r="J39" s="733" t="s">
        <v>0</v>
      </c>
    </row>
    <row r="40" spans="1:10" ht="14.4" customHeight="1" x14ac:dyDescent="0.3">
      <c r="A40" s="729" t="s">
        <v>606</v>
      </c>
      <c r="B40" s="730" t="s">
        <v>586</v>
      </c>
      <c r="C40" s="731">
        <v>8973.6268600000058</v>
      </c>
      <c r="D40" s="731">
        <v>9721.7377599999963</v>
      </c>
      <c r="E40" s="731"/>
      <c r="F40" s="731">
        <v>9897.6519299999982</v>
      </c>
      <c r="G40" s="731">
        <v>9781</v>
      </c>
      <c r="H40" s="731">
        <v>116.65192999999817</v>
      </c>
      <c r="I40" s="732">
        <v>1.0119263807381655</v>
      </c>
      <c r="J40" s="733" t="s">
        <v>1</v>
      </c>
    </row>
    <row r="41" spans="1:10" ht="14.4" customHeight="1" x14ac:dyDescent="0.3">
      <c r="A41" s="729" t="s">
        <v>606</v>
      </c>
      <c r="B41" s="730" t="s">
        <v>590</v>
      </c>
      <c r="C41" s="731">
        <v>0</v>
      </c>
      <c r="D41" s="731">
        <v>0</v>
      </c>
      <c r="E41" s="731"/>
      <c r="F41" s="731">
        <v>0</v>
      </c>
      <c r="G41" s="731">
        <v>0</v>
      </c>
      <c r="H41" s="731">
        <v>0</v>
      </c>
      <c r="I41" s="732" t="s">
        <v>585</v>
      </c>
      <c r="J41" s="733" t="s">
        <v>1</v>
      </c>
    </row>
    <row r="42" spans="1:10" ht="14.4" customHeight="1" x14ac:dyDescent="0.3">
      <c r="A42" s="729" t="s">
        <v>606</v>
      </c>
      <c r="B42" s="730" t="s">
        <v>591</v>
      </c>
      <c r="C42" s="731">
        <v>0</v>
      </c>
      <c r="D42" s="731">
        <v>0</v>
      </c>
      <c r="E42" s="731"/>
      <c r="F42" s="731">
        <v>0</v>
      </c>
      <c r="G42" s="731">
        <v>0</v>
      </c>
      <c r="H42" s="731">
        <v>0</v>
      </c>
      <c r="I42" s="732" t="s">
        <v>585</v>
      </c>
      <c r="J42" s="733" t="s">
        <v>1</v>
      </c>
    </row>
    <row r="43" spans="1:10" ht="14.4" customHeight="1" x14ac:dyDescent="0.3">
      <c r="A43" s="729" t="s">
        <v>606</v>
      </c>
      <c r="B43" s="730" t="s">
        <v>594</v>
      </c>
      <c r="C43" s="731">
        <v>7878.8982999999998</v>
      </c>
      <c r="D43" s="731">
        <v>5518.4048500000008</v>
      </c>
      <c r="E43" s="731"/>
      <c r="F43" s="731">
        <v>2416.6351000000004</v>
      </c>
      <c r="G43" s="731">
        <v>2795</v>
      </c>
      <c r="H43" s="731">
        <v>-378.36489999999958</v>
      </c>
      <c r="I43" s="732">
        <v>0.86462794275491961</v>
      </c>
      <c r="J43" s="733" t="s">
        <v>1</v>
      </c>
    </row>
    <row r="44" spans="1:10" ht="14.4" customHeight="1" x14ac:dyDescent="0.3">
      <c r="A44" s="729" t="s">
        <v>606</v>
      </c>
      <c r="B44" s="730" t="s">
        <v>595</v>
      </c>
      <c r="C44" s="731">
        <v>0.41399999999999998</v>
      </c>
      <c r="D44" s="731">
        <v>0</v>
      </c>
      <c r="E44" s="731"/>
      <c r="F44" s="731">
        <v>0.55200000000000005</v>
      </c>
      <c r="G44" s="731">
        <v>0</v>
      </c>
      <c r="H44" s="731">
        <v>0.55200000000000005</v>
      </c>
      <c r="I44" s="732" t="s">
        <v>585</v>
      </c>
      <c r="J44" s="733" t="s">
        <v>1</v>
      </c>
    </row>
    <row r="45" spans="1:10" ht="14.4" customHeight="1" x14ac:dyDescent="0.3">
      <c r="A45" s="729" t="s">
        <v>606</v>
      </c>
      <c r="B45" s="730" t="s">
        <v>608</v>
      </c>
      <c r="C45" s="731">
        <v>16852.939160000005</v>
      </c>
      <c r="D45" s="731">
        <v>15240.142609999997</v>
      </c>
      <c r="E45" s="731"/>
      <c r="F45" s="731">
        <v>12314.839029999999</v>
      </c>
      <c r="G45" s="731">
        <v>12576</v>
      </c>
      <c r="H45" s="731">
        <v>-261.16097000000082</v>
      </c>
      <c r="I45" s="732">
        <v>0.9792333834287531</v>
      </c>
      <c r="J45" s="733" t="s">
        <v>601</v>
      </c>
    </row>
    <row r="46" spans="1:10" ht="14.4" customHeight="1" x14ac:dyDescent="0.3">
      <c r="A46" s="729" t="s">
        <v>585</v>
      </c>
      <c r="B46" s="730" t="s">
        <v>585</v>
      </c>
      <c r="C46" s="731" t="s">
        <v>585</v>
      </c>
      <c r="D46" s="731" t="s">
        <v>585</v>
      </c>
      <c r="E46" s="731"/>
      <c r="F46" s="731" t="s">
        <v>585</v>
      </c>
      <c r="G46" s="731" t="s">
        <v>585</v>
      </c>
      <c r="H46" s="731" t="s">
        <v>585</v>
      </c>
      <c r="I46" s="732" t="s">
        <v>585</v>
      </c>
      <c r="J46" s="733" t="s">
        <v>602</v>
      </c>
    </row>
    <row r="47" spans="1:10" ht="14.4" customHeight="1" x14ac:dyDescent="0.3">
      <c r="A47" s="729" t="s">
        <v>609</v>
      </c>
      <c r="B47" s="730" t="s">
        <v>610</v>
      </c>
      <c r="C47" s="731" t="s">
        <v>585</v>
      </c>
      <c r="D47" s="731" t="s">
        <v>585</v>
      </c>
      <c r="E47" s="731"/>
      <c r="F47" s="731" t="s">
        <v>585</v>
      </c>
      <c r="G47" s="731" t="s">
        <v>585</v>
      </c>
      <c r="H47" s="731" t="s">
        <v>585</v>
      </c>
      <c r="I47" s="732" t="s">
        <v>585</v>
      </c>
      <c r="J47" s="733" t="s">
        <v>0</v>
      </c>
    </row>
    <row r="48" spans="1:10" ht="14.4" customHeight="1" x14ac:dyDescent="0.3">
      <c r="A48" s="729" t="s">
        <v>609</v>
      </c>
      <c r="B48" s="730" t="s">
        <v>586</v>
      </c>
      <c r="C48" s="731">
        <v>332.45987000000002</v>
      </c>
      <c r="D48" s="731">
        <v>312.24724000000009</v>
      </c>
      <c r="E48" s="731"/>
      <c r="F48" s="731">
        <v>310.81139000000002</v>
      </c>
      <c r="G48" s="731">
        <v>305</v>
      </c>
      <c r="H48" s="731">
        <v>5.8113900000000172</v>
      </c>
      <c r="I48" s="732">
        <v>1.019053737704918</v>
      </c>
      <c r="J48" s="733" t="s">
        <v>1</v>
      </c>
    </row>
    <row r="49" spans="1:10" ht="14.4" customHeight="1" x14ac:dyDescent="0.3">
      <c r="A49" s="729" t="s">
        <v>609</v>
      </c>
      <c r="B49" s="730" t="s">
        <v>595</v>
      </c>
      <c r="C49" s="731">
        <v>0</v>
      </c>
      <c r="D49" s="731">
        <v>0</v>
      </c>
      <c r="E49" s="731"/>
      <c r="F49" s="731">
        <v>0</v>
      </c>
      <c r="G49" s="731">
        <v>0</v>
      </c>
      <c r="H49" s="731">
        <v>0</v>
      </c>
      <c r="I49" s="732" t="s">
        <v>585</v>
      </c>
      <c r="J49" s="733" t="s">
        <v>1</v>
      </c>
    </row>
    <row r="50" spans="1:10" ht="14.4" customHeight="1" x14ac:dyDescent="0.3">
      <c r="A50" s="729" t="s">
        <v>609</v>
      </c>
      <c r="B50" s="730" t="s">
        <v>611</v>
      </c>
      <c r="C50" s="731">
        <v>332.45987000000002</v>
      </c>
      <c r="D50" s="731">
        <v>312.24724000000009</v>
      </c>
      <c r="E50" s="731"/>
      <c r="F50" s="731">
        <v>310.81139000000002</v>
      </c>
      <c r="G50" s="731">
        <v>305</v>
      </c>
      <c r="H50" s="731">
        <v>5.8113900000000172</v>
      </c>
      <c r="I50" s="732">
        <v>1.019053737704918</v>
      </c>
      <c r="J50" s="733" t="s">
        <v>601</v>
      </c>
    </row>
    <row r="51" spans="1:10" ht="14.4" customHeight="1" x14ac:dyDescent="0.3">
      <c r="A51" s="729" t="s">
        <v>585</v>
      </c>
      <c r="B51" s="730" t="s">
        <v>585</v>
      </c>
      <c r="C51" s="731" t="s">
        <v>585</v>
      </c>
      <c r="D51" s="731" t="s">
        <v>585</v>
      </c>
      <c r="E51" s="731"/>
      <c r="F51" s="731" t="s">
        <v>585</v>
      </c>
      <c r="G51" s="731" t="s">
        <v>585</v>
      </c>
      <c r="H51" s="731" t="s">
        <v>585</v>
      </c>
      <c r="I51" s="732" t="s">
        <v>585</v>
      </c>
      <c r="J51" s="733" t="s">
        <v>602</v>
      </c>
    </row>
    <row r="52" spans="1:10" ht="14.4" customHeight="1" x14ac:dyDescent="0.3">
      <c r="A52" s="729" t="s">
        <v>612</v>
      </c>
      <c r="B52" s="730" t="s">
        <v>613</v>
      </c>
      <c r="C52" s="731" t="s">
        <v>585</v>
      </c>
      <c r="D52" s="731" t="s">
        <v>585</v>
      </c>
      <c r="E52" s="731"/>
      <c r="F52" s="731" t="s">
        <v>585</v>
      </c>
      <c r="G52" s="731" t="s">
        <v>585</v>
      </c>
      <c r="H52" s="731" t="s">
        <v>585</v>
      </c>
      <c r="I52" s="732" t="s">
        <v>585</v>
      </c>
      <c r="J52" s="733" t="s">
        <v>0</v>
      </c>
    </row>
    <row r="53" spans="1:10" ht="14.4" customHeight="1" x14ac:dyDescent="0.3">
      <c r="A53" s="729" t="s">
        <v>612</v>
      </c>
      <c r="B53" s="730" t="s">
        <v>586</v>
      </c>
      <c r="C53" s="731">
        <v>3.1615799999999998</v>
      </c>
      <c r="D53" s="731">
        <v>3.9891400000000004</v>
      </c>
      <c r="E53" s="731"/>
      <c r="F53" s="731">
        <v>2.2290799999999997</v>
      </c>
      <c r="G53" s="731">
        <v>2</v>
      </c>
      <c r="H53" s="731">
        <v>0.22907999999999973</v>
      </c>
      <c r="I53" s="732">
        <v>1.1145399999999999</v>
      </c>
      <c r="J53" s="733" t="s">
        <v>1</v>
      </c>
    </row>
    <row r="54" spans="1:10" ht="14.4" customHeight="1" x14ac:dyDescent="0.3">
      <c r="A54" s="729" t="s">
        <v>612</v>
      </c>
      <c r="B54" s="730" t="s">
        <v>590</v>
      </c>
      <c r="C54" s="731">
        <v>0</v>
      </c>
      <c r="D54" s="731">
        <v>0.65551999999999999</v>
      </c>
      <c r="E54" s="731"/>
      <c r="F54" s="731">
        <v>0</v>
      </c>
      <c r="G54" s="731">
        <v>2</v>
      </c>
      <c r="H54" s="731">
        <v>-2</v>
      </c>
      <c r="I54" s="732">
        <v>0</v>
      </c>
      <c r="J54" s="733" t="s">
        <v>1</v>
      </c>
    </row>
    <row r="55" spans="1:10" ht="14.4" customHeight="1" x14ac:dyDescent="0.3">
      <c r="A55" s="729" t="s">
        <v>612</v>
      </c>
      <c r="B55" s="730" t="s">
        <v>591</v>
      </c>
      <c r="C55" s="731">
        <v>0</v>
      </c>
      <c r="D55" s="731">
        <v>0</v>
      </c>
      <c r="E55" s="731"/>
      <c r="F55" s="731">
        <v>7.2919999999999999E-2</v>
      </c>
      <c r="G55" s="731">
        <v>0</v>
      </c>
      <c r="H55" s="731">
        <v>7.2919999999999999E-2</v>
      </c>
      <c r="I55" s="732" t="s">
        <v>585</v>
      </c>
      <c r="J55" s="733" t="s">
        <v>1</v>
      </c>
    </row>
    <row r="56" spans="1:10" ht="14.4" customHeight="1" x14ac:dyDescent="0.3">
      <c r="A56" s="729" t="s">
        <v>612</v>
      </c>
      <c r="B56" s="730" t="s">
        <v>592</v>
      </c>
      <c r="C56" s="731">
        <v>0</v>
      </c>
      <c r="D56" s="731">
        <v>0</v>
      </c>
      <c r="E56" s="731"/>
      <c r="F56" s="731">
        <v>0.21271000000000001</v>
      </c>
      <c r="G56" s="731">
        <v>0</v>
      </c>
      <c r="H56" s="731">
        <v>0.21271000000000001</v>
      </c>
      <c r="I56" s="732" t="s">
        <v>585</v>
      </c>
      <c r="J56" s="733" t="s">
        <v>1</v>
      </c>
    </row>
    <row r="57" spans="1:10" ht="14.4" customHeight="1" x14ac:dyDescent="0.3">
      <c r="A57" s="729" t="s">
        <v>612</v>
      </c>
      <c r="B57" s="730" t="s">
        <v>614</v>
      </c>
      <c r="C57" s="731">
        <v>3.1615799999999998</v>
      </c>
      <c r="D57" s="731">
        <v>4.64466</v>
      </c>
      <c r="E57" s="731"/>
      <c r="F57" s="731">
        <v>2.5147099999999996</v>
      </c>
      <c r="G57" s="731">
        <v>4</v>
      </c>
      <c r="H57" s="731">
        <v>-1.4852900000000004</v>
      </c>
      <c r="I57" s="732">
        <v>0.62867749999999989</v>
      </c>
      <c r="J57" s="733" t="s">
        <v>601</v>
      </c>
    </row>
    <row r="58" spans="1:10" ht="14.4" customHeight="1" x14ac:dyDescent="0.3">
      <c r="A58" s="729" t="s">
        <v>585</v>
      </c>
      <c r="B58" s="730" t="s">
        <v>585</v>
      </c>
      <c r="C58" s="731" t="s">
        <v>585</v>
      </c>
      <c r="D58" s="731" t="s">
        <v>585</v>
      </c>
      <c r="E58" s="731"/>
      <c r="F58" s="731" t="s">
        <v>585</v>
      </c>
      <c r="G58" s="731" t="s">
        <v>585</v>
      </c>
      <c r="H58" s="731" t="s">
        <v>585</v>
      </c>
      <c r="I58" s="732" t="s">
        <v>585</v>
      </c>
      <c r="J58" s="733" t="s">
        <v>602</v>
      </c>
    </row>
    <row r="59" spans="1:10" ht="14.4" customHeight="1" x14ac:dyDescent="0.3">
      <c r="A59" s="729" t="s">
        <v>615</v>
      </c>
      <c r="B59" s="730" t="s">
        <v>616</v>
      </c>
      <c r="C59" s="731" t="s">
        <v>585</v>
      </c>
      <c r="D59" s="731" t="s">
        <v>585</v>
      </c>
      <c r="E59" s="731"/>
      <c r="F59" s="731" t="s">
        <v>585</v>
      </c>
      <c r="G59" s="731" t="s">
        <v>585</v>
      </c>
      <c r="H59" s="731" t="s">
        <v>585</v>
      </c>
      <c r="I59" s="732" t="s">
        <v>585</v>
      </c>
      <c r="J59" s="733" t="s">
        <v>0</v>
      </c>
    </row>
    <row r="60" spans="1:10" ht="14.4" customHeight="1" x14ac:dyDescent="0.3">
      <c r="A60" s="729" t="s">
        <v>615</v>
      </c>
      <c r="B60" s="730" t="s">
        <v>593</v>
      </c>
      <c r="C60" s="731">
        <v>63014.152140000027</v>
      </c>
      <c r="D60" s="731">
        <v>81254.73268999999</v>
      </c>
      <c r="E60" s="731"/>
      <c r="F60" s="731">
        <v>95942.148049999916</v>
      </c>
      <c r="G60" s="731">
        <v>88033</v>
      </c>
      <c r="H60" s="731">
        <v>7909.1480499999161</v>
      </c>
      <c r="I60" s="732">
        <v>1.0898429912646383</v>
      </c>
      <c r="J60" s="733" t="s">
        <v>1</v>
      </c>
    </row>
    <row r="61" spans="1:10" ht="14.4" customHeight="1" x14ac:dyDescent="0.3">
      <c r="A61" s="729" t="s">
        <v>615</v>
      </c>
      <c r="B61" s="730" t="s">
        <v>617</v>
      </c>
      <c r="C61" s="731">
        <v>63014.152140000027</v>
      </c>
      <c r="D61" s="731">
        <v>81254.73268999999</v>
      </c>
      <c r="E61" s="731"/>
      <c r="F61" s="731">
        <v>95942.148049999916</v>
      </c>
      <c r="G61" s="731">
        <v>88033</v>
      </c>
      <c r="H61" s="731">
        <v>7909.1480499999161</v>
      </c>
      <c r="I61" s="732">
        <v>1.0898429912646383</v>
      </c>
      <c r="J61" s="733" t="s">
        <v>601</v>
      </c>
    </row>
    <row r="62" spans="1:10" ht="14.4" customHeight="1" x14ac:dyDescent="0.3">
      <c r="A62" s="729" t="s">
        <v>585</v>
      </c>
      <c r="B62" s="730" t="s">
        <v>585</v>
      </c>
      <c r="C62" s="731" t="s">
        <v>585</v>
      </c>
      <c r="D62" s="731" t="s">
        <v>585</v>
      </c>
      <c r="E62" s="731"/>
      <c r="F62" s="731" t="s">
        <v>585</v>
      </c>
      <c r="G62" s="731" t="s">
        <v>585</v>
      </c>
      <c r="H62" s="731" t="s">
        <v>585</v>
      </c>
      <c r="I62" s="732" t="s">
        <v>585</v>
      </c>
      <c r="J62" s="733" t="s">
        <v>602</v>
      </c>
    </row>
    <row r="63" spans="1:10" ht="14.4" customHeight="1" x14ac:dyDescent="0.3">
      <c r="A63" s="729" t="s">
        <v>583</v>
      </c>
      <c r="B63" s="730" t="s">
        <v>596</v>
      </c>
      <c r="C63" s="731">
        <v>82341.485980000027</v>
      </c>
      <c r="D63" s="731">
        <v>98586.557929999981</v>
      </c>
      <c r="E63" s="731"/>
      <c r="F63" s="731">
        <v>110785.04734999992</v>
      </c>
      <c r="G63" s="731">
        <v>102843</v>
      </c>
      <c r="H63" s="731">
        <v>7942.0473499999207</v>
      </c>
      <c r="I63" s="732">
        <v>1.0772249676691648</v>
      </c>
      <c r="J63" s="733" t="s">
        <v>597</v>
      </c>
    </row>
  </sheetData>
  <mergeCells count="3">
    <mergeCell ref="F3:I3"/>
    <mergeCell ref="C4:D4"/>
    <mergeCell ref="A1:I1"/>
  </mergeCells>
  <conditionalFormatting sqref="F17 F64:F65537">
    <cfRule type="cellIs" dxfId="75" priority="18" stopIfTrue="1" operator="greaterThan">
      <formula>1</formula>
    </cfRule>
  </conditionalFormatting>
  <conditionalFormatting sqref="H5:H16">
    <cfRule type="expression" dxfId="74" priority="14">
      <formula>$H5&gt;0</formula>
    </cfRule>
  </conditionalFormatting>
  <conditionalFormatting sqref="I5:I16">
    <cfRule type="expression" dxfId="73" priority="15">
      <formula>$I5&gt;1</formula>
    </cfRule>
  </conditionalFormatting>
  <conditionalFormatting sqref="B5:B16">
    <cfRule type="expression" dxfId="72" priority="11">
      <formula>OR($J5="NS",$J5="SumaNS",$J5="Účet")</formula>
    </cfRule>
  </conditionalFormatting>
  <conditionalFormatting sqref="B5:D16 F5:I16">
    <cfRule type="expression" dxfId="71" priority="17">
      <formula>AND($J5&lt;&gt;"",$J5&lt;&gt;"mezeraKL")</formula>
    </cfRule>
  </conditionalFormatting>
  <conditionalFormatting sqref="B5:D16 F5:I16">
    <cfRule type="expression" dxfId="70" priority="12">
      <formula>OR($J5="KL",$J5="SumaKL")</formula>
    </cfRule>
    <cfRule type="expression" priority="16" stopIfTrue="1">
      <formula>OR($J5="mezeraNS",$J5="mezeraKL")</formula>
    </cfRule>
  </conditionalFormatting>
  <conditionalFormatting sqref="F5:I16 B5:D16">
    <cfRule type="expression" dxfId="69" priority="13">
      <formula>OR($J5="SumaNS",$J5="NS")</formula>
    </cfRule>
  </conditionalFormatting>
  <conditionalFormatting sqref="A5:A16">
    <cfRule type="expression" dxfId="68" priority="9">
      <formula>AND($J5&lt;&gt;"mezeraKL",$J5&lt;&gt;"")</formula>
    </cfRule>
  </conditionalFormatting>
  <conditionalFormatting sqref="A5:A16">
    <cfRule type="expression" dxfId="67" priority="10">
      <formula>AND($J5&lt;&gt;"",$J5&lt;&gt;"mezeraKL")</formula>
    </cfRule>
  </conditionalFormatting>
  <conditionalFormatting sqref="H18:H63">
    <cfRule type="expression" dxfId="66" priority="5">
      <formula>$H18&gt;0</formula>
    </cfRule>
  </conditionalFormatting>
  <conditionalFormatting sqref="A18:A63">
    <cfRule type="expression" dxfId="65" priority="2">
      <formula>AND($J18&lt;&gt;"mezeraKL",$J18&lt;&gt;"")</formula>
    </cfRule>
  </conditionalFormatting>
  <conditionalFormatting sqref="I18:I63">
    <cfRule type="expression" dxfId="64" priority="6">
      <formula>$I18&gt;1</formula>
    </cfRule>
  </conditionalFormatting>
  <conditionalFormatting sqref="B18:B63">
    <cfRule type="expression" dxfId="63" priority="1">
      <formula>OR($J18="NS",$J18="SumaNS",$J18="Účet")</formula>
    </cfRule>
  </conditionalFormatting>
  <conditionalFormatting sqref="A18:D63 F18:I63">
    <cfRule type="expression" dxfId="62" priority="8">
      <formula>AND($J18&lt;&gt;"",$J18&lt;&gt;"mezeraKL")</formula>
    </cfRule>
  </conditionalFormatting>
  <conditionalFormatting sqref="B18:D63 F18:I63">
    <cfRule type="expression" dxfId="61" priority="3">
      <formula>OR($J18="KL",$J18="SumaKL")</formula>
    </cfRule>
    <cfRule type="expression" priority="7" stopIfTrue="1">
      <formula>OR($J18="mezeraNS",$J18="mezeraKL")</formula>
    </cfRule>
  </conditionalFormatting>
  <conditionalFormatting sqref="B18:D63 F18:I63">
    <cfRule type="expression" dxfId="60" priority="4">
      <formula>OR($J18="SumaNS",$J18="NS")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0">
    <tabColor theme="0" tint="-0.249977111117893"/>
    <pageSetUpPr fitToPage="1"/>
  </sheetPr>
  <dimension ref="A1:N1022"/>
  <sheetViews>
    <sheetView showGridLines="0" showRowColHeaders="0" workbookViewId="0">
      <pane ySplit="4" topLeftCell="A5" activePane="bottomLeft" state="frozen"/>
      <selection activeCell="A2" sqref="A2:I2"/>
      <selection pane="bottomLeft" sqref="A1:N1"/>
    </sheetView>
  </sheetViews>
  <sheetFormatPr defaultRowHeight="14.4" customHeight="1" outlineLevelCol="1" x14ac:dyDescent="0.3"/>
  <cols>
    <col min="1" max="1" width="6.6640625" style="247" hidden="1" customWidth="1" outlineLevel="1"/>
    <col min="2" max="2" width="28.33203125" style="247" hidden="1" customWidth="1" outlineLevel="1"/>
    <col min="3" max="3" width="5.33203125" style="331" bestFit="1" customWidth="1" collapsed="1"/>
    <col min="4" max="4" width="18.77734375" style="335" customWidth="1"/>
    <col min="5" max="5" width="9" style="458" bestFit="1" customWidth="1"/>
    <col min="6" max="6" width="18.77734375" style="335" customWidth="1"/>
    <col min="7" max="7" width="5" style="331" customWidth="1"/>
    <col min="8" max="8" width="12.44140625" style="331" hidden="1" customWidth="1" outlineLevel="1"/>
    <col min="9" max="9" width="8.5546875" style="331" hidden="1" customWidth="1" outlineLevel="1"/>
    <col min="10" max="10" width="25.77734375" style="331" customWidth="1" collapsed="1"/>
    <col min="11" max="11" width="8.77734375" style="331" customWidth="1"/>
    <col min="12" max="13" width="7.77734375" style="329" customWidth="1"/>
    <col min="14" max="14" width="12.6640625" style="329" customWidth="1"/>
    <col min="15" max="16384" width="8.88671875" style="247"/>
  </cols>
  <sheetData>
    <row r="1" spans="1:14" ht="18.600000000000001" customHeight="1" thickBot="1" x14ac:dyDescent="0.4">
      <c r="A1" s="549" t="s">
        <v>204</v>
      </c>
      <c r="B1" s="513"/>
      <c r="C1" s="513"/>
      <c r="D1" s="513"/>
      <c r="E1" s="513"/>
      <c r="F1" s="513"/>
      <c r="G1" s="513"/>
      <c r="H1" s="513"/>
      <c r="I1" s="513"/>
      <c r="J1" s="513"/>
      <c r="K1" s="513"/>
      <c r="L1" s="513"/>
      <c r="M1" s="513"/>
      <c r="N1" s="513"/>
    </row>
    <row r="2" spans="1:14" ht="14.4" customHeight="1" thickBot="1" x14ac:dyDescent="0.35">
      <c r="A2" s="371" t="s">
        <v>328</v>
      </c>
      <c r="B2" s="66"/>
      <c r="C2" s="333"/>
      <c r="D2" s="333"/>
      <c r="E2" s="457"/>
      <c r="F2" s="333"/>
      <c r="G2" s="333"/>
      <c r="H2" s="333"/>
      <c r="I2" s="333"/>
      <c r="J2" s="333"/>
      <c r="K2" s="333"/>
      <c r="L2" s="334"/>
      <c r="M2" s="334"/>
      <c r="N2" s="334"/>
    </row>
    <row r="3" spans="1:14" ht="14.4" customHeight="1" thickBot="1" x14ac:dyDescent="0.35">
      <c r="A3" s="66"/>
      <c r="B3" s="66"/>
      <c r="C3" s="545"/>
      <c r="D3" s="546"/>
      <c r="E3" s="546"/>
      <c r="F3" s="546"/>
      <c r="G3" s="546"/>
      <c r="H3" s="546"/>
      <c r="I3" s="546"/>
      <c r="J3" s="547" t="s">
        <v>158</v>
      </c>
      <c r="K3" s="548"/>
      <c r="L3" s="203">
        <f>IF(M3&lt;&gt;0,N3/M3,0)</f>
        <v>3896.6966311482101</v>
      </c>
      <c r="M3" s="203">
        <f>SUBTOTAL(9,M5:M1048576)</f>
        <v>28457.844001800018</v>
      </c>
      <c r="N3" s="204">
        <f>SUBTOTAL(9,N5:N1048576)</f>
        <v>110891584.85155544</v>
      </c>
    </row>
    <row r="4" spans="1:14" s="330" customFormat="1" ht="14.4" customHeight="1" thickBot="1" x14ac:dyDescent="0.35">
      <c r="A4" s="734" t="s">
        <v>4</v>
      </c>
      <c r="B4" s="735" t="s">
        <v>5</v>
      </c>
      <c r="C4" s="735" t="s">
        <v>0</v>
      </c>
      <c r="D4" s="735" t="s">
        <v>6</v>
      </c>
      <c r="E4" s="736" t="s">
        <v>7</v>
      </c>
      <c r="F4" s="735" t="s">
        <v>1</v>
      </c>
      <c r="G4" s="735" t="s">
        <v>8</v>
      </c>
      <c r="H4" s="735" t="s">
        <v>9</v>
      </c>
      <c r="I4" s="735" t="s">
        <v>10</v>
      </c>
      <c r="J4" s="737" t="s">
        <v>11</v>
      </c>
      <c r="K4" s="737" t="s">
        <v>12</v>
      </c>
      <c r="L4" s="738" t="s">
        <v>183</v>
      </c>
      <c r="M4" s="738" t="s">
        <v>13</v>
      </c>
      <c r="N4" s="739" t="s">
        <v>200</v>
      </c>
    </row>
    <row r="5" spans="1:14" ht="14.4" customHeight="1" x14ac:dyDescent="0.3">
      <c r="A5" s="740" t="s">
        <v>583</v>
      </c>
      <c r="B5" s="741" t="s">
        <v>584</v>
      </c>
      <c r="C5" s="742" t="s">
        <v>598</v>
      </c>
      <c r="D5" s="743" t="s">
        <v>599</v>
      </c>
      <c r="E5" s="744">
        <v>50113001</v>
      </c>
      <c r="F5" s="743" t="s">
        <v>618</v>
      </c>
      <c r="G5" s="742" t="s">
        <v>619</v>
      </c>
      <c r="H5" s="742">
        <v>196885</v>
      </c>
      <c r="I5" s="742">
        <v>96885</v>
      </c>
      <c r="J5" s="742" t="s">
        <v>620</v>
      </c>
      <c r="K5" s="742" t="s">
        <v>621</v>
      </c>
      <c r="L5" s="745">
        <v>19.249950631603831</v>
      </c>
      <c r="M5" s="745">
        <v>1011</v>
      </c>
      <c r="N5" s="746">
        <v>19461.700088551472</v>
      </c>
    </row>
    <row r="6" spans="1:14" ht="14.4" customHeight="1" x14ac:dyDescent="0.3">
      <c r="A6" s="747" t="s">
        <v>583</v>
      </c>
      <c r="B6" s="748" t="s">
        <v>584</v>
      </c>
      <c r="C6" s="749" t="s">
        <v>598</v>
      </c>
      <c r="D6" s="750" t="s">
        <v>599</v>
      </c>
      <c r="E6" s="751">
        <v>50113001</v>
      </c>
      <c r="F6" s="750" t="s">
        <v>618</v>
      </c>
      <c r="G6" s="749" t="s">
        <v>619</v>
      </c>
      <c r="H6" s="749">
        <v>196884</v>
      </c>
      <c r="I6" s="749">
        <v>96884</v>
      </c>
      <c r="J6" s="749" t="s">
        <v>622</v>
      </c>
      <c r="K6" s="749" t="s">
        <v>623</v>
      </c>
      <c r="L6" s="752">
        <v>9.3500012077587087</v>
      </c>
      <c r="M6" s="752">
        <v>97</v>
      </c>
      <c r="N6" s="753">
        <v>906.95011715259466</v>
      </c>
    </row>
    <row r="7" spans="1:14" ht="14.4" customHeight="1" x14ac:dyDescent="0.3">
      <c r="A7" s="747" t="s">
        <v>583</v>
      </c>
      <c r="B7" s="748" t="s">
        <v>584</v>
      </c>
      <c r="C7" s="749" t="s">
        <v>598</v>
      </c>
      <c r="D7" s="750" t="s">
        <v>599</v>
      </c>
      <c r="E7" s="751">
        <v>50113001</v>
      </c>
      <c r="F7" s="750" t="s">
        <v>618</v>
      </c>
      <c r="G7" s="749" t="s">
        <v>619</v>
      </c>
      <c r="H7" s="749">
        <v>29631</v>
      </c>
      <c r="I7" s="749">
        <v>29631</v>
      </c>
      <c r="J7" s="749" t="s">
        <v>624</v>
      </c>
      <c r="K7" s="749" t="s">
        <v>625</v>
      </c>
      <c r="L7" s="752">
        <v>7348.2314263323224</v>
      </c>
      <c r="M7" s="752">
        <v>3.8119999999999998</v>
      </c>
      <c r="N7" s="753">
        <v>28011.45819717881</v>
      </c>
    </row>
    <row r="8" spans="1:14" ht="14.4" customHeight="1" x14ac:dyDescent="0.3">
      <c r="A8" s="747" t="s">
        <v>583</v>
      </c>
      <c r="B8" s="748" t="s">
        <v>584</v>
      </c>
      <c r="C8" s="749" t="s">
        <v>598</v>
      </c>
      <c r="D8" s="750" t="s">
        <v>599</v>
      </c>
      <c r="E8" s="751">
        <v>50113001</v>
      </c>
      <c r="F8" s="750" t="s">
        <v>618</v>
      </c>
      <c r="G8" s="749" t="s">
        <v>619</v>
      </c>
      <c r="H8" s="749">
        <v>846758</v>
      </c>
      <c r="I8" s="749">
        <v>103387</v>
      </c>
      <c r="J8" s="749" t="s">
        <v>626</v>
      </c>
      <c r="K8" s="749" t="s">
        <v>627</v>
      </c>
      <c r="L8" s="752">
        <v>71.72</v>
      </c>
      <c r="M8" s="752">
        <v>3</v>
      </c>
      <c r="N8" s="753">
        <v>215.16</v>
      </c>
    </row>
    <row r="9" spans="1:14" ht="14.4" customHeight="1" x14ac:dyDescent="0.3">
      <c r="A9" s="747" t="s">
        <v>583</v>
      </c>
      <c r="B9" s="748" t="s">
        <v>584</v>
      </c>
      <c r="C9" s="749" t="s">
        <v>598</v>
      </c>
      <c r="D9" s="750" t="s">
        <v>599</v>
      </c>
      <c r="E9" s="751">
        <v>50113001</v>
      </c>
      <c r="F9" s="750" t="s">
        <v>618</v>
      </c>
      <c r="G9" s="749" t="s">
        <v>619</v>
      </c>
      <c r="H9" s="749">
        <v>176064</v>
      </c>
      <c r="I9" s="749">
        <v>76064</v>
      </c>
      <c r="J9" s="749" t="s">
        <v>628</v>
      </c>
      <c r="K9" s="749" t="s">
        <v>629</v>
      </c>
      <c r="L9" s="752">
        <v>83.949999999999989</v>
      </c>
      <c r="M9" s="752">
        <v>1</v>
      </c>
      <c r="N9" s="753">
        <v>83.949999999999989</v>
      </c>
    </row>
    <row r="10" spans="1:14" ht="14.4" customHeight="1" x14ac:dyDescent="0.3">
      <c r="A10" s="747" t="s">
        <v>583</v>
      </c>
      <c r="B10" s="748" t="s">
        <v>584</v>
      </c>
      <c r="C10" s="749" t="s">
        <v>598</v>
      </c>
      <c r="D10" s="750" t="s">
        <v>599</v>
      </c>
      <c r="E10" s="751">
        <v>50113001</v>
      </c>
      <c r="F10" s="750" t="s">
        <v>618</v>
      </c>
      <c r="G10" s="749" t="s">
        <v>619</v>
      </c>
      <c r="H10" s="749">
        <v>100362</v>
      </c>
      <c r="I10" s="749">
        <v>362</v>
      </c>
      <c r="J10" s="749" t="s">
        <v>630</v>
      </c>
      <c r="K10" s="749" t="s">
        <v>631</v>
      </c>
      <c r="L10" s="752">
        <v>72.926666666666648</v>
      </c>
      <c r="M10" s="752">
        <v>6</v>
      </c>
      <c r="N10" s="753">
        <v>437.55999999999989</v>
      </c>
    </row>
    <row r="11" spans="1:14" ht="14.4" customHeight="1" x14ac:dyDescent="0.3">
      <c r="A11" s="747" t="s">
        <v>583</v>
      </c>
      <c r="B11" s="748" t="s">
        <v>584</v>
      </c>
      <c r="C11" s="749" t="s">
        <v>598</v>
      </c>
      <c r="D11" s="750" t="s">
        <v>599</v>
      </c>
      <c r="E11" s="751">
        <v>50113001</v>
      </c>
      <c r="F11" s="750" t="s">
        <v>618</v>
      </c>
      <c r="G11" s="749" t="s">
        <v>619</v>
      </c>
      <c r="H11" s="749">
        <v>128831</v>
      </c>
      <c r="I11" s="749">
        <v>28831</v>
      </c>
      <c r="J11" s="749" t="s">
        <v>632</v>
      </c>
      <c r="K11" s="749" t="s">
        <v>633</v>
      </c>
      <c r="L11" s="752">
        <v>162.89999999999998</v>
      </c>
      <c r="M11" s="752">
        <v>1</v>
      </c>
      <c r="N11" s="753">
        <v>162.89999999999998</v>
      </c>
    </row>
    <row r="12" spans="1:14" ht="14.4" customHeight="1" x14ac:dyDescent="0.3">
      <c r="A12" s="747" t="s">
        <v>583</v>
      </c>
      <c r="B12" s="748" t="s">
        <v>584</v>
      </c>
      <c r="C12" s="749" t="s">
        <v>598</v>
      </c>
      <c r="D12" s="750" t="s">
        <v>599</v>
      </c>
      <c r="E12" s="751">
        <v>50113001</v>
      </c>
      <c r="F12" s="750" t="s">
        <v>618</v>
      </c>
      <c r="G12" s="749" t="s">
        <v>619</v>
      </c>
      <c r="H12" s="749">
        <v>845008</v>
      </c>
      <c r="I12" s="749">
        <v>107806</v>
      </c>
      <c r="J12" s="749" t="s">
        <v>634</v>
      </c>
      <c r="K12" s="749" t="s">
        <v>635</v>
      </c>
      <c r="L12" s="752">
        <v>63.954000000000022</v>
      </c>
      <c r="M12" s="752">
        <v>10</v>
      </c>
      <c r="N12" s="753">
        <v>639.54000000000019</v>
      </c>
    </row>
    <row r="13" spans="1:14" ht="14.4" customHeight="1" x14ac:dyDescent="0.3">
      <c r="A13" s="747" t="s">
        <v>583</v>
      </c>
      <c r="B13" s="748" t="s">
        <v>584</v>
      </c>
      <c r="C13" s="749" t="s">
        <v>598</v>
      </c>
      <c r="D13" s="750" t="s">
        <v>599</v>
      </c>
      <c r="E13" s="751">
        <v>50113001</v>
      </c>
      <c r="F13" s="750" t="s">
        <v>618</v>
      </c>
      <c r="G13" s="749" t="s">
        <v>619</v>
      </c>
      <c r="H13" s="749">
        <v>202701</v>
      </c>
      <c r="I13" s="749">
        <v>202701</v>
      </c>
      <c r="J13" s="749" t="s">
        <v>634</v>
      </c>
      <c r="K13" s="749" t="s">
        <v>636</v>
      </c>
      <c r="L13" s="752">
        <v>133.33714285714288</v>
      </c>
      <c r="M13" s="752">
        <v>7</v>
      </c>
      <c r="N13" s="753">
        <v>933.36000000000013</v>
      </c>
    </row>
    <row r="14" spans="1:14" ht="14.4" customHeight="1" x14ac:dyDescent="0.3">
      <c r="A14" s="747" t="s">
        <v>583</v>
      </c>
      <c r="B14" s="748" t="s">
        <v>584</v>
      </c>
      <c r="C14" s="749" t="s">
        <v>598</v>
      </c>
      <c r="D14" s="750" t="s">
        <v>599</v>
      </c>
      <c r="E14" s="751">
        <v>50113001</v>
      </c>
      <c r="F14" s="750" t="s">
        <v>618</v>
      </c>
      <c r="G14" s="749" t="s">
        <v>637</v>
      </c>
      <c r="H14" s="749">
        <v>115379</v>
      </c>
      <c r="I14" s="749">
        <v>15379</v>
      </c>
      <c r="J14" s="749" t="s">
        <v>638</v>
      </c>
      <c r="K14" s="749" t="s">
        <v>639</v>
      </c>
      <c r="L14" s="752">
        <v>53.94</v>
      </c>
      <c r="M14" s="752">
        <v>2</v>
      </c>
      <c r="N14" s="753">
        <v>107.88</v>
      </c>
    </row>
    <row r="15" spans="1:14" ht="14.4" customHeight="1" x14ac:dyDescent="0.3">
      <c r="A15" s="747" t="s">
        <v>583</v>
      </c>
      <c r="B15" s="748" t="s">
        <v>584</v>
      </c>
      <c r="C15" s="749" t="s">
        <v>598</v>
      </c>
      <c r="D15" s="750" t="s">
        <v>599</v>
      </c>
      <c r="E15" s="751">
        <v>50113001</v>
      </c>
      <c r="F15" s="750" t="s">
        <v>618</v>
      </c>
      <c r="G15" s="749" t="s">
        <v>637</v>
      </c>
      <c r="H15" s="749">
        <v>102954</v>
      </c>
      <c r="I15" s="749">
        <v>2954</v>
      </c>
      <c r="J15" s="749" t="s">
        <v>638</v>
      </c>
      <c r="K15" s="749" t="s">
        <v>640</v>
      </c>
      <c r="L15" s="752">
        <v>14.99</v>
      </c>
      <c r="M15" s="752">
        <v>6</v>
      </c>
      <c r="N15" s="753">
        <v>89.94</v>
      </c>
    </row>
    <row r="16" spans="1:14" ht="14.4" customHeight="1" x14ac:dyDescent="0.3">
      <c r="A16" s="747" t="s">
        <v>583</v>
      </c>
      <c r="B16" s="748" t="s">
        <v>584</v>
      </c>
      <c r="C16" s="749" t="s">
        <v>598</v>
      </c>
      <c r="D16" s="750" t="s">
        <v>599</v>
      </c>
      <c r="E16" s="751">
        <v>50113001</v>
      </c>
      <c r="F16" s="750" t="s">
        <v>618</v>
      </c>
      <c r="G16" s="749" t="s">
        <v>637</v>
      </c>
      <c r="H16" s="749">
        <v>115378</v>
      </c>
      <c r="I16" s="749">
        <v>15378</v>
      </c>
      <c r="J16" s="749" t="s">
        <v>641</v>
      </c>
      <c r="K16" s="749" t="s">
        <v>642</v>
      </c>
      <c r="L16" s="752">
        <v>21.210000000000004</v>
      </c>
      <c r="M16" s="752">
        <v>2</v>
      </c>
      <c r="N16" s="753">
        <v>42.420000000000009</v>
      </c>
    </row>
    <row r="17" spans="1:14" ht="14.4" customHeight="1" x14ac:dyDescent="0.3">
      <c r="A17" s="747" t="s">
        <v>583</v>
      </c>
      <c r="B17" s="748" t="s">
        <v>584</v>
      </c>
      <c r="C17" s="749" t="s">
        <v>598</v>
      </c>
      <c r="D17" s="750" t="s">
        <v>599</v>
      </c>
      <c r="E17" s="751">
        <v>50113001</v>
      </c>
      <c r="F17" s="750" t="s">
        <v>618</v>
      </c>
      <c r="G17" s="749" t="s">
        <v>619</v>
      </c>
      <c r="H17" s="749">
        <v>210492</v>
      </c>
      <c r="I17" s="749">
        <v>210492</v>
      </c>
      <c r="J17" s="749" t="s">
        <v>643</v>
      </c>
      <c r="K17" s="749" t="s">
        <v>644</v>
      </c>
      <c r="L17" s="752">
        <v>1456.4399999999998</v>
      </c>
      <c r="M17" s="752">
        <v>6</v>
      </c>
      <c r="N17" s="753">
        <v>8738.64</v>
      </c>
    </row>
    <row r="18" spans="1:14" ht="14.4" customHeight="1" x14ac:dyDescent="0.3">
      <c r="A18" s="747" t="s">
        <v>583</v>
      </c>
      <c r="B18" s="748" t="s">
        <v>584</v>
      </c>
      <c r="C18" s="749" t="s">
        <v>598</v>
      </c>
      <c r="D18" s="750" t="s">
        <v>599</v>
      </c>
      <c r="E18" s="751">
        <v>50113001</v>
      </c>
      <c r="F18" s="750" t="s">
        <v>618</v>
      </c>
      <c r="G18" s="749" t="s">
        <v>619</v>
      </c>
      <c r="H18" s="749">
        <v>201384</v>
      </c>
      <c r="I18" s="749">
        <v>201384</v>
      </c>
      <c r="J18" s="749" t="s">
        <v>645</v>
      </c>
      <c r="K18" s="749" t="s">
        <v>646</v>
      </c>
      <c r="L18" s="752">
        <v>1090.4100000000001</v>
      </c>
      <c r="M18" s="752">
        <v>1</v>
      </c>
      <c r="N18" s="753">
        <v>1090.4100000000001</v>
      </c>
    </row>
    <row r="19" spans="1:14" ht="14.4" customHeight="1" x14ac:dyDescent="0.3">
      <c r="A19" s="747" t="s">
        <v>583</v>
      </c>
      <c r="B19" s="748" t="s">
        <v>584</v>
      </c>
      <c r="C19" s="749" t="s">
        <v>598</v>
      </c>
      <c r="D19" s="750" t="s">
        <v>599</v>
      </c>
      <c r="E19" s="751">
        <v>50113001</v>
      </c>
      <c r="F19" s="750" t="s">
        <v>618</v>
      </c>
      <c r="G19" s="749" t="s">
        <v>619</v>
      </c>
      <c r="H19" s="749">
        <v>176954</v>
      </c>
      <c r="I19" s="749">
        <v>176954</v>
      </c>
      <c r="J19" s="749" t="s">
        <v>647</v>
      </c>
      <c r="K19" s="749" t="s">
        <v>648</v>
      </c>
      <c r="L19" s="752">
        <v>94.796333333333322</v>
      </c>
      <c r="M19" s="752">
        <v>30</v>
      </c>
      <c r="N19" s="753">
        <v>2843.89</v>
      </c>
    </row>
    <row r="20" spans="1:14" ht="14.4" customHeight="1" x14ac:dyDescent="0.3">
      <c r="A20" s="747" t="s">
        <v>583</v>
      </c>
      <c r="B20" s="748" t="s">
        <v>584</v>
      </c>
      <c r="C20" s="749" t="s">
        <v>598</v>
      </c>
      <c r="D20" s="750" t="s">
        <v>599</v>
      </c>
      <c r="E20" s="751">
        <v>50113001</v>
      </c>
      <c r="F20" s="750" t="s">
        <v>618</v>
      </c>
      <c r="G20" s="749" t="s">
        <v>585</v>
      </c>
      <c r="H20" s="749">
        <v>136505</v>
      </c>
      <c r="I20" s="749">
        <v>136505</v>
      </c>
      <c r="J20" s="749" t="s">
        <v>649</v>
      </c>
      <c r="K20" s="749" t="s">
        <v>650</v>
      </c>
      <c r="L20" s="752">
        <v>51.220000000000006</v>
      </c>
      <c r="M20" s="752">
        <v>3</v>
      </c>
      <c r="N20" s="753">
        <v>153.66000000000003</v>
      </c>
    </row>
    <row r="21" spans="1:14" ht="14.4" customHeight="1" x14ac:dyDescent="0.3">
      <c r="A21" s="747" t="s">
        <v>583</v>
      </c>
      <c r="B21" s="748" t="s">
        <v>584</v>
      </c>
      <c r="C21" s="749" t="s">
        <v>598</v>
      </c>
      <c r="D21" s="750" t="s">
        <v>599</v>
      </c>
      <c r="E21" s="751">
        <v>50113001</v>
      </c>
      <c r="F21" s="750" t="s">
        <v>618</v>
      </c>
      <c r="G21" s="749" t="s">
        <v>619</v>
      </c>
      <c r="H21" s="749">
        <v>167547</v>
      </c>
      <c r="I21" s="749">
        <v>67547</v>
      </c>
      <c r="J21" s="749" t="s">
        <v>651</v>
      </c>
      <c r="K21" s="749" t="s">
        <v>652</v>
      </c>
      <c r="L21" s="752">
        <v>47.12</v>
      </c>
      <c r="M21" s="752">
        <v>12</v>
      </c>
      <c r="N21" s="753">
        <v>565.43999999999994</v>
      </c>
    </row>
    <row r="22" spans="1:14" ht="14.4" customHeight="1" x14ac:dyDescent="0.3">
      <c r="A22" s="747" t="s">
        <v>583</v>
      </c>
      <c r="B22" s="748" t="s">
        <v>584</v>
      </c>
      <c r="C22" s="749" t="s">
        <v>598</v>
      </c>
      <c r="D22" s="750" t="s">
        <v>599</v>
      </c>
      <c r="E22" s="751">
        <v>50113001</v>
      </c>
      <c r="F22" s="750" t="s">
        <v>618</v>
      </c>
      <c r="G22" s="749" t="s">
        <v>637</v>
      </c>
      <c r="H22" s="749">
        <v>127272</v>
      </c>
      <c r="I22" s="749">
        <v>127272</v>
      </c>
      <c r="J22" s="749" t="s">
        <v>653</v>
      </c>
      <c r="K22" s="749" t="s">
        <v>654</v>
      </c>
      <c r="L22" s="752">
        <v>48.508000000000017</v>
      </c>
      <c r="M22" s="752">
        <v>5</v>
      </c>
      <c r="N22" s="753">
        <v>242.54000000000008</v>
      </c>
    </row>
    <row r="23" spans="1:14" ht="14.4" customHeight="1" x14ac:dyDescent="0.3">
      <c r="A23" s="747" t="s">
        <v>583</v>
      </c>
      <c r="B23" s="748" t="s">
        <v>584</v>
      </c>
      <c r="C23" s="749" t="s">
        <v>598</v>
      </c>
      <c r="D23" s="750" t="s">
        <v>599</v>
      </c>
      <c r="E23" s="751">
        <v>50113001</v>
      </c>
      <c r="F23" s="750" t="s">
        <v>618</v>
      </c>
      <c r="G23" s="749" t="s">
        <v>619</v>
      </c>
      <c r="H23" s="749">
        <v>167644</v>
      </c>
      <c r="I23" s="749">
        <v>167644</v>
      </c>
      <c r="J23" s="749" t="s">
        <v>655</v>
      </c>
      <c r="K23" s="749" t="s">
        <v>656</v>
      </c>
      <c r="L23" s="752">
        <v>1367</v>
      </c>
      <c r="M23" s="752">
        <v>3</v>
      </c>
      <c r="N23" s="753">
        <v>4101</v>
      </c>
    </row>
    <row r="24" spans="1:14" ht="14.4" customHeight="1" x14ac:dyDescent="0.3">
      <c r="A24" s="747" t="s">
        <v>583</v>
      </c>
      <c r="B24" s="748" t="s">
        <v>584</v>
      </c>
      <c r="C24" s="749" t="s">
        <v>598</v>
      </c>
      <c r="D24" s="750" t="s">
        <v>599</v>
      </c>
      <c r="E24" s="751">
        <v>50113001</v>
      </c>
      <c r="F24" s="750" t="s">
        <v>618</v>
      </c>
      <c r="G24" s="749" t="s">
        <v>619</v>
      </c>
      <c r="H24" s="749">
        <v>187544</v>
      </c>
      <c r="I24" s="749">
        <v>187544</v>
      </c>
      <c r="J24" s="749" t="s">
        <v>657</v>
      </c>
      <c r="K24" s="749" t="s">
        <v>658</v>
      </c>
      <c r="L24" s="752">
        <v>422.86999999999995</v>
      </c>
      <c r="M24" s="752">
        <v>1</v>
      </c>
      <c r="N24" s="753">
        <v>422.86999999999995</v>
      </c>
    </row>
    <row r="25" spans="1:14" ht="14.4" customHeight="1" x14ac:dyDescent="0.3">
      <c r="A25" s="747" t="s">
        <v>583</v>
      </c>
      <c r="B25" s="748" t="s">
        <v>584</v>
      </c>
      <c r="C25" s="749" t="s">
        <v>598</v>
      </c>
      <c r="D25" s="750" t="s">
        <v>599</v>
      </c>
      <c r="E25" s="751">
        <v>50113001</v>
      </c>
      <c r="F25" s="750" t="s">
        <v>618</v>
      </c>
      <c r="G25" s="749" t="s">
        <v>637</v>
      </c>
      <c r="H25" s="749">
        <v>849453</v>
      </c>
      <c r="I25" s="749">
        <v>163077</v>
      </c>
      <c r="J25" s="749" t="s">
        <v>659</v>
      </c>
      <c r="K25" s="749" t="s">
        <v>660</v>
      </c>
      <c r="L25" s="752">
        <v>15.510000000000002</v>
      </c>
      <c r="M25" s="752">
        <v>2</v>
      </c>
      <c r="N25" s="753">
        <v>31.020000000000003</v>
      </c>
    </row>
    <row r="26" spans="1:14" ht="14.4" customHeight="1" x14ac:dyDescent="0.3">
      <c r="A26" s="747" t="s">
        <v>583</v>
      </c>
      <c r="B26" s="748" t="s">
        <v>584</v>
      </c>
      <c r="C26" s="749" t="s">
        <v>598</v>
      </c>
      <c r="D26" s="750" t="s">
        <v>599</v>
      </c>
      <c r="E26" s="751">
        <v>50113001</v>
      </c>
      <c r="F26" s="750" t="s">
        <v>618</v>
      </c>
      <c r="G26" s="749" t="s">
        <v>637</v>
      </c>
      <c r="H26" s="749">
        <v>849444</v>
      </c>
      <c r="I26" s="749">
        <v>163085</v>
      </c>
      <c r="J26" s="749" t="s">
        <v>661</v>
      </c>
      <c r="K26" s="749" t="s">
        <v>662</v>
      </c>
      <c r="L26" s="752">
        <v>23.24</v>
      </c>
      <c r="M26" s="752">
        <v>12</v>
      </c>
      <c r="N26" s="753">
        <v>278.88</v>
      </c>
    </row>
    <row r="27" spans="1:14" ht="14.4" customHeight="1" x14ac:dyDescent="0.3">
      <c r="A27" s="747" t="s">
        <v>583</v>
      </c>
      <c r="B27" s="748" t="s">
        <v>584</v>
      </c>
      <c r="C27" s="749" t="s">
        <v>598</v>
      </c>
      <c r="D27" s="750" t="s">
        <v>599</v>
      </c>
      <c r="E27" s="751">
        <v>50113001</v>
      </c>
      <c r="F27" s="750" t="s">
        <v>618</v>
      </c>
      <c r="G27" s="749" t="s">
        <v>619</v>
      </c>
      <c r="H27" s="749">
        <v>194919</v>
      </c>
      <c r="I27" s="749">
        <v>94919</v>
      </c>
      <c r="J27" s="749" t="s">
        <v>663</v>
      </c>
      <c r="K27" s="749" t="s">
        <v>664</v>
      </c>
      <c r="L27" s="752">
        <v>52.029999999999994</v>
      </c>
      <c r="M27" s="752">
        <v>3</v>
      </c>
      <c r="N27" s="753">
        <v>156.08999999999997</v>
      </c>
    </row>
    <row r="28" spans="1:14" ht="14.4" customHeight="1" x14ac:dyDescent="0.3">
      <c r="A28" s="747" t="s">
        <v>583</v>
      </c>
      <c r="B28" s="748" t="s">
        <v>584</v>
      </c>
      <c r="C28" s="749" t="s">
        <v>598</v>
      </c>
      <c r="D28" s="750" t="s">
        <v>599</v>
      </c>
      <c r="E28" s="751">
        <v>50113001</v>
      </c>
      <c r="F28" s="750" t="s">
        <v>618</v>
      </c>
      <c r="G28" s="749" t="s">
        <v>619</v>
      </c>
      <c r="H28" s="749">
        <v>194920</v>
      </c>
      <c r="I28" s="749">
        <v>94920</v>
      </c>
      <c r="J28" s="749" t="s">
        <v>663</v>
      </c>
      <c r="K28" s="749" t="s">
        <v>665</v>
      </c>
      <c r="L28" s="752">
        <v>74.90666666666668</v>
      </c>
      <c r="M28" s="752">
        <v>3</v>
      </c>
      <c r="N28" s="753">
        <v>224.72000000000003</v>
      </c>
    </row>
    <row r="29" spans="1:14" ht="14.4" customHeight="1" x14ac:dyDescent="0.3">
      <c r="A29" s="747" t="s">
        <v>583</v>
      </c>
      <c r="B29" s="748" t="s">
        <v>584</v>
      </c>
      <c r="C29" s="749" t="s">
        <v>598</v>
      </c>
      <c r="D29" s="750" t="s">
        <v>599</v>
      </c>
      <c r="E29" s="751">
        <v>50113001</v>
      </c>
      <c r="F29" s="750" t="s">
        <v>618</v>
      </c>
      <c r="G29" s="749" t="s">
        <v>619</v>
      </c>
      <c r="H29" s="749">
        <v>845369</v>
      </c>
      <c r="I29" s="749">
        <v>107987</v>
      </c>
      <c r="J29" s="749" t="s">
        <v>666</v>
      </c>
      <c r="K29" s="749" t="s">
        <v>667</v>
      </c>
      <c r="L29" s="752">
        <v>112.28000000000002</v>
      </c>
      <c r="M29" s="752">
        <v>7</v>
      </c>
      <c r="N29" s="753">
        <v>785.96000000000015</v>
      </c>
    </row>
    <row r="30" spans="1:14" ht="14.4" customHeight="1" x14ac:dyDescent="0.3">
      <c r="A30" s="747" t="s">
        <v>583</v>
      </c>
      <c r="B30" s="748" t="s">
        <v>584</v>
      </c>
      <c r="C30" s="749" t="s">
        <v>598</v>
      </c>
      <c r="D30" s="750" t="s">
        <v>599</v>
      </c>
      <c r="E30" s="751">
        <v>50113001</v>
      </c>
      <c r="F30" s="750" t="s">
        <v>618</v>
      </c>
      <c r="G30" s="749" t="s">
        <v>619</v>
      </c>
      <c r="H30" s="749">
        <v>235897</v>
      </c>
      <c r="I30" s="749">
        <v>235897</v>
      </c>
      <c r="J30" s="749" t="s">
        <v>668</v>
      </c>
      <c r="K30" s="749" t="s">
        <v>669</v>
      </c>
      <c r="L30" s="752">
        <v>59.909999999999975</v>
      </c>
      <c r="M30" s="752">
        <v>3</v>
      </c>
      <c r="N30" s="753">
        <v>179.72999999999993</v>
      </c>
    </row>
    <row r="31" spans="1:14" ht="14.4" customHeight="1" x14ac:dyDescent="0.3">
      <c r="A31" s="747" t="s">
        <v>583</v>
      </c>
      <c r="B31" s="748" t="s">
        <v>584</v>
      </c>
      <c r="C31" s="749" t="s">
        <v>598</v>
      </c>
      <c r="D31" s="750" t="s">
        <v>599</v>
      </c>
      <c r="E31" s="751">
        <v>50113001</v>
      </c>
      <c r="F31" s="750" t="s">
        <v>618</v>
      </c>
      <c r="G31" s="749" t="s">
        <v>619</v>
      </c>
      <c r="H31" s="749">
        <v>207931</v>
      </c>
      <c r="I31" s="749">
        <v>207931</v>
      </c>
      <c r="J31" s="749" t="s">
        <v>670</v>
      </c>
      <c r="K31" s="749" t="s">
        <v>671</v>
      </c>
      <c r="L31" s="752">
        <v>26.09</v>
      </c>
      <c r="M31" s="752">
        <v>11</v>
      </c>
      <c r="N31" s="753">
        <v>286.99</v>
      </c>
    </row>
    <row r="32" spans="1:14" ht="14.4" customHeight="1" x14ac:dyDescent="0.3">
      <c r="A32" s="747" t="s">
        <v>583</v>
      </c>
      <c r="B32" s="748" t="s">
        <v>584</v>
      </c>
      <c r="C32" s="749" t="s">
        <v>598</v>
      </c>
      <c r="D32" s="750" t="s">
        <v>599</v>
      </c>
      <c r="E32" s="751">
        <v>50113001</v>
      </c>
      <c r="F32" s="750" t="s">
        <v>618</v>
      </c>
      <c r="G32" s="749" t="s">
        <v>619</v>
      </c>
      <c r="H32" s="749">
        <v>196610</v>
      </c>
      <c r="I32" s="749">
        <v>96610</v>
      </c>
      <c r="J32" s="749" t="s">
        <v>672</v>
      </c>
      <c r="K32" s="749" t="s">
        <v>673</v>
      </c>
      <c r="L32" s="752">
        <v>46.380000000000017</v>
      </c>
      <c r="M32" s="752">
        <v>3</v>
      </c>
      <c r="N32" s="753">
        <v>139.14000000000004</v>
      </c>
    </row>
    <row r="33" spans="1:14" ht="14.4" customHeight="1" x14ac:dyDescent="0.3">
      <c r="A33" s="747" t="s">
        <v>583</v>
      </c>
      <c r="B33" s="748" t="s">
        <v>584</v>
      </c>
      <c r="C33" s="749" t="s">
        <v>598</v>
      </c>
      <c r="D33" s="750" t="s">
        <v>599</v>
      </c>
      <c r="E33" s="751">
        <v>50113001</v>
      </c>
      <c r="F33" s="750" t="s">
        <v>618</v>
      </c>
      <c r="G33" s="749" t="s">
        <v>619</v>
      </c>
      <c r="H33" s="749">
        <v>848439</v>
      </c>
      <c r="I33" s="749">
        <v>122112</v>
      </c>
      <c r="J33" s="749" t="s">
        <v>674</v>
      </c>
      <c r="K33" s="749" t="s">
        <v>675</v>
      </c>
      <c r="L33" s="752">
        <v>46.27</v>
      </c>
      <c r="M33" s="752">
        <v>4</v>
      </c>
      <c r="N33" s="753">
        <v>185.08</v>
      </c>
    </row>
    <row r="34" spans="1:14" ht="14.4" customHeight="1" x14ac:dyDescent="0.3">
      <c r="A34" s="747" t="s">
        <v>583</v>
      </c>
      <c r="B34" s="748" t="s">
        <v>584</v>
      </c>
      <c r="C34" s="749" t="s">
        <v>598</v>
      </c>
      <c r="D34" s="750" t="s">
        <v>599</v>
      </c>
      <c r="E34" s="751">
        <v>50113001</v>
      </c>
      <c r="F34" s="750" t="s">
        <v>618</v>
      </c>
      <c r="G34" s="749" t="s">
        <v>619</v>
      </c>
      <c r="H34" s="749">
        <v>187764</v>
      </c>
      <c r="I34" s="749">
        <v>87764</v>
      </c>
      <c r="J34" s="749" t="s">
        <v>676</v>
      </c>
      <c r="K34" s="749" t="s">
        <v>677</v>
      </c>
      <c r="L34" s="752">
        <v>52.46</v>
      </c>
      <c r="M34" s="752">
        <v>8</v>
      </c>
      <c r="N34" s="753">
        <v>419.68</v>
      </c>
    </row>
    <row r="35" spans="1:14" ht="14.4" customHeight="1" x14ac:dyDescent="0.3">
      <c r="A35" s="747" t="s">
        <v>583</v>
      </c>
      <c r="B35" s="748" t="s">
        <v>584</v>
      </c>
      <c r="C35" s="749" t="s">
        <v>598</v>
      </c>
      <c r="D35" s="750" t="s">
        <v>599</v>
      </c>
      <c r="E35" s="751">
        <v>50113001</v>
      </c>
      <c r="F35" s="750" t="s">
        <v>618</v>
      </c>
      <c r="G35" s="749" t="s">
        <v>619</v>
      </c>
      <c r="H35" s="749">
        <v>187825</v>
      </c>
      <c r="I35" s="749">
        <v>87825</v>
      </c>
      <c r="J35" s="749" t="s">
        <v>678</v>
      </c>
      <c r="K35" s="749" t="s">
        <v>677</v>
      </c>
      <c r="L35" s="752">
        <v>80.365749999999991</v>
      </c>
      <c r="M35" s="752">
        <v>3</v>
      </c>
      <c r="N35" s="753">
        <v>241.09724999999997</v>
      </c>
    </row>
    <row r="36" spans="1:14" ht="14.4" customHeight="1" x14ac:dyDescent="0.3">
      <c r="A36" s="747" t="s">
        <v>583</v>
      </c>
      <c r="B36" s="748" t="s">
        <v>584</v>
      </c>
      <c r="C36" s="749" t="s">
        <v>598</v>
      </c>
      <c r="D36" s="750" t="s">
        <v>599</v>
      </c>
      <c r="E36" s="751">
        <v>50113001</v>
      </c>
      <c r="F36" s="750" t="s">
        <v>618</v>
      </c>
      <c r="G36" s="749" t="s">
        <v>619</v>
      </c>
      <c r="H36" s="749">
        <v>208456</v>
      </c>
      <c r="I36" s="749">
        <v>208456</v>
      </c>
      <c r="J36" s="749" t="s">
        <v>679</v>
      </c>
      <c r="K36" s="749" t="s">
        <v>680</v>
      </c>
      <c r="L36" s="752">
        <v>738.54000000000008</v>
      </c>
      <c r="M36" s="752">
        <v>0.05</v>
      </c>
      <c r="N36" s="753">
        <v>36.927000000000007</v>
      </c>
    </row>
    <row r="37" spans="1:14" ht="14.4" customHeight="1" x14ac:dyDescent="0.3">
      <c r="A37" s="747" t="s">
        <v>583</v>
      </c>
      <c r="B37" s="748" t="s">
        <v>584</v>
      </c>
      <c r="C37" s="749" t="s">
        <v>598</v>
      </c>
      <c r="D37" s="750" t="s">
        <v>599</v>
      </c>
      <c r="E37" s="751">
        <v>50113001</v>
      </c>
      <c r="F37" s="750" t="s">
        <v>618</v>
      </c>
      <c r="G37" s="749" t="s">
        <v>619</v>
      </c>
      <c r="H37" s="749">
        <v>173390</v>
      </c>
      <c r="I37" s="749">
        <v>173390</v>
      </c>
      <c r="J37" s="749" t="s">
        <v>681</v>
      </c>
      <c r="K37" s="749" t="s">
        <v>682</v>
      </c>
      <c r="L37" s="752">
        <v>411.94986757850631</v>
      </c>
      <c r="M37" s="752">
        <v>7</v>
      </c>
      <c r="N37" s="753">
        <v>2883.6490730495443</v>
      </c>
    </row>
    <row r="38" spans="1:14" ht="14.4" customHeight="1" x14ac:dyDescent="0.3">
      <c r="A38" s="747" t="s">
        <v>583</v>
      </c>
      <c r="B38" s="748" t="s">
        <v>584</v>
      </c>
      <c r="C38" s="749" t="s">
        <v>598</v>
      </c>
      <c r="D38" s="750" t="s">
        <v>599</v>
      </c>
      <c r="E38" s="751">
        <v>50113001</v>
      </c>
      <c r="F38" s="750" t="s">
        <v>618</v>
      </c>
      <c r="G38" s="749" t="s">
        <v>619</v>
      </c>
      <c r="H38" s="749">
        <v>992354</v>
      </c>
      <c r="I38" s="749">
        <v>0</v>
      </c>
      <c r="J38" s="749" t="s">
        <v>683</v>
      </c>
      <c r="K38" s="749" t="s">
        <v>585</v>
      </c>
      <c r="L38" s="752">
        <v>221.69</v>
      </c>
      <c r="M38" s="752">
        <v>1</v>
      </c>
      <c r="N38" s="753">
        <v>221.69</v>
      </c>
    </row>
    <row r="39" spans="1:14" ht="14.4" customHeight="1" x14ac:dyDescent="0.3">
      <c r="A39" s="747" t="s">
        <v>583</v>
      </c>
      <c r="B39" s="748" t="s">
        <v>584</v>
      </c>
      <c r="C39" s="749" t="s">
        <v>598</v>
      </c>
      <c r="D39" s="750" t="s">
        <v>599</v>
      </c>
      <c r="E39" s="751">
        <v>50113001</v>
      </c>
      <c r="F39" s="750" t="s">
        <v>618</v>
      </c>
      <c r="G39" s="749" t="s">
        <v>619</v>
      </c>
      <c r="H39" s="749">
        <v>196303</v>
      </c>
      <c r="I39" s="749">
        <v>96303</v>
      </c>
      <c r="J39" s="749" t="s">
        <v>684</v>
      </c>
      <c r="K39" s="749" t="s">
        <v>685</v>
      </c>
      <c r="L39" s="752">
        <v>55.090000000000011</v>
      </c>
      <c r="M39" s="752">
        <v>4</v>
      </c>
      <c r="N39" s="753">
        <v>220.36000000000004</v>
      </c>
    </row>
    <row r="40" spans="1:14" ht="14.4" customHeight="1" x14ac:dyDescent="0.3">
      <c r="A40" s="747" t="s">
        <v>583</v>
      </c>
      <c r="B40" s="748" t="s">
        <v>584</v>
      </c>
      <c r="C40" s="749" t="s">
        <v>598</v>
      </c>
      <c r="D40" s="750" t="s">
        <v>599</v>
      </c>
      <c r="E40" s="751">
        <v>50113001</v>
      </c>
      <c r="F40" s="750" t="s">
        <v>618</v>
      </c>
      <c r="G40" s="749" t="s">
        <v>619</v>
      </c>
      <c r="H40" s="749">
        <v>188206</v>
      </c>
      <c r="I40" s="749">
        <v>188206</v>
      </c>
      <c r="J40" s="749" t="s">
        <v>686</v>
      </c>
      <c r="K40" s="749" t="s">
        <v>687</v>
      </c>
      <c r="L40" s="752">
        <v>254.45000000000002</v>
      </c>
      <c r="M40" s="752">
        <v>1</v>
      </c>
      <c r="N40" s="753">
        <v>254.45000000000002</v>
      </c>
    </row>
    <row r="41" spans="1:14" ht="14.4" customHeight="1" x14ac:dyDescent="0.3">
      <c r="A41" s="747" t="s">
        <v>583</v>
      </c>
      <c r="B41" s="748" t="s">
        <v>584</v>
      </c>
      <c r="C41" s="749" t="s">
        <v>598</v>
      </c>
      <c r="D41" s="750" t="s">
        <v>599</v>
      </c>
      <c r="E41" s="751">
        <v>50113001</v>
      </c>
      <c r="F41" s="750" t="s">
        <v>618</v>
      </c>
      <c r="G41" s="749" t="s">
        <v>619</v>
      </c>
      <c r="H41" s="749">
        <v>100392</v>
      </c>
      <c r="I41" s="749">
        <v>392</v>
      </c>
      <c r="J41" s="749" t="s">
        <v>688</v>
      </c>
      <c r="K41" s="749" t="s">
        <v>689</v>
      </c>
      <c r="L41" s="752">
        <v>57.590000000000011</v>
      </c>
      <c r="M41" s="752">
        <v>5</v>
      </c>
      <c r="N41" s="753">
        <v>287.95000000000005</v>
      </c>
    </row>
    <row r="42" spans="1:14" ht="14.4" customHeight="1" x14ac:dyDescent="0.3">
      <c r="A42" s="747" t="s">
        <v>583</v>
      </c>
      <c r="B42" s="748" t="s">
        <v>584</v>
      </c>
      <c r="C42" s="749" t="s">
        <v>598</v>
      </c>
      <c r="D42" s="750" t="s">
        <v>599</v>
      </c>
      <c r="E42" s="751">
        <v>50113001</v>
      </c>
      <c r="F42" s="750" t="s">
        <v>618</v>
      </c>
      <c r="G42" s="749" t="s">
        <v>619</v>
      </c>
      <c r="H42" s="749">
        <v>192351</v>
      </c>
      <c r="I42" s="749">
        <v>92351</v>
      </c>
      <c r="J42" s="749" t="s">
        <v>690</v>
      </c>
      <c r="K42" s="749" t="s">
        <v>691</v>
      </c>
      <c r="L42" s="752">
        <v>86.219999999999985</v>
      </c>
      <c r="M42" s="752">
        <v>3</v>
      </c>
      <c r="N42" s="753">
        <v>258.65999999999997</v>
      </c>
    </row>
    <row r="43" spans="1:14" ht="14.4" customHeight="1" x14ac:dyDescent="0.3">
      <c r="A43" s="747" t="s">
        <v>583</v>
      </c>
      <c r="B43" s="748" t="s">
        <v>584</v>
      </c>
      <c r="C43" s="749" t="s">
        <v>598</v>
      </c>
      <c r="D43" s="750" t="s">
        <v>599</v>
      </c>
      <c r="E43" s="751">
        <v>50113001</v>
      </c>
      <c r="F43" s="750" t="s">
        <v>618</v>
      </c>
      <c r="G43" s="749" t="s">
        <v>619</v>
      </c>
      <c r="H43" s="749">
        <v>112895</v>
      </c>
      <c r="I43" s="749">
        <v>12895</v>
      </c>
      <c r="J43" s="749" t="s">
        <v>692</v>
      </c>
      <c r="K43" s="749" t="s">
        <v>693</v>
      </c>
      <c r="L43" s="752">
        <v>105.55</v>
      </c>
      <c r="M43" s="752">
        <v>1</v>
      </c>
      <c r="N43" s="753">
        <v>105.55</v>
      </c>
    </row>
    <row r="44" spans="1:14" ht="14.4" customHeight="1" x14ac:dyDescent="0.3">
      <c r="A44" s="747" t="s">
        <v>583</v>
      </c>
      <c r="B44" s="748" t="s">
        <v>584</v>
      </c>
      <c r="C44" s="749" t="s">
        <v>598</v>
      </c>
      <c r="D44" s="750" t="s">
        <v>599</v>
      </c>
      <c r="E44" s="751">
        <v>50113001</v>
      </c>
      <c r="F44" s="750" t="s">
        <v>618</v>
      </c>
      <c r="G44" s="749" t="s">
        <v>619</v>
      </c>
      <c r="H44" s="749">
        <v>112891</v>
      </c>
      <c r="I44" s="749">
        <v>12891</v>
      </c>
      <c r="J44" s="749" t="s">
        <v>692</v>
      </c>
      <c r="K44" s="749" t="s">
        <v>694</v>
      </c>
      <c r="L44" s="752">
        <v>58.333333333333343</v>
      </c>
      <c r="M44" s="752">
        <v>3</v>
      </c>
      <c r="N44" s="753">
        <v>175.00000000000003</v>
      </c>
    </row>
    <row r="45" spans="1:14" ht="14.4" customHeight="1" x14ac:dyDescent="0.3">
      <c r="A45" s="747" t="s">
        <v>583</v>
      </c>
      <c r="B45" s="748" t="s">
        <v>584</v>
      </c>
      <c r="C45" s="749" t="s">
        <v>598</v>
      </c>
      <c r="D45" s="750" t="s">
        <v>599</v>
      </c>
      <c r="E45" s="751">
        <v>50113001</v>
      </c>
      <c r="F45" s="750" t="s">
        <v>618</v>
      </c>
      <c r="G45" s="749" t="s">
        <v>619</v>
      </c>
      <c r="H45" s="749">
        <v>112892</v>
      </c>
      <c r="I45" s="749">
        <v>12892</v>
      </c>
      <c r="J45" s="749" t="s">
        <v>692</v>
      </c>
      <c r="K45" s="749" t="s">
        <v>695</v>
      </c>
      <c r="L45" s="752">
        <v>104.17499999999998</v>
      </c>
      <c r="M45" s="752">
        <v>18</v>
      </c>
      <c r="N45" s="753">
        <v>1875.1499999999996</v>
      </c>
    </row>
    <row r="46" spans="1:14" ht="14.4" customHeight="1" x14ac:dyDescent="0.3">
      <c r="A46" s="747" t="s">
        <v>583</v>
      </c>
      <c r="B46" s="748" t="s">
        <v>584</v>
      </c>
      <c r="C46" s="749" t="s">
        <v>598</v>
      </c>
      <c r="D46" s="750" t="s">
        <v>599</v>
      </c>
      <c r="E46" s="751">
        <v>50113001</v>
      </c>
      <c r="F46" s="750" t="s">
        <v>618</v>
      </c>
      <c r="G46" s="749" t="s">
        <v>619</v>
      </c>
      <c r="H46" s="749">
        <v>988158</v>
      </c>
      <c r="I46" s="749">
        <v>500933</v>
      </c>
      <c r="J46" s="749" t="s">
        <v>696</v>
      </c>
      <c r="K46" s="749" t="s">
        <v>697</v>
      </c>
      <c r="L46" s="752">
        <v>334.36</v>
      </c>
      <c r="M46" s="752">
        <v>1</v>
      </c>
      <c r="N46" s="753">
        <v>334.36</v>
      </c>
    </row>
    <row r="47" spans="1:14" ht="14.4" customHeight="1" x14ac:dyDescent="0.3">
      <c r="A47" s="747" t="s">
        <v>583</v>
      </c>
      <c r="B47" s="748" t="s">
        <v>584</v>
      </c>
      <c r="C47" s="749" t="s">
        <v>598</v>
      </c>
      <c r="D47" s="750" t="s">
        <v>599</v>
      </c>
      <c r="E47" s="751">
        <v>50113001</v>
      </c>
      <c r="F47" s="750" t="s">
        <v>618</v>
      </c>
      <c r="G47" s="749" t="s">
        <v>619</v>
      </c>
      <c r="H47" s="749">
        <v>176496</v>
      </c>
      <c r="I47" s="749">
        <v>76496</v>
      </c>
      <c r="J47" s="749" t="s">
        <v>698</v>
      </c>
      <c r="K47" s="749" t="s">
        <v>699</v>
      </c>
      <c r="L47" s="752">
        <v>125.43</v>
      </c>
      <c r="M47" s="752">
        <v>2</v>
      </c>
      <c r="N47" s="753">
        <v>250.86</v>
      </c>
    </row>
    <row r="48" spans="1:14" ht="14.4" customHeight="1" x14ac:dyDescent="0.3">
      <c r="A48" s="747" t="s">
        <v>583</v>
      </c>
      <c r="B48" s="748" t="s">
        <v>584</v>
      </c>
      <c r="C48" s="749" t="s">
        <v>598</v>
      </c>
      <c r="D48" s="750" t="s">
        <v>599</v>
      </c>
      <c r="E48" s="751">
        <v>50113001</v>
      </c>
      <c r="F48" s="750" t="s">
        <v>618</v>
      </c>
      <c r="G48" s="749" t="s">
        <v>619</v>
      </c>
      <c r="H48" s="749">
        <v>231697</v>
      </c>
      <c r="I48" s="749">
        <v>231697</v>
      </c>
      <c r="J48" s="749" t="s">
        <v>700</v>
      </c>
      <c r="K48" s="749" t="s">
        <v>701</v>
      </c>
      <c r="L48" s="752">
        <v>72.340000000000018</v>
      </c>
      <c r="M48" s="752">
        <v>1</v>
      </c>
      <c r="N48" s="753">
        <v>72.340000000000018</v>
      </c>
    </row>
    <row r="49" spans="1:14" ht="14.4" customHeight="1" x14ac:dyDescent="0.3">
      <c r="A49" s="747" t="s">
        <v>583</v>
      </c>
      <c r="B49" s="748" t="s">
        <v>584</v>
      </c>
      <c r="C49" s="749" t="s">
        <v>598</v>
      </c>
      <c r="D49" s="750" t="s">
        <v>599</v>
      </c>
      <c r="E49" s="751">
        <v>50113001</v>
      </c>
      <c r="F49" s="750" t="s">
        <v>618</v>
      </c>
      <c r="G49" s="749" t="s">
        <v>619</v>
      </c>
      <c r="H49" s="749">
        <v>231696</v>
      </c>
      <c r="I49" s="749">
        <v>231696</v>
      </c>
      <c r="J49" s="749" t="s">
        <v>700</v>
      </c>
      <c r="K49" s="749" t="s">
        <v>702</v>
      </c>
      <c r="L49" s="752">
        <v>207.43999999999994</v>
      </c>
      <c r="M49" s="752">
        <v>1</v>
      </c>
      <c r="N49" s="753">
        <v>207.43999999999994</v>
      </c>
    </row>
    <row r="50" spans="1:14" ht="14.4" customHeight="1" x14ac:dyDescent="0.3">
      <c r="A50" s="747" t="s">
        <v>583</v>
      </c>
      <c r="B50" s="748" t="s">
        <v>584</v>
      </c>
      <c r="C50" s="749" t="s">
        <v>598</v>
      </c>
      <c r="D50" s="750" t="s">
        <v>599</v>
      </c>
      <c r="E50" s="751">
        <v>50113001</v>
      </c>
      <c r="F50" s="750" t="s">
        <v>618</v>
      </c>
      <c r="G50" s="749" t="s">
        <v>637</v>
      </c>
      <c r="H50" s="749">
        <v>49941</v>
      </c>
      <c r="I50" s="749">
        <v>49941</v>
      </c>
      <c r="J50" s="749" t="s">
        <v>700</v>
      </c>
      <c r="K50" s="749" t="s">
        <v>703</v>
      </c>
      <c r="L50" s="752">
        <v>291.64999999999992</v>
      </c>
      <c r="M50" s="752">
        <v>2</v>
      </c>
      <c r="N50" s="753">
        <v>583.29999999999984</v>
      </c>
    </row>
    <row r="51" spans="1:14" ht="14.4" customHeight="1" x14ac:dyDescent="0.3">
      <c r="A51" s="747" t="s">
        <v>583</v>
      </c>
      <c r="B51" s="748" t="s">
        <v>584</v>
      </c>
      <c r="C51" s="749" t="s">
        <v>598</v>
      </c>
      <c r="D51" s="750" t="s">
        <v>599</v>
      </c>
      <c r="E51" s="751">
        <v>50113001</v>
      </c>
      <c r="F51" s="750" t="s">
        <v>618</v>
      </c>
      <c r="G51" s="749" t="s">
        <v>619</v>
      </c>
      <c r="H51" s="749">
        <v>231702</v>
      </c>
      <c r="I51" s="749">
        <v>231702</v>
      </c>
      <c r="J51" s="749" t="s">
        <v>700</v>
      </c>
      <c r="K51" s="749" t="s">
        <v>704</v>
      </c>
      <c r="L51" s="752">
        <v>249.82333333333335</v>
      </c>
      <c r="M51" s="752">
        <v>3</v>
      </c>
      <c r="N51" s="753">
        <v>749.47</v>
      </c>
    </row>
    <row r="52" spans="1:14" ht="14.4" customHeight="1" x14ac:dyDescent="0.3">
      <c r="A52" s="747" t="s">
        <v>583</v>
      </c>
      <c r="B52" s="748" t="s">
        <v>584</v>
      </c>
      <c r="C52" s="749" t="s">
        <v>598</v>
      </c>
      <c r="D52" s="750" t="s">
        <v>599</v>
      </c>
      <c r="E52" s="751">
        <v>50113001</v>
      </c>
      <c r="F52" s="750" t="s">
        <v>618</v>
      </c>
      <c r="G52" s="749" t="s">
        <v>637</v>
      </c>
      <c r="H52" s="749">
        <v>132225</v>
      </c>
      <c r="I52" s="749">
        <v>32225</v>
      </c>
      <c r="J52" s="749" t="s">
        <v>700</v>
      </c>
      <c r="K52" s="749" t="s">
        <v>701</v>
      </c>
      <c r="L52" s="752">
        <v>72.34</v>
      </c>
      <c r="M52" s="752">
        <v>1</v>
      </c>
      <c r="N52" s="753">
        <v>72.34</v>
      </c>
    </row>
    <row r="53" spans="1:14" ht="14.4" customHeight="1" x14ac:dyDescent="0.3">
      <c r="A53" s="747" t="s">
        <v>583</v>
      </c>
      <c r="B53" s="748" t="s">
        <v>584</v>
      </c>
      <c r="C53" s="749" t="s">
        <v>598</v>
      </c>
      <c r="D53" s="750" t="s">
        <v>599</v>
      </c>
      <c r="E53" s="751">
        <v>50113001</v>
      </c>
      <c r="F53" s="750" t="s">
        <v>618</v>
      </c>
      <c r="G53" s="749" t="s">
        <v>637</v>
      </c>
      <c r="H53" s="749">
        <v>145499</v>
      </c>
      <c r="I53" s="749">
        <v>45499</v>
      </c>
      <c r="J53" s="749" t="s">
        <v>705</v>
      </c>
      <c r="K53" s="749" t="s">
        <v>706</v>
      </c>
      <c r="L53" s="752">
        <v>101.73000000000006</v>
      </c>
      <c r="M53" s="752">
        <v>3</v>
      </c>
      <c r="N53" s="753">
        <v>305.19000000000017</v>
      </c>
    </row>
    <row r="54" spans="1:14" ht="14.4" customHeight="1" x14ac:dyDescent="0.3">
      <c r="A54" s="747" t="s">
        <v>583</v>
      </c>
      <c r="B54" s="748" t="s">
        <v>584</v>
      </c>
      <c r="C54" s="749" t="s">
        <v>598</v>
      </c>
      <c r="D54" s="750" t="s">
        <v>599</v>
      </c>
      <c r="E54" s="751">
        <v>50113001</v>
      </c>
      <c r="F54" s="750" t="s">
        <v>618</v>
      </c>
      <c r="G54" s="749" t="s">
        <v>637</v>
      </c>
      <c r="H54" s="749">
        <v>158041</v>
      </c>
      <c r="I54" s="749">
        <v>58041</v>
      </c>
      <c r="J54" s="749" t="s">
        <v>707</v>
      </c>
      <c r="K54" s="749" t="s">
        <v>708</v>
      </c>
      <c r="L54" s="752">
        <v>125.85</v>
      </c>
      <c r="M54" s="752">
        <v>1</v>
      </c>
      <c r="N54" s="753">
        <v>125.85</v>
      </c>
    </row>
    <row r="55" spans="1:14" ht="14.4" customHeight="1" x14ac:dyDescent="0.3">
      <c r="A55" s="747" t="s">
        <v>583</v>
      </c>
      <c r="B55" s="748" t="s">
        <v>584</v>
      </c>
      <c r="C55" s="749" t="s">
        <v>598</v>
      </c>
      <c r="D55" s="750" t="s">
        <v>599</v>
      </c>
      <c r="E55" s="751">
        <v>50113001</v>
      </c>
      <c r="F55" s="750" t="s">
        <v>618</v>
      </c>
      <c r="G55" s="749" t="s">
        <v>619</v>
      </c>
      <c r="H55" s="749">
        <v>191729</v>
      </c>
      <c r="I55" s="749">
        <v>191729</v>
      </c>
      <c r="J55" s="749" t="s">
        <v>709</v>
      </c>
      <c r="K55" s="749" t="s">
        <v>710</v>
      </c>
      <c r="L55" s="752">
        <v>91.839999999999989</v>
      </c>
      <c r="M55" s="752">
        <v>6</v>
      </c>
      <c r="N55" s="753">
        <v>551.04</v>
      </c>
    </row>
    <row r="56" spans="1:14" ht="14.4" customHeight="1" x14ac:dyDescent="0.3">
      <c r="A56" s="747" t="s">
        <v>583</v>
      </c>
      <c r="B56" s="748" t="s">
        <v>584</v>
      </c>
      <c r="C56" s="749" t="s">
        <v>598</v>
      </c>
      <c r="D56" s="750" t="s">
        <v>599</v>
      </c>
      <c r="E56" s="751">
        <v>50113001</v>
      </c>
      <c r="F56" s="750" t="s">
        <v>618</v>
      </c>
      <c r="G56" s="749" t="s">
        <v>619</v>
      </c>
      <c r="H56" s="749">
        <v>993603</v>
      </c>
      <c r="I56" s="749">
        <v>0</v>
      </c>
      <c r="J56" s="749" t="s">
        <v>711</v>
      </c>
      <c r="K56" s="749" t="s">
        <v>585</v>
      </c>
      <c r="L56" s="752">
        <v>178.393</v>
      </c>
      <c r="M56" s="752">
        <v>10</v>
      </c>
      <c r="N56" s="753">
        <v>1783.93</v>
      </c>
    </row>
    <row r="57" spans="1:14" ht="14.4" customHeight="1" x14ac:dyDescent="0.3">
      <c r="A57" s="747" t="s">
        <v>583</v>
      </c>
      <c r="B57" s="748" t="s">
        <v>584</v>
      </c>
      <c r="C57" s="749" t="s">
        <v>598</v>
      </c>
      <c r="D57" s="750" t="s">
        <v>599</v>
      </c>
      <c r="E57" s="751">
        <v>50113001</v>
      </c>
      <c r="F57" s="750" t="s">
        <v>618</v>
      </c>
      <c r="G57" s="749" t="s">
        <v>619</v>
      </c>
      <c r="H57" s="749">
        <v>203954</v>
      </c>
      <c r="I57" s="749">
        <v>203954</v>
      </c>
      <c r="J57" s="749" t="s">
        <v>712</v>
      </c>
      <c r="K57" s="749" t="s">
        <v>713</v>
      </c>
      <c r="L57" s="752">
        <v>92.402000000000001</v>
      </c>
      <c r="M57" s="752">
        <v>10</v>
      </c>
      <c r="N57" s="753">
        <v>924.02</v>
      </c>
    </row>
    <row r="58" spans="1:14" ht="14.4" customHeight="1" x14ac:dyDescent="0.3">
      <c r="A58" s="747" t="s">
        <v>583</v>
      </c>
      <c r="B58" s="748" t="s">
        <v>584</v>
      </c>
      <c r="C58" s="749" t="s">
        <v>598</v>
      </c>
      <c r="D58" s="750" t="s">
        <v>599</v>
      </c>
      <c r="E58" s="751">
        <v>50113001</v>
      </c>
      <c r="F58" s="750" t="s">
        <v>618</v>
      </c>
      <c r="G58" s="749" t="s">
        <v>637</v>
      </c>
      <c r="H58" s="749">
        <v>992572</v>
      </c>
      <c r="I58" s="749">
        <v>158711</v>
      </c>
      <c r="J58" s="749" t="s">
        <v>714</v>
      </c>
      <c r="K58" s="749" t="s">
        <v>715</v>
      </c>
      <c r="L58" s="752">
        <v>52.280000000000015</v>
      </c>
      <c r="M58" s="752">
        <v>2</v>
      </c>
      <c r="N58" s="753">
        <v>104.56000000000003</v>
      </c>
    </row>
    <row r="59" spans="1:14" ht="14.4" customHeight="1" x14ac:dyDescent="0.3">
      <c r="A59" s="747" t="s">
        <v>583</v>
      </c>
      <c r="B59" s="748" t="s">
        <v>584</v>
      </c>
      <c r="C59" s="749" t="s">
        <v>598</v>
      </c>
      <c r="D59" s="750" t="s">
        <v>599</v>
      </c>
      <c r="E59" s="751">
        <v>50113001</v>
      </c>
      <c r="F59" s="750" t="s">
        <v>618</v>
      </c>
      <c r="G59" s="749" t="s">
        <v>637</v>
      </c>
      <c r="H59" s="749">
        <v>158673</v>
      </c>
      <c r="I59" s="749">
        <v>158673</v>
      </c>
      <c r="J59" s="749" t="s">
        <v>716</v>
      </c>
      <c r="K59" s="749" t="s">
        <v>717</v>
      </c>
      <c r="L59" s="752">
        <v>26.47</v>
      </c>
      <c r="M59" s="752">
        <v>1</v>
      </c>
      <c r="N59" s="753">
        <v>26.47</v>
      </c>
    </row>
    <row r="60" spans="1:14" ht="14.4" customHeight="1" x14ac:dyDescent="0.3">
      <c r="A60" s="747" t="s">
        <v>583</v>
      </c>
      <c r="B60" s="748" t="s">
        <v>584</v>
      </c>
      <c r="C60" s="749" t="s">
        <v>598</v>
      </c>
      <c r="D60" s="750" t="s">
        <v>599</v>
      </c>
      <c r="E60" s="751">
        <v>50113001</v>
      </c>
      <c r="F60" s="750" t="s">
        <v>618</v>
      </c>
      <c r="G60" s="749" t="s">
        <v>637</v>
      </c>
      <c r="H60" s="749">
        <v>158692</v>
      </c>
      <c r="I60" s="749">
        <v>158692</v>
      </c>
      <c r="J60" s="749" t="s">
        <v>718</v>
      </c>
      <c r="K60" s="749" t="s">
        <v>719</v>
      </c>
      <c r="L60" s="752">
        <v>26.149999999999995</v>
      </c>
      <c r="M60" s="752">
        <v>1</v>
      </c>
      <c r="N60" s="753">
        <v>26.149999999999995</v>
      </c>
    </row>
    <row r="61" spans="1:14" ht="14.4" customHeight="1" x14ac:dyDescent="0.3">
      <c r="A61" s="747" t="s">
        <v>583</v>
      </c>
      <c r="B61" s="748" t="s">
        <v>584</v>
      </c>
      <c r="C61" s="749" t="s">
        <v>598</v>
      </c>
      <c r="D61" s="750" t="s">
        <v>599</v>
      </c>
      <c r="E61" s="751">
        <v>50113001</v>
      </c>
      <c r="F61" s="750" t="s">
        <v>618</v>
      </c>
      <c r="G61" s="749" t="s">
        <v>619</v>
      </c>
      <c r="H61" s="749">
        <v>215611</v>
      </c>
      <c r="I61" s="749">
        <v>215611</v>
      </c>
      <c r="J61" s="749" t="s">
        <v>720</v>
      </c>
      <c r="K61" s="749" t="s">
        <v>721</v>
      </c>
      <c r="L61" s="752">
        <v>1242.6825952000888</v>
      </c>
      <c r="M61" s="752">
        <v>7.0295595999999998</v>
      </c>
      <c r="N61" s="753">
        <v>8735.511366841698</v>
      </c>
    </row>
    <row r="62" spans="1:14" ht="14.4" customHeight="1" x14ac:dyDescent="0.3">
      <c r="A62" s="747" t="s">
        <v>583</v>
      </c>
      <c r="B62" s="748" t="s">
        <v>584</v>
      </c>
      <c r="C62" s="749" t="s">
        <v>598</v>
      </c>
      <c r="D62" s="750" t="s">
        <v>599</v>
      </c>
      <c r="E62" s="751">
        <v>50113001</v>
      </c>
      <c r="F62" s="750" t="s">
        <v>618</v>
      </c>
      <c r="G62" s="749" t="s">
        <v>619</v>
      </c>
      <c r="H62" s="749">
        <v>159392</v>
      </c>
      <c r="I62" s="749">
        <v>59392</v>
      </c>
      <c r="J62" s="749" t="s">
        <v>722</v>
      </c>
      <c r="K62" s="749" t="s">
        <v>723</v>
      </c>
      <c r="L62" s="752">
        <v>84.14</v>
      </c>
      <c r="M62" s="752">
        <v>3</v>
      </c>
      <c r="N62" s="753">
        <v>252.42000000000002</v>
      </c>
    </row>
    <row r="63" spans="1:14" ht="14.4" customHeight="1" x14ac:dyDescent="0.3">
      <c r="A63" s="747" t="s">
        <v>583</v>
      </c>
      <c r="B63" s="748" t="s">
        <v>584</v>
      </c>
      <c r="C63" s="749" t="s">
        <v>598</v>
      </c>
      <c r="D63" s="750" t="s">
        <v>599</v>
      </c>
      <c r="E63" s="751">
        <v>50113001</v>
      </c>
      <c r="F63" s="750" t="s">
        <v>618</v>
      </c>
      <c r="G63" s="749" t="s">
        <v>619</v>
      </c>
      <c r="H63" s="749">
        <v>147515</v>
      </c>
      <c r="I63" s="749">
        <v>47515</v>
      </c>
      <c r="J63" s="749" t="s">
        <v>724</v>
      </c>
      <c r="K63" s="749" t="s">
        <v>725</v>
      </c>
      <c r="L63" s="752">
        <v>143.49999999999997</v>
      </c>
      <c r="M63" s="752">
        <v>1</v>
      </c>
      <c r="N63" s="753">
        <v>143.49999999999997</v>
      </c>
    </row>
    <row r="64" spans="1:14" ht="14.4" customHeight="1" x14ac:dyDescent="0.3">
      <c r="A64" s="747" t="s">
        <v>583</v>
      </c>
      <c r="B64" s="748" t="s">
        <v>584</v>
      </c>
      <c r="C64" s="749" t="s">
        <v>598</v>
      </c>
      <c r="D64" s="750" t="s">
        <v>599</v>
      </c>
      <c r="E64" s="751">
        <v>50113001</v>
      </c>
      <c r="F64" s="750" t="s">
        <v>618</v>
      </c>
      <c r="G64" s="749" t="s">
        <v>619</v>
      </c>
      <c r="H64" s="749">
        <v>100407</v>
      </c>
      <c r="I64" s="749">
        <v>407</v>
      </c>
      <c r="J64" s="749" t="s">
        <v>726</v>
      </c>
      <c r="K64" s="749" t="s">
        <v>727</v>
      </c>
      <c r="L64" s="752">
        <v>185.25</v>
      </c>
      <c r="M64" s="752">
        <v>1</v>
      </c>
      <c r="N64" s="753">
        <v>185.25</v>
      </c>
    </row>
    <row r="65" spans="1:14" ht="14.4" customHeight="1" x14ac:dyDescent="0.3">
      <c r="A65" s="747" t="s">
        <v>583</v>
      </c>
      <c r="B65" s="748" t="s">
        <v>584</v>
      </c>
      <c r="C65" s="749" t="s">
        <v>598</v>
      </c>
      <c r="D65" s="750" t="s">
        <v>599</v>
      </c>
      <c r="E65" s="751">
        <v>50113001</v>
      </c>
      <c r="F65" s="750" t="s">
        <v>618</v>
      </c>
      <c r="G65" s="749" t="s">
        <v>619</v>
      </c>
      <c r="H65" s="749">
        <v>132105</v>
      </c>
      <c r="I65" s="749">
        <v>132105</v>
      </c>
      <c r="J65" s="749" t="s">
        <v>728</v>
      </c>
      <c r="K65" s="749" t="s">
        <v>729</v>
      </c>
      <c r="L65" s="752">
        <v>288.10097493391436</v>
      </c>
      <c r="M65" s="752">
        <v>35.618613299999993</v>
      </c>
      <c r="N65" s="753">
        <v>10261.757217524086</v>
      </c>
    </row>
    <row r="66" spans="1:14" ht="14.4" customHeight="1" x14ac:dyDescent="0.3">
      <c r="A66" s="747" t="s">
        <v>583</v>
      </c>
      <c r="B66" s="748" t="s">
        <v>584</v>
      </c>
      <c r="C66" s="749" t="s">
        <v>598</v>
      </c>
      <c r="D66" s="750" t="s">
        <v>599</v>
      </c>
      <c r="E66" s="751">
        <v>50113001</v>
      </c>
      <c r="F66" s="750" t="s">
        <v>618</v>
      </c>
      <c r="G66" s="749" t="s">
        <v>619</v>
      </c>
      <c r="H66" s="749">
        <v>132101</v>
      </c>
      <c r="I66" s="749">
        <v>132101</v>
      </c>
      <c r="J66" s="749" t="s">
        <v>730</v>
      </c>
      <c r="K66" s="749" t="s">
        <v>731</v>
      </c>
      <c r="L66" s="752">
        <v>111.00033820204219</v>
      </c>
      <c r="M66" s="752">
        <v>103.43776079999996</v>
      </c>
      <c r="N66" s="753">
        <v>11481.626431661938</v>
      </c>
    </row>
    <row r="67" spans="1:14" ht="14.4" customHeight="1" x14ac:dyDescent="0.3">
      <c r="A67" s="747" t="s">
        <v>583</v>
      </c>
      <c r="B67" s="748" t="s">
        <v>584</v>
      </c>
      <c r="C67" s="749" t="s">
        <v>598</v>
      </c>
      <c r="D67" s="750" t="s">
        <v>599</v>
      </c>
      <c r="E67" s="751">
        <v>50113001</v>
      </c>
      <c r="F67" s="750" t="s">
        <v>618</v>
      </c>
      <c r="G67" s="749" t="s">
        <v>619</v>
      </c>
      <c r="H67" s="749">
        <v>177658</v>
      </c>
      <c r="I67" s="749">
        <v>177658</v>
      </c>
      <c r="J67" s="749" t="s">
        <v>732</v>
      </c>
      <c r="K67" s="749" t="s">
        <v>733</v>
      </c>
      <c r="L67" s="752">
        <v>218.9</v>
      </c>
      <c r="M67" s="752">
        <v>29.352999999999977</v>
      </c>
      <c r="N67" s="753">
        <v>6425.3716999999951</v>
      </c>
    </row>
    <row r="68" spans="1:14" ht="14.4" customHeight="1" x14ac:dyDescent="0.3">
      <c r="A68" s="747" t="s">
        <v>583</v>
      </c>
      <c r="B68" s="748" t="s">
        <v>584</v>
      </c>
      <c r="C68" s="749" t="s">
        <v>598</v>
      </c>
      <c r="D68" s="750" t="s">
        <v>599</v>
      </c>
      <c r="E68" s="751">
        <v>50113001</v>
      </c>
      <c r="F68" s="750" t="s">
        <v>618</v>
      </c>
      <c r="G68" s="749" t="s">
        <v>619</v>
      </c>
      <c r="H68" s="749">
        <v>177657</v>
      </c>
      <c r="I68" s="749">
        <v>177657</v>
      </c>
      <c r="J68" s="749" t="s">
        <v>732</v>
      </c>
      <c r="K68" s="749" t="s">
        <v>734</v>
      </c>
      <c r="L68" s="752">
        <v>79.200000000000017</v>
      </c>
      <c r="M68" s="752">
        <v>28.002515899999992</v>
      </c>
      <c r="N68" s="753">
        <v>2217.7992592799997</v>
      </c>
    </row>
    <row r="69" spans="1:14" ht="14.4" customHeight="1" x14ac:dyDescent="0.3">
      <c r="A69" s="747" t="s">
        <v>583</v>
      </c>
      <c r="B69" s="748" t="s">
        <v>584</v>
      </c>
      <c r="C69" s="749" t="s">
        <v>598</v>
      </c>
      <c r="D69" s="750" t="s">
        <v>599</v>
      </c>
      <c r="E69" s="751">
        <v>50113001</v>
      </c>
      <c r="F69" s="750" t="s">
        <v>618</v>
      </c>
      <c r="G69" s="749" t="s">
        <v>619</v>
      </c>
      <c r="H69" s="749">
        <v>177659</v>
      </c>
      <c r="I69" s="749">
        <v>177659</v>
      </c>
      <c r="J69" s="749" t="s">
        <v>732</v>
      </c>
      <c r="K69" s="749" t="s">
        <v>735</v>
      </c>
      <c r="L69" s="752">
        <v>525.79999999999984</v>
      </c>
      <c r="M69" s="752">
        <v>11.6263463</v>
      </c>
      <c r="N69" s="753">
        <v>6113.1328845399985</v>
      </c>
    </row>
    <row r="70" spans="1:14" ht="14.4" customHeight="1" x14ac:dyDescent="0.3">
      <c r="A70" s="747" t="s">
        <v>583</v>
      </c>
      <c r="B70" s="748" t="s">
        <v>584</v>
      </c>
      <c r="C70" s="749" t="s">
        <v>598</v>
      </c>
      <c r="D70" s="750" t="s">
        <v>599</v>
      </c>
      <c r="E70" s="751">
        <v>50113001</v>
      </c>
      <c r="F70" s="750" t="s">
        <v>618</v>
      </c>
      <c r="G70" s="749" t="s">
        <v>619</v>
      </c>
      <c r="H70" s="749">
        <v>177660</v>
      </c>
      <c r="I70" s="749">
        <v>177660</v>
      </c>
      <c r="J70" s="749" t="s">
        <v>732</v>
      </c>
      <c r="K70" s="749" t="s">
        <v>736</v>
      </c>
      <c r="L70" s="752">
        <v>734.8</v>
      </c>
      <c r="M70" s="752">
        <v>5.7129044999999996</v>
      </c>
      <c r="N70" s="753">
        <v>4197.8422265999998</v>
      </c>
    </row>
    <row r="71" spans="1:14" ht="14.4" customHeight="1" x14ac:dyDescent="0.3">
      <c r="A71" s="747" t="s">
        <v>583</v>
      </c>
      <c r="B71" s="748" t="s">
        <v>584</v>
      </c>
      <c r="C71" s="749" t="s">
        <v>598</v>
      </c>
      <c r="D71" s="750" t="s">
        <v>599</v>
      </c>
      <c r="E71" s="751">
        <v>50113001</v>
      </c>
      <c r="F71" s="750" t="s">
        <v>618</v>
      </c>
      <c r="G71" s="749" t="s">
        <v>619</v>
      </c>
      <c r="H71" s="749">
        <v>841498</v>
      </c>
      <c r="I71" s="749">
        <v>0</v>
      </c>
      <c r="J71" s="749" t="s">
        <v>737</v>
      </c>
      <c r="K71" s="749" t="s">
        <v>585</v>
      </c>
      <c r="L71" s="752">
        <v>51.810000000000024</v>
      </c>
      <c r="M71" s="752">
        <v>1</v>
      </c>
      <c r="N71" s="753">
        <v>51.810000000000024</v>
      </c>
    </row>
    <row r="72" spans="1:14" ht="14.4" customHeight="1" x14ac:dyDescent="0.3">
      <c r="A72" s="747" t="s">
        <v>583</v>
      </c>
      <c r="B72" s="748" t="s">
        <v>584</v>
      </c>
      <c r="C72" s="749" t="s">
        <v>598</v>
      </c>
      <c r="D72" s="750" t="s">
        <v>599</v>
      </c>
      <c r="E72" s="751">
        <v>50113001</v>
      </c>
      <c r="F72" s="750" t="s">
        <v>618</v>
      </c>
      <c r="G72" s="749" t="s">
        <v>637</v>
      </c>
      <c r="H72" s="749">
        <v>110252</v>
      </c>
      <c r="I72" s="749">
        <v>10252</v>
      </c>
      <c r="J72" s="749" t="s">
        <v>738</v>
      </c>
      <c r="K72" s="749" t="s">
        <v>640</v>
      </c>
      <c r="L72" s="752">
        <v>70.400000000000006</v>
      </c>
      <c r="M72" s="752">
        <v>3</v>
      </c>
      <c r="N72" s="753">
        <v>211.20000000000002</v>
      </c>
    </row>
    <row r="73" spans="1:14" ht="14.4" customHeight="1" x14ac:dyDescent="0.3">
      <c r="A73" s="747" t="s">
        <v>583</v>
      </c>
      <c r="B73" s="748" t="s">
        <v>584</v>
      </c>
      <c r="C73" s="749" t="s">
        <v>598</v>
      </c>
      <c r="D73" s="750" t="s">
        <v>599</v>
      </c>
      <c r="E73" s="751">
        <v>50113001</v>
      </c>
      <c r="F73" s="750" t="s">
        <v>618</v>
      </c>
      <c r="G73" s="749" t="s">
        <v>619</v>
      </c>
      <c r="H73" s="749">
        <v>189992</v>
      </c>
      <c r="I73" s="749">
        <v>189992</v>
      </c>
      <c r="J73" s="749" t="s">
        <v>739</v>
      </c>
      <c r="K73" s="749" t="s">
        <v>740</v>
      </c>
      <c r="L73" s="752">
        <v>413.13831139123732</v>
      </c>
      <c r="M73" s="752">
        <v>52.855462599999996</v>
      </c>
      <c r="N73" s="753">
        <v>21836.616566366698</v>
      </c>
    </row>
    <row r="74" spans="1:14" ht="14.4" customHeight="1" x14ac:dyDescent="0.3">
      <c r="A74" s="747" t="s">
        <v>583</v>
      </c>
      <c r="B74" s="748" t="s">
        <v>584</v>
      </c>
      <c r="C74" s="749" t="s">
        <v>598</v>
      </c>
      <c r="D74" s="750" t="s">
        <v>599</v>
      </c>
      <c r="E74" s="751">
        <v>50113001</v>
      </c>
      <c r="F74" s="750" t="s">
        <v>618</v>
      </c>
      <c r="G74" s="749" t="s">
        <v>619</v>
      </c>
      <c r="H74" s="749">
        <v>230409</v>
      </c>
      <c r="I74" s="749">
        <v>230409</v>
      </c>
      <c r="J74" s="749" t="s">
        <v>741</v>
      </c>
      <c r="K74" s="749" t="s">
        <v>715</v>
      </c>
      <c r="L74" s="752">
        <v>19.902499999999996</v>
      </c>
      <c r="M74" s="752">
        <v>4</v>
      </c>
      <c r="N74" s="753">
        <v>79.609999999999985</v>
      </c>
    </row>
    <row r="75" spans="1:14" ht="14.4" customHeight="1" x14ac:dyDescent="0.3">
      <c r="A75" s="747" t="s">
        <v>583</v>
      </c>
      <c r="B75" s="748" t="s">
        <v>584</v>
      </c>
      <c r="C75" s="749" t="s">
        <v>598</v>
      </c>
      <c r="D75" s="750" t="s">
        <v>599</v>
      </c>
      <c r="E75" s="751">
        <v>50113001</v>
      </c>
      <c r="F75" s="750" t="s">
        <v>618</v>
      </c>
      <c r="G75" s="749" t="s">
        <v>619</v>
      </c>
      <c r="H75" s="749">
        <v>230415</v>
      </c>
      <c r="I75" s="749">
        <v>230415</v>
      </c>
      <c r="J75" s="749" t="s">
        <v>742</v>
      </c>
      <c r="K75" s="749" t="s">
        <v>743</v>
      </c>
      <c r="L75" s="752">
        <v>27.089999999999996</v>
      </c>
      <c r="M75" s="752">
        <v>2</v>
      </c>
      <c r="N75" s="753">
        <v>54.179999999999993</v>
      </c>
    </row>
    <row r="76" spans="1:14" ht="14.4" customHeight="1" x14ac:dyDescent="0.3">
      <c r="A76" s="747" t="s">
        <v>583</v>
      </c>
      <c r="B76" s="748" t="s">
        <v>584</v>
      </c>
      <c r="C76" s="749" t="s">
        <v>598</v>
      </c>
      <c r="D76" s="750" t="s">
        <v>599</v>
      </c>
      <c r="E76" s="751">
        <v>50113001</v>
      </c>
      <c r="F76" s="750" t="s">
        <v>618</v>
      </c>
      <c r="G76" s="749" t="s">
        <v>619</v>
      </c>
      <c r="H76" s="749">
        <v>158653</v>
      </c>
      <c r="I76" s="749">
        <v>58653</v>
      </c>
      <c r="J76" s="749" t="s">
        <v>744</v>
      </c>
      <c r="K76" s="749" t="s">
        <v>745</v>
      </c>
      <c r="L76" s="752">
        <v>67.093333333333348</v>
      </c>
      <c r="M76" s="752">
        <v>3</v>
      </c>
      <c r="N76" s="753">
        <v>201.28000000000003</v>
      </c>
    </row>
    <row r="77" spans="1:14" ht="14.4" customHeight="1" x14ac:dyDescent="0.3">
      <c r="A77" s="747" t="s">
        <v>583</v>
      </c>
      <c r="B77" s="748" t="s">
        <v>584</v>
      </c>
      <c r="C77" s="749" t="s">
        <v>598</v>
      </c>
      <c r="D77" s="750" t="s">
        <v>599</v>
      </c>
      <c r="E77" s="751">
        <v>50113001</v>
      </c>
      <c r="F77" s="750" t="s">
        <v>618</v>
      </c>
      <c r="G77" s="749" t="s">
        <v>619</v>
      </c>
      <c r="H77" s="749">
        <v>156992</v>
      </c>
      <c r="I77" s="749">
        <v>56992</v>
      </c>
      <c r="J77" s="749" t="s">
        <v>746</v>
      </c>
      <c r="K77" s="749" t="s">
        <v>747</v>
      </c>
      <c r="L77" s="752">
        <v>61.441538461538471</v>
      </c>
      <c r="M77" s="752">
        <v>13</v>
      </c>
      <c r="N77" s="753">
        <v>798.74000000000012</v>
      </c>
    </row>
    <row r="78" spans="1:14" ht="14.4" customHeight="1" x14ac:dyDescent="0.3">
      <c r="A78" s="747" t="s">
        <v>583</v>
      </c>
      <c r="B78" s="748" t="s">
        <v>584</v>
      </c>
      <c r="C78" s="749" t="s">
        <v>598</v>
      </c>
      <c r="D78" s="750" t="s">
        <v>599</v>
      </c>
      <c r="E78" s="751">
        <v>50113001</v>
      </c>
      <c r="F78" s="750" t="s">
        <v>618</v>
      </c>
      <c r="G78" s="749" t="s">
        <v>619</v>
      </c>
      <c r="H78" s="749">
        <v>207940</v>
      </c>
      <c r="I78" s="749">
        <v>207940</v>
      </c>
      <c r="J78" s="749" t="s">
        <v>748</v>
      </c>
      <c r="K78" s="749" t="s">
        <v>749</v>
      </c>
      <c r="L78" s="752">
        <v>73.150000000000006</v>
      </c>
      <c r="M78" s="752">
        <v>7</v>
      </c>
      <c r="N78" s="753">
        <v>512.05000000000007</v>
      </c>
    </row>
    <row r="79" spans="1:14" ht="14.4" customHeight="1" x14ac:dyDescent="0.3">
      <c r="A79" s="747" t="s">
        <v>583</v>
      </c>
      <c r="B79" s="748" t="s">
        <v>584</v>
      </c>
      <c r="C79" s="749" t="s">
        <v>598</v>
      </c>
      <c r="D79" s="750" t="s">
        <v>599</v>
      </c>
      <c r="E79" s="751">
        <v>50113001</v>
      </c>
      <c r="F79" s="750" t="s">
        <v>618</v>
      </c>
      <c r="G79" s="749" t="s">
        <v>619</v>
      </c>
      <c r="H79" s="749">
        <v>156993</v>
      </c>
      <c r="I79" s="749">
        <v>56993</v>
      </c>
      <c r="J79" s="749" t="s">
        <v>748</v>
      </c>
      <c r="K79" s="749" t="s">
        <v>749</v>
      </c>
      <c r="L79" s="752">
        <v>73.150000000000034</v>
      </c>
      <c r="M79" s="752">
        <v>2</v>
      </c>
      <c r="N79" s="753">
        <v>146.30000000000007</v>
      </c>
    </row>
    <row r="80" spans="1:14" ht="14.4" customHeight="1" x14ac:dyDescent="0.3">
      <c r="A80" s="747" t="s">
        <v>583</v>
      </c>
      <c r="B80" s="748" t="s">
        <v>584</v>
      </c>
      <c r="C80" s="749" t="s">
        <v>598</v>
      </c>
      <c r="D80" s="750" t="s">
        <v>599</v>
      </c>
      <c r="E80" s="751">
        <v>50113001</v>
      </c>
      <c r="F80" s="750" t="s">
        <v>618</v>
      </c>
      <c r="G80" s="749" t="s">
        <v>619</v>
      </c>
      <c r="H80" s="749">
        <v>849382</v>
      </c>
      <c r="I80" s="749">
        <v>119697</v>
      </c>
      <c r="J80" s="749" t="s">
        <v>750</v>
      </c>
      <c r="K80" s="749" t="s">
        <v>751</v>
      </c>
      <c r="L80" s="752">
        <v>172.21000000000004</v>
      </c>
      <c r="M80" s="752">
        <v>1</v>
      </c>
      <c r="N80" s="753">
        <v>172.21000000000004</v>
      </c>
    </row>
    <row r="81" spans="1:14" ht="14.4" customHeight="1" x14ac:dyDescent="0.3">
      <c r="A81" s="747" t="s">
        <v>583</v>
      </c>
      <c r="B81" s="748" t="s">
        <v>584</v>
      </c>
      <c r="C81" s="749" t="s">
        <v>598</v>
      </c>
      <c r="D81" s="750" t="s">
        <v>599</v>
      </c>
      <c r="E81" s="751">
        <v>50113001</v>
      </c>
      <c r="F81" s="750" t="s">
        <v>618</v>
      </c>
      <c r="G81" s="749" t="s">
        <v>637</v>
      </c>
      <c r="H81" s="749">
        <v>214433</v>
      </c>
      <c r="I81" s="749">
        <v>214433</v>
      </c>
      <c r="J81" s="749" t="s">
        <v>752</v>
      </c>
      <c r="K81" s="749" t="s">
        <v>753</v>
      </c>
      <c r="L81" s="752">
        <v>12.210000000000003</v>
      </c>
      <c r="M81" s="752">
        <v>6</v>
      </c>
      <c r="N81" s="753">
        <v>73.260000000000019</v>
      </c>
    </row>
    <row r="82" spans="1:14" ht="14.4" customHeight="1" x14ac:dyDescent="0.3">
      <c r="A82" s="747" t="s">
        <v>583</v>
      </c>
      <c r="B82" s="748" t="s">
        <v>584</v>
      </c>
      <c r="C82" s="749" t="s">
        <v>598</v>
      </c>
      <c r="D82" s="750" t="s">
        <v>599</v>
      </c>
      <c r="E82" s="751">
        <v>50113001</v>
      </c>
      <c r="F82" s="750" t="s">
        <v>618</v>
      </c>
      <c r="G82" s="749" t="s">
        <v>637</v>
      </c>
      <c r="H82" s="749">
        <v>214525</v>
      </c>
      <c r="I82" s="749">
        <v>214525</v>
      </c>
      <c r="J82" s="749" t="s">
        <v>754</v>
      </c>
      <c r="K82" s="749" t="s">
        <v>755</v>
      </c>
      <c r="L82" s="752">
        <v>26.49</v>
      </c>
      <c r="M82" s="752">
        <v>3</v>
      </c>
      <c r="N82" s="753">
        <v>79.47</v>
      </c>
    </row>
    <row r="83" spans="1:14" ht="14.4" customHeight="1" x14ac:dyDescent="0.3">
      <c r="A83" s="747" t="s">
        <v>583</v>
      </c>
      <c r="B83" s="748" t="s">
        <v>584</v>
      </c>
      <c r="C83" s="749" t="s">
        <v>598</v>
      </c>
      <c r="D83" s="750" t="s">
        <v>599</v>
      </c>
      <c r="E83" s="751">
        <v>50113001</v>
      </c>
      <c r="F83" s="750" t="s">
        <v>618</v>
      </c>
      <c r="G83" s="749" t="s">
        <v>637</v>
      </c>
      <c r="H83" s="749">
        <v>214427</v>
      </c>
      <c r="I83" s="749">
        <v>214427</v>
      </c>
      <c r="J83" s="749" t="s">
        <v>756</v>
      </c>
      <c r="K83" s="749" t="s">
        <v>757</v>
      </c>
      <c r="L83" s="752">
        <v>16.579999999999998</v>
      </c>
      <c r="M83" s="752">
        <v>57</v>
      </c>
      <c r="N83" s="753">
        <v>945.06</v>
      </c>
    </row>
    <row r="84" spans="1:14" ht="14.4" customHeight="1" x14ac:dyDescent="0.3">
      <c r="A84" s="747" t="s">
        <v>583</v>
      </c>
      <c r="B84" s="748" t="s">
        <v>584</v>
      </c>
      <c r="C84" s="749" t="s">
        <v>598</v>
      </c>
      <c r="D84" s="750" t="s">
        <v>599</v>
      </c>
      <c r="E84" s="751">
        <v>50113001</v>
      </c>
      <c r="F84" s="750" t="s">
        <v>618</v>
      </c>
      <c r="G84" s="749" t="s">
        <v>637</v>
      </c>
      <c r="H84" s="749">
        <v>113768</v>
      </c>
      <c r="I84" s="749">
        <v>13768</v>
      </c>
      <c r="J84" s="749" t="s">
        <v>758</v>
      </c>
      <c r="K84" s="749" t="s">
        <v>759</v>
      </c>
      <c r="L84" s="752">
        <v>89.310000000000016</v>
      </c>
      <c r="M84" s="752">
        <v>1</v>
      </c>
      <c r="N84" s="753">
        <v>89.310000000000016</v>
      </c>
    </row>
    <row r="85" spans="1:14" ht="14.4" customHeight="1" x14ac:dyDescent="0.3">
      <c r="A85" s="747" t="s">
        <v>583</v>
      </c>
      <c r="B85" s="748" t="s">
        <v>584</v>
      </c>
      <c r="C85" s="749" t="s">
        <v>598</v>
      </c>
      <c r="D85" s="750" t="s">
        <v>599</v>
      </c>
      <c r="E85" s="751">
        <v>50113001</v>
      </c>
      <c r="F85" s="750" t="s">
        <v>618</v>
      </c>
      <c r="G85" s="749" t="s">
        <v>619</v>
      </c>
      <c r="H85" s="749">
        <v>213255</v>
      </c>
      <c r="I85" s="749">
        <v>213255</v>
      </c>
      <c r="J85" s="749" t="s">
        <v>760</v>
      </c>
      <c r="K85" s="749" t="s">
        <v>761</v>
      </c>
      <c r="L85" s="752">
        <v>125.71999999999998</v>
      </c>
      <c r="M85" s="752">
        <v>1</v>
      </c>
      <c r="N85" s="753">
        <v>125.71999999999998</v>
      </c>
    </row>
    <row r="86" spans="1:14" ht="14.4" customHeight="1" x14ac:dyDescent="0.3">
      <c r="A86" s="747" t="s">
        <v>583</v>
      </c>
      <c r="B86" s="748" t="s">
        <v>584</v>
      </c>
      <c r="C86" s="749" t="s">
        <v>598</v>
      </c>
      <c r="D86" s="750" t="s">
        <v>599</v>
      </c>
      <c r="E86" s="751">
        <v>50113001</v>
      </c>
      <c r="F86" s="750" t="s">
        <v>618</v>
      </c>
      <c r="G86" s="749" t="s">
        <v>619</v>
      </c>
      <c r="H86" s="749">
        <v>846761</v>
      </c>
      <c r="I86" s="749">
        <v>9999999</v>
      </c>
      <c r="J86" s="749" t="s">
        <v>762</v>
      </c>
      <c r="K86" s="749" t="s">
        <v>585</v>
      </c>
      <c r="L86" s="752">
        <v>12.74887219653994</v>
      </c>
      <c r="M86" s="752">
        <v>4</v>
      </c>
      <c r="N86" s="753">
        <v>50.995488786159761</v>
      </c>
    </row>
    <row r="87" spans="1:14" ht="14.4" customHeight="1" x14ac:dyDescent="0.3">
      <c r="A87" s="747" t="s">
        <v>583</v>
      </c>
      <c r="B87" s="748" t="s">
        <v>584</v>
      </c>
      <c r="C87" s="749" t="s">
        <v>598</v>
      </c>
      <c r="D87" s="750" t="s">
        <v>599</v>
      </c>
      <c r="E87" s="751">
        <v>50113001</v>
      </c>
      <c r="F87" s="750" t="s">
        <v>618</v>
      </c>
      <c r="G87" s="749" t="s">
        <v>619</v>
      </c>
      <c r="H87" s="749">
        <v>902077</v>
      </c>
      <c r="I87" s="749">
        <v>9999999</v>
      </c>
      <c r="J87" s="749" t="s">
        <v>763</v>
      </c>
      <c r="K87" s="749" t="s">
        <v>585</v>
      </c>
      <c r="L87" s="752">
        <v>2.4202885651156421</v>
      </c>
      <c r="M87" s="752">
        <v>6</v>
      </c>
      <c r="N87" s="753">
        <v>14.521731390693851</v>
      </c>
    </row>
    <row r="88" spans="1:14" ht="14.4" customHeight="1" x14ac:dyDescent="0.3">
      <c r="A88" s="747" t="s">
        <v>583</v>
      </c>
      <c r="B88" s="748" t="s">
        <v>584</v>
      </c>
      <c r="C88" s="749" t="s">
        <v>598</v>
      </c>
      <c r="D88" s="750" t="s">
        <v>599</v>
      </c>
      <c r="E88" s="751">
        <v>50113001</v>
      </c>
      <c r="F88" s="750" t="s">
        <v>618</v>
      </c>
      <c r="G88" s="749" t="s">
        <v>619</v>
      </c>
      <c r="H88" s="749">
        <v>849053</v>
      </c>
      <c r="I88" s="749">
        <v>9999999</v>
      </c>
      <c r="J88" s="749" t="s">
        <v>764</v>
      </c>
      <c r="K88" s="749" t="s">
        <v>585</v>
      </c>
      <c r="L88" s="752">
        <v>2.5079898190457448</v>
      </c>
      <c r="M88" s="752">
        <v>21</v>
      </c>
      <c r="N88" s="753">
        <v>52.667786199960638</v>
      </c>
    </row>
    <row r="89" spans="1:14" ht="14.4" customHeight="1" x14ac:dyDescent="0.3">
      <c r="A89" s="747" t="s">
        <v>583</v>
      </c>
      <c r="B89" s="748" t="s">
        <v>584</v>
      </c>
      <c r="C89" s="749" t="s">
        <v>598</v>
      </c>
      <c r="D89" s="750" t="s">
        <v>599</v>
      </c>
      <c r="E89" s="751">
        <v>50113001</v>
      </c>
      <c r="F89" s="750" t="s">
        <v>618</v>
      </c>
      <c r="G89" s="749" t="s">
        <v>619</v>
      </c>
      <c r="H89" s="749">
        <v>902072</v>
      </c>
      <c r="I89" s="749">
        <v>9999999</v>
      </c>
      <c r="J89" s="749" t="s">
        <v>765</v>
      </c>
      <c r="K89" s="749" t="s">
        <v>766</v>
      </c>
      <c r="L89" s="752">
        <v>32.647950944719376</v>
      </c>
      <c r="M89" s="752">
        <v>24</v>
      </c>
      <c r="N89" s="753">
        <v>783.55082267326509</v>
      </c>
    </row>
    <row r="90" spans="1:14" ht="14.4" customHeight="1" x14ac:dyDescent="0.3">
      <c r="A90" s="747" t="s">
        <v>583</v>
      </c>
      <c r="B90" s="748" t="s">
        <v>584</v>
      </c>
      <c r="C90" s="749" t="s">
        <v>598</v>
      </c>
      <c r="D90" s="750" t="s">
        <v>599</v>
      </c>
      <c r="E90" s="751">
        <v>50113001</v>
      </c>
      <c r="F90" s="750" t="s">
        <v>618</v>
      </c>
      <c r="G90" s="749" t="s">
        <v>619</v>
      </c>
      <c r="H90" s="749">
        <v>902073</v>
      </c>
      <c r="I90" s="749">
        <v>9999999</v>
      </c>
      <c r="J90" s="749" t="s">
        <v>767</v>
      </c>
      <c r="K90" s="749" t="s">
        <v>768</v>
      </c>
      <c r="L90" s="752">
        <v>18.888698539231676</v>
      </c>
      <c r="M90" s="752">
        <v>20</v>
      </c>
      <c r="N90" s="753">
        <v>377.77397078463355</v>
      </c>
    </row>
    <row r="91" spans="1:14" ht="14.4" customHeight="1" x14ac:dyDescent="0.3">
      <c r="A91" s="747" t="s">
        <v>583</v>
      </c>
      <c r="B91" s="748" t="s">
        <v>584</v>
      </c>
      <c r="C91" s="749" t="s">
        <v>598</v>
      </c>
      <c r="D91" s="750" t="s">
        <v>599</v>
      </c>
      <c r="E91" s="751">
        <v>50113001</v>
      </c>
      <c r="F91" s="750" t="s">
        <v>618</v>
      </c>
      <c r="G91" s="749" t="s">
        <v>619</v>
      </c>
      <c r="H91" s="749">
        <v>193104</v>
      </c>
      <c r="I91" s="749">
        <v>93104</v>
      </c>
      <c r="J91" s="749" t="s">
        <v>769</v>
      </c>
      <c r="K91" s="749" t="s">
        <v>770</v>
      </c>
      <c r="L91" s="752">
        <v>47.166666666666664</v>
      </c>
      <c r="M91" s="752">
        <v>9</v>
      </c>
      <c r="N91" s="753">
        <v>424.5</v>
      </c>
    </row>
    <row r="92" spans="1:14" ht="14.4" customHeight="1" x14ac:dyDescent="0.3">
      <c r="A92" s="747" t="s">
        <v>583</v>
      </c>
      <c r="B92" s="748" t="s">
        <v>584</v>
      </c>
      <c r="C92" s="749" t="s">
        <v>598</v>
      </c>
      <c r="D92" s="750" t="s">
        <v>599</v>
      </c>
      <c r="E92" s="751">
        <v>50113001</v>
      </c>
      <c r="F92" s="750" t="s">
        <v>618</v>
      </c>
      <c r="G92" s="749" t="s">
        <v>619</v>
      </c>
      <c r="H92" s="749">
        <v>193105</v>
      </c>
      <c r="I92" s="749">
        <v>93105</v>
      </c>
      <c r="J92" s="749" t="s">
        <v>769</v>
      </c>
      <c r="K92" s="749" t="s">
        <v>771</v>
      </c>
      <c r="L92" s="752">
        <v>208.57000000000002</v>
      </c>
      <c r="M92" s="752">
        <v>6</v>
      </c>
      <c r="N92" s="753">
        <v>1251.42</v>
      </c>
    </row>
    <row r="93" spans="1:14" ht="14.4" customHeight="1" x14ac:dyDescent="0.3">
      <c r="A93" s="747" t="s">
        <v>583</v>
      </c>
      <c r="B93" s="748" t="s">
        <v>584</v>
      </c>
      <c r="C93" s="749" t="s">
        <v>598</v>
      </c>
      <c r="D93" s="750" t="s">
        <v>599</v>
      </c>
      <c r="E93" s="751">
        <v>50113001</v>
      </c>
      <c r="F93" s="750" t="s">
        <v>618</v>
      </c>
      <c r="G93" s="749" t="s">
        <v>637</v>
      </c>
      <c r="H93" s="749">
        <v>144997</v>
      </c>
      <c r="I93" s="749">
        <v>44997</v>
      </c>
      <c r="J93" s="749" t="s">
        <v>772</v>
      </c>
      <c r="K93" s="749" t="s">
        <v>773</v>
      </c>
      <c r="L93" s="752">
        <v>237.26000000000005</v>
      </c>
      <c r="M93" s="752">
        <v>1</v>
      </c>
      <c r="N93" s="753">
        <v>237.26000000000005</v>
      </c>
    </row>
    <row r="94" spans="1:14" ht="14.4" customHeight="1" x14ac:dyDescent="0.3">
      <c r="A94" s="747" t="s">
        <v>583</v>
      </c>
      <c r="B94" s="748" t="s">
        <v>584</v>
      </c>
      <c r="C94" s="749" t="s">
        <v>598</v>
      </c>
      <c r="D94" s="750" t="s">
        <v>599</v>
      </c>
      <c r="E94" s="751">
        <v>50113001</v>
      </c>
      <c r="F94" s="750" t="s">
        <v>618</v>
      </c>
      <c r="G94" s="749" t="s">
        <v>619</v>
      </c>
      <c r="H94" s="749">
        <v>100843</v>
      </c>
      <c r="I94" s="749">
        <v>843</v>
      </c>
      <c r="J94" s="749" t="s">
        <v>774</v>
      </c>
      <c r="K94" s="749" t="s">
        <v>775</v>
      </c>
      <c r="L94" s="752">
        <v>104.15000000000005</v>
      </c>
      <c r="M94" s="752">
        <v>1</v>
      </c>
      <c r="N94" s="753">
        <v>104.15000000000005</v>
      </c>
    </row>
    <row r="95" spans="1:14" ht="14.4" customHeight="1" x14ac:dyDescent="0.3">
      <c r="A95" s="747" t="s">
        <v>583</v>
      </c>
      <c r="B95" s="748" t="s">
        <v>584</v>
      </c>
      <c r="C95" s="749" t="s">
        <v>598</v>
      </c>
      <c r="D95" s="750" t="s">
        <v>599</v>
      </c>
      <c r="E95" s="751">
        <v>50113001</v>
      </c>
      <c r="F95" s="750" t="s">
        <v>618</v>
      </c>
      <c r="G95" s="749" t="s">
        <v>619</v>
      </c>
      <c r="H95" s="749">
        <v>114075</v>
      </c>
      <c r="I95" s="749">
        <v>14075</v>
      </c>
      <c r="J95" s="749" t="s">
        <v>776</v>
      </c>
      <c r="K95" s="749" t="s">
        <v>777</v>
      </c>
      <c r="L95" s="752">
        <v>294.94999999999993</v>
      </c>
      <c r="M95" s="752">
        <v>14</v>
      </c>
      <c r="N95" s="753">
        <v>4129.2999999999993</v>
      </c>
    </row>
    <row r="96" spans="1:14" ht="14.4" customHeight="1" x14ac:dyDescent="0.3">
      <c r="A96" s="747" t="s">
        <v>583</v>
      </c>
      <c r="B96" s="748" t="s">
        <v>584</v>
      </c>
      <c r="C96" s="749" t="s">
        <v>598</v>
      </c>
      <c r="D96" s="750" t="s">
        <v>599</v>
      </c>
      <c r="E96" s="751">
        <v>50113001</v>
      </c>
      <c r="F96" s="750" t="s">
        <v>618</v>
      </c>
      <c r="G96" s="749" t="s">
        <v>619</v>
      </c>
      <c r="H96" s="749">
        <v>201992</v>
      </c>
      <c r="I96" s="749">
        <v>201992</v>
      </c>
      <c r="J96" s="749" t="s">
        <v>776</v>
      </c>
      <c r="K96" s="749" t="s">
        <v>778</v>
      </c>
      <c r="L96" s="752">
        <v>553.51</v>
      </c>
      <c r="M96" s="752">
        <v>1</v>
      </c>
      <c r="N96" s="753">
        <v>553.51</v>
      </c>
    </row>
    <row r="97" spans="1:14" ht="14.4" customHeight="1" x14ac:dyDescent="0.3">
      <c r="A97" s="747" t="s">
        <v>583</v>
      </c>
      <c r="B97" s="748" t="s">
        <v>584</v>
      </c>
      <c r="C97" s="749" t="s">
        <v>598</v>
      </c>
      <c r="D97" s="750" t="s">
        <v>599</v>
      </c>
      <c r="E97" s="751">
        <v>50113001</v>
      </c>
      <c r="F97" s="750" t="s">
        <v>618</v>
      </c>
      <c r="G97" s="749" t="s">
        <v>619</v>
      </c>
      <c r="H97" s="749">
        <v>184090</v>
      </c>
      <c r="I97" s="749">
        <v>84090</v>
      </c>
      <c r="J97" s="749" t="s">
        <v>779</v>
      </c>
      <c r="K97" s="749" t="s">
        <v>780</v>
      </c>
      <c r="L97" s="752">
        <v>60.14</v>
      </c>
      <c r="M97" s="752">
        <v>59</v>
      </c>
      <c r="N97" s="753">
        <v>3548.26</v>
      </c>
    </row>
    <row r="98" spans="1:14" ht="14.4" customHeight="1" x14ac:dyDescent="0.3">
      <c r="A98" s="747" t="s">
        <v>583</v>
      </c>
      <c r="B98" s="748" t="s">
        <v>584</v>
      </c>
      <c r="C98" s="749" t="s">
        <v>598</v>
      </c>
      <c r="D98" s="750" t="s">
        <v>599</v>
      </c>
      <c r="E98" s="751">
        <v>50113001</v>
      </c>
      <c r="F98" s="750" t="s">
        <v>618</v>
      </c>
      <c r="G98" s="749" t="s">
        <v>619</v>
      </c>
      <c r="H98" s="749">
        <v>501994</v>
      </c>
      <c r="I98" s="749">
        <v>0</v>
      </c>
      <c r="J98" s="749" t="s">
        <v>781</v>
      </c>
      <c r="K98" s="749" t="s">
        <v>782</v>
      </c>
      <c r="L98" s="752">
        <v>282.62622222222222</v>
      </c>
      <c r="M98" s="752">
        <v>7</v>
      </c>
      <c r="N98" s="753">
        <v>1978.3835555555556</v>
      </c>
    </row>
    <row r="99" spans="1:14" ht="14.4" customHeight="1" x14ac:dyDescent="0.3">
      <c r="A99" s="747" t="s">
        <v>583</v>
      </c>
      <c r="B99" s="748" t="s">
        <v>584</v>
      </c>
      <c r="C99" s="749" t="s">
        <v>598</v>
      </c>
      <c r="D99" s="750" t="s">
        <v>599</v>
      </c>
      <c r="E99" s="751">
        <v>50113001</v>
      </c>
      <c r="F99" s="750" t="s">
        <v>618</v>
      </c>
      <c r="G99" s="749" t="s">
        <v>619</v>
      </c>
      <c r="H99" s="749">
        <v>141826</v>
      </c>
      <c r="I99" s="749">
        <v>41826</v>
      </c>
      <c r="J99" s="749" t="s">
        <v>783</v>
      </c>
      <c r="K99" s="749" t="s">
        <v>784</v>
      </c>
      <c r="L99" s="752">
        <v>487.09000000000009</v>
      </c>
      <c r="M99" s="752">
        <v>1</v>
      </c>
      <c r="N99" s="753">
        <v>487.09000000000009</v>
      </c>
    </row>
    <row r="100" spans="1:14" ht="14.4" customHeight="1" x14ac:dyDescent="0.3">
      <c r="A100" s="747" t="s">
        <v>583</v>
      </c>
      <c r="B100" s="748" t="s">
        <v>584</v>
      </c>
      <c r="C100" s="749" t="s">
        <v>598</v>
      </c>
      <c r="D100" s="750" t="s">
        <v>599</v>
      </c>
      <c r="E100" s="751">
        <v>50113001</v>
      </c>
      <c r="F100" s="750" t="s">
        <v>618</v>
      </c>
      <c r="G100" s="749" t="s">
        <v>619</v>
      </c>
      <c r="H100" s="749">
        <v>169418</v>
      </c>
      <c r="I100" s="749">
        <v>69418</v>
      </c>
      <c r="J100" s="749" t="s">
        <v>785</v>
      </c>
      <c r="K100" s="749" t="s">
        <v>786</v>
      </c>
      <c r="L100" s="752">
        <v>135.15999999999997</v>
      </c>
      <c r="M100" s="752">
        <v>1</v>
      </c>
      <c r="N100" s="753">
        <v>135.15999999999997</v>
      </c>
    </row>
    <row r="101" spans="1:14" ht="14.4" customHeight="1" x14ac:dyDescent="0.3">
      <c r="A101" s="747" t="s">
        <v>583</v>
      </c>
      <c r="B101" s="748" t="s">
        <v>584</v>
      </c>
      <c r="C101" s="749" t="s">
        <v>598</v>
      </c>
      <c r="D101" s="750" t="s">
        <v>599</v>
      </c>
      <c r="E101" s="751">
        <v>50113001</v>
      </c>
      <c r="F101" s="750" t="s">
        <v>618</v>
      </c>
      <c r="G101" s="749" t="s">
        <v>619</v>
      </c>
      <c r="H101" s="749">
        <v>102478</v>
      </c>
      <c r="I101" s="749">
        <v>2478</v>
      </c>
      <c r="J101" s="749" t="s">
        <v>787</v>
      </c>
      <c r="K101" s="749" t="s">
        <v>788</v>
      </c>
      <c r="L101" s="752">
        <v>77.419999999999987</v>
      </c>
      <c r="M101" s="752">
        <v>2</v>
      </c>
      <c r="N101" s="753">
        <v>154.83999999999997</v>
      </c>
    </row>
    <row r="102" spans="1:14" ht="14.4" customHeight="1" x14ac:dyDescent="0.3">
      <c r="A102" s="747" t="s">
        <v>583</v>
      </c>
      <c r="B102" s="748" t="s">
        <v>584</v>
      </c>
      <c r="C102" s="749" t="s">
        <v>598</v>
      </c>
      <c r="D102" s="750" t="s">
        <v>599</v>
      </c>
      <c r="E102" s="751">
        <v>50113001</v>
      </c>
      <c r="F102" s="750" t="s">
        <v>618</v>
      </c>
      <c r="G102" s="749" t="s">
        <v>619</v>
      </c>
      <c r="H102" s="749">
        <v>230420</v>
      </c>
      <c r="I102" s="749">
        <v>230420</v>
      </c>
      <c r="J102" s="749" t="s">
        <v>787</v>
      </c>
      <c r="K102" s="749" t="s">
        <v>788</v>
      </c>
      <c r="L102" s="752">
        <v>77.08</v>
      </c>
      <c r="M102" s="752">
        <v>6</v>
      </c>
      <c r="N102" s="753">
        <v>462.48</v>
      </c>
    </row>
    <row r="103" spans="1:14" ht="14.4" customHeight="1" x14ac:dyDescent="0.3">
      <c r="A103" s="747" t="s">
        <v>583</v>
      </c>
      <c r="B103" s="748" t="s">
        <v>584</v>
      </c>
      <c r="C103" s="749" t="s">
        <v>598</v>
      </c>
      <c r="D103" s="750" t="s">
        <v>599</v>
      </c>
      <c r="E103" s="751">
        <v>50113001</v>
      </c>
      <c r="F103" s="750" t="s">
        <v>618</v>
      </c>
      <c r="G103" s="749" t="s">
        <v>619</v>
      </c>
      <c r="H103" s="749">
        <v>102477</v>
      </c>
      <c r="I103" s="749">
        <v>2477</v>
      </c>
      <c r="J103" s="749" t="s">
        <v>787</v>
      </c>
      <c r="K103" s="749" t="s">
        <v>789</v>
      </c>
      <c r="L103" s="752">
        <v>40.249999999999993</v>
      </c>
      <c r="M103" s="752">
        <v>1</v>
      </c>
      <c r="N103" s="753">
        <v>40.249999999999993</v>
      </c>
    </row>
    <row r="104" spans="1:14" ht="14.4" customHeight="1" x14ac:dyDescent="0.3">
      <c r="A104" s="747" t="s">
        <v>583</v>
      </c>
      <c r="B104" s="748" t="s">
        <v>584</v>
      </c>
      <c r="C104" s="749" t="s">
        <v>598</v>
      </c>
      <c r="D104" s="750" t="s">
        <v>599</v>
      </c>
      <c r="E104" s="751">
        <v>50113001</v>
      </c>
      <c r="F104" s="750" t="s">
        <v>618</v>
      </c>
      <c r="G104" s="749" t="s">
        <v>619</v>
      </c>
      <c r="H104" s="749">
        <v>230422</v>
      </c>
      <c r="I104" s="749">
        <v>230422</v>
      </c>
      <c r="J104" s="749" t="s">
        <v>787</v>
      </c>
      <c r="K104" s="749" t="s">
        <v>789</v>
      </c>
      <c r="L104" s="752">
        <v>39.900000000000006</v>
      </c>
      <c r="M104" s="752">
        <v>2</v>
      </c>
      <c r="N104" s="753">
        <v>79.800000000000011</v>
      </c>
    </row>
    <row r="105" spans="1:14" ht="14.4" customHeight="1" x14ac:dyDescent="0.3">
      <c r="A105" s="747" t="s">
        <v>583</v>
      </c>
      <c r="B105" s="748" t="s">
        <v>584</v>
      </c>
      <c r="C105" s="749" t="s">
        <v>598</v>
      </c>
      <c r="D105" s="750" t="s">
        <v>599</v>
      </c>
      <c r="E105" s="751">
        <v>50113001</v>
      </c>
      <c r="F105" s="750" t="s">
        <v>618</v>
      </c>
      <c r="G105" s="749" t="s">
        <v>619</v>
      </c>
      <c r="H105" s="749">
        <v>846346</v>
      </c>
      <c r="I105" s="749">
        <v>119672</v>
      </c>
      <c r="J105" s="749" t="s">
        <v>790</v>
      </c>
      <c r="K105" s="749" t="s">
        <v>791</v>
      </c>
      <c r="L105" s="752">
        <v>120.46000000000005</v>
      </c>
      <c r="M105" s="752">
        <v>4</v>
      </c>
      <c r="N105" s="753">
        <v>481.8400000000002</v>
      </c>
    </row>
    <row r="106" spans="1:14" ht="14.4" customHeight="1" x14ac:dyDescent="0.3">
      <c r="A106" s="747" t="s">
        <v>583</v>
      </c>
      <c r="B106" s="748" t="s">
        <v>584</v>
      </c>
      <c r="C106" s="749" t="s">
        <v>598</v>
      </c>
      <c r="D106" s="750" t="s">
        <v>599</v>
      </c>
      <c r="E106" s="751">
        <v>50113001</v>
      </c>
      <c r="F106" s="750" t="s">
        <v>618</v>
      </c>
      <c r="G106" s="749" t="s">
        <v>619</v>
      </c>
      <c r="H106" s="749">
        <v>101807</v>
      </c>
      <c r="I106" s="749">
        <v>40538</v>
      </c>
      <c r="J106" s="749" t="s">
        <v>792</v>
      </c>
      <c r="K106" s="749" t="s">
        <v>793</v>
      </c>
      <c r="L106" s="752">
        <v>773.06500000000005</v>
      </c>
      <c r="M106" s="752">
        <v>2</v>
      </c>
      <c r="N106" s="753">
        <v>1546.13</v>
      </c>
    </row>
    <row r="107" spans="1:14" ht="14.4" customHeight="1" x14ac:dyDescent="0.3">
      <c r="A107" s="747" t="s">
        <v>583</v>
      </c>
      <c r="B107" s="748" t="s">
        <v>584</v>
      </c>
      <c r="C107" s="749" t="s">
        <v>598</v>
      </c>
      <c r="D107" s="750" t="s">
        <v>599</v>
      </c>
      <c r="E107" s="751">
        <v>50113001</v>
      </c>
      <c r="F107" s="750" t="s">
        <v>618</v>
      </c>
      <c r="G107" s="749" t="s">
        <v>619</v>
      </c>
      <c r="H107" s="749">
        <v>117011</v>
      </c>
      <c r="I107" s="749">
        <v>17011</v>
      </c>
      <c r="J107" s="749" t="s">
        <v>794</v>
      </c>
      <c r="K107" s="749" t="s">
        <v>795</v>
      </c>
      <c r="L107" s="752">
        <v>145.4813698630137</v>
      </c>
      <c r="M107" s="752">
        <v>73</v>
      </c>
      <c r="N107" s="753">
        <v>10620.14</v>
      </c>
    </row>
    <row r="108" spans="1:14" ht="14.4" customHeight="1" x14ac:dyDescent="0.3">
      <c r="A108" s="747" t="s">
        <v>583</v>
      </c>
      <c r="B108" s="748" t="s">
        <v>584</v>
      </c>
      <c r="C108" s="749" t="s">
        <v>598</v>
      </c>
      <c r="D108" s="750" t="s">
        <v>599</v>
      </c>
      <c r="E108" s="751">
        <v>50113001</v>
      </c>
      <c r="F108" s="750" t="s">
        <v>618</v>
      </c>
      <c r="G108" s="749" t="s">
        <v>619</v>
      </c>
      <c r="H108" s="749">
        <v>183318</v>
      </c>
      <c r="I108" s="749">
        <v>83318</v>
      </c>
      <c r="J108" s="749" t="s">
        <v>796</v>
      </c>
      <c r="K108" s="749" t="s">
        <v>797</v>
      </c>
      <c r="L108" s="752">
        <v>31.8</v>
      </c>
      <c r="M108" s="752">
        <v>1</v>
      </c>
      <c r="N108" s="753">
        <v>31.8</v>
      </c>
    </row>
    <row r="109" spans="1:14" ht="14.4" customHeight="1" x14ac:dyDescent="0.3">
      <c r="A109" s="747" t="s">
        <v>583</v>
      </c>
      <c r="B109" s="748" t="s">
        <v>584</v>
      </c>
      <c r="C109" s="749" t="s">
        <v>598</v>
      </c>
      <c r="D109" s="750" t="s">
        <v>599</v>
      </c>
      <c r="E109" s="751">
        <v>50113001</v>
      </c>
      <c r="F109" s="750" t="s">
        <v>618</v>
      </c>
      <c r="G109" s="749" t="s">
        <v>619</v>
      </c>
      <c r="H109" s="749">
        <v>102479</v>
      </c>
      <c r="I109" s="749">
        <v>2479</v>
      </c>
      <c r="J109" s="749" t="s">
        <v>798</v>
      </c>
      <c r="K109" s="749" t="s">
        <v>799</v>
      </c>
      <c r="L109" s="752">
        <v>65.571428571428569</v>
      </c>
      <c r="M109" s="752">
        <v>7</v>
      </c>
      <c r="N109" s="753">
        <v>459</v>
      </c>
    </row>
    <row r="110" spans="1:14" ht="14.4" customHeight="1" x14ac:dyDescent="0.3">
      <c r="A110" s="747" t="s">
        <v>583</v>
      </c>
      <c r="B110" s="748" t="s">
        <v>584</v>
      </c>
      <c r="C110" s="749" t="s">
        <v>598</v>
      </c>
      <c r="D110" s="750" t="s">
        <v>599</v>
      </c>
      <c r="E110" s="751">
        <v>50113001</v>
      </c>
      <c r="F110" s="750" t="s">
        <v>618</v>
      </c>
      <c r="G110" s="749" t="s">
        <v>619</v>
      </c>
      <c r="H110" s="749">
        <v>104071</v>
      </c>
      <c r="I110" s="749">
        <v>4071</v>
      </c>
      <c r="J110" s="749" t="s">
        <v>798</v>
      </c>
      <c r="K110" s="749" t="s">
        <v>800</v>
      </c>
      <c r="L110" s="752">
        <v>183.57428571428574</v>
      </c>
      <c r="M110" s="752">
        <v>7</v>
      </c>
      <c r="N110" s="753">
        <v>1285.0200000000002</v>
      </c>
    </row>
    <row r="111" spans="1:14" ht="14.4" customHeight="1" x14ac:dyDescent="0.3">
      <c r="A111" s="747" t="s">
        <v>583</v>
      </c>
      <c r="B111" s="748" t="s">
        <v>584</v>
      </c>
      <c r="C111" s="749" t="s">
        <v>598</v>
      </c>
      <c r="D111" s="750" t="s">
        <v>599</v>
      </c>
      <c r="E111" s="751">
        <v>50113001</v>
      </c>
      <c r="F111" s="750" t="s">
        <v>618</v>
      </c>
      <c r="G111" s="749" t="s">
        <v>619</v>
      </c>
      <c r="H111" s="749">
        <v>209939</v>
      </c>
      <c r="I111" s="749">
        <v>209939</v>
      </c>
      <c r="J111" s="749" t="s">
        <v>801</v>
      </c>
      <c r="K111" s="749" t="s">
        <v>802</v>
      </c>
      <c r="L111" s="752">
        <v>67.279999999999987</v>
      </c>
      <c r="M111" s="752">
        <v>3</v>
      </c>
      <c r="N111" s="753">
        <v>201.83999999999997</v>
      </c>
    </row>
    <row r="112" spans="1:14" ht="14.4" customHeight="1" x14ac:dyDescent="0.3">
      <c r="A112" s="747" t="s">
        <v>583</v>
      </c>
      <c r="B112" s="748" t="s">
        <v>584</v>
      </c>
      <c r="C112" s="749" t="s">
        <v>598</v>
      </c>
      <c r="D112" s="750" t="s">
        <v>599</v>
      </c>
      <c r="E112" s="751">
        <v>50113001</v>
      </c>
      <c r="F112" s="750" t="s">
        <v>618</v>
      </c>
      <c r="G112" s="749" t="s">
        <v>619</v>
      </c>
      <c r="H112" s="749">
        <v>193325</v>
      </c>
      <c r="I112" s="749">
        <v>193325</v>
      </c>
      <c r="J112" s="749" t="s">
        <v>803</v>
      </c>
      <c r="K112" s="749" t="s">
        <v>804</v>
      </c>
      <c r="L112" s="752">
        <v>84.149961396820331</v>
      </c>
      <c r="M112" s="752">
        <v>26.457999999999998</v>
      </c>
      <c r="N112" s="753">
        <v>2226.4396786370721</v>
      </c>
    </row>
    <row r="113" spans="1:14" ht="14.4" customHeight="1" x14ac:dyDescent="0.3">
      <c r="A113" s="747" t="s">
        <v>583</v>
      </c>
      <c r="B113" s="748" t="s">
        <v>584</v>
      </c>
      <c r="C113" s="749" t="s">
        <v>598</v>
      </c>
      <c r="D113" s="750" t="s">
        <v>599</v>
      </c>
      <c r="E113" s="751">
        <v>50113001</v>
      </c>
      <c r="F113" s="750" t="s">
        <v>618</v>
      </c>
      <c r="G113" s="749" t="s">
        <v>619</v>
      </c>
      <c r="H113" s="749">
        <v>193326</v>
      </c>
      <c r="I113" s="749">
        <v>193326</v>
      </c>
      <c r="J113" s="749" t="s">
        <v>805</v>
      </c>
      <c r="K113" s="749" t="s">
        <v>806</v>
      </c>
      <c r="L113" s="752">
        <v>314.16045740405076</v>
      </c>
      <c r="M113" s="752">
        <v>17.14</v>
      </c>
      <c r="N113" s="753">
        <v>5384.7102399054302</v>
      </c>
    </row>
    <row r="114" spans="1:14" ht="14.4" customHeight="1" x14ac:dyDescent="0.3">
      <c r="A114" s="747" t="s">
        <v>583</v>
      </c>
      <c r="B114" s="748" t="s">
        <v>584</v>
      </c>
      <c r="C114" s="749" t="s">
        <v>598</v>
      </c>
      <c r="D114" s="750" t="s">
        <v>599</v>
      </c>
      <c r="E114" s="751">
        <v>50113001</v>
      </c>
      <c r="F114" s="750" t="s">
        <v>618</v>
      </c>
      <c r="G114" s="749" t="s">
        <v>619</v>
      </c>
      <c r="H114" s="749">
        <v>58880</v>
      </c>
      <c r="I114" s="749">
        <v>58880</v>
      </c>
      <c r="J114" s="749" t="s">
        <v>807</v>
      </c>
      <c r="K114" s="749" t="s">
        <v>808</v>
      </c>
      <c r="L114" s="752">
        <v>105.22999999999999</v>
      </c>
      <c r="M114" s="752">
        <v>1</v>
      </c>
      <c r="N114" s="753">
        <v>105.22999999999999</v>
      </c>
    </row>
    <row r="115" spans="1:14" ht="14.4" customHeight="1" x14ac:dyDescent="0.3">
      <c r="A115" s="747" t="s">
        <v>583</v>
      </c>
      <c r="B115" s="748" t="s">
        <v>584</v>
      </c>
      <c r="C115" s="749" t="s">
        <v>598</v>
      </c>
      <c r="D115" s="750" t="s">
        <v>599</v>
      </c>
      <c r="E115" s="751">
        <v>50113001</v>
      </c>
      <c r="F115" s="750" t="s">
        <v>618</v>
      </c>
      <c r="G115" s="749" t="s">
        <v>619</v>
      </c>
      <c r="H115" s="749">
        <v>158425</v>
      </c>
      <c r="I115" s="749">
        <v>58425</v>
      </c>
      <c r="J115" s="749" t="s">
        <v>809</v>
      </c>
      <c r="K115" s="749" t="s">
        <v>810</v>
      </c>
      <c r="L115" s="752">
        <v>82.460000000000008</v>
      </c>
      <c r="M115" s="752">
        <v>8</v>
      </c>
      <c r="N115" s="753">
        <v>659.68000000000006</v>
      </c>
    </row>
    <row r="116" spans="1:14" ht="14.4" customHeight="1" x14ac:dyDescent="0.3">
      <c r="A116" s="747" t="s">
        <v>583</v>
      </c>
      <c r="B116" s="748" t="s">
        <v>584</v>
      </c>
      <c r="C116" s="749" t="s">
        <v>598</v>
      </c>
      <c r="D116" s="750" t="s">
        <v>599</v>
      </c>
      <c r="E116" s="751">
        <v>50113001</v>
      </c>
      <c r="F116" s="750" t="s">
        <v>618</v>
      </c>
      <c r="G116" s="749" t="s">
        <v>619</v>
      </c>
      <c r="H116" s="749">
        <v>154539</v>
      </c>
      <c r="I116" s="749">
        <v>54539</v>
      </c>
      <c r="J116" s="749" t="s">
        <v>811</v>
      </c>
      <c r="K116" s="749" t="s">
        <v>812</v>
      </c>
      <c r="L116" s="752">
        <v>60.210000000000008</v>
      </c>
      <c r="M116" s="752">
        <v>11</v>
      </c>
      <c r="N116" s="753">
        <v>662.31000000000006</v>
      </c>
    </row>
    <row r="117" spans="1:14" ht="14.4" customHeight="1" x14ac:dyDescent="0.3">
      <c r="A117" s="747" t="s">
        <v>583</v>
      </c>
      <c r="B117" s="748" t="s">
        <v>584</v>
      </c>
      <c r="C117" s="749" t="s">
        <v>598</v>
      </c>
      <c r="D117" s="750" t="s">
        <v>599</v>
      </c>
      <c r="E117" s="751">
        <v>50113001</v>
      </c>
      <c r="F117" s="750" t="s">
        <v>618</v>
      </c>
      <c r="G117" s="749" t="s">
        <v>619</v>
      </c>
      <c r="H117" s="749">
        <v>179327</v>
      </c>
      <c r="I117" s="749">
        <v>179327</v>
      </c>
      <c r="J117" s="749" t="s">
        <v>813</v>
      </c>
      <c r="K117" s="749" t="s">
        <v>814</v>
      </c>
      <c r="L117" s="752">
        <v>74.400000000000006</v>
      </c>
      <c r="M117" s="752">
        <v>2</v>
      </c>
      <c r="N117" s="753">
        <v>148.80000000000001</v>
      </c>
    </row>
    <row r="118" spans="1:14" ht="14.4" customHeight="1" x14ac:dyDescent="0.3">
      <c r="A118" s="747" t="s">
        <v>583</v>
      </c>
      <c r="B118" s="748" t="s">
        <v>584</v>
      </c>
      <c r="C118" s="749" t="s">
        <v>598</v>
      </c>
      <c r="D118" s="750" t="s">
        <v>599</v>
      </c>
      <c r="E118" s="751">
        <v>50113001</v>
      </c>
      <c r="F118" s="750" t="s">
        <v>618</v>
      </c>
      <c r="G118" s="749" t="s">
        <v>619</v>
      </c>
      <c r="H118" s="749">
        <v>179325</v>
      </c>
      <c r="I118" s="749">
        <v>179325</v>
      </c>
      <c r="J118" s="749" t="s">
        <v>813</v>
      </c>
      <c r="K118" s="749" t="s">
        <v>815</v>
      </c>
      <c r="L118" s="752">
        <v>34.29</v>
      </c>
      <c r="M118" s="752">
        <v>1</v>
      </c>
      <c r="N118" s="753">
        <v>34.29</v>
      </c>
    </row>
    <row r="119" spans="1:14" ht="14.4" customHeight="1" x14ac:dyDescent="0.3">
      <c r="A119" s="747" t="s">
        <v>583</v>
      </c>
      <c r="B119" s="748" t="s">
        <v>584</v>
      </c>
      <c r="C119" s="749" t="s">
        <v>598</v>
      </c>
      <c r="D119" s="750" t="s">
        <v>599</v>
      </c>
      <c r="E119" s="751">
        <v>50113001</v>
      </c>
      <c r="F119" s="750" t="s">
        <v>618</v>
      </c>
      <c r="G119" s="749" t="s">
        <v>637</v>
      </c>
      <c r="H119" s="749">
        <v>115010</v>
      </c>
      <c r="I119" s="749">
        <v>15010</v>
      </c>
      <c r="J119" s="749" t="s">
        <v>816</v>
      </c>
      <c r="K119" s="749" t="s">
        <v>817</v>
      </c>
      <c r="L119" s="752">
        <v>90.237500000000011</v>
      </c>
      <c r="M119" s="752">
        <v>4</v>
      </c>
      <c r="N119" s="753">
        <v>360.95000000000005</v>
      </c>
    </row>
    <row r="120" spans="1:14" ht="14.4" customHeight="1" x14ac:dyDescent="0.3">
      <c r="A120" s="747" t="s">
        <v>583</v>
      </c>
      <c r="B120" s="748" t="s">
        <v>584</v>
      </c>
      <c r="C120" s="749" t="s">
        <v>598</v>
      </c>
      <c r="D120" s="750" t="s">
        <v>599</v>
      </c>
      <c r="E120" s="751">
        <v>50113001</v>
      </c>
      <c r="F120" s="750" t="s">
        <v>618</v>
      </c>
      <c r="G120" s="749" t="s">
        <v>637</v>
      </c>
      <c r="H120" s="749">
        <v>204626</v>
      </c>
      <c r="I120" s="749">
        <v>204626</v>
      </c>
      <c r="J120" s="749" t="s">
        <v>818</v>
      </c>
      <c r="K120" s="749" t="s">
        <v>819</v>
      </c>
      <c r="L120" s="752">
        <v>213.18</v>
      </c>
      <c r="M120" s="752">
        <v>1.8480000000000001</v>
      </c>
      <c r="N120" s="753">
        <v>393.95664000000005</v>
      </c>
    </row>
    <row r="121" spans="1:14" ht="14.4" customHeight="1" x14ac:dyDescent="0.3">
      <c r="A121" s="747" t="s">
        <v>583</v>
      </c>
      <c r="B121" s="748" t="s">
        <v>584</v>
      </c>
      <c r="C121" s="749" t="s">
        <v>598</v>
      </c>
      <c r="D121" s="750" t="s">
        <v>599</v>
      </c>
      <c r="E121" s="751">
        <v>50113001</v>
      </c>
      <c r="F121" s="750" t="s">
        <v>618</v>
      </c>
      <c r="G121" s="749" t="s">
        <v>619</v>
      </c>
      <c r="H121" s="749">
        <v>840312</v>
      </c>
      <c r="I121" s="749">
        <v>0</v>
      </c>
      <c r="J121" s="749" t="s">
        <v>820</v>
      </c>
      <c r="K121" s="749" t="s">
        <v>585</v>
      </c>
      <c r="L121" s="752">
        <v>33.56</v>
      </c>
      <c r="M121" s="752">
        <v>1</v>
      </c>
      <c r="N121" s="753">
        <v>33.56</v>
      </c>
    </row>
    <row r="122" spans="1:14" ht="14.4" customHeight="1" x14ac:dyDescent="0.3">
      <c r="A122" s="747" t="s">
        <v>583</v>
      </c>
      <c r="B122" s="748" t="s">
        <v>584</v>
      </c>
      <c r="C122" s="749" t="s">
        <v>598</v>
      </c>
      <c r="D122" s="750" t="s">
        <v>599</v>
      </c>
      <c r="E122" s="751">
        <v>50113001</v>
      </c>
      <c r="F122" s="750" t="s">
        <v>618</v>
      </c>
      <c r="G122" s="749" t="s">
        <v>619</v>
      </c>
      <c r="H122" s="749">
        <v>226523</v>
      </c>
      <c r="I122" s="749">
        <v>226523</v>
      </c>
      <c r="J122" s="749" t="s">
        <v>821</v>
      </c>
      <c r="K122" s="749" t="s">
        <v>822</v>
      </c>
      <c r="L122" s="752">
        <v>52.104761904761915</v>
      </c>
      <c r="M122" s="752">
        <v>21</v>
      </c>
      <c r="N122" s="753">
        <v>1094.2000000000003</v>
      </c>
    </row>
    <row r="123" spans="1:14" ht="14.4" customHeight="1" x14ac:dyDescent="0.3">
      <c r="A123" s="747" t="s">
        <v>583</v>
      </c>
      <c r="B123" s="748" t="s">
        <v>584</v>
      </c>
      <c r="C123" s="749" t="s">
        <v>598</v>
      </c>
      <c r="D123" s="750" t="s">
        <v>599</v>
      </c>
      <c r="E123" s="751">
        <v>50113001</v>
      </c>
      <c r="F123" s="750" t="s">
        <v>618</v>
      </c>
      <c r="G123" s="749" t="s">
        <v>637</v>
      </c>
      <c r="H123" s="749">
        <v>168328</v>
      </c>
      <c r="I123" s="749">
        <v>168328</v>
      </c>
      <c r="J123" s="749" t="s">
        <v>823</v>
      </c>
      <c r="K123" s="749" t="s">
        <v>824</v>
      </c>
      <c r="L123" s="752">
        <v>1278.5100000000002</v>
      </c>
      <c r="M123" s="752">
        <v>1</v>
      </c>
      <c r="N123" s="753">
        <v>1278.5100000000002</v>
      </c>
    </row>
    <row r="124" spans="1:14" ht="14.4" customHeight="1" x14ac:dyDescent="0.3">
      <c r="A124" s="747" t="s">
        <v>583</v>
      </c>
      <c r="B124" s="748" t="s">
        <v>584</v>
      </c>
      <c r="C124" s="749" t="s">
        <v>598</v>
      </c>
      <c r="D124" s="750" t="s">
        <v>599</v>
      </c>
      <c r="E124" s="751">
        <v>50113001</v>
      </c>
      <c r="F124" s="750" t="s">
        <v>618</v>
      </c>
      <c r="G124" s="749" t="s">
        <v>619</v>
      </c>
      <c r="H124" s="749">
        <v>229191</v>
      </c>
      <c r="I124" s="749">
        <v>229191</v>
      </c>
      <c r="J124" s="749" t="s">
        <v>825</v>
      </c>
      <c r="K124" s="749" t="s">
        <v>826</v>
      </c>
      <c r="L124" s="752">
        <v>141.37000000000003</v>
      </c>
      <c r="M124" s="752">
        <v>6</v>
      </c>
      <c r="N124" s="753">
        <v>848.22000000000025</v>
      </c>
    </row>
    <row r="125" spans="1:14" ht="14.4" customHeight="1" x14ac:dyDescent="0.3">
      <c r="A125" s="747" t="s">
        <v>583</v>
      </c>
      <c r="B125" s="748" t="s">
        <v>584</v>
      </c>
      <c r="C125" s="749" t="s">
        <v>598</v>
      </c>
      <c r="D125" s="750" t="s">
        <v>599</v>
      </c>
      <c r="E125" s="751">
        <v>50113001</v>
      </c>
      <c r="F125" s="750" t="s">
        <v>618</v>
      </c>
      <c r="G125" s="749" t="s">
        <v>619</v>
      </c>
      <c r="H125" s="749">
        <v>184231</v>
      </c>
      <c r="I125" s="749">
        <v>84231</v>
      </c>
      <c r="J125" s="749" t="s">
        <v>827</v>
      </c>
      <c r="K125" s="749" t="s">
        <v>828</v>
      </c>
      <c r="L125" s="752">
        <v>373.29580430961522</v>
      </c>
      <c r="M125" s="752">
        <v>0.94399999999999995</v>
      </c>
      <c r="N125" s="753">
        <v>352.39123926827676</v>
      </c>
    </row>
    <row r="126" spans="1:14" ht="14.4" customHeight="1" x14ac:dyDescent="0.3">
      <c r="A126" s="747" t="s">
        <v>583</v>
      </c>
      <c r="B126" s="748" t="s">
        <v>584</v>
      </c>
      <c r="C126" s="749" t="s">
        <v>598</v>
      </c>
      <c r="D126" s="750" t="s">
        <v>599</v>
      </c>
      <c r="E126" s="751">
        <v>50113001</v>
      </c>
      <c r="F126" s="750" t="s">
        <v>618</v>
      </c>
      <c r="G126" s="749" t="s">
        <v>619</v>
      </c>
      <c r="H126" s="749">
        <v>197026</v>
      </c>
      <c r="I126" s="749">
        <v>97026</v>
      </c>
      <c r="J126" s="749" t="s">
        <v>829</v>
      </c>
      <c r="K126" s="749" t="s">
        <v>830</v>
      </c>
      <c r="L126" s="752">
        <v>45.11</v>
      </c>
      <c r="M126" s="752">
        <v>1</v>
      </c>
      <c r="N126" s="753">
        <v>45.11</v>
      </c>
    </row>
    <row r="127" spans="1:14" ht="14.4" customHeight="1" x14ac:dyDescent="0.3">
      <c r="A127" s="747" t="s">
        <v>583</v>
      </c>
      <c r="B127" s="748" t="s">
        <v>584</v>
      </c>
      <c r="C127" s="749" t="s">
        <v>598</v>
      </c>
      <c r="D127" s="750" t="s">
        <v>599</v>
      </c>
      <c r="E127" s="751">
        <v>50113001</v>
      </c>
      <c r="F127" s="750" t="s">
        <v>618</v>
      </c>
      <c r="G127" s="749" t="s">
        <v>619</v>
      </c>
      <c r="H127" s="749">
        <v>187076</v>
      </c>
      <c r="I127" s="749">
        <v>87076</v>
      </c>
      <c r="J127" s="749" t="s">
        <v>831</v>
      </c>
      <c r="K127" s="749" t="s">
        <v>832</v>
      </c>
      <c r="L127" s="752">
        <v>133.17195652173913</v>
      </c>
      <c r="M127" s="752">
        <v>23</v>
      </c>
      <c r="N127" s="753">
        <v>3062.9550000000004</v>
      </c>
    </row>
    <row r="128" spans="1:14" ht="14.4" customHeight="1" x14ac:dyDescent="0.3">
      <c r="A128" s="747" t="s">
        <v>583</v>
      </c>
      <c r="B128" s="748" t="s">
        <v>584</v>
      </c>
      <c r="C128" s="749" t="s">
        <v>598</v>
      </c>
      <c r="D128" s="750" t="s">
        <v>599</v>
      </c>
      <c r="E128" s="751">
        <v>50113001</v>
      </c>
      <c r="F128" s="750" t="s">
        <v>618</v>
      </c>
      <c r="G128" s="749" t="s">
        <v>619</v>
      </c>
      <c r="H128" s="749">
        <v>846413</v>
      </c>
      <c r="I128" s="749">
        <v>57585</v>
      </c>
      <c r="J128" s="749" t="s">
        <v>833</v>
      </c>
      <c r="K128" s="749" t="s">
        <v>834</v>
      </c>
      <c r="L128" s="752">
        <v>133.28000000000003</v>
      </c>
      <c r="M128" s="752">
        <v>3</v>
      </c>
      <c r="N128" s="753">
        <v>399.84000000000009</v>
      </c>
    </row>
    <row r="129" spans="1:14" ht="14.4" customHeight="1" x14ac:dyDescent="0.3">
      <c r="A129" s="747" t="s">
        <v>583</v>
      </c>
      <c r="B129" s="748" t="s">
        <v>584</v>
      </c>
      <c r="C129" s="749" t="s">
        <v>598</v>
      </c>
      <c r="D129" s="750" t="s">
        <v>599</v>
      </c>
      <c r="E129" s="751">
        <v>50113001</v>
      </c>
      <c r="F129" s="750" t="s">
        <v>618</v>
      </c>
      <c r="G129" s="749" t="s">
        <v>619</v>
      </c>
      <c r="H129" s="749">
        <v>181293</v>
      </c>
      <c r="I129" s="749">
        <v>181293</v>
      </c>
      <c r="J129" s="749" t="s">
        <v>835</v>
      </c>
      <c r="K129" s="749" t="s">
        <v>836</v>
      </c>
      <c r="L129" s="752">
        <v>224.38</v>
      </c>
      <c r="M129" s="752">
        <v>1</v>
      </c>
      <c r="N129" s="753">
        <v>224.38</v>
      </c>
    </row>
    <row r="130" spans="1:14" ht="14.4" customHeight="1" x14ac:dyDescent="0.3">
      <c r="A130" s="747" t="s">
        <v>583</v>
      </c>
      <c r="B130" s="748" t="s">
        <v>584</v>
      </c>
      <c r="C130" s="749" t="s">
        <v>598</v>
      </c>
      <c r="D130" s="750" t="s">
        <v>599</v>
      </c>
      <c r="E130" s="751">
        <v>50113001</v>
      </c>
      <c r="F130" s="750" t="s">
        <v>618</v>
      </c>
      <c r="G130" s="749" t="s">
        <v>619</v>
      </c>
      <c r="H130" s="749">
        <v>848560</v>
      </c>
      <c r="I130" s="749">
        <v>125752</v>
      </c>
      <c r="J130" s="749" t="s">
        <v>837</v>
      </c>
      <c r="K130" s="749" t="s">
        <v>838</v>
      </c>
      <c r="L130" s="752">
        <v>223.26</v>
      </c>
      <c r="M130" s="752">
        <v>4</v>
      </c>
      <c r="N130" s="753">
        <v>893.04</v>
      </c>
    </row>
    <row r="131" spans="1:14" ht="14.4" customHeight="1" x14ac:dyDescent="0.3">
      <c r="A131" s="747" t="s">
        <v>583</v>
      </c>
      <c r="B131" s="748" t="s">
        <v>584</v>
      </c>
      <c r="C131" s="749" t="s">
        <v>598</v>
      </c>
      <c r="D131" s="750" t="s">
        <v>599</v>
      </c>
      <c r="E131" s="751">
        <v>50113001</v>
      </c>
      <c r="F131" s="750" t="s">
        <v>618</v>
      </c>
      <c r="G131" s="749" t="s">
        <v>637</v>
      </c>
      <c r="H131" s="749">
        <v>12670</v>
      </c>
      <c r="I131" s="749">
        <v>12670</v>
      </c>
      <c r="J131" s="749" t="s">
        <v>839</v>
      </c>
      <c r="K131" s="749" t="s">
        <v>840</v>
      </c>
      <c r="L131" s="752">
        <v>158.39996209762842</v>
      </c>
      <c r="M131" s="752">
        <v>16.655166100000002</v>
      </c>
      <c r="N131" s="753">
        <v>2638.177678969706</v>
      </c>
    </row>
    <row r="132" spans="1:14" ht="14.4" customHeight="1" x14ac:dyDescent="0.3">
      <c r="A132" s="747" t="s">
        <v>583</v>
      </c>
      <c r="B132" s="748" t="s">
        <v>584</v>
      </c>
      <c r="C132" s="749" t="s">
        <v>598</v>
      </c>
      <c r="D132" s="750" t="s">
        <v>599</v>
      </c>
      <c r="E132" s="751">
        <v>50113001</v>
      </c>
      <c r="F132" s="750" t="s">
        <v>618</v>
      </c>
      <c r="G132" s="749" t="s">
        <v>637</v>
      </c>
      <c r="H132" s="749">
        <v>112671</v>
      </c>
      <c r="I132" s="749">
        <v>12671</v>
      </c>
      <c r="J132" s="749" t="s">
        <v>839</v>
      </c>
      <c r="K132" s="749" t="s">
        <v>841</v>
      </c>
      <c r="L132" s="752">
        <v>324.50003469518822</v>
      </c>
      <c r="M132" s="752">
        <v>6.4249999999999989</v>
      </c>
      <c r="N132" s="753">
        <v>2084.9127229165838</v>
      </c>
    </row>
    <row r="133" spans="1:14" ht="14.4" customHeight="1" x14ac:dyDescent="0.3">
      <c r="A133" s="747" t="s">
        <v>583</v>
      </c>
      <c r="B133" s="748" t="s">
        <v>584</v>
      </c>
      <c r="C133" s="749" t="s">
        <v>598</v>
      </c>
      <c r="D133" s="750" t="s">
        <v>599</v>
      </c>
      <c r="E133" s="751">
        <v>50113001</v>
      </c>
      <c r="F133" s="750" t="s">
        <v>618</v>
      </c>
      <c r="G133" s="749" t="s">
        <v>637</v>
      </c>
      <c r="H133" s="749">
        <v>112669</v>
      </c>
      <c r="I133" s="749">
        <v>12669</v>
      </c>
      <c r="J133" s="749" t="s">
        <v>839</v>
      </c>
      <c r="K133" s="749" t="s">
        <v>842</v>
      </c>
      <c r="L133" s="752">
        <v>104.50001567127406</v>
      </c>
      <c r="M133" s="752">
        <v>8.4751501000000005</v>
      </c>
      <c r="N133" s="753">
        <v>885.65331826639988</v>
      </c>
    </row>
    <row r="134" spans="1:14" ht="14.4" customHeight="1" x14ac:dyDescent="0.3">
      <c r="A134" s="747" t="s">
        <v>583</v>
      </c>
      <c r="B134" s="748" t="s">
        <v>584</v>
      </c>
      <c r="C134" s="749" t="s">
        <v>598</v>
      </c>
      <c r="D134" s="750" t="s">
        <v>599</v>
      </c>
      <c r="E134" s="751">
        <v>50113001</v>
      </c>
      <c r="F134" s="750" t="s">
        <v>618</v>
      </c>
      <c r="G134" s="749" t="s">
        <v>619</v>
      </c>
      <c r="H134" s="749">
        <v>142613</v>
      </c>
      <c r="I134" s="749">
        <v>42613</v>
      </c>
      <c r="J134" s="749" t="s">
        <v>843</v>
      </c>
      <c r="K134" s="749" t="s">
        <v>844</v>
      </c>
      <c r="L134" s="752">
        <v>134.66</v>
      </c>
      <c r="M134" s="752">
        <v>3</v>
      </c>
      <c r="N134" s="753">
        <v>403.98</v>
      </c>
    </row>
    <row r="135" spans="1:14" ht="14.4" customHeight="1" x14ac:dyDescent="0.3">
      <c r="A135" s="747" t="s">
        <v>583</v>
      </c>
      <c r="B135" s="748" t="s">
        <v>584</v>
      </c>
      <c r="C135" s="749" t="s">
        <v>598</v>
      </c>
      <c r="D135" s="750" t="s">
        <v>599</v>
      </c>
      <c r="E135" s="751">
        <v>50113001</v>
      </c>
      <c r="F135" s="750" t="s">
        <v>618</v>
      </c>
      <c r="G135" s="749" t="s">
        <v>619</v>
      </c>
      <c r="H135" s="749">
        <v>116465</v>
      </c>
      <c r="I135" s="749">
        <v>16465</v>
      </c>
      <c r="J135" s="749" t="s">
        <v>845</v>
      </c>
      <c r="K135" s="749" t="s">
        <v>846</v>
      </c>
      <c r="L135" s="752">
        <v>125.82000000000002</v>
      </c>
      <c r="M135" s="752">
        <v>1</v>
      </c>
      <c r="N135" s="753">
        <v>125.82000000000002</v>
      </c>
    </row>
    <row r="136" spans="1:14" ht="14.4" customHeight="1" x14ac:dyDescent="0.3">
      <c r="A136" s="747" t="s">
        <v>583</v>
      </c>
      <c r="B136" s="748" t="s">
        <v>584</v>
      </c>
      <c r="C136" s="749" t="s">
        <v>598</v>
      </c>
      <c r="D136" s="750" t="s">
        <v>599</v>
      </c>
      <c r="E136" s="751">
        <v>50113001</v>
      </c>
      <c r="F136" s="750" t="s">
        <v>618</v>
      </c>
      <c r="G136" s="749" t="s">
        <v>619</v>
      </c>
      <c r="H136" s="749">
        <v>214595</v>
      </c>
      <c r="I136" s="749">
        <v>214595</v>
      </c>
      <c r="J136" s="749" t="s">
        <v>847</v>
      </c>
      <c r="K136" s="749" t="s">
        <v>848</v>
      </c>
      <c r="L136" s="752">
        <v>122.89000000000001</v>
      </c>
      <c r="M136" s="752">
        <v>2</v>
      </c>
      <c r="N136" s="753">
        <v>245.78000000000003</v>
      </c>
    </row>
    <row r="137" spans="1:14" ht="14.4" customHeight="1" x14ac:dyDescent="0.3">
      <c r="A137" s="747" t="s">
        <v>583</v>
      </c>
      <c r="B137" s="748" t="s">
        <v>584</v>
      </c>
      <c r="C137" s="749" t="s">
        <v>598</v>
      </c>
      <c r="D137" s="750" t="s">
        <v>599</v>
      </c>
      <c r="E137" s="751">
        <v>50113001</v>
      </c>
      <c r="F137" s="750" t="s">
        <v>618</v>
      </c>
      <c r="G137" s="749" t="s">
        <v>619</v>
      </c>
      <c r="H137" s="749">
        <v>214596</v>
      </c>
      <c r="I137" s="749">
        <v>214596</v>
      </c>
      <c r="J137" s="749" t="s">
        <v>849</v>
      </c>
      <c r="K137" s="749" t="s">
        <v>850</v>
      </c>
      <c r="L137" s="752">
        <v>84.06</v>
      </c>
      <c r="M137" s="752">
        <v>3</v>
      </c>
      <c r="N137" s="753">
        <v>252.18</v>
      </c>
    </row>
    <row r="138" spans="1:14" ht="14.4" customHeight="1" x14ac:dyDescent="0.3">
      <c r="A138" s="747" t="s">
        <v>583</v>
      </c>
      <c r="B138" s="748" t="s">
        <v>584</v>
      </c>
      <c r="C138" s="749" t="s">
        <v>598</v>
      </c>
      <c r="D138" s="750" t="s">
        <v>599</v>
      </c>
      <c r="E138" s="751">
        <v>50113001</v>
      </c>
      <c r="F138" s="750" t="s">
        <v>618</v>
      </c>
      <c r="G138" s="749" t="s">
        <v>637</v>
      </c>
      <c r="H138" s="749">
        <v>848610</v>
      </c>
      <c r="I138" s="749">
        <v>122572</v>
      </c>
      <c r="J138" s="749" t="s">
        <v>851</v>
      </c>
      <c r="K138" s="749" t="s">
        <v>852</v>
      </c>
      <c r="L138" s="752">
        <v>1610.7442857142855</v>
      </c>
      <c r="M138" s="752">
        <v>7</v>
      </c>
      <c r="N138" s="753">
        <v>11275.21</v>
      </c>
    </row>
    <row r="139" spans="1:14" ht="14.4" customHeight="1" x14ac:dyDescent="0.3">
      <c r="A139" s="747" t="s">
        <v>583</v>
      </c>
      <c r="B139" s="748" t="s">
        <v>584</v>
      </c>
      <c r="C139" s="749" t="s">
        <v>598</v>
      </c>
      <c r="D139" s="750" t="s">
        <v>599</v>
      </c>
      <c r="E139" s="751">
        <v>50113001</v>
      </c>
      <c r="F139" s="750" t="s">
        <v>618</v>
      </c>
      <c r="G139" s="749" t="s">
        <v>637</v>
      </c>
      <c r="H139" s="749">
        <v>848697</v>
      </c>
      <c r="I139" s="749">
        <v>122593</v>
      </c>
      <c r="J139" s="749" t="s">
        <v>853</v>
      </c>
      <c r="K139" s="749" t="s">
        <v>854</v>
      </c>
      <c r="L139" s="752">
        <v>368.89000000000004</v>
      </c>
      <c r="M139" s="752">
        <v>9</v>
      </c>
      <c r="N139" s="753">
        <v>3320.01</v>
      </c>
    </row>
    <row r="140" spans="1:14" ht="14.4" customHeight="1" x14ac:dyDescent="0.3">
      <c r="A140" s="747" t="s">
        <v>583</v>
      </c>
      <c r="B140" s="748" t="s">
        <v>584</v>
      </c>
      <c r="C140" s="749" t="s">
        <v>598</v>
      </c>
      <c r="D140" s="750" t="s">
        <v>599</v>
      </c>
      <c r="E140" s="751">
        <v>50113001</v>
      </c>
      <c r="F140" s="750" t="s">
        <v>618</v>
      </c>
      <c r="G140" s="749" t="s">
        <v>637</v>
      </c>
      <c r="H140" s="749">
        <v>848612</v>
      </c>
      <c r="I140" s="749">
        <v>122600</v>
      </c>
      <c r="J140" s="749" t="s">
        <v>855</v>
      </c>
      <c r="K140" s="749" t="s">
        <v>856</v>
      </c>
      <c r="L140" s="752">
        <v>774.51</v>
      </c>
      <c r="M140" s="752">
        <v>10</v>
      </c>
      <c r="N140" s="753">
        <v>7745.1</v>
      </c>
    </row>
    <row r="141" spans="1:14" ht="14.4" customHeight="1" x14ac:dyDescent="0.3">
      <c r="A141" s="747" t="s">
        <v>583</v>
      </c>
      <c r="B141" s="748" t="s">
        <v>584</v>
      </c>
      <c r="C141" s="749" t="s">
        <v>598</v>
      </c>
      <c r="D141" s="750" t="s">
        <v>599</v>
      </c>
      <c r="E141" s="751">
        <v>50113001</v>
      </c>
      <c r="F141" s="750" t="s">
        <v>618</v>
      </c>
      <c r="G141" s="749" t="s">
        <v>637</v>
      </c>
      <c r="H141" s="749">
        <v>848611</v>
      </c>
      <c r="I141" s="749">
        <v>122580</v>
      </c>
      <c r="J141" s="749" t="s">
        <v>857</v>
      </c>
      <c r="K141" s="749" t="s">
        <v>858</v>
      </c>
      <c r="L141" s="752">
        <v>1188.2</v>
      </c>
      <c r="M141" s="752">
        <v>4</v>
      </c>
      <c r="N141" s="753">
        <v>4752.8</v>
      </c>
    </row>
    <row r="142" spans="1:14" ht="14.4" customHeight="1" x14ac:dyDescent="0.3">
      <c r="A142" s="747" t="s">
        <v>583</v>
      </c>
      <c r="B142" s="748" t="s">
        <v>584</v>
      </c>
      <c r="C142" s="749" t="s">
        <v>598</v>
      </c>
      <c r="D142" s="750" t="s">
        <v>599</v>
      </c>
      <c r="E142" s="751">
        <v>50113001</v>
      </c>
      <c r="F142" s="750" t="s">
        <v>618</v>
      </c>
      <c r="G142" s="749" t="s">
        <v>637</v>
      </c>
      <c r="H142" s="749">
        <v>115777</v>
      </c>
      <c r="I142" s="749">
        <v>115777</v>
      </c>
      <c r="J142" s="749" t="s">
        <v>859</v>
      </c>
      <c r="K142" s="749" t="s">
        <v>585</v>
      </c>
      <c r="L142" s="752">
        <v>195.20232558139537</v>
      </c>
      <c r="M142" s="752">
        <v>43</v>
      </c>
      <c r="N142" s="753">
        <v>8393.7000000000007</v>
      </c>
    </row>
    <row r="143" spans="1:14" ht="14.4" customHeight="1" x14ac:dyDescent="0.3">
      <c r="A143" s="747" t="s">
        <v>583</v>
      </c>
      <c r="B143" s="748" t="s">
        <v>584</v>
      </c>
      <c r="C143" s="749" t="s">
        <v>598</v>
      </c>
      <c r="D143" s="750" t="s">
        <v>599</v>
      </c>
      <c r="E143" s="751">
        <v>50113001</v>
      </c>
      <c r="F143" s="750" t="s">
        <v>618</v>
      </c>
      <c r="G143" s="749" t="s">
        <v>619</v>
      </c>
      <c r="H143" s="749">
        <v>229132</v>
      </c>
      <c r="I143" s="749">
        <v>229132</v>
      </c>
      <c r="J143" s="749" t="s">
        <v>860</v>
      </c>
      <c r="K143" s="749" t="s">
        <v>861</v>
      </c>
      <c r="L143" s="752">
        <v>88.63</v>
      </c>
      <c r="M143" s="752">
        <v>6</v>
      </c>
      <c r="N143" s="753">
        <v>531.78</v>
      </c>
    </row>
    <row r="144" spans="1:14" ht="14.4" customHeight="1" x14ac:dyDescent="0.3">
      <c r="A144" s="747" t="s">
        <v>583</v>
      </c>
      <c r="B144" s="748" t="s">
        <v>584</v>
      </c>
      <c r="C144" s="749" t="s">
        <v>598</v>
      </c>
      <c r="D144" s="750" t="s">
        <v>599</v>
      </c>
      <c r="E144" s="751">
        <v>50113001</v>
      </c>
      <c r="F144" s="750" t="s">
        <v>618</v>
      </c>
      <c r="G144" s="749" t="s">
        <v>619</v>
      </c>
      <c r="H144" s="749">
        <v>989676</v>
      </c>
      <c r="I144" s="749">
        <v>126913</v>
      </c>
      <c r="J144" s="749" t="s">
        <v>862</v>
      </c>
      <c r="K144" s="749" t="s">
        <v>863</v>
      </c>
      <c r="L144" s="752">
        <v>159.31994667862907</v>
      </c>
      <c r="M144" s="752">
        <v>151.37265410000018</v>
      </c>
      <c r="N144" s="753">
        <v>24116.68317981459</v>
      </c>
    </row>
    <row r="145" spans="1:14" ht="14.4" customHeight="1" x14ac:dyDescent="0.3">
      <c r="A145" s="747" t="s">
        <v>583</v>
      </c>
      <c r="B145" s="748" t="s">
        <v>584</v>
      </c>
      <c r="C145" s="749" t="s">
        <v>598</v>
      </c>
      <c r="D145" s="750" t="s">
        <v>599</v>
      </c>
      <c r="E145" s="751">
        <v>50113001</v>
      </c>
      <c r="F145" s="750" t="s">
        <v>618</v>
      </c>
      <c r="G145" s="749" t="s">
        <v>637</v>
      </c>
      <c r="H145" s="749">
        <v>149195</v>
      </c>
      <c r="I145" s="749">
        <v>49195</v>
      </c>
      <c r="J145" s="749" t="s">
        <v>864</v>
      </c>
      <c r="K145" s="749" t="s">
        <v>865</v>
      </c>
      <c r="L145" s="752">
        <v>225.24</v>
      </c>
      <c r="M145" s="752">
        <v>2</v>
      </c>
      <c r="N145" s="753">
        <v>450.48</v>
      </c>
    </row>
    <row r="146" spans="1:14" ht="14.4" customHeight="1" x14ac:dyDescent="0.3">
      <c r="A146" s="747" t="s">
        <v>583</v>
      </c>
      <c r="B146" s="748" t="s">
        <v>584</v>
      </c>
      <c r="C146" s="749" t="s">
        <v>598</v>
      </c>
      <c r="D146" s="750" t="s">
        <v>599</v>
      </c>
      <c r="E146" s="751">
        <v>50113001</v>
      </c>
      <c r="F146" s="750" t="s">
        <v>618</v>
      </c>
      <c r="G146" s="749" t="s">
        <v>637</v>
      </c>
      <c r="H146" s="749">
        <v>114439</v>
      </c>
      <c r="I146" s="749">
        <v>14439</v>
      </c>
      <c r="J146" s="749" t="s">
        <v>864</v>
      </c>
      <c r="K146" s="749" t="s">
        <v>866</v>
      </c>
      <c r="L146" s="752">
        <v>74.510000000000019</v>
      </c>
      <c r="M146" s="752">
        <v>2</v>
      </c>
      <c r="N146" s="753">
        <v>149.02000000000004</v>
      </c>
    </row>
    <row r="147" spans="1:14" ht="14.4" customHeight="1" x14ac:dyDescent="0.3">
      <c r="A147" s="747" t="s">
        <v>583</v>
      </c>
      <c r="B147" s="748" t="s">
        <v>584</v>
      </c>
      <c r="C147" s="749" t="s">
        <v>598</v>
      </c>
      <c r="D147" s="750" t="s">
        <v>599</v>
      </c>
      <c r="E147" s="751">
        <v>50113001</v>
      </c>
      <c r="F147" s="750" t="s">
        <v>618</v>
      </c>
      <c r="G147" s="749" t="s">
        <v>619</v>
      </c>
      <c r="H147" s="749">
        <v>152334</v>
      </c>
      <c r="I147" s="749">
        <v>52334</v>
      </c>
      <c r="J147" s="749" t="s">
        <v>867</v>
      </c>
      <c r="K147" s="749" t="s">
        <v>868</v>
      </c>
      <c r="L147" s="752">
        <v>198.18000000000004</v>
      </c>
      <c r="M147" s="752">
        <v>28</v>
      </c>
      <c r="N147" s="753">
        <v>5549.0400000000009</v>
      </c>
    </row>
    <row r="148" spans="1:14" ht="14.4" customHeight="1" x14ac:dyDescent="0.3">
      <c r="A148" s="747" t="s">
        <v>583</v>
      </c>
      <c r="B148" s="748" t="s">
        <v>584</v>
      </c>
      <c r="C148" s="749" t="s">
        <v>598</v>
      </c>
      <c r="D148" s="750" t="s">
        <v>599</v>
      </c>
      <c r="E148" s="751">
        <v>50113001</v>
      </c>
      <c r="F148" s="750" t="s">
        <v>618</v>
      </c>
      <c r="G148" s="749" t="s">
        <v>619</v>
      </c>
      <c r="H148" s="749">
        <v>158827</v>
      </c>
      <c r="I148" s="749">
        <v>58827</v>
      </c>
      <c r="J148" s="749" t="s">
        <v>869</v>
      </c>
      <c r="K148" s="749" t="s">
        <v>870</v>
      </c>
      <c r="L148" s="752">
        <v>162.49</v>
      </c>
      <c r="M148" s="752">
        <v>2</v>
      </c>
      <c r="N148" s="753">
        <v>324.98</v>
      </c>
    </row>
    <row r="149" spans="1:14" ht="14.4" customHeight="1" x14ac:dyDescent="0.3">
      <c r="A149" s="747" t="s">
        <v>583</v>
      </c>
      <c r="B149" s="748" t="s">
        <v>584</v>
      </c>
      <c r="C149" s="749" t="s">
        <v>598</v>
      </c>
      <c r="D149" s="750" t="s">
        <v>599</v>
      </c>
      <c r="E149" s="751">
        <v>50113001</v>
      </c>
      <c r="F149" s="750" t="s">
        <v>618</v>
      </c>
      <c r="G149" s="749" t="s">
        <v>637</v>
      </c>
      <c r="H149" s="749">
        <v>213477</v>
      </c>
      <c r="I149" s="749">
        <v>213477</v>
      </c>
      <c r="J149" s="749" t="s">
        <v>871</v>
      </c>
      <c r="K149" s="749" t="s">
        <v>872</v>
      </c>
      <c r="L149" s="752">
        <v>3300</v>
      </c>
      <c r="M149" s="752">
        <v>6</v>
      </c>
      <c r="N149" s="753">
        <v>19800</v>
      </c>
    </row>
    <row r="150" spans="1:14" ht="14.4" customHeight="1" x14ac:dyDescent="0.3">
      <c r="A150" s="747" t="s">
        <v>583</v>
      </c>
      <c r="B150" s="748" t="s">
        <v>584</v>
      </c>
      <c r="C150" s="749" t="s">
        <v>598</v>
      </c>
      <c r="D150" s="750" t="s">
        <v>599</v>
      </c>
      <c r="E150" s="751">
        <v>50113001</v>
      </c>
      <c r="F150" s="750" t="s">
        <v>618</v>
      </c>
      <c r="G150" s="749" t="s">
        <v>637</v>
      </c>
      <c r="H150" s="749">
        <v>213484</v>
      </c>
      <c r="I150" s="749">
        <v>213484</v>
      </c>
      <c r="J150" s="749" t="s">
        <v>873</v>
      </c>
      <c r="K150" s="749" t="s">
        <v>874</v>
      </c>
      <c r="L150" s="752">
        <v>1895.77</v>
      </c>
      <c r="M150" s="752">
        <v>1</v>
      </c>
      <c r="N150" s="753">
        <v>1895.77</v>
      </c>
    </row>
    <row r="151" spans="1:14" ht="14.4" customHeight="1" x14ac:dyDescent="0.3">
      <c r="A151" s="747" t="s">
        <v>583</v>
      </c>
      <c r="B151" s="748" t="s">
        <v>584</v>
      </c>
      <c r="C151" s="749" t="s">
        <v>598</v>
      </c>
      <c r="D151" s="750" t="s">
        <v>599</v>
      </c>
      <c r="E151" s="751">
        <v>50113001</v>
      </c>
      <c r="F151" s="750" t="s">
        <v>618</v>
      </c>
      <c r="G151" s="749" t="s">
        <v>637</v>
      </c>
      <c r="H151" s="749">
        <v>213480</v>
      </c>
      <c r="I151" s="749">
        <v>213480</v>
      </c>
      <c r="J151" s="749" t="s">
        <v>873</v>
      </c>
      <c r="K151" s="749" t="s">
        <v>875</v>
      </c>
      <c r="L151" s="752">
        <v>1106.2600000000002</v>
      </c>
      <c r="M151" s="752">
        <v>4</v>
      </c>
      <c r="N151" s="753">
        <v>4425.0400000000009</v>
      </c>
    </row>
    <row r="152" spans="1:14" ht="14.4" customHeight="1" x14ac:dyDescent="0.3">
      <c r="A152" s="747" t="s">
        <v>583</v>
      </c>
      <c r="B152" s="748" t="s">
        <v>584</v>
      </c>
      <c r="C152" s="749" t="s">
        <v>598</v>
      </c>
      <c r="D152" s="750" t="s">
        <v>599</v>
      </c>
      <c r="E152" s="751">
        <v>50113001</v>
      </c>
      <c r="F152" s="750" t="s">
        <v>618</v>
      </c>
      <c r="G152" s="749" t="s">
        <v>637</v>
      </c>
      <c r="H152" s="749">
        <v>213482</v>
      </c>
      <c r="I152" s="749">
        <v>213482</v>
      </c>
      <c r="J152" s="749" t="s">
        <v>873</v>
      </c>
      <c r="K152" s="749" t="s">
        <v>876</v>
      </c>
      <c r="L152" s="752">
        <v>1501.0200000000002</v>
      </c>
      <c r="M152" s="752">
        <v>7</v>
      </c>
      <c r="N152" s="753">
        <v>10507.140000000001</v>
      </c>
    </row>
    <row r="153" spans="1:14" ht="14.4" customHeight="1" x14ac:dyDescent="0.3">
      <c r="A153" s="747" t="s">
        <v>583</v>
      </c>
      <c r="B153" s="748" t="s">
        <v>584</v>
      </c>
      <c r="C153" s="749" t="s">
        <v>598</v>
      </c>
      <c r="D153" s="750" t="s">
        <v>599</v>
      </c>
      <c r="E153" s="751">
        <v>50113001</v>
      </c>
      <c r="F153" s="750" t="s">
        <v>618</v>
      </c>
      <c r="G153" s="749" t="s">
        <v>637</v>
      </c>
      <c r="H153" s="749">
        <v>156805</v>
      </c>
      <c r="I153" s="749">
        <v>56805</v>
      </c>
      <c r="J153" s="749" t="s">
        <v>877</v>
      </c>
      <c r="K153" s="749" t="s">
        <v>878</v>
      </c>
      <c r="L153" s="752">
        <v>58.710000000000015</v>
      </c>
      <c r="M153" s="752">
        <v>1</v>
      </c>
      <c r="N153" s="753">
        <v>58.710000000000015</v>
      </c>
    </row>
    <row r="154" spans="1:14" ht="14.4" customHeight="1" x14ac:dyDescent="0.3">
      <c r="A154" s="747" t="s">
        <v>583</v>
      </c>
      <c r="B154" s="748" t="s">
        <v>584</v>
      </c>
      <c r="C154" s="749" t="s">
        <v>598</v>
      </c>
      <c r="D154" s="750" t="s">
        <v>599</v>
      </c>
      <c r="E154" s="751">
        <v>50113001</v>
      </c>
      <c r="F154" s="750" t="s">
        <v>618</v>
      </c>
      <c r="G154" s="749" t="s">
        <v>637</v>
      </c>
      <c r="H154" s="749">
        <v>156804</v>
      </c>
      <c r="I154" s="749">
        <v>56804</v>
      </c>
      <c r="J154" s="749" t="s">
        <v>877</v>
      </c>
      <c r="K154" s="749" t="s">
        <v>879</v>
      </c>
      <c r="L154" s="752">
        <v>31.588000000000001</v>
      </c>
      <c r="M154" s="752">
        <v>5</v>
      </c>
      <c r="N154" s="753">
        <v>157.94</v>
      </c>
    </row>
    <row r="155" spans="1:14" ht="14.4" customHeight="1" x14ac:dyDescent="0.3">
      <c r="A155" s="747" t="s">
        <v>583</v>
      </c>
      <c r="B155" s="748" t="s">
        <v>584</v>
      </c>
      <c r="C155" s="749" t="s">
        <v>598</v>
      </c>
      <c r="D155" s="750" t="s">
        <v>599</v>
      </c>
      <c r="E155" s="751">
        <v>50113001</v>
      </c>
      <c r="F155" s="750" t="s">
        <v>618</v>
      </c>
      <c r="G155" s="749" t="s">
        <v>637</v>
      </c>
      <c r="H155" s="749">
        <v>214036</v>
      </c>
      <c r="I155" s="749">
        <v>214036</v>
      </c>
      <c r="J155" s="749" t="s">
        <v>880</v>
      </c>
      <c r="K155" s="749" t="s">
        <v>881</v>
      </c>
      <c r="L155" s="752">
        <v>40.39</v>
      </c>
      <c r="M155" s="752">
        <v>17</v>
      </c>
      <c r="N155" s="753">
        <v>686.63</v>
      </c>
    </row>
    <row r="156" spans="1:14" ht="14.4" customHeight="1" x14ac:dyDescent="0.3">
      <c r="A156" s="747" t="s">
        <v>583</v>
      </c>
      <c r="B156" s="748" t="s">
        <v>584</v>
      </c>
      <c r="C156" s="749" t="s">
        <v>598</v>
      </c>
      <c r="D156" s="750" t="s">
        <v>599</v>
      </c>
      <c r="E156" s="751">
        <v>50113001</v>
      </c>
      <c r="F156" s="750" t="s">
        <v>618</v>
      </c>
      <c r="G156" s="749" t="s">
        <v>637</v>
      </c>
      <c r="H156" s="749">
        <v>218523</v>
      </c>
      <c r="I156" s="749">
        <v>218523</v>
      </c>
      <c r="J156" s="749" t="s">
        <v>882</v>
      </c>
      <c r="K156" s="749" t="s">
        <v>883</v>
      </c>
      <c r="L156" s="752">
        <v>529.05999999999983</v>
      </c>
      <c r="M156" s="752">
        <v>1</v>
      </c>
      <c r="N156" s="753">
        <v>529.05999999999983</v>
      </c>
    </row>
    <row r="157" spans="1:14" ht="14.4" customHeight="1" x14ac:dyDescent="0.3">
      <c r="A157" s="747" t="s">
        <v>583</v>
      </c>
      <c r="B157" s="748" t="s">
        <v>584</v>
      </c>
      <c r="C157" s="749" t="s">
        <v>598</v>
      </c>
      <c r="D157" s="750" t="s">
        <v>599</v>
      </c>
      <c r="E157" s="751">
        <v>50113001</v>
      </c>
      <c r="F157" s="750" t="s">
        <v>618</v>
      </c>
      <c r="G157" s="749" t="s">
        <v>619</v>
      </c>
      <c r="H157" s="749">
        <v>172159</v>
      </c>
      <c r="I157" s="749">
        <v>172173</v>
      </c>
      <c r="J157" s="749" t="s">
        <v>884</v>
      </c>
      <c r="K157" s="749" t="s">
        <v>885</v>
      </c>
      <c r="L157" s="752">
        <v>476.53068560632431</v>
      </c>
      <c r="M157" s="752">
        <v>8.6651820000000015</v>
      </c>
      <c r="N157" s="753">
        <v>4129.2251193635811</v>
      </c>
    </row>
    <row r="158" spans="1:14" ht="14.4" customHeight="1" x14ac:dyDescent="0.3">
      <c r="A158" s="747" t="s">
        <v>583</v>
      </c>
      <c r="B158" s="748" t="s">
        <v>584</v>
      </c>
      <c r="C158" s="749" t="s">
        <v>598</v>
      </c>
      <c r="D158" s="750" t="s">
        <v>599</v>
      </c>
      <c r="E158" s="751">
        <v>50113001</v>
      </c>
      <c r="F158" s="750" t="s">
        <v>618</v>
      </c>
      <c r="G158" s="749" t="s">
        <v>619</v>
      </c>
      <c r="H158" s="749">
        <v>394970</v>
      </c>
      <c r="I158" s="749">
        <v>172174</v>
      </c>
      <c r="J158" s="749" t="s">
        <v>884</v>
      </c>
      <c r="K158" s="749" t="s">
        <v>886</v>
      </c>
      <c r="L158" s="752">
        <v>224.65149965519328</v>
      </c>
      <c r="M158" s="752">
        <v>5</v>
      </c>
      <c r="N158" s="753">
        <v>1123.2574982759663</v>
      </c>
    </row>
    <row r="159" spans="1:14" ht="14.4" customHeight="1" x14ac:dyDescent="0.3">
      <c r="A159" s="747" t="s">
        <v>583</v>
      </c>
      <c r="B159" s="748" t="s">
        <v>584</v>
      </c>
      <c r="C159" s="749" t="s">
        <v>598</v>
      </c>
      <c r="D159" s="750" t="s">
        <v>599</v>
      </c>
      <c r="E159" s="751">
        <v>50113001</v>
      </c>
      <c r="F159" s="750" t="s">
        <v>618</v>
      </c>
      <c r="G159" s="749" t="s">
        <v>619</v>
      </c>
      <c r="H159" s="749">
        <v>160414</v>
      </c>
      <c r="I159" s="749">
        <v>160676</v>
      </c>
      <c r="J159" s="749" t="s">
        <v>884</v>
      </c>
      <c r="K159" s="749" t="s">
        <v>887</v>
      </c>
      <c r="L159" s="752">
        <v>78.760164483752646</v>
      </c>
      <c r="M159" s="752">
        <v>23.511090500000002</v>
      </c>
      <c r="N159" s="753">
        <v>1851.7373549723945</v>
      </c>
    </row>
    <row r="160" spans="1:14" ht="14.4" customHeight="1" x14ac:dyDescent="0.3">
      <c r="A160" s="747" t="s">
        <v>583</v>
      </c>
      <c r="B160" s="748" t="s">
        <v>584</v>
      </c>
      <c r="C160" s="749" t="s">
        <v>598</v>
      </c>
      <c r="D160" s="750" t="s">
        <v>599</v>
      </c>
      <c r="E160" s="751">
        <v>50113001</v>
      </c>
      <c r="F160" s="750" t="s">
        <v>618</v>
      </c>
      <c r="G160" s="749" t="s">
        <v>619</v>
      </c>
      <c r="H160" s="749">
        <v>113191</v>
      </c>
      <c r="I160" s="749">
        <v>13191</v>
      </c>
      <c r="J160" s="749" t="s">
        <v>888</v>
      </c>
      <c r="K160" s="749" t="s">
        <v>889</v>
      </c>
      <c r="L160" s="752">
        <v>311.55</v>
      </c>
      <c r="M160" s="752">
        <v>1</v>
      </c>
      <c r="N160" s="753">
        <v>311.55</v>
      </c>
    </row>
    <row r="161" spans="1:14" ht="14.4" customHeight="1" x14ac:dyDescent="0.3">
      <c r="A161" s="747" t="s">
        <v>583</v>
      </c>
      <c r="B161" s="748" t="s">
        <v>584</v>
      </c>
      <c r="C161" s="749" t="s">
        <v>598</v>
      </c>
      <c r="D161" s="750" t="s">
        <v>599</v>
      </c>
      <c r="E161" s="751">
        <v>50113001</v>
      </c>
      <c r="F161" s="750" t="s">
        <v>618</v>
      </c>
      <c r="G161" s="749" t="s">
        <v>619</v>
      </c>
      <c r="H161" s="749">
        <v>196873</v>
      </c>
      <c r="I161" s="749">
        <v>96873</v>
      </c>
      <c r="J161" s="749" t="s">
        <v>890</v>
      </c>
      <c r="K161" s="749" t="s">
        <v>891</v>
      </c>
      <c r="L161" s="752">
        <v>14.300009055781938</v>
      </c>
      <c r="M161" s="752">
        <v>84</v>
      </c>
      <c r="N161" s="753">
        <v>1201.2007606856828</v>
      </c>
    </row>
    <row r="162" spans="1:14" ht="14.4" customHeight="1" x14ac:dyDescent="0.3">
      <c r="A162" s="747" t="s">
        <v>583</v>
      </c>
      <c r="B162" s="748" t="s">
        <v>584</v>
      </c>
      <c r="C162" s="749" t="s">
        <v>598</v>
      </c>
      <c r="D162" s="750" t="s">
        <v>599</v>
      </c>
      <c r="E162" s="751">
        <v>50113001</v>
      </c>
      <c r="F162" s="750" t="s">
        <v>618</v>
      </c>
      <c r="G162" s="749" t="s">
        <v>619</v>
      </c>
      <c r="H162" s="749">
        <v>31915</v>
      </c>
      <c r="I162" s="749">
        <v>31915</v>
      </c>
      <c r="J162" s="749" t="s">
        <v>892</v>
      </c>
      <c r="K162" s="749" t="s">
        <v>893</v>
      </c>
      <c r="L162" s="752">
        <v>173.69</v>
      </c>
      <c r="M162" s="752">
        <v>18</v>
      </c>
      <c r="N162" s="753">
        <v>3126.42</v>
      </c>
    </row>
    <row r="163" spans="1:14" ht="14.4" customHeight="1" x14ac:dyDescent="0.3">
      <c r="A163" s="747" t="s">
        <v>583</v>
      </c>
      <c r="B163" s="748" t="s">
        <v>584</v>
      </c>
      <c r="C163" s="749" t="s">
        <v>598</v>
      </c>
      <c r="D163" s="750" t="s">
        <v>599</v>
      </c>
      <c r="E163" s="751">
        <v>50113001</v>
      </c>
      <c r="F163" s="750" t="s">
        <v>618</v>
      </c>
      <c r="G163" s="749" t="s">
        <v>619</v>
      </c>
      <c r="H163" s="749">
        <v>102587</v>
      </c>
      <c r="I163" s="749">
        <v>2587</v>
      </c>
      <c r="J163" s="749" t="s">
        <v>894</v>
      </c>
      <c r="K163" s="749" t="s">
        <v>895</v>
      </c>
      <c r="L163" s="752">
        <v>140.77795532376135</v>
      </c>
      <c r="M163" s="752">
        <v>1</v>
      </c>
      <c r="N163" s="753">
        <v>140.77795532376135</v>
      </c>
    </row>
    <row r="164" spans="1:14" ht="14.4" customHeight="1" x14ac:dyDescent="0.3">
      <c r="A164" s="747" t="s">
        <v>583</v>
      </c>
      <c r="B164" s="748" t="s">
        <v>584</v>
      </c>
      <c r="C164" s="749" t="s">
        <v>598</v>
      </c>
      <c r="D164" s="750" t="s">
        <v>599</v>
      </c>
      <c r="E164" s="751">
        <v>50113001</v>
      </c>
      <c r="F164" s="750" t="s">
        <v>618</v>
      </c>
      <c r="G164" s="749" t="s">
        <v>619</v>
      </c>
      <c r="H164" s="749">
        <v>47244</v>
      </c>
      <c r="I164" s="749">
        <v>47244</v>
      </c>
      <c r="J164" s="749" t="s">
        <v>896</v>
      </c>
      <c r="K164" s="749" t="s">
        <v>893</v>
      </c>
      <c r="L164" s="752">
        <v>143</v>
      </c>
      <c r="M164" s="752">
        <v>13</v>
      </c>
      <c r="N164" s="753">
        <v>1859</v>
      </c>
    </row>
    <row r="165" spans="1:14" ht="14.4" customHeight="1" x14ac:dyDescent="0.3">
      <c r="A165" s="747" t="s">
        <v>583</v>
      </c>
      <c r="B165" s="748" t="s">
        <v>584</v>
      </c>
      <c r="C165" s="749" t="s">
        <v>598</v>
      </c>
      <c r="D165" s="750" t="s">
        <v>599</v>
      </c>
      <c r="E165" s="751">
        <v>50113001</v>
      </c>
      <c r="F165" s="750" t="s">
        <v>618</v>
      </c>
      <c r="G165" s="749" t="s">
        <v>619</v>
      </c>
      <c r="H165" s="749">
        <v>196872</v>
      </c>
      <c r="I165" s="749">
        <v>96872</v>
      </c>
      <c r="J165" s="749" t="s">
        <v>897</v>
      </c>
      <c r="K165" s="749" t="s">
        <v>898</v>
      </c>
      <c r="L165" s="752">
        <v>12.650097176679278</v>
      </c>
      <c r="M165" s="752">
        <v>60</v>
      </c>
      <c r="N165" s="753">
        <v>759.00583060075667</v>
      </c>
    </row>
    <row r="166" spans="1:14" ht="14.4" customHeight="1" x14ac:dyDescent="0.3">
      <c r="A166" s="747" t="s">
        <v>583</v>
      </c>
      <c r="B166" s="748" t="s">
        <v>584</v>
      </c>
      <c r="C166" s="749" t="s">
        <v>598</v>
      </c>
      <c r="D166" s="750" t="s">
        <v>599</v>
      </c>
      <c r="E166" s="751">
        <v>50113001</v>
      </c>
      <c r="F166" s="750" t="s">
        <v>618</v>
      </c>
      <c r="G166" s="749" t="s">
        <v>619</v>
      </c>
      <c r="H166" s="749">
        <v>147252</v>
      </c>
      <c r="I166" s="749">
        <v>47252</v>
      </c>
      <c r="J166" s="749" t="s">
        <v>899</v>
      </c>
      <c r="K166" s="749" t="s">
        <v>900</v>
      </c>
      <c r="L166" s="752">
        <v>11.109917336206554</v>
      </c>
      <c r="M166" s="752">
        <v>2</v>
      </c>
      <c r="N166" s="753">
        <v>22.219834672413107</v>
      </c>
    </row>
    <row r="167" spans="1:14" ht="14.4" customHeight="1" x14ac:dyDescent="0.3">
      <c r="A167" s="747" t="s">
        <v>583</v>
      </c>
      <c r="B167" s="748" t="s">
        <v>584</v>
      </c>
      <c r="C167" s="749" t="s">
        <v>598</v>
      </c>
      <c r="D167" s="750" t="s">
        <v>599</v>
      </c>
      <c r="E167" s="751">
        <v>50113001</v>
      </c>
      <c r="F167" s="750" t="s">
        <v>618</v>
      </c>
      <c r="G167" s="749" t="s">
        <v>619</v>
      </c>
      <c r="H167" s="749">
        <v>849254</v>
      </c>
      <c r="I167" s="749">
        <v>155780</v>
      </c>
      <c r="J167" s="749" t="s">
        <v>901</v>
      </c>
      <c r="K167" s="749" t="s">
        <v>902</v>
      </c>
      <c r="L167" s="752">
        <v>26.090000000000007</v>
      </c>
      <c r="M167" s="752">
        <v>1</v>
      </c>
      <c r="N167" s="753">
        <v>26.090000000000007</v>
      </c>
    </row>
    <row r="168" spans="1:14" ht="14.4" customHeight="1" x14ac:dyDescent="0.3">
      <c r="A168" s="747" t="s">
        <v>583</v>
      </c>
      <c r="B168" s="748" t="s">
        <v>584</v>
      </c>
      <c r="C168" s="749" t="s">
        <v>598</v>
      </c>
      <c r="D168" s="750" t="s">
        <v>599</v>
      </c>
      <c r="E168" s="751">
        <v>50113001</v>
      </c>
      <c r="F168" s="750" t="s">
        <v>618</v>
      </c>
      <c r="G168" s="749" t="s">
        <v>619</v>
      </c>
      <c r="H168" s="749">
        <v>848335</v>
      </c>
      <c r="I168" s="749">
        <v>155782</v>
      </c>
      <c r="J168" s="749" t="s">
        <v>901</v>
      </c>
      <c r="K168" s="749" t="s">
        <v>903</v>
      </c>
      <c r="L168" s="752">
        <v>53.530000000000015</v>
      </c>
      <c r="M168" s="752">
        <v>1</v>
      </c>
      <c r="N168" s="753">
        <v>53.530000000000015</v>
      </c>
    </row>
    <row r="169" spans="1:14" ht="14.4" customHeight="1" x14ac:dyDescent="0.3">
      <c r="A169" s="747" t="s">
        <v>583</v>
      </c>
      <c r="B169" s="748" t="s">
        <v>584</v>
      </c>
      <c r="C169" s="749" t="s">
        <v>598</v>
      </c>
      <c r="D169" s="750" t="s">
        <v>599</v>
      </c>
      <c r="E169" s="751">
        <v>50113001</v>
      </c>
      <c r="F169" s="750" t="s">
        <v>618</v>
      </c>
      <c r="G169" s="749" t="s">
        <v>619</v>
      </c>
      <c r="H169" s="749">
        <v>158249</v>
      </c>
      <c r="I169" s="749">
        <v>58249</v>
      </c>
      <c r="J169" s="749" t="s">
        <v>904</v>
      </c>
      <c r="K169" s="749" t="s">
        <v>585</v>
      </c>
      <c r="L169" s="752">
        <v>202.42000000000004</v>
      </c>
      <c r="M169" s="752">
        <v>1</v>
      </c>
      <c r="N169" s="753">
        <v>202.42000000000004</v>
      </c>
    </row>
    <row r="170" spans="1:14" ht="14.4" customHeight="1" x14ac:dyDescent="0.3">
      <c r="A170" s="747" t="s">
        <v>583</v>
      </c>
      <c r="B170" s="748" t="s">
        <v>584</v>
      </c>
      <c r="C170" s="749" t="s">
        <v>598</v>
      </c>
      <c r="D170" s="750" t="s">
        <v>599</v>
      </c>
      <c r="E170" s="751">
        <v>50113001</v>
      </c>
      <c r="F170" s="750" t="s">
        <v>618</v>
      </c>
      <c r="G170" s="749" t="s">
        <v>619</v>
      </c>
      <c r="H170" s="749">
        <v>223136</v>
      </c>
      <c r="I170" s="749">
        <v>223136</v>
      </c>
      <c r="J170" s="749" t="s">
        <v>905</v>
      </c>
      <c r="K170" s="749" t="s">
        <v>906</v>
      </c>
      <c r="L170" s="752">
        <v>78.53</v>
      </c>
      <c r="M170" s="752">
        <v>1</v>
      </c>
      <c r="N170" s="753">
        <v>78.53</v>
      </c>
    </row>
    <row r="171" spans="1:14" ht="14.4" customHeight="1" x14ac:dyDescent="0.3">
      <c r="A171" s="747" t="s">
        <v>583</v>
      </c>
      <c r="B171" s="748" t="s">
        <v>584</v>
      </c>
      <c r="C171" s="749" t="s">
        <v>598</v>
      </c>
      <c r="D171" s="750" t="s">
        <v>599</v>
      </c>
      <c r="E171" s="751">
        <v>50113001</v>
      </c>
      <c r="F171" s="750" t="s">
        <v>618</v>
      </c>
      <c r="G171" s="749" t="s">
        <v>619</v>
      </c>
      <c r="H171" s="749">
        <v>102539</v>
      </c>
      <c r="I171" s="749">
        <v>2539</v>
      </c>
      <c r="J171" s="749" t="s">
        <v>907</v>
      </c>
      <c r="K171" s="749" t="s">
        <v>908</v>
      </c>
      <c r="L171" s="752">
        <v>52.61999999999999</v>
      </c>
      <c r="M171" s="752">
        <v>2</v>
      </c>
      <c r="N171" s="753">
        <v>105.23999999999998</v>
      </c>
    </row>
    <row r="172" spans="1:14" ht="14.4" customHeight="1" x14ac:dyDescent="0.3">
      <c r="A172" s="747" t="s">
        <v>583</v>
      </c>
      <c r="B172" s="748" t="s">
        <v>584</v>
      </c>
      <c r="C172" s="749" t="s">
        <v>598</v>
      </c>
      <c r="D172" s="750" t="s">
        <v>599</v>
      </c>
      <c r="E172" s="751">
        <v>50113001</v>
      </c>
      <c r="F172" s="750" t="s">
        <v>618</v>
      </c>
      <c r="G172" s="749" t="s">
        <v>619</v>
      </c>
      <c r="H172" s="749">
        <v>125366</v>
      </c>
      <c r="I172" s="749">
        <v>25366</v>
      </c>
      <c r="J172" s="749" t="s">
        <v>909</v>
      </c>
      <c r="K172" s="749" t="s">
        <v>910</v>
      </c>
      <c r="L172" s="752">
        <v>72.000000000000014</v>
      </c>
      <c r="M172" s="752">
        <v>7</v>
      </c>
      <c r="N172" s="753">
        <v>504.00000000000011</v>
      </c>
    </row>
    <row r="173" spans="1:14" ht="14.4" customHeight="1" x14ac:dyDescent="0.3">
      <c r="A173" s="747" t="s">
        <v>583</v>
      </c>
      <c r="B173" s="748" t="s">
        <v>584</v>
      </c>
      <c r="C173" s="749" t="s">
        <v>598</v>
      </c>
      <c r="D173" s="750" t="s">
        <v>599</v>
      </c>
      <c r="E173" s="751">
        <v>50113001</v>
      </c>
      <c r="F173" s="750" t="s">
        <v>618</v>
      </c>
      <c r="G173" s="749" t="s">
        <v>619</v>
      </c>
      <c r="H173" s="749">
        <v>215605</v>
      </c>
      <c r="I173" s="749">
        <v>215605</v>
      </c>
      <c r="J173" s="749" t="s">
        <v>909</v>
      </c>
      <c r="K173" s="749" t="s">
        <v>675</v>
      </c>
      <c r="L173" s="752">
        <v>28.262666666666664</v>
      </c>
      <c r="M173" s="752">
        <v>15</v>
      </c>
      <c r="N173" s="753">
        <v>423.93999999999994</v>
      </c>
    </row>
    <row r="174" spans="1:14" ht="14.4" customHeight="1" x14ac:dyDescent="0.3">
      <c r="A174" s="747" t="s">
        <v>583</v>
      </c>
      <c r="B174" s="748" t="s">
        <v>584</v>
      </c>
      <c r="C174" s="749" t="s">
        <v>598</v>
      </c>
      <c r="D174" s="750" t="s">
        <v>599</v>
      </c>
      <c r="E174" s="751">
        <v>50113001</v>
      </c>
      <c r="F174" s="750" t="s">
        <v>618</v>
      </c>
      <c r="G174" s="749" t="s">
        <v>619</v>
      </c>
      <c r="H174" s="749">
        <v>202873</v>
      </c>
      <c r="I174" s="749">
        <v>202873</v>
      </c>
      <c r="J174" s="749" t="s">
        <v>911</v>
      </c>
      <c r="K174" s="749" t="s">
        <v>912</v>
      </c>
      <c r="L174" s="752">
        <v>51.22</v>
      </c>
      <c r="M174" s="752">
        <v>1</v>
      </c>
      <c r="N174" s="753">
        <v>51.22</v>
      </c>
    </row>
    <row r="175" spans="1:14" ht="14.4" customHeight="1" x14ac:dyDescent="0.3">
      <c r="A175" s="747" t="s">
        <v>583</v>
      </c>
      <c r="B175" s="748" t="s">
        <v>584</v>
      </c>
      <c r="C175" s="749" t="s">
        <v>598</v>
      </c>
      <c r="D175" s="750" t="s">
        <v>599</v>
      </c>
      <c r="E175" s="751">
        <v>50113001</v>
      </c>
      <c r="F175" s="750" t="s">
        <v>618</v>
      </c>
      <c r="G175" s="749" t="s">
        <v>619</v>
      </c>
      <c r="H175" s="749">
        <v>193746</v>
      </c>
      <c r="I175" s="749">
        <v>93746</v>
      </c>
      <c r="J175" s="749" t="s">
        <v>913</v>
      </c>
      <c r="K175" s="749" t="s">
        <v>914</v>
      </c>
      <c r="L175" s="752">
        <v>366.21999999999997</v>
      </c>
      <c r="M175" s="752">
        <v>10</v>
      </c>
      <c r="N175" s="753">
        <v>3662.2</v>
      </c>
    </row>
    <row r="176" spans="1:14" ht="14.4" customHeight="1" x14ac:dyDescent="0.3">
      <c r="A176" s="747" t="s">
        <v>583</v>
      </c>
      <c r="B176" s="748" t="s">
        <v>584</v>
      </c>
      <c r="C176" s="749" t="s">
        <v>598</v>
      </c>
      <c r="D176" s="750" t="s">
        <v>599</v>
      </c>
      <c r="E176" s="751">
        <v>50113001</v>
      </c>
      <c r="F176" s="750" t="s">
        <v>618</v>
      </c>
      <c r="G176" s="749" t="s">
        <v>619</v>
      </c>
      <c r="H176" s="749">
        <v>159746</v>
      </c>
      <c r="I176" s="749">
        <v>0</v>
      </c>
      <c r="J176" s="749" t="s">
        <v>915</v>
      </c>
      <c r="K176" s="749" t="s">
        <v>916</v>
      </c>
      <c r="L176" s="752">
        <v>23.315000000000005</v>
      </c>
      <c r="M176" s="752">
        <v>8</v>
      </c>
      <c r="N176" s="753">
        <v>186.52000000000004</v>
      </c>
    </row>
    <row r="177" spans="1:14" ht="14.4" customHeight="1" x14ac:dyDescent="0.3">
      <c r="A177" s="747" t="s">
        <v>583</v>
      </c>
      <c r="B177" s="748" t="s">
        <v>584</v>
      </c>
      <c r="C177" s="749" t="s">
        <v>598</v>
      </c>
      <c r="D177" s="750" t="s">
        <v>599</v>
      </c>
      <c r="E177" s="751">
        <v>50113001</v>
      </c>
      <c r="F177" s="750" t="s">
        <v>618</v>
      </c>
      <c r="G177" s="749" t="s">
        <v>637</v>
      </c>
      <c r="H177" s="749">
        <v>845593</v>
      </c>
      <c r="I177" s="749">
        <v>100304</v>
      </c>
      <c r="J177" s="749" t="s">
        <v>917</v>
      </c>
      <c r="K177" s="749" t="s">
        <v>918</v>
      </c>
      <c r="L177" s="752">
        <v>41.902077004186111</v>
      </c>
      <c r="M177" s="752">
        <v>26</v>
      </c>
      <c r="N177" s="753">
        <v>1089.4540021088389</v>
      </c>
    </row>
    <row r="178" spans="1:14" ht="14.4" customHeight="1" x14ac:dyDescent="0.3">
      <c r="A178" s="747" t="s">
        <v>583</v>
      </c>
      <c r="B178" s="748" t="s">
        <v>584</v>
      </c>
      <c r="C178" s="749" t="s">
        <v>598</v>
      </c>
      <c r="D178" s="750" t="s">
        <v>599</v>
      </c>
      <c r="E178" s="751">
        <v>50113001</v>
      </c>
      <c r="F178" s="750" t="s">
        <v>618</v>
      </c>
      <c r="G178" s="749" t="s">
        <v>637</v>
      </c>
      <c r="H178" s="749">
        <v>100308</v>
      </c>
      <c r="I178" s="749">
        <v>100308</v>
      </c>
      <c r="J178" s="749" t="s">
        <v>917</v>
      </c>
      <c r="K178" s="749" t="s">
        <v>919</v>
      </c>
      <c r="L178" s="752">
        <v>39.340000000000003</v>
      </c>
      <c r="M178" s="752">
        <v>5</v>
      </c>
      <c r="N178" s="753">
        <v>196.70000000000002</v>
      </c>
    </row>
    <row r="179" spans="1:14" ht="14.4" customHeight="1" x14ac:dyDescent="0.3">
      <c r="A179" s="747" t="s">
        <v>583</v>
      </c>
      <c r="B179" s="748" t="s">
        <v>584</v>
      </c>
      <c r="C179" s="749" t="s">
        <v>598</v>
      </c>
      <c r="D179" s="750" t="s">
        <v>599</v>
      </c>
      <c r="E179" s="751">
        <v>50113001</v>
      </c>
      <c r="F179" s="750" t="s">
        <v>618</v>
      </c>
      <c r="G179" s="749" t="s">
        <v>619</v>
      </c>
      <c r="H179" s="749">
        <v>225553</v>
      </c>
      <c r="I179" s="749">
        <v>225553</v>
      </c>
      <c r="J179" s="749" t="s">
        <v>920</v>
      </c>
      <c r="K179" s="749" t="s">
        <v>921</v>
      </c>
      <c r="L179" s="752">
        <v>7887.8224127635922</v>
      </c>
      <c r="M179" s="752">
        <v>0.9670167999999999</v>
      </c>
      <c r="N179" s="753">
        <v>7627.6567885589275</v>
      </c>
    </row>
    <row r="180" spans="1:14" ht="14.4" customHeight="1" x14ac:dyDescent="0.3">
      <c r="A180" s="747" t="s">
        <v>583</v>
      </c>
      <c r="B180" s="748" t="s">
        <v>584</v>
      </c>
      <c r="C180" s="749" t="s">
        <v>598</v>
      </c>
      <c r="D180" s="750" t="s">
        <v>599</v>
      </c>
      <c r="E180" s="751">
        <v>50113001</v>
      </c>
      <c r="F180" s="750" t="s">
        <v>618</v>
      </c>
      <c r="G180" s="749" t="s">
        <v>619</v>
      </c>
      <c r="H180" s="749">
        <v>225555</v>
      </c>
      <c r="I180" s="749">
        <v>225555</v>
      </c>
      <c r="J180" s="749" t="s">
        <v>922</v>
      </c>
      <c r="K180" s="749" t="s">
        <v>923</v>
      </c>
      <c r="L180" s="752">
        <v>15209.316089527745</v>
      </c>
      <c r="M180" s="752">
        <v>5.9583583999999989</v>
      </c>
      <c r="N180" s="753">
        <v>90622.556280292774</v>
      </c>
    </row>
    <row r="181" spans="1:14" ht="14.4" customHeight="1" x14ac:dyDescent="0.3">
      <c r="A181" s="747" t="s">
        <v>583</v>
      </c>
      <c r="B181" s="748" t="s">
        <v>584</v>
      </c>
      <c r="C181" s="749" t="s">
        <v>598</v>
      </c>
      <c r="D181" s="750" t="s">
        <v>599</v>
      </c>
      <c r="E181" s="751">
        <v>50113001</v>
      </c>
      <c r="F181" s="750" t="s">
        <v>618</v>
      </c>
      <c r="G181" s="749" t="s">
        <v>619</v>
      </c>
      <c r="H181" s="749">
        <v>214355</v>
      </c>
      <c r="I181" s="749">
        <v>214355</v>
      </c>
      <c r="J181" s="749" t="s">
        <v>924</v>
      </c>
      <c r="K181" s="749" t="s">
        <v>925</v>
      </c>
      <c r="L181" s="752">
        <v>215.18000000000009</v>
      </c>
      <c r="M181" s="752">
        <v>1</v>
      </c>
      <c r="N181" s="753">
        <v>215.18000000000009</v>
      </c>
    </row>
    <row r="182" spans="1:14" ht="14.4" customHeight="1" x14ac:dyDescent="0.3">
      <c r="A182" s="747" t="s">
        <v>583</v>
      </c>
      <c r="B182" s="748" t="s">
        <v>584</v>
      </c>
      <c r="C182" s="749" t="s">
        <v>598</v>
      </c>
      <c r="D182" s="750" t="s">
        <v>599</v>
      </c>
      <c r="E182" s="751">
        <v>50113001</v>
      </c>
      <c r="F182" s="750" t="s">
        <v>618</v>
      </c>
      <c r="G182" s="749" t="s">
        <v>619</v>
      </c>
      <c r="H182" s="749">
        <v>176205</v>
      </c>
      <c r="I182" s="749">
        <v>180825</v>
      </c>
      <c r="J182" s="749" t="s">
        <v>926</v>
      </c>
      <c r="K182" s="749" t="s">
        <v>788</v>
      </c>
      <c r="L182" s="752">
        <v>104.76000000000003</v>
      </c>
      <c r="M182" s="752">
        <v>1</v>
      </c>
      <c r="N182" s="753">
        <v>104.76000000000003</v>
      </c>
    </row>
    <row r="183" spans="1:14" ht="14.4" customHeight="1" x14ac:dyDescent="0.3">
      <c r="A183" s="747" t="s">
        <v>583</v>
      </c>
      <c r="B183" s="748" t="s">
        <v>584</v>
      </c>
      <c r="C183" s="749" t="s">
        <v>598</v>
      </c>
      <c r="D183" s="750" t="s">
        <v>599</v>
      </c>
      <c r="E183" s="751">
        <v>50113001</v>
      </c>
      <c r="F183" s="750" t="s">
        <v>618</v>
      </c>
      <c r="G183" s="749" t="s">
        <v>637</v>
      </c>
      <c r="H183" s="749">
        <v>216670</v>
      </c>
      <c r="I183" s="749">
        <v>216670</v>
      </c>
      <c r="J183" s="749" t="s">
        <v>927</v>
      </c>
      <c r="K183" s="749" t="s">
        <v>928</v>
      </c>
      <c r="L183" s="752">
        <v>314.27</v>
      </c>
      <c r="M183" s="752">
        <v>2</v>
      </c>
      <c r="N183" s="753">
        <v>628.54</v>
      </c>
    </row>
    <row r="184" spans="1:14" ht="14.4" customHeight="1" x14ac:dyDescent="0.3">
      <c r="A184" s="747" t="s">
        <v>583</v>
      </c>
      <c r="B184" s="748" t="s">
        <v>584</v>
      </c>
      <c r="C184" s="749" t="s">
        <v>598</v>
      </c>
      <c r="D184" s="750" t="s">
        <v>599</v>
      </c>
      <c r="E184" s="751">
        <v>50113001</v>
      </c>
      <c r="F184" s="750" t="s">
        <v>618</v>
      </c>
      <c r="G184" s="749" t="s">
        <v>585</v>
      </c>
      <c r="H184" s="749">
        <v>216572</v>
      </c>
      <c r="I184" s="749">
        <v>216572</v>
      </c>
      <c r="J184" s="749" t="s">
        <v>929</v>
      </c>
      <c r="K184" s="749" t="s">
        <v>930</v>
      </c>
      <c r="L184" s="752">
        <v>36.28</v>
      </c>
      <c r="M184" s="752">
        <v>40</v>
      </c>
      <c r="N184" s="753">
        <v>1451.2</v>
      </c>
    </row>
    <row r="185" spans="1:14" ht="14.4" customHeight="1" x14ac:dyDescent="0.3">
      <c r="A185" s="747" t="s">
        <v>583</v>
      </c>
      <c r="B185" s="748" t="s">
        <v>584</v>
      </c>
      <c r="C185" s="749" t="s">
        <v>598</v>
      </c>
      <c r="D185" s="750" t="s">
        <v>599</v>
      </c>
      <c r="E185" s="751">
        <v>50113001</v>
      </c>
      <c r="F185" s="750" t="s">
        <v>618</v>
      </c>
      <c r="G185" s="749" t="s">
        <v>619</v>
      </c>
      <c r="H185" s="749">
        <v>51366</v>
      </c>
      <c r="I185" s="749">
        <v>51366</v>
      </c>
      <c r="J185" s="749" t="s">
        <v>931</v>
      </c>
      <c r="K185" s="749" t="s">
        <v>932</v>
      </c>
      <c r="L185" s="752">
        <v>171.6</v>
      </c>
      <c r="M185" s="752">
        <v>57</v>
      </c>
      <c r="N185" s="753">
        <v>9781.1999999999989</v>
      </c>
    </row>
    <row r="186" spans="1:14" ht="14.4" customHeight="1" x14ac:dyDescent="0.3">
      <c r="A186" s="747" t="s">
        <v>583</v>
      </c>
      <c r="B186" s="748" t="s">
        <v>584</v>
      </c>
      <c r="C186" s="749" t="s">
        <v>598</v>
      </c>
      <c r="D186" s="750" t="s">
        <v>599</v>
      </c>
      <c r="E186" s="751">
        <v>50113001</v>
      </c>
      <c r="F186" s="750" t="s">
        <v>618</v>
      </c>
      <c r="G186" s="749" t="s">
        <v>619</v>
      </c>
      <c r="H186" s="749">
        <v>51384</v>
      </c>
      <c r="I186" s="749">
        <v>51384</v>
      </c>
      <c r="J186" s="749" t="s">
        <v>931</v>
      </c>
      <c r="K186" s="749" t="s">
        <v>933</v>
      </c>
      <c r="L186" s="752">
        <v>192.5</v>
      </c>
      <c r="M186" s="752">
        <v>18</v>
      </c>
      <c r="N186" s="753">
        <v>3465</v>
      </c>
    </row>
    <row r="187" spans="1:14" ht="14.4" customHeight="1" x14ac:dyDescent="0.3">
      <c r="A187" s="747" t="s">
        <v>583</v>
      </c>
      <c r="B187" s="748" t="s">
        <v>584</v>
      </c>
      <c r="C187" s="749" t="s">
        <v>598</v>
      </c>
      <c r="D187" s="750" t="s">
        <v>599</v>
      </c>
      <c r="E187" s="751">
        <v>50113001</v>
      </c>
      <c r="F187" s="750" t="s">
        <v>618</v>
      </c>
      <c r="G187" s="749" t="s">
        <v>619</v>
      </c>
      <c r="H187" s="749">
        <v>51383</v>
      </c>
      <c r="I187" s="749">
        <v>51383</v>
      </c>
      <c r="J187" s="749" t="s">
        <v>931</v>
      </c>
      <c r="K187" s="749" t="s">
        <v>934</v>
      </c>
      <c r="L187" s="752">
        <v>93.5</v>
      </c>
      <c r="M187" s="752">
        <v>22</v>
      </c>
      <c r="N187" s="753">
        <v>2057</v>
      </c>
    </row>
    <row r="188" spans="1:14" ht="14.4" customHeight="1" x14ac:dyDescent="0.3">
      <c r="A188" s="747" t="s">
        <v>583</v>
      </c>
      <c r="B188" s="748" t="s">
        <v>584</v>
      </c>
      <c r="C188" s="749" t="s">
        <v>598</v>
      </c>
      <c r="D188" s="750" t="s">
        <v>599</v>
      </c>
      <c r="E188" s="751">
        <v>50113001</v>
      </c>
      <c r="F188" s="750" t="s">
        <v>618</v>
      </c>
      <c r="G188" s="749" t="s">
        <v>619</v>
      </c>
      <c r="H188" s="749">
        <v>51367</v>
      </c>
      <c r="I188" s="749">
        <v>51367</v>
      </c>
      <c r="J188" s="749" t="s">
        <v>931</v>
      </c>
      <c r="K188" s="749" t="s">
        <v>935</v>
      </c>
      <c r="L188" s="752">
        <v>92.95</v>
      </c>
      <c r="M188" s="752">
        <v>18</v>
      </c>
      <c r="N188" s="753">
        <v>1673.1000000000001</v>
      </c>
    </row>
    <row r="189" spans="1:14" ht="14.4" customHeight="1" x14ac:dyDescent="0.3">
      <c r="A189" s="747" t="s">
        <v>583</v>
      </c>
      <c r="B189" s="748" t="s">
        <v>584</v>
      </c>
      <c r="C189" s="749" t="s">
        <v>598</v>
      </c>
      <c r="D189" s="750" t="s">
        <v>599</v>
      </c>
      <c r="E189" s="751">
        <v>50113001</v>
      </c>
      <c r="F189" s="750" t="s">
        <v>618</v>
      </c>
      <c r="G189" s="749" t="s">
        <v>619</v>
      </c>
      <c r="H189" s="749">
        <v>151365</v>
      </c>
      <c r="I189" s="749">
        <v>51365</v>
      </c>
      <c r="J189" s="749" t="s">
        <v>936</v>
      </c>
      <c r="K189" s="749" t="s">
        <v>937</v>
      </c>
      <c r="L189" s="752">
        <v>8.5800141476331806</v>
      </c>
      <c r="M189" s="752">
        <v>12</v>
      </c>
      <c r="N189" s="753">
        <v>102.96016977159817</v>
      </c>
    </row>
    <row r="190" spans="1:14" ht="14.4" customHeight="1" x14ac:dyDescent="0.3">
      <c r="A190" s="747" t="s">
        <v>583</v>
      </c>
      <c r="B190" s="748" t="s">
        <v>584</v>
      </c>
      <c r="C190" s="749" t="s">
        <v>598</v>
      </c>
      <c r="D190" s="750" t="s">
        <v>599</v>
      </c>
      <c r="E190" s="751">
        <v>50113001</v>
      </c>
      <c r="F190" s="750" t="s">
        <v>618</v>
      </c>
      <c r="G190" s="749" t="s">
        <v>619</v>
      </c>
      <c r="H190" s="749">
        <v>197682</v>
      </c>
      <c r="I190" s="749">
        <v>97682</v>
      </c>
      <c r="J190" s="749" t="s">
        <v>938</v>
      </c>
      <c r="K190" s="749" t="s">
        <v>939</v>
      </c>
      <c r="L190" s="752">
        <v>9.2950010328363373</v>
      </c>
      <c r="M190" s="752">
        <v>120</v>
      </c>
      <c r="N190" s="753">
        <v>1115.4001239403606</v>
      </c>
    </row>
    <row r="191" spans="1:14" ht="14.4" customHeight="1" x14ac:dyDescent="0.3">
      <c r="A191" s="747" t="s">
        <v>583</v>
      </c>
      <c r="B191" s="748" t="s">
        <v>584</v>
      </c>
      <c r="C191" s="749" t="s">
        <v>598</v>
      </c>
      <c r="D191" s="750" t="s">
        <v>599</v>
      </c>
      <c r="E191" s="751">
        <v>50113001</v>
      </c>
      <c r="F191" s="750" t="s">
        <v>618</v>
      </c>
      <c r="G191" s="749" t="s">
        <v>619</v>
      </c>
      <c r="H191" s="749">
        <v>100699</v>
      </c>
      <c r="I191" s="749">
        <v>699</v>
      </c>
      <c r="J191" s="749" t="s">
        <v>940</v>
      </c>
      <c r="K191" s="749" t="s">
        <v>941</v>
      </c>
      <c r="L191" s="752">
        <v>58.91</v>
      </c>
      <c r="M191" s="752">
        <v>1</v>
      </c>
      <c r="N191" s="753">
        <v>58.91</v>
      </c>
    </row>
    <row r="192" spans="1:14" ht="14.4" customHeight="1" x14ac:dyDescent="0.3">
      <c r="A192" s="747" t="s">
        <v>583</v>
      </c>
      <c r="B192" s="748" t="s">
        <v>584</v>
      </c>
      <c r="C192" s="749" t="s">
        <v>598</v>
      </c>
      <c r="D192" s="750" t="s">
        <v>599</v>
      </c>
      <c r="E192" s="751">
        <v>50113001</v>
      </c>
      <c r="F192" s="750" t="s">
        <v>618</v>
      </c>
      <c r="G192" s="749" t="s">
        <v>619</v>
      </c>
      <c r="H192" s="749">
        <v>207899</v>
      </c>
      <c r="I192" s="749">
        <v>207899</v>
      </c>
      <c r="J192" s="749" t="s">
        <v>942</v>
      </c>
      <c r="K192" s="749" t="s">
        <v>943</v>
      </c>
      <c r="L192" s="752">
        <v>66.92</v>
      </c>
      <c r="M192" s="752">
        <v>30</v>
      </c>
      <c r="N192" s="753">
        <v>2007.6000000000001</v>
      </c>
    </row>
    <row r="193" spans="1:14" ht="14.4" customHeight="1" x14ac:dyDescent="0.3">
      <c r="A193" s="747" t="s">
        <v>583</v>
      </c>
      <c r="B193" s="748" t="s">
        <v>584</v>
      </c>
      <c r="C193" s="749" t="s">
        <v>598</v>
      </c>
      <c r="D193" s="750" t="s">
        <v>599</v>
      </c>
      <c r="E193" s="751">
        <v>50113001</v>
      </c>
      <c r="F193" s="750" t="s">
        <v>618</v>
      </c>
      <c r="G193" s="749" t="s">
        <v>619</v>
      </c>
      <c r="H193" s="749">
        <v>207898</v>
      </c>
      <c r="I193" s="749">
        <v>207898</v>
      </c>
      <c r="J193" s="749" t="s">
        <v>942</v>
      </c>
      <c r="K193" s="749" t="s">
        <v>944</v>
      </c>
      <c r="L193" s="752">
        <v>59.490000000000009</v>
      </c>
      <c r="M193" s="752">
        <v>11</v>
      </c>
      <c r="N193" s="753">
        <v>654.3900000000001</v>
      </c>
    </row>
    <row r="194" spans="1:14" ht="14.4" customHeight="1" x14ac:dyDescent="0.3">
      <c r="A194" s="747" t="s">
        <v>583</v>
      </c>
      <c r="B194" s="748" t="s">
        <v>584</v>
      </c>
      <c r="C194" s="749" t="s">
        <v>598</v>
      </c>
      <c r="D194" s="750" t="s">
        <v>599</v>
      </c>
      <c r="E194" s="751">
        <v>50113001</v>
      </c>
      <c r="F194" s="750" t="s">
        <v>618</v>
      </c>
      <c r="G194" s="749" t="s">
        <v>619</v>
      </c>
      <c r="H194" s="749">
        <v>120401</v>
      </c>
      <c r="I194" s="749">
        <v>20401</v>
      </c>
      <c r="J194" s="749" t="s">
        <v>945</v>
      </c>
      <c r="K194" s="749" t="s">
        <v>946</v>
      </c>
      <c r="L194" s="752">
        <v>74.37</v>
      </c>
      <c r="M194" s="752">
        <v>2</v>
      </c>
      <c r="N194" s="753">
        <v>148.74</v>
      </c>
    </row>
    <row r="195" spans="1:14" ht="14.4" customHeight="1" x14ac:dyDescent="0.3">
      <c r="A195" s="747" t="s">
        <v>583</v>
      </c>
      <c r="B195" s="748" t="s">
        <v>584</v>
      </c>
      <c r="C195" s="749" t="s">
        <v>598</v>
      </c>
      <c r="D195" s="750" t="s">
        <v>599</v>
      </c>
      <c r="E195" s="751">
        <v>50113001</v>
      </c>
      <c r="F195" s="750" t="s">
        <v>618</v>
      </c>
      <c r="G195" s="749" t="s">
        <v>619</v>
      </c>
      <c r="H195" s="749">
        <v>229793</v>
      </c>
      <c r="I195" s="749">
        <v>229793</v>
      </c>
      <c r="J195" s="749" t="s">
        <v>947</v>
      </c>
      <c r="K195" s="749" t="s">
        <v>846</v>
      </c>
      <c r="L195" s="752">
        <v>121.61999999999999</v>
      </c>
      <c r="M195" s="752">
        <v>1</v>
      </c>
      <c r="N195" s="753">
        <v>121.61999999999999</v>
      </c>
    </row>
    <row r="196" spans="1:14" ht="14.4" customHeight="1" x14ac:dyDescent="0.3">
      <c r="A196" s="747" t="s">
        <v>583</v>
      </c>
      <c r="B196" s="748" t="s">
        <v>584</v>
      </c>
      <c r="C196" s="749" t="s">
        <v>598</v>
      </c>
      <c r="D196" s="750" t="s">
        <v>599</v>
      </c>
      <c r="E196" s="751">
        <v>50113001</v>
      </c>
      <c r="F196" s="750" t="s">
        <v>618</v>
      </c>
      <c r="G196" s="749" t="s">
        <v>619</v>
      </c>
      <c r="H196" s="749">
        <v>224964</v>
      </c>
      <c r="I196" s="749">
        <v>224964</v>
      </c>
      <c r="J196" s="749" t="s">
        <v>948</v>
      </c>
      <c r="K196" s="749" t="s">
        <v>949</v>
      </c>
      <c r="L196" s="752">
        <v>107.87000000000003</v>
      </c>
      <c r="M196" s="752">
        <v>1</v>
      </c>
      <c r="N196" s="753">
        <v>107.87000000000003</v>
      </c>
    </row>
    <row r="197" spans="1:14" ht="14.4" customHeight="1" x14ac:dyDescent="0.3">
      <c r="A197" s="747" t="s">
        <v>583</v>
      </c>
      <c r="B197" s="748" t="s">
        <v>584</v>
      </c>
      <c r="C197" s="749" t="s">
        <v>598</v>
      </c>
      <c r="D197" s="750" t="s">
        <v>599</v>
      </c>
      <c r="E197" s="751">
        <v>50113001</v>
      </c>
      <c r="F197" s="750" t="s">
        <v>618</v>
      </c>
      <c r="G197" s="749" t="s">
        <v>619</v>
      </c>
      <c r="H197" s="749">
        <v>193724</v>
      </c>
      <c r="I197" s="749">
        <v>93724</v>
      </c>
      <c r="J197" s="749" t="s">
        <v>950</v>
      </c>
      <c r="K197" s="749" t="s">
        <v>951</v>
      </c>
      <c r="L197" s="752">
        <v>68.326666666666668</v>
      </c>
      <c r="M197" s="752">
        <v>6</v>
      </c>
      <c r="N197" s="753">
        <v>409.96</v>
      </c>
    </row>
    <row r="198" spans="1:14" ht="14.4" customHeight="1" x14ac:dyDescent="0.3">
      <c r="A198" s="747" t="s">
        <v>583</v>
      </c>
      <c r="B198" s="748" t="s">
        <v>584</v>
      </c>
      <c r="C198" s="749" t="s">
        <v>598</v>
      </c>
      <c r="D198" s="750" t="s">
        <v>599</v>
      </c>
      <c r="E198" s="751">
        <v>50113001</v>
      </c>
      <c r="F198" s="750" t="s">
        <v>618</v>
      </c>
      <c r="G198" s="749" t="s">
        <v>619</v>
      </c>
      <c r="H198" s="749">
        <v>193723</v>
      </c>
      <c r="I198" s="749">
        <v>93723</v>
      </c>
      <c r="J198" s="749" t="s">
        <v>952</v>
      </c>
      <c r="K198" s="749" t="s">
        <v>953</v>
      </c>
      <c r="L198" s="752">
        <v>40.629999999999995</v>
      </c>
      <c r="M198" s="752">
        <v>7</v>
      </c>
      <c r="N198" s="753">
        <v>284.40999999999997</v>
      </c>
    </row>
    <row r="199" spans="1:14" ht="14.4" customHeight="1" x14ac:dyDescent="0.3">
      <c r="A199" s="747" t="s">
        <v>583</v>
      </c>
      <c r="B199" s="748" t="s">
        <v>584</v>
      </c>
      <c r="C199" s="749" t="s">
        <v>598</v>
      </c>
      <c r="D199" s="750" t="s">
        <v>599</v>
      </c>
      <c r="E199" s="751">
        <v>50113001</v>
      </c>
      <c r="F199" s="750" t="s">
        <v>618</v>
      </c>
      <c r="G199" s="749" t="s">
        <v>619</v>
      </c>
      <c r="H199" s="749">
        <v>208466</v>
      </c>
      <c r="I199" s="749">
        <v>208466</v>
      </c>
      <c r="J199" s="749" t="s">
        <v>954</v>
      </c>
      <c r="K199" s="749" t="s">
        <v>955</v>
      </c>
      <c r="L199" s="752">
        <v>792.77</v>
      </c>
      <c r="M199" s="752">
        <v>2</v>
      </c>
      <c r="N199" s="753">
        <v>1585.54</v>
      </c>
    </row>
    <row r="200" spans="1:14" ht="14.4" customHeight="1" x14ac:dyDescent="0.3">
      <c r="A200" s="747" t="s">
        <v>583</v>
      </c>
      <c r="B200" s="748" t="s">
        <v>584</v>
      </c>
      <c r="C200" s="749" t="s">
        <v>598</v>
      </c>
      <c r="D200" s="750" t="s">
        <v>599</v>
      </c>
      <c r="E200" s="751">
        <v>50113001</v>
      </c>
      <c r="F200" s="750" t="s">
        <v>618</v>
      </c>
      <c r="G200" s="749" t="s">
        <v>619</v>
      </c>
      <c r="H200" s="749">
        <v>208465</v>
      </c>
      <c r="I200" s="749">
        <v>208465</v>
      </c>
      <c r="J200" s="749" t="s">
        <v>956</v>
      </c>
      <c r="K200" s="749" t="s">
        <v>957</v>
      </c>
      <c r="L200" s="752">
        <v>2234.6499999999996</v>
      </c>
      <c r="M200" s="752">
        <v>2</v>
      </c>
      <c r="N200" s="753">
        <v>4469.2999999999993</v>
      </c>
    </row>
    <row r="201" spans="1:14" ht="14.4" customHeight="1" x14ac:dyDescent="0.3">
      <c r="A201" s="747" t="s">
        <v>583</v>
      </c>
      <c r="B201" s="748" t="s">
        <v>584</v>
      </c>
      <c r="C201" s="749" t="s">
        <v>598</v>
      </c>
      <c r="D201" s="750" t="s">
        <v>599</v>
      </c>
      <c r="E201" s="751">
        <v>50113001</v>
      </c>
      <c r="F201" s="750" t="s">
        <v>618</v>
      </c>
      <c r="G201" s="749" t="s">
        <v>637</v>
      </c>
      <c r="H201" s="749">
        <v>115807</v>
      </c>
      <c r="I201" s="749">
        <v>115807</v>
      </c>
      <c r="J201" s="749" t="s">
        <v>958</v>
      </c>
      <c r="K201" s="749" t="s">
        <v>959</v>
      </c>
      <c r="L201" s="752">
        <v>421.2206955768774</v>
      </c>
      <c r="M201" s="752">
        <v>38.647225900000002</v>
      </c>
      <c r="N201" s="753">
        <v>16279.011375714714</v>
      </c>
    </row>
    <row r="202" spans="1:14" ht="14.4" customHeight="1" x14ac:dyDescent="0.3">
      <c r="A202" s="747" t="s">
        <v>583</v>
      </c>
      <c r="B202" s="748" t="s">
        <v>584</v>
      </c>
      <c r="C202" s="749" t="s">
        <v>598</v>
      </c>
      <c r="D202" s="750" t="s">
        <v>599</v>
      </c>
      <c r="E202" s="751">
        <v>50113001</v>
      </c>
      <c r="F202" s="750" t="s">
        <v>618</v>
      </c>
      <c r="G202" s="749" t="s">
        <v>637</v>
      </c>
      <c r="H202" s="749">
        <v>115805</v>
      </c>
      <c r="I202" s="749">
        <v>115805</v>
      </c>
      <c r="J202" s="749" t="s">
        <v>958</v>
      </c>
      <c r="K202" s="749" t="s">
        <v>960</v>
      </c>
      <c r="L202" s="752">
        <v>97.549077613163774</v>
      </c>
      <c r="M202" s="752">
        <v>26.234033300000004</v>
      </c>
      <c r="N202" s="753">
        <v>2559.1057504880232</v>
      </c>
    </row>
    <row r="203" spans="1:14" ht="14.4" customHeight="1" x14ac:dyDescent="0.3">
      <c r="A203" s="747" t="s">
        <v>583</v>
      </c>
      <c r="B203" s="748" t="s">
        <v>584</v>
      </c>
      <c r="C203" s="749" t="s">
        <v>598</v>
      </c>
      <c r="D203" s="750" t="s">
        <v>599</v>
      </c>
      <c r="E203" s="751">
        <v>50113001</v>
      </c>
      <c r="F203" s="750" t="s">
        <v>618</v>
      </c>
      <c r="G203" s="749" t="s">
        <v>637</v>
      </c>
      <c r="H203" s="749">
        <v>115806</v>
      </c>
      <c r="I203" s="749">
        <v>115806</v>
      </c>
      <c r="J203" s="749" t="s">
        <v>958</v>
      </c>
      <c r="K203" s="749" t="s">
        <v>961</v>
      </c>
      <c r="L203" s="752">
        <v>182.89893102190595</v>
      </c>
      <c r="M203" s="752">
        <v>33.375</v>
      </c>
      <c r="N203" s="753">
        <v>6104.2518228561112</v>
      </c>
    </row>
    <row r="204" spans="1:14" ht="14.4" customHeight="1" x14ac:dyDescent="0.3">
      <c r="A204" s="747" t="s">
        <v>583</v>
      </c>
      <c r="B204" s="748" t="s">
        <v>584</v>
      </c>
      <c r="C204" s="749" t="s">
        <v>598</v>
      </c>
      <c r="D204" s="750" t="s">
        <v>599</v>
      </c>
      <c r="E204" s="751">
        <v>50113001</v>
      </c>
      <c r="F204" s="750" t="s">
        <v>618</v>
      </c>
      <c r="G204" s="749" t="s">
        <v>619</v>
      </c>
      <c r="H204" s="749">
        <v>134824</v>
      </c>
      <c r="I204" s="749">
        <v>134824</v>
      </c>
      <c r="J204" s="749" t="s">
        <v>962</v>
      </c>
      <c r="K204" s="749" t="s">
        <v>963</v>
      </c>
      <c r="L204" s="752">
        <v>199.98000000000005</v>
      </c>
      <c r="M204" s="752">
        <v>26</v>
      </c>
      <c r="N204" s="753">
        <v>5199.4800000000014</v>
      </c>
    </row>
    <row r="205" spans="1:14" ht="14.4" customHeight="1" x14ac:dyDescent="0.3">
      <c r="A205" s="747" t="s">
        <v>583</v>
      </c>
      <c r="B205" s="748" t="s">
        <v>584</v>
      </c>
      <c r="C205" s="749" t="s">
        <v>598</v>
      </c>
      <c r="D205" s="750" t="s">
        <v>599</v>
      </c>
      <c r="E205" s="751">
        <v>50113001</v>
      </c>
      <c r="F205" s="750" t="s">
        <v>618</v>
      </c>
      <c r="G205" s="749" t="s">
        <v>619</v>
      </c>
      <c r="H205" s="749">
        <v>847767</v>
      </c>
      <c r="I205" s="749">
        <v>500140</v>
      </c>
      <c r="J205" s="749" t="s">
        <v>964</v>
      </c>
      <c r="K205" s="749" t="s">
        <v>965</v>
      </c>
      <c r="L205" s="752">
        <v>699.00999999999988</v>
      </c>
      <c r="M205" s="752">
        <v>3</v>
      </c>
      <c r="N205" s="753">
        <v>2097.0299999999997</v>
      </c>
    </row>
    <row r="206" spans="1:14" ht="14.4" customHeight="1" x14ac:dyDescent="0.3">
      <c r="A206" s="747" t="s">
        <v>583</v>
      </c>
      <c r="B206" s="748" t="s">
        <v>584</v>
      </c>
      <c r="C206" s="749" t="s">
        <v>598</v>
      </c>
      <c r="D206" s="750" t="s">
        <v>599</v>
      </c>
      <c r="E206" s="751">
        <v>50113001</v>
      </c>
      <c r="F206" s="750" t="s">
        <v>618</v>
      </c>
      <c r="G206" s="749" t="s">
        <v>619</v>
      </c>
      <c r="H206" s="749">
        <v>145570</v>
      </c>
      <c r="I206" s="749">
        <v>45570</v>
      </c>
      <c r="J206" s="749" t="s">
        <v>966</v>
      </c>
      <c r="K206" s="749" t="s">
        <v>916</v>
      </c>
      <c r="L206" s="752">
        <v>33.04</v>
      </c>
      <c r="M206" s="752">
        <v>8</v>
      </c>
      <c r="N206" s="753">
        <v>264.32</v>
      </c>
    </row>
    <row r="207" spans="1:14" ht="14.4" customHeight="1" x14ac:dyDescent="0.3">
      <c r="A207" s="747" t="s">
        <v>583</v>
      </c>
      <c r="B207" s="748" t="s">
        <v>584</v>
      </c>
      <c r="C207" s="749" t="s">
        <v>598</v>
      </c>
      <c r="D207" s="750" t="s">
        <v>599</v>
      </c>
      <c r="E207" s="751">
        <v>50113001</v>
      </c>
      <c r="F207" s="750" t="s">
        <v>618</v>
      </c>
      <c r="G207" s="749" t="s">
        <v>619</v>
      </c>
      <c r="H207" s="749">
        <v>845697</v>
      </c>
      <c r="I207" s="749">
        <v>200935</v>
      </c>
      <c r="J207" s="749" t="s">
        <v>967</v>
      </c>
      <c r="K207" s="749" t="s">
        <v>968</v>
      </c>
      <c r="L207" s="752">
        <v>44.85</v>
      </c>
      <c r="M207" s="752">
        <v>3</v>
      </c>
      <c r="N207" s="753">
        <v>134.55000000000001</v>
      </c>
    </row>
    <row r="208" spans="1:14" ht="14.4" customHeight="1" x14ac:dyDescent="0.3">
      <c r="A208" s="747" t="s">
        <v>583</v>
      </c>
      <c r="B208" s="748" t="s">
        <v>584</v>
      </c>
      <c r="C208" s="749" t="s">
        <v>598</v>
      </c>
      <c r="D208" s="750" t="s">
        <v>599</v>
      </c>
      <c r="E208" s="751">
        <v>50113001</v>
      </c>
      <c r="F208" s="750" t="s">
        <v>618</v>
      </c>
      <c r="G208" s="749" t="s">
        <v>619</v>
      </c>
      <c r="H208" s="749">
        <v>230426</v>
      </c>
      <c r="I208" s="749">
        <v>230426</v>
      </c>
      <c r="J208" s="749" t="s">
        <v>969</v>
      </c>
      <c r="K208" s="749" t="s">
        <v>970</v>
      </c>
      <c r="L208" s="752">
        <v>78.639999999999986</v>
      </c>
      <c r="M208" s="752">
        <v>4</v>
      </c>
      <c r="N208" s="753">
        <v>314.55999999999995</v>
      </c>
    </row>
    <row r="209" spans="1:14" ht="14.4" customHeight="1" x14ac:dyDescent="0.3">
      <c r="A209" s="747" t="s">
        <v>583</v>
      </c>
      <c r="B209" s="748" t="s">
        <v>584</v>
      </c>
      <c r="C209" s="749" t="s">
        <v>598</v>
      </c>
      <c r="D209" s="750" t="s">
        <v>599</v>
      </c>
      <c r="E209" s="751">
        <v>50113001</v>
      </c>
      <c r="F209" s="750" t="s">
        <v>618</v>
      </c>
      <c r="G209" s="749" t="s">
        <v>619</v>
      </c>
      <c r="H209" s="749">
        <v>100489</v>
      </c>
      <c r="I209" s="749">
        <v>489</v>
      </c>
      <c r="J209" s="749" t="s">
        <v>969</v>
      </c>
      <c r="K209" s="749" t="s">
        <v>971</v>
      </c>
      <c r="L209" s="752">
        <v>47.339999999999996</v>
      </c>
      <c r="M209" s="752">
        <v>4</v>
      </c>
      <c r="N209" s="753">
        <v>189.35999999999999</v>
      </c>
    </row>
    <row r="210" spans="1:14" ht="14.4" customHeight="1" x14ac:dyDescent="0.3">
      <c r="A210" s="747" t="s">
        <v>583</v>
      </c>
      <c r="B210" s="748" t="s">
        <v>584</v>
      </c>
      <c r="C210" s="749" t="s">
        <v>598</v>
      </c>
      <c r="D210" s="750" t="s">
        <v>599</v>
      </c>
      <c r="E210" s="751">
        <v>50113001</v>
      </c>
      <c r="F210" s="750" t="s">
        <v>618</v>
      </c>
      <c r="G210" s="749" t="s">
        <v>637</v>
      </c>
      <c r="H210" s="749">
        <v>169623</v>
      </c>
      <c r="I210" s="749">
        <v>169623</v>
      </c>
      <c r="J210" s="749" t="s">
        <v>972</v>
      </c>
      <c r="K210" s="749" t="s">
        <v>973</v>
      </c>
      <c r="L210" s="752">
        <v>33.140000000000008</v>
      </c>
      <c r="M210" s="752">
        <v>1</v>
      </c>
      <c r="N210" s="753">
        <v>33.140000000000008</v>
      </c>
    </row>
    <row r="211" spans="1:14" ht="14.4" customHeight="1" x14ac:dyDescent="0.3">
      <c r="A211" s="747" t="s">
        <v>583</v>
      </c>
      <c r="B211" s="748" t="s">
        <v>584</v>
      </c>
      <c r="C211" s="749" t="s">
        <v>598</v>
      </c>
      <c r="D211" s="750" t="s">
        <v>599</v>
      </c>
      <c r="E211" s="751">
        <v>50113001</v>
      </c>
      <c r="F211" s="750" t="s">
        <v>618</v>
      </c>
      <c r="G211" s="749" t="s">
        <v>619</v>
      </c>
      <c r="H211" s="749">
        <v>29938</v>
      </c>
      <c r="I211" s="749">
        <v>29938</v>
      </c>
      <c r="J211" s="749" t="s">
        <v>974</v>
      </c>
      <c r="K211" s="749" t="s">
        <v>975</v>
      </c>
      <c r="L211" s="752">
        <v>2068.9899999999998</v>
      </c>
      <c r="M211" s="752">
        <v>2</v>
      </c>
      <c r="N211" s="753">
        <v>4137.9799999999996</v>
      </c>
    </row>
    <row r="212" spans="1:14" ht="14.4" customHeight="1" x14ac:dyDescent="0.3">
      <c r="A212" s="747" t="s">
        <v>583</v>
      </c>
      <c r="B212" s="748" t="s">
        <v>584</v>
      </c>
      <c r="C212" s="749" t="s">
        <v>598</v>
      </c>
      <c r="D212" s="750" t="s">
        <v>599</v>
      </c>
      <c r="E212" s="751">
        <v>50113001</v>
      </c>
      <c r="F212" s="750" t="s">
        <v>618</v>
      </c>
      <c r="G212" s="749" t="s">
        <v>619</v>
      </c>
      <c r="H212" s="749">
        <v>844350</v>
      </c>
      <c r="I212" s="749">
        <v>0</v>
      </c>
      <c r="J212" s="749" t="s">
        <v>976</v>
      </c>
      <c r="K212" s="749" t="s">
        <v>585</v>
      </c>
      <c r="L212" s="752">
        <v>84.540800000000004</v>
      </c>
      <c r="M212" s="752">
        <v>1</v>
      </c>
      <c r="N212" s="753">
        <v>84.540800000000004</v>
      </c>
    </row>
    <row r="213" spans="1:14" ht="14.4" customHeight="1" x14ac:dyDescent="0.3">
      <c r="A213" s="747" t="s">
        <v>583</v>
      </c>
      <c r="B213" s="748" t="s">
        <v>584</v>
      </c>
      <c r="C213" s="749" t="s">
        <v>598</v>
      </c>
      <c r="D213" s="750" t="s">
        <v>599</v>
      </c>
      <c r="E213" s="751">
        <v>50113001</v>
      </c>
      <c r="F213" s="750" t="s">
        <v>618</v>
      </c>
      <c r="G213" s="749" t="s">
        <v>619</v>
      </c>
      <c r="H213" s="749">
        <v>900321</v>
      </c>
      <c r="I213" s="749">
        <v>0</v>
      </c>
      <c r="J213" s="749" t="s">
        <v>977</v>
      </c>
      <c r="K213" s="749" t="s">
        <v>585</v>
      </c>
      <c r="L213" s="752">
        <v>605.22829859388821</v>
      </c>
      <c r="M213" s="752">
        <v>2</v>
      </c>
      <c r="N213" s="753">
        <v>1210.4565971877764</v>
      </c>
    </row>
    <row r="214" spans="1:14" ht="14.4" customHeight="1" x14ac:dyDescent="0.3">
      <c r="A214" s="747" t="s">
        <v>583</v>
      </c>
      <c r="B214" s="748" t="s">
        <v>584</v>
      </c>
      <c r="C214" s="749" t="s">
        <v>598</v>
      </c>
      <c r="D214" s="750" t="s">
        <v>599</v>
      </c>
      <c r="E214" s="751">
        <v>50113001</v>
      </c>
      <c r="F214" s="750" t="s">
        <v>618</v>
      </c>
      <c r="G214" s="749" t="s">
        <v>619</v>
      </c>
      <c r="H214" s="749">
        <v>920356</v>
      </c>
      <c r="I214" s="749">
        <v>0</v>
      </c>
      <c r="J214" s="749" t="s">
        <v>978</v>
      </c>
      <c r="K214" s="749" t="s">
        <v>585</v>
      </c>
      <c r="L214" s="752">
        <v>101.50411129482521</v>
      </c>
      <c r="M214" s="752">
        <v>4</v>
      </c>
      <c r="N214" s="753">
        <v>406.01644517930083</v>
      </c>
    </row>
    <row r="215" spans="1:14" ht="14.4" customHeight="1" x14ac:dyDescent="0.3">
      <c r="A215" s="747" t="s">
        <v>583</v>
      </c>
      <c r="B215" s="748" t="s">
        <v>584</v>
      </c>
      <c r="C215" s="749" t="s">
        <v>598</v>
      </c>
      <c r="D215" s="750" t="s">
        <v>599</v>
      </c>
      <c r="E215" s="751">
        <v>50113001</v>
      </c>
      <c r="F215" s="750" t="s">
        <v>618</v>
      </c>
      <c r="G215" s="749" t="s">
        <v>619</v>
      </c>
      <c r="H215" s="749">
        <v>920358</v>
      </c>
      <c r="I215" s="749">
        <v>0</v>
      </c>
      <c r="J215" s="749" t="s">
        <v>979</v>
      </c>
      <c r="K215" s="749" t="s">
        <v>585</v>
      </c>
      <c r="L215" s="752">
        <v>161.52538233174494</v>
      </c>
      <c r="M215" s="752">
        <v>8</v>
      </c>
      <c r="N215" s="753">
        <v>1292.2030586539595</v>
      </c>
    </row>
    <row r="216" spans="1:14" ht="14.4" customHeight="1" x14ac:dyDescent="0.3">
      <c r="A216" s="747" t="s">
        <v>583</v>
      </c>
      <c r="B216" s="748" t="s">
        <v>584</v>
      </c>
      <c r="C216" s="749" t="s">
        <v>598</v>
      </c>
      <c r="D216" s="750" t="s">
        <v>599</v>
      </c>
      <c r="E216" s="751">
        <v>50113001</v>
      </c>
      <c r="F216" s="750" t="s">
        <v>618</v>
      </c>
      <c r="G216" s="749" t="s">
        <v>619</v>
      </c>
      <c r="H216" s="749">
        <v>498367</v>
      </c>
      <c r="I216" s="749">
        <v>0</v>
      </c>
      <c r="J216" s="749" t="s">
        <v>980</v>
      </c>
      <c r="K216" s="749" t="s">
        <v>585</v>
      </c>
      <c r="L216" s="752">
        <v>172.25084774032567</v>
      </c>
      <c r="M216" s="752">
        <v>1</v>
      </c>
      <c r="N216" s="753">
        <v>172.25084774032567</v>
      </c>
    </row>
    <row r="217" spans="1:14" ht="14.4" customHeight="1" x14ac:dyDescent="0.3">
      <c r="A217" s="747" t="s">
        <v>583</v>
      </c>
      <c r="B217" s="748" t="s">
        <v>584</v>
      </c>
      <c r="C217" s="749" t="s">
        <v>598</v>
      </c>
      <c r="D217" s="750" t="s">
        <v>599</v>
      </c>
      <c r="E217" s="751">
        <v>50113001</v>
      </c>
      <c r="F217" s="750" t="s">
        <v>618</v>
      </c>
      <c r="G217" s="749" t="s">
        <v>619</v>
      </c>
      <c r="H217" s="749">
        <v>990947</v>
      </c>
      <c r="I217" s="749">
        <v>0</v>
      </c>
      <c r="J217" s="749" t="s">
        <v>981</v>
      </c>
      <c r="K217" s="749" t="s">
        <v>585</v>
      </c>
      <c r="L217" s="752">
        <v>1402.0099999999998</v>
      </c>
      <c r="M217" s="752">
        <v>2</v>
      </c>
      <c r="N217" s="753">
        <v>2804.0199999999995</v>
      </c>
    </row>
    <row r="218" spans="1:14" ht="14.4" customHeight="1" x14ac:dyDescent="0.3">
      <c r="A218" s="747" t="s">
        <v>583</v>
      </c>
      <c r="B218" s="748" t="s">
        <v>584</v>
      </c>
      <c r="C218" s="749" t="s">
        <v>598</v>
      </c>
      <c r="D218" s="750" t="s">
        <v>599</v>
      </c>
      <c r="E218" s="751">
        <v>50113001</v>
      </c>
      <c r="F218" s="750" t="s">
        <v>618</v>
      </c>
      <c r="G218" s="749" t="s">
        <v>619</v>
      </c>
      <c r="H218" s="749">
        <v>215172</v>
      </c>
      <c r="I218" s="749">
        <v>215172</v>
      </c>
      <c r="J218" s="749" t="s">
        <v>982</v>
      </c>
      <c r="K218" s="749" t="s">
        <v>983</v>
      </c>
      <c r="L218" s="752">
        <v>282.36200000000002</v>
      </c>
      <c r="M218" s="752">
        <v>5</v>
      </c>
      <c r="N218" s="753">
        <v>1411.8100000000002</v>
      </c>
    </row>
    <row r="219" spans="1:14" ht="14.4" customHeight="1" x14ac:dyDescent="0.3">
      <c r="A219" s="747" t="s">
        <v>583</v>
      </c>
      <c r="B219" s="748" t="s">
        <v>584</v>
      </c>
      <c r="C219" s="749" t="s">
        <v>598</v>
      </c>
      <c r="D219" s="750" t="s">
        <v>599</v>
      </c>
      <c r="E219" s="751">
        <v>50113001</v>
      </c>
      <c r="F219" s="750" t="s">
        <v>618</v>
      </c>
      <c r="G219" s="749" t="s">
        <v>637</v>
      </c>
      <c r="H219" s="749">
        <v>848722</v>
      </c>
      <c r="I219" s="749">
        <v>151057</v>
      </c>
      <c r="J219" s="749" t="s">
        <v>984</v>
      </c>
      <c r="K219" s="749" t="s">
        <v>985</v>
      </c>
      <c r="L219" s="752">
        <v>415.97000000000014</v>
      </c>
      <c r="M219" s="752">
        <v>1</v>
      </c>
      <c r="N219" s="753">
        <v>415.97000000000014</v>
      </c>
    </row>
    <row r="220" spans="1:14" ht="14.4" customHeight="1" x14ac:dyDescent="0.3">
      <c r="A220" s="747" t="s">
        <v>583</v>
      </c>
      <c r="B220" s="748" t="s">
        <v>584</v>
      </c>
      <c r="C220" s="749" t="s">
        <v>598</v>
      </c>
      <c r="D220" s="750" t="s">
        <v>599</v>
      </c>
      <c r="E220" s="751">
        <v>50113001</v>
      </c>
      <c r="F220" s="750" t="s">
        <v>618</v>
      </c>
      <c r="G220" s="749" t="s">
        <v>637</v>
      </c>
      <c r="H220" s="749">
        <v>848895</v>
      </c>
      <c r="I220" s="749">
        <v>151056</v>
      </c>
      <c r="J220" s="749" t="s">
        <v>984</v>
      </c>
      <c r="K220" s="749" t="s">
        <v>986</v>
      </c>
      <c r="L220" s="752">
        <v>173.1</v>
      </c>
      <c r="M220" s="752">
        <v>1</v>
      </c>
      <c r="N220" s="753">
        <v>173.1</v>
      </c>
    </row>
    <row r="221" spans="1:14" ht="14.4" customHeight="1" x14ac:dyDescent="0.3">
      <c r="A221" s="747" t="s">
        <v>583</v>
      </c>
      <c r="B221" s="748" t="s">
        <v>584</v>
      </c>
      <c r="C221" s="749" t="s">
        <v>598</v>
      </c>
      <c r="D221" s="750" t="s">
        <v>599</v>
      </c>
      <c r="E221" s="751">
        <v>50113001</v>
      </c>
      <c r="F221" s="750" t="s">
        <v>618</v>
      </c>
      <c r="G221" s="749" t="s">
        <v>637</v>
      </c>
      <c r="H221" s="749">
        <v>117139</v>
      </c>
      <c r="I221" s="749">
        <v>17139</v>
      </c>
      <c r="J221" s="749" t="s">
        <v>987</v>
      </c>
      <c r="K221" s="749" t="s">
        <v>988</v>
      </c>
      <c r="L221" s="752">
        <v>105.22999999999999</v>
      </c>
      <c r="M221" s="752">
        <v>2</v>
      </c>
      <c r="N221" s="753">
        <v>210.45999999999998</v>
      </c>
    </row>
    <row r="222" spans="1:14" ht="14.4" customHeight="1" x14ac:dyDescent="0.3">
      <c r="A222" s="747" t="s">
        <v>583</v>
      </c>
      <c r="B222" s="748" t="s">
        <v>584</v>
      </c>
      <c r="C222" s="749" t="s">
        <v>598</v>
      </c>
      <c r="D222" s="750" t="s">
        <v>599</v>
      </c>
      <c r="E222" s="751">
        <v>50113001</v>
      </c>
      <c r="F222" s="750" t="s">
        <v>618</v>
      </c>
      <c r="G222" s="749" t="s">
        <v>619</v>
      </c>
      <c r="H222" s="749">
        <v>127953</v>
      </c>
      <c r="I222" s="749">
        <v>27953</v>
      </c>
      <c r="J222" s="749" t="s">
        <v>989</v>
      </c>
      <c r="K222" s="749" t="s">
        <v>990</v>
      </c>
      <c r="L222" s="752">
        <v>1084.92</v>
      </c>
      <c r="M222" s="752">
        <v>1</v>
      </c>
      <c r="N222" s="753">
        <v>1084.92</v>
      </c>
    </row>
    <row r="223" spans="1:14" ht="14.4" customHeight="1" x14ac:dyDescent="0.3">
      <c r="A223" s="747" t="s">
        <v>583</v>
      </c>
      <c r="B223" s="748" t="s">
        <v>584</v>
      </c>
      <c r="C223" s="749" t="s">
        <v>598</v>
      </c>
      <c r="D223" s="750" t="s">
        <v>599</v>
      </c>
      <c r="E223" s="751">
        <v>50113001</v>
      </c>
      <c r="F223" s="750" t="s">
        <v>618</v>
      </c>
      <c r="G223" s="749" t="s">
        <v>637</v>
      </c>
      <c r="H223" s="749">
        <v>844410</v>
      </c>
      <c r="I223" s="749">
        <v>106344</v>
      </c>
      <c r="J223" s="749" t="s">
        <v>991</v>
      </c>
      <c r="K223" s="749" t="s">
        <v>992</v>
      </c>
      <c r="L223" s="752">
        <v>65.370000000000019</v>
      </c>
      <c r="M223" s="752">
        <v>1</v>
      </c>
      <c r="N223" s="753">
        <v>65.370000000000019</v>
      </c>
    </row>
    <row r="224" spans="1:14" ht="14.4" customHeight="1" x14ac:dyDescent="0.3">
      <c r="A224" s="747" t="s">
        <v>583</v>
      </c>
      <c r="B224" s="748" t="s">
        <v>584</v>
      </c>
      <c r="C224" s="749" t="s">
        <v>598</v>
      </c>
      <c r="D224" s="750" t="s">
        <v>599</v>
      </c>
      <c r="E224" s="751">
        <v>50113001</v>
      </c>
      <c r="F224" s="750" t="s">
        <v>618</v>
      </c>
      <c r="G224" s="749" t="s">
        <v>619</v>
      </c>
      <c r="H224" s="749">
        <v>116055</v>
      </c>
      <c r="I224" s="749">
        <v>16055</v>
      </c>
      <c r="J224" s="749" t="s">
        <v>993</v>
      </c>
      <c r="K224" s="749" t="s">
        <v>994</v>
      </c>
      <c r="L224" s="752">
        <v>125.64999999999998</v>
      </c>
      <c r="M224" s="752">
        <v>2</v>
      </c>
      <c r="N224" s="753">
        <v>251.29999999999995</v>
      </c>
    </row>
    <row r="225" spans="1:14" ht="14.4" customHeight="1" x14ac:dyDescent="0.3">
      <c r="A225" s="747" t="s">
        <v>583</v>
      </c>
      <c r="B225" s="748" t="s">
        <v>584</v>
      </c>
      <c r="C225" s="749" t="s">
        <v>598</v>
      </c>
      <c r="D225" s="750" t="s">
        <v>599</v>
      </c>
      <c r="E225" s="751">
        <v>50113001</v>
      </c>
      <c r="F225" s="750" t="s">
        <v>618</v>
      </c>
      <c r="G225" s="749" t="s">
        <v>637</v>
      </c>
      <c r="H225" s="749">
        <v>169714</v>
      </c>
      <c r="I225" s="749">
        <v>169714</v>
      </c>
      <c r="J225" s="749" t="s">
        <v>995</v>
      </c>
      <c r="K225" s="749" t="s">
        <v>996</v>
      </c>
      <c r="L225" s="752">
        <v>112.26999999999998</v>
      </c>
      <c r="M225" s="752">
        <v>1</v>
      </c>
      <c r="N225" s="753">
        <v>112.26999999999998</v>
      </c>
    </row>
    <row r="226" spans="1:14" ht="14.4" customHeight="1" x14ac:dyDescent="0.3">
      <c r="A226" s="747" t="s">
        <v>583</v>
      </c>
      <c r="B226" s="748" t="s">
        <v>584</v>
      </c>
      <c r="C226" s="749" t="s">
        <v>598</v>
      </c>
      <c r="D226" s="750" t="s">
        <v>599</v>
      </c>
      <c r="E226" s="751">
        <v>50113001</v>
      </c>
      <c r="F226" s="750" t="s">
        <v>618</v>
      </c>
      <c r="G226" s="749" t="s">
        <v>637</v>
      </c>
      <c r="H226" s="749">
        <v>184245</v>
      </c>
      <c r="I226" s="749">
        <v>184245</v>
      </c>
      <c r="J226" s="749" t="s">
        <v>997</v>
      </c>
      <c r="K226" s="749" t="s">
        <v>998</v>
      </c>
      <c r="L226" s="752">
        <v>92.77</v>
      </c>
      <c r="M226" s="752">
        <v>1</v>
      </c>
      <c r="N226" s="753">
        <v>92.77</v>
      </c>
    </row>
    <row r="227" spans="1:14" ht="14.4" customHeight="1" x14ac:dyDescent="0.3">
      <c r="A227" s="747" t="s">
        <v>583</v>
      </c>
      <c r="B227" s="748" t="s">
        <v>584</v>
      </c>
      <c r="C227" s="749" t="s">
        <v>598</v>
      </c>
      <c r="D227" s="750" t="s">
        <v>599</v>
      </c>
      <c r="E227" s="751">
        <v>50113001</v>
      </c>
      <c r="F227" s="750" t="s">
        <v>618</v>
      </c>
      <c r="G227" s="749" t="s">
        <v>619</v>
      </c>
      <c r="H227" s="749">
        <v>188217</v>
      </c>
      <c r="I227" s="749">
        <v>88217</v>
      </c>
      <c r="J227" s="749" t="s">
        <v>999</v>
      </c>
      <c r="K227" s="749" t="s">
        <v>1000</v>
      </c>
      <c r="L227" s="752">
        <v>126.60833333333333</v>
      </c>
      <c r="M227" s="752">
        <v>12</v>
      </c>
      <c r="N227" s="753">
        <v>1519.3</v>
      </c>
    </row>
    <row r="228" spans="1:14" ht="14.4" customHeight="1" x14ac:dyDescent="0.3">
      <c r="A228" s="747" t="s">
        <v>583</v>
      </c>
      <c r="B228" s="748" t="s">
        <v>584</v>
      </c>
      <c r="C228" s="749" t="s">
        <v>598</v>
      </c>
      <c r="D228" s="750" t="s">
        <v>599</v>
      </c>
      <c r="E228" s="751">
        <v>50113001</v>
      </c>
      <c r="F228" s="750" t="s">
        <v>618</v>
      </c>
      <c r="G228" s="749" t="s">
        <v>619</v>
      </c>
      <c r="H228" s="749">
        <v>188219</v>
      </c>
      <c r="I228" s="749">
        <v>88219</v>
      </c>
      <c r="J228" s="749" t="s">
        <v>1001</v>
      </c>
      <c r="K228" s="749" t="s">
        <v>1002</v>
      </c>
      <c r="L228" s="752">
        <v>142.12600000000003</v>
      </c>
      <c r="M228" s="752">
        <v>10</v>
      </c>
      <c r="N228" s="753">
        <v>1421.2600000000002</v>
      </c>
    </row>
    <row r="229" spans="1:14" ht="14.4" customHeight="1" x14ac:dyDescent="0.3">
      <c r="A229" s="747" t="s">
        <v>583</v>
      </c>
      <c r="B229" s="748" t="s">
        <v>584</v>
      </c>
      <c r="C229" s="749" t="s">
        <v>598</v>
      </c>
      <c r="D229" s="750" t="s">
        <v>599</v>
      </c>
      <c r="E229" s="751">
        <v>50113001</v>
      </c>
      <c r="F229" s="750" t="s">
        <v>618</v>
      </c>
      <c r="G229" s="749" t="s">
        <v>619</v>
      </c>
      <c r="H229" s="749">
        <v>218886</v>
      </c>
      <c r="I229" s="749">
        <v>218886</v>
      </c>
      <c r="J229" s="749" t="s">
        <v>1003</v>
      </c>
      <c r="K229" s="749" t="s">
        <v>1004</v>
      </c>
      <c r="L229" s="752">
        <v>79.88</v>
      </c>
      <c r="M229" s="752">
        <v>1</v>
      </c>
      <c r="N229" s="753">
        <v>79.88</v>
      </c>
    </row>
    <row r="230" spans="1:14" ht="14.4" customHeight="1" x14ac:dyDescent="0.3">
      <c r="A230" s="747" t="s">
        <v>583</v>
      </c>
      <c r="B230" s="748" t="s">
        <v>584</v>
      </c>
      <c r="C230" s="749" t="s">
        <v>598</v>
      </c>
      <c r="D230" s="750" t="s">
        <v>599</v>
      </c>
      <c r="E230" s="751">
        <v>50113001</v>
      </c>
      <c r="F230" s="750" t="s">
        <v>618</v>
      </c>
      <c r="G230" s="749" t="s">
        <v>619</v>
      </c>
      <c r="H230" s="749">
        <v>159747</v>
      </c>
      <c r="I230" s="749">
        <v>0</v>
      </c>
      <c r="J230" s="749" t="s">
        <v>1005</v>
      </c>
      <c r="K230" s="749" t="s">
        <v>916</v>
      </c>
      <c r="L230" s="752">
        <v>32.268666666666682</v>
      </c>
      <c r="M230" s="752">
        <v>15</v>
      </c>
      <c r="N230" s="753">
        <v>484.0300000000002</v>
      </c>
    </row>
    <row r="231" spans="1:14" ht="14.4" customHeight="1" x14ac:dyDescent="0.3">
      <c r="A231" s="747" t="s">
        <v>583</v>
      </c>
      <c r="B231" s="748" t="s">
        <v>584</v>
      </c>
      <c r="C231" s="749" t="s">
        <v>598</v>
      </c>
      <c r="D231" s="750" t="s">
        <v>599</v>
      </c>
      <c r="E231" s="751">
        <v>50113001</v>
      </c>
      <c r="F231" s="750" t="s">
        <v>618</v>
      </c>
      <c r="G231" s="749" t="s">
        <v>637</v>
      </c>
      <c r="H231" s="749">
        <v>149909</v>
      </c>
      <c r="I231" s="749">
        <v>49909</v>
      </c>
      <c r="J231" s="749" t="s">
        <v>1006</v>
      </c>
      <c r="K231" s="749" t="s">
        <v>1007</v>
      </c>
      <c r="L231" s="752">
        <v>27.813333333333336</v>
      </c>
      <c r="M231" s="752">
        <v>6</v>
      </c>
      <c r="N231" s="753">
        <v>166.88000000000002</v>
      </c>
    </row>
    <row r="232" spans="1:14" ht="14.4" customHeight="1" x14ac:dyDescent="0.3">
      <c r="A232" s="747" t="s">
        <v>583</v>
      </c>
      <c r="B232" s="748" t="s">
        <v>584</v>
      </c>
      <c r="C232" s="749" t="s">
        <v>598</v>
      </c>
      <c r="D232" s="750" t="s">
        <v>599</v>
      </c>
      <c r="E232" s="751">
        <v>50113001</v>
      </c>
      <c r="F232" s="750" t="s">
        <v>618</v>
      </c>
      <c r="G232" s="749" t="s">
        <v>619</v>
      </c>
      <c r="H232" s="749">
        <v>192853</v>
      </c>
      <c r="I232" s="749">
        <v>192853</v>
      </c>
      <c r="J232" s="749" t="s">
        <v>1008</v>
      </c>
      <c r="K232" s="749" t="s">
        <v>1009</v>
      </c>
      <c r="L232" s="752">
        <v>108.08687500000002</v>
      </c>
      <c r="M232" s="752">
        <v>16</v>
      </c>
      <c r="N232" s="753">
        <v>1729.3900000000003</v>
      </c>
    </row>
    <row r="233" spans="1:14" ht="14.4" customHeight="1" x14ac:dyDescent="0.3">
      <c r="A233" s="747" t="s">
        <v>583</v>
      </c>
      <c r="B233" s="748" t="s">
        <v>584</v>
      </c>
      <c r="C233" s="749" t="s">
        <v>598</v>
      </c>
      <c r="D233" s="750" t="s">
        <v>599</v>
      </c>
      <c r="E233" s="751">
        <v>50113001</v>
      </c>
      <c r="F233" s="750" t="s">
        <v>618</v>
      </c>
      <c r="G233" s="749" t="s">
        <v>637</v>
      </c>
      <c r="H233" s="749">
        <v>849935</v>
      </c>
      <c r="I233" s="749">
        <v>155383</v>
      </c>
      <c r="J233" s="749" t="s">
        <v>1010</v>
      </c>
      <c r="K233" s="749" t="s">
        <v>1011</v>
      </c>
      <c r="L233" s="752">
        <v>4564.4750000000004</v>
      </c>
      <c r="M233" s="752">
        <v>4</v>
      </c>
      <c r="N233" s="753">
        <v>18257.900000000001</v>
      </c>
    </row>
    <row r="234" spans="1:14" ht="14.4" customHeight="1" x14ac:dyDescent="0.3">
      <c r="A234" s="747" t="s">
        <v>583</v>
      </c>
      <c r="B234" s="748" t="s">
        <v>584</v>
      </c>
      <c r="C234" s="749" t="s">
        <v>598</v>
      </c>
      <c r="D234" s="750" t="s">
        <v>599</v>
      </c>
      <c r="E234" s="751">
        <v>50113001</v>
      </c>
      <c r="F234" s="750" t="s">
        <v>618</v>
      </c>
      <c r="G234" s="749" t="s">
        <v>619</v>
      </c>
      <c r="H234" s="749">
        <v>397052</v>
      </c>
      <c r="I234" s="749">
        <v>9999999</v>
      </c>
      <c r="J234" s="749" t="s">
        <v>1012</v>
      </c>
      <c r="K234" s="749" t="s">
        <v>1013</v>
      </c>
      <c r="L234" s="752">
        <v>3003</v>
      </c>
      <c r="M234" s="752">
        <v>30.000000000000004</v>
      </c>
      <c r="N234" s="753">
        <v>90090.000000000015</v>
      </c>
    </row>
    <row r="235" spans="1:14" ht="14.4" customHeight="1" x14ac:dyDescent="0.3">
      <c r="A235" s="747" t="s">
        <v>583</v>
      </c>
      <c r="B235" s="748" t="s">
        <v>584</v>
      </c>
      <c r="C235" s="749" t="s">
        <v>598</v>
      </c>
      <c r="D235" s="750" t="s">
        <v>599</v>
      </c>
      <c r="E235" s="751">
        <v>50113001</v>
      </c>
      <c r="F235" s="750" t="s">
        <v>618</v>
      </c>
      <c r="G235" s="749" t="s">
        <v>619</v>
      </c>
      <c r="H235" s="749">
        <v>105693</v>
      </c>
      <c r="I235" s="749">
        <v>5693</v>
      </c>
      <c r="J235" s="749" t="s">
        <v>1014</v>
      </c>
      <c r="K235" s="749" t="s">
        <v>1015</v>
      </c>
      <c r="L235" s="752">
        <v>81.810000000000045</v>
      </c>
      <c r="M235" s="752">
        <v>3</v>
      </c>
      <c r="N235" s="753">
        <v>245.43000000000012</v>
      </c>
    </row>
    <row r="236" spans="1:14" ht="14.4" customHeight="1" x14ac:dyDescent="0.3">
      <c r="A236" s="747" t="s">
        <v>583</v>
      </c>
      <c r="B236" s="748" t="s">
        <v>584</v>
      </c>
      <c r="C236" s="749" t="s">
        <v>598</v>
      </c>
      <c r="D236" s="750" t="s">
        <v>599</v>
      </c>
      <c r="E236" s="751">
        <v>50113001</v>
      </c>
      <c r="F236" s="750" t="s">
        <v>618</v>
      </c>
      <c r="G236" s="749" t="s">
        <v>619</v>
      </c>
      <c r="H236" s="749">
        <v>185512</v>
      </c>
      <c r="I236" s="749">
        <v>185512</v>
      </c>
      <c r="J236" s="749" t="s">
        <v>1016</v>
      </c>
      <c r="K236" s="749" t="s">
        <v>1017</v>
      </c>
      <c r="L236" s="752">
        <v>74.78</v>
      </c>
      <c r="M236" s="752">
        <v>5</v>
      </c>
      <c r="N236" s="753">
        <v>373.90000000000003</v>
      </c>
    </row>
    <row r="237" spans="1:14" ht="14.4" customHeight="1" x14ac:dyDescent="0.3">
      <c r="A237" s="747" t="s">
        <v>583</v>
      </c>
      <c r="B237" s="748" t="s">
        <v>584</v>
      </c>
      <c r="C237" s="749" t="s">
        <v>598</v>
      </c>
      <c r="D237" s="750" t="s">
        <v>599</v>
      </c>
      <c r="E237" s="751">
        <v>50113001</v>
      </c>
      <c r="F237" s="750" t="s">
        <v>618</v>
      </c>
      <c r="G237" s="749" t="s">
        <v>619</v>
      </c>
      <c r="H237" s="749">
        <v>67558</v>
      </c>
      <c r="I237" s="749">
        <v>67558</v>
      </c>
      <c r="J237" s="749" t="s">
        <v>1018</v>
      </c>
      <c r="K237" s="749" t="s">
        <v>1019</v>
      </c>
      <c r="L237" s="752">
        <v>33.201250000000002</v>
      </c>
      <c r="M237" s="752">
        <v>8</v>
      </c>
      <c r="N237" s="753">
        <v>265.61</v>
      </c>
    </row>
    <row r="238" spans="1:14" ht="14.4" customHeight="1" x14ac:dyDescent="0.3">
      <c r="A238" s="747" t="s">
        <v>583</v>
      </c>
      <c r="B238" s="748" t="s">
        <v>584</v>
      </c>
      <c r="C238" s="749" t="s">
        <v>598</v>
      </c>
      <c r="D238" s="750" t="s">
        <v>599</v>
      </c>
      <c r="E238" s="751">
        <v>50113001</v>
      </c>
      <c r="F238" s="750" t="s">
        <v>618</v>
      </c>
      <c r="G238" s="749" t="s">
        <v>619</v>
      </c>
      <c r="H238" s="749">
        <v>196635</v>
      </c>
      <c r="I238" s="749">
        <v>96635</v>
      </c>
      <c r="J238" s="749" t="s">
        <v>1020</v>
      </c>
      <c r="K238" s="749" t="s">
        <v>1021</v>
      </c>
      <c r="L238" s="752">
        <v>111.74235294117646</v>
      </c>
      <c r="M238" s="752">
        <v>17</v>
      </c>
      <c r="N238" s="753">
        <v>1899.62</v>
      </c>
    </row>
    <row r="239" spans="1:14" ht="14.4" customHeight="1" x14ac:dyDescent="0.3">
      <c r="A239" s="747" t="s">
        <v>583</v>
      </c>
      <c r="B239" s="748" t="s">
        <v>584</v>
      </c>
      <c r="C239" s="749" t="s">
        <v>598</v>
      </c>
      <c r="D239" s="750" t="s">
        <v>599</v>
      </c>
      <c r="E239" s="751">
        <v>50113001</v>
      </c>
      <c r="F239" s="750" t="s">
        <v>618</v>
      </c>
      <c r="G239" s="749" t="s">
        <v>619</v>
      </c>
      <c r="H239" s="749">
        <v>186393</v>
      </c>
      <c r="I239" s="749">
        <v>86393</v>
      </c>
      <c r="J239" s="749" t="s">
        <v>1022</v>
      </c>
      <c r="K239" s="749" t="s">
        <v>1023</v>
      </c>
      <c r="L239" s="752">
        <v>51.67529411764707</v>
      </c>
      <c r="M239" s="752">
        <v>17</v>
      </c>
      <c r="N239" s="753">
        <v>878.48000000000013</v>
      </c>
    </row>
    <row r="240" spans="1:14" ht="14.4" customHeight="1" x14ac:dyDescent="0.3">
      <c r="A240" s="747" t="s">
        <v>583</v>
      </c>
      <c r="B240" s="748" t="s">
        <v>584</v>
      </c>
      <c r="C240" s="749" t="s">
        <v>598</v>
      </c>
      <c r="D240" s="750" t="s">
        <v>599</v>
      </c>
      <c r="E240" s="751">
        <v>50113001</v>
      </c>
      <c r="F240" s="750" t="s">
        <v>618</v>
      </c>
      <c r="G240" s="749" t="s">
        <v>619</v>
      </c>
      <c r="H240" s="749">
        <v>117992</v>
      </c>
      <c r="I240" s="749">
        <v>17992</v>
      </c>
      <c r="J240" s="749" t="s">
        <v>1022</v>
      </c>
      <c r="K240" s="749" t="s">
        <v>1024</v>
      </c>
      <c r="L240" s="752">
        <v>85.57</v>
      </c>
      <c r="M240" s="752">
        <v>2</v>
      </c>
      <c r="N240" s="753">
        <v>171.14</v>
      </c>
    </row>
    <row r="241" spans="1:14" ht="14.4" customHeight="1" x14ac:dyDescent="0.3">
      <c r="A241" s="747" t="s">
        <v>583</v>
      </c>
      <c r="B241" s="748" t="s">
        <v>584</v>
      </c>
      <c r="C241" s="749" t="s">
        <v>598</v>
      </c>
      <c r="D241" s="750" t="s">
        <v>599</v>
      </c>
      <c r="E241" s="751">
        <v>50113001</v>
      </c>
      <c r="F241" s="750" t="s">
        <v>618</v>
      </c>
      <c r="G241" s="749" t="s">
        <v>619</v>
      </c>
      <c r="H241" s="749">
        <v>100499</v>
      </c>
      <c r="I241" s="749">
        <v>499</v>
      </c>
      <c r="J241" s="749" t="s">
        <v>1025</v>
      </c>
      <c r="K241" s="749" t="s">
        <v>1026</v>
      </c>
      <c r="L241" s="752">
        <v>113.18053571428571</v>
      </c>
      <c r="M241" s="752">
        <v>56</v>
      </c>
      <c r="N241" s="753">
        <v>6338.11</v>
      </c>
    </row>
    <row r="242" spans="1:14" ht="14.4" customHeight="1" x14ac:dyDescent="0.3">
      <c r="A242" s="747" t="s">
        <v>583</v>
      </c>
      <c r="B242" s="748" t="s">
        <v>584</v>
      </c>
      <c r="C242" s="749" t="s">
        <v>598</v>
      </c>
      <c r="D242" s="750" t="s">
        <v>599</v>
      </c>
      <c r="E242" s="751">
        <v>50113001</v>
      </c>
      <c r="F242" s="750" t="s">
        <v>618</v>
      </c>
      <c r="G242" s="749" t="s">
        <v>619</v>
      </c>
      <c r="H242" s="749">
        <v>100498</v>
      </c>
      <c r="I242" s="749">
        <v>498</v>
      </c>
      <c r="J242" s="749" t="s">
        <v>1025</v>
      </c>
      <c r="K242" s="749" t="s">
        <v>1027</v>
      </c>
      <c r="L242" s="752">
        <v>108.75</v>
      </c>
      <c r="M242" s="752">
        <v>22</v>
      </c>
      <c r="N242" s="753">
        <v>2392.5</v>
      </c>
    </row>
    <row r="243" spans="1:14" ht="14.4" customHeight="1" x14ac:dyDescent="0.3">
      <c r="A243" s="747" t="s">
        <v>583</v>
      </c>
      <c r="B243" s="748" t="s">
        <v>584</v>
      </c>
      <c r="C243" s="749" t="s">
        <v>598</v>
      </c>
      <c r="D243" s="750" t="s">
        <v>599</v>
      </c>
      <c r="E243" s="751">
        <v>50113001</v>
      </c>
      <c r="F243" s="750" t="s">
        <v>618</v>
      </c>
      <c r="G243" s="749" t="s">
        <v>619</v>
      </c>
      <c r="H243" s="749">
        <v>234736</v>
      </c>
      <c r="I243" s="749">
        <v>234736</v>
      </c>
      <c r="J243" s="749" t="s">
        <v>1028</v>
      </c>
      <c r="K243" s="749" t="s">
        <v>1029</v>
      </c>
      <c r="L243" s="752">
        <v>120.80999999999999</v>
      </c>
      <c r="M243" s="752">
        <v>3</v>
      </c>
      <c r="N243" s="753">
        <v>362.42999999999995</v>
      </c>
    </row>
    <row r="244" spans="1:14" ht="14.4" customHeight="1" x14ac:dyDescent="0.3">
      <c r="A244" s="747" t="s">
        <v>583</v>
      </c>
      <c r="B244" s="748" t="s">
        <v>584</v>
      </c>
      <c r="C244" s="749" t="s">
        <v>598</v>
      </c>
      <c r="D244" s="750" t="s">
        <v>599</v>
      </c>
      <c r="E244" s="751">
        <v>50113001</v>
      </c>
      <c r="F244" s="750" t="s">
        <v>618</v>
      </c>
      <c r="G244" s="749" t="s">
        <v>619</v>
      </c>
      <c r="H244" s="749">
        <v>215978</v>
      </c>
      <c r="I244" s="749">
        <v>215978</v>
      </c>
      <c r="J244" s="749" t="s">
        <v>1028</v>
      </c>
      <c r="K244" s="749" t="s">
        <v>1029</v>
      </c>
      <c r="L244" s="752">
        <v>120.56952380952383</v>
      </c>
      <c r="M244" s="752">
        <v>21</v>
      </c>
      <c r="N244" s="753">
        <v>2531.9600000000005</v>
      </c>
    </row>
    <row r="245" spans="1:14" ht="14.4" customHeight="1" x14ac:dyDescent="0.3">
      <c r="A245" s="747" t="s">
        <v>583</v>
      </c>
      <c r="B245" s="748" t="s">
        <v>584</v>
      </c>
      <c r="C245" s="749" t="s">
        <v>598</v>
      </c>
      <c r="D245" s="750" t="s">
        <v>599</v>
      </c>
      <c r="E245" s="751">
        <v>50113001</v>
      </c>
      <c r="F245" s="750" t="s">
        <v>618</v>
      </c>
      <c r="G245" s="749" t="s">
        <v>619</v>
      </c>
      <c r="H245" s="749">
        <v>159750</v>
      </c>
      <c r="I245" s="749">
        <v>0</v>
      </c>
      <c r="J245" s="749" t="s">
        <v>1030</v>
      </c>
      <c r="K245" s="749" t="s">
        <v>1031</v>
      </c>
      <c r="L245" s="752">
        <v>24.462777777777781</v>
      </c>
      <c r="M245" s="752">
        <v>18</v>
      </c>
      <c r="N245" s="753">
        <v>440.33000000000004</v>
      </c>
    </row>
    <row r="246" spans="1:14" ht="14.4" customHeight="1" x14ac:dyDescent="0.3">
      <c r="A246" s="747" t="s">
        <v>583</v>
      </c>
      <c r="B246" s="748" t="s">
        <v>584</v>
      </c>
      <c r="C246" s="749" t="s">
        <v>598</v>
      </c>
      <c r="D246" s="750" t="s">
        <v>599</v>
      </c>
      <c r="E246" s="751">
        <v>50113001</v>
      </c>
      <c r="F246" s="750" t="s">
        <v>618</v>
      </c>
      <c r="G246" s="749" t="s">
        <v>637</v>
      </c>
      <c r="H246" s="749">
        <v>201290</v>
      </c>
      <c r="I246" s="749">
        <v>201290</v>
      </c>
      <c r="J246" s="749" t="s">
        <v>1032</v>
      </c>
      <c r="K246" s="749" t="s">
        <v>1033</v>
      </c>
      <c r="L246" s="752">
        <v>43.42</v>
      </c>
      <c r="M246" s="752">
        <v>23</v>
      </c>
      <c r="N246" s="753">
        <v>998.66</v>
      </c>
    </row>
    <row r="247" spans="1:14" ht="14.4" customHeight="1" x14ac:dyDescent="0.3">
      <c r="A247" s="747" t="s">
        <v>583</v>
      </c>
      <c r="B247" s="748" t="s">
        <v>584</v>
      </c>
      <c r="C247" s="749" t="s">
        <v>598</v>
      </c>
      <c r="D247" s="750" t="s">
        <v>599</v>
      </c>
      <c r="E247" s="751">
        <v>50113001</v>
      </c>
      <c r="F247" s="750" t="s">
        <v>618</v>
      </c>
      <c r="G247" s="749" t="s">
        <v>637</v>
      </c>
      <c r="H247" s="749">
        <v>140373</v>
      </c>
      <c r="I247" s="749">
        <v>40373</v>
      </c>
      <c r="J247" s="749" t="s">
        <v>1034</v>
      </c>
      <c r="K247" s="749" t="s">
        <v>1035</v>
      </c>
      <c r="L247" s="752">
        <v>180.62000000000003</v>
      </c>
      <c r="M247" s="752">
        <v>1</v>
      </c>
      <c r="N247" s="753">
        <v>180.62000000000003</v>
      </c>
    </row>
    <row r="248" spans="1:14" ht="14.4" customHeight="1" x14ac:dyDescent="0.3">
      <c r="A248" s="747" t="s">
        <v>583</v>
      </c>
      <c r="B248" s="748" t="s">
        <v>584</v>
      </c>
      <c r="C248" s="749" t="s">
        <v>598</v>
      </c>
      <c r="D248" s="750" t="s">
        <v>599</v>
      </c>
      <c r="E248" s="751">
        <v>50113001</v>
      </c>
      <c r="F248" s="750" t="s">
        <v>618</v>
      </c>
      <c r="G248" s="749" t="s">
        <v>619</v>
      </c>
      <c r="H248" s="749">
        <v>207527</v>
      </c>
      <c r="I248" s="749">
        <v>207527</v>
      </c>
      <c r="J248" s="749" t="s">
        <v>1036</v>
      </c>
      <c r="K248" s="749" t="s">
        <v>1037</v>
      </c>
      <c r="L248" s="752">
        <v>61.69</v>
      </c>
      <c r="M248" s="752">
        <v>1</v>
      </c>
      <c r="N248" s="753">
        <v>61.69</v>
      </c>
    </row>
    <row r="249" spans="1:14" ht="14.4" customHeight="1" x14ac:dyDescent="0.3">
      <c r="A249" s="747" t="s">
        <v>583</v>
      </c>
      <c r="B249" s="748" t="s">
        <v>584</v>
      </c>
      <c r="C249" s="749" t="s">
        <v>598</v>
      </c>
      <c r="D249" s="750" t="s">
        <v>599</v>
      </c>
      <c r="E249" s="751">
        <v>50113001</v>
      </c>
      <c r="F249" s="750" t="s">
        <v>618</v>
      </c>
      <c r="G249" s="749" t="s">
        <v>619</v>
      </c>
      <c r="H249" s="749">
        <v>199963</v>
      </c>
      <c r="I249" s="749">
        <v>199963</v>
      </c>
      <c r="J249" s="749" t="s">
        <v>1038</v>
      </c>
      <c r="K249" s="749" t="s">
        <v>1039</v>
      </c>
      <c r="L249" s="752">
        <v>568.35999999999979</v>
      </c>
      <c r="M249" s="752">
        <v>1</v>
      </c>
      <c r="N249" s="753">
        <v>568.35999999999979</v>
      </c>
    </row>
    <row r="250" spans="1:14" ht="14.4" customHeight="1" x14ac:dyDescent="0.3">
      <c r="A250" s="747" t="s">
        <v>583</v>
      </c>
      <c r="B250" s="748" t="s">
        <v>584</v>
      </c>
      <c r="C250" s="749" t="s">
        <v>598</v>
      </c>
      <c r="D250" s="750" t="s">
        <v>599</v>
      </c>
      <c r="E250" s="751">
        <v>50113001</v>
      </c>
      <c r="F250" s="750" t="s">
        <v>618</v>
      </c>
      <c r="G250" s="749" t="s">
        <v>619</v>
      </c>
      <c r="H250" s="749">
        <v>102684</v>
      </c>
      <c r="I250" s="749">
        <v>2684</v>
      </c>
      <c r="J250" s="749" t="s">
        <v>1040</v>
      </c>
      <c r="K250" s="749" t="s">
        <v>1041</v>
      </c>
      <c r="L250" s="752">
        <v>106.21222222222222</v>
      </c>
      <c r="M250" s="752">
        <v>9</v>
      </c>
      <c r="N250" s="753">
        <v>955.91</v>
      </c>
    </row>
    <row r="251" spans="1:14" ht="14.4" customHeight="1" x14ac:dyDescent="0.3">
      <c r="A251" s="747" t="s">
        <v>583</v>
      </c>
      <c r="B251" s="748" t="s">
        <v>584</v>
      </c>
      <c r="C251" s="749" t="s">
        <v>598</v>
      </c>
      <c r="D251" s="750" t="s">
        <v>599</v>
      </c>
      <c r="E251" s="751">
        <v>50113001</v>
      </c>
      <c r="F251" s="750" t="s">
        <v>618</v>
      </c>
      <c r="G251" s="749" t="s">
        <v>619</v>
      </c>
      <c r="H251" s="749">
        <v>100502</v>
      </c>
      <c r="I251" s="749">
        <v>502</v>
      </c>
      <c r="J251" s="749" t="s">
        <v>1040</v>
      </c>
      <c r="K251" s="749" t="s">
        <v>1042</v>
      </c>
      <c r="L251" s="752">
        <v>248.86333333333337</v>
      </c>
      <c r="M251" s="752">
        <v>6</v>
      </c>
      <c r="N251" s="753">
        <v>1493.1800000000003</v>
      </c>
    </row>
    <row r="252" spans="1:14" ht="14.4" customHeight="1" x14ac:dyDescent="0.3">
      <c r="A252" s="747" t="s">
        <v>583</v>
      </c>
      <c r="B252" s="748" t="s">
        <v>584</v>
      </c>
      <c r="C252" s="749" t="s">
        <v>598</v>
      </c>
      <c r="D252" s="750" t="s">
        <v>599</v>
      </c>
      <c r="E252" s="751">
        <v>50113001</v>
      </c>
      <c r="F252" s="750" t="s">
        <v>618</v>
      </c>
      <c r="G252" s="749" t="s">
        <v>619</v>
      </c>
      <c r="H252" s="749">
        <v>205931</v>
      </c>
      <c r="I252" s="749">
        <v>205931</v>
      </c>
      <c r="J252" s="749" t="s">
        <v>1043</v>
      </c>
      <c r="K252" s="749" t="s">
        <v>1044</v>
      </c>
      <c r="L252" s="752">
        <v>73.977499999999992</v>
      </c>
      <c r="M252" s="752">
        <v>8</v>
      </c>
      <c r="N252" s="753">
        <v>591.81999999999994</v>
      </c>
    </row>
    <row r="253" spans="1:14" ht="14.4" customHeight="1" x14ac:dyDescent="0.3">
      <c r="A253" s="747" t="s">
        <v>583</v>
      </c>
      <c r="B253" s="748" t="s">
        <v>584</v>
      </c>
      <c r="C253" s="749" t="s">
        <v>598</v>
      </c>
      <c r="D253" s="750" t="s">
        <v>599</v>
      </c>
      <c r="E253" s="751">
        <v>50113001</v>
      </c>
      <c r="F253" s="750" t="s">
        <v>618</v>
      </c>
      <c r="G253" s="749" t="s">
        <v>585</v>
      </c>
      <c r="H253" s="749">
        <v>216736</v>
      </c>
      <c r="I253" s="749">
        <v>216736</v>
      </c>
      <c r="J253" s="749" t="s">
        <v>1043</v>
      </c>
      <c r="K253" s="749" t="s">
        <v>1045</v>
      </c>
      <c r="L253" s="752">
        <v>193.55</v>
      </c>
      <c r="M253" s="752">
        <v>1</v>
      </c>
      <c r="N253" s="753">
        <v>193.55</v>
      </c>
    </row>
    <row r="254" spans="1:14" ht="14.4" customHeight="1" x14ac:dyDescent="0.3">
      <c r="A254" s="747" t="s">
        <v>583</v>
      </c>
      <c r="B254" s="748" t="s">
        <v>584</v>
      </c>
      <c r="C254" s="749" t="s">
        <v>598</v>
      </c>
      <c r="D254" s="750" t="s">
        <v>599</v>
      </c>
      <c r="E254" s="751">
        <v>50113001</v>
      </c>
      <c r="F254" s="750" t="s">
        <v>618</v>
      </c>
      <c r="G254" s="749" t="s">
        <v>637</v>
      </c>
      <c r="H254" s="749">
        <v>146071</v>
      </c>
      <c r="I254" s="749">
        <v>146071</v>
      </c>
      <c r="J254" s="749" t="s">
        <v>1046</v>
      </c>
      <c r="K254" s="749" t="s">
        <v>1047</v>
      </c>
      <c r="L254" s="752">
        <v>137.60999999999999</v>
      </c>
      <c r="M254" s="752">
        <v>3</v>
      </c>
      <c r="N254" s="753">
        <v>412.82999999999993</v>
      </c>
    </row>
    <row r="255" spans="1:14" ht="14.4" customHeight="1" x14ac:dyDescent="0.3">
      <c r="A255" s="747" t="s">
        <v>583</v>
      </c>
      <c r="B255" s="748" t="s">
        <v>584</v>
      </c>
      <c r="C255" s="749" t="s">
        <v>598</v>
      </c>
      <c r="D255" s="750" t="s">
        <v>599</v>
      </c>
      <c r="E255" s="751">
        <v>50113001</v>
      </c>
      <c r="F255" s="750" t="s">
        <v>618</v>
      </c>
      <c r="G255" s="749" t="s">
        <v>619</v>
      </c>
      <c r="H255" s="749">
        <v>180534</v>
      </c>
      <c r="I255" s="749">
        <v>180534</v>
      </c>
      <c r="J255" s="749" t="s">
        <v>1048</v>
      </c>
      <c r="K255" s="749" t="s">
        <v>1049</v>
      </c>
      <c r="L255" s="752">
        <v>3914.3467839491213</v>
      </c>
      <c r="M255" s="752">
        <v>1.4</v>
      </c>
      <c r="N255" s="753">
        <v>5480.0854975287693</v>
      </c>
    </row>
    <row r="256" spans="1:14" ht="14.4" customHeight="1" x14ac:dyDescent="0.3">
      <c r="A256" s="747" t="s">
        <v>583</v>
      </c>
      <c r="B256" s="748" t="s">
        <v>584</v>
      </c>
      <c r="C256" s="749" t="s">
        <v>598</v>
      </c>
      <c r="D256" s="750" t="s">
        <v>599</v>
      </c>
      <c r="E256" s="751">
        <v>50113001</v>
      </c>
      <c r="F256" s="750" t="s">
        <v>618</v>
      </c>
      <c r="G256" s="749" t="s">
        <v>619</v>
      </c>
      <c r="H256" s="749">
        <v>194804</v>
      </c>
      <c r="I256" s="749">
        <v>94804</v>
      </c>
      <c r="J256" s="749" t="s">
        <v>1050</v>
      </c>
      <c r="K256" s="749" t="s">
        <v>1033</v>
      </c>
      <c r="L256" s="752">
        <v>58.530000000000008</v>
      </c>
      <c r="M256" s="752">
        <v>3</v>
      </c>
      <c r="N256" s="753">
        <v>175.59000000000003</v>
      </c>
    </row>
    <row r="257" spans="1:14" ht="14.4" customHeight="1" x14ac:dyDescent="0.3">
      <c r="A257" s="747" t="s">
        <v>583</v>
      </c>
      <c r="B257" s="748" t="s">
        <v>584</v>
      </c>
      <c r="C257" s="749" t="s">
        <v>598</v>
      </c>
      <c r="D257" s="750" t="s">
        <v>599</v>
      </c>
      <c r="E257" s="751">
        <v>50113001</v>
      </c>
      <c r="F257" s="750" t="s">
        <v>618</v>
      </c>
      <c r="G257" s="749" t="s">
        <v>637</v>
      </c>
      <c r="H257" s="749">
        <v>170760</v>
      </c>
      <c r="I257" s="749">
        <v>170760</v>
      </c>
      <c r="J257" s="749" t="s">
        <v>1051</v>
      </c>
      <c r="K257" s="749" t="s">
        <v>1052</v>
      </c>
      <c r="L257" s="752">
        <v>105.16000000000001</v>
      </c>
      <c r="M257" s="752">
        <v>1</v>
      </c>
      <c r="N257" s="753">
        <v>105.16000000000001</v>
      </c>
    </row>
    <row r="258" spans="1:14" ht="14.4" customHeight="1" x14ac:dyDescent="0.3">
      <c r="A258" s="747" t="s">
        <v>583</v>
      </c>
      <c r="B258" s="748" t="s">
        <v>584</v>
      </c>
      <c r="C258" s="749" t="s">
        <v>598</v>
      </c>
      <c r="D258" s="750" t="s">
        <v>599</v>
      </c>
      <c r="E258" s="751">
        <v>50113001</v>
      </c>
      <c r="F258" s="750" t="s">
        <v>618</v>
      </c>
      <c r="G258" s="749" t="s">
        <v>619</v>
      </c>
      <c r="H258" s="749">
        <v>196190</v>
      </c>
      <c r="I258" s="749">
        <v>96190</v>
      </c>
      <c r="J258" s="749" t="s">
        <v>1053</v>
      </c>
      <c r="K258" s="749" t="s">
        <v>1054</v>
      </c>
      <c r="L258" s="752">
        <v>52.669999999999987</v>
      </c>
      <c r="M258" s="752">
        <v>1</v>
      </c>
      <c r="N258" s="753">
        <v>52.669999999999987</v>
      </c>
    </row>
    <row r="259" spans="1:14" ht="14.4" customHeight="1" x14ac:dyDescent="0.3">
      <c r="A259" s="747" t="s">
        <v>583</v>
      </c>
      <c r="B259" s="748" t="s">
        <v>584</v>
      </c>
      <c r="C259" s="749" t="s">
        <v>598</v>
      </c>
      <c r="D259" s="750" t="s">
        <v>599</v>
      </c>
      <c r="E259" s="751">
        <v>50113001</v>
      </c>
      <c r="F259" s="750" t="s">
        <v>618</v>
      </c>
      <c r="G259" s="749" t="s">
        <v>619</v>
      </c>
      <c r="H259" s="749">
        <v>101125</v>
      </c>
      <c r="I259" s="749">
        <v>1125</v>
      </c>
      <c r="J259" s="749" t="s">
        <v>1055</v>
      </c>
      <c r="K259" s="749" t="s">
        <v>1056</v>
      </c>
      <c r="L259" s="752">
        <v>77.349999999999994</v>
      </c>
      <c r="M259" s="752">
        <v>48</v>
      </c>
      <c r="N259" s="753">
        <v>3712.7999999999997</v>
      </c>
    </row>
    <row r="260" spans="1:14" ht="14.4" customHeight="1" x14ac:dyDescent="0.3">
      <c r="A260" s="747" t="s">
        <v>583</v>
      </c>
      <c r="B260" s="748" t="s">
        <v>584</v>
      </c>
      <c r="C260" s="749" t="s">
        <v>598</v>
      </c>
      <c r="D260" s="750" t="s">
        <v>599</v>
      </c>
      <c r="E260" s="751">
        <v>50113001</v>
      </c>
      <c r="F260" s="750" t="s">
        <v>618</v>
      </c>
      <c r="G260" s="749" t="s">
        <v>637</v>
      </c>
      <c r="H260" s="749">
        <v>16916</v>
      </c>
      <c r="I260" s="749">
        <v>16916</v>
      </c>
      <c r="J260" s="749" t="s">
        <v>1057</v>
      </c>
      <c r="K260" s="749" t="s">
        <v>1058</v>
      </c>
      <c r="L260" s="752">
        <v>174.65999999999997</v>
      </c>
      <c r="M260" s="752">
        <v>1</v>
      </c>
      <c r="N260" s="753">
        <v>174.65999999999997</v>
      </c>
    </row>
    <row r="261" spans="1:14" ht="14.4" customHeight="1" x14ac:dyDescent="0.3">
      <c r="A261" s="747" t="s">
        <v>583</v>
      </c>
      <c r="B261" s="748" t="s">
        <v>584</v>
      </c>
      <c r="C261" s="749" t="s">
        <v>598</v>
      </c>
      <c r="D261" s="750" t="s">
        <v>599</v>
      </c>
      <c r="E261" s="751">
        <v>50113001</v>
      </c>
      <c r="F261" s="750" t="s">
        <v>618</v>
      </c>
      <c r="G261" s="749" t="s">
        <v>619</v>
      </c>
      <c r="H261" s="749">
        <v>223159</v>
      </c>
      <c r="I261" s="749">
        <v>223159</v>
      </c>
      <c r="J261" s="749" t="s">
        <v>1059</v>
      </c>
      <c r="K261" s="749" t="s">
        <v>1060</v>
      </c>
      <c r="L261" s="752">
        <v>74.370000000000019</v>
      </c>
      <c r="M261" s="752">
        <v>6</v>
      </c>
      <c r="N261" s="753">
        <v>446.22000000000008</v>
      </c>
    </row>
    <row r="262" spans="1:14" ht="14.4" customHeight="1" x14ac:dyDescent="0.3">
      <c r="A262" s="747" t="s">
        <v>583</v>
      </c>
      <c r="B262" s="748" t="s">
        <v>584</v>
      </c>
      <c r="C262" s="749" t="s">
        <v>598</v>
      </c>
      <c r="D262" s="750" t="s">
        <v>599</v>
      </c>
      <c r="E262" s="751">
        <v>50113001</v>
      </c>
      <c r="F262" s="750" t="s">
        <v>618</v>
      </c>
      <c r="G262" s="749" t="s">
        <v>619</v>
      </c>
      <c r="H262" s="749">
        <v>848626</v>
      </c>
      <c r="I262" s="749">
        <v>107944</v>
      </c>
      <c r="J262" s="749" t="s">
        <v>1061</v>
      </c>
      <c r="K262" s="749" t="s">
        <v>1062</v>
      </c>
      <c r="L262" s="752">
        <v>114.07333333333334</v>
      </c>
      <c r="M262" s="752">
        <v>3</v>
      </c>
      <c r="N262" s="753">
        <v>342.22</v>
      </c>
    </row>
    <row r="263" spans="1:14" ht="14.4" customHeight="1" x14ac:dyDescent="0.3">
      <c r="A263" s="747" t="s">
        <v>583</v>
      </c>
      <c r="B263" s="748" t="s">
        <v>584</v>
      </c>
      <c r="C263" s="749" t="s">
        <v>598</v>
      </c>
      <c r="D263" s="750" t="s">
        <v>599</v>
      </c>
      <c r="E263" s="751">
        <v>50113001</v>
      </c>
      <c r="F263" s="750" t="s">
        <v>618</v>
      </c>
      <c r="G263" s="749" t="s">
        <v>619</v>
      </c>
      <c r="H263" s="749">
        <v>119685</v>
      </c>
      <c r="I263" s="749">
        <v>119685</v>
      </c>
      <c r="J263" s="749" t="s">
        <v>1063</v>
      </c>
      <c r="K263" s="749" t="s">
        <v>1064</v>
      </c>
      <c r="L263" s="752">
        <v>57.209999999999994</v>
      </c>
      <c r="M263" s="752">
        <v>1</v>
      </c>
      <c r="N263" s="753">
        <v>57.209999999999994</v>
      </c>
    </row>
    <row r="264" spans="1:14" ht="14.4" customHeight="1" x14ac:dyDescent="0.3">
      <c r="A264" s="747" t="s">
        <v>583</v>
      </c>
      <c r="B264" s="748" t="s">
        <v>584</v>
      </c>
      <c r="C264" s="749" t="s">
        <v>598</v>
      </c>
      <c r="D264" s="750" t="s">
        <v>599</v>
      </c>
      <c r="E264" s="751">
        <v>50113001</v>
      </c>
      <c r="F264" s="750" t="s">
        <v>618</v>
      </c>
      <c r="G264" s="749" t="s">
        <v>619</v>
      </c>
      <c r="H264" s="749">
        <v>109415</v>
      </c>
      <c r="I264" s="749">
        <v>119683</v>
      </c>
      <c r="J264" s="749" t="s">
        <v>1065</v>
      </c>
      <c r="K264" s="749" t="s">
        <v>1066</v>
      </c>
      <c r="L264" s="752">
        <v>71.240000000000023</v>
      </c>
      <c r="M264" s="752">
        <v>6</v>
      </c>
      <c r="N264" s="753">
        <v>427.44000000000011</v>
      </c>
    </row>
    <row r="265" spans="1:14" ht="14.4" customHeight="1" x14ac:dyDescent="0.3">
      <c r="A265" s="747" t="s">
        <v>583</v>
      </c>
      <c r="B265" s="748" t="s">
        <v>584</v>
      </c>
      <c r="C265" s="749" t="s">
        <v>598</v>
      </c>
      <c r="D265" s="750" t="s">
        <v>599</v>
      </c>
      <c r="E265" s="751">
        <v>50113001</v>
      </c>
      <c r="F265" s="750" t="s">
        <v>618</v>
      </c>
      <c r="G265" s="749" t="s">
        <v>619</v>
      </c>
      <c r="H265" s="749">
        <v>849253</v>
      </c>
      <c r="I265" s="749">
        <v>141763</v>
      </c>
      <c r="J265" s="749" t="s">
        <v>1067</v>
      </c>
      <c r="K265" s="749" t="s">
        <v>1068</v>
      </c>
      <c r="L265" s="752">
        <v>82.79000000000002</v>
      </c>
      <c r="M265" s="752">
        <v>4</v>
      </c>
      <c r="N265" s="753">
        <v>331.16000000000008</v>
      </c>
    </row>
    <row r="266" spans="1:14" ht="14.4" customHeight="1" x14ac:dyDescent="0.3">
      <c r="A266" s="747" t="s">
        <v>583</v>
      </c>
      <c r="B266" s="748" t="s">
        <v>584</v>
      </c>
      <c r="C266" s="749" t="s">
        <v>598</v>
      </c>
      <c r="D266" s="750" t="s">
        <v>599</v>
      </c>
      <c r="E266" s="751">
        <v>50113001</v>
      </c>
      <c r="F266" s="750" t="s">
        <v>618</v>
      </c>
      <c r="G266" s="749" t="s">
        <v>619</v>
      </c>
      <c r="H266" s="749">
        <v>171031</v>
      </c>
      <c r="I266" s="749">
        <v>171031</v>
      </c>
      <c r="J266" s="749" t="s">
        <v>1069</v>
      </c>
      <c r="K266" s="749" t="s">
        <v>1070</v>
      </c>
      <c r="L266" s="752">
        <v>84.9</v>
      </c>
      <c r="M266" s="752">
        <v>2</v>
      </c>
      <c r="N266" s="753">
        <v>169.8</v>
      </c>
    </row>
    <row r="267" spans="1:14" ht="14.4" customHeight="1" x14ac:dyDescent="0.3">
      <c r="A267" s="747" t="s">
        <v>583</v>
      </c>
      <c r="B267" s="748" t="s">
        <v>584</v>
      </c>
      <c r="C267" s="749" t="s">
        <v>598</v>
      </c>
      <c r="D267" s="750" t="s">
        <v>599</v>
      </c>
      <c r="E267" s="751">
        <v>50113001</v>
      </c>
      <c r="F267" s="750" t="s">
        <v>618</v>
      </c>
      <c r="G267" s="749" t="s">
        <v>619</v>
      </c>
      <c r="H267" s="749">
        <v>100527</v>
      </c>
      <c r="I267" s="749">
        <v>527</v>
      </c>
      <c r="J267" s="749" t="s">
        <v>1071</v>
      </c>
      <c r="K267" s="749" t="s">
        <v>1072</v>
      </c>
      <c r="L267" s="752">
        <v>136.54000000000002</v>
      </c>
      <c r="M267" s="752">
        <v>1</v>
      </c>
      <c r="N267" s="753">
        <v>136.54000000000002</v>
      </c>
    </row>
    <row r="268" spans="1:14" ht="14.4" customHeight="1" x14ac:dyDescent="0.3">
      <c r="A268" s="747" t="s">
        <v>583</v>
      </c>
      <c r="B268" s="748" t="s">
        <v>584</v>
      </c>
      <c r="C268" s="749" t="s">
        <v>598</v>
      </c>
      <c r="D268" s="750" t="s">
        <v>599</v>
      </c>
      <c r="E268" s="751">
        <v>50113001</v>
      </c>
      <c r="F268" s="750" t="s">
        <v>618</v>
      </c>
      <c r="G268" s="749" t="s">
        <v>637</v>
      </c>
      <c r="H268" s="749">
        <v>112572</v>
      </c>
      <c r="I268" s="749">
        <v>112572</v>
      </c>
      <c r="J268" s="749" t="s">
        <v>1073</v>
      </c>
      <c r="K268" s="749" t="s">
        <v>1074</v>
      </c>
      <c r="L268" s="752">
        <v>64.86</v>
      </c>
      <c r="M268" s="752">
        <v>3</v>
      </c>
      <c r="N268" s="753">
        <v>194.57999999999998</v>
      </c>
    </row>
    <row r="269" spans="1:14" ht="14.4" customHeight="1" x14ac:dyDescent="0.3">
      <c r="A269" s="747" t="s">
        <v>583</v>
      </c>
      <c r="B269" s="748" t="s">
        <v>584</v>
      </c>
      <c r="C269" s="749" t="s">
        <v>598</v>
      </c>
      <c r="D269" s="750" t="s">
        <v>599</v>
      </c>
      <c r="E269" s="751">
        <v>50113001</v>
      </c>
      <c r="F269" s="750" t="s">
        <v>618</v>
      </c>
      <c r="G269" s="749" t="s">
        <v>637</v>
      </c>
      <c r="H269" s="749">
        <v>191788</v>
      </c>
      <c r="I269" s="749">
        <v>91788</v>
      </c>
      <c r="J269" s="749" t="s">
        <v>1075</v>
      </c>
      <c r="K269" s="749" t="s">
        <v>1076</v>
      </c>
      <c r="L269" s="752">
        <v>9.1333333333333329</v>
      </c>
      <c r="M269" s="752">
        <v>9</v>
      </c>
      <c r="N269" s="753">
        <v>82.199999999999989</v>
      </c>
    </row>
    <row r="270" spans="1:14" ht="14.4" customHeight="1" x14ac:dyDescent="0.3">
      <c r="A270" s="747" t="s">
        <v>583</v>
      </c>
      <c r="B270" s="748" t="s">
        <v>584</v>
      </c>
      <c r="C270" s="749" t="s">
        <v>598</v>
      </c>
      <c r="D270" s="750" t="s">
        <v>599</v>
      </c>
      <c r="E270" s="751">
        <v>50113001</v>
      </c>
      <c r="F270" s="750" t="s">
        <v>618</v>
      </c>
      <c r="G270" s="749" t="s">
        <v>637</v>
      </c>
      <c r="H270" s="749">
        <v>106618</v>
      </c>
      <c r="I270" s="749">
        <v>6618</v>
      </c>
      <c r="J270" s="749" t="s">
        <v>1077</v>
      </c>
      <c r="K270" s="749" t="s">
        <v>1078</v>
      </c>
      <c r="L270" s="752">
        <v>19.580000000000002</v>
      </c>
      <c r="M270" s="752">
        <v>4</v>
      </c>
      <c r="N270" s="753">
        <v>78.320000000000007</v>
      </c>
    </row>
    <row r="271" spans="1:14" ht="14.4" customHeight="1" x14ac:dyDescent="0.3">
      <c r="A271" s="747" t="s">
        <v>583</v>
      </c>
      <c r="B271" s="748" t="s">
        <v>584</v>
      </c>
      <c r="C271" s="749" t="s">
        <v>598</v>
      </c>
      <c r="D271" s="750" t="s">
        <v>599</v>
      </c>
      <c r="E271" s="751">
        <v>50113001</v>
      </c>
      <c r="F271" s="750" t="s">
        <v>618</v>
      </c>
      <c r="G271" s="749" t="s">
        <v>619</v>
      </c>
      <c r="H271" s="749">
        <v>184398</v>
      </c>
      <c r="I271" s="749">
        <v>84398</v>
      </c>
      <c r="J271" s="749" t="s">
        <v>1079</v>
      </c>
      <c r="K271" s="749" t="s">
        <v>1080</v>
      </c>
      <c r="L271" s="752">
        <v>114.17000000000003</v>
      </c>
      <c r="M271" s="752">
        <v>1</v>
      </c>
      <c r="N271" s="753">
        <v>114.17000000000003</v>
      </c>
    </row>
    <row r="272" spans="1:14" ht="14.4" customHeight="1" x14ac:dyDescent="0.3">
      <c r="A272" s="747" t="s">
        <v>583</v>
      </c>
      <c r="B272" s="748" t="s">
        <v>584</v>
      </c>
      <c r="C272" s="749" t="s">
        <v>598</v>
      </c>
      <c r="D272" s="750" t="s">
        <v>599</v>
      </c>
      <c r="E272" s="751">
        <v>50113001</v>
      </c>
      <c r="F272" s="750" t="s">
        <v>618</v>
      </c>
      <c r="G272" s="749" t="s">
        <v>619</v>
      </c>
      <c r="H272" s="749">
        <v>184400</v>
      </c>
      <c r="I272" s="749">
        <v>84400</v>
      </c>
      <c r="J272" s="749" t="s">
        <v>1081</v>
      </c>
      <c r="K272" s="749" t="s">
        <v>1082</v>
      </c>
      <c r="L272" s="752">
        <v>255.26000000000005</v>
      </c>
      <c r="M272" s="752">
        <v>1</v>
      </c>
      <c r="N272" s="753">
        <v>255.26000000000005</v>
      </c>
    </row>
    <row r="273" spans="1:14" ht="14.4" customHeight="1" x14ac:dyDescent="0.3">
      <c r="A273" s="747" t="s">
        <v>583</v>
      </c>
      <c r="B273" s="748" t="s">
        <v>584</v>
      </c>
      <c r="C273" s="749" t="s">
        <v>598</v>
      </c>
      <c r="D273" s="750" t="s">
        <v>599</v>
      </c>
      <c r="E273" s="751">
        <v>50113001</v>
      </c>
      <c r="F273" s="750" t="s">
        <v>618</v>
      </c>
      <c r="G273" s="749" t="s">
        <v>619</v>
      </c>
      <c r="H273" s="749">
        <v>184399</v>
      </c>
      <c r="I273" s="749">
        <v>84399</v>
      </c>
      <c r="J273" s="749" t="s">
        <v>1083</v>
      </c>
      <c r="K273" s="749" t="s">
        <v>1084</v>
      </c>
      <c r="L273" s="752">
        <v>126.35062499999995</v>
      </c>
      <c r="M273" s="752">
        <v>16</v>
      </c>
      <c r="N273" s="753">
        <v>2021.6099999999992</v>
      </c>
    </row>
    <row r="274" spans="1:14" ht="14.4" customHeight="1" x14ac:dyDescent="0.3">
      <c r="A274" s="747" t="s">
        <v>583</v>
      </c>
      <c r="B274" s="748" t="s">
        <v>584</v>
      </c>
      <c r="C274" s="749" t="s">
        <v>598</v>
      </c>
      <c r="D274" s="750" t="s">
        <v>599</v>
      </c>
      <c r="E274" s="751">
        <v>50113001</v>
      </c>
      <c r="F274" s="750" t="s">
        <v>618</v>
      </c>
      <c r="G274" s="749" t="s">
        <v>619</v>
      </c>
      <c r="H274" s="749">
        <v>207962</v>
      </c>
      <c r="I274" s="749">
        <v>207962</v>
      </c>
      <c r="J274" s="749" t="s">
        <v>1085</v>
      </c>
      <c r="K274" s="749" t="s">
        <v>1086</v>
      </c>
      <c r="L274" s="752">
        <v>32.89</v>
      </c>
      <c r="M274" s="752">
        <v>1</v>
      </c>
      <c r="N274" s="753">
        <v>32.89</v>
      </c>
    </row>
    <row r="275" spans="1:14" ht="14.4" customHeight="1" x14ac:dyDescent="0.3">
      <c r="A275" s="747" t="s">
        <v>583</v>
      </c>
      <c r="B275" s="748" t="s">
        <v>584</v>
      </c>
      <c r="C275" s="749" t="s">
        <v>598</v>
      </c>
      <c r="D275" s="750" t="s">
        <v>599</v>
      </c>
      <c r="E275" s="751">
        <v>50113001</v>
      </c>
      <c r="F275" s="750" t="s">
        <v>618</v>
      </c>
      <c r="G275" s="749" t="s">
        <v>637</v>
      </c>
      <c r="H275" s="749">
        <v>107981</v>
      </c>
      <c r="I275" s="749">
        <v>7981</v>
      </c>
      <c r="J275" s="749" t="s">
        <v>1087</v>
      </c>
      <c r="K275" s="749" t="s">
        <v>1088</v>
      </c>
      <c r="L275" s="752">
        <v>50.639999999999986</v>
      </c>
      <c r="M275" s="752">
        <v>11</v>
      </c>
      <c r="N275" s="753">
        <v>557.03999999999985</v>
      </c>
    </row>
    <row r="276" spans="1:14" ht="14.4" customHeight="1" x14ac:dyDescent="0.3">
      <c r="A276" s="747" t="s">
        <v>583</v>
      </c>
      <c r="B276" s="748" t="s">
        <v>584</v>
      </c>
      <c r="C276" s="749" t="s">
        <v>598</v>
      </c>
      <c r="D276" s="750" t="s">
        <v>599</v>
      </c>
      <c r="E276" s="751">
        <v>50113001</v>
      </c>
      <c r="F276" s="750" t="s">
        <v>618</v>
      </c>
      <c r="G276" s="749" t="s">
        <v>637</v>
      </c>
      <c r="H276" s="749">
        <v>155823</v>
      </c>
      <c r="I276" s="749">
        <v>55823</v>
      </c>
      <c r="J276" s="749" t="s">
        <v>1087</v>
      </c>
      <c r="K276" s="749" t="s">
        <v>1089</v>
      </c>
      <c r="L276" s="752">
        <v>33.802173913043475</v>
      </c>
      <c r="M276" s="752">
        <v>23</v>
      </c>
      <c r="N276" s="753">
        <v>777.44999999999993</v>
      </c>
    </row>
    <row r="277" spans="1:14" ht="14.4" customHeight="1" x14ac:dyDescent="0.3">
      <c r="A277" s="747" t="s">
        <v>583</v>
      </c>
      <c r="B277" s="748" t="s">
        <v>584</v>
      </c>
      <c r="C277" s="749" t="s">
        <v>598</v>
      </c>
      <c r="D277" s="750" t="s">
        <v>599</v>
      </c>
      <c r="E277" s="751">
        <v>50113001</v>
      </c>
      <c r="F277" s="750" t="s">
        <v>618</v>
      </c>
      <c r="G277" s="749" t="s">
        <v>637</v>
      </c>
      <c r="H277" s="749">
        <v>155824</v>
      </c>
      <c r="I277" s="749">
        <v>55824</v>
      </c>
      <c r="J277" s="749" t="s">
        <v>1087</v>
      </c>
      <c r="K277" s="749" t="s">
        <v>1090</v>
      </c>
      <c r="L277" s="752">
        <v>50.640000000000015</v>
      </c>
      <c r="M277" s="752">
        <v>2</v>
      </c>
      <c r="N277" s="753">
        <v>101.28000000000003</v>
      </c>
    </row>
    <row r="278" spans="1:14" ht="14.4" customHeight="1" x14ac:dyDescent="0.3">
      <c r="A278" s="747" t="s">
        <v>583</v>
      </c>
      <c r="B278" s="748" t="s">
        <v>584</v>
      </c>
      <c r="C278" s="749" t="s">
        <v>598</v>
      </c>
      <c r="D278" s="750" t="s">
        <v>599</v>
      </c>
      <c r="E278" s="751">
        <v>50113001</v>
      </c>
      <c r="F278" s="750" t="s">
        <v>618</v>
      </c>
      <c r="G278" s="749" t="s">
        <v>637</v>
      </c>
      <c r="H278" s="749">
        <v>185206</v>
      </c>
      <c r="I278" s="749">
        <v>185206</v>
      </c>
      <c r="J278" s="749" t="s">
        <v>1091</v>
      </c>
      <c r="K278" s="749" t="s">
        <v>1092</v>
      </c>
      <c r="L278" s="752">
        <v>342.90000000000009</v>
      </c>
      <c r="M278" s="752">
        <v>3</v>
      </c>
      <c r="N278" s="753">
        <v>1028.7000000000003</v>
      </c>
    </row>
    <row r="279" spans="1:14" ht="14.4" customHeight="1" x14ac:dyDescent="0.3">
      <c r="A279" s="747" t="s">
        <v>583</v>
      </c>
      <c r="B279" s="748" t="s">
        <v>584</v>
      </c>
      <c r="C279" s="749" t="s">
        <v>598</v>
      </c>
      <c r="D279" s="750" t="s">
        <v>599</v>
      </c>
      <c r="E279" s="751">
        <v>50113001</v>
      </c>
      <c r="F279" s="750" t="s">
        <v>618</v>
      </c>
      <c r="G279" s="749" t="s">
        <v>619</v>
      </c>
      <c r="H279" s="749">
        <v>162579</v>
      </c>
      <c r="I279" s="749">
        <v>162579</v>
      </c>
      <c r="J279" s="749" t="s">
        <v>1093</v>
      </c>
      <c r="K279" s="749" t="s">
        <v>1094</v>
      </c>
      <c r="L279" s="752">
        <v>44.966486486486495</v>
      </c>
      <c r="M279" s="752">
        <v>37</v>
      </c>
      <c r="N279" s="753">
        <v>1663.7600000000004</v>
      </c>
    </row>
    <row r="280" spans="1:14" ht="14.4" customHeight="1" x14ac:dyDescent="0.3">
      <c r="A280" s="747" t="s">
        <v>583</v>
      </c>
      <c r="B280" s="748" t="s">
        <v>584</v>
      </c>
      <c r="C280" s="749" t="s">
        <v>598</v>
      </c>
      <c r="D280" s="750" t="s">
        <v>599</v>
      </c>
      <c r="E280" s="751">
        <v>50113001</v>
      </c>
      <c r="F280" s="750" t="s">
        <v>618</v>
      </c>
      <c r="G280" s="749" t="s">
        <v>619</v>
      </c>
      <c r="H280" s="749">
        <v>200863</v>
      </c>
      <c r="I280" s="749">
        <v>200863</v>
      </c>
      <c r="J280" s="749" t="s">
        <v>1095</v>
      </c>
      <c r="K280" s="749" t="s">
        <v>1096</v>
      </c>
      <c r="L280" s="752">
        <v>84.921250000000001</v>
      </c>
      <c r="M280" s="752">
        <v>8</v>
      </c>
      <c r="N280" s="753">
        <v>679.37</v>
      </c>
    </row>
    <row r="281" spans="1:14" ht="14.4" customHeight="1" x14ac:dyDescent="0.3">
      <c r="A281" s="747" t="s">
        <v>583</v>
      </c>
      <c r="B281" s="748" t="s">
        <v>584</v>
      </c>
      <c r="C281" s="749" t="s">
        <v>598</v>
      </c>
      <c r="D281" s="750" t="s">
        <v>599</v>
      </c>
      <c r="E281" s="751">
        <v>50113001</v>
      </c>
      <c r="F281" s="750" t="s">
        <v>618</v>
      </c>
      <c r="G281" s="749" t="s">
        <v>619</v>
      </c>
      <c r="H281" s="749">
        <v>144562</v>
      </c>
      <c r="I281" s="749">
        <v>144562</v>
      </c>
      <c r="J281" s="749" t="s">
        <v>1097</v>
      </c>
      <c r="K281" s="749" t="s">
        <v>1098</v>
      </c>
      <c r="L281" s="752">
        <v>104.34991500682352</v>
      </c>
      <c r="M281" s="752">
        <v>32.452795900000005</v>
      </c>
      <c r="N281" s="753">
        <v>3386.4464938987912</v>
      </c>
    </row>
    <row r="282" spans="1:14" ht="14.4" customHeight="1" x14ac:dyDescent="0.3">
      <c r="A282" s="747" t="s">
        <v>583</v>
      </c>
      <c r="B282" s="748" t="s">
        <v>584</v>
      </c>
      <c r="C282" s="749" t="s">
        <v>598</v>
      </c>
      <c r="D282" s="750" t="s">
        <v>599</v>
      </c>
      <c r="E282" s="751">
        <v>50113001</v>
      </c>
      <c r="F282" s="750" t="s">
        <v>618</v>
      </c>
      <c r="G282" s="749" t="s">
        <v>619</v>
      </c>
      <c r="H282" s="749">
        <v>144563</v>
      </c>
      <c r="I282" s="749">
        <v>144563</v>
      </c>
      <c r="J282" s="749" t="s">
        <v>1097</v>
      </c>
      <c r="K282" s="749" t="s">
        <v>1099</v>
      </c>
      <c r="L282" s="752">
        <v>179.51905028376501</v>
      </c>
      <c r="M282" s="752">
        <v>102.90104659999999</v>
      </c>
      <c r="N282" s="753">
        <v>18472.698158837444</v>
      </c>
    </row>
    <row r="283" spans="1:14" ht="14.4" customHeight="1" x14ac:dyDescent="0.3">
      <c r="A283" s="747" t="s">
        <v>583</v>
      </c>
      <c r="B283" s="748" t="s">
        <v>584</v>
      </c>
      <c r="C283" s="749" t="s">
        <v>598</v>
      </c>
      <c r="D283" s="750" t="s">
        <v>599</v>
      </c>
      <c r="E283" s="751">
        <v>50113001</v>
      </c>
      <c r="F283" s="750" t="s">
        <v>618</v>
      </c>
      <c r="G283" s="749" t="s">
        <v>619</v>
      </c>
      <c r="H283" s="749">
        <v>157351</v>
      </c>
      <c r="I283" s="749">
        <v>57351</v>
      </c>
      <c r="J283" s="749" t="s">
        <v>1100</v>
      </c>
      <c r="K283" s="749" t="s">
        <v>1101</v>
      </c>
      <c r="L283" s="752">
        <v>47.440000000000005</v>
      </c>
      <c r="M283" s="752">
        <v>1</v>
      </c>
      <c r="N283" s="753">
        <v>47.440000000000005</v>
      </c>
    </row>
    <row r="284" spans="1:14" ht="14.4" customHeight="1" x14ac:dyDescent="0.3">
      <c r="A284" s="747" t="s">
        <v>583</v>
      </c>
      <c r="B284" s="748" t="s">
        <v>584</v>
      </c>
      <c r="C284" s="749" t="s">
        <v>598</v>
      </c>
      <c r="D284" s="750" t="s">
        <v>599</v>
      </c>
      <c r="E284" s="751">
        <v>50113001</v>
      </c>
      <c r="F284" s="750" t="s">
        <v>618</v>
      </c>
      <c r="G284" s="749" t="s">
        <v>619</v>
      </c>
      <c r="H284" s="749">
        <v>101940</v>
      </c>
      <c r="I284" s="749">
        <v>1940</v>
      </c>
      <c r="J284" s="749" t="s">
        <v>1102</v>
      </c>
      <c r="K284" s="749" t="s">
        <v>1103</v>
      </c>
      <c r="L284" s="752">
        <v>34.85</v>
      </c>
      <c r="M284" s="752">
        <v>4</v>
      </c>
      <c r="N284" s="753">
        <v>139.4</v>
      </c>
    </row>
    <row r="285" spans="1:14" ht="14.4" customHeight="1" x14ac:dyDescent="0.3">
      <c r="A285" s="747" t="s">
        <v>583</v>
      </c>
      <c r="B285" s="748" t="s">
        <v>584</v>
      </c>
      <c r="C285" s="749" t="s">
        <v>598</v>
      </c>
      <c r="D285" s="750" t="s">
        <v>599</v>
      </c>
      <c r="E285" s="751">
        <v>50113001</v>
      </c>
      <c r="F285" s="750" t="s">
        <v>618</v>
      </c>
      <c r="G285" s="749" t="s">
        <v>637</v>
      </c>
      <c r="H285" s="749">
        <v>180349</v>
      </c>
      <c r="I285" s="749">
        <v>180349</v>
      </c>
      <c r="J285" s="749" t="s">
        <v>1104</v>
      </c>
      <c r="K285" s="749" t="s">
        <v>1105</v>
      </c>
      <c r="L285" s="752">
        <v>185.91000000000003</v>
      </c>
      <c r="M285" s="752">
        <v>2</v>
      </c>
      <c r="N285" s="753">
        <v>371.82000000000005</v>
      </c>
    </row>
    <row r="286" spans="1:14" ht="14.4" customHeight="1" x14ac:dyDescent="0.3">
      <c r="A286" s="747" t="s">
        <v>583</v>
      </c>
      <c r="B286" s="748" t="s">
        <v>584</v>
      </c>
      <c r="C286" s="749" t="s">
        <v>598</v>
      </c>
      <c r="D286" s="750" t="s">
        <v>599</v>
      </c>
      <c r="E286" s="751">
        <v>50113001</v>
      </c>
      <c r="F286" s="750" t="s">
        <v>618</v>
      </c>
      <c r="G286" s="749" t="s">
        <v>637</v>
      </c>
      <c r="H286" s="749">
        <v>180367</v>
      </c>
      <c r="I286" s="749">
        <v>180367</v>
      </c>
      <c r="J286" s="749" t="s">
        <v>1106</v>
      </c>
      <c r="K286" s="749" t="s">
        <v>1107</v>
      </c>
      <c r="L286" s="752">
        <v>388.51</v>
      </c>
      <c r="M286" s="752">
        <v>1</v>
      </c>
      <c r="N286" s="753">
        <v>388.51</v>
      </c>
    </row>
    <row r="287" spans="1:14" ht="14.4" customHeight="1" x14ac:dyDescent="0.3">
      <c r="A287" s="747" t="s">
        <v>583</v>
      </c>
      <c r="B287" s="748" t="s">
        <v>584</v>
      </c>
      <c r="C287" s="749" t="s">
        <v>598</v>
      </c>
      <c r="D287" s="750" t="s">
        <v>599</v>
      </c>
      <c r="E287" s="751">
        <v>50113001</v>
      </c>
      <c r="F287" s="750" t="s">
        <v>618</v>
      </c>
      <c r="G287" s="749" t="s">
        <v>637</v>
      </c>
      <c r="H287" s="749">
        <v>180386</v>
      </c>
      <c r="I287" s="749">
        <v>180386</v>
      </c>
      <c r="J287" s="749" t="s">
        <v>1108</v>
      </c>
      <c r="K287" s="749" t="s">
        <v>1109</v>
      </c>
      <c r="L287" s="752">
        <v>816.98000000000013</v>
      </c>
      <c r="M287" s="752">
        <v>3</v>
      </c>
      <c r="N287" s="753">
        <v>2450.9400000000005</v>
      </c>
    </row>
    <row r="288" spans="1:14" ht="14.4" customHeight="1" x14ac:dyDescent="0.3">
      <c r="A288" s="747" t="s">
        <v>583</v>
      </c>
      <c r="B288" s="748" t="s">
        <v>584</v>
      </c>
      <c r="C288" s="749" t="s">
        <v>598</v>
      </c>
      <c r="D288" s="750" t="s">
        <v>599</v>
      </c>
      <c r="E288" s="751">
        <v>50113001</v>
      </c>
      <c r="F288" s="750" t="s">
        <v>618</v>
      </c>
      <c r="G288" s="749" t="s">
        <v>637</v>
      </c>
      <c r="H288" s="749">
        <v>144418</v>
      </c>
      <c r="I288" s="749">
        <v>144418</v>
      </c>
      <c r="J288" s="749" t="s">
        <v>1110</v>
      </c>
      <c r="K288" s="749" t="s">
        <v>1111</v>
      </c>
      <c r="L288" s="752">
        <v>474.27040900100127</v>
      </c>
      <c r="M288" s="752">
        <v>17.376408899999998</v>
      </c>
      <c r="N288" s="753">
        <v>8241.1165559716374</v>
      </c>
    </row>
    <row r="289" spans="1:14" ht="14.4" customHeight="1" x14ac:dyDescent="0.3">
      <c r="A289" s="747" t="s">
        <v>583</v>
      </c>
      <c r="B289" s="748" t="s">
        <v>584</v>
      </c>
      <c r="C289" s="749" t="s">
        <v>598</v>
      </c>
      <c r="D289" s="750" t="s">
        <v>599</v>
      </c>
      <c r="E289" s="751">
        <v>50113001</v>
      </c>
      <c r="F289" s="750" t="s">
        <v>618</v>
      </c>
      <c r="G289" s="749" t="s">
        <v>637</v>
      </c>
      <c r="H289" s="749">
        <v>144420</v>
      </c>
      <c r="I289" s="749">
        <v>144420</v>
      </c>
      <c r="J289" s="749" t="s">
        <v>1110</v>
      </c>
      <c r="K289" s="749" t="s">
        <v>1112</v>
      </c>
      <c r="L289" s="752">
        <v>204.52128855864279</v>
      </c>
      <c r="M289" s="752">
        <v>18.766044800000007</v>
      </c>
      <c r="N289" s="753">
        <v>3838.0556636452193</v>
      </c>
    </row>
    <row r="290" spans="1:14" ht="14.4" customHeight="1" x14ac:dyDescent="0.3">
      <c r="A290" s="747" t="s">
        <v>583</v>
      </c>
      <c r="B290" s="748" t="s">
        <v>584</v>
      </c>
      <c r="C290" s="749" t="s">
        <v>598</v>
      </c>
      <c r="D290" s="750" t="s">
        <v>599</v>
      </c>
      <c r="E290" s="751">
        <v>50113001</v>
      </c>
      <c r="F290" s="750" t="s">
        <v>618</v>
      </c>
      <c r="G290" s="749" t="s">
        <v>637</v>
      </c>
      <c r="H290" s="749">
        <v>844415</v>
      </c>
      <c r="I290" s="749">
        <v>104239</v>
      </c>
      <c r="J290" s="749" t="s">
        <v>1113</v>
      </c>
      <c r="K290" s="749" t="s">
        <v>1114</v>
      </c>
      <c r="L290" s="752">
        <v>90.650183887083571</v>
      </c>
      <c r="M290" s="752">
        <v>8.4355876000000016</v>
      </c>
      <c r="N290" s="753">
        <v>764.68756713560208</v>
      </c>
    </row>
    <row r="291" spans="1:14" ht="14.4" customHeight="1" x14ac:dyDescent="0.3">
      <c r="A291" s="747" t="s">
        <v>583</v>
      </c>
      <c r="B291" s="748" t="s">
        <v>584</v>
      </c>
      <c r="C291" s="749" t="s">
        <v>598</v>
      </c>
      <c r="D291" s="750" t="s">
        <v>599</v>
      </c>
      <c r="E291" s="751">
        <v>50113001</v>
      </c>
      <c r="F291" s="750" t="s">
        <v>618</v>
      </c>
      <c r="G291" s="749" t="s">
        <v>619</v>
      </c>
      <c r="H291" s="749">
        <v>214913</v>
      </c>
      <c r="I291" s="749">
        <v>214913</v>
      </c>
      <c r="J291" s="749" t="s">
        <v>1115</v>
      </c>
      <c r="K291" s="749" t="s">
        <v>1116</v>
      </c>
      <c r="L291" s="752">
        <v>121.75</v>
      </c>
      <c r="M291" s="752">
        <v>2</v>
      </c>
      <c r="N291" s="753">
        <v>243.5</v>
      </c>
    </row>
    <row r="292" spans="1:14" ht="14.4" customHeight="1" x14ac:dyDescent="0.3">
      <c r="A292" s="747" t="s">
        <v>583</v>
      </c>
      <c r="B292" s="748" t="s">
        <v>584</v>
      </c>
      <c r="C292" s="749" t="s">
        <v>598</v>
      </c>
      <c r="D292" s="750" t="s">
        <v>599</v>
      </c>
      <c r="E292" s="751">
        <v>50113001</v>
      </c>
      <c r="F292" s="750" t="s">
        <v>618</v>
      </c>
      <c r="G292" s="749" t="s">
        <v>619</v>
      </c>
      <c r="H292" s="749">
        <v>102420</v>
      </c>
      <c r="I292" s="749">
        <v>2420</v>
      </c>
      <c r="J292" s="749" t="s">
        <v>1117</v>
      </c>
      <c r="K292" s="749" t="s">
        <v>1118</v>
      </c>
      <c r="L292" s="752">
        <v>112.58500000000001</v>
      </c>
      <c r="M292" s="752">
        <v>2</v>
      </c>
      <c r="N292" s="753">
        <v>225.17000000000002</v>
      </c>
    </row>
    <row r="293" spans="1:14" ht="14.4" customHeight="1" x14ac:dyDescent="0.3">
      <c r="A293" s="747" t="s">
        <v>583</v>
      </c>
      <c r="B293" s="748" t="s">
        <v>584</v>
      </c>
      <c r="C293" s="749" t="s">
        <v>598</v>
      </c>
      <c r="D293" s="750" t="s">
        <v>599</v>
      </c>
      <c r="E293" s="751">
        <v>50113001</v>
      </c>
      <c r="F293" s="750" t="s">
        <v>618</v>
      </c>
      <c r="G293" s="749" t="s">
        <v>619</v>
      </c>
      <c r="H293" s="749">
        <v>226693</v>
      </c>
      <c r="I293" s="749">
        <v>226693</v>
      </c>
      <c r="J293" s="749" t="s">
        <v>1119</v>
      </c>
      <c r="K293" s="749" t="s">
        <v>1120</v>
      </c>
      <c r="L293" s="752">
        <v>18.54</v>
      </c>
      <c r="M293" s="752">
        <v>5</v>
      </c>
      <c r="N293" s="753">
        <v>92.699999999999989</v>
      </c>
    </row>
    <row r="294" spans="1:14" ht="14.4" customHeight="1" x14ac:dyDescent="0.3">
      <c r="A294" s="747" t="s">
        <v>583</v>
      </c>
      <c r="B294" s="748" t="s">
        <v>584</v>
      </c>
      <c r="C294" s="749" t="s">
        <v>598</v>
      </c>
      <c r="D294" s="750" t="s">
        <v>599</v>
      </c>
      <c r="E294" s="751">
        <v>50113001</v>
      </c>
      <c r="F294" s="750" t="s">
        <v>618</v>
      </c>
      <c r="G294" s="749" t="s">
        <v>619</v>
      </c>
      <c r="H294" s="749">
        <v>207820</v>
      </c>
      <c r="I294" s="749">
        <v>207820</v>
      </c>
      <c r="J294" s="749" t="s">
        <v>1121</v>
      </c>
      <c r="K294" s="749" t="s">
        <v>1122</v>
      </c>
      <c r="L294" s="752">
        <v>30.496400000000005</v>
      </c>
      <c r="M294" s="752">
        <v>50</v>
      </c>
      <c r="N294" s="753">
        <v>1524.8200000000002</v>
      </c>
    </row>
    <row r="295" spans="1:14" ht="14.4" customHeight="1" x14ac:dyDescent="0.3">
      <c r="A295" s="747" t="s">
        <v>583</v>
      </c>
      <c r="B295" s="748" t="s">
        <v>584</v>
      </c>
      <c r="C295" s="749" t="s">
        <v>598</v>
      </c>
      <c r="D295" s="750" t="s">
        <v>599</v>
      </c>
      <c r="E295" s="751">
        <v>50113001</v>
      </c>
      <c r="F295" s="750" t="s">
        <v>618</v>
      </c>
      <c r="G295" s="749" t="s">
        <v>619</v>
      </c>
      <c r="H295" s="749">
        <v>226434</v>
      </c>
      <c r="I295" s="749">
        <v>226434</v>
      </c>
      <c r="J295" s="749" t="s">
        <v>1123</v>
      </c>
      <c r="K295" s="749" t="s">
        <v>1124</v>
      </c>
      <c r="L295" s="752">
        <v>29.7</v>
      </c>
      <c r="M295" s="752">
        <v>2</v>
      </c>
      <c r="N295" s="753">
        <v>59.4</v>
      </c>
    </row>
    <row r="296" spans="1:14" ht="14.4" customHeight="1" x14ac:dyDescent="0.3">
      <c r="A296" s="747" t="s">
        <v>583</v>
      </c>
      <c r="B296" s="748" t="s">
        <v>584</v>
      </c>
      <c r="C296" s="749" t="s">
        <v>598</v>
      </c>
      <c r="D296" s="750" t="s">
        <v>599</v>
      </c>
      <c r="E296" s="751">
        <v>50113001</v>
      </c>
      <c r="F296" s="750" t="s">
        <v>618</v>
      </c>
      <c r="G296" s="749" t="s">
        <v>637</v>
      </c>
      <c r="H296" s="749">
        <v>177332</v>
      </c>
      <c r="I296" s="749">
        <v>177332</v>
      </c>
      <c r="J296" s="749" t="s">
        <v>1125</v>
      </c>
      <c r="K296" s="749" t="s">
        <v>1126</v>
      </c>
      <c r="L296" s="752">
        <v>66.19</v>
      </c>
      <c r="M296" s="752">
        <v>1</v>
      </c>
      <c r="N296" s="753">
        <v>66.19</v>
      </c>
    </row>
    <row r="297" spans="1:14" ht="14.4" customHeight="1" x14ac:dyDescent="0.3">
      <c r="A297" s="747" t="s">
        <v>583</v>
      </c>
      <c r="B297" s="748" t="s">
        <v>584</v>
      </c>
      <c r="C297" s="749" t="s">
        <v>598</v>
      </c>
      <c r="D297" s="750" t="s">
        <v>599</v>
      </c>
      <c r="E297" s="751">
        <v>50113001</v>
      </c>
      <c r="F297" s="750" t="s">
        <v>618</v>
      </c>
      <c r="G297" s="749" t="s">
        <v>619</v>
      </c>
      <c r="H297" s="749">
        <v>100269</v>
      </c>
      <c r="I297" s="749">
        <v>269</v>
      </c>
      <c r="J297" s="749" t="s">
        <v>1127</v>
      </c>
      <c r="K297" s="749" t="s">
        <v>1128</v>
      </c>
      <c r="L297" s="752">
        <v>40.570000000000007</v>
      </c>
      <c r="M297" s="752">
        <v>2</v>
      </c>
      <c r="N297" s="753">
        <v>81.140000000000015</v>
      </c>
    </row>
    <row r="298" spans="1:14" ht="14.4" customHeight="1" x14ac:dyDescent="0.3">
      <c r="A298" s="747" t="s">
        <v>583</v>
      </c>
      <c r="B298" s="748" t="s">
        <v>584</v>
      </c>
      <c r="C298" s="749" t="s">
        <v>598</v>
      </c>
      <c r="D298" s="750" t="s">
        <v>599</v>
      </c>
      <c r="E298" s="751">
        <v>50113001</v>
      </c>
      <c r="F298" s="750" t="s">
        <v>618</v>
      </c>
      <c r="G298" s="749" t="s">
        <v>637</v>
      </c>
      <c r="H298" s="749">
        <v>847149</v>
      </c>
      <c r="I298" s="749">
        <v>124115</v>
      </c>
      <c r="J298" s="749" t="s">
        <v>1129</v>
      </c>
      <c r="K298" s="749" t="s">
        <v>1033</v>
      </c>
      <c r="L298" s="752">
        <v>213.24</v>
      </c>
      <c r="M298" s="752">
        <v>1</v>
      </c>
      <c r="N298" s="753">
        <v>213.24</v>
      </c>
    </row>
    <row r="299" spans="1:14" ht="14.4" customHeight="1" x14ac:dyDescent="0.3">
      <c r="A299" s="747" t="s">
        <v>583</v>
      </c>
      <c r="B299" s="748" t="s">
        <v>584</v>
      </c>
      <c r="C299" s="749" t="s">
        <v>598</v>
      </c>
      <c r="D299" s="750" t="s">
        <v>599</v>
      </c>
      <c r="E299" s="751">
        <v>50113001</v>
      </c>
      <c r="F299" s="750" t="s">
        <v>618</v>
      </c>
      <c r="G299" s="749" t="s">
        <v>637</v>
      </c>
      <c r="H299" s="749">
        <v>845220</v>
      </c>
      <c r="I299" s="749">
        <v>101211</v>
      </c>
      <c r="J299" s="749" t="s">
        <v>1130</v>
      </c>
      <c r="K299" s="749" t="s">
        <v>1131</v>
      </c>
      <c r="L299" s="752">
        <v>219.58333333333337</v>
      </c>
      <c r="M299" s="752">
        <v>3</v>
      </c>
      <c r="N299" s="753">
        <v>658.75000000000011</v>
      </c>
    </row>
    <row r="300" spans="1:14" ht="14.4" customHeight="1" x14ac:dyDescent="0.3">
      <c r="A300" s="747" t="s">
        <v>583</v>
      </c>
      <c r="B300" s="748" t="s">
        <v>584</v>
      </c>
      <c r="C300" s="749" t="s">
        <v>598</v>
      </c>
      <c r="D300" s="750" t="s">
        <v>599</v>
      </c>
      <c r="E300" s="751">
        <v>50113001</v>
      </c>
      <c r="F300" s="750" t="s">
        <v>618</v>
      </c>
      <c r="G300" s="749" t="s">
        <v>619</v>
      </c>
      <c r="H300" s="749">
        <v>846338</v>
      </c>
      <c r="I300" s="749">
        <v>122685</v>
      </c>
      <c r="J300" s="749" t="s">
        <v>1132</v>
      </c>
      <c r="K300" s="749" t="s">
        <v>814</v>
      </c>
      <c r="L300" s="752">
        <v>116.04</v>
      </c>
      <c r="M300" s="752">
        <v>1</v>
      </c>
      <c r="N300" s="753">
        <v>116.04</v>
      </c>
    </row>
    <row r="301" spans="1:14" ht="14.4" customHeight="1" x14ac:dyDescent="0.3">
      <c r="A301" s="747" t="s">
        <v>583</v>
      </c>
      <c r="B301" s="748" t="s">
        <v>584</v>
      </c>
      <c r="C301" s="749" t="s">
        <v>598</v>
      </c>
      <c r="D301" s="750" t="s">
        <v>599</v>
      </c>
      <c r="E301" s="751">
        <v>50113001</v>
      </c>
      <c r="F301" s="750" t="s">
        <v>618</v>
      </c>
      <c r="G301" s="749" t="s">
        <v>619</v>
      </c>
      <c r="H301" s="749">
        <v>207692</v>
      </c>
      <c r="I301" s="749">
        <v>207692</v>
      </c>
      <c r="J301" s="749" t="s">
        <v>1133</v>
      </c>
      <c r="K301" s="749" t="s">
        <v>1134</v>
      </c>
      <c r="L301" s="752">
        <v>40.240000000000009</v>
      </c>
      <c r="M301" s="752">
        <v>1</v>
      </c>
      <c r="N301" s="753">
        <v>40.240000000000009</v>
      </c>
    </row>
    <row r="302" spans="1:14" ht="14.4" customHeight="1" x14ac:dyDescent="0.3">
      <c r="A302" s="747" t="s">
        <v>583</v>
      </c>
      <c r="B302" s="748" t="s">
        <v>584</v>
      </c>
      <c r="C302" s="749" t="s">
        <v>598</v>
      </c>
      <c r="D302" s="750" t="s">
        <v>599</v>
      </c>
      <c r="E302" s="751">
        <v>50113001</v>
      </c>
      <c r="F302" s="750" t="s">
        <v>618</v>
      </c>
      <c r="G302" s="749" t="s">
        <v>619</v>
      </c>
      <c r="H302" s="749">
        <v>104207</v>
      </c>
      <c r="I302" s="749">
        <v>4207</v>
      </c>
      <c r="J302" s="749" t="s">
        <v>1135</v>
      </c>
      <c r="K302" s="749" t="s">
        <v>1136</v>
      </c>
      <c r="L302" s="752">
        <v>39.799999999999997</v>
      </c>
      <c r="M302" s="752">
        <v>2</v>
      </c>
      <c r="N302" s="753">
        <v>79.599999999999994</v>
      </c>
    </row>
    <row r="303" spans="1:14" ht="14.4" customHeight="1" x14ac:dyDescent="0.3">
      <c r="A303" s="747" t="s">
        <v>583</v>
      </c>
      <c r="B303" s="748" t="s">
        <v>584</v>
      </c>
      <c r="C303" s="749" t="s">
        <v>598</v>
      </c>
      <c r="D303" s="750" t="s">
        <v>599</v>
      </c>
      <c r="E303" s="751">
        <v>50113001</v>
      </c>
      <c r="F303" s="750" t="s">
        <v>618</v>
      </c>
      <c r="G303" s="749" t="s">
        <v>619</v>
      </c>
      <c r="H303" s="749">
        <v>177047</v>
      </c>
      <c r="I303" s="749">
        <v>77047</v>
      </c>
      <c r="J303" s="749" t="s">
        <v>1137</v>
      </c>
      <c r="K303" s="749" t="s">
        <v>1138</v>
      </c>
      <c r="L303" s="752">
        <v>117.96000000000002</v>
      </c>
      <c r="M303" s="752">
        <v>1</v>
      </c>
      <c r="N303" s="753">
        <v>117.96000000000002</v>
      </c>
    </row>
    <row r="304" spans="1:14" ht="14.4" customHeight="1" x14ac:dyDescent="0.3">
      <c r="A304" s="747" t="s">
        <v>583</v>
      </c>
      <c r="B304" s="748" t="s">
        <v>584</v>
      </c>
      <c r="C304" s="749" t="s">
        <v>598</v>
      </c>
      <c r="D304" s="750" t="s">
        <v>599</v>
      </c>
      <c r="E304" s="751">
        <v>50113001</v>
      </c>
      <c r="F304" s="750" t="s">
        <v>618</v>
      </c>
      <c r="G304" s="749" t="s">
        <v>619</v>
      </c>
      <c r="H304" s="749">
        <v>156351</v>
      </c>
      <c r="I304" s="749">
        <v>56351</v>
      </c>
      <c r="J304" s="749" t="s">
        <v>1139</v>
      </c>
      <c r="K304" s="749" t="s">
        <v>916</v>
      </c>
      <c r="L304" s="752">
        <v>32.310625000000002</v>
      </c>
      <c r="M304" s="752">
        <v>16</v>
      </c>
      <c r="N304" s="753">
        <v>516.97</v>
      </c>
    </row>
    <row r="305" spans="1:14" ht="14.4" customHeight="1" x14ac:dyDescent="0.3">
      <c r="A305" s="747" t="s">
        <v>583</v>
      </c>
      <c r="B305" s="748" t="s">
        <v>584</v>
      </c>
      <c r="C305" s="749" t="s">
        <v>598</v>
      </c>
      <c r="D305" s="750" t="s">
        <v>599</v>
      </c>
      <c r="E305" s="751">
        <v>50113001</v>
      </c>
      <c r="F305" s="750" t="s">
        <v>618</v>
      </c>
      <c r="G305" s="749" t="s">
        <v>585</v>
      </c>
      <c r="H305" s="749">
        <v>1633</v>
      </c>
      <c r="I305" s="749">
        <v>1633</v>
      </c>
      <c r="J305" s="749" t="s">
        <v>1140</v>
      </c>
      <c r="K305" s="749" t="s">
        <v>1141</v>
      </c>
      <c r="L305" s="752">
        <v>27.010000000000005</v>
      </c>
      <c r="M305" s="752">
        <v>3</v>
      </c>
      <c r="N305" s="753">
        <v>81.030000000000015</v>
      </c>
    </row>
    <row r="306" spans="1:14" ht="14.4" customHeight="1" x14ac:dyDescent="0.3">
      <c r="A306" s="747" t="s">
        <v>583</v>
      </c>
      <c r="B306" s="748" t="s">
        <v>584</v>
      </c>
      <c r="C306" s="749" t="s">
        <v>598</v>
      </c>
      <c r="D306" s="750" t="s">
        <v>599</v>
      </c>
      <c r="E306" s="751">
        <v>50113001</v>
      </c>
      <c r="F306" s="750" t="s">
        <v>618</v>
      </c>
      <c r="G306" s="749" t="s">
        <v>585</v>
      </c>
      <c r="H306" s="749">
        <v>101631</v>
      </c>
      <c r="I306" s="749">
        <v>1631</v>
      </c>
      <c r="J306" s="749" t="s">
        <v>1142</v>
      </c>
      <c r="K306" s="749" t="s">
        <v>1143</v>
      </c>
      <c r="L306" s="752">
        <v>51.22000000000002</v>
      </c>
      <c r="M306" s="752">
        <v>3</v>
      </c>
      <c r="N306" s="753">
        <v>153.66000000000005</v>
      </c>
    </row>
    <row r="307" spans="1:14" ht="14.4" customHeight="1" x14ac:dyDescent="0.3">
      <c r="A307" s="747" t="s">
        <v>583</v>
      </c>
      <c r="B307" s="748" t="s">
        <v>584</v>
      </c>
      <c r="C307" s="749" t="s">
        <v>598</v>
      </c>
      <c r="D307" s="750" t="s">
        <v>599</v>
      </c>
      <c r="E307" s="751">
        <v>50113001</v>
      </c>
      <c r="F307" s="750" t="s">
        <v>618</v>
      </c>
      <c r="G307" s="749" t="s">
        <v>619</v>
      </c>
      <c r="H307" s="749">
        <v>182952</v>
      </c>
      <c r="I307" s="749">
        <v>82952</v>
      </c>
      <c r="J307" s="749" t="s">
        <v>1144</v>
      </c>
      <c r="K307" s="749" t="s">
        <v>1145</v>
      </c>
      <c r="L307" s="752">
        <v>175.40000000000003</v>
      </c>
      <c r="M307" s="752">
        <v>26</v>
      </c>
      <c r="N307" s="753">
        <v>4560.4000000000005</v>
      </c>
    </row>
    <row r="308" spans="1:14" ht="14.4" customHeight="1" x14ac:dyDescent="0.3">
      <c r="A308" s="747" t="s">
        <v>583</v>
      </c>
      <c r="B308" s="748" t="s">
        <v>584</v>
      </c>
      <c r="C308" s="749" t="s">
        <v>598</v>
      </c>
      <c r="D308" s="750" t="s">
        <v>599</v>
      </c>
      <c r="E308" s="751">
        <v>50113001</v>
      </c>
      <c r="F308" s="750" t="s">
        <v>618</v>
      </c>
      <c r="G308" s="749" t="s">
        <v>637</v>
      </c>
      <c r="H308" s="749">
        <v>191280</v>
      </c>
      <c r="I308" s="749">
        <v>91280</v>
      </c>
      <c r="J308" s="749" t="s">
        <v>1146</v>
      </c>
      <c r="K308" s="749" t="s">
        <v>1147</v>
      </c>
      <c r="L308" s="752">
        <v>59.99</v>
      </c>
      <c r="M308" s="752">
        <v>2</v>
      </c>
      <c r="N308" s="753">
        <v>119.98</v>
      </c>
    </row>
    <row r="309" spans="1:14" ht="14.4" customHeight="1" x14ac:dyDescent="0.3">
      <c r="A309" s="747" t="s">
        <v>583</v>
      </c>
      <c r="B309" s="748" t="s">
        <v>584</v>
      </c>
      <c r="C309" s="749" t="s">
        <v>598</v>
      </c>
      <c r="D309" s="750" t="s">
        <v>599</v>
      </c>
      <c r="E309" s="751">
        <v>50113001</v>
      </c>
      <c r="F309" s="750" t="s">
        <v>618</v>
      </c>
      <c r="G309" s="749" t="s">
        <v>637</v>
      </c>
      <c r="H309" s="749">
        <v>193969</v>
      </c>
      <c r="I309" s="749">
        <v>93969</v>
      </c>
      <c r="J309" s="749" t="s">
        <v>1146</v>
      </c>
      <c r="K309" s="749" t="s">
        <v>1148</v>
      </c>
      <c r="L309" s="752">
        <v>66</v>
      </c>
      <c r="M309" s="752">
        <v>1</v>
      </c>
      <c r="N309" s="753">
        <v>66</v>
      </c>
    </row>
    <row r="310" spans="1:14" ht="14.4" customHeight="1" x14ac:dyDescent="0.3">
      <c r="A310" s="747" t="s">
        <v>583</v>
      </c>
      <c r="B310" s="748" t="s">
        <v>584</v>
      </c>
      <c r="C310" s="749" t="s">
        <v>598</v>
      </c>
      <c r="D310" s="750" t="s">
        <v>599</v>
      </c>
      <c r="E310" s="751">
        <v>50113001</v>
      </c>
      <c r="F310" s="750" t="s">
        <v>618</v>
      </c>
      <c r="G310" s="749" t="s">
        <v>637</v>
      </c>
      <c r="H310" s="749">
        <v>130652</v>
      </c>
      <c r="I310" s="749">
        <v>30652</v>
      </c>
      <c r="J310" s="749" t="s">
        <v>1149</v>
      </c>
      <c r="K310" s="749" t="s">
        <v>1150</v>
      </c>
      <c r="L310" s="752">
        <v>105.27666666666669</v>
      </c>
      <c r="M310" s="752">
        <v>3</v>
      </c>
      <c r="N310" s="753">
        <v>315.83000000000004</v>
      </c>
    </row>
    <row r="311" spans="1:14" ht="14.4" customHeight="1" x14ac:dyDescent="0.3">
      <c r="A311" s="747" t="s">
        <v>583</v>
      </c>
      <c r="B311" s="748" t="s">
        <v>584</v>
      </c>
      <c r="C311" s="749" t="s">
        <v>598</v>
      </c>
      <c r="D311" s="750" t="s">
        <v>599</v>
      </c>
      <c r="E311" s="751">
        <v>50113001</v>
      </c>
      <c r="F311" s="750" t="s">
        <v>618</v>
      </c>
      <c r="G311" s="749" t="s">
        <v>619</v>
      </c>
      <c r="H311" s="749">
        <v>144357</v>
      </c>
      <c r="I311" s="749">
        <v>44357</v>
      </c>
      <c r="J311" s="749" t="s">
        <v>1151</v>
      </c>
      <c r="K311" s="749" t="s">
        <v>1152</v>
      </c>
      <c r="L311" s="752">
        <v>3231.36</v>
      </c>
      <c r="M311" s="752">
        <v>6</v>
      </c>
      <c r="N311" s="753">
        <v>19388.16</v>
      </c>
    </row>
    <row r="312" spans="1:14" ht="14.4" customHeight="1" x14ac:dyDescent="0.3">
      <c r="A312" s="747" t="s">
        <v>583</v>
      </c>
      <c r="B312" s="748" t="s">
        <v>584</v>
      </c>
      <c r="C312" s="749" t="s">
        <v>598</v>
      </c>
      <c r="D312" s="750" t="s">
        <v>599</v>
      </c>
      <c r="E312" s="751">
        <v>50113001</v>
      </c>
      <c r="F312" s="750" t="s">
        <v>618</v>
      </c>
      <c r="G312" s="749" t="s">
        <v>619</v>
      </c>
      <c r="H312" s="749">
        <v>118304</v>
      </c>
      <c r="I312" s="749">
        <v>18304</v>
      </c>
      <c r="J312" s="749" t="s">
        <v>1153</v>
      </c>
      <c r="K312" s="749" t="s">
        <v>1154</v>
      </c>
      <c r="L312" s="752">
        <v>185.61</v>
      </c>
      <c r="M312" s="752">
        <v>1</v>
      </c>
      <c r="N312" s="753">
        <v>185.61</v>
      </c>
    </row>
    <row r="313" spans="1:14" ht="14.4" customHeight="1" x14ac:dyDescent="0.3">
      <c r="A313" s="747" t="s">
        <v>583</v>
      </c>
      <c r="B313" s="748" t="s">
        <v>584</v>
      </c>
      <c r="C313" s="749" t="s">
        <v>598</v>
      </c>
      <c r="D313" s="750" t="s">
        <v>599</v>
      </c>
      <c r="E313" s="751">
        <v>50113001</v>
      </c>
      <c r="F313" s="750" t="s">
        <v>618</v>
      </c>
      <c r="G313" s="749" t="s">
        <v>619</v>
      </c>
      <c r="H313" s="749">
        <v>159358</v>
      </c>
      <c r="I313" s="749">
        <v>59358</v>
      </c>
      <c r="J313" s="749" t="s">
        <v>1155</v>
      </c>
      <c r="K313" s="749" t="s">
        <v>1156</v>
      </c>
      <c r="L313" s="752">
        <v>333.00666666666672</v>
      </c>
      <c r="M313" s="752">
        <v>6</v>
      </c>
      <c r="N313" s="753">
        <v>1998.0400000000002</v>
      </c>
    </row>
    <row r="314" spans="1:14" ht="14.4" customHeight="1" x14ac:dyDescent="0.3">
      <c r="A314" s="747" t="s">
        <v>583</v>
      </c>
      <c r="B314" s="748" t="s">
        <v>584</v>
      </c>
      <c r="C314" s="749" t="s">
        <v>598</v>
      </c>
      <c r="D314" s="750" t="s">
        <v>599</v>
      </c>
      <c r="E314" s="751">
        <v>50113001</v>
      </c>
      <c r="F314" s="750" t="s">
        <v>618</v>
      </c>
      <c r="G314" s="749" t="s">
        <v>619</v>
      </c>
      <c r="H314" s="749">
        <v>159357</v>
      </c>
      <c r="I314" s="749">
        <v>59357</v>
      </c>
      <c r="J314" s="749" t="s">
        <v>1155</v>
      </c>
      <c r="K314" s="749" t="s">
        <v>1157</v>
      </c>
      <c r="L314" s="752">
        <v>188.88</v>
      </c>
      <c r="M314" s="752">
        <v>17</v>
      </c>
      <c r="N314" s="753">
        <v>3210.96</v>
      </c>
    </row>
    <row r="315" spans="1:14" ht="14.4" customHeight="1" x14ac:dyDescent="0.3">
      <c r="A315" s="747" t="s">
        <v>583</v>
      </c>
      <c r="B315" s="748" t="s">
        <v>584</v>
      </c>
      <c r="C315" s="749" t="s">
        <v>598</v>
      </c>
      <c r="D315" s="750" t="s">
        <v>599</v>
      </c>
      <c r="E315" s="751">
        <v>50113001</v>
      </c>
      <c r="F315" s="750" t="s">
        <v>618</v>
      </c>
      <c r="G315" s="749" t="s">
        <v>619</v>
      </c>
      <c r="H315" s="749">
        <v>207053</v>
      </c>
      <c r="I315" s="749">
        <v>207053</v>
      </c>
      <c r="J315" s="749" t="s">
        <v>1158</v>
      </c>
      <c r="K315" s="749" t="s">
        <v>1159</v>
      </c>
      <c r="L315" s="752">
        <v>231.10999999999999</v>
      </c>
      <c r="M315" s="752">
        <v>3</v>
      </c>
      <c r="N315" s="753">
        <v>693.32999999999993</v>
      </c>
    </row>
    <row r="316" spans="1:14" ht="14.4" customHeight="1" x14ac:dyDescent="0.3">
      <c r="A316" s="747" t="s">
        <v>583</v>
      </c>
      <c r="B316" s="748" t="s">
        <v>584</v>
      </c>
      <c r="C316" s="749" t="s">
        <v>598</v>
      </c>
      <c r="D316" s="750" t="s">
        <v>599</v>
      </c>
      <c r="E316" s="751">
        <v>50113001</v>
      </c>
      <c r="F316" s="750" t="s">
        <v>618</v>
      </c>
      <c r="G316" s="749" t="s">
        <v>637</v>
      </c>
      <c r="H316" s="749">
        <v>145551</v>
      </c>
      <c r="I316" s="749">
        <v>145551</v>
      </c>
      <c r="J316" s="749" t="s">
        <v>1160</v>
      </c>
      <c r="K316" s="749" t="s">
        <v>973</v>
      </c>
      <c r="L316" s="752">
        <v>69.236000000000004</v>
      </c>
      <c r="M316" s="752">
        <v>5</v>
      </c>
      <c r="N316" s="753">
        <v>346.18</v>
      </c>
    </row>
    <row r="317" spans="1:14" ht="14.4" customHeight="1" x14ac:dyDescent="0.3">
      <c r="A317" s="747" t="s">
        <v>583</v>
      </c>
      <c r="B317" s="748" t="s">
        <v>584</v>
      </c>
      <c r="C317" s="749" t="s">
        <v>598</v>
      </c>
      <c r="D317" s="750" t="s">
        <v>599</v>
      </c>
      <c r="E317" s="751">
        <v>50113001</v>
      </c>
      <c r="F317" s="750" t="s">
        <v>618</v>
      </c>
      <c r="G317" s="749" t="s">
        <v>637</v>
      </c>
      <c r="H317" s="749">
        <v>145567</v>
      </c>
      <c r="I317" s="749">
        <v>145567</v>
      </c>
      <c r="J317" s="749" t="s">
        <v>1161</v>
      </c>
      <c r="K317" s="749" t="s">
        <v>635</v>
      </c>
      <c r="L317" s="752">
        <v>106.71000000000002</v>
      </c>
      <c r="M317" s="752">
        <v>2</v>
      </c>
      <c r="N317" s="753">
        <v>213.42000000000004</v>
      </c>
    </row>
    <row r="318" spans="1:14" ht="14.4" customHeight="1" x14ac:dyDescent="0.3">
      <c r="A318" s="747" t="s">
        <v>583</v>
      </c>
      <c r="B318" s="748" t="s">
        <v>584</v>
      </c>
      <c r="C318" s="749" t="s">
        <v>598</v>
      </c>
      <c r="D318" s="750" t="s">
        <v>599</v>
      </c>
      <c r="E318" s="751">
        <v>50113001</v>
      </c>
      <c r="F318" s="750" t="s">
        <v>618</v>
      </c>
      <c r="G318" s="749" t="s">
        <v>637</v>
      </c>
      <c r="H318" s="749">
        <v>850155</v>
      </c>
      <c r="I318" s="749">
        <v>145574</v>
      </c>
      <c r="J318" s="749" t="s">
        <v>1161</v>
      </c>
      <c r="K318" s="749" t="s">
        <v>1162</v>
      </c>
      <c r="L318" s="752">
        <v>359.62999999999994</v>
      </c>
      <c r="M318" s="752">
        <v>1</v>
      </c>
      <c r="N318" s="753">
        <v>359.62999999999994</v>
      </c>
    </row>
    <row r="319" spans="1:14" ht="14.4" customHeight="1" x14ac:dyDescent="0.3">
      <c r="A319" s="747" t="s">
        <v>583</v>
      </c>
      <c r="B319" s="748" t="s">
        <v>584</v>
      </c>
      <c r="C319" s="749" t="s">
        <v>598</v>
      </c>
      <c r="D319" s="750" t="s">
        <v>599</v>
      </c>
      <c r="E319" s="751">
        <v>50113001</v>
      </c>
      <c r="F319" s="750" t="s">
        <v>618</v>
      </c>
      <c r="G319" s="749" t="s">
        <v>619</v>
      </c>
      <c r="H319" s="749">
        <v>192086</v>
      </c>
      <c r="I319" s="749">
        <v>92086</v>
      </c>
      <c r="J319" s="749" t="s">
        <v>1163</v>
      </c>
      <c r="K319" s="749" t="s">
        <v>941</v>
      </c>
      <c r="L319" s="752">
        <v>136.40666666666667</v>
      </c>
      <c r="M319" s="752">
        <v>3</v>
      </c>
      <c r="N319" s="753">
        <v>409.22</v>
      </c>
    </row>
    <row r="320" spans="1:14" ht="14.4" customHeight="1" x14ac:dyDescent="0.3">
      <c r="A320" s="747" t="s">
        <v>583</v>
      </c>
      <c r="B320" s="748" t="s">
        <v>584</v>
      </c>
      <c r="C320" s="749" t="s">
        <v>598</v>
      </c>
      <c r="D320" s="750" t="s">
        <v>599</v>
      </c>
      <c r="E320" s="751">
        <v>50113001</v>
      </c>
      <c r="F320" s="750" t="s">
        <v>618</v>
      </c>
      <c r="G320" s="749" t="s">
        <v>619</v>
      </c>
      <c r="H320" s="749">
        <v>100810</v>
      </c>
      <c r="I320" s="749">
        <v>810</v>
      </c>
      <c r="J320" s="749" t="s">
        <v>1164</v>
      </c>
      <c r="K320" s="749" t="s">
        <v>1165</v>
      </c>
      <c r="L320" s="752">
        <v>57.77</v>
      </c>
      <c r="M320" s="752">
        <v>1</v>
      </c>
      <c r="N320" s="753">
        <v>57.77</v>
      </c>
    </row>
    <row r="321" spans="1:14" ht="14.4" customHeight="1" x14ac:dyDescent="0.3">
      <c r="A321" s="747" t="s">
        <v>583</v>
      </c>
      <c r="B321" s="748" t="s">
        <v>584</v>
      </c>
      <c r="C321" s="749" t="s">
        <v>598</v>
      </c>
      <c r="D321" s="750" t="s">
        <v>599</v>
      </c>
      <c r="E321" s="751">
        <v>50113001</v>
      </c>
      <c r="F321" s="750" t="s">
        <v>618</v>
      </c>
      <c r="G321" s="749" t="s">
        <v>619</v>
      </c>
      <c r="H321" s="749">
        <v>180058</v>
      </c>
      <c r="I321" s="749">
        <v>80058</v>
      </c>
      <c r="J321" s="749" t="s">
        <v>1166</v>
      </c>
      <c r="K321" s="749" t="s">
        <v>1167</v>
      </c>
      <c r="L321" s="752">
        <v>123.41000000000001</v>
      </c>
      <c r="M321" s="752">
        <v>1</v>
      </c>
      <c r="N321" s="753">
        <v>123.41000000000001</v>
      </c>
    </row>
    <row r="322" spans="1:14" ht="14.4" customHeight="1" x14ac:dyDescent="0.3">
      <c r="A322" s="747" t="s">
        <v>583</v>
      </c>
      <c r="B322" s="748" t="s">
        <v>584</v>
      </c>
      <c r="C322" s="749" t="s">
        <v>598</v>
      </c>
      <c r="D322" s="750" t="s">
        <v>599</v>
      </c>
      <c r="E322" s="751">
        <v>50113001</v>
      </c>
      <c r="F322" s="750" t="s">
        <v>618</v>
      </c>
      <c r="G322" s="749" t="s">
        <v>619</v>
      </c>
      <c r="H322" s="749">
        <v>208204</v>
      </c>
      <c r="I322" s="749">
        <v>208204</v>
      </c>
      <c r="J322" s="749" t="s">
        <v>1168</v>
      </c>
      <c r="K322" s="749" t="s">
        <v>1169</v>
      </c>
      <c r="L322" s="752">
        <v>48.97999999999999</v>
      </c>
      <c r="M322" s="752">
        <v>1</v>
      </c>
      <c r="N322" s="753">
        <v>48.97999999999999</v>
      </c>
    </row>
    <row r="323" spans="1:14" ht="14.4" customHeight="1" x14ac:dyDescent="0.3">
      <c r="A323" s="747" t="s">
        <v>583</v>
      </c>
      <c r="B323" s="748" t="s">
        <v>584</v>
      </c>
      <c r="C323" s="749" t="s">
        <v>598</v>
      </c>
      <c r="D323" s="750" t="s">
        <v>599</v>
      </c>
      <c r="E323" s="751">
        <v>50113001</v>
      </c>
      <c r="F323" s="750" t="s">
        <v>618</v>
      </c>
      <c r="G323" s="749" t="s">
        <v>619</v>
      </c>
      <c r="H323" s="749">
        <v>208207</v>
      </c>
      <c r="I323" s="749">
        <v>208207</v>
      </c>
      <c r="J323" s="749" t="s">
        <v>1170</v>
      </c>
      <c r="K323" s="749" t="s">
        <v>1171</v>
      </c>
      <c r="L323" s="752">
        <v>81.090000000000046</v>
      </c>
      <c r="M323" s="752">
        <v>1</v>
      </c>
      <c r="N323" s="753">
        <v>81.090000000000046</v>
      </c>
    </row>
    <row r="324" spans="1:14" ht="14.4" customHeight="1" x14ac:dyDescent="0.3">
      <c r="A324" s="747" t="s">
        <v>583</v>
      </c>
      <c r="B324" s="748" t="s">
        <v>584</v>
      </c>
      <c r="C324" s="749" t="s">
        <v>598</v>
      </c>
      <c r="D324" s="750" t="s">
        <v>599</v>
      </c>
      <c r="E324" s="751">
        <v>50113001</v>
      </c>
      <c r="F324" s="750" t="s">
        <v>618</v>
      </c>
      <c r="G324" s="749" t="s">
        <v>637</v>
      </c>
      <c r="H324" s="749">
        <v>109710</v>
      </c>
      <c r="I324" s="749">
        <v>9710</v>
      </c>
      <c r="J324" s="749" t="s">
        <v>1172</v>
      </c>
      <c r="K324" s="749" t="s">
        <v>1173</v>
      </c>
      <c r="L324" s="752">
        <v>67.350000000000009</v>
      </c>
      <c r="M324" s="752">
        <v>5</v>
      </c>
      <c r="N324" s="753">
        <v>336.75000000000006</v>
      </c>
    </row>
    <row r="325" spans="1:14" ht="14.4" customHeight="1" x14ac:dyDescent="0.3">
      <c r="A325" s="747" t="s">
        <v>583</v>
      </c>
      <c r="B325" s="748" t="s">
        <v>584</v>
      </c>
      <c r="C325" s="749" t="s">
        <v>598</v>
      </c>
      <c r="D325" s="750" t="s">
        <v>599</v>
      </c>
      <c r="E325" s="751">
        <v>50113001</v>
      </c>
      <c r="F325" s="750" t="s">
        <v>618</v>
      </c>
      <c r="G325" s="749" t="s">
        <v>637</v>
      </c>
      <c r="H325" s="749">
        <v>109709</v>
      </c>
      <c r="I325" s="749">
        <v>9709</v>
      </c>
      <c r="J325" s="749" t="s">
        <v>1172</v>
      </c>
      <c r="K325" s="749" t="s">
        <v>1174</v>
      </c>
      <c r="L325" s="752">
        <v>64.965199999999982</v>
      </c>
      <c r="M325" s="752">
        <v>25</v>
      </c>
      <c r="N325" s="753">
        <v>1624.1299999999997</v>
      </c>
    </row>
    <row r="326" spans="1:14" ht="14.4" customHeight="1" x14ac:dyDescent="0.3">
      <c r="A326" s="747" t="s">
        <v>583</v>
      </c>
      <c r="B326" s="748" t="s">
        <v>584</v>
      </c>
      <c r="C326" s="749" t="s">
        <v>598</v>
      </c>
      <c r="D326" s="750" t="s">
        <v>599</v>
      </c>
      <c r="E326" s="751">
        <v>50113001</v>
      </c>
      <c r="F326" s="750" t="s">
        <v>618</v>
      </c>
      <c r="G326" s="749" t="s">
        <v>619</v>
      </c>
      <c r="H326" s="749">
        <v>848866</v>
      </c>
      <c r="I326" s="749">
        <v>119654</v>
      </c>
      <c r="J326" s="749" t="s">
        <v>1175</v>
      </c>
      <c r="K326" s="749" t="s">
        <v>1176</v>
      </c>
      <c r="L326" s="752">
        <v>255.39999999999998</v>
      </c>
      <c r="M326" s="752">
        <v>2</v>
      </c>
      <c r="N326" s="753">
        <v>510.79999999999995</v>
      </c>
    </row>
    <row r="327" spans="1:14" ht="14.4" customHeight="1" x14ac:dyDescent="0.3">
      <c r="A327" s="747" t="s">
        <v>583</v>
      </c>
      <c r="B327" s="748" t="s">
        <v>584</v>
      </c>
      <c r="C327" s="749" t="s">
        <v>598</v>
      </c>
      <c r="D327" s="750" t="s">
        <v>599</v>
      </c>
      <c r="E327" s="751">
        <v>50113001</v>
      </c>
      <c r="F327" s="750" t="s">
        <v>618</v>
      </c>
      <c r="G327" s="749" t="s">
        <v>637</v>
      </c>
      <c r="H327" s="749">
        <v>848251</v>
      </c>
      <c r="I327" s="749">
        <v>122632</v>
      </c>
      <c r="J327" s="749" t="s">
        <v>1177</v>
      </c>
      <c r="K327" s="749" t="s">
        <v>1178</v>
      </c>
      <c r="L327" s="752">
        <v>208.61499999999998</v>
      </c>
      <c r="M327" s="752">
        <v>2</v>
      </c>
      <c r="N327" s="753">
        <v>417.22999999999996</v>
      </c>
    </row>
    <row r="328" spans="1:14" ht="14.4" customHeight="1" x14ac:dyDescent="0.3">
      <c r="A328" s="747" t="s">
        <v>583</v>
      </c>
      <c r="B328" s="748" t="s">
        <v>584</v>
      </c>
      <c r="C328" s="749" t="s">
        <v>598</v>
      </c>
      <c r="D328" s="750" t="s">
        <v>599</v>
      </c>
      <c r="E328" s="751">
        <v>50113001</v>
      </c>
      <c r="F328" s="750" t="s">
        <v>618</v>
      </c>
      <c r="G328" s="749" t="s">
        <v>619</v>
      </c>
      <c r="H328" s="749">
        <v>149014</v>
      </c>
      <c r="I328" s="749">
        <v>49014</v>
      </c>
      <c r="J328" s="749" t="s">
        <v>1179</v>
      </c>
      <c r="K328" s="749" t="s">
        <v>1180</v>
      </c>
      <c r="L328" s="752">
        <v>101.5</v>
      </c>
      <c r="M328" s="752">
        <v>1</v>
      </c>
      <c r="N328" s="753">
        <v>101.5</v>
      </c>
    </row>
    <row r="329" spans="1:14" ht="14.4" customHeight="1" x14ac:dyDescent="0.3">
      <c r="A329" s="747" t="s">
        <v>583</v>
      </c>
      <c r="B329" s="748" t="s">
        <v>584</v>
      </c>
      <c r="C329" s="749" t="s">
        <v>598</v>
      </c>
      <c r="D329" s="750" t="s">
        <v>599</v>
      </c>
      <c r="E329" s="751">
        <v>50113001</v>
      </c>
      <c r="F329" s="750" t="s">
        <v>618</v>
      </c>
      <c r="G329" s="749" t="s">
        <v>619</v>
      </c>
      <c r="H329" s="749">
        <v>844145</v>
      </c>
      <c r="I329" s="749">
        <v>56350</v>
      </c>
      <c r="J329" s="749" t="s">
        <v>1181</v>
      </c>
      <c r="K329" s="749" t="s">
        <v>916</v>
      </c>
      <c r="L329" s="752">
        <v>32.982105263157898</v>
      </c>
      <c r="M329" s="752">
        <v>19</v>
      </c>
      <c r="N329" s="753">
        <v>626.66000000000008</v>
      </c>
    </row>
    <row r="330" spans="1:14" ht="14.4" customHeight="1" x14ac:dyDescent="0.3">
      <c r="A330" s="747" t="s">
        <v>583</v>
      </c>
      <c r="B330" s="748" t="s">
        <v>584</v>
      </c>
      <c r="C330" s="749" t="s">
        <v>598</v>
      </c>
      <c r="D330" s="750" t="s">
        <v>599</v>
      </c>
      <c r="E330" s="751">
        <v>50113001</v>
      </c>
      <c r="F330" s="750" t="s">
        <v>618</v>
      </c>
      <c r="G330" s="749" t="s">
        <v>619</v>
      </c>
      <c r="H330" s="749">
        <v>188900</v>
      </c>
      <c r="I330" s="749">
        <v>88900</v>
      </c>
      <c r="J330" s="749" t="s">
        <v>1182</v>
      </c>
      <c r="K330" s="749" t="s">
        <v>1183</v>
      </c>
      <c r="L330" s="752">
        <v>82.752499999999998</v>
      </c>
      <c r="M330" s="752">
        <v>4</v>
      </c>
      <c r="N330" s="753">
        <v>331.01</v>
      </c>
    </row>
    <row r="331" spans="1:14" ht="14.4" customHeight="1" x14ac:dyDescent="0.3">
      <c r="A331" s="747" t="s">
        <v>583</v>
      </c>
      <c r="B331" s="748" t="s">
        <v>584</v>
      </c>
      <c r="C331" s="749" t="s">
        <v>598</v>
      </c>
      <c r="D331" s="750" t="s">
        <v>599</v>
      </c>
      <c r="E331" s="751">
        <v>50113001</v>
      </c>
      <c r="F331" s="750" t="s">
        <v>618</v>
      </c>
      <c r="G331" s="749" t="s">
        <v>619</v>
      </c>
      <c r="H331" s="749">
        <v>162243</v>
      </c>
      <c r="I331" s="749">
        <v>162243</v>
      </c>
      <c r="J331" s="749" t="s">
        <v>1184</v>
      </c>
      <c r="K331" s="749" t="s">
        <v>1185</v>
      </c>
      <c r="L331" s="752">
        <v>111.60000000000004</v>
      </c>
      <c r="M331" s="752">
        <v>1</v>
      </c>
      <c r="N331" s="753">
        <v>111.60000000000004</v>
      </c>
    </row>
    <row r="332" spans="1:14" ht="14.4" customHeight="1" x14ac:dyDescent="0.3">
      <c r="A332" s="747" t="s">
        <v>583</v>
      </c>
      <c r="B332" s="748" t="s">
        <v>584</v>
      </c>
      <c r="C332" s="749" t="s">
        <v>598</v>
      </c>
      <c r="D332" s="750" t="s">
        <v>599</v>
      </c>
      <c r="E332" s="751">
        <v>50113001</v>
      </c>
      <c r="F332" s="750" t="s">
        <v>618</v>
      </c>
      <c r="G332" s="749" t="s">
        <v>619</v>
      </c>
      <c r="H332" s="749">
        <v>988179</v>
      </c>
      <c r="I332" s="749">
        <v>0</v>
      </c>
      <c r="J332" s="749" t="s">
        <v>1186</v>
      </c>
      <c r="K332" s="749" t="s">
        <v>585</v>
      </c>
      <c r="L332" s="752">
        <v>87.480000000000018</v>
      </c>
      <c r="M332" s="752">
        <v>1</v>
      </c>
      <c r="N332" s="753">
        <v>87.480000000000018</v>
      </c>
    </row>
    <row r="333" spans="1:14" ht="14.4" customHeight="1" x14ac:dyDescent="0.3">
      <c r="A333" s="747" t="s">
        <v>583</v>
      </c>
      <c r="B333" s="748" t="s">
        <v>584</v>
      </c>
      <c r="C333" s="749" t="s">
        <v>598</v>
      </c>
      <c r="D333" s="750" t="s">
        <v>599</v>
      </c>
      <c r="E333" s="751">
        <v>50113001</v>
      </c>
      <c r="F333" s="750" t="s">
        <v>618</v>
      </c>
      <c r="G333" s="749" t="s">
        <v>619</v>
      </c>
      <c r="H333" s="749">
        <v>225261</v>
      </c>
      <c r="I333" s="749">
        <v>225261</v>
      </c>
      <c r="J333" s="749" t="s">
        <v>1187</v>
      </c>
      <c r="K333" s="749" t="s">
        <v>1188</v>
      </c>
      <c r="L333" s="752">
        <v>57.93</v>
      </c>
      <c r="M333" s="752">
        <v>9</v>
      </c>
      <c r="N333" s="753">
        <v>521.37</v>
      </c>
    </row>
    <row r="334" spans="1:14" ht="14.4" customHeight="1" x14ac:dyDescent="0.3">
      <c r="A334" s="747" t="s">
        <v>583</v>
      </c>
      <c r="B334" s="748" t="s">
        <v>584</v>
      </c>
      <c r="C334" s="749" t="s">
        <v>598</v>
      </c>
      <c r="D334" s="750" t="s">
        <v>599</v>
      </c>
      <c r="E334" s="751">
        <v>50113001</v>
      </c>
      <c r="F334" s="750" t="s">
        <v>618</v>
      </c>
      <c r="G334" s="749" t="s">
        <v>637</v>
      </c>
      <c r="H334" s="749">
        <v>180098</v>
      </c>
      <c r="I334" s="749">
        <v>180098</v>
      </c>
      <c r="J334" s="749" t="s">
        <v>1189</v>
      </c>
      <c r="K334" s="749" t="s">
        <v>1190</v>
      </c>
      <c r="L334" s="752">
        <v>762.61</v>
      </c>
      <c r="M334" s="752">
        <v>1</v>
      </c>
      <c r="N334" s="753">
        <v>762.61</v>
      </c>
    </row>
    <row r="335" spans="1:14" ht="14.4" customHeight="1" x14ac:dyDescent="0.3">
      <c r="A335" s="747" t="s">
        <v>583</v>
      </c>
      <c r="B335" s="748" t="s">
        <v>584</v>
      </c>
      <c r="C335" s="749" t="s">
        <v>598</v>
      </c>
      <c r="D335" s="750" t="s">
        <v>599</v>
      </c>
      <c r="E335" s="751">
        <v>50113001</v>
      </c>
      <c r="F335" s="750" t="s">
        <v>618</v>
      </c>
      <c r="G335" s="749" t="s">
        <v>637</v>
      </c>
      <c r="H335" s="749">
        <v>180087</v>
      </c>
      <c r="I335" s="749">
        <v>180087</v>
      </c>
      <c r="J335" s="749" t="s">
        <v>1191</v>
      </c>
      <c r="K335" s="749" t="s">
        <v>1190</v>
      </c>
      <c r="L335" s="752">
        <v>686.44</v>
      </c>
      <c r="M335" s="752">
        <v>1</v>
      </c>
      <c r="N335" s="753">
        <v>686.44</v>
      </c>
    </row>
    <row r="336" spans="1:14" ht="14.4" customHeight="1" x14ac:dyDescent="0.3">
      <c r="A336" s="747" t="s">
        <v>583</v>
      </c>
      <c r="B336" s="748" t="s">
        <v>584</v>
      </c>
      <c r="C336" s="749" t="s">
        <v>598</v>
      </c>
      <c r="D336" s="750" t="s">
        <v>599</v>
      </c>
      <c r="E336" s="751">
        <v>50113001</v>
      </c>
      <c r="F336" s="750" t="s">
        <v>618</v>
      </c>
      <c r="G336" s="749" t="s">
        <v>619</v>
      </c>
      <c r="H336" s="749">
        <v>100610</v>
      </c>
      <c r="I336" s="749">
        <v>610</v>
      </c>
      <c r="J336" s="749" t="s">
        <v>1192</v>
      </c>
      <c r="K336" s="749" t="s">
        <v>1193</v>
      </c>
      <c r="L336" s="752">
        <v>72.5</v>
      </c>
      <c r="M336" s="752">
        <v>3</v>
      </c>
      <c r="N336" s="753">
        <v>217.5</v>
      </c>
    </row>
    <row r="337" spans="1:14" ht="14.4" customHeight="1" x14ac:dyDescent="0.3">
      <c r="A337" s="747" t="s">
        <v>583</v>
      </c>
      <c r="B337" s="748" t="s">
        <v>584</v>
      </c>
      <c r="C337" s="749" t="s">
        <v>598</v>
      </c>
      <c r="D337" s="750" t="s">
        <v>599</v>
      </c>
      <c r="E337" s="751">
        <v>50113001</v>
      </c>
      <c r="F337" s="750" t="s">
        <v>618</v>
      </c>
      <c r="G337" s="749" t="s">
        <v>619</v>
      </c>
      <c r="H337" s="749">
        <v>621370</v>
      </c>
      <c r="I337" s="749">
        <v>0</v>
      </c>
      <c r="J337" s="749" t="s">
        <v>1194</v>
      </c>
      <c r="K337" s="749" t="s">
        <v>1195</v>
      </c>
      <c r="L337" s="752">
        <v>25.597500000000007</v>
      </c>
      <c r="M337" s="752">
        <v>12</v>
      </c>
      <c r="N337" s="753">
        <v>307.17000000000007</v>
      </c>
    </row>
    <row r="338" spans="1:14" ht="14.4" customHeight="1" x14ac:dyDescent="0.3">
      <c r="A338" s="747" t="s">
        <v>583</v>
      </c>
      <c r="B338" s="748" t="s">
        <v>584</v>
      </c>
      <c r="C338" s="749" t="s">
        <v>598</v>
      </c>
      <c r="D338" s="750" t="s">
        <v>599</v>
      </c>
      <c r="E338" s="751">
        <v>50113001</v>
      </c>
      <c r="F338" s="750" t="s">
        <v>618</v>
      </c>
      <c r="G338" s="749" t="s">
        <v>619</v>
      </c>
      <c r="H338" s="749">
        <v>395294</v>
      </c>
      <c r="I338" s="749">
        <v>180306</v>
      </c>
      <c r="J338" s="749" t="s">
        <v>1196</v>
      </c>
      <c r="K338" s="749" t="s">
        <v>1197</v>
      </c>
      <c r="L338" s="752">
        <v>176.78799999999998</v>
      </c>
      <c r="M338" s="752">
        <v>35</v>
      </c>
      <c r="N338" s="753">
        <v>6187.579999999999</v>
      </c>
    </row>
    <row r="339" spans="1:14" ht="14.4" customHeight="1" x14ac:dyDescent="0.3">
      <c r="A339" s="747" t="s">
        <v>583</v>
      </c>
      <c r="B339" s="748" t="s">
        <v>584</v>
      </c>
      <c r="C339" s="749" t="s">
        <v>598</v>
      </c>
      <c r="D339" s="750" t="s">
        <v>599</v>
      </c>
      <c r="E339" s="751">
        <v>50113001</v>
      </c>
      <c r="F339" s="750" t="s">
        <v>618</v>
      </c>
      <c r="G339" s="749" t="s">
        <v>637</v>
      </c>
      <c r="H339" s="749">
        <v>158191</v>
      </c>
      <c r="I339" s="749">
        <v>158191</v>
      </c>
      <c r="J339" s="749" t="s">
        <v>1198</v>
      </c>
      <c r="K339" s="749" t="s">
        <v>1199</v>
      </c>
      <c r="L339" s="752">
        <v>58.880000000000017</v>
      </c>
      <c r="M339" s="752">
        <v>1</v>
      </c>
      <c r="N339" s="753">
        <v>58.880000000000017</v>
      </c>
    </row>
    <row r="340" spans="1:14" ht="14.4" customHeight="1" x14ac:dyDescent="0.3">
      <c r="A340" s="747" t="s">
        <v>583</v>
      </c>
      <c r="B340" s="748" t="s">
        <v>584</v>
      </c>
      <c r="C340" s="749" t="s">
        <v>598</v>
      </c>
      <c r="D340" s="750" t="s">
        <v>599</v>
      </c>
      <c r="E340" s="751">
        <v>50113001</v>
      </c>
      <c r="F340" s="750" t="s">
        <v>618</v>
      </c>
      <c r="G340" s="749" t="s">
        <v>637</v>
      </c>
      <c r="H340" s="749">
        <v>158198</v>
      </c>
      <c r="I340" s="749">
        <v>158198</v>
      </c>
      <c r="J340" s="749" t="s">
        <v>1198</v>
      </c>
      <c r="K340" s="749" t="s">
        <v>1180</v>
      </c>
      <c r="L340" s="752">
        <v>197.14999999999998</v>
      </c>
      <c r="M340" s="752">
        <v>1</v>
      </c>
      <c r="N340" s="753">
        <v>197.14999999999998</v>
      </c>
    </row>
    <row r="341" spans="1:14" ht="14.4" customHeight="1" x14ac:dyDescent="0.3">
      <c r="A341" s="747" t="s">
        <v>583</v>
      </c>
      <c r="B341" s="748" t="s">
        <v>584</v>
      </c>
      <c r="C341" s="749" t="s">
        <v>598</v>
      </c>
      <c r="D341" s="750" t="s">
        <v>599</v>
      </c>
      <c r="E341" s="751">
        <v>50113001</v>
      </c>
      <c r="F341" s="750" t="s">
        <v>618</v>
      </c>
      <c r="G341" s="749" t="s">
        <v>619</v>
      </c>
      <c r="H341" s="749">
        <v>172034</v>
      </c>
      <c r="I341" s="749">
        <v>172034</v>
      </c>
      <c r="J341" s="749" t="s">
        <v>1200</v>
      </c>
      <c r="K341" s="749" t="s">
        <v>1201</v>
      </c>
      <c r="L341" s="752">
        <v>27.479999999999997</v>
      </c>
      <c r="M341" s="752">
        <v>2</v>
      </c>
      <c r="N341" s="753">
        <v>54.959999999999994</v>
      </c>
    </row>
    <row r="342" spans="1:14" ht="14.4" customHeight="1" x14ac:dyDescent="0.3">
      <c r="A342" s="747" t="s">
        <v>583</v>
      </c>
      <c r="B342" s="748" t="s">
        <v>584</v>
      </c>
      <c r="C342" s="749" t="s">
        <v>598</v>
      </c>
      <c r="D342" s="750" t="s">
        <v>599</v>
      </c>
      <c r="E342" s="751">
        <v>50113001</v>
      </c>
      <c r="F342" s="750" t="s">
        <v>618</v>
      </c>
      <c r="G342" s="749" t="s">
        <v>637</v>
      </c>
      <c r="H342" s="749">
        <v>188415</v>
      </c>
      <c r="I342" s="749">
        <v>188415</v>
      </c>
      <c r="J342" s="749" t="s">
        <v>1202</v>
      </c>
      <c r="K342" s="749" t="s">
        <v>1203</v>
      </c>
      <c r="L342" s="752">
        <v>516.56999999999982</v>
      </c>
      <c r="M342" s="752">
        <v>1</v>
      </c>
      <c r="N342" s="753">
        <v>516.56999999999982</v>
      </c>
    </row>
    <row r="343" spans="1:14" ht="14.4" customHeight="1" x14ac:dyDescent="0.3">
      <c r="A343" s="747" t="s">
        <v>583</v>
      </c>
      <c r="B343" s="748" t="s">
        <v>584</v>
      </c>
      <c r="C343" s="749" t="s">
        <v>598</v>
      </c>
      <c r="D343" s="750" t="s">
        <v>599</v>
      </c>
      <c r="E343" s="751">
        <v>50113001</v>
      </c>
      <c r="F343" s="750" t="s">
        <v>618</v>
      </c>
      <c r="G343" s="749" t="s">
        <v>619</v>
      </c>
      <c r="H343" s="749">
        <v>848632</v>
      </c>
      <c r="I343" s="749">
        <v>125315</v>
      </c>
      <c r="J343" s="749" t="s">
        <v>1204</v>
      </c>
      <c r="K343" s="749" t="s">
        <v>1205</v>
      </c>
      <c r="L343" s="752">
        <v>58.199999999999996</v>
      </c>
      <c r="M343" s="752">
        <v>1</v>
      </c>
      <c r="N343" s="753">
        <v>58.199999999999996</v>
      </c>
    </row>
    <row r="344" spans="1:14" ht="14.4" customHeight="1" x14ac:dyDescent="0.3">
      <c r="A344" s="747" t="s">
        <v>583</v>
      </c>
      <c r="B344" s="748" t="s">
        <v>584</v>
      </c>
      <c r="C344" s="749" t="s">
        <v>598</v>
      </c>
      <c r="D344" s="750" t="s">
        <v>599</v>
      </c>
      <c r="E344" s="751">
        <v>50113001</v>
      </c>
      <c r="F344" s="750" t="s">
        <v>618</v>
      </c>
      <c r="G344" s="749" t="s">
        <v>619</v>
      </c>
      <c r="H344" s="749">
        <v>101845</v>
      </c>
      <c r="I344" s="749">
        <v>1845</v>
      </c>
      <c r="J344" s="749" t="s">
        <v>1206</v>
      </c>
      <c r="K344" s="749" t="s">
        <v>1207</v>
      </c>
      <c r="L344" s="752">
        <v>75.12</v>
      </c>
      <c r="M344" s="752">
        <v>2</v>
      </c>
      <c r="N344" s="753">
        <v>150.24</v>
      </c>
    </row>
    <row r="345" spans="1:14" ht="14.4" customHeight="1" x14ac:dyDescent="0.3">
      <c r="A345" s="747" t="s">
        <v>583</v>
      </c>
      <c r="B345" s="748" t="s">
        <v>584</v>
      </c>
      <c r="C345" s="749" t="s">
        <v>598</v>
      </c>
      <c r="D345" s="750" t="s">
        <v>599</v>
      </c>
      <c r="E345" s="751">
        <v>50113001</v>
      </c>
      <c r="F345" s="750" t="s">
        <v>618</v>
      </c>
      <c r="G345" s="749" t="s">
        <v>619</v>
      </c>
      <c r="H345" s="749">
        <v>109847</v>
      </c>
      <c r="I345" s="749">
        <v>9847</v>
      </c>
      <c r="J345" s="749" t="s">
        <v>1208</v>
      </c>
      <c r="K345" s="749" t="s">
        <v>1209</v>
      </c>
      <c r="L345" s="752">
        <v>41.06</v>
      </c>
      <c r="M345" s="752">
        <v>1</v>
      </c>
      <c r="N345" s="753">
        <v>41.06</v>
      </c>
    </row>
    <row r="346" spans="1:14" ht="14.4" customHeight="1" x14ac:dyDescent="0.3">
      <c r="A346" s="747" t="s">
        <v>583</v>
      </c>
      <c r="B346" s="748" t="s">
        <v>584</v>
      </c>
      <c r="C346" s="749" t="s">
        <v>598</v>
      </c>
      <c r="D346" s="750" t="s">
        <v>599</v>
      </c>
      <c r="E346" s="751">
        <v>50113001</v>
      </c>
      <c r="F346" s="750" t="s">
        <v>618</v>
      </c>
      <c r="G346" s="749" t="s">
        <v>619</v>
      </c>
      <c r="H346" s="749">
        <v>191836</v>
      </c>
      <c r="I346" s="749">
        <v>91836</v>
      </c>
      <c r="J346" s="749" t="s">
        <v>1208</v>
      </c>
      <c r="K346" s="749" t="s">
        <v>1210</v>
      </c>
      <c r="L346" s="752">
        <v>44.542857142857137</v>
      </c>
      <c r="M346" s="752">
        <v>14</v>
      </c>
      <c r="N346" s="753">
        <v>623.59999999999991</v>
      </c>
    </row>
    <row r="347" spans="1:14" ht="14.4" customHeight="1" x14ac:dyDescent="0.3">
      <c r="A347" s="747" t="s">
        <v>583</v>
      </c>
      <c r="B347" s="748" t="s">
        <v>584</v>
      </c>
      <c r="C347" s="749" t="s">
        <v>598</v>
      </c>
      <c r="D347" s="750" t="s">
        <v>599</v>
      </c>
      <c r="E347" s="751">
        <v>50113001</v>
      </c>
      <c r="F347" s="750" t="s">
        <v>618</v>
      </c>
      <c r="G347" s="749" t="s">
        <v>619</v>
      </c>
      <c r="H347" s="749">
        <v>168447</v>
      </c>
      <c r="I347" s="749">
        <v>168447</v>
      </c>
      <c r="J347" s="749" t="s">
        <v>1211</v>
      </c>
      <c r="K347" s="749" t="s">
        <v>719</v>
      </c>
      <c r="L347" s="752">
        <v>748.35</v>
      </c>
      <c r="M347" s="752">
        <v>1</v>
      </c>
      <c r="N347" s="753">
        <v>748.35</v>
      </c>
    </row>
    <row r="348" spans="1:14" ht="14.4" customHeight="1" x14ac:dyDescent="0.3">
      <c r="A348" s="747" t="s">
        <v>583</v>
      </c>
      <c r="B348" s="748" t="s">
        <v>584</v>
      </c>
      <c r="C348" s="749" t="s">
        <v>598</v>
      </c>
      <c r="D348" s="750" t="s">
        <v>599</v>
      </c>
      <c r="E348" s="751">
        <v>50113001</v>
      </c>
      <c r="F348" s="750" t="s">
        <v>618</v>
      </c>
      <c r="G348" s="749" t="s">
        <v>619</v>
      </c>
      <c r="H348" s="749">
        <v>132090</v>
      </c>
      <c r="I348" s="749">
        <v>32090</v>
      </c>
      <c r="J348" s="749" t="s">
        <v>1212</v>
      </c>
      <c r="K348" s="749" t="s">
        <v>1213</v>
      </c>
      <c r="L348" s="752">
        <v>27.35</v>
      </c>
      <c r="M348" s="752">
        <v>2</v>
      </c>
      <c r="N348" s="753">
        <v>54.7</v>
      </c>
    </row>
    <row r="349" spans="1:14" ht="14.4" customHeight="1" x14ac:dyDescent="0.3">
      <c r="A349" s="747" t="s">
        <v>583</v>
      </c>
      <c r="B349" s="748" t="s">
        <v>584</v>
      </c>
      <c r="C349" s="749" t="s">
        <v>598</v>
      </c>
      <c r="D349" s="750" t="s">
        <v>599</v>
      </c>
      <c r="E349" s="751">
        <v>50113001</v>
      </c>
      <c r="F349" s="750" t="s">
        <v>618</v>
      </c>
      <c r="G349" s="749" t="s">
        <v>619</v>
      </c>
      <c r="H349" s="749">
        <v>201131</v>
      </c>
      <c r="I349" s="749">
        <v>201131</v>
      </c>
      <c r="J349" s="749" t="s">
        <v>1214</v>
      </c>
      <c r="K349" s="749" t="s">
        <v>1215</v>
      </c>
      <c r="L349" s="752">
        <v>23.32</v>
      </c>
      <c r="M349" s="752">
        <v>1</v>
      </c>
      <c r="N349" s="753">
        <v>23.32</v>
      </c>
    </row>
    <row r="350" spans="1:14" ht="14.4" customHeight="1" x14ac:dyDescent="0.3">
      <c r="A350" s="747" t="s">
        <v>583</v>
      </c>
      <c r="B350" s="748" t="s">
        <v>584</v>
      </c>
      <c r="C350" s="749" t="s">
        <v>598</v>
      </c>
      <c r="D350" s="750" t="s">
        <v>599</v>
      </c>
      <c r="E350" s="751">
        <v>50113001</v>
      </c>
      <c r="F350" s="750" t="s">
        <v>618</v>
      </c>
      <c r="G350" s="749" t="s">
        <v>619</v>
      </c>
      <c r="H350" s="749">
        <v>201137</v>
      </c>
      <c r="I350" s="749">
        <v>201137</v>
      </c>
      <c r="J350" s="749" t="s">
        <v>1216</v>
      </c>
      <c r="K350" s="749" t="s">
        <v>1217</v>
      </c>
      <c r="L350" s="752">
        <v>23.319999999999997</v>
      </c>
      <c r="M350" s="752">
        <v>6</v>
      </c>
      <c r="N350" s="753">
        <v>139.91999999999999</v>
      </c>
    </row>
    <row r="351" spans="1:14" ht="14.4" customHeight="1" x14ac:dyDescent="0.3">
      <c r="A351" s="747" t="s">
        <v>583</v>
      </c>
      <c r="B351" s="748" t="s">
        <v>584</v>
      </c>
      <c r="C351" s="749" t="s">
        <v>598</v>
      </c>
      <c r="D351" s="750" t="s">
        <v>599</v>
      </c>
      <c r="E351" s="751">
        <v>50113001</v>
      </c>
      <c r="F351" s="750" t="s">
        <v>618</v>
      </c>
      <c r="G351" s="749" t="s">
        <v>619</v>
      </c>
      <c r="H351" s="749">
        <v>216873</v>
      </c>
      <c r="I351" s="749">
        <v>216873</v>
      </c>
      <c r="J351" s="749" t="s">
        <v>1218</v>
      </c>
      <c r="K351" s="749" t="s">
        <v>1219</v>
      </c>
      <c r="L351" s="752">
        <v>246.64999999999998</v>
      </c>
      <c r="M351" s="752">
        <v>1</v>
      </c>
      <c r="N351" s="753">
        <v>246.64999999999998</v>
      </c>
    </row>
    <row r="352" spans="1:14" ht="14.4" customHeight="1" x14ac:dyDescent="0.3">
      <c r="A352" s="747" t="s">
        <v>583</v>
      </c>
      <c r="B352" s="748" t="s">
        <v>584</v>
      </c>
      <c r="C352" s="749" t="s">
        <v>598</v>
      </c>
      <c r="D352" s="750" t="s">
        <v>599</v>
      </c>
      <c r="E352" s="751">
        <v>50113001</v>
      </c>
      <c r="F352" s="750" t="s">
        <v>618</v>
      </c>
      <c r="G352" s="749" t="s">
        <v>585</v>
      </c>
      <c r="H352" s="749">
        <v>142758</v>
      </c>
      <c r="I352" s="749">
        <v>42758</v>
      </c>
      <c r="J352" s="749" t="s">
        <v>1220</v>
      </c>
      <c r="K352" s="749" t="s">
        <v>1221</v>
      </c>
      <c r="L352" s="752">
        <v>911.8499999999998</v>
      </c>
      <c r="M352" s="752">
        <v>1</v>
      </c>
      <c r="N352" s="753">
        <v>911.8499999999998</v>
      </c>
    </row>
    <row r="353" spans="1:14" ht="14.4" customHeight="1" x14ac:dyDescent="0.3">
      <c r="A353" s="747" t="s">
        <v>583</v>
      </c>
      <c r="B353" s="748" t="s">
        <v>584</v>
      </c>
      <c r="C353" s="749" t="s">
        <v>598</v>
      </c>
      <c r="D353" s="750" t="s">
        <v>599</v>
      </c>
      <c r="E353" s="751">
        <v>50113001</v>
      </c>
      <c r="F353" s="750" t="s">
        <v>618</v>
      </c>
      <c r="G353" s="749" t="s">
        <v>619</v>
      </c>
      <c r="H353" s="749">
        <v>126803</v>
      </c>
      <c r="I353" s="749">
        <v>26803</v>
      </c>
      <c r="J353" s="749" t="s">
        <v>1222</v>
      </c>
      <c r="K353" s="749" t="s">
        <v>1223</v>
      </c>
      <c r="L353" s="752">
        <v>280.95999999999998</v>
      </c>
      <c r="M353" s="752">
        <v>1</v>
      </c>
      <c r="N353" s="753">
        <v>280.95999999999998</v>
      </c>
    </row>
    <row r="354" spans="1:14" ht="14.4" customHeight="1" x14ac:dyDescent="0.3">
      <c r="A354" s="747" t="s">
        <v>583</v>
      </c>
      <c r="B354" s="748" t="s">
        <v>584</v>
      </c>
      <c r="C354" s="749" t="s">
        <v>598</v>
      </c>
      <c r="D354" s="750" t="s">
        <v>599</v>
      </c>
      <c r="E354" s="751">
        <v>50113001</v>
      </c>
      <c r="F354" s="750" t="s">
        <v>618</v>
      </c>
      <c r="G354" s="749" t="s">
        <v>637</v>
      </c>
      <c r="H354" s="749">
        <v>190958</v>
      </c>
      <c r="I354" s="749">
        <v>190958</v>
      </c>
      <c r="J354" s="749" t="s">
        <v>1224</v>
      </c>
      <c r="K354" s="749" t="s">
        <v>814</v>
      </c>
      <c r="L354" s="752">
        <v>140.72000000000003</v>
      </c>
      <c r="M354" s="752">
        <v>9</v>
      </c>
      <c r="N354" s="753">
        <v>1266.4800000000002</v>
      </c>
    </row>
    <row r="355" spans="1:14" ht="14.4" customHeight="1" x14ac:dyDescent="0.3">
      <c r="A355" s="747" t="s">
        <v>583</v>
      </c>
      <c r="B355" s="748" t="s">
        <v>584</v>
      </c>
      <c r="C355" s="749" t="s">
        <v>598</v>
      </c>
      <c r="D355" s="750" t="s">
        <v>599</v>
      </c>
      <c r="E355" s="751">
        <v>50113001</v>
      </c>
      <c r="F355" s="750" t="s">
        <v>618</v>
      </c>
      <c r="G355" s="749" t="s">
        <v>637</v>
      </c>
      <c r="H355" s="749">
        <v>56972</v>
      </c>
      <c r="I355" s="749">
        <v>56972</v>
      </c>
      <c r="J355" s="749" t="s">
        <v>1225</v>
      </c>
      <c r="K355" s="749" t="s">
        <v>1226</v>
      </c>
      <c r="L355" s="752">
        <v>14.770000000000001</v>
      </c>
      <c r="M355" s="752">
        <v>5</v>
      </c>
      <c r="N355" s="753">
        <v>73.850000000000009</v>
      </c>
    </row>
    <row r="356" spans="1:14" ht="14.4" customHeight="1" x14ac:dyDescent="0.3">
      <c r="A356" s="747" t="s">
        <v>583</v>
      </c>
      <c r="B356" s="748" t="s">
        <v>584</v>
      </c>
      <c r="C356" s="749" t="s">
        <v>598</v>
      </c>
      <c r="D356" s="750" t="s">
        <v>599</v>
      </c>
      <c r="E356" s="751">
        <v>50113001</v>
      </c>
      <c r="F356" s="750" t="s">
        <v>618</v>
      </c>
      <c r="G356" s="749" t="s">
        <v>637</v>
      </c>
      <c r="H356" s="749">
        <v>56976</v>
      </c>
      <c r="I356" s="749">
        <v>56976</v>
      </c>
      <c r="J356" s="749" t="s">
        <v>1227</v>
      </c>
      <c r="K356" s="749" t="s">
        <v>1228</v>
      </c>
      <c r="L356" s="752">
        <v>11.84</v>
      </c>
      <c r="M356" s="752">
        <v>5</v>
      </c>
      <c r="N356" s="753">
        <v>59.2</v>
      </c>
    </row>
    <row r="357" spans="1:14" ht="14.4" customHeight="1" x14ac:dyDescent="0.3">
      <c r="A357" s="747" t="s">
        <v>583</v>
      </c>
      <c r="B357" s="748" t="s">
        <v>584</v>
      </c>
      <c r="C357" s="749" t="s">
        <v>598</v>
      </c>
      <c r="D357" s="750" t="s">
        <v>599</v>
      </c>
      <c r="E357" s="751">
        <v>50113001</v>
      </c>
      <c r="F357" s="750" t="s">
        <v>618</v>
      </c>
      <c r="G357" s="749" t="s">
        <v>637</v>
      </c>
      <c r="H357" s="749">
        <v>174700</v>
      </c>
      <c r="I357" s="749">
        <v>174700</v>
      </c>
      <c r="J357" s="749" t="s">
        <v>1229</v>
      </c>
      <c r="K357" s="749" t="s">
        <v>1230</v>
      </c>
      <c r="L357" s="752">
        <v>724.03000000000009</v>
      </c>
      <c r="M357" s="752">
        <v>3</v>
      </c>
      <c r="N357" s="753">
        <v>2172.09</v>
      </c>
    </row>
    <row r="358" spans="1:14" ht="14.4" customHeight="1" x14ac:dyDescent="0.3">
      <c r="A358" s="747" t="s">
        <v>583</v>
      </c>
      <c r="B358" s="748" t="s">
        <v>584</v>
      </c>
      <c r="C358" s="749" t="s">
        <v>598</v>
      </c>
      <c r="D358" s="750" t="s">
        <v>599</v>
      </c>
      <c r="E358" s="751">
        <v>50113001</v>
      </c>
      <c r="F358" s="750" t="s">
        <v>618</v>
      </c>
      <c r="G358" s="749" t="s">
        <v>637</v>
      </c>
      <c r="H358" s="749">
        <v>150309</v>
      </c>
      <c r="I358" s="749">
        <v>50309</v>
      </c>
      <c r="J358" s="749" t="s">
        <v>1231</v>
      </c>
      <c r="K358" s="749" t="s">
        <v>973</v>
      </c>
      <c r="L358" s="752">
        <v>34.689999999999991</v>
      </c>
      <c r="M358" s="752">
        <v>1</v>
      </c>
      <c r="N358" s="753">
        <v>34.689999999999991</v>
      </c>
    </row>
    <row r="359" spans="1:14" ht="14.4" customHeight="1" x14ac:dyDescent="0.3">
      <c r="A359" s="747" t="s">
        <v>583</v>
      </c>
      <c r="B359" s="748" t="s">
        <v>584</v>
      </c>
      <c r="C359" s="749" t="s">
        <v>598</v>
      </c>
      <c r="D359" s="750" t="s">
        <v>599</v>
      </c>
      <c r="E359" s="751">
        <v>50113001</v>
      </c>
      <c r="F359" s="750" t="s">
        <v>618</v>
      </c>
      <c r="G359" s="749" t="s">
        <v>637</v>
      </c>
      <c r="H359" s="749">
        <v>150316</v>
      </c>
      <c r="I359" s="749">
        <v>50316</v>
      </c>
      <c r="J359" s="749" t="s">
        <v>1232</v>
      </c>
      <c r="K359" s="749" t="s">
        <v>635</v>
      </c>
      <c r="L359" s="752">
        <v>68.834000000000017</v>
      </c>
      <c r="M359" s="752">
        <v>5</v>
      </c>
      <c r="N359" s="753">
        <v>344.17000000000007</v>
      </c>
    </row>
    <row r="360" spans="1:14" ht="14.4" customHeight="1" x14ac:dyDescent="0.3">
      <c r="A360" s="747" t="s">
        <v>583</v>
      </c>
      <c r="B360" s="748" t="s">
        <v>584</v>
      </c>
      <c r="C360" s="749" t="s">
        <v>598</v>
      </c>
      <c r="D360" s="750" t="s">
        <v>599</v>
      </c>
      <c r="E360" s="751">
        <v>50113001</v>
      </c>
      <c r="F360" s="750" t="s">
        <v>618</v>
      </c>
      <c r="G360" s="749" t="s">
        <v>619</v>
      </c>
      <c r="H360" s="749">
        <v>102130</v>
      </c>
      <c r="I360" s="749">
        <v>2130</v>
      </c>
      <c r="J360" s="749" t="s">
        <v>1233</v>
      </c>
      <c r="K360" s="749" t="s">
        <v>1234</v>
      </c>
      <c r="L360" s="752">
        <v>155.13000000000002</v>
      </c>
      <c r="M360" s="752">
        <v>1</v>
      </c>
      <c r="N360" s="753">
        <v>155.13000000000002</v>
      </c>
    </row>
    <row r="361" spans="1:14" ht="14.4" customHeight="1" x14ac:dyDescent="0.3">
      <c r="A361" s="747" t="s">
        <v>583</v>
      </c>
      <c r="B361" s="748" t="s">
        <v>584</v>
      </c>
      <c r="C361" s="749" t="s">
        <v>598</v>
      </c>
      <c r="D361" s="750" t="s">
        <v>599</v>
      </c>
      <c r="E361" s="751">
        <v>50113001</v>
      </c>
      <c r="F361" s="750" t="s">
        <v>618</v>
      </c>
      <c r="G361" s="749" t="s">
        <v>619</v>
      </c>
      <c r="H361" s="749">
        <v>105954</v>
      </c>
      <c r="I361" s="749">
        <v>5954</v>
      </c>
      <c r="J361" s="749" t="s">
        <v>1235</v>
      </c>
      <c r="K361" s="749" t="s">
        <v>1236</v>
      </c>
      <c r="L361" s="752">
        <v>3260.8223076923086</v>
      </c>
      <c r="M361" s="752">
        <v>13</v>
      </c>
      <c r="N361" s="753">
        <v>42390.69000000001</v>
      </c>
    </row>
    <row r="362" spans="1:14" ht="14.4" customHeight="1" x14ac:dyDescent="0.3">
      <c r="A362" s="747" t="s">
        <v>583</v>
      </c>
      <c r="B362" s="748" t="s">
        <v>584</v>
      </c>
      <c r="C362" s="749" t="s">
        <v>598</v>
      </c>
      <c r="D362" s="750" t="s">
        <v>599</v>
      </c>
      <c r="E362" s="751">
        <v>50113001</v>
      </c>
      <c r="F362" s="750" t="s">
        <v>618</v>
      </c>
      <c r="G362" s="749" t="s">
        <v>619</v>
      </c>
      <c r="H362" s="749">
        <v>197864</v>
      </c>
      <c r="I362" s="749">
        <v>97864</v>
      </c>
      <c r="J362" s="749" t="s">
        <v>1237</v>
      </c>
      <c r="K362" s="749" t="s">
        <v>1238</v>
      </c>
      <c r="L362" s="752">
        <v>300.43</v>
      </c>
      <c r="M362" s="752">
        <v>1</v>
      </c>
      <c r="N362" s="753">
        <v>300.43</v>
      </c>
    </row>
    <row r="363" spans="1:14" ht="14.4" customHeight="1" x14ac:dyDescent="0.3">
      <c r="A363" s="747" t="s">
        <v>583</v>
      </c>
      <c r="B363" s="748" t="s">
        <v>584</v>
      </c>
      <c r="C363" s="749" t="s">
        <v>598</v>
      </c>
      <c r="D363" s="750" t="s">
        <v>599</v>
      </c>
      <c r="E363" s="751">
        <v>50113001</v>
      </c>
      <c r="F363" s="750" t="s">
        <v>618</v>
      </c>
      <c r="G363" s="749" t="s">
        <v>619</v>
      </c>
      <c r="H363" s="749">
        <v>186198</v>
      </c>
      <c r="I363" s="749">
        <v>186198</v>
      </c>
      <c r="J363" s="749" t="s">
        <v>1239</v>
      </c>
      <c r="K363" s="749" t="s">
        <v>1240</v>
      </c>
      <c r="L363" s="752">
        <v>43.37</v>
      </c>
      <c r="M363" s="752">
        <v>2</v>
      </c>
      <c r="N363" s="753">
        <v>86.74</v>
      </c>
    </row>
    <row r="364" spans="1:14" ht="14.4" customHeight="1" x14ac:dyDescent="0.3">
      <c r="A364" s="747" t="s">
        <v>583</v>
      </c>
      <c r="B364" s="748" t="s">
        <v>584</v>
      </c>
      <c r="C364" s="749" t="s">
        <v>598</v>
      </c>
      <c r="D364" s="750" t="s">
        <v>599</v>
      </c>
      <c r="E364" s="751">
        <v>50113001</v>
      </c>
      <c r="F364" s="750" t="s">
        <v>618</v>
      </c>
      <c r="G364" s="749" t="s">
        <v>619</v>
      </c>
      <c r="H364" s="749">
        <v>849896</v>
      </c>
      <c r="I364" s="749">
        <v>134281</v>
      </c>
      <c r="J364" s="749" t="s">
        <v>1241</v>
      </c>
      <c r="K364" s="749" t="s">
        <v>1242</v>
      </c>
      <c r="L364" s="752">
        <v>137.19999999999999</v>
      </c>
      <c r="M364" s="752">
        <v>1</v>
      </c>
      <c r="N364" s="753">
        <v>137.19999999999999</v>
      </c>
    </row>
    <row r="365" spans="1:14" ht="14.4" customHeight="1" x14ac:dyDescent="0.3">
      <c r="A365" s="747" t="s">
        <v>583</v>
      </c>
      <c r="B365" s="748" t="s">
        <v>584</v>
      </c>
      <c r="C365" s="749" t="s">
        <v>598</v>
      </c>
      <c r="D365" s="750" t="s">
        <v>599</v>
      </c>
      <c r="E365" s="751">
        <v>50113001</v>
      </c>
      <c r="F365" s="750" t="s">
        <v>618</v>
      </c>
      <c r="G365" s="749" t="s">
        <v>637</v>
      </c>
      <c r="H365" s="749">
        <v>115551</v>
      </c>
      <c r="I365" s="749">
        <v>115551</v>
      </c>
      <c r="J365" s="749" t="s">
        <v>1243</v>
      </c>
      <c r="K365" s="749" t="s">
        <v>1244</v>
      </c>
      <c r="L365" s="752">
        <v>71.13</v>
      </c>
      <c r="M365" s="752">
        <v>2</v>
      </c>
      <c r="N365" s="753">
        <v>142.26</v>
      </c>
    </row>
    <row r="366" spans="1:14" ht="14.4" customHeight="1" x14ac:dyDescent="0.3">
      <c r="A366" s="747" t="s">
        <v>583</v>
      </c>
      <c r="B366" s="748" t="s">
        <v>584</v>
      </c>
      <c r="C366" s="749" t="s">
        <v>598</v>
      </c>
      <c r="D366" s="750" t="s">
        <v>599</v>
      </c>
      <c r="E366" s="751">
        <v>50113001</v>
      </c>
      <c r="F366" s="750" t="s">
        <v>618</v>
      </c>
      <c r="G366" s="749" t="s">
        <v>637</v>
      </c>
      <c r="H366" s="749">
        <v>131934</v>
      </c>
      <c r="I366" s="749">
        <v>31934</v>
      </c>
      <c r="J366" s="749" t="s">
        <v>1245</v>
      </c>
      <c r="K366" s="749" t="s">
        <v>1246</v>
      </c>
      <c r="L366" s="752">
        <v>49.825000000000003</v>
      </c>
      <c r="M366" s="752">
        <v>2</v>
      </c>
      <c r="N366" s="753">
        <v>99.65</v>
      </c>
    </row>
    <row r="367" spans="1:14" ht="14.4" customHeight="1" x14ac:dyDescent="0.3">
      <c r="A367" s="747" t="s">
        <v>583</v>
      </c>
      <c r="B367" s="748" t="s">
        <v>584</v>
      </c>
      <c r="C367" s="749" t="s">
        <v>598</v>
      </c>
      <c r="D367" s="750" t="s">
        <v>599</v>
      </c>
      <c r="E367" s="751">
        <v>50113001</v>
      </c>
      <c r="F367" s="750" t="s">
        <v>618</v>
      </c>
      <c r="G367" s="749" t="s">
        <v>637</v>
      </c>
      <c r="H367" s="749">
        <v>158380</v>
      </c>
      <c r="I367" s="749">
        <v>58380</v>
      </c>
      <c r="J367" s="749" t="s">
        <v>1247</v>
      </c>
      <c r="K367" s="749" t="s">
        <v>1248</v>
      </c>
      <c r="L367" s="752">
        <v>81.200000000000045</v>
      </c>
      <c r="M367" s="752">
        <v>1</v>
      </c>
      <c r="N367" s="753">
        <v>81.200000000000045</v>
      </c>
    </row>
    <row r="368" spans="1:14" ht="14.4" customHeight="1" x14ac:dyDescent="0.3">
      <c r="A368" s="747" t="s">
        <v>583</v>
      </c>
      <c r="B368" s="748" t="s">
        <v>584</v>
      </c>
      <c r="C368" s="749" t="s">
        <v>598</v>
      </c>
      <c r="D368" s="750" t="s">
        <v>599</v>
      </c>
      <c r="E368" s="751">
        <v>50113001</v>
      </c>
      <c r="F368" s="750" t="s">
        <v>618</v>
      </c>
      <c r="G368" s="749" t="s">
        <v>619</v>
      </c>
      <c r="H368" s="749">
        <v>130434</v>
      </c>
      <c r="I368" s="749">
        <v>30434</v>
      </c>
      <c r="J368" s="749" t="s">
        <v>1249</v>
      </c>
      <c r="K368" s="749" t="s">
        <v>1250</v>
      </c>
      <c r="L368" s="752">
        <v>156.62000000000003</v>
      </c>
      <c r="M368" s="752">
        <v>2</v>
      </c>
      <c r="N368" s="753">
        <v>313.24000000000007</v>
      </c>
    </row>
    <row r="369" spans="1:14" ht="14.4" customHeight="1" x14ac:dyDescent="0.3">
      <c r="A369" s="747" t="s">
        <v>583</v>
      </c>
      <c r="B369" s="748" t="s">
        <v>584</v>
      </c>
      <c r="C369" s="749" t="s">
        <v>598</v>
      </c>
      <c r="D369" s="750" t="s">
        <v>599</v>
      </c>
      <c r="E369" s="751">
        <v>50113001</v>
      </c>
      <c r="F369" s="750" t="s">
        <v>618</v>
      </c>
      <c r="G369" s="749" t="s">
        <v>619</v>
      </c>
      <c r="H369" s="749">
        <v>225452</v>
      </c>
      <c r="I369" s="749">
        <v>225452</v>
      </c>
      <c r="J369" s="749" t="s">
        <v>1251</v>
      </c>
      <c r="K369" s="749" t="s">
        <v>1252</v>
      </c>
      <c r="L369" s="752">
        <v>511.13</v>
      </c>
      <c r="M369" s="752">
        <v>1</v>
      </c>
      <c r="N369" s="753">
        <v>511.13</v>
      </c>
    </row>
    <row r="370" spans="1:14" ht="14.4" customHeight="1" x14ac:dyDescent="0.3">
      <c r="A370" s="747" t="s">
        <v>583</v>
      </c>
      <c r="B370" s="748" t="s">
        <v>584</v>
      </c>
      <c r="C370" s="749" t="s">
        <v>598</v>
      </c>
      <c r="D370" s="750" t="s">
        <v>599</v>
      </c>
      <c r="E370" s="751">
        <v>50113001</v>
      </c>
      <c r="F370" s="750" t="s">
        <v>618</v>
      </c>
      <c r="G370" s="749" t="s">
        <v>619</v>
      </c>
      <c r="H370" s="749">
        <v>184325</v>
      </c>
      <c r="I370" s="749">
        <v>84325</v>
      </c>
      <c r="J370" s="749" t="s">
        <v>1253</v>
      </c>
      <c r="K370" s="749" t="s">
        <v>1254</v>
      </c>
      <c r="L370" s="752">
        <v>76.75</v>
      </c>
      <c r="M370" s="752">
        <v>1</v>
      </c>
      <c r="N370" s="753">
        <v>76.75</v>
      </c>
    </row>
    <row r="371" spans="1:14" ht="14.4" customHeight="1" x14ac:dyDescent="0.3">
      <c r="A371" s="747" t="s">
        <v>583</v>
      </c>
      <c r="B371" s="748" t="s">
        <v>584</v>
      </c>
      <c r="C371" s="749" t="s">
        <v>598</v>
      </c>
      <c r="D371" s="750" t="s">
        <v>599</v>
      </c>
      <c r="E371" s="751">
        <v>50113001</v>
      </c>
      <c r="F371" s="750" t="s">
        <v>618</v>
      </c>
      <c r="G371" s="749" t="s">
        <v>619</v>
      </c>
      <c r="H371" s="749">
        <v>840333</v>
      </c>
      <c r="I371" s="749">
        <v>0</v>
      </c>
      <c r="J371" s="749" t="s">
        <v>1255</v>
      </c>
      <c r="K371" s="749" t="s">
        <v>585</v>
      </c>
      <c r="L371" s="752">
        <v>23.46</v>
      </c>
      <c r="M371" s="752">
        <v>1</v>
      </c>
      <c r="N371" s="753">
        <v>23.46</v>
      </c>
    </row>
    <row r="372" spans="1:14" ht="14.4" customHeight="1" x14ac:dyDescent="0.3">
      <c r="A372" s="747" t="s">
        <v>583</v>
      </c>
      <c r="B372" s="748" t="s">
        <v>584</v>
      </c>
      <c r="C372" s="749" t="s">
        <v>598</v>
      </c>
      <c r="D372" s="750" t="s">
        <v>599</v>
      </c>
      <c r="E372" s="751">
        <v>50113001</v>
      </c>
      <c r="F372" s="750" t="s">
        <v>618</v>
      </c>
      <c r="G372" s="749" t="s">
        <v>619</v>
      </c>
      <c r="H372" s="749">
        <v>111421</v>
      </c>
      <c r="I372" s="749">
        <v>11421</v>
      </c>
      <c r="J372" s="749" t="s">
        <v>1256</v>
      </c>
      <c r="K372" s="749" t="s">
        <v>1257</v>
      </c>
      <c r="L372" s="752">
        <v>359.41889690276673</v>
      </c>
      <c r="M372" s="752">
        <v>5</v>
      </c>
      <c r="N372" s="753">
        <v>1797.0944845138338</v>
      </c>
    </row>
    <row r="373" spans="1:14" ht="14.4" customHeight="1" x14ac:dyDescent="0.3">
      <c r="A373" s="747" t="s">
        <v>583</v>
      </c>
      <c r="B373" s="748" t="s">
        <v>584</v>
      </c>
      <c r="C373" s="749" t="s">
        <v>598</v>
      </c>
      <c r="D373" s="750" t="s">
        <v>599</v>
      </c>
      <c r="E373" s="751">
        <v>50113001</v>
      </c>
      <c r="F373" s="750" t="s">
        <v>618</v>
      </c>
      <c r="G373" s="749" t="s">
        <v>619</v>
      </c>
      <c r="H373" s="749">
        <v>840464</v>
      </c>
      <c r="I373" s="749">
        <v>0</v>
      </c>
      <c r="J373" s="749" t="s">
        <v>1258</v>
      </c>
      <c r="K373" s="749" t="s">
        <v>1259</v>
      </c>
      <c r="L373" s="752">
        <v>45.54</v>
      </c>
      <c r="M373" s="752">
        <v>2</v>
      </c>
      <c r="N373" s="753">
        <v>91.08</v>
      </c>
    </row>
    <row r="374" spans="1:14" ht="14.4" customHeight="1" x14ac:dyDescent="0.3">
      <c r="A374" s="747" t="s">
        <v>583</v>
      </c>
      <c r="B374" s="748" t="s">
        <v>584</v>
      </c>
      <c r="C374" s="749" t="s">
        <v>598</v>
      </c>
      <c r="D374" s="750" t="s">
        <v>599</v>
      </c>
      <c r="E374" s="751">
        <v>50113001</v>
      </c>
      <c r="F374" s="750" t="s">
        <v>618</v>
      </c>
      <c r="G374" s="749" t="s">
        <v>637</v>
      </c>
      <c r="H374" s="749">
        <v>194113</v>
      </c>
      <c r="I374" s="749">
        <v>94113</v>
      </c>
      <c r="J374" s="749" t="s">
        <v>1260</v>
      </c>
      <c r="K374" s="749" t="s">
        <v>1261</v>
      </c>
      <c r="L374" s="752">
        <v>111.25</v>
      </c>
      <c r="M374" s="752">
        <v>1</v>
      </c>
      <c r="N374" s="753">
        <v>111.25</v>
      </c>
    </row>
    <row r="375" spans="1:14" ht="14.4" customHeight="1" x14ac:dyDescent="0.3">
      <c r="A375" s="747" t="s">
        <v>583</v>
      </c>
      <c r="B375" s="748" t="s">
        <v>584</v>
      </c>
      <c r="C375" s="749" t="s">
        <v>598</v>
      </c>
      <c r="D375" s="750" t="s">
        <v>599</v>
      </c>
      <c r="E375" s="751">
        <v>50113001</v>
      </c>
      <c r="F375" s="750" t="s">
        <v>618</v>
      </c>
      <c r="G375" s="749" t="s">
        <v>619</v>
      </c>
      <c r="H375" s="749">
        <v>158893</v>
      </c>
      <c r="I375" s="749">
        <v>58893</v>
      </c>
      <c r="J375" s="749" t="s">
        <v>1262</v>
      </c>
      <c r="K375" s="749" t="s">
        <v>1263</v>
      </c>
      <c r="L375" s="752">
        <v>159.60666666666668</v>
      </c>
      <c r="M375" s="752">
        <v>3</v>
      </c>
      <c r="N375" s="753">
        <v>478.82000000000005</v>
      </c>
    </row>
    <row r="376" spans="1:14" ht="14.4" customHeight="1" x14ac:dyDescent="0.3">
      <c r="A376" s="747" t="s">
        <v>583</v>
      </c>
      <c r="B376" s="748" t="s">
        <v>584</v>
      </c>
      <c r="C376" s="749" t="s">
        <v>598</v>
      </c>
      <c r="D376" s="750" t="s">
        <v>599</v>
      </c>
      <c r="E376" s="751">
        <v>50113001</v>
      </c>
      <c r="F376" s="750" t="s">
        <v>618</v>
      </c>
      <c r="G376" s="749" t="s">
        <v>637</v>
      </c>
      <c r="H376" s="749">
        <v>500570</v>
      </c>
      <c r="I376" s="749">
        <v>500570</v>
      </c>
      <c r="J376" s="749" t="s">
        <v>1264</v>
      </c>
      <c r="K376" s="749" t="s">
        <v>1265</v>
      </c>
      <c r="L376" s="752">
        <v>533.57999999999993</v>
      </c>
      <c r="M376" s="752">
        <v>5</v>
      </c>
      <c r="N376" s="753">
        <v>2667.8999999999996</v>
      </c>
    </row>
    <row r="377" spans="1:14" ht="14.4" customHeight="1" x14ac:dyDescent="0.3">
      <c r="A377" s="747" t="s">
        <v>583</v>
      </c>
      <c r="B377" s="748" t="s">
        <v>584</v>
      </c>
      <c r="C377" s="749" t="s">
        <v>598</v>
      </c>
      <c r="D377" s="750" t="s">
        <v>599</v>
      </c>
      <c r="E377" s="751">
        <v>50113001</v>
      </c>
      <c r="F377" s="750" t="s">
        <v>618</v>
      </c>
      <c r="G377" s="749" t="s">
        <v>637</v>
      </c>
      <c r="H377" s="749">
        <v>166030</v>
      </c>
      <c r="I377" s="749">
        <v>66030</v>
      </c>
      <c r="J377" s="749" t="s">
        <v>1266</v>
      </c>
      <c r="K377" s="749" t="s">
        <v>1267</v>
      </c>
      <c r="L377" s="752">
        <v>29.892500000000002</v>
      </c>
      <c r="M377" s="752">
        <v>4</v>
      </c>
      <c r="N377" s="753">
        <v>119.57000000000001</v>
      </c>
    </row>
    <row r="378" spans="1:14" ht="14.4" customHeight="1" x14ac:dyDescent="0.3">
      <c r="A378" s="747" t="s">
        <v>583</v>
      </c>
      <c r="B378" s="748" t="s">
        <v>584</v>
      </c>
      <c r="C378" s="749" t="s">
        <v>598</v>
      </c>
      <c r="D378" s="750" t="s">
        <v>599</v>
      </c>
      <c r="E378" s="751">
        <v>50113001</v>
      </c>
      <c r="F378" s="750" t="s">
        <v>618</v>
      </c>
      <c r="G378" s="749" t="s">
        <v>619</v>
      </c>
      <c r="H378" s="749">
        <v>204762</v>
      </c>
      <c r="I378" s="749">
        <v>204762</v>
      </c>
      <c r="J378" s="749" t="s">
        <v>1268</v>
      </c>
      <c r="K378" s="749" t="s">
        <v>1269</v>
      </c>
      <c r="L378" s="752">
        <v>1015.27</v>
      </c>
      <c r="M378" s="752">
        <v>1</v>
      </c>
      <c r="N378" s="753">
        <v>1015.27</v>
      </c>
    </row>
    <row r="379" spans="1:14" ht="14.4" customHeight="1" x14ac:dyDescent="0.3">
      <c r="A379" s="747" t="s">
        <v>583</v>
      </c>
      <c r="B379" s="748" t="s">
        <v>584</v>
      </c>
      <c r="C379" s="749" t="s">
        <v>598</v>
      </c>
      <c r="D379" s="750" t="s">
        <v>599</v>
      </c>
      <c r="E379" s="751">
        <v>50113001</v>
      </c>
      <c r="F379" s="750" t="s">
        <v>618</v>
      </c>
      <c r="G379" s="749" t="s">
        <v>637</v>
      </c>
      <c r="H379" s="749">
        <v>153950</v>
      </c>
      <c r="I379" s="749">
        <v>53950</v>
      </c>
      <c r="J379" s="749" t="s">
        <v>1270</v>
      </c>
      <c r="K379" s="749" t="s">
        <v>1271</v>
      </c>
      <c r="L379" s="752">
        <v>91.530000000000015</v>
      </c>
      <c r="M379" s="752">
        <v>1</v>
      </c>
      <c r="N379" s="753">
        <v>91.530000000000015</v>
      </c>
    </row>
    <row r="380" spans="1:14" ht="14.4" customHeight="1" x14ac:dyDescent="0.3">
      <c r="A380" s="747" t="s">
        <v>583</v>
      </c>
      <c r="B380" s="748" t="s">
        <v>584</v>
      </c>
      <c r="C380" s="749" t="s">
        <v>598</v>
      </c>
      <c r="D380" s="750" t="s">
        <v>599</v>
      </c>
      <c r="E380" s="751">
        <v>50113001</v>
      </c>
      <c r="F380" s="750" t="s">
        <v>618</v>
      </c>
      <c r="G380" s="749" t="s">
        <v>637</v>
      </c>
      <c r="H380" s="749">
        <v>989453</v>
      </c>
      <c r="I380" s="749">
        <v>146899</v>
      </c>
      <c r="J380" s="749" t="s">
        <v>1272</v>
      </c>
      <c r="K380" s="749" t="s">
        <v>1273</v>
      </c>
      <c r="L380" s="752">
        <v>45.507333333333335</v>
      </c>
      <c r="M380" s="752">
        <v>15</v>
      </c>
      <c r="N380" s="753">
        <v>682.61</v>
      </c>
    </row>
    <row r="381" spans="1:14" ht="14.4" customHeight="1" x14ac:dyDescent="0.3">
      <c r="A381" s="747" t="s">
        <v>583</v>
      </c>
      <c r="B381" s="748" t="s">
        <v>584</v>
      </c>
      <c r="C381" s="749" t="s">
        <v>598</v>
      </c>
      <c r="D381" s="750" t="s">
        <v>599</v>
      </c>
      <c r="E381" s="751">
        <v>50113001</v>
      </c>
      <c r="F381" s="750" t="s">
        <v>618</v>
      </c>
      <c r="G381" s="749" t="s">
        <v>637</v>
      </c>
      <c r="H381" s="749">
        <v>846141</v>
      </c>
      <c r="I381" s="749">
        <v>107794</v>
      </c>
      <c r="J381" s="749" t="s">
        <v>1274</v>
      </c>
      <c r="K381" s="749" t="s">
        <v>1275</v>
      </c>
      <c r="L381" s="752">
        <v>288.82</v>
      </c>
      <c r="M381" s="752">
        <v>1</v>
      </c>
      <c r="N381" s="753">
        <v>288.82</v>
      </c>
    </row>
    <row r="382" spans="1:14" ht="14.4" customHeight="1" x14ac:dyDescent="0.3">
      <c r="A382" s="747" t="s">
        <v>583</v>
      </c>
      <c r="B382" s="748" t="s">
        <v>584</v>
      </c>
      <c r="C382" s="749" t="s">
        <v>598</v>
      </c>
      <c r="D382" s="750" t="s">
        <v>599</v>
      </c>
      <c r="E382" s="751">
        <v>50113002</v>
      </c>
      <c r="F382" s="750" t="s">
        <v>1276</v>
      </c>
      <c r="G382" s="749" t="s">
        <v>619</v>
      </c>
      <c r="H382" s="749">
        <v>149415</v>
      </c>
      <c r="I382" s="749">
        <v>49415</v>
      </c>
      <c r="J382" s="749" t="s">
        <v>1277</v>
      </c>
      <c r="K382" s="749" t="s">
        <v>1278</v>
      </c>
      <c r="L382" s="752">
        <v>1728.25</v>
      </c>
      <c r="M382" s="752">
        <v>1</v>
      </c>
      <c r="N382" s="753">
        <v>1728.25</v>
      </c>
    </row>
    <row r="383" spans="1:14" ht="14.4" customHeight="1" x14ac:dyDescent="0.3">
      <c r="A383" s="747" t="s">
        <v>583</v>
      </c>
      <c r="B383" s="748" t="s">
        <v>584</v>
      </c>
      <c r="C383" s="749" t="s">
        <v>598</v>
      </c>
      <c r="D383" s="750" t="s">
        <v>599</v>
      </c>
      <c r="E383" s="751">
        <v>50113002</v>
      </c>
      <c r="F383" s="750" t="s">
        <v>1276</v>
      </c>
      <c r="G383" s="749" t="s">
        <v>619</v>
      </c>
      <c r="H383" s="749">
        <v>149409</v>
      </c>
      <c r="I383" s="749">
        <v>49409</v>
      </c>
      <c r="J383" s="749" t="s">
        <v>1279</v>
      </c>
      <c r="K383" s="749" t="s">
        <v>1278</v>
      </c>
      <c r="L383" s="752">
        <v>1366.6100000000001</v>
      </c>
      <c r="M383" s="752">
        <v>2</v>
      </c>
      <c r="N383" s="753">
        <v>2733.2200000000003</v>
      </c>
    </row>
    <row r="384" spans="1:14" ht="14.4" customHeight="1" x14ac:dyDescent="0.3">
      <c r="A384" s="747" t="s">
        <v>583</v>
      </c>
      <c r="B384" s="748" t="s">
        <v>584</v>
      </c>
      <c r="C384" s="749" t="s">
        <v>598</v>
      </c>
      <c r="D384" s="750" t="s">
        <v>599</v>
      </c>
      <c r="E384" s="751">
        <v>50113002</v>
      </c>
      <c r="F384" s="750" t="s">
        <v>1276</v>
      </c>
      <c r="G384" s="749" t="s">
        <v>619</v>
      </c>
      <c r="H384" s="749">
        <v>103513</v>
      </c>
      <c r="I384" s="749">
        <v>3513</v>
      </c>
      <c r="J384" s="749" t="s">
        <v>1280</v>
      </c>
      <c r="K384" s="749" t="s">
        <v>1281</v>
      </c>
      <c r="L384" s="752">
        <v>2000.0000000000005</v>
      </c>
      <c r="M384" s="752">
        <v>2</v>
      </c>
      <c r="N384" s="753">
        <v>4000.0000000000009</v>
      </c>
    </row>
    <row r="385" spans="1:14" ht="14.4" customHeight="1" x14ac:dyDescent="0.3">
      <c r="A385" s="747" t="s">
        <v>583</v>
      </c>
      <c r="B385" s="748" t="s">
        <v>584</v>
      </c>
      <c r="C385" s="749" t="s">
        <v>598</v>
      </c>
      <c r="D385" s="750" t="s">
        <v>599</v>
      </c>
      <c r="E385" s="751">
        <v>50113002</v>
      </c>
      <c r="F385" s="750" t="s">
        <v>1276</v>
      </c>
      <c r="G385" s="749" t="s">
        <v>619</v>
      </c>
      <c r="H385" s="749">
        <v>103414</v>
      </c>
      <c r="I385" s="749">
        <v>3414</v>
      </c>
      <c r="J385" s="749" t="s">
        <v>1282</v>
      </c>
      <c r="K385" s="749" t="s">
        <v>1281</v>
      </c>
      <c r="L385" s="752">
        <v>2513.7399999999998</v>
      </c>
      <c r="M385" s="752">
        <v>3</v>
      </c>
      <c r="N385" s="753">
        <v>7541.2199999999993</v>
      </c>
    </row>
    <row r="386" spans="1:14" ht="14.4" customHeight="1" x14ac:dyDescent="0.3">
      <c r="A386" s="747" t="s">
        <v>583</v>
      </c>
      <c r="B386" s="748" t="s">
        <v>584</v>
      </c>
      <c r="C386" s="749" t="s">
        <v>598</v>
      </c>
      <c r="D386" s="750" t="s">
        <v>599</v>
      </c>
      <c r="E386" s="751">
        <v>50113002</v>
      </c>
      <c r="F386" s="750" t="s">
        <v>1276</v>
      </c>
      <c r="G386" s="749" t="s">
        <v>619</v>
      </c>
      <c r="H386" s="749">
        <v>397302</v>
      </c>
      <c r="I386" s="749">
        <v>3290</v>
      </c>
      <c r="J386" s="749" t="s">
        <v>1282</v>
      </c>
      <c r="K386" s="749" t="s">
        <v>1283</v>
      </c>
      <c r="L386" s="752">
        <v>1317.4685714285715</v>
      </c>
      <c r="M386" s="752">
        <v>7</v>
      </c>
      <c r="N386" s="753">
        <v>9222.2800000000007</v>
      </c>
    </row>
    <row r="387" spans="1:14" ht="14.4" customHeight="1" x14ac:dyDescent="0.3">
      <c r="A387" s="747" t="s">
        <v>583</v>
      </c>
      <c r="B387" s="748" t="s">
        <v>584</v>
      </c>
      <c r="C387" s="749" t="s">
        <v>598</v>
      </c>
      <c r="D387" s="750" t="s">
        <v>599</v>
      </c>
      <c r="E387" s="751">
        <v>50113006</v>
      </c>
      <c r="F387" s="750" t="s">
        <v>1284</v>
      </c>
      <c r="G387" s="749" t="s">
        <v>637</v>
      </c>
      <c r="H387" s="749">
        <v>33833</v>
      </c>
      <c r="I387" s="749">
        <v>33833</v>
      </c>
      <c r="J387" s="749" t="s">
        <v>1285</v>
      </c>
      <c r="K387" s="749" t="s">
        <v>1286</v>
      </c>
      <c r="L387" s="752">
        <v>163.67000000000002</v>
      </c>
      <c r="M387" s="752">
        <v>13</v>
      </c>
      <c r="N387" s="753">
        <v>2127.71</v>
      </c>
    </row>
    <row r="388" spans="1:14" ht="14.4" customHeight="1" x14ac:dyDescent="0.3">
      <c r="A388" s="747" t="s">
        <v>583</v>
      </c>
      <c r="B388" s="748" t="s">
        <v>584</v>
      </c>
      <c r="C388" s="749" t="s">
        <v>598</v>
      </c>
      <c r="D388" s="750" t="s">
        <v>599</v>
      </c>
      <c r="E388" s="751">
        <v>50113006</v>
      </c>
      <c r="F388" s="750" t="s">
        <v>1284</v>
      </c>
      <c r="G388" s="749" t="s">
        <v>637</v>
      </c>
      <c r="H388" s="749">
        <v>133339</v>
      </c>
      <c r="I388" s="749">
        <v>33339</v>
      </c>
      <c r="J388" s="749" t="s">
        <v>1287</v>
      </c>
      <c r="K388" s="749" t="s">
        <v>1288</v>
      </c>
      <c r="L388" s="752">
        <v>40.92</v>
      </c>
      <c r="M388" s="752">
        <v>10</v>
      </c>
      <c r="N388" s="753">
        <v>409.20000000000005</v>
      </c>
    </row>
    <row r="389" spans="1:14" ht="14.4" customHeight="1" x14ac:dyDescent="0.3">
      <c r="A389" s="747" t="s">
        <v>583</v>
      </c>
      <c r="B389" s="748" t="s">
        <v>584</v>
      </c>
      <c r="C389" s="749" t="s">
        <v>598</v>
      </c>
      <c r="D389" s="750" t="s">
        <v>599</v>
      </c>
      <c r="E389" s="751">
        <v>50113006</v>
      </c>
      <c r="F389" s="750" t="s">
        <v>1284</v>
      </c>
      <c r="G389" s="749" t="s">
        <v>637</v>
      </c>
      <c r="H389" s="749">
        <v>133340</v>
      </c>
      <c r="I389" s="749">
        <v>33340</v>
      </c>
      <c r="J389" s="749" t="s">
        <v>1289</v>
      </c>
      <c r="K389" s="749" t="s">
        <v>1288</v>
      </c>
      <c r="L389" s="752">
        <v>40.92</v>
      </c>
      <c r="M389" s="752">
        <v>30</v>
      </c>
      <c r="N389" s="753">
        <v>1227.6000000000001</v>
      </c>
    </row>
    <row r="390" spans="1:14" ht="14.4" customHeight="1" x14ac:dyDescent="0.3">
      <c r="A390" s="747" t="s">
        <v>583</v>
      </c>
      <c r="B390" s="748" t="s">
        <v>584</v>
      </c>
      <c r="C390" s="749" t="s">
        <v>598</v>
      </c>
      <c r="D390" s="750" t="s">
        <v>599</v>
      </c>
      <c r="E390" s="751">
        <v>50113006</v>
      </c>
      <c r="F390" s="750" t="s">
        <v>1284</v>
      </c>
      <c r="G390" s="749" t="s">
        <v>637</v>
      </c>
      <c r="H390" s="749">
        <v>33741</v>
      </c>
      <c r="I390" s="749">
        <v>33741</v>
      </c>
      <c r="J390" s="749" t="s">
        <v>1290</v>
      </c>
      <c r="K390" s="749" t="s">
        <v>1291</v>
      </c>
      <c r="L390" s="752">
        <v>131.25</v>
      </c>
      <c r="M390" s="752">
        <v>1</v>
      </c>
      <c r="N390" s="753">
        <v>131.25</v>
      </c>
    </row>
    <row r="391" spans="1:14" ht="14.4" customHeight="1" x14ac:dyDescent="0.3">
      <c r="A391" s="747" t="s">
        <v>583</v>
      </c>
      <c r="B391" s="748" t="s">
        <v>584</v>
      </c>
      <c r="C391" s="749" t="s">
        <v>598</v>
      </c>
      <c r="D391" s="750" t="s">
        <v>599</v>
      </c>
      <c r="E391" s="751">
        <v>50113006</v>
      </c>
      <c r="F391" s="750" t="s">
        <v>1284</v>
      </c>
      <c r="G391" s="749" t="s">
        <v>637</v>
      </c>
      <c r="H391" s="749">
        <v>987792</v>
      </c>
      <c r="I391" s="749">
        <v>33749</v>
      </c>
      <c r="J391" s="749" t="s">
        <v>1292</v>
      </c>
      <c r="K391" s="749" t="s">
        <v>1293</v>
      </c>
      <c r="L391" s="752">
        <v>111.95</v>
      </c>
      <c r="M391" s="752">
        <v>6</v>
      </c>
      <c r="N391" s="753">
        <v>671.7</v>
      </c>
    </row>
    <row r="392" spans="1:14" ht="14.4" customHeight="1" x14ac:dyDescent="0.3">
      <c r="A392" s="747" t="s">
        <v>583</v>
      </c>
      <c r="B392" s="748" t="s">
        <v>584</v>
      </c>
      <c r="C392" s="749" t="s">
        <v>598</v>
      </c>
      <c r="D392" s="750" t="s">
        <v>599</v>
      </c>
      <c r="E392" s="751">
        <v>50113006</v>
      </c>
      <c r="F392" s="750" t="s">
        <v>1284</v>
      </c>
      <c r="G392" s="749" t="s">
        <v>637</v>
      </c>
      <c r="H392" s="749">
        <v>33751</v>
      </c>
      <c r="I392" s="749">
        <v>33751</v>
      </c>
      <c r="J392" s="749" t="s">
        <v>1294</v>
      </c>
      <c r="K392" s="749" t="s">
        <v>1293</v>
      </c>
      <c r="L392" s="752">
        <v>111.95</v>
      </c>
      <c r="M392" s="752">
        <v>3</v>
      </c>
      <c r="N392" s="753">
        <v>335.85</v>
      </c>
    </row>
    <row r="393" spans="1:14" ht="14.4" customHeight="1" x14ac:dyDescent="0.3">
      <c r="A393" s="747" t="s">
        <v>583</v>
      </c>
      <c r="B393" s="748" t="s">
        <v>584</v>
      </c>
      <c r="C393" s="749" t="s">
        <v>598</v>
      </c>
      <c r="D393" s="750" t="s">
        <v>599</v>
      </c>
      <c r="E393" s="751">
        <v>50113006</v>
      </c>
      <c r="F393" s="750" t="s">
        <v>1284</v>
      </c>
      <c r="G393" s="749" t="s">
        <v>637</v>
      </c>
      <c r="H393" s="749">
        <v>395579</v>
      </c>
      <c r="I393" s="749">
        <v>33752</v>
      </c>
      <c r="J393" s="749" t="s">
        <v>1295</v>
      </c>
      <c r="K393" s="749" t="s">
        <v>1296</v>
      </c>
      <c r="L393" s="752">
        <v>111.94999999999997</v>
      </c>
      <c r="M393" s="752">
        <v>1</v>
      </c>
      <c r="N393" s="753">
        <v>111.94999999999997</v>
      </c>
    </row>
    <row r="394" spans="1:14" ht="14.4" customHeight="1" x14ac:dyDescent="0.3">
      <c r="A394" s="747" t="s">
        <v>583</v>
      </c>
      <c r="B394" s="748" t="s">
        <v>584</v>
      </c>
      <c r="C394" s="749" t="s">
        <v>598</v>
      </c>
      <c r="D394" s="750" t="s">
        <v>599</v>
      </c>
      <c r="E394" s="751">
        <v>50113006</v>
      </c>
      <c r="F394" s="750" t="s">
        <v>1284</v>
      </c>
      <c r="G394" s="749" t="s">
        <v>637</v>
      </c>
      <c r="H394" s="749">
        <v>33750</v>
      </c>
      <c r="I394" s="749">
        <v>33750</v>
      </c>
      <c r="J394" s="749" t="s">
        <v>1297</v>
      </c>
      <c r="K394" s="749" t="s">
        <v>1293</v>
      </c>
      <c r="L394" s="752">
        <v>111.95</v>
      </c>
      <c r="M394" s="752">
        <v>4</v>
      </c>
      <c r="N394" s="753">
        <v>447.8</v>
      </c>
    </row>
    <row r="395" spans="1:14" ht="14.4" customHeight="1" x14ac:dyDescent="0.3">
      <c r="A395" s="747" t="s">
        <v>583</v>
      </c>
      <c r="B395" s="748" t="s">
        <v>584</v>
      </c>
      <c r="C395" s="749" t="s">
        <v>598</v>
      </c>
      <c r="D395" s="750" t="s">
        <v>599</v>
      </c>
      <c r="E395" s="751">
        <v>50113006</v>
      </c>
      <c r="F395" s="750" t="s">
        <v>1284</v>
      </c>
      <c r="G395" s="749" t="s">
        <v>637</v>
      </c>
      <c r="H395" s="749">
        <v>33852</v>
      </c>
      <c r="I395" s="749">
        <v>33852</v>
      </c>
      <c r="J395" s="749" t="s">
        <v>1298</v>
      </c>
      <c r="K395" s="749" t="s">
        <v>1286</v>
      </c>
      <c r="L395" s="752">
        <v>145.5</v>
      </c>
      <c r="M395" s="752">
        <v>1</v>
      </c>
      <c r="N395" s="753">
        <v>145.5</v>
      </c>
    </row>
    <row r="396" spans="1:14" ht="14.4" customHeight="1" x14ac:dyDescent="0.3">
      <c r="A396" s="747" t="s">
        <v>583</v>
      </c>
      <c r="B396" s="748" t="s">
        <v>584</v>
      </c>
      <c r="C396" s="749" t="s">
        <v>598</v>
      </c>
      <c r="D396" s="750" t="s">
        <v>599</v>
      </c>
      <c r="E396" s="751">
        <v>50113006</v>
      </c>
      <c r="F396" s="750" t="s">
        <v>1284</v>
      </c>
      <c r="G396" s="749" t="s">
        <v>637</v>
      </c>
      <c r="H396" s="749">
        <v>33851</v>
      </c>
      <c r="I396" s="749">
        <v>33851</v>
      </c>
      <c r="J396" s="749" t="s">
        <v>1299</v>
      </c>
      <c r="K396" s="749" t="s">
        <v>1286</v>
      </c>
      <c r="L396" s="752">
        <v>145.49999999999997</v>
      </c>
      <c r="M396" s="752">
        <v>1</v>
      </c>
      <c r="N396" s="753">
        <v>145.49999999999997</v>
      </c>
    </row>
    <row r="397" spans="1:14" ht="14.4" customHeight="1" x14ac:dyDescent="0.3">
      <c r="A397" s="747" t="s">
        <v>583</v>
      </c>
      <c r="B397" s="748" t="s">
        <v>584</v>
      </c>
      <c r="C397" s="749" t="s">
        <v>598</v>
      </c>
      <c r="D397" s="750" t="s">
        <v>599</v>
      </c>
      <c r="E397" s="751">
        <v>50113006</v>
      </c>
      <c r="F397" s="750" t="s">
        <v>1284</v>
      </c>
      <c r="G397" s="749" t="s">
        <v>637</v>
      </c>
      <c r="H397" s="749">
        <v>33936</v>
      </c>
      <c r="I397" s="749">
        <v>33936</v>
      </c>
      <c r="J397" s="749" t="s">
        <v>1300</v>
      </c>
      <c r="K397" s="749" t="s">
        <v>1288</v>
      </c>
      <c r="L397" s="752">
        <v>30.669999999999998</v>
      </c>
      <c r="M397" s="752">
        <v>136</v>
      </c>
      <c r="N397" s="753">
        <v>4171.12</v>
      </c>
    </row>
    <row r="398" spans="1:14" ht="14.4" customHeight="1" x14ac:dyDescent="0.3">
      <c r="A398" s="747" t="s">
        <v>583</v>
      </c>
      <c r="B398" s="748" t="s">
        <v>584</v>
      </c>
      <c r="C398" s="749" t="s">
        <v>598</v>
      </c>
      <c r="D398" s="750" t="s">
        <v>599</v>
      </c>
      <c r="E398" s="751">
        <v>50113006</v>
      </c>
      <c r="F398" s="750" t="s">
        <v>1284</v>
      </c>
      <c r="G398" s="749" t="s">
        <v>637</v>
      </c>
      <c r="H398" s="749">
        <v>33848</v>
      </c>
      <c r="I398" s="749">
        <v>33848</v>
      </c>
      <c r="J398" s="749" t="s">
        <v>1301</v>
      </c>
      <c r="K398" s="749" t="s">
        <v>1286</v>
      </c>
      <c r="L398" s="752">
        <v>122.69000000000004</v>
      </c>
      <c r="M398" s="752">
        <v>26</v>
      </c>
      <c r="N398" s="753">
        <v>3189.940000000001</v>
      </c>
    </row>
    <row r="399" spans="1:14" ht="14.4" customHeight="1" x14ac:dyDescent="0.3">
      <c r="A399" s="747" t="s">
        <v>583</v>
      </c>
      <c r="B399" s="748" t="s">
        <v>584</v>
      </c>
      <c r="C399" s="749" t="s">
        <v>598</v>
      </c>
      <c r="D399" s="750" t="s">
        <v>599</v>
      </c>
      <c r="E399" s="751">
        <v>50113006</v>
      </c>
      <c r="F399" s="750" t="s">
        <v>1284</v>
      </c>
      <c r="G399" s="749" t="s">
        <v>637</v>
      </c>
      <c r="H399" s="749">
        <v>990352</v>
      </c>
      <c r="I399" s="749">
        <v>33935</v>
      </c>
      <c r="J399" s="749" t="s">
        <v>1302</v>
      </c>
      <c r="K399" s="749" t="s">
        <v>1288</v>
      </c>
      <c r="L399" s="752">
        <v>30.67</v>
      </c>
      <c r="M399" s="752">
        <v>94</v>
      </c>
      <c r="N399" s="753">
        <v>2882.98</v>
      </c>
    </row>
    <row r="400" spans="1:14" ht="14.4" customHeight="1" x14ac:dyDescent="0.3">
      <c r="A400" s="747" t="s">
        <v>583</v>
      </c>
      <c r="B400" s="748" t="s">
        <v>584</v>
      </c>
      <c r="C400" s="749" t="s">
        <v>598</v>
      </c>
      <c r="D400" s="750" t="s">
        <v>599</v>
      </c>
      <c r="E400" s="751">
        <v>50113006</v>
      </c>
      <c r="F400" s="750" t="s">
        <v>1284</v>
      </c>
      <c r="G400" s="749" t="s">
        <v>637</v>
      </c>
      <c r="H400" s="749">
        <v>33847</v>
      </c>
      <c r="I400" s="749">
        <v>33847</v>
      </c>
      <c r="J400" s="749" t="s">
        <v>1303</v>
      </c>
      <c r="K400" s="749" t="s">
        <v>1286</v>
      </c>
      <c r="L400" s="752">
        <v>122.69000000000004</v>
      </c>
      <c r="M400" s="752">
        <v>29</v>
      </c>
      <c r="N400" s="753">
        <v>3558.0100000000011</v>
      </c>
    </row>
    <row r="401" spans="1:14" ht="14.4" customHeight="1" x14ac:dyDescent="0.3">
      <c r="A401" s="747" t="s">
        <v>583</v>
      </c>
      <c r="B401" s="748" t="s">
        <v>584</v>
      </c>
      <c r="C401" s="749" t="s">
        <v>598</v>
      </c>
      <c r="D401" s="750" t="s">
        <v>599</v>
      </c>
      <c r="E401" s="751">
        <v>50113006</v>
      </c>
      <c r="F401" s="750" t="s">
        <v>1284</v>
      </c>
      <c r="G401" s="749" t="s">
        <v>637</v>
      </c>
      <c r="H401" s="749">
        <v>33677</v>
      </c>
      <c r="I401" s="749">
        <v>33677</v>
      </c>
      <c r="J401" s="749" t="s">
        <v>1304</v>
      </c>
      <c r="K401" s="749" t="s">
        <v>1305</v>
      </c>
      <c r="L401" s="752">
        <v>274.46000000000004</v>
      </c>
      <c r="M401" s="752">
        <v>25</v>
      </c>
      <c r="N401" s="753">
        <v>6861.5000000000009</v>
      </c>
    </row>
    <row r="402" spans="1:14" ht="14.4" customHeight="1" x14ac:dyDescent="0.3">
      <c r="A402" s="747" t="s">
        <v>583</v>
      </c>
      <c r="B402" s="748" t="s">
        <v>584</v>
      </c>
      <c r="C402" s="749" t="s">
        <v>598</v>
      </c>
      <c r="D402" s="750" t="s">
        <v>599</v>
      </c>
      <c r="E402" s="751">
        <v>50113006</v>
      </c>
      <c r="F402" s="750" t="s">
        <v>1284</v>
      </c>
      <c r="G402" s="749" t="s">
        <v>619</v>
      </c>
      <c r="H402" s="749">
        <v>217052</v>
      </c>
      <c r="I402" s="749">
        <v>217052</v>
      </c>
      <c r="J402" s="749" t="s">
        <v>1304</v>
      </c>
      <c r="K402" s="749" t="s">
        <v>1306</v>
      </c>
      <c r="L402" s="752">
        <v>2000.4699999999998</v>
      </c>
      <c r="M402" s="752">
        <v>2</v>
      </c>
      <c r="N402" s="753">
        <v>4000.9399999999996</v>
      </c>
    </row>
    <row r="403" spans="1:14" ht="14.4" customHeight="1" x14ac:dyDescent="0.3">
      <c r="A403" s="747" t="s">
        <v>583</v>
      </c>
      <c r="B403" s="748" t="s">
        <v>584</v>
      </c>
      <c r="C403" s="749" t="s">
        <v>598</v>
      </c>
      <c r="D403" s="750" t="s">
        <v>599</v>
      </c>
      <c r="E403" s="751">
        <v>50113006</v>
      </c>
      <c r="F403" s="750" t="s">
        <v>1284</v>
      </c>
      <c r="G403" s="749" t="s">
        <v>637</v>
      </c>
      <c r="H403" s="749">
        <v>133220</v>
      </c>
      <c r="I403" s="749">
        <v>33220</v>
      </c>
      <c r="J403" s="749" t="s">
        <v>1307</v>
      </c>
      <c r="K403" s="749" t="s">
        <v>1308</v>
      </c>
      <c r="L403" s="752">
        <v>196.57</v>
      </c>
      <c r="M403" s="752">
        <v>5</v>
      </c>
      <c r="N403" s="753">
        <v>982.85</v>
      </c>
    </row>
    <row r="404" spans="1:14" ht="14.4" customHeight="1" x14ac:dyDescent="0.3">
      <c r="A404" s="747" t="s">
        <v>583</v>
      </c>
      <c r="B404" s="748" t="s">
        <v>584</v>
      </c>
      <c r="C404" s="749" t="s">
        <v>598</v>
      </c>
      <c r="D404" s="750" t="s">
        <v>599</v>
      </c>
      <c r="E404" s="751">
        <v>50113013</v>
      </c>
      <c r="F404" s="750" t="s">
        <v>1309</v>
      </c>
      <c r="G404" s="749" t="s">
        <v>637</v>
      </c>
      <c r="H404" s="749">
        <v>203097</v>
      </c>
      <c r="I404" s="749">
        <v>203097</v>
      </c>
      <c r="J404" s="749" t="s">
        <v>1310</v>
      </c>
      <c r="K404" s="749" t="s">
        <v>1311</v>
      </c>
      <c r="L404" s="752">
        <v>167.1653846153846</v>
      </c>
      <c r="M404" s="752">
        <v>13</v>
      </c>
      <c r="N404" s="753">
        <v>2173.1499999999996</v>
      </c>
    </row>
    <row r="405" spans="1:14" ht="14.4" customHeight="1" x14ac:dyDescent="0.3">
      <c r="A405" s="747" t="s">
        <v>583</v>
      </c>
      <c r="B405" s="748" t="s">
        <v>584</v>
      </c>
      <c r="C405" s="749" t="s">
        <v>598</v>
      </c>
      <c r="D405" s="750" t="s">
        <v>599</v>
      </c>
      <c r="E405" s="751">
        <v>50113013</v>
      </c>
      <c r="F405" s="750" t="s">
        <v>1309</v>
      </c>
      <c r="G405" s="749" t="s">
        <v>619</v>
      </c>
      <c r="H405" s="749">
        <v>172972</v>
      </c>
      <c r="I405" s="749">
        <v>72972</v>
      </c>
      <c r="J405" s="749" t="s">
        <v>1312</v>
      </c>
      <c r="K405" s="749" t="s">
        <v>1313</v>
      </c>
      <c r="L405" s="752">
        <v>181.5852830188679</v>
      </c>
      <c r="M405" s="752">
        <v>53</v>
      </c>
      <c r="N405" s="753">
        <v>9624.0199999999986</v>
      </c>
    </row>
    <row r="406" spans="1:14" ht="14.4" customHeight="1" x14ac:dyDescent="0.3">
      <c r="A406" s="747" t="s">
        <v>583</v>
      </c>
      <c r="B406" s="748" t="s">
        <v>584</v>
      </c>
      <c r="C406" s="749" t="s">
        <v>598</v>
      </c>
      <c r="D406" s="750" t="s">
        <v>599</v>
      </c>
      <c r="E406" s="751">
        <v>50113013</v>
      </c>
      <c r="F406" s="750" t="s">
        <v>1309</v>
      </c>
      <c r="G406" s="749" t="s">
        <v>619</v>
      </c>
      <c r="H406" s="749">
        <v>164831</v>
      </c>
      <c r="I406" s="749">
        <v>64831</v>
      </c>
      <c r="J406" s="749" t="s">
        <v>1314</v>
      </c>
      <c r="K406" s="749" t="s">
        <v>1315</v>
      </c>
      <c r="L406" s="752">
        <v>198.88</v>
      </c>
      <c r="M406" s="752">
        <v>1.5</v>
      </c>
      <c r="N406" s="753">
        <v>298.32</v>
      </c>
    </row>
    <row r="407" spans="1:14" ht="14.4" customHeight="1" x14ac:dyDescent="0.3">
      <c r="A407" s="747" t="s">
        <v>583</v>
      </c>
      <c r="B407" s="748" t="s">
        <v>584</v>
      </c>
      <c r="C407" s="749" t="s">
        <v>598</v>
      </c>
      <c r="D407" s="750" t="s">
        <v>599</v>
      </c>
      <c r="E407" s="751">
        <v>50113013</v>
      </c>
      <c r="F407" s="750" t="s">
        <v>1309</v>
      </c>
      <c r="G407" s="749" t="s">
        <v>619</v>
      </c>
      <c r="H407" s="749">
        <v>111706</v>
      </c>
      <c r="I407" s="749">
        <v>11706</v>
      </c>
      <c r="J407" s="749" t="s">
        <v>712</v>
      </c>
      <c r="K407" s="749" t="s">
        <v>1316</v>
      </c>
      <c r="L407" s="752">
        <v>536.6</v>
      </c>
      <c r="M407" s="752">
        <v>3</v>
      </c>
      <c r="N407" s="753">
        <v>1609.8000000000002</v>
      </c>
    </row>
    <row r="408" spans="1:14" ht="14.4" customHeight="1" x14ac:dyDescent="0.3">
      <c r="A408" s="747" t="s">
        <v>583</v>
      </c>
      <c r="B408" s="748" t="s">
        <v>584</v>
      </c>
      <c r="C408" s="749" t="s">
        <v>598</v>
      </c>
      <c r="D408" s="750" t="s">
        <v>599</v>
      </c>
      <c r="E408" s="751">
        <v>50113013</v>
      </c>
      <c r="F408" s="750" t="s">
        <v>1309</v>
      </c>
      <c r="G408" s="749" t="s">
        <v>619</v>
      </c>
      <c r="H408" s="749">
        <v>108606</v>
      </c>
      <c r="I408" s="749">
        <v>108606</v>
      </c>
      <c r="J408" s="749" t="s">
        <v>1317</v>
      </c>
      <c r="K408" s="749" t="s">
        <v>1318</v>
      </c>
      <c r="L408" s="752">
        <v>73.22</v>
      </c>
      <c r="M408" s="752">
        <v>1</v>
      </c>
      <c r="N408" s="753">
        <v>73.22</v>
      </c>
    </row>
    <row r="409" spans="1:14" ht="14.4" customHeight="1" x14ac:dyDescent="0.3">
      <c r="A409" s="747" t="s">
        <v>583</v>
      </c>
      <c r="B409" s="748" t="s">
        <v>584</v>
      </c>
      <c r="C409" s="749" t="s">
        <v>598</v>
      </c>
      <c r="D409" s="750" t="s">
        <v>599</v>
      </c>
      <c r="E409" s="751">
        <v>50113013</v>
      </c>
      <c r="F409" s="750" t="s">
        <v>1309</v>
      </c>
      <c r="G409" s="749" t="s">
        <v>619</v>
      </c>
      <c r="H409" s="749">
        <v>162187</v>
      </c>
      <c r="I409" s="749">
        <v>162187</v>
      </c>
      <c r="J409" s="749" t="s">
        <v>1319</v>
      </c>
      <c r="K409" s="749" t="s">
        <v>1320</v>
      </c>
      <c r="L409" s="752">
        <v>286</v>
      </c>
      <c r="M409" s="752">
        <v>3.5</v>
      </c>
      <c r="N409" s="753">
        <v>1001</v>
      </c>
    </row>
    <row r="410" spans="1:14" ht="14.4" customHeight="1" x14ac:dyDescent="0.3">
      <c r="A410" s="747" t="s">
        <v>583</v>
      </c>
      <c r="B410" s="748" t="s">
        <v>584</v>
      </c>
      <c r="C410" s="749" t="s">
        <v>598</v>
      </c>
      <c r="D410" s="750" t="s">
        <v>599</v>
      </c>
      <c r="E410" s="751">
        <v>50113013</v>
      </c>
      <c r="F410" s="750" t="s">
        <v>1309</v>
      </c>
      <c r="G410" s="749" t="s">
        <v>619</v>
      </c>
      <c r="H410" s="749">
        <v>101066</v>
      </c>
      <c r="I410" s="749">
        <v>1066</v>
      </c>
      <c r="J410" s="749" t="s">
        <v>1321</v>
      </c>
      <c r="K410" s="749" t="s">
        <v>1322</v>
      </c>
      <c r="L410" s="752">
        <v>57.420000000000009</v>
      </c>
      <c r="M410" s="752">
        <v>6</v>
      </c>
      <c r="N410" s="753">
        <v>344.52000000000004</v>
      </c>
    </row>
    <row r="411" spans="1:14" ht="14.4" customHeight="1" x14ac:dyDescent="0.3">
      <c r="A411" s="747" t="s">
        <v>583</v>
      </c>
      <c r="B411" s="748" t="s">
        <v>584</v>
      </c>
      <c r="C411" s="749" t="s">
        <v>598</v>
      </c>
      <c r="D411" s="750" t="s">
        <v>599</v>
      </c>
      <c r="E411" s="751">
        <v>50113013</v>
      </c>
      <c r="F411" s="750" t="s">
        <v>1309</v>
      </c>
      <c r="G411" s="749" t="s">
        <v>619</v>
      </c>
      <c r="H411" s="749">
        <v>847476</v>
      </c>
      <c r="I411" s="749">
        <v>112782</v>
      </c>
      <c r="J411" s="749" t="s">
        <v>1323</v>
      </c>
      <c r="K411" s="749" t="s">
        <v>1324</v>
      </c>
      <c r="L411" s="752">
        <v>683.13333333333333</v>
      </c>
      <c r="M411" s="752">
        <v>0.75</v>
      </c>
      <c r="N411" s="753">
        <v>512.35</v>
      </c>
    </row>
    <row r="412" spans="1:14" ht="14.4" customHeight="1" x14ac:dyDescent="0.3">
      <c r="A412" s="747" t="s">
        <v>583</v>
      </c>
      <c r="B412" s="748" t="s">
        <v>584</v>
      </c>
      <c r="C412" s="749" t="s">
        <v>598</v>
      </c>
      <c r="D412" s="750" t="s">
        <v>599</v>
      </c>
      <c r="E412" s="751">
        <v>50113013</v>
      </c>
      <c r="F412" s="750" t="s">
        <v>1309</v>
      </c>
      <c r="G412" s="749" t="s">
        <v>619</v>
      </c>
      <c r="H412" s="749">
        <v>167015</v>
      </c>
      <c r="I412" s="749">
        <v>67015</v>
      </c>
      <c r="J412" s="749" t="s">
        <v>1325</v>
      </c>
      <c r="K412" s="749" t="s">
        <v>1326</v>
      </c>
      <c r="L412" s="752">
        <v>39.470000000000006</v>
      </c>
      <c r="M412" s="752">
        <v>1</v>
      </c>
      <c r="N412" s="753">
        <v>39.470000000000006</v>
      </c>
    </row>
    <row r="413" spans="1:14" ht="14.4" customHeight="1" x14ac:dyDescent="0.3">
      <c r="A413" s="747" t="s">
        <v>583</v>
      </c>
      <c r="B413" s="748" t="s">
        <v>584</v>
      </c>
      <c r="C413" s="749" t="s">
        <v>598</v>
      </c>
      <c r="D413" s="750" t="s">
        <v>599</v>
      </c>
      <c r="E413" s="751">
        <v>50113013</v>
      </c>
      <c r="F413" s="750" t="s">
        <v>1309</v>
      </c>
      <c r="G413" s="749" t="s">
        <v>619</v>
      </c>
      <c r="H413" s="749">
        <v>216199</v>
      </c>
      <c r="I413" s="749">
        <v>216199</v>
      </c>
      <c r="J413" s="749" t="s">
        <v>1327</v>
      </c>
      <c r="K413" s="749" t="s">
        <v>1328</v>
      </c>
      <c r="L413" s="752">
        <v>99.9</v>
      </c>
      <c r="M413" s="752">
        <v>1</v>
      </c>
      <c r="N413" s="753">
        <v>99.9</v>
      </c>
    </row>
    <row r="414" spans="1:14" ht="14.4" customHeight="1" x14ac:dyDescent="0.3">
      <c r="A414" s="747" t="s">
        <v>583</v>
      </c>
      <c r="B414" s="748" t="s">
        <v>584</v>
      </c>
      <c r="C414" s="749" t="s">
        <v>598</v>
      </c>
      <c r="D414" s="750" t="s">
        <v>599</v>
      </c>
      <c r="E414" s="751">
        <v>50113013</v>
      </c>
      <c r="F414" s="750" t="s">
        <v>1309</v>
      </c>
      <c r="G414" s="749" t="s">
        <v>619</v>
      </c>
      <c r="H414" s="749">
        <v>216183</v>
      </c>
      <c r="I414" s="749">
        <v>216183</v>
      </c>
      <c r="J414" s="749" t="s">
        <v>1329</v>
      </c>
      <c r="K414" s="749" t="s">
        <v>1330</v>
      </c>
      <c r="L414" s="752">
        <v>249.43</v>
      </c>
      <c r="M414" s="752">
        <v>15</v>
      </c>
      <c r="N414" s="753">
        <v>3741.4500000000003</v>
      </c>
    </row>
    <row r="415" spans="1:14" ht="14.4" customHeight="1" x14ac:dyDescent="0.3">
      <c r="A415" s="747" t="s">
        <v>583</v>
      </c>
      <c r="B415" s="748" t="s">
        <v>584</v>
      </c>
      <c r="C415" s="749" t="s">
        <v>598</v>
      </c>
      <c r="D415" s="750" t="s">
        <v>599</v>
      </c>
      <c r="E415" s="751">
        <v>50113013</v>
      </c>
      <c r="F415" s="750" t="s">
        <v>1309</v>
      </c>
      <c r="G415" s="749" t="s">
        <v>619</v>
      </c>
      <c r="H415" s="749">
        <v>187199</v>
      </c>
      <c r="I415" s="749">
        <v>87199</v>
      </c>
      <c r="J415" s="749" t="s">
        <v>1331</v>
      </c>
      <c r="K415" s="749" t="s">
        <v>1332</v>
      </c>
      <c r="L415" s="752">
        <v>220.99</v>
      </c>
      <c r="M415" s="752">
        <v>10</v>
      </c>
      <c r="N415" s="753">
        <v>2209.9</v>
      </c>
    </row>
    <row r="416" spans="1:14" ht="14.4" customHeight="1" x14ac:dyDescent="0.3">
      <c r="A416" s="747" t="s">
        <v>583</v>
      </c>
      <c r="B416" s="748" t="s">
        <v>584</v>
      </c>
      <c r="C416" s="749" t="s">
        <v>598</v>
      </c>
      <c r="D416" s="750" t="s">
        <v>599</v>
      </c>
      <c r="E416" s="751">
        <v>50113013</v>
      </c>
      <c r="F416" s="750" t="s">
        <v>1309</v>
      </c>
      <c r="G416" s="749" t="s">
        <v>585</v>
      </c>
      <c r="H416" s="749">
        <v>156835</v>
      </c>
      <c r="I416" s="749">
        <v>156835</v>
      </c>
      <c r="J416" s="749" t="s">
        <v>1333</v>
      </c>
      <c r="K416" s="749" t="s">
        <v>1334</v>
      </c>
      <c r="L416" s="752">
        <v>1116.5</v>
      </c>
      <c r="M416" s="752">
        <v>2</v>
      </c>
      <c r="N416" s="753">
        <v>2233</v>
      </c>
    </row>
    <row r="417" spans="1:14" ht="14.4" customHeight="1" x14ac:dyDescent="0.3">
      <c r="A417" s="747" t="s">
        <v>583</v>
      </c>
      <c r="B417" s="748" t="s">
        <v>584</v>
      </c>
      <c r="C417" s="749" t="s">
        <v>598</v>
      </c>
      <c r="D417" s="750" t="s">
        <v>599</v>
      </c>
      <c r="E417" s="751">
        <v>50113013</v>
      </c>
      <c r="F417" s="750" t="s">
        <v>1309</v>
      </c>
      <c r="G417" s="749" t="s">
        <v>637</v>
      </c>
      <c r="H417" s="749">
        <v>111592</v>
      </c>
      <c r="I417" s="749">
        <v>11592</v>
      </c>
      <c r="J417" s="749" t="s">
        <v>1335</v>
      </c>
      <c r="K417" s="749" t="s">
        <v>1336</v>
      </c>
      <c r="L417" s="752">
        <v>368.97</v>
      </c>
      <c r="M417" s="752">
        <v>7.5</v>
      </c>
      <c r="N417" s="753">
        <v>2767.2750000000001</v>
      </c>
    </row>
    <row r="418" spans="1:14" ht="14.4" customHeight="1" x14ac:dyDescent="0.3">
      <c r="A418" s="747" t="s">
        <v>583</v>
      </c>
      <c r="B418" s="748" t="s">
        <v>584</v>
      </c>
      <c r="C418" s="749" t="s">
        <v>598</v>
      </c>
      <c r="D418" s="750" t="s">
        <v>599</v>
      </c>
      <c r="E418" s="751">
        <v>50113013</v>
      </c>
      <c r="F418" s="750" t="s">
        <v>1309</v>
      </c>
      <c r="G418" s="749" t="s">
        <v>619</v>
      </c>
      <c r="H418" s="749">
        <v>207116</v>
      </c>
      <c r="I418" s="749">
        <v>207116</v>
      </c>
      <c r="J418" s="749" t="s">
        <v>1337</v>
      </c>
      <c r="K418" s="749" t="s">
        <v>1338</v>
      </c>
      <c r="L418" s="752">
        <v>419.52</v>
      </c>
      <c r="M418" s="752">
        <v>1</v>
      </c>
      <c r="N418" s="753">
        <v>419.52</v>
      </c>
    </row>
    <row r="419" spans="1:14" ht="14.4" customHeight="1" x14ac:dyDescent="0.3">
      <c r="A419" s="747" t="s">
        <v>583</v>
      </c>
      <c r="B419" s="748" t="s">
        <v>584</v>
      </c>
      <c r="C419" s="749" t="s">
        <v>598</v>
      </c>
      <c r="D419" s="750" t="s">
        <v>599</v>
      </c>
      <c r="E419" s="751">
        <v>50113013</v>
      </c>
      <c r="F419" s="750" t="s">
        <v>1309</v>
      </c>
      <c r="G419" s="749" t="s">
        <v>637</v>
      </c>
      <c r="H419" s="749">
        <v>113453</v>
      </c>
      <c r="I419" s="749">
        <v>113453</v>
      </c>
      <c r="J419" s="749" t="s">
        <v>1339</v>
      </c>
      <c r="K419" s="749" t="s">
        <v>1340</v>
      </c>
      <c r="L419" s="752">
        <v>458.70000000000005</v>
      </c>
      <c r="M419" s="752">
        <v>18</v>
      </c>
      <c r="N419" s="753">
        <v>8256.6</v>
      </c>
    </row>
    <row r="420" spans="1:14" ht="14.4" customHeight="1" x14ac:dyDescent="0.3">
      <c r="A420" s="747" t="s">
        <v>583</v>
      </c>
      <c r="B420" s="748" t="s">
        <v>584</v>
      </c>
      <c r="C420" s="749" t="s">
        <v>598</v>
      </c>
      <c r="D420" s="750" t="s">
        <v>599</v>
      </c>
      <c r="E420" s="751">
        <v>50113013</v>
      </c>
      <c r="F420" s="750" t="s">
        <v>1309</v>
      </c>
      <c r="G420" s="749" t="s">
        <v>585</v>
      </c>
      <c r="H420" s="749">
        <v>201030</v>
      </c>
      <c r="I420" s="749">
        <v>201030</v>
      </c>
      <c r="J420" s="749" t="s">
        <v>1341</v>
      </c>
      <c r="K420" s="749" t="s">
        <v>828</v>
      </c>
      <c r="L420" s="752">
        <v>28.214705882352941</v>
      </c>
      <c r="M420" s="752">
        <v>85</v>
      </c>
      <c r="N420" s="753">
        <v>2398.25</v>
      </c>
    </row>
    <row r="421" spans="1:14" ht="14.4" customHeight="1" x14ac:dyDescent="0.3">
      <c r="A421" s="747" t="s">
        <v>583</v>
      </c>
      <c r="B421" s="748" t="s">
        <v>584</v>
      </c>
      <c r="C421" s="749" t="s">
        <v>598</v>
      </c>
      <c r="D421" s="750" t="s">
        <v>599</v>
      </c>
      <c r="E421" s="751">
        <v>50113013</v>
      </c>
      <c r="F421" s="750" t="s">
        <v>1309</v>
      </c>
      <c r="G421" s="749" t="s">
        <v>619</v>
      </c>
      <c r="H421" s="749">
        <v>116600</v>
      </c>
      <c r="I421" s="749">
        <v>16600</v>
      </c>
      <c r="J421" s="749" t="s">
        <v>1342</v>
      </c>
      <c r="K421" s="749" t="s">
        <v>1343</v>
      </c>
      <c r="L421" s="752">
        <v>43.86</v>
      </c>
      <c r="M421" s="752">
        <v>46</v>
      </c>
      <c r="N421" s="753">
        <v>2017.56</v>
      </c>
    </row>
    <row r="422" spans="1:14" ht="14.4" customHeight="1" x14ac:dyDescent="0.3">
      <c r="A422" s="747" t="s">
        <v>583</v>
      </c>
      <c r="B422" s="748" t="s">
        <v>584</v>
      </c>
      <c r="C422" s="749" t="s">
        <v>598</v>
      </c>
      <c r="D422" s="750" t="s">
        <v>599</v>
      </c>
      <c r="E422" s="751">
        <v>50113013</v>
      </c>
      <c r="F422" s="750" t="s">
        <v>1309</v>
      </c>
      <c r="G422" s="749" t="s">
        <v>637</v>
      </c>
      <c r="H422" s="749">
        <v>118547</v>
      </c>
      <c r="I422" s="749">
        <v>18547</v>
      </c>
      <c r="J422" s="749" t="s">
        <v>1344</v>
      </c>
      <c r="K422" s="749" t="s">
        <v>1345</v>
      </c>
      <c r="L422" s="752">
        <v>126.94</v>
      </c>
      <c r="M422" s="752">
        <v>1</v>
      </c>
      <c r="N422" s="753">
        <v>126.94</v>
      </c>
    </row>
    <row r="423" spans="1:14" ht="14.4" customHeight="1" x14ac:dyDescent="0.3">
      <c r="A423" s="747" t="s">
        <v>583</v>
      </c>
      <c r="B423" s="748" t="s">
        <v>584</v>
      </c>
      <c r="C423" s="749" t="s">
        <v>598</v>
      </c>
      <c r="D423" s="750" t="s">
        <v>599</v>
      </c>
      <c r="E423" s="751">
        <v>50113014</v>
      </c>
      <c r="F423" s="750" t="s">
        <v>1346</v>
      </c>
      <c r="G423" s="749" t="s">
        <v>619</v>
      </c>
      <c r="H423" s="749">
        <v>176150</v>
      </c>
      <c r="I423" s="749">
        <v>76150</v>
      </c>
      <c r="J423" s="749" t="s">
        <v>1347</v>
      </c>
      <c r="K423" s="749" t="s">
        <v>1348</v>
      </c>
      <c r="L423" s="752">
        <v>117.51000000000002</v>
      </c>
      <c r="M423" s="752">
        <v>1</v>
      </c>
      <c r="N423" s="753">
        <v>117.51000000000002</v>
      </c>
    </row>
    <row r="424" spans="1:14" ht="14.4" customHeight="1" x14ac:dyDescent="0.3">
      <c r="A424" s="747" t="s">
        <v>583</v>
      </c>
      <c r="B424" s="748" t="s">
        <v>584</v>
      </c>
      <c r="C424" s="749" t="s">
        <v>598</v>
      </c>
      <c r="D424" s="750" t="s">
        <v>599</v>
      </c>
      <c r="E424" s="751">
        <v>50113014</v>
      </c>
      <c r="F424" s="750" t="s">
        <v>1346</v>
      </c>
      <c r="G424" s="749" t="s">
        <v>619</v>
      </c>
      <c r="H424" s="749">
        <v>113798</v>
      </c>
      <c r="I424" s="749">
        <v>13798</v>
      </c>
      <c r="J424" s="749" t="s">
        <v>1349</v>
      </c>
      <c r="K424" s="749" t="s">
        <v>1350</v>
      </c>
      <c r="L424" s="752">
        <v>109.90999999999997</v>
      </c>
      <c r="M424" s="752">
        <v>2</v>
      </c>
      <c r="N424" s="753">
        <v>219.81999999999994</v>
      </c>
    </row>
    <row r="425" spans="1:14" ht="14.4" customHeight="1" x14ac:dyDescent="0.3">
      <c r="A425" s="747" t="s">
        <v>583</v>
      </c>
      <c r="B425" s="748" t="s">
        <v>584</v>
      </c>
      <c r="C425" s="749" t="s">
        <v>598</v>
      </c>
      <c r="D425" s="750" t="s">
        <v>599</v>
      </c>
      <c r="E425" s="751">
        <v>50113014</v>
      </c>
      <c r="F425" s="750" t="s">
        <v>1346</v>
      </c>
      <c r="G425" s="749" t="s">
        <v>637</v>
      </c>
      <c r="H425" s="749">
        <v>164401</v>
      </c>
      <c r="I425" s="749">
        <v>164401</v>
      </c>
      <c r="J425" s="749" t="s">
        <v>1351</v>
      </c>
      <c r="K425" s="749" t="s">
        <v>1352</v>
      </c>
      <c r="L425" s="752">
        <v>148.5</v>
      </c>
      <c r="M425" s="752">
        <v>2.5</v>
      </c>
      <c r="N425" s="753">
        <v>371.25</v>
      </c>
    </row>
    <row r="426" spans="1:14" ht="14.4" customHeight="1" x14ac:dyDescent="0.3">
      <c r="A426" s="747" t="s">
        <v>583</v>
      </c>
      <c r="B426" s="748" t="s">
        <v>584</v>
      </c>
      <c r="C426" s="749" t="s">
        <v>603</v>
      </c>
      <c r="D426" s="750" t="s">
        <v>604</v>
      </c>
      <c r="E426" s="751">
        <v>50113001</v>
      </c>
      <c r="F426" s="750" t="s">
        <v>618</v>
      </c>
      <c r="G426" s="749" t="s">
        <v>619</v>
      </c>
      <c r="H426" s="749">
        <v>196885</v>
      </c>
      <c r="I426" s="749">
        <v>96885</v>
      </c>
      <c r="J426" s="749" t="s">
        <v>620</v>
      </c>
      <c r="K426" s="749" t="s">
        <v>621</v>
      </c>
      <c r="L426" s="752">
        <v>19.249955372198972</v>
      </c>
      <c r="M426" s="752">
        <v>976</v>
      </c>
      <c r="N426" s="753">
        <v>18787.956443266197</v>
      </c>
    </row>
    <row r="427" spans="1:14" ht="14.4" customHeight="1" x14ac:dyDescent="0.3">
      <c r="A427" s="747" t="s">
        <v>583</v>
      </c>
      <c r="B427" s="748" t="s">
        <v>584</v>
      </c>
      <c r="C427" s="749" t="s">
        <v>603</v>
      </c>
      <c r="D427" s="750" t="s">
        <v>604</v>
      </c>
      <c r="E427" s="751">
        <v>50113001</v>
      </c>
      <c r="F427" s="750" t="s">
        <v>618</v>
      </c>
      <c r="G427" s="749" t="s">
        <v>619</v>
      </c>
      <c r="H427" s="749">
        <v>196884</v>
      </c>
      <c r="I427" s="749">
        <v>96884</v>
      </c>
      <c r="J427" s="749" t="s">
        <v>622</v>
      </c>
      <c r="K427" s="749" t="s">
        <v>623</v>
      </c>
      <c r="L427" s="752">
        <v>9.3500012338202634</v>
      </c>
      <c r="M427" s="752">
        <v>145</v>
      </c>
      <c r="N427" s="753">
        <v>1355.7501789039381</v>
      </c>
    </row>
    <row r="428" spans="1:14" ht="14.4" customHeight="1" x14ac:dyDescent="0.3">
      <c r="A428" s="747" t="s">
        <v>583</v>
      </c>
      <c r="B428" s="748" t="s">
        <v>584</v>
      </c>
      <c r="C428" s="749" t="s">
        <v>603</v>
      </c>
      <c r="D428" s="750" t="s">
        <v>604</v>
      </c>
      <c r="E428" s="751">
        <v>50113001</v>
      </c>
      <c r="F428" s="750" t="s">
        <v>618</v>
      </c>
      <c r="G428" s="749" t="s">
        <v>619</v>
      </c>
      <c r="H428" s="749">
        <v>846758</v>
      </c>
      <c r="I428" s="749">
        <v>103387</v>
      </c>
      <c r="J428" s="749" t="s">
        <v>626</v>
      </c>
      <c r="K428" s="749" t="s">
        <v>627</v>
      </c>
      <c r="L428" s="752">
        <v>71.72</v>
      </c>
      <c r="M428" s="752">
        <v>3</v>
      </c>
      <c r="N428" s="753">
        <v>215.16</v>
      </c>
    </row>
    <row r="429" spans="1:14" ht="14.4" customHeight="1" x14ac:dyDescent="0.3">
      <c r="A429" s="747" t="s">
        <v>583</v>
      </c>
      <c r="B429" s="748" t="s">
        <v>584</v>
      </c>
      <c r="C429" s="749" t="s">
        <v>603</v>
      </c>
      <c r="D429" s="750" t="s">
        <v>604</v>
      </c>
      <c r="E429" s="751">
        <v>50113001</v>
      </c>
      <c r="F429" s="750" t="s">
        <v>618</v>
      </c>
      <c r="G429" s="749" t="s">
        <v>619</v>
      </c>
      <c r="H429" s="749">
        <v>176064</v>
      </c>
      <c r="I429" s="749">
        <v>76064</v>
      </c>
      <c r="J429" s="749" t="s">
        <v>628</v>
      </c>
      <c r="K429" s="749" t="s">
        <v>629</v>
      </c>
      <c r="L429" s="752">
        <v>83.949999999999989</v>
      </c>
      <c r="M429" s="752">
        <v>3</v>
      </c>
      <c r="N429" s="753">
        <v>251.84999999999997</v>
      </c>
    </row>
    <row r="430" spans="1:14" ht="14.4" customHeight="1" x14ac:dyDescent="0.3">
      <c r="A430" s="747" t="s">
        <v>583</v>
      </c>
      <c r="B430" s="748" t="s">
        <v>584</v>
      </c>
      <c r="C430" s="749" t="s">
        <v>603</v>
      </c>
      <c r="D430" s="750" t="s">
        <v>604</v>
      </c>
      <c r="E430" s="751">
        <v>50113001</v>
      </c>
      <c r="F430" s="750" t="s">
        <v>618</v>
      </c>
      <c r="G430" s="749" t="s">
        <v>619</v>
      </c>
      <c r="H430" s="749">
        <v>100362</v>
      </c>
      <c r="I430" s="749">
        <v>362</v>
      </c>
      <c r="J430" s="749" t="s">
        <v>630</v>
      </c>
      <c r="K430" s="749" t="s">
        <v>631</v>
      </c>
      <c r="L430" s="752">
        <v>72.835714285714289</v>
      </c>
      <c r="M430" s="752">
        <v>7</v>
      </c>
      <c r="N430" s="753">
        <v>509.85</v>
      </c>
    </row>
    <row r="431" spans="1:14" ht="14.4" customHeight="1" x14ac:dyDescent="0.3">
      <c r="A431" s="747" t="s">
        <v>583</v>
      </c>
      <c r="B431" s="748" t="s">
        <v>584</v>
      </c>
      <c r="C431" s="749" t="s">
        <v>603</v>
      </c>
      <c r="D431" s="750" t="s">
        <v>604</v>
      </c>
      <c r="E431" s="751">
        <v>50113001</v>
      </c>
      <c r="F431" s="750" t="s">
        <v>618</v>
      </c>
      <c r="G431" s="749" t="s">
        <v>619</v>
      </c>
      <c r="H431" s="749">
        <v>128831</v>
      </c>
      <c r="I431" s="749">
        <v>28831</v>
      </c>
      <c r="J431" s="749" t="s">
        <v>632</v>
      </c>
      <c r="K431" s="749" t="s">
        <v>633</v>
      </c>
      <c r="L431" s="752">
        <v>162.90142857142857</v>
      </c>
      <c r="M431" s="752">
        <v>7</v>
      </c>
      <c r="N431" s="753">
        <v>1140.31</v>
      </c>
    </row>
    <row r="432" spans="1:14" ht="14.4" customHeight="1" x14ac:dyDescent="0.3">
      <c r="A432" s="747" t="s">
        <v>583</v>
      </c>
      <c r="B432" s="748" t="s">
        <v>584</v>
      </c>
      <c r="C432" s="749" t="s">
        <v>603</v>
      </c>
      <c r="D432" s="750" t="s">
        <v>604</v>
      </c>
      <c r="E432" s="751">
        <v>50113001</v>
      </c>
      <c r="F432" s="750" t="s">
        <v>618</v>
      </c>
      <c r="G432" s="749" t="s">
        <v>619</v>
      </c>
      <c r="H432" s="749">
        <v>845008</v>
      </c>
      <c r="I432" s="749">
        <v>107806</v>
      </c>
      <c r="J432" s="749" t="s">
        <v>634</v>
      </c>
      <c r="K432" s="749" t="s">
        <v>635</v>
      </c>
      <c r="L432" s="752">
        <v>64.166666666666686</v>
      </c>
      <c r="M432" s="752">
        <v>9</v>
      </c>
      <c r="N432" s="753">
        <v>577.50000000000011</v>
      </c>
    </row>
    <row r="433" spans="1:14" ht="14.4" customHeight="1" x14ac:dyDescent="0.3">
      <c r="A433" s="747" t="s">
        <v>583</v>
      </c>
      <c r="B433" s="748" t="s">
        <v>584</v>
      </c>
      <c r="C433" s="749" t="s">
        <v>603</v>
      </c>
      <c r="D433" s="750" t="s">
        <v>604</v>
      </c>
      <c r="E433" s="751">
        <v>50113001</v>
      </c>
      <c r="F433" s="750" t="s">
        <v>618</v>
      </c>
      <c r="G433" s="749" t="s">
        <v>619</v>
      </c>
      <c r="H433" s="749">
        <v>202701</v>
      </c>
      <c r="I433" s="749">
        <v>202701</v>
      </c>
      <c r="J433" s="749" t="s">
        <v>634</v>
      </c>
      <c r="K433" s="749" t="s">
        <v>636</v>
      </c>
      <c r="L433" s="752">
        <v>129.07000000000002</v>
      </c>
      <c r="M433" s="752">
        <v>12</v>
      </c>
      <c r="N433" s="753">
        <v>1548.8400000000001</v>
      </c>
    </row>
    <row r="434" spans="1:14" ht="14.4" customHeight="1" x14ac:dyDescent="0.3">
      <c r="A434" s="747" t="s">
        <v>583</v>
      </c>
      <c r="B434" s="748" t="s">
        <v>584</v>
      </c>
      <c r="C434" s="749" t="s">
        <v>603</v>
      </c>
      <c r="D434" s="750" t="s">
        <v>604</v>
      </c>
      <c r="E434" s="751">
        <v>50113001</v>
      </c>
      <c r="F434" s="750" t="s">
        <v>618</v>
      </c>
      <c r="G434" s="749" t="s">
        <v>637</v>
      </c>
      <c r="H434" s="749">
        <v>102945</v>
      </c>
      <c r="I434" s="749">
        <v>2945</v>
      </c>
      <c r="J434" s="749" t="s">
        <v>641</v>
      </c>
      <c r="K434" s="749" t="s">
        <v>1353</v>
      </c>
      <c r="L434" s="752">
        <v>8.7100000000000026</v>
      </c>
      <c r="M434" s="752">
        <v>2</v>
      </c>
      <c r="N434" s="753">
        <v>17.420000000000005</v>
      </c>
    </row>
    <row r="435" spans="1:14" ht="14.4" customHeight="1" x14ac:dyDescent="0.3">
      <c r="A435" s="747" t="s">
        <v>583</v>
      </c>
      <c r="B435" s="748" t="s">
        <v>584</v>
      </c>
      <c r="C435" s="749" t="s">
        <v>603</v>
      </c>
      <c r="D435" s="750" t="s">
        <v>604</v>
      </c>
      <c r="E435" s="751">
        <v>50113001</v>
      </c>
      <c r="F435" s="750" t="s">
        <v>618</v>
      </c>
      <c r="G435" s="749" t="s">
        <v>619</v>
      </c>
      <c r="H435" s="749">
        <v>210492</v>
      </c>
      <c r="I435" s="749">
        <v>210492</v>
      </c>
      <c r="J435" s="749" t="s">
        <v>643</v>
      </c>
      <c r="K435" s="749" t="s">
        <v>644</v>
      </c>
      <c r="L435" s="752">
        <v>1456.4399999999996</v>
      </c>
      <c r="M435" s="752">
        <v>12</v>
      </c>
      <c r="N435" s="753">
        <v>17477.279999999995</v>
      </c>
    </row>
    <row r="436" spans="1:14" ht="14.4" customHeight="1" x14ac:dyDescent="0.3">
      <c r="A436" s="747" t="s">
        <v>583</v>
      </c>
      <c r="B436" s="748" t="s">
        <v>584</v>
      </c>
      <c r="C436" s="749" t="s">
        <v>603</v>
      </c>
      <c r="D436" s="750" t="s">
        <v>604</v>
      </c>
      <c r="E436" s="751">
        <v>50113001</v>
      </c>
      <c r="F436" s="750" t="s">
        <v>618</v>
      </c>
      <c r="G436" s="749" t="s">
        <v>619</v>
      </c>
      <c r="H436" s="749">
        <v>201384</v>
      </c>
      <c r="I436" s="749">
        <v>201384</v>
      </c>
      <c r="J436" s="749" t="s">
        <v>645</v>
      </c>
      <c r="K436" s="749" t="s">
        <v>646</v>
      </c>
      <c r="L436" s="752">
        <v>1090.4100000000001</v>
      </c>
      <c r="M436" s="752">
        <v>1</v>
      </c>
      <c r="N436" s="753">
        <v>1090.4100000000001</v>
      </c>
    </row>
    <row r="437" spans="1:14" ht="14.4" customHeight="1" x14ac:dyDescent="0.3">
      <c r="A437" s="747" t="s">
        <v>583</v>
      </c>
      <c r="B437" s="748" t="s">
        <v>584</v>
      </c>
      <c r="C437" s="749" t="s">
        <v>603</v>
      </c>
      <c r="D437" s="750" t="s">
        <v>604</v>
      </c>
      <c r="E437" s="751">
        <v>50113001</v>
      </c>
      <c r="F437" s="750" t="s">
        <v>618</v>
      </c>
      <c r="G437" s="749" t="s">
        <v>619</v>
      </c>
      <c r="H437" s="749">
        <v>176954</v>
      </c>
      <c r="I437" s="749">
        <v>176954</v>
      </c>
      <c r="J437" s="749" t="s">
        <v>647</v>
      </c>
      <c r="K437" s="749" t="s">
        <v>648</v>
      </c>
      <c r="L437" s="752">
        <v>94.881250000000023</v>
      </c>
      <c r="M437" s="752">
        <v>24</v>
      </c>
      <c r="N437" s="753">
        <v>2277.1500000000005</v>
      </c>
    </row>
    <row r="438" spans="1:14" ht="14.4" customHeight="1" x14ac:dyDescent="0.3">
      <c r="A438" s="747" t="s">
        <v>583</v>
      </c>
      <c r="B438" s="748" t="s">
        <v>584</v>
      </c>
      <c r="C438" s="749" t="s">
        <v>603</v>
      </c>
      <c r="D438" s="750" t="s">
        <v>604</v>
      </c>
      <c r="E438" s="751">
        <v>50113001</v>
      </c>
      <c r="F438" s="750" t="s">
        <v>618</v>
      </c>
      <c r="G438" s="749" t="s">
        <v>619</v>
      </c>
      <c r="H438" s="749">
        <v>167547</v>
      </c>
      <c r="I438" s="749">
        <v>67547</v>
      </c>
      <c r="J438" s="749" t="s">
        <v>651</v>
      </c>
      <c r="K438" s="749" t="s">
        <v>652</v>
      </c>
      <c r="L438" s="752">
        <v>47.119999999999983</v>
      </c>
      <c r="M438" s="752">
        <v>6</v>
      </c>
      <c r="N438" s="753">
        <v>282.71999999999991</v>
      </c>
    </row>
    <row r="439" spans="1:14" ht="14.4" customHeight="1" x14ac:dyDescent="0.3">
      <c r="A439" s="747" t="s">
        <v>583</v>
      </c>
      <c r="B439" s="748" t="s">
        <v>584</v>
      </c>
      <c r="C439" s="749" t="s">
        <v>603</v>
      </c>
      <c r="D439" s="750" t="s">
        <v>604</v>
      </c>
      <c r="E439" s="751">
        <v>50113001</v>
      </c>
      <c r="F439" s="750" t="s">
        <v>618</v>
      </c>
      <c r="G439" s="749" t="s">
        <v>637</v>
      </c>
      <c r="H439" s="749">
        <v>127260</v>
      </c>
      <c r="I439" s="749">
        <v>127260</v>
      </c>
      <c r="J439" s="749" t="s">
        <v>653</v>
      </c>
      <c r="K439" s="749" t="s">
        <v>1354</v>
      </c>
      <c r="L439" s="752">
        <v>16.2</v>
      </c>
      <c r="M439" s="752">
        <v>4</v>
      </c>
      <c r="N439" s="753">
        <v>64.8</v>
      </c>
    </row>
    <row r="440" spans="1:14" ht="14.4" customHeight="1" x14ac:dyDescent="0.3">
      <c r="A440" s="747" t="s">
        <v>583</v>
      </c>
      <c r="B440" s="748" t="s">
        <v>584</v>
      </c>
      <c r="C440" s="749" t="s">
        <v>603</v>
      </c>
      <c r="D440" s="750" t="s">
        <v>604</v>
      </c>
      <c r="E440" s="751">
        <v>50113001</v>
      </c>
      <c r="F440" s="750" t="s">
        <v>618</v>
      </c>
      <c r="G440" s="749" t="s">
        <v>637</v>
      </c>
      <c r="H440" s="749">
        <v>127263</v>
      </c>
      <c r="I440" s="749">
        <v>127263</v>
      </c>
      <c r="J440" s="749" t="s">
        <v>653</v>
      </c>
      <c r="K440" s="749" t="s">
        <v>650</v>
      </c>
      <c r="L440" s="752">
        <v>54.009999999999984</v>
      </c>
      <c r="M440" s="752">
        <v>2</v>
      </c>
      <c r="N440" s="753">
        <v>108.01999999999997</v>
      </c>
    </row>
    <row r="441" spans="1:14" ht="14.4" customHeight="1" x14ac:dyDescent="0.3">
      <c r="A441" s="747" t="s">
        <v>583</v>
      </c>
      <c r="B441" s="748" t="s">
        <v>584</v>
      </c>
      <c r="C441" s="749" t="s">
        <v>603</v>
      </c>
      <c r="D441" s="750" t="s">
        <v>604</v>
      </c>
      <c r="E441" s="751">
        <v>50113001</v>
      </c>
      <c r="F441" s="750" t="s">
        <v>618</v>
      </c>
      <c r="G441" s="749" t="s">
        <v>637</v>
      </c>
      <c r="H441" s="749">
        <v>127272</v>
      </c>
      <c r="I441" s="749">
        <v>127272</v>
      </c>
      <c r="J441" s="749" t="s">
        <v>653</v>
      </c>
      <c r="K441" s="749" t="s">
        <v>654</v>
      </c>
      <c r="L441" s="752">
        <v>48.610000000000014</v>
      </c>
      <c r="M441" s="752">
        <v>2</v>
      </c>
      <c r="N441" s="753">
        <v>97.220000000000027</v>
      </c>
    </row>
    <row r="442" spans="1:14" ht="14.4" customHeight="1" x14ac:dyDescent="0.3">
      <c r="A442" s="747" t="s">
        <v>583</v>
      </c>
      <c r="B442" s="748" t="s">
        <v>584</v>
      </c>
      <c r="C442" s="749" t="s">
        <v>603</v>
      </c>
      <c r="D442" s="750" t="s">
        <v>604</v>
      </c>
      <c r="E442" s="751">
        <v>50113001</v>
      </c>
      <c r="F442" s="750" t="s">
        <v>618</v>
      </c>
      <c r="G442" s="749" t="s">
        <v>637</v>
      </c>
      <c r="H442" s="749">
        <v>849453</v>
      </c>
      <c r="I442" s="749">
        <v>163077</v>
      </c>
      <c r="J442" s="749" t="s">
        <v>659</v>
      </c>
      <c r="K442" s="749" t="s">
        <v>660</v>
      </c>
      <c r="L442" s="752">
        <v>15.510000000000003</v>
      </c>
      <c r="M442" s="752">
        <v>1</v>
      </c>
      <c r="N442" s="753">
        <v>15.510000000000003</v>
      </c>
    </row>
    <row r="443" spans="1:14" ht="14.4" customHeight="1" x14ac:dyDescent="0.3">
      <c r="A443" s="747" t="s">
        <v>583</v>
      </c>
      <c r="B443" s="748" t="s">
        <v>584</v>
      </c>
      <c r="C443" s="749" t="s">
        <v>603</v>
      </c>
      <c r="D443" s="750" t="s">
        <v>604</v>
      </c>
      <c r="E443" s="751">
        <v>50113001</v>
      </c>
      <c r="F443" s="750" t="s">
        <v>618</v>
      </c>
      <c r="G443" s="749" t="s">
        <v>619</v>
      </c>
      <c r="H443" s="749">
        <v>194919</v>
      </c>
      <c r="I443" s="749">
        <v>94919</v>
      </c>
      <c r="J443" s="749" t="s">
        <v>663</v>
      </c>
      <c r="K443" s="749" t="s">
        <v>664</v>
      </c>
      <c r="L443" s="752">
        <v>52.029999999999987</v>
      </c>
      <c r="M443" s="752">
        <v>5</v>
      </c>
      <c r="N443" s="753">
        <v>260.14999999999992</v>
      </c>
    </row>
    <row r="444" spans="1:14" ht="14.4" customHeight="1" x14ac:dyDescent="0.3">
      <c r="A444" s="747" t="s">
        <v>583</v>
      </c>
      <c r="B444" s="748" t="s">
        <v>584</v>
      </c>
      <c r="C444" s="749" t="s">
        <v>603</v>
      </c>
      <c r="D444" s="750" t="s">
        <v>604</v>
      </c>
      <c r="E444" s="751">
        <v>50113001</v>
      </c>
      <c r="F444" s="750" t="s">
        <v>618</v>
      </c>
      <c r="G444" s="749" t="s">
        <v>619</v>
      </c>
      <c r="H444" s="749">
        <v>194920</v>
      </c>
      <c r="I444" s="749">
        <v>94920</v>
      </c>
      <c r="J444" s="749" t="s">
        <v>663</v>
      </c>
      <c r="K444" s="749" t="s">
        <v>665</v>
      </c>
      <c r="L444" s="752">
        <v>75.980000000000018</v>
      </c>
      <c r="M444" s="752">
        <v>5</v>
      </c>
      <c r="N444" s="753">
        <v>379.90000000000009</v>
      </c>
    </row>
    <row r="445" spans="1:14" ht="14.4" customHeight="1" x14ac:dyDescent="0.3">
      <c r="A445" s="747" t="s">
        <v>583</v>
      </c>
      <c r="B445" s="748" t="s">
        <v>584</v>
      </c>
      <c r="C445" s="749" t="s">
        <v>603</v>
      </c>
      <c r="D445" s="750" t="s">
        <v>604</v>
      </c>
      <c r="E445" s="751">
        <v>50113001</v>
      </c>
      <c r="F445" s="750" t="s">
        <v>618</v>
      </c>
      <c r="G445" s="749" t="s">
        <v>619</v>
      </c>
      <c r="H445" s="749">
        <v>207930</v>
      </c>
      <c r="I445" s="749">
        <v>207930</v>
      </c>
      <c r="J445" s="749" t="s">
        <v>1355</v>
      </c>
      <c r="K445" s="749" t="s">
        <v>1356</v>
      </c>
      <c r="L445" s="752">
        <v>37.79</v>
      </c>
      <c r="M445" s="752">
        <v>2</v>
      </c>
      <c r="N445" s="753">
        <v>75.58</v>
      </c>
    </row>
    <row r="446" spans="1:14" ht="14.4" customHeight="1" x14ac:dyDescent="0.3">
      <c r="A446" s="747" t="s">
        <v>583</v>
      </c>
      <c r="B446" s="748" t="s">
        <v>584</v>
      </c>
      <c r="C446" s="749" t="s">
        <v>603</v>
      </c>
      <c r="D446" s="750" t="s">
        <v>604</v>
      </c>
      <c r="E446" s="751">
        <v>50113001</v>
      </c>
      <c r="F446" s="750" t="s">
        <v>618</v>
      </c>
      <c r="G446" s="749" t="s">
        <v>619</v>
      </c>
      <c r="H446" s="749">
        <v>845369</v>
      </c>
      <c r="I446" s="749">
        <v>107987</v>
      </c>
      <c r="J446" s="749" t="s">
        <v>666</v>
      </c>
      <c r="K446" s="749" t="s">
        <v>667</v>
      </c>
      <c r="L446" s="752">
        <v>112.27999999999999</v>
      </c>
      <c r="M446" s="752">
        <v>28</v>
      </c>
      <c r="N446" s="753">
        <v>3143.8399999999997</v>
      </c>
    </row>
    <row r="447" spans="1:14" ht="14.4" customHeight="1" x14ac:dyDescent="0.3">
      <c r="A447" s="747" t="s">
        <v>583</v>
      </c>
      <c r="B447" s="748" t="s">
        <v>584</v>
      </c>
      <c r="C447" s="749" t="s">
        <v>603</v>
      </c>
      <c r="D447" s="750" t="s">
        <v>604</v>
      </c>
      <c r="E447" s="751">
        <v>50113001</v>
      </c>
      <c r="F447" s="750" t="s">
        <v>618</v>
      </c>
      <c r="G447" s="749" t="s">
        <v>619</v>
      </c>
      <c r="H447" s="749">
        <v>235897</v>
      </c>
      <c r="I447" s="749">
        <v>235897</v>
      </c>
      <c r="J447" s="749" t="s">
        <v>668</v>
      </c>
      <c r="K447" s="749" t="s">
        <v>669</v>
      </c>
      <c r="L447" s="752">
        <v>59.910000000000004</v>
      </c>
      <c r="M447" s="752">
        <v>7</v>
      </c>
      <c r="N447" s="753">
        <v>419.37</v>
      </c>
    </row>
    <row r="448" spans="1:14" ht="14.4" customHeight="1" x14ac:dyDescent="0.3">
      <c r="A448" s="747" t="s">
        <v>583</v>
      </c>
      <c r="B448" s="748" t="s">
        <v>584</v>
      </c>
      <c r="C448" s="749" t="s">
        <v>603</v>
      </c>
      <c r="D448" s="750" t="s">
        <v>604</v>
      </c>
      <c r="E448" s="751">
        <v>50113001</v>
      </c>
      <c r="F448" s="750" t="s">
        <v>618</v>
      </c>
      <c r="G448" s="749" t="s">
        <v>619</v>
      </c>
      <c r="H448" s="749">
        <v>207931</v>
      </c>
      <c r="I448" s="749">
        <v>207931</v>
      </c>
      <c r="J448" s="749" t="s">
        <v>670</v>
      </c>
      <c r="K448" s="749" t="s">
        <v>671</v>
      </c>
      <c r="L448" s="752">
        <v>26.089999999999993</v>
      </c>
      <c r="M448" s="752">
        <v>3</v>
      </c>
      <c r="N448" s="753">
        <v>78.269999999999982</v>
      </c>
    </row>
    <row r="449" spans="1:14" ht="14.4" customHeight="1" x14ac:dyDescent="0.3">
      <c r="A449" s="747" t="s">
        <v>583</v>
      </c>
      <c r="B449" s="748" t="s">
        <v>584</v>
      </c>
      <c r="C449" s="749" t="s">
        <v>603</v>
      </c>
      <c r="D449" s="750" t="s">
        <v>604</v>
      </c>
      <c r="E449" s="751">
        <v>50113001</v>
      </c>
      <c r="F449" s="750" t="s">
        <v>618</v>
      </c>
      <c r="G449" s="749" t="s">
        <v>619</v>
      </c>
      <c r="H449" s="749">
        <v>196610</v>
      </c>
      <c r="I449" s="749">
        <v>96610</v>
      </c>
      <c r="J449" s="749" t="s">
        <v>672</v>
      </c>
      <c r="K449" s="749" t="s">
        <v>673</v>
      </c>
      <c r="L449" s="752">
        <v>46.38000000000001</v>
      </c>
      <c r="M449" s="752">
        <v>2</v>
      </c>
      <c r="N449" s="753">
        <v>92.760000000000019</v>
      </c>
    </row>
    <row r="450" spans="1:14" ht="14.4" customHeight="1" x14ac:dyDescent="0.3">
      <c r="A450" s="747" t="s">
        <v>583</v>
      </c>
      <c r="B450" s="748" t="s">
        <v>584</v>
      </c>
      <c r="C450" s="749" t="s">
        <v>603</v>
      </c>
      <c r="D450" s="750" t="s">
        <v>604</v>
      </c>
      <c r="E450" s="751">
        <v>50113001</v>
      </c>
      <c r="F450" s="750" t="s">
        <v>618</v>
      </c>
      <c r="G450" s="749" t="s">
        <v>619</v>
      </c>
      <c r="H450" s="749">
        <v>847974</v>
      </c>
      <c r="I450" s="749">
        <v>125525</v>
      </c>
      <c r="J450" s="749" t="s">
        <v>1357</v>
      </c>
      <c r="K450" s="749" t="s">
        <v>1358</v>
      </c>
      <c r="L450" s="752">
        <v>46.373333333333335</v>
      </c>
      <c r="M450" s="752">
        <v>3</v>
      </c>
      <c r="N450" s="753">
        <v>139.12</v>
      </c>
    </row>
    <row r="451" spans="1:14" ht="14.4" customHeight="1" x14ac:dyDescent="0.3">
      <c r="A451" s="747" t="s">
        <v>583</v>
      </c>
      <c r="B451" s="748" t="s">
        <v>584</v>
      </c>
      <c r="C451" s="749" t="s">
        <v>603</v>
      </c>
      <c r="D451" s="750" t="s">
        <v>604</v>
      </c>
      <c r="E451" s="751">
        <v>50113001</v>
      </c>
      <c r="F451" s="750" t="s">
        <v>618</v>
      </c>
      <c r="G451" s="749" t="s">
        <v>619</v>
      </c>
      <c r="H451" s="749">
        <v>847713</v>
      </c>
      <c r="I451" s="749">
        <v>125526</v>
      </c>
      <c r="J451" s="749" t="s">
        <v>1357</v>
      </c>
      <c r="K451" s="749" t="s">
        <v>1359</v>
      </c>
      <c r="L451" s="752">
        <v>112.53749999999999</v>
      </c>
      <c r="M451" s="752">
        <v>8</v>
      </c>
      <c r="N451" s="753">
        <v>900.3</v>
      </c>
    </row>
    <row r="452" spans="1:14" ht="14.4" customHeight="1" x14ac:dyDescent="0.3">
      <c r="A452" s="747" t="s">
        <v>583</v>
      </c>
      <c r="B452" s="748" t="s">
        <v>584</v>
      </c>
      <c r="C452" s="749" t="s">
        <v>603</v>
      </c>
      <c r="D452" s="750" t="s">
        <v>604</v>
      </c>
      <c r="E452" s="751">
        <v>50113001</v>
      </c>
      <c r="F452" s="750" t="s">
        <v>618</v>
      </c>
      <c r="G452" s="749" t="s">
        <v>619</v>
      </c>
      <c r="H452" s="749">
        <v>10561</v>
      </c>
      <c r="I452" s="749">
        <v>10561</v>
      </c>
      <c r="J452" s="749" t="s">
        <v>1360</v>
      </c>
      <c r="K452" s="749" t="s">
        <v>1361</v>
      </c>
      <c r="L452" s="752">
        <v>250.8</v>
      </c>
      <c r="M452" s="752">
        <v>1</v>
      </c>
      <c r="N452" s="753">
        <v>250.8</v>
      </c>
    </row>
    <row r="453" spans="1:14" ht="14.4" customHeight="1" x14ac:dyDescent="0.3">
      <c r="A453" s="747" t="s">
        <v>583</v>
      </c>
      <c r="B453" s="748" t="s">
        <v>584</v>
      </c>
      <c r="C453" s="749" t="s">
        <v>603</v>
      </c>
      <c r="D453" s="750" t="s">
        <v>604</v>
      </c>
      <c r="E453" s="751">
        <v>50113001</v>
      </c>
      <c r="F453" s="750" t="s">
        <v>618</v>
      </c>
      <c r="G453" s="749" t="s">
        <v>619</v>
      </c>
      <c r="H453" s="749">
        <v>187764</v>
      </c>
      <c r="I453" s="749">
        <v>87764</v>
      </c>
      <c r="J453" s="749" t="s">
        <v>676</v>
      </c>
      <c r="K453" s="749" t="s">
        <v>677</v>
      </c>
      <c r="L453" s="752">
        <v>52.459000000000003</v>
      </c>
      <c r="M453" s="752">
        <v>4</v>
      </c>
      <c r="N453" s="753">
        <v>209.83600000000001</v>
      </c>
    </row>
    <row r="454" spans="1:14" ht="14.4" customHeight="1" x14ac:dyDescent="0.3">
      <c r="A454" s="747" t="s">
        <v>583</v>
      </c>
      <c r="B454" s="748" t="s">
        <v>584</v>
      </c>
      <c r="C454" s="749" t="s">
        <v>603</v>
      </c>
      <c r="D454" s="750" t="s">
        <v>604</v>
      </c>
      <c r="E454" s="751">
        <v>50113001</v>
      </c>
      <c r="F454" s="750" t="s">
        <v>618</v>
      </c>
      <c r="G454" s="749" t="s">
        <v>619</v>
      </c>
      <c r="H454" s="749">
        <v>187825</v>
      </c>
      <c r="I454" s="749">
        <v>87825</v>
      </c>
      <c r="J454" s="749" t="s">
        <v>678</v>
      </c>
      <c r="K454" s="749" t="s">
        <v>677</v>
      </c>
      <c r="L454" s="752">
        <v>80.37</v>
      </c>
      <c r="M454" s="752">
        <v>5</v>
      </c>
      <c r="N454" s="753">
        <v>401.85</v>
      </c>
    </row>
    <row r="455" spans="1:14" ht="14.4" customHeight="1" x14ac:dyDescent="0.3">
      <c r="A455" s="747" t="s">
        <v>583</v>
      </c>
      <c r="B455" s="748" t="s">
        <v>584</v>
      </c>
      <c r="C455" s="749" t="s">
        <v>603</v>
      </c>
      <c r="D455" s="750" t="s">
        <v>604</v>
      </c>
      <c r="E455" s="751">
        <v>50113001</v>
      </c>
      <c r="F455" s="750" t="s">
        <v>618</v>
      </c>
      <c r="G455" s="749" t="s">
        <v>619</v>
      </c>
      <c r="H455" s="749">
        <v>173390</v>
      </c>
      <c r="I455" s="749">
        <v>173390</v>
      </c>
      <c r="J455" s="749" t="s">
        <v>681</v>
      </c>
      <c r="K455" s="749" t="s">
        <v>682</v>
      </c>
      <c r="L455" s="752">
        <v>411.94997359115507</v>
      </c>
      <c r="M455" s="752">
        <v>13</v>
      </c>
      <c r="N455" s="753">
        <v>5355.3496566850163</v>
      </c>
    </row>
    <row r="456" spans="1:14" ht="14.4" customHeight="1" x14ac:dyDescent="0.3">
      <c r="A456" s="747" t="s">
        <v>583</v>
      </c>
      <c r="B456" s="748" t="s">
        <v>584</v>
      </c>
      <c r="C456" s="749" t="s">
        <v>603</v>
      </c>
      <c r="D456" s="750" t="s">
        <v>604</v>
      </c>
      <c r="E456" s="751">
        <v>50113001</v>
      </c>
      <c r="F456" s="750" t="s">
        <v>618</v>
      </c>
      <c r="G456" s="749" t="s">
        <v>619</v>
      </c>
      <c r="H456" s="749">
        <v>992354</v>
      </c>
      <c r="I456" s="749">
        <v>0</v>
      </c>
      <c r="J456" s="749" t="s">
        <v>683</v>
      </c>
      <c r="K456" s="749" t="s">
        <v>585</v>
      </c>
      <c r="L456" s="752">
        <v>221.69000000000005</v>
      </c>
      <c r="M456" s="752">
        <v>1</v>
      </c>
      <c r="N456" s="753">
        <v>221.69000000000005</v>
      </c>
    </row>
    <row r="457" spans="1:14" ht="14.4" customHeight="1" x14ac:dyDescent="0.3">
      <c r="A457" s="747" t="s">
        <v>583</v>
      </c>
      <c r="B457" s="748" t="s">
        <v>584</v>
      </c>
      <c r="C457" s="749" t="s">
        <v>603</v>
      </c>
      <c r="D457" s="750" t="s">
        <v>604</v>
      </c>
      <c r="E457" s="751">
        <v>50113001</v>
      </c>
      <c r="F457" s="750" t="s">
        <v>618</v>
      </c>
      <c r="G457" s="749" t="s">
        <v>619</v>
      </c>
      <c r="H457" s="749">
        <v>188202</v>
      </c>
      <c r="I457" s="749">
        <v>188202</v>
      </c>
      <c r="J457" s="749" t="s">
        <v>1362</v>
      </c>
      <c r="K457" s="749" t="s">
        <v>1363</v>
      </c>
      <c r="L457" s="752">
        <v>79.319999999999993</v>
      </c>
      <c r="M457" s="752">
        <v>3</v>
      </c>
      <c r="N457" s="753">
        <v>237.95999999999998</v>
      </c>
    </row>
    <row r="458" spans="1:14" ht="14.4" customHeight="1" x14ac:dyDescent="0.3">
      <c r="A458" s="747" t="s">
        <v>583</v>
      </c>
      <c r="B458" s="748" t="s">
        <v>584</v>
      </c>
      <c r="C458" s="749" t="s">
        <v>603</v>
      </c>
      <c r="D458" s="750" t="s">
        <v>604</v>
      </c>
      <c r="E458" s="751">
        <v>50113001</v>
      </c>
      <c r="F458" s="750" t="s">
        <v>618</v>
      </c>
      <c r="G458" s="749" t="s">
        <v>637</v>
      </c>
      <c r="H458" s="749">
        <v>102949</v>
      </c>
      <c r="I458" s="749">
        <v>2949</v>
      </c>
      <c r="J458" s="749" t="s">
        <v>1364</v>
      </c>
      <c r="K458" s="749" t="s">
        <v>1365</v>
      </c>
      <c r="L458" s="752">
        <v>73.65333333333335</v>
      </c>
      <c r="M458" s="752">
        <v>3</v>
      </c>
      <c r="N458" s="753">
        <v>220.96000000000004</v>
      </c>
    </row>
    <row r="459" spans="1:14" ht="14.4" customHeight="1" x14ac:dyDescent="0.3">
      <c r="A459" s="747" t="s">
        <v>583</v>
      </c>
      <c r="B459" s="748" t="s">
        <v>584</v>
      </c>
      <c r="C459" s="749" t="s">
        <v>603</v>
      </c>
      <c r="D459" s="750" t="s">
        <v>604</v>
      </c>
      <c r="E459" s="751">
        <v>50113001</v>
      </c>
      <c r="F459" s="750" t="s">
        <v>618</v>
      </c>
      <c r="G459" s="749" t="s">
        <v>619</v>
      </c>
      <c r="H459" s="749">
        <v>100392</v>
      </c>
      <c r="I459" s="749">
        <v>392</v>
      </c>
      <c r="J459" s="749" t="s">
        <v>688</v>
      </c>
      <c r="K459" s="749" t="s">
        <v>689</v>
      </c>
      <c r="L459" s="752">
        <v>57.589999999999996</v>
      </c>
      <c r="M459" s="752">
        <v>2</v>
      </c>
      <c r="N459" s="753">
        <v>115.17999999999999</v>
      </c>
    </row>
    <row r="460" spans="1:14" ht="14.4" customHeight="1" x14ac:dyDescent="0.3">
      <c r="A460" s="747" t="s">
        <v>583</v>
      </c>
      <c r="B460" s="748" t="s">
        <v>584</v>
      </c>
      <c r="C460" s="749" t="s">
        <v>603</v>
      </c>
      <c r="D460" s="750" t="s">
        <v>604</v>
      </c>
      <c r="E460" s="751">
        <v>50113001</v>
      </c>
      <c r="F460" s="750" t="s">
        <v>618</v>
      </c>
      <c r="G460" s="749" t="s">
        <v>619</v>
      </c>
      <c r="H460" s="749">
        <v>132992</v>
      </c>
      <c r="I460" s="749">
        <v>32992</v>
      </c>
      <c r="J460" s="749" t="s">
        <v>1366</v>
      </c>
      <c r="K460" s="749" t="s">
        <v>1367</v>
      </c>
      <c r="L460" s="752">
        <v>108.39</v>
      </c>
      <c r="M460" s="752">
        <v>3</v>
      </c>
      <c r="N460" s="753">
        <v>325.17</v>
      </c>
    </row>
    <row r="461" spans="1:14" ht="14.4" customHeight="1" x14ac:dyDescent="0.3">
      <c r="A461" s="747" t="s">
        <v>583</v>
      </c>
      <c r="B461" s="748" t="s">
        <v>584</v>
      </c>
      <c r="C461" s="749" t="s">
        <v>603</v>
      </c>
      <c r="D461" s="750" t="s">
        <v>604</v>
      </c>
      <c r="E461" s="751">
        <v>50113001</v>
      </c>
      <c r="F461" s="750" t="s">
        <v>618</v>
      </c>
      <c r="G461" s="749" t="s">
        <v>619</v>
      </c>
      <c r="H461" s="749">
        <v>112895</v>
      </c>
      <c r="I461" s="749">
        <v>12895</v>
      </c>
      <c r="J461" s="749" t="s">
        <v>692</v>
      </c>
      <c r="K461" s="749" t="s">
        <v>693</v>
      </c>
      <c r="L461" s="752">
        <v>106.58</v>
      </c>
      <c r="M461" s="752">
        <v>2</v>
      </c>
      <c r="N461" s="753">
        <v>213.16</v>
      </c>
    </row>
    <row r="462" spans="1:14" ht="14.4" customHeight="1" x14ac:dyDescent="0.3">
      <c r="A462" s="747" t="s">
        <v>583</v>
      </c>
      <c r="B462" s="748" t="s">
        <v>584</v>
      </c>
      <c r="C462" s="749" t="s">
        <v>603</v>
      </c>
      <c r="D462" s="750" t="s">
        <v>604</v>
      </c>
      <c r="E462" s="751">
        <v>50113001</v>
      </c>
      <c r="F462" s="750" t="s">
        <v>618</v>
      </c>
      <c r="G462" s="749" t="s">
        <v>619</v>
      </c>
      <c r="H462" s="749">
        <v>112892</v>
      </c>
      <c r="I462" s="749">
        <v>12892</v>
      </c>
      <c r="J462" s="749" t="s">
        <v>692</v>
      </c>
      <c r="K462" s="749" t="s">
        <v>695</v>
      </c>
      <c r="L462" s="752">
        <v>103.93199999999997</v>
      </c>
      <c r="M462" s="752">
        <v>5</v>
      </c>
      <c r="N462" s="753">
        <v>519.65999999999985</v>
      </c>
    </row>
    <row r="463" spans="1:14" ht="14.4" customHeight="1" x14ac:dyDescent="0.3">
      <c r="A463" s="747" t="s">
        <v>583</v>
      </c>
      <c r="B463" s="748" t="s">
        <v>584</v>
      </c>
      <c r="C463" s="749" t="s">
        <v>603</v>
      </c>
      <c r="D463" s="750" t="s">
        <v>604</v>
      </c>
      <c r="E463" s="751">
        <v>50113001</v>
      </c>
      <c r="F463" s="750" t="s">
        <v>618</v>
      </c>
      <c r="G463" s="749" t="s">
        <v>619</v>
      </c>
      <c r="H463" s="749">
        <v>988158</v>
      </c>
      <c r="I463" s="749">
        <v>500933</v>
      </c>
      <c r="J463" s="749" t="s">
        <v>696</v>
      </c>
      <c r="K463" s="749" t="s">
        <v>697</v>
      </c>
      <c r="L463" s="752">
        <v>334.52499999999998</v>
      </c>
      <c r="M463" s="752">
        <v>4</v>
      </c>
      <c r="N463" s="753">
        <v>1338.1</v>
      </c>
    </row>
    <row r="464" spans="1:14" ht="14.4" customHeight="1" x14ac:dyDescent="0.3">
      <c r="A464" s="747" t="s">
        <v>583</v>
      </c>
      <c r="B464" s="748" t="s">
        <v>584</v>
      </c>
      <c r="C464" s="749" t="s">
        <v>603</v>
      </c>
      <c r="D464" s="750" t="s">
        <v>604</v>
      </c>
      <c r="E464" s="751">
        <v>50113001</v>
      </c>
      <c r="F464" s="750" t="s">
        <v>618</v>
      </c>
      <c r="G464" s="749" t="s">
        <v>619</v>
      </c>
      <c r="H464" s="749">
        <v>176496</v>
      </c>
      <c r="I464" s="749">
        <v>76496</v>
      </c>
      <c r="J464" s="749" t="s">
        <v>698</v>
      </c>
      <c r="K464" s="749" t="s">
        <v>699</v>
      </c>
      <c r="L464" s="752">
        <v>125.43</v>
      </c>
      <c r="M464" s="752">
        <v>3</v>
      </c>
      <c r="N464" s="753">
        <v>376.29</v>
      </c>
    </row>
    <row r="465" spans="1:14" ht="14.4" customHeight="1" x14ac:dyDescent="0.3">
      <c r="A465" s="747" t="s">
        <v>583</v>
      </c>
      <c r="B465" s="748" t="s">
        <v>584</v>
      </c>
      <c r="C465" s="749" t="s">
        <v>603</v>
      </c>
      <c r="D465" s="750" t="s">
        <v>604</v>
      </c>
      <c r="E465" s="751">
        <v>50113001</v>
      </c>
      <c r="F465" s="750" t="s">
        <v>618</v>
      </c>
      <c r="G465" s="749" t="s">
        <v>619</v>
      </c>
      <c r="H465" s="749">
        <v>162320</v>
      </c>
      <c r="I465" s="749">
        <v>62320</v>
      </c>
      <c r="J465" s="749" t="s">
        <v>1368</v>
      </c>
      <c r="K465" s="749" t="s">
        <v>1369</v>
      </c>
      <c r="L465" s="752">
        <v>75.960000000000008</v>
      </c>
      <c r="M465" s="752">
        <v>2</v>
      </c>
      <c r="N465" s="753">
        <v>151.92000000000002</v>
      </c>
    </row>
    <row r="466" spans="1:14" ht="14.4" customHeight="1" x14ac:dyDescent="0.3">
      <c r="A466" s="747" t="s">
        <v>583</v>
      </c>
      <c r="B466" s="748" t="s">
        <v>584</v>
      </c>
      <c r="C466" s="749" t="s">
        <v>603</v>
      </c>
      <c r="D466" s="750" t="s">
        <v>604</v>
      </c>
      <c r="E466" s="751">
        <v>50113001</v>
      </c>
      <c r="F466" s="750" t="s">
        <v>618</v>
      </c>
      <c r="G466" s="749" t="s">
        <v>585</v>
      </c>
      <c r="H466" s="749">
        <v>225589</v>
      </c>
      <c r="I466" s="749">
        <v>225589</v>
      </c>
      <c r="J466" s="749" t="s">
        <v>1370</v>
      </c>
      <c r="K466" s="749" t="s">
        <v>1371</v>
      </c>
      <c r="L466" s="752">
        <v>76.53</v>
      </c>
      <c r="M466" s="752">
        <v>2</v>
      </c>
      <c r="N466" s="753">
        <v>153.06</v>
      </c>
    </row>
    <row r="467" spans="1:14" ht="14.4" customHeight="1" x14ac:dyDescent="0.3">
      <c r="A467" s="747" t="s">
        <v>583</v>
      </c>
      <c r="B467" s="748" t="s">
        <v>584</v>
      </c>
      <c r="C467" s="749" t="s">
        <v>603</v>
      </c>
      <c r="D467" s="750" t="s">
        <v>604</v>
      </c>
      <c r="E467" s="751">
        <v>50113001</v>
      </c>
      <c r="F467" s="750" t="s">
        <v>618</v>
      </c>
      <c r="G467" s="749" t="s">
        <v>619</v>
      </c>
      <c r="H467" s="749">
        <v>231697</v>
      </c>
      <c r="I467" s="749">
        <v>231697</v>
      </c>
      <c r="J467" s="749" t="s">
        <v>700</v>
      </c>
      <c r="K467" s="749" t="s">
        <v>701</v>
      </c>
      <c r="L467" s="752">
        <v>72.34</v>
      </c>
      <c r="M467" s="752">
        <v>6</v>
      </c>
      <c r="N467" s="753">
        <v>434.04</v>
      </c>
    </row>
    <row r="468" spans="1:14" ht="14.4" customHeight="1" x14ac:dyDescent="0.3">
      <c r="A468" s="747" t="s">
        <v>583</v>
      </c>
      <c r="B468" s="748" t="s">
        <v>584</v>
      </c>
      <c r="C468" s="749" t="s">
        <v>603</v>
      </c>
      <c r="D468" s="750" t="s">
        <v>604</v>
      </c>
      <c r="E468" s="751">
        <v>50113001</v>
      </c>
      <c r="F468" s="750" t="s">
        <v>618</v>
      </c>
      <c r="G468" s="749" t="s">
        <v>619</v>
      </c>
      <c r="H468" s="749">
        <v>231696</v>
      </c>
      <c r="I468" s="749">
        <v>231696</v>
      </c>
      <c r="J468" s="749" t="s">
        <v>700</v>
      </c>
      <c r="K468" s="749" t="s">
        <v>702</v>
      </c>
      <c r="L468" s="752">
        <v>207.44</v>
      </c>
      <c r="M468" s="752">
        <v>1</v>
      </c>
      <c r="N468" s="753">
        <v>207.44</v>
      </c>
    </row>
    <row r="469" spans="1:14" ht="14.4" customHeight="1" x14ac:dyDescent="0.3">
      <c r="A469" s="747" t="s">
        <v>583</v>
      </c>
      <c r="B469" s="748" t="s">
        <v>584</v>
      </c>
      <c r="C469" s="749" t="s">
        <v>603</v>
      </c>
      <c r="D469" s="750" t="s">
        <v>604</v>
      </c>
      <c r="E469" s="751">
        <v>50113001</v>
      </c>
      <c r="F469" s="750" t="s">
        <v>618</v>
      </c>
      <c r="G469" s="749" t="s">
        <v>619</v>
      </c>
      <c r="H469" s="749">
        <v>231702</v>
      </c>
      <c r="I469" s="749">
        <v>231702</v>
      </c>
      <c r="J469" s="749" t="s">
        <v>700</v>
      </c>
      <c r="K469" s="749" t="s">
        <v>704</v>
      </c>
      <c r="L469" s="752">
        <v>249.82999999999996</v>
      </c>
      <c r="M469" s="752">
        <v>1</v>
      </c>
      <c r="N469" s="753">
        <v>249.82999999999996</v>
      </c>
    </row>
    <row r="470" spans="1:14" ht="14.4" customHeight="1" x14ac:dyDescent="0.3">
      <c r="A470" s="747" t="s">
        <v>583</v>
      </c>
      <c r="B470" s="748" t="s">
        <v>584</v>
      </c>
      <c r="C470" s="749" t="s">
        <v>603</v>
      </c>
      <c r="D470" s="750" t="s">
        <v>604</v>
      </c>
      <c r="E470" s="751">
        <v>50113001</v>
      </c>
      <c r="F470" s="750" t="s">
        <v>618</v>
      </c>
      <c r="G470" s="749" t="s">
        <v>637</v>
      </c>
      <c r="H470" s="749">
        <v>132225</v>
      </c>
      <c r="I470" s="749">
        <v>32225</v>
      </c>
      <c r="J470" s="749" t="s">
        <v>700</v>
      </c>
      <c r="K470" s="749" t="s">
        <v>701</v>
      </c>
      <c r="L470" s="752">
        <v>72.329999999999984</v>
      </c>
      <c r="M470" s="752">
        <v>2</v>
      </c>
      <c r="N470" s="753">
        <v>144.65999999999997</v>
      </c>
    </row>
    <row r="471" spans="1:14" ht="14.4" customHeight="1" x14ac:dyDescent="0.3">
      <c r="A471" s="747" t="s">
        <v>583</v>
      </c>
      <c r="B471" s="748" t="s">
        <v>584</v>
      </c>
      <c r="C471" s="749" t="s">
        <v>603</v>
      </c>
      <c r="D471" s="750" t="s">
        <v>604</v>
      </c>
      <c r="E471" s="751">
        <v>50113001</v>
      </c>
      <c r="F471" s="750" t="s">
        <v>618</v>
      </c>
      <c r="G471" s="749" t="s">
        <v>637</v>
      </c>
      <c r="H471" s="749">
        <v>158041</v>
      </c>
      <c r="I471" s="749">
        <v>58041</v>
      </c>
      <c r="J471" s="749" t="s">
        <v>707</v>
      </c>
      <c r="K471" s="749" t="s">
        <v>708</v>
      </c>
      <c r="L471" s="752">
        <v>125.85</v>
      </c>
      <c r="M471" s="752">
        <v>2</v>
      </c>
      <c r="N471" s="753">
        <v>251.7</v>
      </c>
    </row>
    <row r="472" spans="1:14" ht="14.4" customHeight="1" x14ac:dyDescent="0.3">
      <c r="A472" s="747" t="s">
        <v>583</v>
      </c>
      <c r="B472" s="748" t="s">
        <v>584</v>
      </c>
      <c r="C472" s="749" t="s">
        <v>603</v>
      </c>
      <c r="D472" s="750" t="s">
        <v>604</v>
      </c>
      <c r="E472" s="751">
        <v>50113001</v>
      </c>
      <c r="F472" s="750" t="s">
        <v>618</v>
      </c>
      <c r="G472" s="749" t="s">
        <v>619</v>
      </c>
      <c r="H472" s="749">
        <v>191729</v>
      </c>
      <c r="I472" s="749">
        <v>191729</v>
      </c>
      <c r="J472" s="749" t="s">
        <v>709</v>
      </c>
      <c r="K472" s="749" t="s">
        <v>710</v>
      </c>
      <c r="L472" s="752">
        <v>92.105999999999995</v>
      </c>
      <c r="M472" s="752">
        <v>10</v>
      </c>
      <c r="N472" s="753">
        <v>921.06</v>
      </c>
    </row>
    <row r="473" spans="1:14" ht="14.4" customHeight="1" x14ac:dyDescent="0.3">
      <c r="A473" s="747" t="s">
        <v>583</v>
      </c>
      <c r="B473" s="748" t="s">
        <v>584</v>
      </c>
      <c r="C473" s="749" t="s">
        <v>603</v>
      </c>
      <c r="D473" s="750" t="s">
        <v>604</v>
      </c>
      <c r="E473" s="751">
        <v>50113001</v>
      </c>
      <c r="F473" s="750" t="s">
        <v>618</v>
      </c>
      <c r="G473" s="749" t="s">
        <v>619</v>
      </c>
      <c r="H473" s="749">
        <v>993603</v>
      </c>
      <c r="I473" s="749">
        <v>0</v>
      </c>
      <c r="J473" s="749" t="s">
        <v>711</v>
      </c>
      <c r="K473" s="749" t="s">
        <v>585</v>
      </c>
      <c r="L473" s="752">
        <v>178.38571145372177</v>
      </c>
      <c r="M473" s="752">
        <v>14</v>
      </c>
      <c r="N473" s="753">
        <v>2497.3999603521047</v>
      </c>
    </row>
    <row r="474" spans="1:14" ht="14.4" customHeight="1" x14ac:dyDescent="0.3">
      <c r="A474" s="747" t="s">
        <v>583</v>
      </c>
      <c r="B474" s="748" t="s">
        <v>584</v>
      </c>
      <c r="C474" s="749" t="s">
        <v>603</v>
      </c>
      <c r="D474" s="750" t="s">
        <v>604</v>
      </c>
      <c r="E474" s="751">
        <v>50113001</v>
      </c>
      <c r="F474" s="750" t="s">
        <v>618</v>
      </c>
      <c r="G474" s="749" t="s">
        <v>619</v>
      </c>
      <c r="H474" s="749">
        <v>203954</v>
      </c>
      <c r="I474" s="749">
        <v>203954</v>
      </c>
      <c r="J474" s="749" t="s">
        <v>712</v>
      </c>
      <c r="K474" s="749" t="s">
        <v>713</v>
      </c>
      <c r="L474" s="752">
        <v>92.399999999999991</v>
      </c>
      <c r="M474" s="752">
        <v>3</v>
      </c>
      <c r="N474" s="753">
        <v>277.2</v>
      </c>
    </row>
    <row r="475" spans="1:14" ht="14.4" customHeight="1" x14ac:dyDescent="0.3">
      <c r="A475" s="747" t="s">
        <v>583</v>
      </c>
      <c r="B475" s="748" t="s">
        <v>584</v>
      </c>
      <c r="C475" s="749" t="s">
        <v>603</v>
      </c>
      <c r="D475" s="750" t="s">
        <v>604</v>
      </c>
      <c r="E475" s="751">
        <v>50113001</v>
      </c>
      <c r="F475" s="750" t="s">
        <v>618</v>
      </c>
      <c r="G475" s="749" t="s">
        <v>637</v>
      </c>
      <c r="H475" s="749">
        <v>158673</v>
      </c>
      <c r="I475" s="749">
        <v>158673</v>
      </c>
      <c r="J475" s="749" t="s">
        <v>716</v>
      </c>
      <c r="K475" s="749" t="s">
        <v>717</v>
      </c>
      <c r="L475" s="752">
        <v>26.47</v>
      </c>
      <c r="M475" s="752">
        <v>2</v>
      </c>
      <c r="N475" s="753">
        <v>52.94</v>
      </c>
    </row>
    <row r="476" spans="1:14" ht="14.4" customHeight="1" x14ac:dyDescent="0.3">
      <c r="A476" s="747" t="s">
        <v>583</v>
      </c>
      <c r="B476" s="748" t="s">
        <v>584</v>
      </c>
      <c r="C476" s="749" t="s">
        <v>603</v>
      </c>
      <c r="D476" s="750" t="s">
        <v>604</v>
      </c>
      <c r="E476" s="751">
        <v>50113001</v>
      </c>
      <c r="F476" s="750" t="s">
        <v>618</v>
      </c>
      <c r="G476" s="749" t="s">
        <v>637</v>
      </c>
      <c r="H476" s="749">
        <v>158692</v>
      </c>
      <c r="I476" s="749">
        <v>158692</v>
      </c>
      <c r="J476" s="749" t="s">
        <v>718</v>
      </c>
      <c r="K476" s="749" t="s">
        <v>719</v>
      </c>
      <c r="L476" s="752">
        <v>26.212857142857143</v>
      </c>
      <c r="M476" s="752">
        <v>7</v>
      </c>
      <c r="N476" s="753">
        <v>183.49</v>
      </c>
    </row>
    <row r="477" spans="1:14" ht="14.4" customHeight="1" x14ac:dyDescent="0.3">
      <c r="A477" s="747" t="s">
        <v>583</v>
      </c>
      <c r="B477" s="748" t="s">
        <v>584</v>
      </c>
      <c r="C477" s="749" t="s">
        <v>603</v>
      </c>
      <c r="D477" s="750" t="s">
        <v>604</v>
      </c>
      <c r="E477" s="751">
        <v>50113001</v>
      </c>
      <c r="F477" s="750" t="s">
        <v>618</v>
      </c>
      <c r="G477" s="749" t="s">
        <v>619</v>
      </c>
      <c r="H477" s="749">
        <v>215611</v>
      </c>
      <c r="I477" s="749">
        <v>215611</v>
      </c>
      <c r="J477" s="749" t="s">
        <v>720</v>
      </c>
      <c r="K477" s="749" t="s">
        <v>721</v>
      </c>
      <c r="L477" s="752">
        <v>1242.6820467376854</v>
      </c>
      <c r="M477" s="752">
        <v>20.701188800000001</v>
      </c>
      <c r="N477" s="753">
        <v>25724.995667887251</v>
      </c>
    </row>
    <row r="478" spans="1:14" ht="14.4" customHeight="1" x14ac:dyDescent="0.3">
      <c r="A478" s="747" t="s">
        <v>583</v>
      </c>
      <c r="B478" s="748" t="s">
        <v>584</v>
      </c>
      <c r="C478" s="749" t="s">
        <v>603</v>
      </c>
      <c r="D478" s="750" t="s">
        <v>604</v>
      </c>
      <c r="E478" s="751">
        <v>50113001</v>
      </c>
      <c r="F478" s="750" t="s">
        <v>618</v>
      </c>
      <c r="G478" s="749" t="s">
        <v>619</v>
      </c>
      <c r="H478" s="749">
        <v>191565</v>
      </c>
      <c r="I478" s="749">
        <v>191565</v>
      </c>
      <c r="J478" s="749" t="s">
        <v>1372</v>
      </c>
      <c r="K478" s="749" t="s">
        <v>1373</v>
      </c>
      <c r="L478" s="752">
        <v>621.34799595915854</v>
      </c>
      <c r="M478" s="752">
        <v>0.55724339999999994</v>
      </c>
      <c r="N478" s="753">
        <v>346.24206985146776</v>
      </c>
    </row>
    <row r="479" spans="1:14" ht="14.4" customHeight="1" x14ac:dyDescent="0.3">
      <c r="A479" s="747" t="s">
        <v>583</v>
      </c>
      <c r="B479" s="748" t="s">
        <v>584</v>
      </c>
      <c r="C479" s="749" t="s">
        <v>603</v>
      </c>
      <c r="D479" s="750" t="s">
        <v>604</v>
      </c>
      <c r="E479" s="751">
        <v>50113001</v>
      </c>
      <c r="F479" s="750" t="s">
        <v>618</v>
      </c>
      <c r="G479" s="749" t="s">
        <v>619</v>
      </c>
      <c r="H479" s="749">
        <v>143996</v>
      </c>
      <c r="I479" s="749">
        <v>43996</v>
      </c>
      <c r="J479" s="749" t="s">
        <v>1374</v>
      </c>
      <c r="K479" s="749" t="s">
        <v>1375</v>
      </c>
      <c r="L479" s="752">
        <v>76.450000000000017</v>
      </c>
      <c r="M479" s="752">
        <v>5</v>
      </c>
      <c r="N479" s="753">
        <v>382.25000000000011</v>
      </c>
    </row>
    <row r="480" spans="1:14" ht="14.4" customHeight="1" x14ac:dyDescent="0.3">
      <c r="A480" s="747" t="s">
        <v>583</v>
      </c>
      <c r="B480" s="748" t="s">
        <v>584</v>
      </c>
      <c r="C480" s="749" t="s">
        <v>603</v>
      </c>
      <c r="D480" s="750" t="s">
        <v>604</v>
      </c>
      <c r="E480" s="751">
        <v>50113001</v>
      </c>
      <c r="F480" s="750" t="s">
        <v>618</v>
      </c>
      <c r="G480" s="749" t="s">
        <v>619</v>
      </c>
      <c r="H480" s="749">
        <v>147514</v>
      </c>
      <c r="I480" s="749">
        <v>47514</v>
      </c>
      <c r="J480" s="749" t="s">
        <v>724</v>
      </c>
      <c r="K480" s="749" t="s">
        <v>1376</v>
      </c>
      <c r="L480" s="752">
        <v>37.36</v>
      </c>
      <c r="M480" s="752">
        <v>2</v>
      </c>
      <c r="N480" s="753">
        <v>74.72</v>
      </c>
    </row>
    <row r="481" spans="1:14" ht="14.4" customHeight="1" x14ac:dyDescent="0.3">
      <c r="A481" s="747" t="s">
        <v>583</v>
      </c>
      <c r="B481" s="748" t="s">
        <v>584</v>
      </c>
      <c r="C481" s="749" t="s">
        <v>603</v>
      </c>
      <c r="D481" s="750" t="s">
        <v>604</v>
      </c>
      <c r="E481" s="751">
        <v>50113001</v>
      </c>
      <c r="F481" s="750" t="s">
        <v>618</v>
      </c>
      <c r="G481" s="749" t="s">
        <v>619</v>
      </c>
      <c r="H481" s="749">
        <v>147515</v>
      </c>
      <c r="I481" s="749">
        <v>47515</v>
      </c>
      <c r="J481" s="749" t="s">
        <v>724</v>
      </c>
      <c r="K481" s="749" t="s">
        <v>725</v>
      </c>
      <c r="L481" s="752">
        <v>143.49999999999997</v>
      </c>
      <c r="M481" s="752">
        <v>2</v>
      </c>
      <c r="N481" s="753">
        <v>286.99999999999994</v>
      </c>
    </row>
    <row r="482" spans="1:14" ht="14.4" customHeight="1" x14ac:dyDescent="0.3">
      <c r="A482" s="747" t="s">
        <v>583</v>
      </c>
      <c r="B482" s="748" t="s">
        <v>584</v>
      </c>
      <c r="C482" s="749" t="s">
        <v>603</v>
      </c>
      <c r="D482" s="750" t="s">
        <v>604</v>
      </c>
      <c r="E482" s="751">
        <v>50113001</v>
      </c>
      <c r="F482" s="750" t="s">
        <v>618</v>
      </c>
      <c r="G482" s="749" t="s">
        <v>619</v>
      </c>
      <c r="H482" s="749">
        <v>206529</v>
      </c>
      <c r="I482" s="749">
        <v>206529</v>
      </c>
      <c r="J482" s="749" t="s">
        <v>1377</v>
      </c>
      <c r="K482" s="749" t="s">
        <v>1378</v>
      </c>
      <c r="L482" s="752">
        <v>132.4</v>
      </c>
      <c r="M482" s="752">
        <v>1</v>
      </c>
      <c r="N482" s="753">
        <v>132.4</v>
      </c>
    </row>
    <row r="483" spans="1:14" ht="14.4" customHeight="1" x14ac:dyDescent="0.3">
      <c r="A483" s="747" t="s">
        <v>583</v>
      </c>
      <c r="B483" s="748" t="s">
        <v>584</v>
      </c>
      <c r="C483" s="749" t="s">
        <v>603</v>
      </c>
      <c r="D483" s="750" t="s">
        <v>604</v>
      </c>
      <c r="E483" s="751">
        <v>50113001</v>
      </c>
      <c r="F483" s="750" t="s">
        <v>618</v>
      </c>
      <c r="G483" s="749" t="s">
        <v>619</v>
      </c>
      <c r="H483" s="749">
        <v>132105</v>
      </c>
      <c r="I483" s="749">
        <v>132105</v>
      </c>
      <c r="J483" s="749" t="s">
        <v>728</v>
      </c>
      <c r="K483" s="749" t="s">
        <v>729</v>
      </c>
      <c r="L483" s="752">
        <v>288.10044984286407</v>
      </c>
      <c r="M483" s="752">
        <v>18.726999999999997</v>
      </c>
      <c r="N483" s="753">
        <v>5395.2571242073145</v>
      </c>
    </row>
    <row r="484" spans="1:14" ht="14.4" customHeight="1" x14ac:dyDescent="0.3">
      <c r="A484" s="747" t="s">
        <v>583</v>
      </c>
      <c r="B484" s="748" t="s">
        <v>584</v>
      </c>
      <c r="C484" s="749" t="s">
        <v>603</v>
      </c>
      <c r="D484" s="750" t="s">
        <v>604</v>
      </c>
      <c r="E484" s="751">
        <v>50113001</v>
      </c>
      <c r="F484" s="750" t="s">
        <v>618</v>
      </c>
      <c r="G484" s="749" t="s">
        <v>619</v>
      </c>
      <c r="H484" s="749">
        <v>132101</v>
      </c>
      <c r="I484" s="749">
        <v>132101</v>
      </c>
      <c r="J484" s="749" t="s">
        <v>730</v>
      </c>
      <c r="K484" s="749" t="s">
        <v>731</v>
      </c>
      <c r="L484" s="752">
        <v>111.00034959241259</v>
      </c>
      <c r="M484" s="752">
        <v>87.606497499999961</v>
      </c>
      <c r="N484" s="753">
        <v>9724.3518490668157</v>
      </c>
    </row>
    <row r="485" spans="1:14" ht="14.4" customHeight="1" x14ac:dyDescent="0.3">
      <c r="A485" s="747" t="s">
        <v>583</v>
      </c>
      <c r="B485" s="748" t="s">
        <v>584</v>
      </c>
      <c r="C485" s="749" t="s">
        <v>603</v>
      </c>
      <c r="D485" s="750" t="s">
        <v>604</v>
      </c>
      <c r="E485" s="751">
        <v>50113001</v>
      </c>
      <c r="F485" s="750" t="s">
        <v>618</v>
      </c>
      <c r="G485" s="749" t="s">
        <v>619</v>
      </c>
      <c r="H485" s="749">
        <v>149317</v>
      </c>
      <c r="I485" s="749">
        <v>49317</v>
      </c>
      <c r="J485" s="749" t="s">
        <v>1379</v>
      </c>
      <c r="K485" s="749" t="s">
        <v>1380</v>
      </c>
      <c r="L485" s="752">
        <v>299.00196204439698</v>
      </c>
      <c r="M485" s="752">
        <v>5</v>
      </c>
      <c r="N485" s="753">
        <v>1495.0098102219849</v>
      </c>
    </row>
    <row r="486" spans="1:14" ht="14.4" customHeight="1" x14ac:dyDescent="0.3">
      <c r="A486" s="747" t="s">
        <v>583</v>
      </c>
      <c r="B486" s="748" t="s">
        <v>584</v>
      </c>
      <c r="C486" s="749" t="s">
        <v>603</v>
      </c>
      <c r="D486" s="750" t="s">
        <v>604</v>
      </c>
      <c r="E486" s="751">
        <v>50113001</v>
      </c>
      <c r="F486" s="750" t="s">
        <v>618</v>
      </c>
      <c r="G486" s="749" t="s">
        <v>619</v>
      </c>
      <c r="H486" s="749">
        <v>177659</v>
      </c>
      <c r="I486" s="749">
        <v>177659</v>
      </c>
      <c r="J486" s="749" t="s">
        <v>732</v>
      </c>
      <c r="K486" s="749" t="s">
        <v>735</v>
      </c>
      <c r="L486" s="752">
        <v>525.79999999999995</v>
      </c>
      <c r="M486" s="752">
        <v>5.3209999999999997</v>
      </c>
      <c r="N486" s="753">
        <v>2797.7817999999997</v>
      </c>
    </row>
    <row r="487" spans="1:14" ht="14.4" customHeight="1" x14ac:dyDescent="0.3">
      <c r="A487" s="747" t="s">
        <v>583</v>
      </c>
      <c r="B487" s="748" t="s">
        <v>584</v>
      </c>
      <c r="C487" s="749" t="s">
        <v>603</v>
      </c>
      <c r="D487" s="750" t="s">
        <v>604</v>
      </c>
      <c r="E487" s="751">
        <v>50113001</v>
      </c>
      <c r="F487" s="750" t="s">
        <v>618</v>
      </c>
      <c r="G487" s="749" t="s">
        <v>619</v>
      </c>
      <c r="H487" s="749">
        <v>177657</v>
      </c>
      <c r="I487" s="749">
        <v>177657</v>
      </c>
      <c r="J487" s="749" t="s">
        <v>732</v>
      </c>
      <c r="K487" s="749" t="s">
        <v>734</v>
      </c>
      <c r="L487" s="752">
        <v>79.2</v>
      </c>
      <c r="M487" s="752">
        <v>29.531620300000004</v>
      </c>
      <c r="N487" s="753">
        <v>2338.9043277600003</v>
      </c>
    </row>
    <row r="488" spans="1:14" ht="14.4" customHeight="1" x14ac:dyDescent="0.3">
      <c r="A488" s="747" t="s">
        <v>583</v>
      </c>
      <c r="B488" s="748" t="s">
        <v>584</v>
      </c>
      <c r="C488" s="749" t="s">
        <v>603</v>
      </c>
      <c r="D488" s="750" t="s">
        <v>604</v>
      </c>
      <c r="E488" s="751">
        <v>50113001</v>
      </c>
      <c r="F488" s="750" t="s">
        <v>618</v>
      </c>
      <c r="G488" s="749" t="s">
        <v>619</v>
      </c>
      <c r="H488" s="749">
        <v>177658</v>
      </c>
      <c r="I488" s="749">
        <v>177658</v>
      </c>
      <c r="J488" s="749" t="s">
        <v>732</v>
      </c>
      <c r="K488" s="749" t="s">
        <v>733</v>
      </c>
      <c r="L488" s="752">
        <v>218.89999999999998</v>
      </c>
      <c r="M488" s="752">
        <v>34.714582899999996</v>
      </c>
      <c r="N488" s="753">
        <v>7599.0221968099986</v>
      </c>
    </row>
    <row r="489" spans="1:14" ht="14.4" customHeight="1" x14ac:dyDescent="0.3">
      <c r="A489" s="747" t="s">
        <v>583</v>
      </c>
      <c r="B489" s="748" t="s">
        <v>584</v>
      </c>
      <c r="C489" s="749" t="s">
        <v>603</v>
      </c>
      <c r="D489" s="750" t="s">
        <v>604</v>
      </c>
      <c r="E489" s="751">
        <v>50113001</v>
      </c>
      <c r="F489" s="750" t="s">
        <v>618</v>
      </c>
      <c r="G489" s="749" t="s">
        <v>619</v>
      </c>
      <c r="H489" s="749">
        <v>177660</v>
      </c>
      <c r="I489" s="749">
        <v>177660</v>
      </c>
      <c r="J489" s="749" t="s">
        <v>732</v>
      </c>
      <c r="K489" s="749" t="s">
        <v>736</v>
      </c>
      <c r="L489" s="752">
        <v>734.79999999999984</v>
      </c>
      <c r="M489" s="752">
        <v>1.9469652000000002</v>
      </c>
      <c r="N489" s="753">
        <v>1430.6300289599999</v>
      </c>
    </row>
    <row r="490" spans="1:14" ht="14.4" customHeight="1" x14ac:dyDescent="0.3">
      <c r="A490" s="747" t="s">
        <v>583</v>
      </c>
      <c r="B490" s="748" t="s">
        <v>584</v>
      </c>
      <c r="C490" s="749" t="s">
        <v>603</v>
      </c>
      <c r="D490" s="750" t="s">
        <v>604</v>
      </c>
      <c r="E490" s="751">
        <v>50113001</v>
      </c>
      <c r="F490" s="750" t="s">
        <v>618</v>
      </c>
      <c r="G490" s="749" t="s">
        <v>619</v>
      </c>
      <c r="H490" s="749">
        <v>188356</v>
      </c>
      <c r="I490" s="749">
        <v>88356</v>
      </c>
      <c r="J490" s="749" t="s">
        <v>1381</v>
      </c>
      <c r="K490" s="749" t="s">
        <v>1382</v>
      </c>
      <c r="L490" s="752">
        <v>100.5</v>
      </c>
      <c r="M490" s="752">
        <v>1</v>
      </c>
      <c r="N490" s="753">
        <v>100.5</v>
      </c>
    </row>
    <row r="491" spans="1:14" ht="14.4" customHeight="1" x14ac:dyDescent="0.3">
      <c r="A491" s="747" t="s">
        <v>583</v>
      </c>
      <c r="B491" s="748" t="s">
        <v>584</v>
      </c>
      <c r="C491" s="749" t="s">
        <v>603</v>
      </c>
      <c r="D491" s="750" t="s">
        <v>604</v>
      </c>
      <c r="E491" s="751">
        <v>50113001</v>
      </c>
      <c r="F491" s="750" t="s">
        <v>618</v>
      </c>
      <c r="G491" s="749" t="s">
        <v>637</v>
      </c>
      <c r="H491" s="749">
        <v>850078</v>
      </c>
      <c r="I491" s="749">
        <v>102608</v>
      </c>
      <c r="J491" s="749" t="s">
        <v>1383</v>
      </c>
      <c r="K491" s="749" t="s">
        <v>1384</v>
      </c>
      <c r="L491" s="752">
        <v>43.82</v>
      </c>
      <c r="M491" s="752">
        <v>1</v>
      </c>
      <c r="N491" s="753">
        <v>43.82</v>
      </c>
    </row>
    <row r="492" spans="1:14" ht="14.4" customHeight="1" x14ac:dyDescent="0.3">
      <c r="A492" s="747" t="s">
        <v>583</v>
      </c>
      <c r="B492" s="748" t="s">
        <v>584</v>
      </c>
      <c r="C492" s="749" t="s">
        <v>603</v>
      </c>
      <c r="D492" s="750" t="s">
        <v>604</v>
      </c>
      <c r="E492" s="751">
        <v>50113001</v>
      </c>
      <c r="F492" s="750" t="s">
        <v>618</v>
      </c>
      <c r="G492" s="749" t="s">
        <v>619</v>
      </c>
      <c r="H492" s="749">
        <v>99886</v>
      </c>
      <c r="I492" s="749">
        <v>99886</v>
      </c>
      <c r="J492" s="749" t="s">
        <v>1385</v>
      </c>
      <c r="K492" s="749" t="s">
        <v>1386</v>
      </c>
      <c r="L492" s="752">
        <v>70.72</v>
      </c>
      <c r="M492" s="752">
        <v>2</v>
      </c>
      <c r="N492" s="753">
        <v>141.44</v>
      </c>
    </row>
    <row r="493" spans="1:14" ht="14.4" customHeight="1" x14ac:dyDescent="0.3">
      <c r="A493" s="747" t="s">
        <v>583</v>
      </c>
      <c r="B493" s="748" t="s">
        <v>584</v>
      </c>
      <c r="C493" s="749" t="s">
        <v>603</v>
      </c>
      <c r="D493" s="750" t="s">
        <v>604</v>
      </c>
      <c r="E493" s="751">
        <v>50113001</v>
      </c>
      <c r="F493" s="750" t="s">
        <v>618</v>
      </c>
      <c r="G493" s="749" t="s">
        <v>619</v>
      </c>
      <c r="H493" s="749">
        <v>189992</v>
      </c>
      <c r="I493" s="749">
        <v>189992</v>
      </c>
      <c r="J493" s="749" t="s">
        <v>739</v>
      </c>
      <c r="K493" s="749" t="s">
        <v>740</v>
      </c>
      <c r="L493" s="752">
        <v>413.13697474449066</v>
      </c>
      <c r="M493" s="752">
        <v>77.744294000000039</v>
      </c>
      <c r="N493" s="753">
        <v>32119.042426806271</v>
      </c>
    </row>
    <row r="494" spans="1:14" ht="14.4" customHeight="1" x14ac:dyDescent="0.3">
      <c r="A494" s="747" t="s">
        <v>583</v>
      </c>
      <c r="B494" s="748" t="s">
        <v>584</v>
      </c>
      <c r="C494" s="749" t="s">
        <v>603</v>
      </c>
      <c r="D494" s="750" t="s">
        <v>604</v>
      </c>
      <c r="E494" s="751">
        <v>50113001</v>
      </c>
      <c r="F494" s="750" t="s">
        <v>618</v>
      </c>
      <c r="G494" s="749" t="s">
        <v>619</v>
      </c>
      <c r="H494" s="749">
        <v>158653</v>
      </c>
      <c r="I494" s="749">
        <v>58653</v>
      </c>
      <c r="J494" s="749" t="s">
        <v>744</v>
      </c>
      <c r="K494" s="749" t="s">
        <v>745</v>
      </c>
      <c r="L494" s="752">
        <v>67.309999999999988</v>
      </c>
      <c r="M494" s="752">
        <v>2</v>
      </c>
      <c r="N494" s="753">
        <v>134.61999999999998</v>
      </c>
    </row>
    <row r="495" spans="1:14" ht="14.4" customHeight="1" x14ac:dyDescent="0.3">
      <c r="A495" s="747" t="s">
        <v>583</v>
      </c>
      <c r="B495" s="748" t="s">
        <v>584</v>
      </c>
      <c r="C495" s="749" t="s">
        <v>603</v>
      </c>
      <c r="D495" s="750" t="s">
        <v>604</v>
      </c>
      <c r="E495" s="751">
        <v>50113001</v>
      </c>
      <c r="F495" s="750" t="s">
        <v>618</v>
      </c>
      <c r="G495" s="749" t="s">
        <v>619</v>
      </c>
      <c r="H495" s="749">
        <v>156992</v>
      </c>
      <c r="I495" s="749">
        <v>56992</v>
      </c>
      <c r="J495" s="749" t="s">
        <v>746</v>
      </c>
      <c r="K495" s="749" t="s">
        <v>747</v>
      </c>
      <c r="L495" s="752">
        <v>61.44166666666667</v>
      </c>
      <c r="M495" s="752">
        <v>6</v>
      </c>
      <c r="N495" s="753">
        <v>368.65000000000003</v>
      </c>
    </row>
    <row r="496" spans="1:14" ht="14.4" customHeight="1" x14ac:dyDescent="0.3">
      <c r="A496" s="747" t="s">
        <v>583</v>
      </c>
      <c r="B496" s="748" t="s">
        <v>584</v>
      </c>
      <c r="C496" s="749" t="s">
        <v>603</v>
      </c>
      <c r="D496" s="750" t="s">
        <v>604</v>
      </c>
      <c r="E496" s="751">
        <v>50113001</v>
      </c>
      <c r="F496" s="750" t="s">
        <v>618</v>
      </c>
      <c r="G496" s="749" t="s">
        <v>619</v>
      </c>
      <c r="H496" s="749">
        <v>207940</v>
      </c>
      <c r="I496" s="749">
        <v>207940</v>
      </c>
      <c r="J496" s="749" t="s">
        <v>748</v>
      </c>
      <c r="K496" s="749" t="s">
        <v>749</v>
      </c>
      <c r="L496" s="752">
        <v>73.15000000000002</v>
      </c>
      <c r="M496" s="752">
        <v>3</v>
      </c>
      <c r="N496" s="753">
        <v>219.45000000000005</v>
      </c>
    </row>
    <row r="497" spans="1:14" ht="14.4" customHeight="1" x14ac:dyDescent="0.3">
      <c r="A497" s="747" t="s">
        <v>583</v>
      </c>
      <c r="B497" s="748" t="s">
        <v>584</v>
      </c>
      <c r="C497" s="749" t="s">
        <v>603</v>
      </c>
      <c r="D497" s="750" t="s">
        <v>604</v>
      </c>
      <c r="E497" s="751">
        <v>50113001</v>
      </c>
      <c r="F497" s="750" t="s">
        <v>618</v>
      </c>
      <c r="G497" s="749" t="s">
        <v>637</v>
      </c>
      <c r="H497" s="749">
        <v>214435</v>
      </c>
      <c r="I497" s="749">
        <v>214435</v>
      </c>
      <c r="J497" s="749" t="s">
        <v>752</v>
      </c>
      <c r="K497" s="749" t="s">
        <v>1387</v>
      </c>
      <c r="L497" s="752">
        <v>42.879999999999995</v>
      </c>
      <c r="M497" s="752">
        <v>2</v>
      </c>
      <c r="N497" s="753">
        <v>85.759999999999991</v>
      </c>
    </row>
    <row r="498" spans="1:14" ht="14.4" customHeight="1" x14ac:dyDescent="0.3">
      <c r="A498" s="747" t="s">
        <v>583</v>
      </c>
      <c r="B498" s="748" t="s">
        <v>584</v>
      </c>
      <c r="C498" s="749" t="s">
        <v>603</v>
      </c>
      <c r="D498" s="750" t="s">
        <v>604</v>
      </c>
      <c r="E498" s="751">
        <v>50113001</v>
      </c>
      <c r="F498" s="750" t="s">
        <v>618</v>
      </c>
      <c r="G498" s="749" t="s">
        <v>637</v>
      </c>
      <c r="H498" s="749">
        <v>214433</v>
      </c>
      <c r="I498" s="749">
        <v>214433</v>
      </c>
      <c r="J498" s="749" t="s">
        <v>752</v>
      </c>
      <c r="K498" s="749" t="s">
        <v>753</v>
      </c>
      <c r="L498" s="752">
        <v>12.21</v>
      </c>
      <c r="M498" s="752">
        <v>13</v>
      </c>
      <c r="N498" s="753">
        <v>158.73000000000002</v>
      </c>
    </row>
    <row r="499" spans="1:14" ht="14.4" customHeight="1" x14ac:dyDescent="0.3">
      <c r="A499" s="747" t="s">
        <v>583</v>
      </c>
      <c r="B499" s="748" t="s">
        <v>584</v>
      </c>
      <c r="C499" s="749" t="s">
        <v>603</v>
      </c>
      <c r="D499" s="750" t="s">
        <v>604</v>
      </c>
      <c r="E499" s="751">
        <v>50113001</v>
      </c>
      <c r="F499" s="750" t="s">
        <v>618</v>
      </c>
      <c r="G499" s="749" t="s">
        <v>637</v>
      </c>
      <c r="H499" s="749">
        <v>214525</v>
      </c>
      <c r="I499" s="749">
        <v>214525</v>
      </c>
      <c r="J499" s="749" t="s">
        <v>754</v>
      </c>
      <c r="K499" s="749" t="s">
        <v>755</v>
      </c>
      <c r="L499" s="752">
        <v>26.49</v>
      </c>
      <c r="M499" s="752">
        <v>11</v>
      </c>
      <c r="N499" s="753">
        <v>291.39</v>
      </c>
    </row>
    <row r="500" spans="1:14" ht="14.4" customHeight="1" x14ac:dyDescent="0.3">
      <c r="A500" s="747" t="s">
        <v>583</v>
      </c>
      <c r="B500" s="748" t="s">
        <v>584</v>
      </c>
      <c r="C500" s="749" t="s">
        <v>603</v>
      </c>
      <c r="D500" s="750" t="s">
        <v>604</v>
      </c>
      <c r="E500" s="751">
        <v>50113001</v>
      </c>
      <c r="F500" s="750" t="s">
        <v>618</v>
      </c>
      <c r="G500" s="749" t="s">
        <v>637</v>
      </c>
      <c r="H500" s="749">
        <v>214427</v>
      </c>
      <c r="I500" s="749">
        <v>214427</v>
      </c>
      <c r="J500" s="749" t="s">
        <v>756</v>
      </c>
      <c r="K500" s="749" t="s">
        <v>757</v>
      </c>
      <c r="L500" s="752">
        <v>16.579999999999998</v>
      </c>
      <c r="M500" s="752">
        <v>60</v>
      </c>
      <c r="N500" s="753">
        <v>994.8</v>
      </c>
    </row>
    <row r="501" spans="1:14" ht="14.4" customHeight="1" x14ac:dyDescent="0.3">
      <c r="A501" s="747" t="s">
        <v>583</v>
      </c>
      <c r="B501" s="748" t="s">
        <v>584</v>
      </c>
      <c r="C501" s="749" t="s">
        <v>603</v>
      </c>
      <c r="D501" s="750" t="s">
        <v>604</v>
      </c>
      <c r="E501" s="751">
        <v>50113001</v>
      </c>
      <c r="F501" s="750" t="s">
        <v>618</v>
      </c>
      <c r="G501" s="749" t="s">
        <v>637</v>
      </c>
      <c r="H501" s="749">
        <v>113767</v>
      </c>
      <c r="I501" s="749">
        <v>13767</v>
      </c>
      <c r="J501" s="749" t="s">
        <v>758</v>
      </c>
      <c r="K501" s="749" t="s">
        <v>1388</v>
      </c>
      <c r="L501" s="752">
        <v>44.659999999999989</v>
      </c>
      <c r="M501" s="752">
        <v>2</v>
      </c>
      <c r="N501" s="753">
        <v>89.319999999999979</v>
      </c>
    </row>
    <row r="502" spans="1:14" ht="14.4" customHeight="1" x14ac:dyDescent="0.3">
      <c r="A502" s="747" t="s">
        <v>583</v>
      </c>
      <c r="B502" s="748" t="s">
        <v>584</v>
      </c>
      <c r="C502" s="749" t="s">
        <v>603</v>
      </c>
      <c r="D502" s="750" t="s">
        <v>604</v>
      </c>
      <c r="E502" s="751">
        <v>50113001</v>
      </c>
      <c r="F502" s="750" t="s">
        <v>618</v>
      </c>
      <c r="G502" s="749" t="s">
        <v>637</v>
      </c>
      <c r="H502" s="749">
        <v>113768</v>
      </c>
      <c r="I502" s="749">
        <v>13768</v>
      </c>
      <c r="J502" s="749" t="s">
        <v>758</v>
      </c>
      <c r="K502" s="749" t="s">
        <v>759</v>
      </c>
      <c r="L502" s="752">
        <v>89.31</v>
      </c>
      <c r="M502" s="752">
        <v>1</v>
      </c>
      <c r="N502" s="753">
        <v>89.31</v>
      </c>
    </row>
    <row r="503" spans="1:14" ht="14.4" customHeight="1" x14ac:dyDescent="0.3">
      <c r="A503" s="747" t="s">
        <v>583</v>
      </c>
      <c r="B503" s="748" t="s">
        <v>584</v>
      </c>
      <c r="C503" s="749" t="s">
        <v>603</v>
      </c>
      <c r="D503" s="750" t="s">
        <v>604</v>
      </c>
      <c r="E503" s="751">
        <v>50113001</v>
      </c>
      <c r="F503" s="750" t="s">
        <v>618</v>
      </c>
      <c r="G503" s="749" t="s">
        <v>637</v>
      </c>
      <c r="H503" s="749">
        <v>848765</v>
      </c>
      <c r="I503" s="749">
        <v>107938</v>
      </c>
      <c r="J503" s="749" t="s">
        <v>758</v>
      </c>
      <c r="K503" s="749" t="s">
        <v>1389</v>
      </c>
      <c r="L503" s="752">
        <v>128.44000000000003</v>
      </c>
      <c r="M503" s="752">
        <v>4</v>
      </c>
      <c r="N503" s="753">
        <v>513.7600000000001</v>
      </c>
    </row>
    <row r="504" spans="1:14" ht="14.4" customHeight="1" x14ac:dyDescent="0.3">
      <c r="A504" s="747" t="s">
        <v>583</v>
      </c>
      <c r="B504" s="748" t="s">
        <v>584</v>
      </c>
      <c r="C504" s="749" t="s">
        <v>603</v>
      </c>
      <c r="D504" s="750" t="s">
        <v>604</v>
      </c>
      <c r="E504" s="751">
        <v>50113001</v>
      </c>
      <c r="F504" s="750" t="s">
        <v>618</v>
      </c>
      <c r="G504" s="749" t="s">
        <v>619</v>
      </c>
      <c r="H504" s="749">
        <v>213255</v>
      </c>
      <c r="I504" s="749">
        <v>213255</v>
      </c>
      <c r="J504" s="749" t="s">
        <v>760</v>
      </c>
      <c r="K504" s="749" t="s">
        <v>761</v>
      </c>
      <c r="L504" s="752">
        <v>125.73</v>
      </c>
      <c r="M504" s="752">
        <v>1</v>
      </c>
      <c r="N504" s="753">
        <v>125.73</v>
      </c>
    </row>
    <row r="505" spans="1:14" ht="14.4" customHeight="1" x14ac:dyDescent="0.3">
      <c r="A505" s="747" t="s">
        <v>583</v>
      </c>
      <c r="B505" s="748" t="s">
        <v>584</v>
      </c>
      <c r="C505" s="749" t="s">
        <v>603</v>
      </c>
      <c r="D505" s="750" t="s">
        <v>604</v>
      </c>
      <c r="E505" s="751">
        <v>50113001</v>
      </c>
      <c r="F505" s="750" t="s">
        <v>618</v>
      </c>
      <c r="G505" s="749" t="s">
        <v>619</v>
      </c>
      <c r="H505" s="749">
        <v>846761</v>
      </c>
      <c r="I505" s="749">
        <v>9999999</v>
      </c>
      <c r="J505" s="749" t="s">
        <v>762</v>
      </c>
      <c r="K505" s="749" t="s">
        <v>585</v>
      </c>
      <c r="L505" s="752">
        <v>12.748910369266753</v>
      </c>
      <c r="M505" s="752">
        <v>38</v>
      </c>
      <c r="N505" s="753">
        <v>484.4585940321366</v>
      </c>
    </row>
    <row r="506" spans="1:14" ht="14.4" customHeight="1" x14ac:dyDescent="0.3">
      <c r="A506" s="747" t="s">
        <v>583</v>
      </c>
      <c r="B506" s="748" t="s">
        <v>584</v>
      </c>
      <c r="C506" s="749" t="s">
        <v>603</v>
      </c>
      <c r="D506" s="750" t="s">
        <v>604</v>
      </c>
      <c r="E506" s="751">
        <v>50113001</v>
      </c>
      <c r="F506" s="750" t="s">
        <v>618</v>
      </c>
      <c r="G506" s="749" t="s">
        <v>619</v>
      </c>
      <c r="H506" s="749">
        <v>902077</v>
      </c>
      <c r="I506" s="749">
        <v>9999999</v>
      </c>
      <c r="J506" s="749" t="s">
        <v>763</v>
      </c>
      <c r="K506" s="749" t="s">
        <v>585</v>
      </c>
      <c r="L506" s="752">
        <v>2.4202911669497769</v>
      </c>
      <c r="M506" s="752">
        <v>32</v>
      </c>
      <c r="N506" s="753">
        <v>77.44931734239286</v>
      </c>
    </row>
    <row r="507" spans="1:14" ht="14.4" customHeight="1" x14ac:dyDescent="0.3">
      <c r="A507" s="747" t="s">
        <v>583</v>
      </c>
      <c r="B507" s="748" t="s">
        <v>584</v>
      </c>
      <c r="C507" s="749" t="s">
        <v>603</v>
      </c>
      <c r="D507" s="750" t="s">
        <v>604</v>
      </c>
      <c r="E507" s="751">
        <v>50113001</v>
      </c>
      <c r="F507" s="750" t="s">
        <v>618</v>
      </c>
      <c r="G507" s="749" t="s">
        <v>619</v>
      </c>
      <c r="H507" s="749">
        <v>849053</v>
      </c>
      <c r="I507" s="749">
        <v>9999999</v>
      </c>
      <c r="J507" s="749" t="s">
        <v>764</v>
      </c>
      <c r="K507" s="749" t="s">
        <v>585</v>
      </c>
      <c r="L507" s="752">
        <v>2.5079958482011246</v>
      </c>
      <c r="M507" s="752">
        <v>16</v>
      </c>
      <c r="N507" s="753">
        <v>40.127933571217994</v>
      </c>
    </row>
    <row r="508" spans="1:14" ht="14.4" customHeight="1" x14ac:dyDescent="0.3">
      <c r="A508" s="747" t="s">
        <v>583</v>
      </c>
      <c r="B508" s="748" t="s">
        <v>584</v>
      </c>
      <c r="C508" s="749" t="s">
        <v>603</v>
      </c>
      <c r="D508" s="750" t="s">
        <v>604</v>
      </c>
      <c r="E508" s="751">
        <v>50113001</v>
      </c>
      <c r="F508" s="750" t="s">
        <v>618</v>
      </c>
      <c r="G508" s="749" t="s">
        <v>619</v>
      </c>
      <c r="H508" s="749">
        <v>902072</v>
      </c>
      <c r="I508" s="749">
        <v>9999999</v>
      </c>
      <c r="J508" s="749" t="s">
        <v>765</v>
      </c>
      <c r="K508" s="749" t="s">
        <v>766</v>
      </c>
      <c r="L508" s="752">
        <v>32.64794445416041</v>
      </c>
      <c r="M508" s="752">
        <v>12</v>
      </c>
      <c r="N508" s="753">
        <v>391.77533344992491</v>
      </c>
    </row>
    <row r="509" spans="1:14" ht="14.4" customHeight="1" x14ac:dyDescent="0.3">
      <c r="A509" s="747" t="s">
        <v>583</v>
      </c>
      <c r="B509" s="748" t="s">
        <v>584</v>
      </c>
      <c r="C509" s="749" t="s">
        <v>603</v>
      </c>
      <c r="D509" s="750" t="s">
        <v>604</v>
      </c>
      <c r="E509" s="751">
        <v>50113001</v>
      </c>
      <c r="F509" s="750" t="s">
        <v>618</v>
      </c>
      <c r="G509" s="749" t="s">
        <v>619</v>
      </c>
      <c r="H509" s="749">
        <v>193105</v>
      </c>
      <c r="I509" s="749">
        <v>93105</v>
      </c>
      <c r="J509" s="749" t="s">
        <v>769</v>
      </c>
      <c r="K509" s="749" t="s">
        <v>771</v>
      </c>
      <c r="L509" s="752">
        <v>208.57000000000005</v>
      </c>
      <c r="M509" s="752">
        <v>4</v>
      </c>
      <c r="N509" s="753">
        <v>834.2800000000002</v>
      </c>
    </row>
    <row r="510" spans="1:14" ht="14.4" customHeight="1" x14ac:dyDescent="0.3">
      <c r="A510" s="747" t="s">
        <v>583</v>
      </c>
      <c r="B510" s="748" t="s">
        <v>584</v>
      </c>
      <c r="C510" s="749" t="s">
        <v>603</v>
      </c>
      <c r="D510" s="750" t="s">
        <v>604</v>
      </c>
      <c r="E510" s="751">
        <v>50113001</v>
      </c>
      <c r="F510" s="750" t="s">
        <v>618</v>
      </c>
      <c r="G510" s="749" t="s">
        <v>619</v>
      </c>
      <c r="H510" s="749">
        <v>193104</v>
      </c>
      <c r="I510" s="749">
        <v>93104</v>
      </c>
      <c r="J510" s="749" t="s">
        <v>769</v>
      </c>
      <c r="K510" s="749" t="s">
        <v>770</v>
      </c>
      <c r="L510" s="752">
        <v>47.194545454545462</v>
      </c>
      <c r="M510" s="752">
        <v>22</v>
      </c>
      <c r="N510" s="753">
        <v>1038.2800000000002</v>
      </c>
    </row>
    <row r="511" spans="1:14" ht="14.4" customHeight="1" x14ac:dyDescent="0.3">
      <c r="A511" s="747" t="s">
        <v>583</v>
      </c>
      <c r="B511" s="748" t="s">
        <v>584</v>
      </c>
      <c r="C511" s="749" t="s">
        <v>603</v>
      </c>
      <c r="D511" s="750" t="s">
        <v>604</v>
      </c>
      <c r="E511" s="751">
        <v>50113001</v>
      </c>
      <c r="F511" s="750" t="s">
        <v>618</v>
      </c>
      <c r="G511" s="749" t="s">
        <v>637</v>
      </c>
      <c r="H511" s="749">
        <v>192587</v>
      </c>
      <c r="I511" s="749">
        <v>92587</v>
      </c>
      <c r="J511" s="749" t="s">
        <v>1390</v>
      </c>
      <c r="K511" s="749" t="s">
        <v>1391</v>
      </c>
      <c r="L511" s="752">
        <v>58.320000000000007</v>
      </c>
      <c r="M511" s="752">
        <v>4</v>
      </c>
      <c r="N511" s="753">
        <v>233.28000000000003</v>
      </c>
    </row>
    <row r="512" spans="1:14" ht="14.4" customHeight="1" x14ac:dyDescent="0.3">
      <c r="A512" s="747" t="s">
        <v>583</v>
      </c>
      <c r="B512" s="748" t="s">
        <v>584</v>
      </c>
      <c r="C512" s="749" t="s">
        <v>603</v>
      </c>
      <c r="D512" s="750" t="s">
        <v>604</v>
      </c>
      <c r="E512" s="751">
        <v>50113001</v>
      </c>
      <c r="F512" s="750" t="s">
        <v>618</v>
      </c>
      <c r="G512" s="749" t="s">
        <v>619</v>
      </c>
      <c r="H512" s="749">
        <v>100843</v>
      </c>
      <c r="I512" s="749">
        <v>843</v>
      </c>
      <c r="J512" s="749" t="s">
        <v>774</v>
      </c>
      <c r="K512" s="749" t="s">
        <v>775</v>
      </c>
      <c r="L512" s="752">
        <v>104.15</v>
      </c>
      <c r="M512" s="752">
        <v>5</v>
      </c>
      <c r="N512" s="753">
        <v>520.75</v>
      </c>
    </row>
    <row r="513" spans="1:14" ht="14.4" customHeight="1" x14ac:dyDescent="0.3">
      <c r="A513" s="747" t="s">
        <v>583</v>
      </c>
      <c r="B513" s="748" t="s">
        <v>584</v>
      </c>
      <c r="C513" s="749" t="s">
        <v>603</v>
      </c>
      <c r="D513" s="750" t="s">
        <v>604</v>
      </c>
      <c r="E513" s="751">
        <v>50113001</v>
      </c>
      <c r="F513" s="750" t="s">
        <v>618</v>
      </c>
      <c r="G513" s="749" t="s">
        <v>619</v>
      </c>
      <c r="H513" s="749">
        <v>114075</v>
      </c>
      <c r="I513" s="749">
        <v>14075</v>
      </c>
      <c r="J513" s="749" t="s">
        <v>776</v>
      </c>
      <c r="K513" s="749" t="s">
        <v>777</v>
      </c>
      <c r="L513" s="752">
        <v>294.95</v>
      </c>
      <c r="M513" s="752">
        <v>25</v>
      </c>
      <c r="N513" s="753">
        <v>7373.75</v>
      </c>
    </row>
    <row r="514" spans="1:14" ht="14.4" customHeight="1" x14ac:dyDescent="0.3">
      <c r="A514" s="747" t="s">
        <v>583</v>
      </c>
      <c r="B514" s="748" t="s">
        <v>584</v>
      </c>
      <c r="C514" s="749" t="s">
        <v>603</v>
      </c>
      <c r="D514" s="750" t="s">
        <v>604</v>
      </c>
      <c r="E514" s="751">
        <v>50113001</v>
      </c>
      <c r="F514" s="750" t="s">
        <v>618</v>
      </c>
      <c r="G514" s="749" t="s">
        <v>619</v>
      </c>
      <c r="H514" s="749">
        <v>184090</v>
      </c>
      <c r="I514" s="749">
        <v>84090</v>
      </c>
      <c r="J514" s="749" t="s">
        <v>779</v>
      </c>
      <c r="K514" s="749" t="s">
        <v>780</v>
      </c>
      <c r="L514" s="752">
        <v>60.139999999999993</v>
      </c>
      <c r="M514" s="752">
        <v>56</v>
      </c>
      <c r="N514" s="753">
        <v>3367.8399999999997</v>
      </c>
    </row>
    <row r="515" spans="1:14" ht="14.4" customHeight="1" x14ac:dyDescent="0.3">
      <c r="A515" s="747" t="s">
        <v>583</v>
      </c>
      <c r="B515" s="748" t="s">
        <v>584</v>
      </c>
      <c r="C515" s="749" t="s">
        <v>603</v>
      </c>
      <c r="D515" s="750" t="s">
        <v>604</v>
      </c>
      <c r="E515" s="751">
        <v>50113001</v>
      </c>
      <c r="F515" s="750" t="s">
        <v>618</v>
      </c>
      <c r="G515" s="749" t="s">
        <v>619</v>
      </c>
      <c r="H515" s="749">
        <v>501994</v>
      </c>
      <c r="I515" s="749">
        <v>0</v>
      </c>
      <c r="J515" s="749" t="s">
        <v>781</v>
      </c>
      <c r="K515" s="749" t="s">
        <v>782</v>
      </c>
      <c r="L515" s="752">
        <v>270.47058119658118</v>
      </c>
      <c r="M515" s="752">
        <v>13</v>
      </c>
      <c r="N515" s="753">
        <v>3516.1175555555556</v>
      </c>
    </row>
    <row r="516" spans="1:14" ht="14.4" customHeight="1" x14ac:dyDescent="0.3">
      <c r="A516" s="747" t="s">
        <v>583</v>
      </c>
      <c r="B516" s="748" t="s">
        <v>584</v>
      </c>
      <c r="C516" s="749" t="s">
        <v>603</v>
      </c>
      <c r="D516" s="750" t="s">
        <v>604</v>
      </c>
      <c r="E516" s="751">
        <v>50113001</v>
      </c>
      <c r="F516" s="750" t="s">
        <v>618</v>
      </c>
      <c r="G516" s="749" t="s">
        <v>619</v>
      </c>
      <c r="H516" s="749">
        <v>169418</v>
      </c>
      <c r="I516" s="749">
        <v>69418</v>
      </c>
      <c r="J516" s="749" t="s">
        <v>785</v>
      </c>
      <c r="K516" s="749" t="s">
        <v>786</v>
      </c>
      <c r="L516" s="752">
        <v>135.16000000000003</v>
      </c>
      <c r="M516" s="752">
        <v>2</v>
      </c>
      <c r="N516" s="753">
        <v>270.32000000000005</v>
      </c>
    </row>
    <row r="517" spans="1:14" ht="14.4" customHeight="1" x14ac:dyDescent="0.3">
      <c r="A517" s="747" t="s">
        <v>583</v>
      </c>
      <c r="B517" s="748" t="s">
        <v>584</v>
      </c>
      <c r="C517" s="749" t="s">
        <v>603</v>
      </c>
      <c r="D517" s="750" t="s">
        <v>604</v>
      </c>
      <c r="E517" s="751">
        <v>50113001</v>
      </c>
      <c r="F517" s="750" t="s">
        <v>618</v>
      </c>
      <c r="G517" s="749" t="s">
        <v>619</v>
      </c>
      <c r="H517" s="749">
        <v>230420</v>
      </c>
      <c r="I517" s="749">
        <v>230420</v>
      </c>
      <c r="J517" s="749" t="s">
        <v>787</v>
      </c>
      <c r="K517" s="749" t="s">
        <v>788</v>
      </c>
      <c r="L517" s="752">
        <v>77.079999999999984</v>
      </c>
      <c r="M517" s="752">
        <v>4</v>
      </c>
      <c r="N517" s="753">
        <v>308.31999999999994</v>
      </c>
    </row>
    <row r="518" spans="1:14" ht="14.4" customHeight="1" x14ac:dyDescent="0.3">
      <c r="A518" s="747" t="s">
        <v>583</v>
      </c>
      <c r="B518" s="748" t="s">
        <v>584</v>
      </c>
      <c r="C518" s="749" t="s">
        <v>603</v>
      </c>
      <c r="D518" s="750" t="s">
        <v>604</v>
      </c>
      <c r="E518" s="751">
        <v>50113001</v>
      </c>
      <c r="F518" s="750" t="s">
        <v>618</v>
      </c>
      <c r="G518" s="749" t="s">
        <v>619</v>
      </c>
      <c r="H518" s="749">
        <v>230422</v>
      </c>
      <c r="I518" s="749">
        <v>230422</v>
      </c>
      <c r="J518" s="749" t="s">
        <v>787</v>
      </c>
      <c r="K518" s="749" t="s">
        <v>789</v>
      </c>
      <c r="L518" s="752">
        <v>39.900000000000006</v>
      </c>
      <c r="M518" s="752">
        <v>6</v>
      </c>
      <c r="N518" s="753">
        <v>239.40000000000003</v>
      </c>
    </row>
    <row r="519" spans="1:14" ht="14.4" customHeight="1" x14ac:dyDescent="0.3">
      <c r="A519" s="747" t="s">
        <v>583</v>
      </c>
      <c r="B519" s="748" t="s">
        <v>584</v>
      </c>
      <c r="C519" s="749" t="s">
        <v>603</v>
      </c>
      <c r="D519" s="750" t="s">
        <v>604</v>
      </c>
      <c r="E519" s="751">
        <v>50113001</v>
      </c>
      <c r="F519" s="750" t="s">
        <v>618</v>
      </c>
      <c r="G519" s="749" t="s">
        <v>619</v>
      </c>
      <c r="H519" s="749">
        <v>846346</v>
      </c>
      <c r="I519" s="749">
        <v>119672</v>
      </c>
      <c r="J519" s="749" t="s">
        <v>790</v>
      </c>
      <c r="K519" s="749" t="s">
        <v>791</v>
      </c>
      <c r="L519" s="752">
        <v>119.1957142857143</v>
      </c>
      <c r="M519" s="752">
        <v>7</v>
      </c>
      <c r="N519" s="753">
        <v>834.37000000000012</v>
      </c>
    </row>
    <row r="520" spans="1:14" ht="14.4" customHeight="1" x14ac:dyDescent="0.3">
      <c r="A520" s="747" t="s">
        <v>583</v>
      </c>
      <c r="B520" s="748" t="s">
        <v>584</v>
      </c>
      <c r="C520" s="749" t="s">
        <v>603</v>
      </c>
      <c r="D520" s="750" t="s">
        <v>604</v>
      </c>
      <c r="E520" s="751">
        <v>50113001</v>
      </c>
      <c r="F520" s="750" t="s">
        <v>618</v>
      </c>
      <c r="G520" s="749" t="s">
        <v>619</v>
      </c>
      <c r="H520" s="749">
        <v>117011</v>
      </c>
      <c r="I520" s="749">
        <v>17011</v>
      </c>
      <c r="J520" s="749" t="s">
        <v>794</v>
      </c>
      <c r="K520" s="749" t="s">
        <v>795</v>
      </c>
      <c r="L520" s="752">
        <v>145.5</v>
      </c>
      <c r="M520" s="752">
        <v>42</v>
      </c>
      <c r="N520" s="753">
        <v>6111</v>
      </c>
    </row>
    <row r="521" spans="1:14" ht="14.4" customHeight="1" x14ac:dyDescent="0.3">
      <c r="A521" s="747" t="s">
        <v>583</v>
      </c>
      <c r="B521" s="748" t="s">
        <v>584</v>
      </c>
      <c r="C521" s="749" t="s">
        <v>603</v>
      </c>
      <c r="D521" s="750" t="s">
        <v>604</v>
      </c>
      <c r="E521" s="751">
        <v>50113001</v>
      </c>
      <c r="F521" s="750" t="s">
        <v>618</v>
      </c>
      <c r="G521" s="749" t="s">
        <v>619</v>
      </c>
      <c r="H521" s="749">
        <v>183318</v>
      </c>
      <c r="I521" s="749">
        <v>83318</v>
      </c>
      <c r="J521" s="749" t="s">
        <v>796</v>
      </c>
      <c r="K521" s="749" t="s">
        <v>797</v>
      </c>
      <c r="L521" s="752">
        <v>31.81</v>
      </c>
      <c r="M521" s="752">
        <v>1</v>
      </c>
      <c r="N521" s="753">
        <v>31.81</v>
      </c>
    </row>
    <row r="522" spans="1:14" ht="14.4" customHeight="1" x14ac:dyDescent="0.3">
      <c r="A522" s="747" t="s">
        <v>583</v>
      </c>
      <c r="B522" s="748" t="s">
        <v>584</v>
      </c>
      <c r="C522" s="749" t="s">
        <v>603</v>
      </c>
      <c r="D522" s="750" t="s">
        <v>604</v>
      </c>
      <c r="E522" s="751">
        <v>50113001</v>
      </c>
      <c r="F522" s="750" t="s">
        <v>618</v>
      </c>
      <c r="G522" s="749" t="s">
        <v>619</v>
      </c>
      <c r="H522" s="749">
        <v>153642</v>
      </c>
      <c r="I522" s="749">
        <v>53642</v>
      </c>
      <c r="J522" s="749" t="s">
        <v>1392</v>
      </c>
      <c r="K522" s="749" t="s">
        <v>1393</v>
      </c>
      <c r="L522" s="752">
        <v>46.56</v>
      </c>
      <c r="M522" s="752">
        <v>3</v>
      </c>
      <c r="N522" s="753">
        <v>139.68</v>
      </c>
    </row>
    <row r="523" spans="1:14" ht="14.4" customHeight="1" x14ac:dyDescent="0.3">
      <c r="A523" s="747" t="s">
        <v>583</v>
      </c>
      <c r="B523" s="748" t="s">
        <v>584</v>
      </c>
      <c r="C523" s="749" t="s">
        <v>603</v>
      </c>
      <c r="D523" s="750" t="s">
        <v>604</v>
      </c>
      <c r="E523" s="751">
        <v>50113001</v>
      </c>
      <c r="F523" s="750" t="s">
        <v>618</v>
      </c>
      <c r="G523" s="749" t="s">
        <v>619</v>
      </c>
      <c r="H523" s="749">
        <v>104071</v>
      </c>
      <c r="I523" s="749">
        <v>4071</v>
      </c>
      <c r="J523" s="749" t="s">
        <v>798</v>
      </c>
      <c r="K523" s="749" t="s">
        <v>800</v>
      </c>
      <c r="L523" s="752">
        <v>179.74874999999997</v>
      </c>
      <c r="M523" s="752">
        <v>8</v>
      </c>
      <c r="N523" s="753">
        <v>1437.9899999999998</v>
      </c>
    </row>
    <row r="524" spans="1:14" ht="14.4" customHeight="1" x14ac:dyDescent="0.3">
      <c r="A524" s="747" t="s">
        <v>583</v>
      </c>
      <c r="B524" s="748" t="s">
        <v>584</v>
      </c>
      <c r="C524" s="749" t="s">
        <v>603</v>
      </c>
      <c r="D524" s="750" t="s">
        <v>604</v>
      </c>
      <c r="E524" s="751">
        <v>50113001</v>
      </c>
      <c r="F524" s="750" t="s">
        <v>618</v>
      </c>
      <c r="G524" s="749" t="s">
        <v>619</v>
      </c>
      <c r="H524" s="749">
        <v>102479</v>
      </c>
      <c r="I524" s="749">
        <v>2479</v>
      </c>
      <c r="J524" s="749" t="s">
        <v>798</v>
      </c>
      <c r="K524" s="749" t="s">
        <v>799</v>
      </c>
      <c r="L524" s="752">
        <v>65.570000000000007</v>
      </c>
      <c r="M524" s="752">
        <v>2</v>
      </c>
      <c r="N524" s="753">
        <v>131.14000000000001</v>
      </c>
    </row>
    <row r="525" spans="1:14" ht="14.4" customHeight="1" x14ac:dyDescent="0.3">
      <c r="A525" s="747" t="s">
        <v>583</v>
      </c>
      <c r="B525" s="748" t="s">
        <v>584</v>
      </c>
      <c r="C525" s="749" t="s">
        <v>603</v>
      </c>
      <c r="D525" s="750" t="s">
        <v>604</v>
      </c>
      <c r="E525" s="751">
        <v>50113001</v>
      </c>
      <c r="F525" s="750" t="s">
        <v>618</v>
      </c>
      <c r="G525" s="749" t="s">
        <v>619</v>
      </c>
      <c r="H525" s="749">
        <v>193325</v>
      </c>
      <c r="I525" s="749">
        <v>193325</v>
      </c>
      <c r="J525" s="749" t="s">
        <v>803</v>
      </c>
      <c r="K525" s="749" t="s">
        <v>804</v>
      </c>
      <c r="L525" s="752">
        <v>84.14994617148173</v>
      </c>
      <c r="M525" s="752">
        <v>7.6002087999999999</v>
      </c>
      <c r="N525" s="753">
        <v>639.55716141202174</v>
      </c>
    </row>
    <row r="526" spans="1:14" ht="14.4" customHeight="1" x14ac:dyDescent="0.3">
      <c r="A526" s="747" t="s">
        <v>583</v>
      </c>
      <c r="B526" s="748" t="s">
        <v>584</v>
      </c>
      <c r="C526" s="749" t="s">
        <v>603</v>
      </c>
      <c r="D526" s="750" t="s">
        <v>604</v>
      </c>
      <c r="E526" s="751">
        <v>50113001</v>
      </c>
      <c r="F526" s="750" t="s">
        <v>618</v>
      </c>
      <c r="G526" s="749" t="s">
        <v>619</v>
      </c>
      <c r="H526" s="749">
        <v>193326</v>
      </c>
      <c r="I526" s="749">
        <v>193326</v>
      </c>
      <c r="J526" s="749" t="s">
        <v>805</v>
      </c>
      <c r="K526" s="749" t="s">
        <v>806</v>
      </c>
      <c r="L526" s="752">
        <v>314.16004849786538</v>
      </c>
      <c r="M526" s="752">
        <v>8.4169999999999998</v>
      </c>
      <c r="N526" s="753">
        <v>2644.2851282065326</v>
      </c>
    </row>
    <row r="527" spans="1:14" ht="14.4" customHeight="1" x14ac:dyDescent="0.3">
      <c r="A527" s="747" t="s">
        <v>583</v>
      </c>
      <c r="B527" s="748" t="s">
        <v>584</v>
      </c>
      <c r="C527" s="749" t="s">
        <v>603</v>
      </c>
      <c r="D527" s="750" t="s">
        <v>604</v>
      </c>
      <c r="E527" s="751">
        <v>50113001</v>
      </c>
      <c r="F527" s="750" t="s">
        <v>618</v>
      </c>
      <c r="G527" s="749" t="s">
        <v>619</v>
      </c>
      <c r="H527" s="749">
        <v>846023</v>
      </c>
      <c r="I527" s="749">
        <v>125266</v>
      </c>
      <c r="J527" s="749" t="s">
        <v>1394</v>
      </c>
      <c r="K527" s="749" t="s">
        <v>1395</v>
      </c>
      <c r="L527" s="752">
        <v>175.99000000000004</v>
      </c>
      <c r="M527" s="752">
        <v>1</v>
      </c>
      <c r="N527" s="753">
        <v>175.99000000000004</v>
      </c>
    </row>
    <row r="528" spans="1:14" ht="14.4" customHeight="1" x14ac:dyDescent="0.3">
      <c r="A528" s="747" t="s">
        <v>583</v>
      </c>
      <c r="B528" s="748" t="s">
        <v>584</v>
      </c>
      <c r="C528" s="749" t="s">
        <v>603</v>
      </c>
      <c r="D528" s="750" t="s">
        <v>604</v>
      </c>
      <c r="E528" s="751">
        <v>50113001</v>
      </c>
      <c r="F528" s="750" t="s">
        <v>618</v>
      </c>
      <c r="G528" s="749" t="s">
        <v>619</v>
      </c>
      <c r="H528" s="749">
        <v>58880</v>
      </c>
      <c r="I528" s="749">
        <v>58880</v>
      </c>
      <c r="J528" s="749" t="s">
        <v>807</v>
      </c>
      <c r="K528" s="749" t="s">
        <v>808</v>
      </c>
      <c r="L528" s="752">
        <v>105.22999999999996</v>
      </c>
      <c r="M528" s="752">
        <v>2</v>
      </c>
      <c r="N528" s="753">
        <v>210.45999999999992</v>
      </c>
    </row>
    <row r="529" spans="1:14" ht="14.4" customHeight="1" x14ac:dyDescent="0.3">
      <c r="A529" s="747" t="s">
        <v>583</v>
      </c>
      <c r="B529" s="748" t="s">
        <v>584</v>
      </c>
      <c r="C529" s="749" t="s">
        <v>603</v>
      </c>
      <c r="D529" s="750" t="s">
        <v>604</v>
      </c>
      <c r="E529" s="751">
        <v>50113001</v>
      </c>
      <c r="F529" s="750" t="s">
        <v>618</v>
      </c>
      <c r="G529" s="749" t="s">
        <v>619</v>
      </c>
      <c r="H529" s="749">
        <v>158425</v>
      </c>
      <c r="I529" s="749">
        <v>58425</v>
      </c>
      <c r="J529" s="749" t="s">
        <v>809</v>
      </c>
      <c r="K529" s="749" t="s">
        <v>810</v>
      </c>
      <c r="L529" s="752">
        <v>81.99</v>
      </c>
      <c r="M529" s="752">
        <v>2</v>
      </c>
      <c r="N529" s="753">
        <v>163.98</v>
      </c>
    </row>
    <row r="530" spans="1:14" ht="14.4" customHeight="1" x14ac:dyDescent="0.3">
      <c r="A530" s="747" t="s">
        <v>583</v>
      </c>
      <c r="B530" s="748" t="s">
        <v>584</v>
      </c>
      <c r="C530" s="749" t="s">
        <v>603</v>
      </c>
      <c r="D530" s="750" t="s">
        <v>604</v>
      </c>
      <c r="E530" s="751">
        <v>50113001</v>
      </c>
      <c r="F530" s="750" t="s">
        <v>618</v>
      </c>
      <c r="G530" s="749" t="s">
        <v>619</v>
      </c>
      <c r="H530" s="749">
        <v>101328</v>
      </c>
      <c r="I530" s="749">
        <v>1328</v>
      </c>
      <c r="J530" s="749" t="s">
        <v>1396</v>
      </c>
      <c r="K530" s="749" t="s">
        <v>1397</v>
      </c>
      <c r="L530" s="752">
        <v>125.57000000000001</v>
      </c>
      <c r="M530" s="752">
        <v>1</v>
      </c>
      <c r="N530" s="753">
        <v>125.57000000000001</v>
      </c>
    </row>
    <row r="531" spans="1:14" ht="14.4" customHeight="1" x14ac:dyDescent="0.3">
      <c r="A531" s="747" t="s">
        <v>583</v>
      </c>
      <c r="B531" s="748" t="s">
        <v>584</v>
      </c>
      <c r="C531" s="749" t="s">
        <v>603</v>
      </c>
      <c r="D531" s="750" t="s">
        <v>604</v>
      </c>
      <c r="E531" s="751">
        <v>50113001</v>
      </c>
      <c r="F531" s="750" t="s">
        <v>618</v>
      </c>
      <c r="G531" s="749" t="s">
        <v>637</v>
      </c>
      <c r="H531" s="749">
        <v>115010</v>
      </c>
      <c r="I531" s="749">
        <v>15010</v>
      </c>
      <c r="J531" s="749" t="s">
        <v>816</v>
      </c>
      <c r="K531" s="749" t="s">
        <v>817</v>
      </c>
      <c r="L531" s="752">
        <v>91.700000000000017</v>
      </c>
      <c r="M531" s="752">
        <v>2</v>
      </c>
      <c r="N531" s="753">
        <v>183.40000000000003</v>
      </c>
    </row>
    <row r="532" spans="1:14" ht="14.4" customHeight="1" x14ac:dyDescent="0.3">
      <c r="A532" s="747" t="s">
        <v>583</v>
      </c>
      <c r="B532" s="748" t="s">
        <v>584</v>
      </c>
      <c r="C532" s="749" t="s">
        <v>603</v>
      </c>
      <c r="D532" s="750" t="s">
        <v>604</v>
      </c>
      <c r="E532" s="751">
        <v>50113001</v>
      </c>
      <c r="F532" s="750" t="s">
        <v>618</v>
      </c>
      <c r="G532" s="749" t="s">
        <v>637</v>
      </c>
      <c r="H532" s="749">
        <v>204626</v>
      </c>
      <c r="I532" s="749">
        <v>204626</v>
      </c>
      <c r="J532" s="749" t="s">
        <v>818</v>
      </c>
      <c r="K532" s="749" t="s">
        <v>819</v>
      </c>
      <c r="L532" s="752">
        <v>213.18052218427513</v>
      </c>
      <c r="M532" s="752">
        <v>30.288000000000004</v>
      </c>
      <c r="N532" s="753">
        <v>6456.8116559173259</v>
      </c>
    </row>
    <row r="533" spans="1:14" ht="14.4" customHeight="1" x14ac:dyDescent="0.3">
      <c r="A533" s="747" t="s">
        <v>583</v>
      </c>
      <c r="B533" s="748" t="s">
        <v>584</v>
      </c>
      <c r="C533" s="749" t="s">
        <v>603</v>
      </c>
      <c r="D533" s="750" t="s">
        <v>604</v>
      </c>
      <c r="E533" s="751">
        <v>50113001</v>
      </c>
      <c r="F533" s="750" t="s">
        <v>618</v>
      </c>
      <c r="G533" s="749" t="s">
        <v>637</v>
      </c>
      <c r="H533" s="749">
        <v>204622</v>
      </c>
      <c r="I533" s="749">
        <v>204622</v>
      </c>
      <c r="J533" s="749" t="s">
        <v>818</v>
      </c>
      <c r="K533" s="749" t="s">
        <v>1398</v>
      </c>
      <c r="L533" s="752">
        <v>72.93003809654833</v>
      </c>
      <c r="M533" s="752">
        <v>31.224</v>
      </c>
      <c r="N533" s="753">
        <v>2277.1675095266251</v>
      </c>
    </row>
    <row r="534" spans="1:14" ht="14.4" customHeight="1" x14ac:dyDescent="0.3">
      <c r="A534" s="747" t="s">
        <v>583</v>
      </c>
      <c r="B534" s="748" t="s">
        <v>584</v>
      </c>
      <c r="C534" s="749" t="s">
        <v>603</v>
      </c>
      <c r="D534" s="750" t="s">
        <v>604</v>
      </c>
      <c r="E534" s="751">
        <v>50113001</v>
      </c>
      <c r="F534" s="750" t="s">
        <v>618</v>
      </c>
      <c r="G534" s="749" t="s">
        <v>619</v>
      </c>
      <c r="H534" s="749">
        <v>226523</v>
      </c>
      <c r="I534" s="749">
        <v>226523</v>
      </c>
      <c r="J534" s="749" t="s">
        <v>821</v>
      </c>
      <c r="K534" s="749" t="s">
        <v>822</v>
      </c>
      <c r="L534" s="752">
        <v>52.167272727272731</v>
      </c>
      <c r="M534" s="752">
        <v>22</v>
      </c>
      <c r="N534" s="753">
        <v>1147.68</v>
      </c>
    </row>
    <row r="535" spans="1:14" ht="14.4" customHeight="1" x14ac:dyDescent="0.3">
      <c r="A535" s="747" t="s">
        <v>583</v>
      </c>
      <c r="B535" s="748" t="s">
        <v>584</v>
      </c>
      <c r="C535" s="749" t="s">
        <v>603</v>
      </c>
      <c r="D535" s="750" t="s">
        <v>604</v>
      </c>
      <c r="E535" s="751">
        <v>50113001</v>
      </c>
      <c r="F535" s="750" t="s">
        <v>618</v>
      </c>
      <c r="G535" s="749" t="s">
        <v>619</v>
      </c>
      <c r="H535" s="749">
        <v>920170</v>
      </c>
      <c r="I535" s="749">
        <v>0</v>
      </c>
      <c r="J535" s="749" t="s">
        <v>1399</v>
      </c>
      <c r="K535" s="749" t="s">
        <v>585</v>
      </c>
      <c r="L535" s="752">
        <v>75.165999999999997</v>
      </c>
      <c r="M535" s="752">
        <v>3</v>
      </c>
      <c r="N535" s="753">
        <v>225.49799999999999</v>
      </c>
    </row>
    <row r="536" spans="1:14" ht="14.4" customHeight="1" x14ac:dyDescent="0.3">
      <c r="A536" s="747" t="s">
        <v>583</v>
      </c>
      <c r="B536" s="748" t="s">
        <v>584</v>
      </c>
      <c r="C536" s="749" t="s">
        <v>603</v>
      </c>
      <c r="D536" s="750" t="s">
        <v>604</v>
      </c>
      <c r="E536" s="751">
        <v>50113001</v>
      </c>
      <c r="F536" s="750" t="s">
        <v>618</v>
      </c>
      <c r="G536" s="749" t="s">
        <v>619</v>
      </c>
      <c r="H536" s="749">
        <v>930043</v>
      </c>
      <c r="I536" s="749">
        <v>0</v>
      </c>
      <c r="J536" s="749" t="s">
        <v>1400</v>
      </c>
      <c r="K536" s="749" t="s">
        <v>585</v>
      </c>
      <c r="L536" s="752">
        <v>31.87149999999999</v>
      </c>
      <c r="M536" s="752">
        <v>5</v>
      </c>
      <c r="N536" s="753">
        <v>159.35749999999996</v>
      </c>
    </row>
    <row r="537" spans="1:14" ht="14.4" customHeight="1" x14ac:dyDescent="0.3">
      <c r="A537" s="747" t="s">
        <v>583</v>
      </c>
      <c r="B537" s="748" t="s">
        <v>584</v>
      </c>
      <c r="C537" s="749" t="s">
        <v>603</v>
      </c>
      <c r="D537" s="750" t="s">
        <v>604</v>
      </c>
      <c r="E537" s="751">
        <v>50113001</v>
      </c>
      <c r="F537" s="750" t="s">
        <v>618</v>
      </c>
      <c r="G537" s="749" t="s">
        <v>637</v>
      </c>
      <c r="H537" s="749">
        <v>847627</v>
      </c>
      <c r="I537" s="749">
        <v>134502</v>
      </c>
      <c r="J537" s="749" t="s">
        <v>1401</v>
      </c>
      <c r="K537" s="749" t="s">
        <v>1402</v>
      </c>
      <c r="L537" s="752">
        <v>50.74</v>
      </c>
      <c r="M537" s="752">
        <v>1</v>
      </c>
      <c r="N537" s="753">
        <v>50.74</v>
      </c>
    </row>
    <row r="538" spans="1:14" ht="14.4" customHeight="1" x14ac:dyDescent="0.3">
      <c r="A538" s="747" t="s">
        <v>583</v>
      </c>
      <c r="B538" s="748" t="s">
        <v>584</v>
      </c>
      <c r="C538" s="749" t="s">
        <v>603</v>
      </c>
      <c r="D538" s="750" t="s">
        <v>604</v>
      </c>
      <c r="E538" s="751">
        <v>50113001</v>
      </c>
      <c r="F538" s="750" t="s">
        <v>618</v>
      </c>
      <c r="G538" s="749" t="s">
        <v>637</v>
      </c>
      <c r="H538" s="749">
        <v>168326</v>
      </c>
      <c r="I538" s="749">
        <v>168326</v>
      </c>
      <c r="J538" s="749" t="s">
        <v>1403</v>
      </c>
      <c r="K538" s="749" t="s">
        <v>1404</v>
      </c>
      <c r="L538" s="752">
        <v>350.77</v>
      </c>
      <c r="M538" s="752">
        <v>2</v>
      </c>
      <c r="N538" s="753">
        <v>701.54</v>
      </c>
    </row>
    <row r="539" spans="1:14" ht="14.4" customHeight="1" x14ac:dyDescent="0.3">
      <c r="A539" s="747" t="s">
        <v>583</v>
      </c>
      <c r="B539" s="748" t="s">
        <v>584</v>
      </c>
      <c r="C539" s="749" t="s">
        <v>603</v>
      </c>
      <c r="D539" s="750" t="s">
        <v>604</v>
      </c>
      <c r="E539" s="751">
        <v>50113001</v>
      </c>
      <c r="F539" s="750" t="s">
        <v>618</v>
      </c>
      <c r="G539" s="749" t="s">
        <v>637</v>
      </c>
      <c r="H539" s="749">
        <v>193745</v>
      </c>
      <c r="I539" s="749">
        <v>193745</v>
      </c>
      <c r="J539" s="749" t="s">
        <v>1405</v>
      </c>
      <c r="K539" s="749" t="s">
        <v>1406</v>
      </c>
      <c r="L539" s="752">
        <v>1573.085</v>
      </c>
      <c r="M539" s="752">
        <v>2</v>
      </c>
      <c r="N539" s="753">
        <v>3146.17</v>
      </c>
    </row>
    <row r="540" spans="1:14" ht="14.4" customHeight="1" x14ac:dyDescent="0.3">
      <c r="A540" s="747" t="s">
        <v>583</v>
      </c>
      <c r="B540" s="748" t="s">
        <v>584</v>
      </c>
      <c r="C540" s="749" t="s">
        <v>603</v>
      </c>
      <c r="D540" s="750" t="s">
        <v>604</v>
      </c>
      <c r="E540" s="751">
        <v>50113001</v>
      </c>
      <c r="F540" s="750" t="s">
        <v>618</v>
      </c>
      <c r="G540" s="749" t="s">
        <v>619</v>
      </c>
      <c r="H540" s="749">
        <v>229191</v>
      </c>
      <c r="I540" s="749">
        <v>229191</v>
      </c>
      <c r="J540" s="749" t="s">
        <v>825</v>
      </c>
      <c r="K540" s="749" t="s">
        <v>826</v>
      </c>
      <c r="L540" s="752">
        <v>141.37</v>
      </c>
      <c r="M540" s="752">
        <v>3</v>
      </c>
      <c r="N540" s="753">
        <v>424.11</v>
      </c>
    </row>
    <row r="541" spans="1:14" ht="14.4" customHeight="1" x14ac:dyDescent="0.3">
      <c r="A541" s="747" t="s">
        <v>583</v>
      </c>
      <c r="B541" s="748" t="s">
        <v>584</v>
      </c>
      <c r="C541" s="749" t="s">
        <v>603</v>
      </c>
      <c r="D541" s="750" t="s">
        <v>604</v>
      </c>
      <c r="E541" s="751">
        <v>50113001</v>
      </c>
      <c r="F541" s="750" t="s">
        <v>618</v>
      </c>
      <c r="G541" s="749" t="s">
        <v>619</v>
      </c>
      <c r="H541" s="749">
        <v>184231</v>
      </c>
      <c r="I541" s="749">
        <v>84231</v>
      </c>
      <c r="J541" s="749" t="s">
        <v>827</v>
      </c>
      <c r="K541" s="749" t="s">
        <v>828</v>
      </c>
      <c r="L541" s="752">
        <v>373.29596784073675</v>
      </c>
      <c r="M541" s="752">
        <v>1.7037262000000002</v>
      </c>
      <c r="N541" s="753">
        <v>635.99412076462067</v>
      </c>
    </row>
    <row r="542" spans="1:14" ht="14.4" customHeight="1" x14ac:dyDescent="0.3">
      <c r="A542" s="747" t="s">
        <v>583</v>
      </c>
      <c r="B542" s="748" t="s">
        <v>584</v>
      </c>
      <c r="C542" s="749" t="s">
        <v>603</v>
      </c>
      <c r="D542" s="750" t="s">
        <v>604</v>
      </c>
      <c r="E542" s="751">
        <v>50113001</v>
      </c>
      <c r="F542" s="750" t="s">
        <v>618</v>
      </c>
      <c r="G542" s="749" t="s">
        <v>619</v>
      </c>
      <c r="H542" s="749">
        <v>184229</v>
      </c>
      <c r="I542" s="749">
        <v>84229</v>
      </c>
      <c r="J542" s="749" t="s">
        <v>1407</v>
      </c>
      <c r="K542" s="749" t="s">
        <v>1408</v>
      </c>
      <c r="L542" s="752">
        <v>887.27226074748091</v>
      </c>
      <c r="M542" s="752">
        <v>0.27201229999999998</v>
      </c>
      <c r="N542" s="753">
        <v>241.34896837212199</v>
      </c>
    </row>
    <row r="543" spans="1:14" ht="14.4" customHeight="1" x14ac:dyDescent="0.3">
      <c r="A543" s="747" t="s">
        <v>583</v>
      </c>
      <c r="B543" s="748" t="s">
        <v>584</v>
      </c>
      <c r="C543" s="749" t="s">
        <v>603</v>
      </c>
      <c r="D543" s="750" t="s">
        <v>604</v>
      </c>
      <c r="E543" s="751">
        <v>50113001</v>
      </c>
      <c r="F543" s="750" t="s">
        <v>618</v>
      </c>
      <c r="G543" s="749" t="s">
        <v>619</v>
      </c>
      <c r="H543" s="749">
        <v>184230</v>
      </c>
      <c r="I543" s="749">
        <v>84230</v>
      </c>
      <c r="J543" s="749" t="s">
        <v>1409</v>
      </c>
      <c r="K543" s="749" t="s">
        <v>1410</v>
      </c>
      <c r="L543" s="752">
        <v>196.06370268044969</v>
      </c>
      <c r="M543" s="752">
        <v>1</v>
      </c>
      <c r="N543" s="753">
        <v>196.06370268044969</v>
      </c>
    </row>
    <row r="544" spans="1:14" ht="14.4" customHeight="1" x14ac:dyDescent="0.3">
      <c r="A544" s="747" t="s">
        <v>583</v>
      </c>
      <c r="B544" s="748" t="s">
        <v>584</v>
      </c>
      <c r="C544" s="749" t="s">
        <v>603</v>
      </c>
      <c r="D544" s="750" t="s">
        <v>604</v>
      </c>
      <c r="E544" s="751">
        <v>50113001</v>
      </c>
      <c r="F544" s="750" t="s">
        <v>618</v>
      </c>
      <c r="G544" s="749" t="s">
        <v>619</v>
      </c>
      <c r="H544" s="749">
        <v>197026</v>
      </c>
      <c r="I544" s="749">
        <v>97026</v>
      </c>
      <c r="J544" s="749" t="s">
        <v>829</v>
      </c>
      <c r="K544" s="749" t="s">
        <v>830</v>
      </c>
      <c r="L544" s="752">
        <v>45.110000000000007</v>
      </c>
      <c r="M544" s="752">
        <v>1</v>
      </c>
      <c r="N544" s="753">
        <v>45.110000000000007</v>
      </c>
    </row>
    <row r="545" spans="1:14" ht="14.4" customHeight="1" x14ac:dyDescent="0.3">
      <c r="A545" s="747" t="s">
        <v>583</v>
      </c>
      <c r="B545" s="748" t="s">
        <v>584</v>
      </c>
      <c r="C545" s="749" t="s">
        <v>603</v>
      </c>
      <c r="D545" s="750" t="s">
        <v>604</v>
      </c>
      <c r="E545" s="751">
        <v>50113001</v>
      </c>
      <c r="F545" s="750" t="s">
        <v>618</v>
      </c>
      <c r="G545" s="749" t="s">
        <v>619</v>
      </c>
      <c r="H545" s="749">
        <v>199680</v>
      </c>
      <c r="I545" s="749">
        <v>199680</v>
      </c>
      <c r="J545" s="749" t="s">
        <v>1411</v>
      </c>
      <c r="K545" s="749" t="s">
        <v>1412</v>
      </c>
      <c r="L545" s="752">
        <v>359.35999999999996</v>
      </c>
      <c r="M545" s="752">
        <v>3</v>
      </c>
      <c r="N545" s="753">
        <v>1078.08</v>
      </c>
    </row>
    <row r="546" spans="1:14" ht="14.4" customHeight="1" x14ac:dyDescent="0.3">
      <c r="A546" s="747" t="s">
        <v>583</v>
      </c>
      <c r="B546" s="748" t="s">
        <v>584</v>
      </c>
      <c r="C546" s="749" t="s">
        <v>603</v>
      </c>
      <c r="D546" s="750" t="s">
        <v>604</v>
      </c>
      <c r="E546" s="751">
        <v>50113001</v>
      </c>
      <c r="F546" s="750" t="s">
        <v>618</v>
      </c>
      <c r="G546" s="749" t="s">
        <v>619</v>
      </c>
      <c r="H546" s="749">
        <v>187076</v>
      </c>
      <c r="I546" s="749">
        <v>87076</v>
      </c>
      <c r="J546" s="749" t="s">
        <v>831</v>
      </c>
      <c r="K546" s="749" t="s">
        <v>832</v>
      </c>
      <c r="L546" s="752">
        <v>133.36153846153849</v>
      </c>
      <c r="M546" s="752">
        <v>26</v>
      </c>
      <c r="N546" s="753">
        <v>3467.4000000000005</v>
      </c>
    </row>
    <row r="547" spans="1:14" ht="14.4" customHeight="1" x14ac:dyDescent="0.3">
      <c r="A547" s="747" t="s">
        <v>583</v>
      </c>
      <c r="B547" s="748" t="s">
        <v>584</v>
      </c>
      <c r="C547" s="749" t="s">
        <v>603</v>
      </c>
      <c r="D547" s="750" t="s">
        <v>604</v>
      </c>
      <c r="E547" s="751">
        <v>50113001</v>
      </c>
      <c r="F547" s="750" t="s">
        <v>618</v>
      </c>
      <c r="G547" s="749" t="s">
        <v>619</v>
      </c>
      <c r="H547" s="749">
        <v>846413</v>
      </c>
      <c r="I547" s="749">
        <v>57585</v>
      </c>
      <c r="J547" s="749" t="s">
        <v>833</v>
      </c>
      <c r="K547" s="749" t="s">
        <v>834</v>
      </c>
      <c r="L547" s="752">
        <v>133.28</v>
      </c>
      <c r="M547" s="752">
        <v>8</v>
      </c>
      <c r="N547" s="753">
        <v>1066.24</v>
      </c>
    </row>
    <row r="548" spans="1:14" ht="14.4" customHeight="1" x14ac:dyDescent="0.3">
      <c r="A548" s="747" t="s">
        <v>583</v>
      </c>
      <c r="B548" s="748" t="s">
        <v>584</v>
      </c>
      <c r="C548" s="749" t="s">
        <v>603</v>
      </c>
      <c r="D548" s="750" t="s">
        <v>604</v>
      </c>
      <c r="E548" s="751">
        <v>50113001</v>
      </c>
      <c r="F548" s="750" t="s">
        <v>618</v>
      </c>
      <c r="G548" s="749" t="s">
        <v>619</v>
      </c>
      <c r="H548" s="749">
        <v>848560</v>
      </c>
      <c r="I548" s="749">
        <v>125752</v>
      </c>
      <c r="J548" s="749" t="s">
        <v>837</v>
      </c>
      <c r="K548" s="749" t="s">
        <v>838</v>
      </c>
      <c r="L548" s="752">
        <v>223.26</v>
      </c>
      <c r="M548" s="752">
        <v>3</v>
      </c>
      <c r="N548" s="753">
        <v>669.78</v>
      </c>
    </row>
    <row r="549" spans="1:14" ht="14.4" customHeight="1" x14ac:dyDescent="0.3">
      <c r="A549" s="747" t="s">
        <v>583</v>
      </c>
      <c r="B549" s="748" t="s">
        <v>584</v>
      </c>
      <c r="C549" s="749" t="s">
        <v>603</v>
      </c>
      <c r="D549" s="750" t="s">
        <v>604</v>
      </c>
      <c r="E549" s="751">
        <v>50113001</v>
      </c>
      <c r="F549" s="750" t="s">
        <v>618</v>
      </c>
      <c r="G549" s="749" t="s">
        <v>637</v>
      </c>
      <c r="H549" s="749">
        <v>112669</v>
      </c>
      <c r="I549" s="749">
        <v>12669</v>
      </c>
      <c r="J549" s="749" t="s">
        <v>839</v>
      </c>
      <c r="K549" s="749" t="s">
        <v>842</v>
      </c>
      <c r="L549" s="752">
        <v>104.50004249227504</v>
      </c>
      <c r="M549" s="752">
        <v>14.804950000000003</v>
      </c>
      <c r="N549" s="753">
        <v>1547.1179040960078</v>
      </c>
    </row>
    <row r="550" spans="1:14" ht="14.4" customHeight="1" x14ac:dyDescent="0.3">
      <c r="A550" s="747" t="s">
        <v>583</v>
      </c>
      <c r="B550" s="748" t="s">
        <v>584</v>
      </c>
      <c r="C550" s="749" t="s">
        <v>603</v>
      </c>
      <c r="D550" s="750" t="s">
        <v>604</v>
      </c>
      <c r="E550" s="751">
        <v>50113001</v>
      </c>
      <c r="F550" s="750" t="s">
        <v>618</v>
      </c>
      <c r="G550" s="749" t="s">
        <v>637</v>
      </c>
      <c r="H550" s="749">
        <v>12670</v>
      </c>
      <c r="I550" s="749">
        <v>12670</v>
      </c>
      <c r="J550" s="749" t="s">
        <v>839</v>
      </c>
      <c r="K550" s="749" t="s">
        <v>840</v>
      </c>
      <c r="L550" s="752">
        <v>158.39994609905278</v>
      </c>
      <c r="M550" s="752">
        <v>34.129942300000003</v>
      </c>
      <c r="N550" s="753">
        <v>5406.1810206837818</v>
      </c>
    </row>
    <row r="551" spans="1:14" ht="14.4" customHeight="1" x14ac:dyDescent="0.3">
      <c r="A551" s="747" t="s">
        <v>583</v>
      </c>
      <c r="B551" s="748" t="s">
        <v>584</v>
      </c>
      <c r="C551" s="749" t="s">
        <v>603</v>
      </c>
      <c r="D551" s="750" t="s">
        <v>604</v>
      </c>
      <c r="E551" s="751">
        <v>50113001</v>
      </c>
      <c r="F551" s="750" t="s">
        <v>618</v>
      </c>
      <c r="G551" s="749" t="s">
        <v>637</v>
      </c>
      <c r="H551" s="749">
        <v>112671</v>
      </c>
      <c r="I551" s="749">
        <v>12671</v>
      </c>
      <c r="J551" s="749" t="s">
        <v>839</v>
      </c>
      <c r="K551" s="749" t="s">
        <v>841</v>
      </c>
      <c r="L551" s="752">
        <v>324.50005073110441</v>
      </c>
      <c r="M551" s="752">
        <v>15.1820146</v>
      </c>
      <c r="N551" s="753">
        <v>4926.564507900368</v>
      </c>
    </row>
    <row r="552" spans="1:14" ht="14.4" customHeight="1" x14ac:dyDescent="0.3">
      <c r="A552" s="747" t="s">
        <v>583</v>
      </c>
      <c r="B552" s="748" t="s">
        <v>584</v>
      </c>
      <c r="C552" s="749" t="s">
        <v>603</v>
      </c>
      <c r="D552" s="750" t="s">
        <v>604</v>
      </c>
      <c r="E552" s="751">
        <v>50113001</v>
      </c>
      <c r="F552" s="750" t="s">
        <v>618</v>
      </c>
      <c r="G552" s="749" t="s">
        <v>637</v>
      </c>
      <c r="H552" s="749">
        <v>147458</v>
      </c>
      <c r="I552" s="749">
        <v>147458</v>
      </c>
      <c r="J552" s="749" t="s">
        <v>1413</v>
      </c>
      <c r="K552" s="749" t="s">
        <v>1414</v>
      </c>
      <c r="L552" s="752">
        <v>99.370000000000033</v>
      </c>
      <c r="M552" s="752">
        <v>2</v>
      </c>
      <c r="N552" s="753">
        <v>198.74000000000007</v>
      </c>
    </row>
    <row r="553" spans="1:14" ht="14.4" customHeight="1" x14ac:dyDescent="0.3">
      <c r="A553" s="747" t="s">
        <v>583</v>
      </c>
      <c r="B553" s="748" t="s">
        <v>584</v>
      </c>
      <c r="C553" s="749" t="s">
        <v>603</v>
      </c>
      <c r="D553" s="750" t="s">
        <v>604</v>
      </c>
      <c r="E553" s="751">
        <v>50113001</v>
      </c>
      <c r="F553" s="750" t="s">
        <v>618</v>
      </c>
      <c r="G553" s="749" t="s">
        <v>637</v>
      </c>
      <c r="H553" s="749">
        <v>169189</v>
      </c>
      <c r="I553" s="749">
        <v>69189</v>
      </c>
      <c r="J553" s="749" t="s">
        <v>1415</v>
      </c>
      <c r="K553" s="749" t="s">
        <v>1416</v>
      </c>
      <c r="L553" s="752">
        <v>61.11</v>
      </c>
      <c r="M553" s="752">
        <v>1</v>
      </c>
      <c r="N553" s="753">
        <v>61.11</v>
      </c>
    </row>
    <row r="554" spans="1:14" ht="14.4" customHeight="1" x14ac:dyDescent="0.3">
      <c r="A554" s="747" t="s">
        <v>583</v>
      </c>
      <c r="B554" s="748" t="s">
        <v>584</v>
      </c>
      <c r="C554" s="749" t="s">
        <v>603</v>
      </c>
      <c r="D554" s="750" t="s">
        <v>604</v>
      </c>
      <c r="E554" s="751">
        <v>50113001</v>
      </c>
      <c r="F554" s="750" t="s">
        <v>618</v>
      </c>
      <c r="G554" s="749" t="s">
        <v>637</v>
      </c>
      <c r="H554" s="749">
        <v>146692</v>
      </c>
      <c r="I554" s="749">
        <v>46692</v>
      </c>
      <c r="J554" s="749" t="s">
        <v>1417</v>
      </c>
      <c r="K554" s="749" t="s">
        <v>1418</v>
      </c>
      <c r="L554" s="752">
        <v>77.75</v>
      </c>
      <c r="M554" s="752">
        <v>1</v>
      </c>
      <c r="N554" s="753">
        <v>77.75</v>
      </c>
    </row>
    <row r="555" spans="1:14" ht="14.4" customHeight="1" x14ac:dyDescent="0.3">
      <c r="A555" s="747" t="s">
        <v>583</v>
      </c>
      <c r="B555" s="748" t="s">
        <v>584</v>
      </c>
      <c r="C555" s="749" t="s">
        <v>603</v>
      </c>
      <c r="D555" s="750" t="s">
        <v>604</v>
      </c>
      <c r="E555" s="751">
        <v>50113001</v>
      </c>
      <c r="F555" s="750" t="s">
        <v>618</v>
      </c>
      <c r="G555" s="749" t="s">
        <v>619</v>
      </c>
      <c r="H555" s="749">
        <v>142613</v>
      </c>
      <c r="I555" s="749">
        <v>42613</v>
      </c>
      <c r="J555" s="749" t="s">
        <v>843</v>
      </c>
      <c r="K555" s="749" t="s">
        <v>844</v>
      </c>
      <c r="L555" s="752">
        <v>134.66000000000005</v>
      </c>
      <c r="M555" s="752">
        <v>1</v>
      </c>
      <c r="N555" s="753">
        <v>134.66000000000005</v>
      </c>
    </row>
    <row r="556" spans="1:14" ht="14.4" customHeight="1" x14ac:dyDescent="0.3">
      <c r="A556" s="747" t="s">
        <v>583</v>
      </c>
      <c r="B556" s="748" t="s">
        <v>584</v>
      </c>
      <c r="C556" s="749" t="s">
        <v>603</v>
      </c>
      <c r="D556" s="750" t="s">
        <v>604</v>
      </c>
      <c r="E556" s="751">
        <v>50113001</v>
      </c>
      <c r="F556" s="750" t="s">
        <v>618</v>
      </c>
      <c r="G556" s="749" t="s">
        <v>619</v>
      </c>
      <c r="H556" s="749">
        <v>214595</v>
      </c>
      <c r="I556" s="749">
        <v>214595</v>
      </c>
      <c r="J556" s="749" t="s">
        <v>847</v>
      </c>
      <c r="K556" s="749" t="s">
        <v>848</v>
      </c>
      <c r="L556" s="752">
        <v>122.89000000000003</v>
      </c>
      <c r="M556" s="752">
        <v>5</v>
      </c>
      <c r="N556" s="753">
        <v>614.45000000000016</v>
      </c>
    </row>
    <row r="557" spans="1:14" ht="14.4" customHeight="1" x14ac:dyDescent="0.3">
      <c r="A557" s="747" t="s">
        <v>583</v>
      </c>
      <c r="B557" s="748" t="s">
        <v>584</v>
      </c>
      <c r="C557" s="749" t="s">
        <v>603</v>
      </c>
      <c r="D557" s="750" t="s">
        <v>604</v>
      </c>
      <c r="E557" s="751">
        <v>50113001</v>
      </c>
      <c r="F557" s="750" t="s">
        <v>618</v>
      </c>
      <c r="G557" s="749" t="s">
        <v>619</v>
      </c>
      <c r="H557" s="749">
        <v>214596</v>
      </c>
      <c r="I557" s="749">
        <v>214596</v>
      </c>
      <c r="J557" s="749" t="s">
        <v>849</v>
      </c>
      <c r="K557" s="749" t="s">
        <v>850</v>
      </c>
      <c r="L557" s="752">
        <v>84.060000000000016</v>
      </c>
      <c r="M557" s="752">
        <v>3</v>
      </c>
      <c r="N557" s="753">
        <v>252.18000000000006</v>
      </c>
    </row>
    <row r="558" spans="1:14" ht="14.4" customHeight="1" x14ac:dyDescent="0.3">
      <c r="A558" s="747" t="s">
        <v>583</v>
      </c>
      <c r="B558" s="748" t="s">
        <v>584</v>
      </c>
      <c r="C558" s="749" t="s">
        <v>603</v>
      </c>
      <c r="D558" s="750" t="s">
        <v>604</v>
      </c>
      <c r="E558" s="751">
        <v>50113001</v>
      </c>
      <c r="F558" s="750" t="s">
        <v>618</v>
      </c>
      <c r="G558" s="749" t="s">
        <v>619</v>
      </c>
      <c r="H558" s="749">
        <v>196193</v>
      </c>
      <c r="I558" s="749">
        <v>96193</v>
      </c>
      <c r="J558" s="749" t="s">
        <v>1419</v>
      </c>
      <c r="K558" s="749" t="s">
        <v>1420</v>
      </c>
      <c r="L558" s="752">
        <v>39.270000000000003</v>
      </c>
      <c r="M558" s="752">
        <v>1</v>
      </c>
      <c r="N558" s="753">
        <v>39.270000000000003</v>
      </c>
    </row>
    <row r="559" spans="1:14" ht="14.4" customHeight="1" x14ac:dyDescent="0.3">
      <c r="A559" s="747" t="s">
        <v>583</v>
      </c>
      <c r="B559" s="748" t="s">
        <v>584</v>
      </c>
      <c r="C559" s="749" t="s">
        <v>603</v>
      </c>
      <c r="D559" s="750" t="s">
        <v>604</v>
      </c>
      <c r="E559" s="751">
        <v>50113001</v>
      </c>
      <c r="F559" s="750" t="s">
        <v>618</v>
      </c>
      <c r="G559" s="749" t="s">
        <v>637</v>
      </c>
      <c r="H559" s="749">
        <v>848610</v>
      </c>
      <c r="I559" s="749">
        <v>122572</v>
      </c>
      <c r="J559" s="749" t="s">
        <v>851</v>
      </c>
      <c r="K559" s="749" t="s">
        <v>852</v>
      </c>
      <c r="L559" s="752">
        <v>1610.7366666666669</v>
      </c>
      <c r="M559" s="752">
        <v>3</v>
      </c>
      <c r="N559" s="753">
        <v>4832.2100000000009</v>
      </c>
    </row>
    <row r="560" spans="1:14" ht="14.4" customHeight="1" x14ac:dyDescent="0.3">
      <c r="A560" s="747" t="s">
        <v>583</v>
      </c>
      <c r="B560" s="748" t="s">
        <v>584</v>
      </c>
      <c r="C560" s="749" t="s">
        <v>603</v>
      </c>
      <c r="D560" s="750" t="s">
        <v>604</v>
      </c>
      <c r="E560" s="751">
        <v>50113001</v>
      </c>
      <c r="F560" s="750" t="s">
        <v>618</v>
      </c>
      <c r="G560" s="749" t="s">
        <v>637</v>
      </c>
      <c r="H560" s="749">
        <v>848697</v>
      </c>
      <c r="I560" s="749">
        <v>122593</v>
      </c>
      <c r="J560" s="749" t="s">
        <v>853</v>
      </c>
      <c r="K560" s="749" t="s">
        <v>854</v>
      </c>
      <c r="L560" s="752">
        <v>368.89000000000004</v>
      </c>
      <c r="M560" s="752">
        <v>6</v>
      </c>
      <c r="N560" s="753">
        <v>2213.34</v>
      </c>
    </row>
    <row r="561" spans="1:14" ht="14.4" customHeight="1" x14ac:dyDescent="0.3">
      <c r="A561" s="747" t="s">
        <v>583</v>
      </c>
      <c r="B561" s="748" t="s">
        <v>584</v>
      </c>
      <c r="C561" s="749" t="s">
        <v>603</v>
      </c>
      <c r="D561" s="750" t="s">
        <v>604</v>
      </c>
      <c r="E561" s="751">
        <v>50113001</v>
      </c>
      <c r="F561" s="750" t="s">
        <v>618</v>
      </c>
      <c r="G561" s="749" t="s">
        <v>637</v>
      </c>
      <c r="H561" s="749">
        <v>848612</v>
      </c>
      <c r="I561" s="749">
        <v>122600</v>
      </c>
      <c r="J561" s="749" t="s">
        <v>855</v>
      </c>
      <c r="K561" s="749" t="s">
        <v>856</v>
      </c>
      <c r="L561" s="752">
        <v>774.51000000000022</v>
      </c>
      <c r="M561" s="752">
        <v>8</v>
      </c>
      <c r="N561" s="753">
        <v>6196.0800000000017</v>
      </c>
    </row>
    <row r="562" spans="1:14" ht="14.4" customHeight="1" x14ac:dyDescent="0.3">
      <c r="A562" s="747" t="s">
        <v>583</v>
      </c>
      <c r="B562" s="748" t="s">
        <v>584</v>
      </c>
      <c r="C562" s="749" t="s">
        <v>603</v>
      </c>
      <c r="D562" s="750" t="s">
        <v>604</v>
      </c>
      <c r="E562" s="751">
        <v>50113001</v>
      </c>
      <c r="F562" s="750" t="s">
        <v>618</v>
      </c>
      <c r="G562" s="749" t="s">
        <v>637</v>
      </c>
      <c r="H562" s="749">
        <v>848611</v>
      </c>
      <c r="I562" s="749">
        <v>122580</v>
      </c>
      <c r="J562" s="749" t="s">
        <v>857</v>
      </c>
      <c r="K562" s="749" t="s">
        <v>858</v>
      </c>
      <c r="L562" s="752">
        <v>1188.2</v>
      </c>
      <c r="M562" s="752">
        <v>3</v>
      </c>
      <c r="N562" s="753">
        <v>3564.6000000000004</v>
      </c>
    </row>
    <row r="563" spans="1:14" ht="14.4" customHeight="1" x14ac:dyDescent="0.3">
      <c r="A563" s="747" t="s">
        <v>583</v>
      </c>
      <c r="B563" s="748" t="s">
        <v>584</v>
      </c>
      <c r="C563" s="749" t="s">
        <v>603</v>
      </c>
      <c r="D563" s="750" t="s">
        <v>604</v>
      </c>
      <c r="E563" s="751">
        <v>50113001</v>
      </c>
      <c r="F563" s="750" t="s">
        <v>618</v>
      </c>
      <c r="G563" s="749" t="s">
        <v>637</v>
      </c>
      <c r="H563" s="749">
        <v>115777</v>
      </c>
      <c r="I563" s="749">
        <v>115777</v>
      </c>
      <c r="J563" s="749" t="s">
        <v>859</v>
      </c>
      <c r="K563" s="749" t="s">
        <v>585</v>
      </c>
      <c r="L563" s="752">
        <v>148.1</v>
      </c>
      <c r="M563" s="752">
        <v>15</v>
      </c>
      <c r="N563" s="753">
        <v>2221.5</v>
      </c>
    </row>
    <row r="564" spans="1:14" ht="14.4" customHeight="1" x14ac:dyDescent="0.3">
      <c r="A564" s="747" t="s">
        <v>583</v>
      </c>
      <c r="B564" s="748" t="s">
        <v>584</v>
      </c>
      <c r="C564" s="749" t="s">
        <v>603</v>
      </c>
      <c r="D564" s="750" t="s">
        <v>604</v>
      </c>
      <c r="E564" s="751">
        <v>50113001</v>
      </c>
      <c r="F564" s="750" t="s">
        <v>618</v>
      </c>
      <c r="G564" s="749" t="s">
        <v>637</v>
      </c>
      <c r="H564" s="749">
        <v>153639</v>
      </c>
      <c r="I564" s="749">
        <v>53639</v>
      </c>
      <c r="J564" s="749" t="s">
        <v>1421</v>
      </c>
      <c r="K564" s="749" t="s">
        <v>1422</v>
      </c>
      <c r="L564" s="752">
        <v>80.189999999999984</v>
      </c>
      <c r="M564" s="752">
        <v>2</v>
      </c>
      <c r="N564" s="753">
        <v>160.37999999999997</v>
      </c>
    </row>
    <row r="565" spans="1:14" ht="14.4" customHeight="1" x14ac:dyDescent="0.3">
      <c r="A565" s="747" t="s">
        <v>583</v>
      </c>
      <c r="B565" s="748" t="s">
        <v>584</v>
      </c>
      <c r="C565" s="749" t="s">
        <v>603</v>
      </c>
      <c r="D565" s="750" t="s">
        <v>604</v>
      </c>
      <c r="E565" s="751">
        <v>50113001</v>
      </c>
      <c r="F565" s="750" t="s">
        <v>618</v>
      </c>
      <c r="G565" s="749" t="s">
        <v>619</v>
      </c>
      <c r="H565" s="749">
        <v>229132</v>
      </c>
      <c r="I565" s="749">
        <v>229132</v>
      </c>
      <c r="J565" s="749" t="s">
        <v>860</v>
      </c>
      <c r="K565" s="749" t="s">
        <v>861</v>
      </c>
      <c r="L565" s="752">
        <v>88.629999999999981</v>
      </c>
      <c r="M565" s="752">
        <v>10</v>
      </c>
      <c r="N565" s="753">
        <v>886.29999999999984</v>
      </c>
    </row>
    <row r="566" spans="1:14" ht="14.4" customHeight="1" x14ac:dyDescent="0.3">
      <c r="A566" s="747" t="s">
        <v>583</v>
      </c>
      <c r="B566" s="748" t="s">
        <v>584</v>
      </c>
      <c r="C566" s="749" t="s">
        <v>603</v>
      </c>
      <c r="D566" s="750" t="s">
        <v>604</v>
      </c>
      <c r="E566" s="751">
        <v>50113001</v>
      </c>
      <c r="F566" s="750" t="s">
        <v>618</v>
      </c>
      <c r="G566" s="749" t="s">
        <v>619</v>
      </c>
      <c r="H566" s="749">
        <v>989676</v>
      </c>
      <c r="I566" s="749">
        <v>126913</v>
      </c>
      <c r="J566" s="749" t="s">
        <v>862</v>
      </c>
      <c r="K566" s="749" t="s">
        <v>863</v>
      </c>
      <c r="L566" s="752">
        <v>159.32013526050949</v>
      </c>
      <c r="M566" s="752">
        <v>146.2027771999999</v>
      </c>
      <c r="N566" s="753">
        <v>23293.046238966115</v>
      </c>
    </row>
    <row r="567" spans="1:14" ht="14.4" customHeight="1" x14ac:dyDescent="0.3">
      <c r="A567" s="747" t="s">
        <v>583</v>
      </c>
      <c r="B567" s="748" t="s">
        <v>584</v>
      </c>
      <c r="C567" s="749" t="s">
        <v>603</v>
      </c>
      <c r="D567" s="750" t="s">
        <v>604</v>
      </c>
      <c r="E567" s="751">
        <v>50113001</v>
      </c>
      <c r="F567" s="750" t="s">
        <v>618</v>
      </c>
      <c r="G567" s="749" t="s">
        <v>637</v>
      </c>
      <c r="H567" s="749">
        <v>114439</v>
      </c>
      <c r="I567" s="749">
        <v>14439</v>
      </c>
      <c r="J567" s="749" t="s">
        <v>864</v>
      </c>
      <c r="K567" s="749" t="s">
        <v>866</v>
      </c>
      <c r="L567" s="752">
        <v>74.513999999999996</v>
      </c>
      <c r="M567" s="752">
        <v>5</v>
      </c>
      <c r="N567" s="753">
        <v>372.57</v>
      </c>
    </row>
    <row r="568" spans="1:14" ht="14.4" customHeight="1" x14ac:dyDescent="0.3">
      <c r="A568" s="747" t="s">
        <v>583</v>
      </c>
      <c r="B568" s="748" t="s">
        <v>584</v>
      </c>
      <c r="C568" s="749" t="s">
        <v>603</v>
      </c>
      <c r="D568" s="750" t="s">
        <v>604</v>
      </c>
      <c r="E568" s="751">
        <v>50113001</v>
      </c>
      <c r="F568" s="750" t="s">
        <v>618</v>
      </c>
      <c r="G568" s="749" t="s">
        <v>619</v>
      </c>
      <c r="H568" s="749">
        <v>152334</v>
      </c>
      <c r="I568" s="749">
        <v>52334</v>
      </c>
      <c r="J568" s="749" t="s">
        <v>867</v>
      </c>
      <c r="K568" s="749" t="s">
        <v>868</v>
      </c>
      <c r="L568" s="752">
        <v>198.18000000000004</v>
      </c>
      <c r="M568" s="752">
        <v>54</v>
      </c>
      <c r="N568" s="753">
        <v>10701.720000000001</v>
      </c>
    </row>
    <row r="569" spans="1:14" ht="14.4" customHeight="1" x14ac:dyDescent="0.3">
      <c r="A569" s="747" t="s">
        <v>583</v>
      </c>
      <c r="B569" s="748" t="s">
        <v>584</v>
      </c>
      <c r="C569" s="749" t="s">
        <v>603</v>
      </c>
      <c r="D569" s="750" t="s">
        <v>604</v>
      </c>
      <c r="E569" s="751">
        <v>50113001</v>
      </c>
      <c r="F569" s="750" t="s">
        <v>618</v>
      </c>
      <c r="G569" s="749" t="s">
        <v>637</v>
      </c>
      <c r="H569" s="749">
        <v>213477</v>
      </c>
      <c r="I569" s="749">
        <v>213477</v>
      </c>
      <c r="J569" s="749" t="s">
        <v>871</v>
      </c>
      <c r="K569" s="749" t="s">
        <v>872</v>
      </c>
      <c r="L569" s="752">
        <v>3300</v>
      </c>
      <c r="M569" s="752">
        <v>4</v>
      </c>
      <c r="N569" s="753">
        <v>13200</v>
      </c>
    </row>
    <row r="570" spans="1:14" ht="14.4" customHeight="1" x14ac:dyDescent="0.3">
      <c r="A570" s="747" t="s">
        <v>583</v>
      </c>
      <c r="B570" s="748" t="s">
        <v>584</v>
      </c>
      <c r="C570" s="749" t="s">
        <v>603</v>
      </c>
      <c r="D570" s="750" t="s">
        <v>604</v>
      </c>
      <c r="E570" s="751">
        <v>50113001</v>
      </c>
      <c r="F570" s="750" t="s">
        <v>618</v>
      </c>
      <c r="G570" s="749" t="s">
        <v>637</v>
      </c>
      <c r="H570" s="749">
        <v>213482</v>
      </c>
      <c r="I570" s="749">
        <v>213482</v>
      </c>
      <c r="J570" s="749" t="s">
        <v>873</v>
      </c>
      <c r="K570" s="749" t="s">
        <v>876</v>
      </c>
      <c r="L570" s="752">
        <v>1501.02</v>
      </c>
      <c r="M570" s="752">
        <v>2</v>
      </c>
      <c r="N570" s="753">
        <v>3002.04</v>
      </c>
    </row>
    <row r="571" spans="1:14" ht="14.4" customHeight="1" x14ac:dyDescent="0.3">
      <c r="A571" s="747" t="s">
        <v>583</v>
      </c>
      <c r="B571" s="748" t="s">
        <v>584</v>
      </c>
      <c r="C571" s="749" t="s">
        <v>603</v>
      </c>
      <c r="D571" s="750" t="s">
        <v>604</v>
      </c>
      <c r="E571" s="751">
        <v>50113001</v>
      </c>
      <c r="F571" s="750" t="s">
        <v>618</v>
      </c>
      <c r="G571" s="749" t="s">
        <v>637</v>
      </c>
      <c r="H571" s="749">
        <v>213480</v>
      </c>
      <c r="I571" s="749">
        <v>213480</v>
      </c>
      <c r="J571" s="749" t="s">
        <v>873</v>
      </c>
      <c r="K571" s="749" t="s">
        <v>875</v>
      </c>
      <c r="L571" s="752">
        <v>1106.26</v>
      </c>
      <c r="M571" s="752">
        <v>6</v>
      </c>
      <c r="N571" s="753">
        <v>6637.5599999999995</v>
      </c>
    </row>
    <row r="572" spans="1:14" ht="14.4" customHeight="1" x14ac:dyDescent="0.3">
      <c r="A572" s="747" t="s">
        <v>583</v>
      </c>
      <c r="B572" s="748" t="s">
        <v>584</v>
      </c>
      <c r="C572" s="749" t="s">
        <v>603</v>
      </c>
      <c r="D572" s="750" t="s">
        <v>604</v>
      </c>
      <c r="E572" s="751">
        <v>50113001</v>
      </c>
      <c r="F572" s="750" t="s">
        <v>618</v>
      </c>
      <c r="G572" s="749" t="s">
        <v>637</v>
      </c>
      <c r="H572" s="749">
        <v>156804</v>
      </c>
      <c r="I572" s="749">
        <v>56804</v>
      </c>
      <c r="J572" s="749" t="s">
        <v>877</v>
      </c>
      <c r="K572" s="749" t="s">
        <v>879</v>
      </c>
      <c r="L572" s="752">
        <v>31.649999999999995</v>
      </c>
      <c r="M572" s="752">
        <v>6</v>
      </c>
      <c r="N572" s="753">
        <v>189.89999999999998</v>
      </c>
    </row>
    <row r="573" spans="1:14" ht="14.4" customHeight="1" x14ac:dyDescent="0.3">
      <c r="A573" s="747" t="s">
        <v>583</v>
      </c>
      <c r="B573" s="748" t="s">
        <v>584</v>
      </c>
      <c r="C573" s="749" t="s">
        <v>603</v>
      </c>
      <c r="D573" s="750" t="s">
        <v>604</v>
      </c>
      <c r="E573" s="751">
        <v>50113001</v>
      </c>
      <c r="F573" s="750" t="s">
        <v>618</v>
      </c>
      <c r="G573" s="749" t="s">
        <v>637</v>
      </c>
      <c r="H573" s="749">
        <v>214036</v>
      </c>
      <c r="I573" s="749">
        <v>214036</v>
      </c>
      <c r="J573" s="749" t="s">
        <v>880</v>
      </c>
      <c r="K573" s="749" t="s">
        <v>881</v>
      </c>
      <c r="L573" s="752">
        <v>40.389999999999993</v>
      </c>
      <c r="M573" s="752">
        <v>13</v>
      </c>
      <c r="N573" s="753">
        <v>525.06999999999994</v>
      </c>
    </row>
    <row r="574" spans="1:14" ht="14.4" customHeight="1" x14ac:dyDescent="0.3">
      <c r="A574" s="747" t="s">
        <v>583</v>
      </c>
      <c r="B574" s="748" t="s">
        <v>584</v>
      </c>
      <c r="C574" s="749" t="s">
        <v>603</v>
      </c>
      <c r="D574" s="750" t="s">
        <v>604</v>
      </c>
      <c r="E574" s="751">
        <v>50113001</v>
      </c>
      <c r="F574" s="750" t="s">
        <v>618</v>
      </c>
      <c r="G574" s="749" t="s">
        <v>619</v>
      </c>
      <c r="H574" s="749">
        <v>172159</v>
      </c>
      <c r="I574" s="749">
        <v>172173</v>
      </c>
      <c r="J574" s="749" t="s">
        <v>884</v>
      </c>
      <c r="K574" s="749" t="s">
        <v>885</v>
      </c>
      <c r="L574" s="752">
        <v>476.53079801388276</v>
      </c>
      <c r="M574" s="752">
        <v>8.7999999999999995E-2</v>
      </c>
      <c r="N574" s="753">
        <v>41.934710225221679</v>
      </c>
    </row>
    <row r="575" spans="1:14" ht="14.4" customHeight="1" x14ac:dyDescent="0.3">
      <c r="A575" s="747" t="s">
        <v>583</v>
      </c>
      <c r="B575" s="748" t="s">
        <v>584</v>
      </c>
      <c r="C575" s="749" t="s">
        <v>603</v>
      </c>
      <c r="D575" s="750" t="s">
        <v>604</v>
      </c>
      <c r="E575" s="751">
        <v>50113001</v>
      </c>
      <c r="F575" s="750" t="s">
        <v>618</v>
      </c>
      <c r="G575" s="749" t="s">
        <v>619</v>
      </c>
      <c r="H575" s="749">
        <v>394970</v>
      </c>
      <c r="I575" s="749">
        <v>172174</v>
      </c>
      <c r="J575" s="749" t="s">
        <v>884</v>
      </c>
      <c r="K575" s="749" t="s">
        <v>886</v>
      </c>
      <c r="L575" s="752">
        <v>224.65163483966035</v>
      </c>
      <c r="M575" s="752">
        <v>7.9640550999999995</v>
      </c>
      <c r="N575" s="753">
        <v>1789.1379981681346</v>
      </c>
    </row>
    <row r="576" spans="1:14" ht="14.4" customHeight="1" x14ac:dyDescent="0.3">
      <c r="A576" s="747" t="s">
        <v>583</v>
      </c>
      <c r="B576" s="748" t="s">
        <v>584</v>
      </c>
      <c r="C576" s="749" t="s">
        <v>603</v>
      </c>
      <c r="D576" s="750" t="s">
        <v>604</v>
      </c>
      <c r="E576" s="751">
        <v>50113001</v>
      </c>
      <c r="F576" s="750" t="s">
        <v>618</v>
      </c>
      <c r="G576" s="749" t="s">
        <v>619</v>
      </c>
      <c r="H576" s="749">
        <v>160414</v>
      </c>
      <c r="I576" s="749">
        <v>160676</v>
      </c>
      <c r="J576" s="749" t="s">
        <v>884</v>
      </c>
      <c r="K576" s="749" t="s">
        <v>887</v>
      </c>
      <c r="L576" s="752">
        <v>78.76033700822417</v>
      </c>
      <c r="M576" s="752">
        <v>19.206380800000002</v>
      </c>
      <c r="N576" s="753">
        <v>1512.7010245162862</v>
      </c>
    </row>
    <row r="577" spans="1:14" ht="14.4" customHeight="1" x14ac:dyDescent="0.3">
      <c r="A577" s="747" t="s">
        <v>583</v>
      </c>
      <c r="B577" s="748" t="s">
        <v>584</v>
      </c>
      <c r="C577" s="749" t="s">
        <v>603</v>
      </c>
      <c r="D577" s="750" t="s">
        <v>604</v>
      </c>
      <c r="E577" s="751">
        <v>50113001</v>
      </c>
      <c r="F577" s="750" t="s">
        <v>618</v>
      </c>
      <c r="G577" s="749" t="s">
        <v>619</v>
      </c>
      <c r="H577" s="749">
        <v>196873</v>
      </c>
      <c r="I577" s="749">
        <v>96873</v>
      </c>
      <c r="J577" s="749" t="s">
        <v>890</v>
      </c>
      <c r="K577" s="749" t="s">
        <v>891</v>
      </c>
      <c r="L577" s="752">
        <v>14.300005081696746</v>
      </c>
      <c r="M577" s="752">
        <v>84</v>
      </c>
      <c r="N577" s="753">
        <v>1201.2004268625267</v>
      </c>
    </row>
    <row r="578" spans="1:14" ht="14.4" customHeight="1" x14ac:dyDescent="0.3">
      <c r="A578" s="747" t="s">
        <v>583</v>
      </c>
      <c r="B578" s="748" t="s">
        <v>584</v>
      </c>
      <c r="C578" s="749" t="s">
        <v>603</v>
      </c>
      <c r="D578" s="750" t="s">
        <v>604</v>
      </c>
      <c r="E578" s="751">
        <v>50113001</v>
      </c>
      <c r="F578" s="750" t="s">
        <v>618</v>
      </c>
      <c r="G578" s="749" t="s">
        <v>619</v>
      </c>
      <c r="H578" s="749">
        <v>31915</v>
      </c>
      <c r="I578" s="749">
        <v>31915</v>
      </c>
      <c r="J578" s="749" t="s">
        <v>892</v>
      </c>
      <c r="K578" s="749" t="s">
        <v>893</v>
      </c>
      <c r="L578" s="752">
        <v>173.69000000000003</v>
      </c>
      <c r="M578" s="752">
        <v>2</v>
      </c>
      <c r="N578" s="753">
        <v>347.38000000000005</v>
      </c>
    </row>
    <row r="579" spans="1:14" ht="14.4" customHeight="1" x14ac:dyDescent="0.3">
      <c r="A579" s="747" t="s">
        <v>583</v>
      </c>
      <c r="B579" s="748" t="s">
        <v>584</v>
      </c>
      <c r="C579" s="749" t="s">
        <v>603</v>
      </c>
      <c r="D579" s="750" t="s">
        <v>604</v>
      </c>
      <c r="E579" s="751">
        <v>50113001</v>
      </c>
      <c r="F579" s="750" t="s">
        <v>618</v>
      </c>
      <c r="G579" s="749" t="s">
        <v>619</v>
      </c>
      <c r="H579" s="749">
        <v>47244</v>
      </c>
      <c r="I579" s="749">
        <v>47244</v>
      </c>
      <c r="J579" s="749" t="s">
        <v>896</v>
      </c>
      <c r="K579" s="749" t="s">
        <v>893</v>
      </c>
      <c r="L579" s="752">
        <v>143</v>
      </c>
      <c r="M579" s="752">
        <v>11</v>
      </c>
      <c r="N579" s="753">
        <v>1573</v>
      </c>
    </row>
    <row r="580" spans="1:14" ht="14.4" customHeight="1" x14ac:dyDescent="0.3">
      <c r="A580" s="747" t="s">
        <v>583</v>
      </c>
      <c r="B580" s="748" t="s">
        <v>584</v>
      </c>
      <c r="C580" s="749" t="s">
        <v>603</v>
      </c>
      <c r="D580" s="750" t="s">
        <v>604</v>
      </c>
      <c r="E580" s="751">
        <v>50113001</v>
      </c>
      <c r="F580" s="750" t="s">
        <v>618</v>
      </c>
      <c r="G580" s="749" t="s">
        <v>619</v>
      </c>
      <c r="H580" s="749">
        <v>196872</v>
      </c>
      <c r="I580" s="749">
        <v>96872</v>
      </c>
      <c r="J580" s="749" t="s">
        <v>897</v>
      </c>
      <c r="K580" s="749" t="s">
        <v>898</v>
      </c>
      <c r="L580" s="752">
        <v>12.650092150664289</v>
      </c>
      <c r="M580" s="752">
        <v>40</v>
      </c>
      <c r="N580" s="753">
        <v>506.00368602657159</v>
      </c>
    </row>
    <row r="581" spans="1:14" ht="14.4" customHeight="1" x14ac:dyDescent="0.3">
      <c r="A581" s="747" t="s">
        <v>583</v>
      </c>
      <c r="B581" s="748" t="s">
        <v>584</v>
      </c>
      <c r="C581" s="749" t="s">
        <v>603</v>
      </c>
      <c r="D581" s="750" t="s">
        <v>604</v>
      </c>
      <c r="E581" s="751">
        <v>50113001</v>
      </c>
      <c r="F581" s="750" t="s">
        <v>618</v>
      </c>
      <c r="G581" s="749" t="s">
        <v>619</v>
      </c>
      <c r="H581" s="749">
        <v>147252</v>
      </c>
      <c r="I581" s="749">
        <v>47252</v>
      </c>
      <c r="J581" s="749" t="s">
        <v>899</v>
      </c>
      <c r="K581" s="749" t="s">
        <v>900</v>
      </c>
      <c r="L581" s="752">
        <v>11.10989169729312</v>
      </c>
      <c r="M581" s="752">
        <v>7</v>
      </c>
      <c r="N581" s="753">
        <v>77.76924188105184</v>
      </c>
    </row>
    <row r="582" spans="1:14" ht="14.4" customHeight="1" x14ac:dyDescent="0.3">
      <c r="A582" s="747" t="s">
        <v>583</v>
      </c>
      <c r="B582" s="748" t="s">
        <v>584</v>
      </c>
      <c r="C582" s="749" t="s">
        <v>603</v>
      </c>
      <c r="D582" s="750" t="s">
        <v>604</v>
      </c>
      <c r="E582" s="751">
        <v>50113001</v>
      </c>
      <c r="F582" s="750" t="s">
        <v>618</v>
      </c>
      <c r="G582" s="749" t="s">
        <v>619</v>
      </c>
      <c r="H582" s="749">
        <v>987477</v>
      </c>
      <c r="I582" s="749">
        <v>112666</v>
      </c>
      <c r="J582" s="749" t="s">
        <v>1423</v>
      </c>
      <c r="K582" s="749" t="s">
        <v>1424</v>
      </c>
      <c r="L582" s="752">
        <v>67.930000000000007</v>
      </c>
      <c r="M582" s="752">
        <v>1</v>
      </c>
      <c r="N582" s="753">
        <v>67.930000000000007</v>
      </c>
    </row>
    <row r="583" spans="1:14" ht="14.4" customHeight="1" x14ac:dyDescent="0.3">
      <c r="A583" s="747" t="s">
        <v>583</v>
      </c>
      <c r="B583" s="748" t="s">
        <v>584</v>
      </c>
      <c r="C583" s="749" t="s">
        <v>603</v>
      </c>
      <c r="D583" s="750" t="s">
        <v>604</v>
      </c>
      <c r="E583" s="751">
        <v>50113001</v>
      </c>
      <c r="F583" s="750" t="s">
        <v>618</v>
      </c>
      <c r="G583" s="749" t="s">
        <v>619</v>
      </c>
      <c r="H583" s="749">
        <v>223137</v>
      </c>
      <c r="I583" s="749">
        <v>223137</v>
      </c>
      <c r="J583" s="749" t="s">
        <v>905</v>
      </c>
      <c r="K583" s="749" t="s">
        <v>1425</v>
      </c>
      <c r="L583" s="752">
        <v>120.04000000000003</v>
      </c>
      <c r="M583" s="752">
        <v>2</v>
      </c>
      <c r="N583" s="753">
        <v>240.08000000000007</v>
      </c>
    </row>
    <row r="584" spans="1:14" ht="14.4" customHeight="1" x14ac:dyDescent="0.3">
      <c r="A584" s="747" t="s">
        <v>583</v>
      </c>
      <c r="B584" s="748" t="s">
        <v>584</v>
      </c>
      <c r="C584" s="749" t="s">
        <v>603</v>
      </c>
      <c r="D584" s="750" t="s">
        <v>604</v>
      </c>
      <c r="E584" s="751">
        <v>50113001</v>
      </c>
      <c r="F584" s="750" t="s">
        <v>618</v>
      </c>
      <c r="G584" s="749" t="s">
        <v>619</v>
      </c>
      <c r="H584" s="749">
        <v>223136</v>
      </c>
      <c r="I584" s="749">
        <v>223136</v>
      </c>
      <c r="J584" s="749" t="s">
        <v>905</v>
      </c>
      <c r="K584" s="749" t="s">
        <v>906</v>
      </c>
      <c r="L584" s="752">
        <v>78.530000000000015</v>
      </c>
      <c r="M584" s="752">
        <v>4</v>
      </c>
      <c r="N584" s="753">
        <v>314.12000000000006</v>
      </c>
    </row>
    <row r="585" spans="1:14" ht="14.4" customHeight="1" x14ac:dyDescent="0.3">
      <c r="A585" s="747" t="s">
        <v>583</v>
      </c>
      <c r="B585" s="748" t="s">
        <v>584</v>
      </c>
      <c r="C585" s="749" t="s">
        <v>603</v>
      </c>
      <c r="D585" s="750" t="s">
        <v>604</v>
      </c>
      <c r="E585" s="751">
        <v>50113001</v>
      </c>
      <c r="F585" s="750" t="s">
        <v>618</v>
      </c>
      <c r="G585" s="749" t="s">
        <v>619</v>
      </c>
      <c r="H585" s="749">
        <v>125366</v>
      </c>
      <c r="I585" s="749">
        <v>25366</v>
      </c>
      <c r="J585" s="749" t="s">
        <v>909</v>
      </c>
      <c r="K585" s="749" t="s">
        <v>910</v>
      </c>
      <c r="L585" s="752">
        <v>72.125</v>
      </c>
      <c r="M585" s="752">
        <v>18</v>
      </c>
      <c r="N585" s="753">
        <v>1298.25</v>
      </c>
    </row>
    <row r="586" spans="1:14" ht="14.4" customHeight="1" x14ac:dyDescent="0.3">
      <c r="A586" s="747" t="s">
        <v>583</v>
      </c>
      <c r="B586" s="748" t="s">
        <v>584</v>
      </c>
      <c r="C586" s="749" t="s">
        <v>603</v>
      </c>
      <c r="D586" s="750" t="s">
        <v>604</v>
      </c>
      <c r="E586" s="751">
        <v>50113001</v>
      </c>
      <c r="F586" s="750" t="s">
        <v>618</v>
      </c>
      <c r="G586" s="749" t="s">
        <v>637</v>
      </c>
      <c r="H586" s="749">
        <v>180050</v>
      </c>
      <c r="I586" s="749">
        <v>180050</v>
      </c>
      <c r="J586" s="749" t="s">
        <v>1426</v>
      </c>
      <c r="K586" s="749" t="s">
        <v>675</v>
      </c>
      <c r="L586" s="752">
        <v>67.929999999999993</v>
      </c>
      <c r="M586" s="752">
        <v>2</v>
      </c>
      <c r="N586" s="753">
        <v>135.85999999999999</v>
      </c>
    </row>
    <row r="587" spans="1:14" ht="14.4" customHeight="1" x14ac:dyDescent="0.3">
      <c r="A587" s="747" t="s">
        <v>583</v>
      </c>
      <c r="B587" s="748" t="s">
        <v>584</v>
      </c>
      <c r="C587" s="749" t="s">
        <v>603</v>
      </c>
      <c r="D587" s="750" t="s">
        <v>604</v>
      </c>
      <c r="E587" s="751">
        <v>50113001</v>
      </c>
      <c r="F587" s="750" t="s">
        <v>618</v>
      </c>
      <c r="G587" s="749" t="s">
        <v>619</v>
      </c>
      <c r="H587" s="749">
        <v>193746</v>
      </c>
      <c r="I587" s="749">
        <v>93746</v>
      </c>
      <c r="J587" s="749" t="s">
        <v>913</v>
      </c>
      <c r="K587" s="749" t="s">
        <v>914</v>
      </c>
      <c r="L587" s="752">
        <v>366.22</v>
      </c>
      <c r="M587" s="752">
        <v>9</v>
      </c>
      <c r="N587" s="753">
        <v>3295.9800000000005</v>
      </c>
    </row>
    <row r="588" spans="1:14" ht="14.4" customHeight="1" x14ac:dyDescent="0.3">
      <c r="A588" s="747" t="s">
        <v>583</v>
      </c>
      <c r="B588" s="748" t="s">
        <v>584</v>
      </c>
      <c r="C588" s="749" t="s">
        <v>603</v>
      </c>
      <c r="D588" s="750" t="s">
        <v>604</v>
      </c>
      <c r="E588" s="751">
        <v>50113001</v>
      </c>
      <c r="F588" s="750" t="s">
        <v>618</v>
      </c>
      <c r="G588" s="749" t="s">
        <v>637</v>
      </c>
      <c r="H588" s="749">
        <v>100308</v>
      </c>
      <c r="I588" s="749">
        <v>100308</v>
      </c>
      <c r="J588" s="749" t="s">
        <v>917</v>
      </c>
      <c r="K588" s="749" t="s">
        <v>919</v>
      </c>
      <c r="L588" s="752">
        <v>39.925428571428576</v>
      </c>
      <c r="M588" s="752">
        <v>35</v>
      </c>
      <c r="N588" s="753">
        <v>1397.39</v>
      </c>
    </row>
    <row r="589" spans="1:14" ht="14.4" customHeight="1" x14ac:dyDescent="0.3">
      <c r="A589" s="747" t="s">
        <v>583</v>
      </c>
      <c r="B589" s="748" t="s">
        <v>584</v>
      </c>
      <c r="C589" s="749" t="s">
        <v>603</v>
      </c>
      <c r="D589" s="750" t="s">
        <v>604</v>
      </c>
      <c r="E589" s="751">
        <v>50113001</v>
      </c>
      <c r="F589" s="750" t="s">
        <v>618</v>
      </c>
      <c r="G589" s="749" t="s">
        <v>619</v>
      </c>
      <c r="H589" s="749">
        <v>225553</v>
      </c>
      <c r="I589" s="749">
        <v>225553</v>
      </c>
      <c r="J589" s="749" t="s">
        <v>920</v>
      </c>
      <c r="K589" s="749" t="s">
        <v>921</v>
      </c>
      <c r="L589" s="752">
        <v>7887.8235941591493</v>
      </c>
      <c r="M589" s="752">
        <v>5.9933816000000002</v>
      </c>
      <c r="N589" s="753">
        <v>47274.736793279313</v>
      </c>
    </row>
    <row r="590" spans="1:14" ht="14.4" customHeight="1" x14ac:dyDescent="0.3">
      <c r="A590" s="747" t="s">
        <v>583</v>
      </c>
      <c r="B590" s="748" t="s">
        <v>584</v>
      </c>
      <c r="C590" s="749" t="s">
        <v>603</v>
      </c>
      <c r="D590" s="750" t="s">
        <v>604</v>
      </c>
      <c r="E590" s="751">
        <v>50113001</v>
      </c>
      <c r="F590" s="750" t="s">
        <v>618</v>
      </c>
      <c r="G590" s="749" t="s">
        <v>619</v>
      </c>
      <c r="H590" s="749">
        <v>225555</v>
      </c>
      <c r="I590" s="749">
        <v>225555</v>
      </c>
      <c r="J590" s="749" t="s">
        <v>922</v>
      </c>
      <c r="K590" s="749" t="s">
        <v>923</v>
      </c>
      <c r="L590" s="752">
        <v>15209.314862493271</v>
      </c>
      <c r="M590" s="752">
        <v>17.650329999999993</v>
      </c>
      <c r="N590" s="753">
        <v>268449.42639691074</v>
      </c>
    </row>
    <row r="591" spans="1:14" ht="14.4" customHeight="1" x14ac:dyDescent="0.3">
      <c r="A591" s="747" t="s">
        <v>583</v>
      </c>
      <c r="B591" s="748" t="s">
        <v>584</v>
      </c>
      <c r="C591" s="749" t="s">
        <v>603</v>
      </c>
      <c r="D591" s="750" t="s">
        <v>604</v>
      </c>
      <c r="E591" s="751">
        <v>50113001</v>
      </c>
      <c r="F591" s="750" t="s">
        <v>618</v>
      </c>
      <c r="G591" s="749" t="s">
        <v>619</v>
      </c>
      <c r="H591" s="749">
        <v>214355</v>
      </c>
      <c r="I591" s="749">
        <v>214355</v>
      </c>
      <c r="J591" s="749" t="s">
        <v>924</v>
      </c>
      <c r="K591" s="749" t="s">
        <v>925</v>
      </c>
      <c r="L591" s="752">
        <v>215.17999999999995</v>
      </c>
      <c r="M591" s="752">
        <v>6</v>
      </c>
      <c r="N591" s="753">
        <v>1291.0799999999997</v>
      </c>
    </row>
    <row r="592" spans="1:14" ht="14.4" customHeight="1" x14ac:dyDescent="0.3">
      <c r="A592" s="747" t="s">
        <v>583</v>
      </c>
      <c r="B592" s="748" t="s">
        <v>584</v>
      </c>
      <c r="C592" s="749" t="s">
        <v>603</v>
      </c>
      <c r="D592" s="750" t="s">
        <v>604</v>
      </c>
      <c r="E592" s="751">
        <v>50113001</v>
      </c>
      <c r="F592" s="750" t="s">
        <v>618</v>
      </c>
      <c r="G592" s="749" t="s">
        <v>619</v>
      </c>
      <c r="H592" s="749">
        <v>100858</v>
      </c>
      <c r="I592" s="749">
        <v>858</v>
      </c>
      <c r="J592" s="749" t="s">
        <v>1427</v>
      </c>
      <c r="K592" s="749" t="s">
        <v>1428</v>
      </c>
      <c r="L592" s="752">
        <v>40.989999999999995</v>
      </c>
      <c r="M592" s="752">
        <v>2</v>
      </c>
      <c r="N592" s="753">
        <v>81.97999999999999</v>
      </c>
    </row>
    <row r="593" spans="1:14" ht="14.4" customHeight="1" x14ac:dyDescent="0.3">
      <c r="A593" s="747" t="s">
        <v>583</v>
      </c>
      <c r="B593" s="748" t="s">
        <v>584</v>
      </c>
      <c r="C593" s="749" t="s">
        <v>603</v>
      </c>
      <c r="D593" s="750" t="s">
        <v>604</v>
      </c>
      <c r="E593" s="751">
        <v>50113001</v>
      </c>
      <c r="F593" s="750" t="s">
        <v>618</v>
      </c>
      <c r="G593" s="749" t="s">
        <v>637</v>
      </c>
      <c r="H593" s="749">
        <v>216670</v>
      </c>
      <c r="I593" s="749">
        <v>216670</v>
      </c>
      <c r="J593" s="749" t="s">
        <v>927</v>
      </c>
      <c r="K593" s="749" t="s">
        <v>928</v>
      </c>
      <c r="L593" s="752">
        <v>314.27</v>
      </c>
      <c r="M593" s="752">
        <v>9</v>
      </c>
      <c r="N593" s="753">
        <v>2828.43</v>
      </c>
    </row>
    <row r="594" spans="1:14" ht="14.4" customHeight="1" x14ac:dyDescent="0.3">
      <c r="A594" s="747" t="s">
        <v>583</v>
      </c>
      <c r="B594" s="748" t="s">
        <v>584</v>
      </c>
      <c r="C594" s="749" t="s">
        <v>603</v>
      </c>
      <c r="D594" s="750" t="s">
        <v>604</v>
      </c>
      <c r="E594" s="751">
        <v>50113001</v>
      </c>
      <c r="F594" s="750" t="s">
        <v>618</v>
      </c>
      <c r="G594" s="749" t="s">
        <v>585</v>
      </c>
      <c r="H594" s="749">
        <v>216572</v>
      </c>
      <c r="I594" s="749">
        <v>216572</v>
      </c>
      <c r="J594" s="749" t="s">
        <v>929</v>
      </c>
      <c r="K594" s="749" t="s">
        <v>930</v>
      </c>
      <c r="L594" s="752">
        <v>36.28</v>
      </c>
      <c r="M594" s="752">
        <v>30</v>
      </c>
      <c r="N594" s="753">
        <v>1088.4000000000001</v>
      </c>
    </row>
    <row r="595" spans="1:14" ht="14.4" customHeight="1" x14ac:dyDescent="0.3">
      <c r="A595" s="747" t="s">
        <v>583</v>
      </c>
      <c r="B595" s="748" t="s">
        <v>584</v>
      </c>
      <c r="C595" s="749" t="s">
        <v>603</v>
      </c>
      <c r="D595" s="750" t="s">
        <v>604</v>
      </c>
      <c r="E595" s="751">
        <v>50113001</v>
      </c>
      <c r="F595" s="750" t="s">
        <v>618</v>
      </c>
      <c r="G595" s="749" t="s">
        <v>619</v>
      </c>
      <c r="H595" s="749">
        <v>223200</v>
      </c>
      <c r="I595" s="749">
        <v>223200</v>
      </c>
      <c r="J595" s="749" t="s">
        <v>1429</v>
      </c>
      <c r="K595" s="749" t="s">
        <v>1430</v>
      </c>
      <c r="L595" s="752">
        <v>152.1</v>
      </c>
      <c r="M595" s="752">
        <v>6</v>
      </c>
      <c r="N595" s="753">
        <v>912.59999999999991</v>
      </c>
    </row>
    <row r="596" spans="1:14" ht="14.4" customHeight="1" x14ac:dyDescent="0.3">
      <c r="A596" s="747" t="s">
        <v>583</v>
      </c>
      <c r="B596" s="748" t="s">
        <v>584</v>
      </c>
      <c r="C596" s="749" t="s">
        <v>603</v>
      </c>
      <c r="D596" s="750" t="s">
        <v>604</v>
      </c>
      <c r="E596" s="751">
        <v>50113001</v>
      </c>
      <c r="F596" s="750" t="s">
        <v>618</v>
      </c>
      <c r="G596" s="749" t="s">
        <v>619</v>
      </c>
      <c r="H596" s="749">
        <v>51366</v>
      </c>
      <c r="I596" s="749">
        <v>51366</v>
      </c>
      <c r="J596" s="749" t="s">
        <v>931</v>
      </c>
      <c r="K596" s="749" t="s">
        <v>932</v>
      </c>
      <c r="L596" s="752">
        <v>171.6</v>
      </c>
      <c r="M596" s="752">
        <v>110</v>
      </c>
      <c r="N596" s="753">
        <v>18876</v>
      </c>
    </row>
    <row r="597" spans="1:14" ht="14.4" customHeight="1" x14ac:dyDescent="0.3">
      <c r="A597" s="747" t="s">
        <v>583</v>
      </c>
      <c r="B597" s="748" t="s">
        <v>584</v>
      </c>
      <c r="C597" s="749" t="s">
        <v>603</v>
      </c>
      <c r="D597" s="750" t="s">
        <v>604</v>
      </c>
      <c r="E597" s="751">
        <v>50113001</v>
      </c>
      <c r="F597" s="750" t="s">
        <v>618</v>
      </c>
      <c r="G597" s="749" t="s">
        <v>619</v>
      </c>
      <c r="H597" s="749">
        <v>51384</v>
      </c>
      <c r="I597" s="749">
        <v>51384</v>
      </c>
      <c r="J597" s="749" t="s">
        <v>931</v>
      </c>
      <c r="K597" s="749" t="s">
        <v>933</v>
      </c>
      <c r="L597" s="752">
        <v>192.49999999999997</v>
      </c>
      <c r="M597" s="752">
        <v>33</v>
      </c>
      <c r="N597" s="753">
        <v>6352.4999999999991</v>
      </c>
    </row>
    <row r="598" spans="1:14" ht="14.4" customHeight="1" x14ac:dyDescent="0.3">
      <c r="A598" s="747" t="s">
        <v>583</v>
      </c>
      <c r="B598" s="748" t="s">
        <v>584</v>
      </c>
      <c r="C598" s="749" t="s">
        <v>603</v>
      </c>
      <c r="D598" s="750" t="s">
        <v>604</v>
      </c>
      <c r="E598" s="751">
        <v>50113001</v>
      </c>
      <c r="F598" s="750" t="s">
        <v>618</v>
      </c>
      <c r="G598" s="749" t="s">
        <v>619</v>
      </c>
      <c r="H598" s="749">
        <v>51367</v>
      </c>
      <c r="I598" s="749">
        <v>51367</v>
      </c>
      <c r="J598" s="749" t="s">
        <v>931</v>
      </c>
      <c r="K598" s="749" t="s">
        <v>935</v>
      </c>
      <c r="L598" s="752">
        <v>92.95</v>
      </c>
      <c r="M598" s="752">
        <v>29</v>
      </c>
      <c r="N598" s="753">
        <v>2695.55</v>
      </c>
    </row>
    <row r="599" spans="1:14" ht="14.4" customHeight="1" x14ac:dyDescent="0.3">
      <c r="A599" s="747" t="s">
        <v>583</v>
      </c>
      <c r="B599" s="748" t="s">
        <v>584</v>
      </c>
      <c r="C599" s="749" t="s">
        <v>603</v>
      </c>
      <c r="D599" s="750" t="s">
        <v>604</v>
      </c>
      <c r="E599" s="751">
        <v>50113001</v>
      </c>
      <c r="F599" s="750" t="s">
        <v>618</v>
      </c>
      <c r="G599" s="749" t="s">
        <v>619</v>
      </c>
      <c r="H599" s="749">
        <v>51383</v>
      </c>
      <c r="I599" s="749">
        <v>51383</v>
      </c>
      <c r="J599" s="749" t="s">
        <v>931</v>
      </c>
      <c r="K599" s="749" t="s">
        <v>934</v>
      </c>
      <c r="L599" s="752">
        <v>93.5</v>
      </c>
      <c r="M599" s="752">
        <v>31</v>
      </c>
      <c r="N599" s="753">
        <v>2898.5</v>
      </c>
    </row>
    <row r="600" spans="1:14" ht="14.4" customHeight="1" x14ac:dyDescent="0.3">
      <c r="A600" s="747" t="s">
        <v>583</v>
      </c>
      <c r="B600" s="748" t="s">
        <v>584</v>
      </c>
      <c r="C600" s="749" t="s">
        <v>603</v>
      </c>
      <c r="D600" s="750" t="s">
        <v>604</v>
      </c>
      <c r="E600" s="751">
        <v>50113001</v>
      </c>
      <c r="F600" s="750" t="s">
        <v>618</v>
      </c>
      <c r="G600" s="749" t="s">
        <v>619</v>
      </c>
      <c r="H600" s="749">
        <v>151365</v>
      </c>
      <c r="I600" s="749">
        <v>51365</v>
      </c>
      <c r="J600" s="749" t="s">
        <v>936</v>
      </c>
      <c r="K600" s="749" t="s">
        <v>937</v>
      </c>
      <c r="L600" s="752">
        <v>8.5800120047728292</v>
      </c>
      <c r="M600" s="752">
        <v>12</v>
      </c>
      <c r="N600" s="753">
        <v>102.96014405727395</v>
      </c>
    </row>
    <row r="601" spans="1:14" ht="14.4" customHeight="1" x14ac:dyDescent="0.3">
      <c r="A601" s="747" t="s">
        <v>583</v>
      </c>
      <c r="B601" s="748" t="s">
        <v>584</v>
      </c>
      <c r="C601" s="749" t="s">
        <v>603</v>
      </c>
      <c r="D601" s="750" t="s">
        <v>604</v>
      </c>
      <c r="E601" s="751">
        <v>50113001</v>
      </c>
      <c r="F601" s="750" t="s">
        <v>618</v>
      </c>
      <c r="G601" s="749" t="s">
        <v>619</v>
      </c>
      <c r="H601" s="749">
        <v>197682</v>
      </c>
      <c r="I601" s="749">
        <v>97682</v>
      </c>
      <c r="J601" s="749" t="s">
        <v>938</v>
      </c>
      <c r="K601" s="749" t="s">
        <v>939</v>
      </c>
      <c r="L601" s="752">
        <v>9.2950006472638904</v>
      </c>
      <c r="M601" s="752">
        <v>100</v>
      </c>
      <c r="N601" s="753">
        <v>929.50006472638904</v>
      </c>
    </row>
    <row r="602" spans="1:14" ht="14.4" customHeight="1" x14ac:dyDescent="0.3">
      <c r="A602" s="747" t="s">
        <v>583</v>
      </c>
      <c r="B602" s="748" t="s">
        <v>584</v>
      </c>
      <c r="C602" s="749" t="s">
        <v>603</v>
      </c>
      <c r="D602" s="750" t="s">
        <v>604</v>
      </c>
      <c r="E602" s="751">
        <v>50113001</v>
      </c>
      <c r="F602" s="750" t="s">
        <v>618</v>
      </c>
      <c r="G602" s="749" t="s">
        <v>637</v>
      </c>
      <c r="H602" s="749">
        <v>115805</v>
      </c>
      <c r="I602" s="749">
        <v>115805</v>
      </c>
      <c r="J602" s="749" t="s">
        <v>958</v>
      </c>
      <c r="K602" s="749" t="s">
        <v>960</v>
      </c>
      <c r="L602" s="752">
        <v>97.54861839474674</v>
      </c>
      <c r="M602" s="752">
        <v>8.6896638999999993</v>
      </c>
      <c r="N602" s="753">
        <v>847.66470775970663</v>
      </c>
    </row>
    <row r="603" spans="1:14" ht="14.4" customHeight="1" x14ac:dyDescent="0.3">
      <c r="A603" s="747" t="s">
        <v>583</v>
      </c>
      <c r="B603" s="748" t="s">
        <v>584</v>
      </c>
      <c r="C603" s="749" t="s">
        <v>603</v>
      </c>
      <c r="D603" s="750" t="s">
        <v>604</v>
      </c>
      <c r="E603" s="751">
        <v>50113001</v>
      </c>
      <c r="F603" s="750" t="s">
        <v>618</v>
      </c>
      <c r="G603" s="749" t="s">
        <v>637</v>
      </c>
      <c r="H603" s="749">
        <v>115807</v>
      </c>
      <c r="I603" s="749">
        <v>115807</v>
      </c>
      <c r="J603" s="749" t="s">
        <v>958</v>
      </c>
      <c r="K603" s="749" t="s">
        <v>959</v>
      </c>
      <c r="L603" s="752">
        <v>421.22070839848374</v>
      </c>
      <c r="M603" s="752">
        <v>24.254000000000005</v>
      </c>
      <c r="N603" s="753">
        <v>10216.287061496827</v>
      </c>
    </row>
    <row r="604" spans="1:14" ht="14.4" customHeight="1" x14ac:dyDescent="0.3">
      <c r="A604" s="747" t="s">
        <v>583</v>
      </c>
      <c r="B604" s="748" t="s">
        <v>584</v>
      </c>
      <c r="C604" s="749" t="s">
        <v>603</v>
      </c>
      <c r="D604" s="750" t="s">
        <v>604</v>
      </c>
      <c r="E604" s="751">
        <v>50113001</v>
      </c>
      <c r="F604" s="750" t="s">
        <v>618</v>
      </c>
      <c r="G604" s="749" t="s">
        <v>637</v>
      </c>
      <c r="H604" s="749">
        <v>115806</v>
      </c>
      <c r="I604" s="749">
        <v>115806</v>
      </c>
      <c r="J604" s="749" t="s">
        <v>958</v>
      </c>
      <c r="K604" s="749" t="s">
        <v>961</v>
      </c>
      <c r="L604" s="752">
        <v>182.89914667348506</v>
      </c>
      <c r="M604" s="752">
        <v>16.536999999999999</v>
      </c>
      <c r="N604" s="753">
        <v>3024.6031885394223</v>
      </c>
    </row>
    <row r="605" spans="1:14" ht="14.4" customHeight="1" x14ac:dyDescent="0.3">
      <c r="A605" s="747" t="s">
        <v>583</v>
      </c>
      <c r="B605" s="748" t="s">
        <v>584</v>
      </c>
      <c r="C605" s="749" t="s">
        <v>603</v>
      </c>
      <c r="D605" s="750" t="s">
        <v>604</v>
      </c>
      <c r="E605" s="751">
        <v>50113001</v>
      </c>
      <c r="F605" s="750" t="s">
        <v>618</v>
      </c>
      <c r="G605" s="749" t="s">
        <v>619</v>
      </c>
      <c r="H605" s="749">
        <v>218183</v>
      </c>
      <c r="I605" s="749">
        <v>218183</v>
      </c>
      <c r="J605" s="749" t="s">
        <v>1431</v>
      </c>
      <c r="K605" s="749" t="s">
        <v>1432</v>
      </c>
      <c r="L605" s="752">
        <v>566.56000000000006</v>
      </c>
      <c r="M605" s="752">
        <v>1</v>
      </c>
      <c r="N605" s="753">
        <v>566.56000000000006</v>
      </c>
    </row>
    <row r="606" spans="1:14" ht="14.4" customHeight="1" x14ac:dyDescent="0.3">
      <c r="A606" s="747" t="s">
        <v>583</v>
      </c>
      <c r="B606" s="748" t="s">
        <v>584</v>
      </c>
      <c r="C606" s="749" t="s">
        <v>603</v>
      </c>
      <c r="D606" s="750" t="s">
        <v>604</v>
      </c>
      <c r="E606" s="751">
        <v>50113001</v>
      </c>
      <c r="F606" s="750" t="s">
        <v>618</v>
      </c>
      <c r="G606" s="749" t="s">
        <v>619</v>
      </c>
      <c r="H606" s="749">
        <v>134824</v>
      </c>
      <c r="I606" s="749">
        <v>134824</v>
      </c>
      <c r="J606" s="749" t="s">
        <v>962</v>
      </c>
      <c r="K606" s="749" t="s">
        <v>963</v>
      </c>
      <c r="L606" s="752">
        <v>199.98</v>
      </c>
      <c r="M606" s="752">
        <v>46</v>
      </c>
      <c r="N606" s="753">
        <v>9199.08</v>
      </c>
    </row>
    <row r="607" spans="1:14" ht="14.4" customHeight="1" x14ac:dyDescent="0.3">
      <c r="A607" s="747" t="s">
        <v>583</v>
      </c>
      <c r="B607" s="748" t="s">
        <v>584</v>
      </c>
      <c r="C607" s="749" t="s">
        <v>603</v>
      </c>
      <c r="D607" s="750" t="s">
        <v>604</v>
      </c>
      <c r="E607" s="751">
        <v>50113001</v>
      </c>
      <c r="F607" s="750" t="s">
        <v>618</v>
      </c>
      <c r="G607" s="749" t="s">
        <v>619</v>
      </c>
      <c r="H607" s="749">
        <v>847767</v>
      </c>
      <c r="I607" s="749">
        <v>500140</v>
      </c>
      <c r="J607" s="749" t="s">
        <v>964</v>
      </c>
      <c r="K607" s="749" t="s">
        <v>965</v>
      </c>
      <c r="L607" s="752">
        <v>699.01</v>
      </c>
      <c r="M607" s="752">
        <v>5</v>
      </c>
      <c r="N607" s="753">
        <v>3495.05</v>
      </c>
    </row>
    <row r="608" spans="1:14" ht="14.4" customHeight="1" x14ac:dyDescent="0.3">
      <c r="A608" s="747" t="s">
        <v>583</v>
      </c>
      <c r="B608" s="748" t="s">
        <v>584</v>
      </c>
      <c r="C608" s="749" t="s">
        <v>603</v>
      </c>
      <c r="D608" s="750" t="s">
        <v>604</v>
      </c>
      <c r="E608" s="751">
        <v>50113001</v>
      </c>
      <c r="F608" s="750" t="s">
        <v>618</v>
      </c>
      <c r="G608" s="749" t="s">
        <v>619</v>
      </c>
      <c r="H608" s="749">
        <v>101674</v>
      </c>
      <c r="I608" s="749">
        <v>1674</v>
      </c>
      <c r="J608" s="749" t="s">
        <v>1433</v>
      </c>
      <c r="K608" s="749" t="s">
        <v>585</v>
      </c>
      <c r="L608" s="752">
        <v>89.29</v>
      </c>
      <c r="M608" s="752">
        <v>3</v>
      </c>
      <c r="N608" s="753">
        <v>267.87</v>
      </c>
    </row>
    <row r="609" spans="1:14" ht="14.4" customHeight="1" x14ac:dyDescent="0.3">
      <c r="A609" s="747" t="s">
        <v>583</v>
      </c>
      <c r="B609" s="748" t="s">
        <v>584</v>
      </c>
      <c r="C609" s="749" t="s">
        <v>603</v>
      </c>
      <c r="D609" s="750" t="s">
        <v>604</v>
      </c>
      <c r="E609" s="751">
        <v>50113001</v>
      </c>
      <c r="F609" s="750" t="s">
        <v>618</v>
      </c>
      <c r="G609" s="749" t="s">
        <v>619</v>
      </c>
      <c r="H609" s="749">
        <v>117189</v>
      </c>
      <c r="I609" s="749">
        <v>17189</v>
      </c>
      <c r="J609" s="749" t="s">
        <v>1434</v>
      </c>
      <c r="K609" s="749" t="s">
        <v>1435</v>
      </c>
      <c r="L609" s="752">
        <v>55.869999999999983</v>
      </c>
      <c r="M609" s="752">
        <v>2</v>
      </c>
      <c r="N609" s="753">
        <v>111.73999999999997</v>
      </c>
    </row>
    <row r="610" spans="1:14" ht="14.4" customHeight="1" x14ac:dyDescent="0.3">
      <c r="A610" s="747" t="s">
        <v>583</v>
      </c>
      <c r="B610" s="748" t="s">
        <v>584</v>
      </c>
      <c r="C610" s="749" t="s">
        <v>603</v>
      </c>
      <c r="D610" s="750" t="s">
        <v>604</v>
      </c>
      <c r="E610" s="751">
        <v>50113001</v>
      </c>
      <c r="F610" s="750" t="s">
        <v>618</v>
      </c>
      <c r="G610" s="749" t="s">
        <v>619</v>
      </c>
      <c r="H610" s="749">
        <v>102486</v>
      </c>
      <c r="I610" s="749">
        <v>2486</v>
      </c>
      <c r="J610" s="749" t="s">
        <v>1436</v>
      </c>
      <c r="K610" s="749" t="s">
        <v>1437</v>
      </c>
      <c r="L610" s="752">
        <v>123.10203883495146</v>
      </c>
      <c r="M610" s="752">
        <v>103</v>
      </c>
      <c r="N610" s="753">
        <v>12679.51</v>
      </c>
    </row>
    <row r="611" spans="1:14" ht="14.4" customHeight="1" x14ac:dyDescent="0.3">
      <c r="A611" s="747" t="s">
        <v>583</v>
      </c>
      <c r="B611" s="748" t="s">
        <v>584</v>
      </c>
      <c r="C611" s="749" t="s">
        <v>603</v>
      </c>
      <c r="D611" s="750" t="s">
        <v>604</v>
      </c>
      <c r="E611" s="751">
        <v>50113001</v>
      </c>
      <c r="F611" s="750" t="s">
        <v>618</v>
      </c>
      <c r="G611" s="749" t="s">
        <v>619</v>
      </c>
      <c r="H611" s="749">
        <v>845697</v>
      </c>
      <c r="I611" s="749">
        <v>200935</v>
      </c>
      <c r="J611" s="749" t="s">
        <v>967</v>
      </c>
      <c r="K611" s="749" t="s">
        <v>968</v>
      </c>
      <c r="L611" s="752">
        <v>44.850000000000009</v>
      </c>
      <c r="M611" s="752">
        <v>7</v>
      </c>
      <c r="N611" s="753">
        <v>313.95000000000005</v>
      </c>
    </row>
    <row r="612" spans="1:14" ht="14.4" customHeight="1" x14ac:dyDescent="0.3">
      <c r="A612" s="747" t="s">
        <v>583</v>
      </c>
      <c r="B612" s="748" t="s">
        <v>584</v>
      </c>
      <c r="C612" s="749" t="s">
        <v>603</v>
      </c>
      <c r="D612" s="750" t="s">
        <v>604</v>
      </c>
      <c r="E612" s="751">
        <v>50113001</v>
      </c>
      <c r="F612" s="750" t="s">
        <v>618</v>
      </c>
      <c r="G612" s="749" t="s">
        <v>619</v>
      </c>
      <c r="H612" s="749">
        <v>230426</v>
      </c>
      <c r="I612" s="749">
        <v>230426</v>
      </c>
      <c r="J612" s="749" t="s">
        <v>969</v>
      </c>
      <c r="K612" s="749" t="s">
        <v>970</v>
      </c>
      <c r="L612" s="752">
        <v>78.634999999999991</v>
      </c>
      <c r="M612" s="752">
        <v>6</v>
      </c>
      <c r="N612" s="753">
        <v>471.80999999999995</v>
      </c>
    </row>
    <row r="613" spans="1:14" ht="14.4" customHeight="1" x14ac:dyDescent="0.3">
      <c r="A613" s="747" t="s">
        <v>583</v>
      </c>
      <c r="B613" s="748" t="s">
        <v>584</v>
      </c>
      <c r="C613" s="749" t="s">
        <v>603</v>
      </c>
      <c r="D613" s="750" t="s">
        <v>604</v>
      </c>
      <c r="E613" s="751">
        <v>50113001</v>
      </c>
      <c r="F613" s="750" t="s">
        <v>618</v>
      </c>
      <c r="G613" s="749" t="s">
        <v>619</v>
      </c>
      <c r="H613" s="749">
        <v>100489</v>
      </c>
      <c r="I613" s="749">
        <v>489</v>
      </c>
      <c r="J613" s="749" t="s">
        <v>969</v>
      </c>
      <c r="K613" s="749" t="s">
        <v>971</v>
      </c>
      <c r="L613" s="752">
        <v>47.340000000000011</v>
      </c>
      <c r="M613" s="752">
        <v>5</v>
      </c>
      <c r="N613" s="753">
        <v>236.70000000000005</v>
      </c>
    </row>
    <row r="614" spans="1:14" ht="14.4" customHeight="1" x14ac:dyDescent="0.3">
      <c r="A614" s="747" t="s">
        <v>583</v>
      </c>
      <c r="B614" s="748" t="s">
        <v>584</v>
      </c>
      <c r="C614" s="749" t="s">
        <v>603</v>
      </c>
      <c r="D614" s="750" t="s">
        <v>604</v>
      </c>
      <c r="E614" s="751">
        <v>50113001</v>
      </c>
      <c r="F614" s="750" t="s">
        <v>618</v>
      </c>
      <c r="G614" s="749" t="s">
        <v>637</v>
      </c>
      <c r="H614" s="749">
        <v>166759</v>
      </c>
      <c r="I614" s="749">
        <v>166759</v>
      </c>
      <c r="J614" s="749" t="s">
        <v>1438</v>
      </c>
      <c r="K614" s="749" t="s">
        <v>1439</v>
      </c>
      <c r="L614" s="752">
        <v>123.31</v>
      </c>
      <c r="M614" s="752">
        <v>6</v>
      </c>
      <c r="N614" s="753">
        <v>739.86</v>
      </c>
    </row>
    <row r="615" spans="1:14" ht="14.4" customHeight="1" x14ac:dyDescent="0.3">
      <c r="A615" s="747" t="s">
        <v>583</v>
      </c>
      <c r="B615" s="748" t="s">
        <v>584</v>
      </c>
      <c r="C615" s="749" t="s">
        <v>603</v>
      </c>
      <c r="D615" s="750" t="s">
        <v>604</v>
      </c>
      <c r="E615" s="751">
        <v>50113001</v>
      </c>
      <c r="F615" s="750" t="s">
        <v>618</v>
      </c>
      <c r="G615" s="749" t="s">
        <v>619</v>
      </c>
      <c r="H615" s="749">
        <v>900497</v>
      </c>
      <c r="I615" s="749">
        <v>0</v>
      </c>
      <c r="J615" s="749" t="s">
        <v>1440</v>
      </c>
      <c r="K615" s="749" t="s">
        <v>585</v>
      </c>
      <c r="L615" s="752">
        <v>541.44413369132963</v>
      </c>
      <c r="M615" s="752">
        <v>4</v>
      </c>
      <c r="N615" s="753">
        <v>2165.7765347653185</v>
      </c>
    </row>
    <row r="616" spans="1:14" ht="14.4" customHeight="1" x14ac:dyDescent="0.3">
      <c r="A616" s="747" t="s">
        <v>583</v>
      </c>
      <c r="B616" s="748" t="s">
        <v>584</v>
      </c>
      <c r="C616" s="749" t="s">
        <v>603</v>
      </c>
      <c r="D616" s="750" t="s">
        <v>604</v>
      </c>
      <c r="E616" s="751">
        <v>50113001</v>
      </c>
      <c r="F616" s="750" t="s">
        <v>618</v>
      </c>
      <c r="G616" s="749" t="s">
        <v>619</v>
      </c>
      <c r="H616" s="749">
        <v>900506</v>
      </c>
      <c r="I616" s="749">
        <v>0</v>
      </c>
      <c r="J616" s="749" t="s">
        <v>1441</v>
      </c>
      <c r="K616" s="749" t="s">
        <v>585</v>
      </c>
      <c r="L616" s="752">
        <v>866.85315722173073</v>
      </c>
      <c r="M616" s="752">
        <v>2</v>
      </c>
      <c r="N616" s="753">
        <v>1733.7063144434615</v>
      </c>
    </row>
    <row r="617" spans="1:14" ht="14.4" customHeight="1" x14ac:dyDescent="0.3">
      <c r="A617" s="747" t="s">
        <v>583</v>
      </c>
      <c r="B617" s="748" t="s">
        <v>584</v>
      </c>
      <c r="C617" s="749" t="s">
        <v>603</v>
      </c>
      <c r="D617" s="750" t="s">
        <v>604</v>
      </c>
      <c r="E617" s="751">
        <v>50113001</v>
      </c>
      <c r="F617" s="750" t="s">
        <v>618</v>
      </c>
      <c r="G617" s="749" t="s">
        <v>619</v>
      </c>
      <c r="H617" s="749">
        <v>394073</v>
      </c>
      <c r="I617" s="749">
        <v>1000</v>
      </c>
      <c r="J617" s="749" t="s">
        <v>1442</v>
      </c>
      <c r="K617" s="749" t="s">
        <v>1443</v>
      </c>
      <c r="L617" s="752">
        <v>278.27319536108394</v>
      </c>
      <c r="M617" s="752">
        <v>2</v>
      </c>
      <c r="N617" s="753">
        <v>556.54639072216787</v>
      </c>
    </row>
    <row r="618" spans="1:14" ht="14.4" customHeight="1" x14ac:dyDescent="0.3">
      <c r="A618" s="747" t="s">
        <v>583</v>
      </c>
      <c r="B618" s="748" t="s">
        <v>584</v>
      </c>
      <c r="C618" s="749" t="s">
        <v>603</v>
      </c>
      <c r="D618" s="750" t="s">
        <v>604</v>
      </c>
      <c r="E618" s="751">
        <v>50113001</v>
      </c>
      <c r="F618" s="750" t="s">
        <v>618</v>
      </c>
      <c r="G618" s="749" t="s">
        <v>619</v>
      </c>
      <c r="H618" s="749">
        <v>930589</v>
      </c>
      <c r="I618" s="749">
        <v>0</v>
      </c>
      <c r="J618" s="749" t="s">
        <v>1444</v>
      </c>
      <c r="K618" s="749" t="s">
        <v>585</v>
      </c>
      <c r="L618" s="752">
        <v>104.75993153819218</v>
      </c>
      <c r="M618" s="752">
        <v>2</v>
      </c>
      <c r="N618" s="753">
        <v>209.51986307638435</v>
      </c>
    </row>
    <row r="619" spans="1:14" ht="14.4" customHeight="1" x14ac:dyDescent="0.3">
      <c r="A619" s="747" t="s">
        <v>583</v>
      </c>
      <c r="B619" s="748" t="s">
        <v>584</v>
      </c>
      <c r="C619" s="749" t="s">
        <v>603</v>
      </c>
      <c r="D619" s="750" t="s">
        <v>604</v>
      </c>
      <c r="E619" s="751">
        <v>50113001</v>
      </c>
      <c r="F619" s="750" t="s">
        <v>618</v>
      </c>
      <c r="G619" s="749" t="s">
        <v>619</v>
      </c>
      <c r="H619" s="749">
        <v>921117</v>
      </c>
      <c r="I619" s="749">
        <v>0</v>
      </c>
      <c r="J619" s="749" t="s">
        <v>1445</v>
      </c>
      <c r="K619" s="749" t="s">
        <v>585</v>
      </c>
      <c r="L619" s="752">
        <v>80.071891313561537</v>
      </c>
      <c r="M619" s="752">
        <v>9</v>
      </c>
      <c r="N619" s="753">
        <v>720.64702182205383</v>
      </c>
    </row>
    <row r="620" spans="1:14" ht="14.4" customHeight="1" x14ac:dyDescent="0.3">
      <c r="A620" s="747" t="s">
        <v>583</v>
      </c>
      <c r="B620" s="748" t="s">
        <v>584</v>
      </c>
      <c r="C620" s="749" t="s">
        <v>603</v>
      </c>
      <c r="D620" s="750" t="s">
        <v>604</v>
      </c>
      <c r="E620" s="751">
        <v>50113001</v>
      </c>
      <c r="F620" s="750" t="s">
        <v>618</v>
      </c>
      <c r="G620" s="749" t="s">
        <v>619</v>
      </c>
      <c r="H620" s="749">
        <v>920356</v>
      </c>
      <c r="I620" s="749">
        <v>0</v>
      </c>
      <c r="J620" s="749" t="s">
        <v>978</v>
      </c>
      <c r="K620" s="749" t="s">
        <v>585</v>
      </c>
      <c r="L620" s="752">
        <v>101.66200597067942</v>
      </c>
      <c r="M620" s="752">
        <v>15</v>
      </c>
      <c r="N620" s="753">
        <v>1524.9300895601912</v>
      </c>
    </row>
    <row r="621" spans="1:14" ht="14.4" customHeight="1" x14ac:dyDescent="0.3">
      <c r="A621" s="747" t="s">
        <v>583</v>
      </c>
      <c r="B621" s="748" t="s">
        <v>584</v>
      </c>
      <c r="C621" s="749" t="s">
        <v>603</v>
      </c>
      <c r="D621" s="750" t="s">
        <v>604</v>
      </c>
      <c r="E621" s="751">
        <v>50113001</v>
      </c>
      <c r="F621" s="750" t="s">
        <v>618</v>
      </c>
      <c r="G621" s="749" t="s">
        <v>619</v>
      </c>
      <c r="H621" s="749">
        <v>921392</v>
      </c>
      <c r="I621" s="749">
        <v>0</v>
      </c>
      <c r="J621" s="749" t="s">
        <v>1446</v>
      </c>
      <c r="K621" s="749" t="s">
        <v>1447</v>
      </c>
      <c r="L621" s="752">
        <v>150.38397429497502</v>
      </c>
      <c r="M621" s="752">
        <v>1</v>
      </c>
      <c r="N621" s="753">
        <v>150.38397429497502</v>
      </c>
    </row>
    <row r="622" spans="1:14" ht="14.4" customHeight="1" x14ac:dyDescent="0.3">
      <c r="A622" s="747" t="s">
        <v>583</v>
      </c>
      <c r="B622" s="748" t="s">
        <v>584</v>
      </c>
      <c r="C622" s="749" t="s">
        <v>603</v>
      </c>
      <c r="D622" s="750" t="s">
        <v>604</v>
      </c>
      <c r="E622" s="751">
        <v>50113001</v>
      </c>
      <c r="F622" s="750" t="s">
        <v>618</v>
      </c>
      <c r="G622" s="749" t="s">
        <v>619</v>
      </c>
      <c r="H622" s="749">
        <v>921547</v>
      </c>
      <c r="I622" s="749">
        <v>0</v>
      </c>
      <c r="J622" s="749" t="s">
        <v>1448</v>
      </c>
      <c r="K622" s="749" t="s">
        <v>585</v>
      </c>
      <c r="L622" s="752">
        <v>597.54121146206751</v>
      </c>
      <c r="M622" s="752">
        <v>1</v>
      </c>
      <c r="N622" s="753">
        <v>597.54121146206751</v>
      </c>
    </row>
    <row r="623" spans="1:14" ht="14.4" customHeight="1" x14ac:dyDescent="0.3">
      <c r="A623" s="747" t="s">
        <v>583</v>
      </c>
      <c r="B623" s="748" t="s">
        <v>584</v>
      </c>
      <c r="C623" s="749" t="s">
        <v>603</v>
      </c>
      <c r="D623" s="750" t="s">
        <v>604</v>
      </c>
      <c r="E623" s="751">
        <v>50113001</v>
      </c>
      <c r="F623" s="750" t="s">
        <v>618</v>
      </c>
      <c r="G623" s="749" t="s">
        <v>619</v>
      </c>
      <c r="H623" s="749">
        <v>230614</v>
      </c>
      <c r="I623" s="749">
        <v>230614</v>
      </c>
      <c r="J623" s="749" t="s">
        <v>982</v>
      </c>
      <c r="K623" s="749" t="s">
        <v>983</v>
      </c>
      <c r="L623" s="752">
        <v>282.37</v>
      </c>
      <c r="M623" s="752">
        <v>2</v>
      </c>
      <c r="N623" s="753">
        <v>564.74</v>
      </c>
    </row>
    <row r="624" spans="1:14" ht="14.4" customHeight="1" x14ac:dyDescent="0.3">
      <c r="A624" s="747" t="s">
        <v>583</v>
      </c>
      <c r="B624" s="748" t="s">
        <v>584</v>
      </c>
      <c r="C624" s="749" t="s">
        <v>603</v>
      </c>
      <c r="D624" s="750" t="s">
        <v>604</v>
      </c>
      <c r="E624" s="751">
        <v>50113001</v>
      </c>
      <c r="F624" s="750" t="s">
        <v>618</v>
      </c>
      <c r="G624" s="749" t="s">
        <v>619</v>
      </c>
      <c r="H624" s="749">
        <v>119571</v>
      </c>
      <c r="I624" s="749">
        <v>19571</v>
      </c>
      <c r="J624" s="749" t="s">
        <v>1449</v>
      </c>
      <c r="K624" s="749" t="s">
        <v>1450</v>
      </c>
      <c r="L624" s="752">
        <v>225.82</v>
      </c>
      <c r="M624" s="752">
        <v>2</v>
      </c>
      <c r="N624" s="753">
        <v>451.64</v>
      </c>
    </row>
    <row r="625" spans="1:14" ht="14.4" customHeight="1" x14ac:dyDescent="0.3">
      <c r="A625" s="747" t="s">
        <v>583</v>
      </c>
      <c r="B625" s="748" t="s">
        <v>584</v>
      </c>
      <c r="C625" s="749" t="s">
        <v>603</v>
      </c>
      <c r="D625" s="750" t="s">
        <v>604</v>
      </c>
      <c r="E625" s="751">
        <v>50113001</v>
      </c>
      <c r="F625" s="750" t="s">
        <v>618</v>
      </c>
      <c r="G625" s="749" t="s">
        <v>637</v>
      </c>
      <c r="H625" s="749">
        <v>848895</v>
      </c>
      <c r="I625" s="749">
        <v>151056</v>
      </c>
      <c r="J625" s="749" t="s">
        <v>984</v>
      </c>
      <c r="K625" s="749" t="s">
        <v>986</v>
      </c>
      <c r="L625" s="752">
        <v>173.09999999999997</v>
      </c>
      <c r="M625" s="752">
        <v>2</v>
      </c>
      <c r="N625" s="753">
        <v>346.19999999999993</v>
      </c>
    </row>
    <row r="626" spans="1:14" ht="14.4" customHeight="1" x14ac:dyDescent="0.3">
      <c r="A626" s="747" t="s">
        <v>583</v>
      </c>
      <c r="B626" s="748" t="s">
        <v>584</v>
      </c>
      <c r="C626" s="749" t="s">
        <v>603</v>
      </c>
      <c r="D626" s="750" t="s">
        <v>604</v>
      </c>
      <c r="E626" s="751">
        <v>50113001</v>
      </c>
      <c r="F626" s="750" t="s">
        <v>618</v>
      </c>
      <c r="G626" s="749" t="s">
        <v>619</v>
      </c>
      <c r="H626" s="749">
        <v>127506</v>
      </c>
      <c r="I626" s="749">
        <v>27506</v>
      </c>
      <c r="J626" s="749" t="s">
        <v>1451</v>
      </c>
      <c r="K626" s="749" t="s">
        <v>1452</v>
      </c>
      <c r="L626" s="752">
        <v>1085.0300000000002</v>
      </c>
      <c r="M626" s="752">
        <v>1</v>
      </c>
      <c r="N626" s="753">
        <v>1085.0300000000002</v>
      </c>
    </row>
    <row r="627" spans="1:14" ht="14.4" customHeight="1" x14ac:dyDescent="0.3">
      <c r="A627" s="747" t="s">
        <v>583</v>
      </c>
      <c r="B627" s="748" t="s">
        <v>584</v>
      </c>
      <c r="C627" s="749" t="s">
        <v>603</v>
      </c>
      <c r="D627" s="750" t="s">
        <v>604</v>
      </c>
      <c r="E627" s="751">
        <v>50113001</v>
      </c>
      <c r="F627" s="750" t="s">
        <v>618</v>
      </c>
      <c r="G627" s="749" t="s">
        <v>619</v>
      </c>
      <c r="H627" s="749">
        <v>222174</v>
      </c>
      <c r="I627" s="749">
        <v>222174</v>
      </c>
      <c r="J627" s="749" t="s">
        <v>1453</v>
      </c>
      <c r="K627" s="749" t="s">
        <v>1454</v>
      </c>
      <c r="L627" s="752">
        <v>29385.699200000003</v>
      </c>
      <c r="M627" s="752">
        <v>5</v>
      </c>
      <c r="N627" s="753">
        <v>146928.49600000001</v>
      </c>
    </row>
    <row r="628" spans="1:14" ht="14.4" customHeight="1" x14ac:dyDescent="0.3">
      <c r="A628" s="747" t="s">
        <v>583</v>
      </c>
      <c r="B628" s="748" t="s">
        <v>584</v>
      </c>
      <c r="C628" s="749" t="s">
        <v>603</v>
      </c>
      <c r="D628" s="750" t="s">
        <v>604</v>
      </c>
      <c r="E628" s="751">
        <v>50113001</v>
      </c>
      <c r="F628" s="750" t="s">
        <v>618</v>
      </c>
      <c r="G628" s="749" t="s">
        <v>619</v>
      </c>
      <c r="H628" s="749">
        <v>116055</v>
      </c>
      <c r="I628" s="749">
        <v>16055</v>
      </c>
      <c r="J628" s="749" t="s">
        <v>993</v>
      </c>
      <c r="K628" s="749" t="s">
        <v>994</v>
      </c>
      <c r="L628" s="752">
        <v>125.65000000000002</v>
      </c>
      <c r="M628" s="752">
        <v>4</v>
      </c>
      <c r="N628" s="753">
        <v>502.60000000000008</v>
      </c>
    </row>
    <row r="629" spans="1:14" ht="14.4" customHeight="1" x14ac:dyDescent="0.3">
      <c r="A629" s="747" t="s">
        <v>583</v>
      </c>
      <c r="B629" s="748" t="s">
        <v>584</v>
      </c>
      <c r="C629" s="749" t="s">
        <v>603</v>
      </c>
      <c r="D629" s="750" t="s">
        <v>604</v>
      </c>
      <c r="E629" s="751">
        <v>50113001</v>
      </c>
      <c r="F629" s="750" t="s">
        <v>618</v>
      </c>
      <c r="G629" s="749" t="s">
        <v>637</v>
      </c>
      <c r="H629" s="749">
        <v>184245</v>
      </c>
      <c r="I629" s="749">
        <v>184245</v>
      </c>
      <c r="J629" s="749" t="s">
        <v>997</v>
      </c>
      <c r="K629" s="749" t="s">
        <v>998</v>
      </c>
      <c r="L629" s="752">
        <v>92.770000000000039</v>
      </c>
      <c r="M629" s="752">
        <v>1</v>
      </c>
      <c r="N629" s="753">
        <v>92.770000000000039</v>
      </c>
    </row>
    <row r="630" spans="1:14" ht="14.4" customHeight="1" x14ac:dyDescent="0.3">
      <c r="A630" s="747" t="s">
        <v>583</v>
      </c>
      <c r="B630" s="748" t="s">
        <v>584</v>
      </c>
      <c r="C630" s="749" t="s">
        <v>603</v>
      </c>
      <c r="D630" s="750" t="s">
        <v>604</v>
      </c>
      <c r="E630" s="751">
        <v>50113001</v>
      </c>
      <c r="F630" s="750" t="s">
        <v>618</v>
      </c>
      <c r="G630" s="749" t="s">
        <v>619</v>
      </c>
      <c r="H630" s="749">
        <v>188217</v>
      </c>
      <c r="I630" s="749">
        <v>88217</v>
      </c>
      <c r="J630" s="749" t="s">
        <v>999</v>
      </c>
      <c r="K630" s="749" t="s">
        <v>1000</v>
      </c>
      <c r="L630" s="752">
        <v>129.30999999999997</v>
      </c>
      <c r="M630" s="752">
        <v>3</v>
      </c>
      <c r="N630" s="753">
        <v>387.92999999999995</v>
      </c>
    </row>
    <row r="631" spans="1:14" ht="14.4" customHeight="1" x14ac:dyDescent="0.3">
      <c r="A631" s="747" t="s">
        <v>583</v>
      </c>
      <c r="B631" s="748" t="s">
        <v>584</v>
      </c>
      <c r="C631" s="749" t="s">
        <v>603</v>
      </c>
      <c r="D631" s="750" t="s">
        <v>604</v>
      </c>
      <c r="E631" s="751">
        <v>50113001</v>
      </c>
      <c r="F631" s="750" t="s">
        <v>618</v>
      </c>
      <c r="G631" s="749" t="s">
        <v>619</v>
      </c>
      <c r="H631" s="749">
        <v>188219</v>
      </c>
      <c r="I631" s="749">
        <v>88219</v>
      </c>
      <c r="J631" s="749" t="s">
        <v>1001</v>
      </c>
      <c r="K631" s="749" t="s">
        <v>1002</v>
      </c>
      <c r="L631" s="752">
        <v>141.78799999999998</v>
      </c>
      <c r="M631" s="752">
        <v>5</v>
      </c>
      <c r="N631" s="753">
        <v>708.93999999999994</v>
      </c>
    </row>
    <row r="632" spans="1:14" ht="14.4" customHeight="1" x14ac:dyDescent="0.3">
      <c r="A632" s="747" t="s">
        <v>583</v>
      </c>
      <c r="B632" s="748" t="s">
        <v>584</v>
      </c>
      <c r="C632" s="749" t="s">
        <v>603</v>
      </c>
      <c r="D632" s="750" t="s">
        <v>604</v>
      </c>
      <c r="E632" s="751">
        <v>50113001</v>
      </c>
      <c r="F632" s="750" t="s">
        <v>618</v>
      </c>
      <c r="G632" s="749" t="s">
        <v>619</v>
      </c>
      <c r="H632" s="749">
        <v>398149</v>
      </c>
      <c r="I632" s="749">
        <v>185977</v>
      </c>
      <c r="J632" s="749" t="s">
        <v>1455</v>
      </c>
      <c r="K632" s="749" t="s">
        <v>1456</v>
      </c>
      <c r="L632" s="752">
        <v>455.66000000000014</v>
      </c>
      <c r="M632" s="752">
        <v>1</v>
      </c>
      <c r="N632" s="753">
        <v>455.66000000000014</v>
      </c>
    </row>
    <row r="633" spans="1:14" ht="14.4" customHeight="1" x14ac:dyDescent="0.3">
      <c r="A633" s="747" t="s">
        <v>583</v>
      </c>
      <c r="B633" s="748" t="s">
        <v>584</v>
      </c>
      <c r="C633" s="749" t="s">
        <v>603</v>
      </c>
      <c r="D633" s="750" t="s">
        <v>604</v>
      </c>
      <c r="E633" s="751">
        <v>50113001</v>
      </c>
      <c r="F633" s="750" t="s">
        <v>618</v>
      </c>
      <c r="G633" s="749" t="s">
        <v>637</v>
      </c>
      <c r="H633" s="749">
        <v>149909</v>
      </c>
      <c r="I633" s="749">
        <v>49909</v>
      </c>
      <c r="J633" s="749" t="s">
        <v>1006</v>
      </c>
      <c r="K633" s="749" t="s">
        <v>1007</v>
      </c>
      <c r="L633" s="752">
        <v>27.790000000000003</v>
      </c>
      <c r="M633" s="752">
        <v>2</v>
      </c>
      <c r="N633" s="753">
        <v>55.580000000000005</v>
      </c>
    </row>
    <row r="634" spans="1:14" ht="14.4" customHeight="1" x14ac:dyDescent="0.3">
      <c r="A634" s="747" t="s">
        <v>583</v>
      </c>
      <c r="B634" s="748" t="s">
        <v>584</v>
      </c>
      <c r="C634" s="749" t="s">
        <v>603</v>
      </c>
      <c r="D634" s="750" t="s">
        <v>604</v>
      </c>
      <c r="E634" s="751">
        <v>50113001</v>
      </c>
      <c r="F634" s="750" t="s">
        <v>618</v>
      </c>
      <c r="G634" s="749" t="s">
        <v>619</v>
      </c>
      <c r="H634" s="749">
        <v>192853</v>
      </c>
      <c r="I634" s="749">
        <v>192853</v>
      </c>
      <c r="J634" s="749" t="s">
        <v>1008</v>
      </c>
      <c r="K634" s="749" t="s">
        <v>1009</v>
      </c>
      <c r="L634" s="752">
        <v>108.38062499999998</v>
      </c>
      <c r="M634" s="752">
        <v>32</v>
      </c>
      <c r="N634" s="753">
        <v>3468.1799999999994</v>
      </c>
    </row>
    <row r="635" spans="1:14" ht="14.4" customHeight="1" x14ac:dyDescent="0.3">
      <c r="A635" s="747" t="s">
        <v>583</v>
      </c>
      <c r="B635" s="748" t="s">
        <v>584</v>
      </c>
      <c r="C635" s="749" t="s">
        <v>603</v>
      </c>
      <c r="D635" s="750" t="s">
        <v>604</v>
      </c>
      <c r="E635" s="751">
        <v>50113001</v>
      </c>
      <c r="F635" s="750" t="s">
        <v>618</v>
      </c>
      <c r="G635" s="749" t="s">
        <v>637</v>
      </c>
      <c r="H635" s="749">
        <v>115317</v>
      </c>
      <c r="I635" s="749">
        <v>15317</v>
      </c>
      <c r="J635" s="749" t="s">
        <v>1457</v>
      </c>
      <c r="K635" s="749" t="s">
        <v>1458</v>
      </c>
      <c r="L635" s="752">
        <v>52.86</v>
      </c>
      <c r="M635" s="752">
        <v>1</v>
      </c>
      <c r="N635" s="753">
        <v>52.86</v>
      </c>
    </row>
    <row r="636" spans="1:14" ht="14.4" customHeight="1" x14ac:dyDescent="0.3">
      <c r="A636" s="747" t="s">
        <v>583</v>
      </c>
      <c r="B636" s="748" t="s">
        <v>584</v>
      </c>
      <c r="C636" s="749" t="s">
        <v>603</v>
      </c>
      <c r="D636" s="750" t="s">
        <v>604</v>
      </c>
      <c r="E636" s="751">
        <v>50113001</v>
      </c>
      <c r="F636" s="750" t="s">
        <v>618</v>
      </c>
      <c r="G636" s="749" t="s">
        <v>619</v>
      </c>
      <c r="H636" s="749">
        <v>105693</v>
      </c>
      <c r="I636" s="749">
        <v>5693</v>
      </c>
      <c r="J636" s="749" t="s">
        <v>1014</v>
      </c>
      <c r="K636" s="749" t="s">
        <v>1015</v>
      </c>
      <c r="L636" s="752">
        <v>81.81</v>
      </c>
      <c r="M636" s="752">
        <v>3</v>
      </c>
      <c r="N636" s="753">
        <v>245.43</v>
      </c>
    </row>
    <row r="637" spans="1:14" ht="14.4" customHeight="1" x14ac:dyDescent="0.3">
      <c r="A637" s="747" t="s">
        <v>583</v>
      </c>
      <c r="B637" s="748" t="s">
        <v>584</v>
      </c>
      <c r="C637" s="749" t="s">
        <v>603</v>
      </c>
      <c r="D637" s="750" t="s">
        <v>604</v>
      </c>
      <c r="E637" s="751">
        <v>50113001</v>
      </c>
      <c r="F637" s="750" t="s">
        <v>618</v>
      </c>
      <c r="G637" s="749" t="s">
        <v>619</v>
      </c>
      <c r="H637" s="749">
        <v>185512</v>
      </c>
      <c r="I637" s="749">
        <v>185512</v>
      </c>
      <c r="J637" s="749" t="s">
        <v>1016</v>
      </c>
      <c r="K637" s="749" t="s">
        <v>1017</v>
      </c>
      <c r="L637" s="752">
        <v>74.259999999999977</v>
      </c>
      <c r="M637" s="752">
        <v>3</v>
      </c>
      <c r="N637" s="753">
        <v>222.77999999999992</v>
      </c>
    </row>
    <row r="638" spans="1:14" ht="14.4" customHeight="1" x14ac:dyDescent="0.3">
      <c r="A638" s="747" t="s">
        <v>583</v>
      </c>
      <c r="B638" s="748" t="s">
        <v>584</v>
      </c>
      <c r="C638" s="749" t="s">
        <v>603</v>
      </c>
      <c r="D638" s="750" t="s">
        <v>604</v>
      </c>
      <c r="E638" s="751">
        <v>50113001</v>
      </c>
      <c r="F638" s="750" t="s">
        <v>618</v>
      </c>
      <c r="G638" s="749" t="s">
        <v>619</v>
      </c>
      <c r="H638" s="749">
        <v>67558</v>
      </c>
      <c r="I638" s="749">
        <v>67558</v>
      </c>
      <c r="J638" s="749" t="s">
        <v>1018</v>
      </c>
      <c r="K638" s="749" t="s">
        <v>1019</v>
      </c>
      <c r="L638" s="752">
        <v>27.489999999999991</v>
      </c>
      <c r="M638" s="752">
        <v>3</v>
      </c>
      <c r="N638" s="753">
        <v>82.46999999999997</v>
      </c>
    </row>
    <row r="639" spans="1:14" ht="14.4" customHeight="1" x14ac:dyDescent="0.3">
      <c r="A639" s="747" t="s">
        <v>583</v>
      </c>
      <c r="B639" s="748" t="s">
        <v>584</v>
      </c>
      <c r="C639" s="749" t="s">
        <v>603</v>
      </c>
      <c r="D639" s="750" t="s">
        <v>604</v>
      </c>
      <c r="E639" s="751">
        <v>50113001</v>
      </c>
      <c r="F639" s="750" t="s">
        <v>618</v>
      </c>
      <c r="G639" s="749" t="s">
        <v>619</v>
      </c>
      <c r="H639" s="749">
        <v>196635</v>
      </c>
      <c r="I639" s="749">
        <v>96635</v>
      </c>
      <c r="J639" s="749" t="s">
        <v>1020</v>
      </c>
      <c r="K639" s="749" t="s">
        <v>1021</v>
      </c>
      <c r="L639" s="752">
        <v>112.27760000000001</v>
      </c>
      <c r="M639" s="752">
        <v>25</v>
      </c>
      <c r="N639" s="753">
        <v>2806.94</v>
      </c>
    </row>
    <row r="640" spans="1:14" ht="14.4" customHeight="1" x14ac:dyDescent="0.3">
      <c r="A640" s="747" t="s">
        <v>583</v>
      </c>
      <c r="B640" s="748" t="s">
        <v>584</v>
      </c>
      <c r="C640" s="749" t="s">
        <v>603</v>
      </c>
      <c r="D640" s="750" t="s">
        <v>604</v>
      </c>
      <c r="E640" s="751">
        <v>50113001</v>
      </c>
      <c r="F640" s="750" t="s">
        <v>618</v>
      </c>
      <c r="G640" s="749" t="s">
        <v>619</v>
      </c>
      <c r="H640" s="749">
        <v>117992</v>
      </c>
      <c r="I640" s="749">
        <v>17992</v>
      </c>
      <c r="J640" s="749" t="s">
        <v>1022</v>
      </c>
      <c r="K640" s="749" t="s">
        <v>1024</v>
      </c>
      <c r="L640" s="752">
        <v>86.25800000000001</v>
      </c>
      <c r="M640" s="752">
        <v>10</v>
      </c>
      <c r="N640" s="753">
        <v>862.58</v>
      </c>
    </row>
    <row r="641" spans="1:14" ht="14.4" customHeight="1" x14ac:dyDescent="0.3">
      <c r="A641" s="747" t="s">
        <v>583</v>
      </c>
      <c r="B641" s="748" t="s">
        <v>584</v>
      </c>
      <c r="C641" s="749" t="s">
        <v>603</v>
      </c>
      <c r="D641" s="750" t="s">
        <v>604</v>
      </c>
      <c r="E641" s="751">
        <v>50113001</v>
      </c>
      <c r="F641" s="750" t="s">
        <v>618</v>
      </c>
      <c r="G641" s="749" t="s">
        <v>619</v>
      </c>
      <c r="H641" s="749">
        <v>100498</v>
      </c>
      <c r="I641" s="749">
        <v>498</v>
      </c>
      <c r="J641" s="749" t="s">
        <v>1025</v>
      </c>
      <c r="K641" s="749" t="s">
        <v>1027</v>
      </c>
      <c r="L641" s="752">
        <v>108.75</v>
      </c>
      <c r="M641" s="752">
        <v>5</v>
      </c>
      <c r="N641" s="753">
        <v>543.75</v>
      </c>
    </row>
    <row r="642" spans="1:14" ht="14.4" customHeight="1" x14ac:dyDescent="0.3">
      <c r="A642" s="747" t="s">
        <v>583</v>
      </c>
      <c r="B642" s="748" t="s">
        <v>584</v>
      </c>
      <c r="C642" s="749" t="s">
        <v>603</v>
      </c>
      <c r="D642" s="750" t="s">
        <v>604</v>
      </c>
      <c r="E642" s="751">
        <v>50113001</v>
      </c>
      <c r="F642" s="750" t="s">
        <v>618</v>
      </c>
      <c r="G642" s="749" t="s">
        <v>619</v>
      </c>
      <c r="H642" s="749">
        <v>100499</v>
      </c>
      <c r="I642" s="749">
        <v>499</v>
      </c>
      <c r="J642" s="749" t="s">
        <v>1025</v>
      </c>
      <c r="K642" s="749" t="s">
        <v>1026</v>
      </c>
      <c r="L642" s="752">
        <v>113.18050000000002</v>
      </c>
      <c r="M642" s="752">
        <v>60</v>
      </c>
      <c r="N642" s="753">
        <v>6790.8300000000017</v>
      </c>
    </row>
    <row r="643" spans="1:14" ht="14.4" customHeight="1" x14ac:dyDescent="0.3">
      <c r="A643" s="747" t="s">
        <v>583</v>
      </c>
      <c r="B643" s="748" t="s">
        <v>584</v>
      </c>
      <c r="C643" s="749" t="s">
        <v>603</v>
      </c>
      <c r="D643" s="750" t="s">
        <v>604</v>
      </c>
      <c r="E643" s="751">
        <v>50113001</v>
      </c>
      <c r="F643" s="750" t="s">
        <v>618</v>
      </c>
      <c r="G643" s="749" t="s">
        <v>619</v>
      </c>
      <c r="H643" s="749">
        <v>234736</v>
      </c>
      <c r="I643" s="749">
        <v>234736</v>
      </c>
      <c r="J643" s="749" t="s">
        <v>1028</v>
      </c>
      <c r="K643" s="749" t="s">
        <v>1029</v>
      </c>
      <c r="L643" s="752">
        <v>120.80999999999999</v>
      </c>
      <c r="M643" s="752">
        <v>2</v>
      </c>
      <c r="N643" s="753">
        <v>241.61999999999998</v>
      </c>
    </row>
    <row r="644" spans="1:14" ht="14.4" customHeight="1" x14ac:dyDescent="0.3">
      <c r="A644" s="747" t="s">
        <v>583</v>
      </c>
      <c r="B644" s="748" t="s">
        <v>584</v>
      </c>
      <c r="C644" s="749" t="s">
        <v>603</v>
      </c>
      <c r="D644" s="750" t="s">
        <v>604</v>
      </c>
      <c r="E644" s="751">
        <v>50113001</v>
      </c>
      <c r="F644" s="750" t="s">
        <v>618</v>
      </c>
      <c r="G644" s="749" t="s">
        <v>619</v>
      </c>
      <c r="H644" s="749">
        <v>215978</v>
      </c>
      <c r="I644" s="749">
        <v>215978</v>
      </c>
      <c r="J644" s="749" t="s">
        <v>1028</v>
      </c>
      <c r="K644" s="749" t="s">
        <v>1029</v>
      </c>
      <c r="L644" s="752">
        <v>120.56400000000004</v>
      </c>
      <c r="M644" s="752">
        <v>20</v>
      </c>
      <c r="N644" s="753">
        <v>2411.2800000000007</v>
      </c>
    </row>
    <row r="645" spans="1:14" ht="14.4" customHeight="1" x14ac:dyDescent="0.3">
      <c r="A645" s="747" t="s">
        <v>583</v>
      </c>
      <c r="B645" s="748" t="s">
        <v>584</v>
      </c>
      <c r="C645" s="749" t="s">
        <v>603</v>
      </c>
      <c r="D645" s="750" t="s">
        <v>604</v>
      </c>
      <c r="E645" s="751">
        <v>50113001</v>
      </c>
      <c r="F645" s="750" t="s">
        <v>618</v>
      </c>
      <c r="G645" s="749" t="s">
        <v>637</v>
      </c>
      <c r="H645" s="749">
        <v>201290</v>
      </c>
      <c r="I645" s="749">
        <v>201290</v>
      </c>
      <c r="J645" s="749" t="s">
        <v>1032</v>
      </c>
      <c r="K645" s="749" t="s">
        <v>1033</v>
      </c>
      <c r="L645" s="752">
        <v>43.419999999999995</v>
      </c>
      <c r="M645" s="752">
        <v>27</v>
      </c>
      <c r="N645" s="753">
        <v>1172.3399999999999</v>
      </c>
    </row>
    <row r="646" spans="1:14" ht="14.4" customHeight="1" x14ac:dyDescent="0.3">
      <c r="A646" s="747" t="s">
        <v>583</v>
      </c>
      <c r="B646" s="748" t="s">
        <v>584</v>
      </c>
      <c r="C646" s="749" t="s">
        <v>603</v>
      </c>
      <c r="D646" s="750" t="s">
        <v>604</v>
      </c>
      <c r="E646" s="751">
        <v>50113001</v>
      </c>
      <c r="F646" s="750" t="s">
        <v>618</v>
      </c>
      <c r="G646" s="749" t="s">
        <v>637</v>
      </c>
      <c r="H646" s="749">
        <v>140373</v>
      </c>
      <c r="I646" s="749">
        <v>40373</v>
      </c>
      <c r="J646" s="749" t="s">
        <v>1034</v>
      </c>
      <c r="K646" s="749" t="s">
        <v>1035</v>
      </c>
      <c r="L646" s="752">
        <v>180.62</v>
      </c>
      <c r="M646" s="752">
        <v>4</v>
      </c>
      <c r="N646" s="753">
        <v>722.48</v>
      </c>
    </row>
    <row r="647" spans="1:14" ht="14.4" customHeight="1" x14ac:dyDescent="0.3">
      <c r="A647" s="747" t="s">
        <v>583</v>
      </c>
      <c r="B647" s="748" t="s">
        <v>584</v>
      </c>
      <c r="C647" s="749" t="s">
        <v>603</v>
      </c>
      <c r="D647" s="750" t="s">
        <v>604</v>
      </c>
      <c r="E647" s="751">
        <v>50113001</v>
      </c>
      <c r="F647" s="750" t="s">
        <v>618</v>
      </c>
      <c r="G647" s="749" t="s">
        <v>619</v>
      </c>
      <c r="H647" s="749">
        <v>207527</v>
      </c>
      <c r="I647" s="749">
        <v>207527</v>
      </c>
      <c r="J647" s="749" t="s">
        <v>1036</v>
      </c>
      <c r="K647" s="749" t="s">
        <v>1037</v>
      </c>
      <c r="L647" s="752">
        <v>61.7</v>
      </c>
      <c r="M647" s="752">
        <v>1</v>
      </c>
      <c r="N647" s="753">
        <v>61.7</v>
      </c>
    </row>
    <row r="648" spans="1:14" ht="14.4" customHeight="1" x14ac:dyDescent="0.3">
      <c r="A648" s="747" t="s">
        <v>583</v>
      </c>
      <c r="B648" s="748" t="s">
        <v>584</v>
      </c>
      <c r="C648" s="749" t="s">
        <v>603</v>
      </c>
      <c r="D648" s="750" t="s">
        <v>604</v>
      </c>
      <c r="E648" s="751">
        <v>50113001</v>
      </c>
      <c r="F648" s="750" t="s">
        <v>618</v>
      </c>
      <c r="G648" s="749" t="s">
        <v>619</v>
      </c>
      <c r="H648" s="749">
        <v>102684</v>
      </c>
      <c r="I648" s="749">
        <v>2684</v>
      </c>
      <c r="J648" s="749" t="s">
        <v>1040</v>
      </c>
      <c r="K648" s="749" t="s">
        <v>1041</v>
      </c>
      <c r="L648" s="752">
        <v>104.23000000000005</v>
      </c>
      <c r="M648" s="752">
        <v>5</v>
      </c>
      <c r="N648" s="753">
        <v>521.1500000000002</v>
      </c>
    </row>
    <row r="649" spans="1:14" ht="14.4" customHeight="1" x14ac:dyDescent="0.3">
      <c r="A649" s="747" t="s">
        <v>583</v>
      </c>
      <c r="B649" s="748" t="s">
        <v>584</v>
      </c>
      <c r="C649" s="749" t="s">
        <v>603</v>
      </c>
      <c r="D649" s="750" t="s">
        <v>604</v>
      </c>
      <c r="E649" s="751">
        <v>50113001</v>
      </c>
      <c r="F649" s="750" t="s">
        <v>618</v>
      </c>
      <c r="G649" s="749" t="s">
        <v>619</v>
      </c>
      <c r="H649" s="749">
        <v>100502</v>
      </c>
      <c r="I649" s="749">
        <v>502</v>
      </c>
      <c r="J649" s="749" t="s">
        <v>1040</v>
      </c>
      <c r="K649" s="749" t="s">
        <v>1042</v>
      </c>
      <c r="L649" s="752">
        <v>264.5553846153847</v>
      </c>
      <c r="M649" s="752">
        <v>13</v>
      </c>
      <c r="N649" s="753">
        <v>3439.2200000000007</v>
      </c>
    </row>
    <row r="650" spans="1:14" ht="14.4" customHeight="1" x14ac:dyDescent="0.3">
      <c r="A650" s="747" t="s">
        <v>583</v>
      </c>
      <c r="B650" s="748" t="s">
        <v>584</v>
      </c>
      <c r="C650" s="749" t="s">
        <v>603</v>
      </c>
      <c r="D650" s="750" t="s">
        <v>604</v>
      </c>
      <c r="E650" s="751">
        <v>50113001</v>
      </c>
      <c r="F650" s="750" t="s">
        <v>618</v>
      </c>
      <c r="G650" s="749" t="s">
        <v>585</v>
      </c>
      <c r="H650" s="749">
        <v>216736</v>
      </c>
      <c r="I650" s="749">
        <v>216736</v>
      </c>
      <c r="J650" s="749" t="s">
        <v>1043</v>
      </c>
      <c r="K650" s="749" t="s">
        <v>1045</v>
      </c>
      <c r="L650" s="752">
        <v>193.55</v>
      </c>
      <c r="M650" s="752">
        <v>2</v>
      </c>
      <c r="N650" s="753">
        <v>387.1</v>
      </c>
    </row>
    <row r="651" spans="1:14" ht="14.4" customHeight="1" x14ac:dyDescent="0.3">
      <c r="A651" s="747" t="s">
        <v>583</v>
      </c>
      <c r="B651" s="748" t="s">
        <v>584</v>
      </c>
      <c r="C651" s="749" t="s">
        <v>603</v>
      </c>
      <c r="D651" s="750" t="s">
        <v>604</v>
      </c>
      <c r="E651" s="751">
        <v>50113001</v>
      </c>
      <c r="F651" s="750" t="s">
        <v>618</v>
      </c>
      <c r="G651" s="749" t="s">
        <v>619</v>
      </c>
      <c r="H651" s="749">
        <v>205931</v>
      </c>
      <c r="I651" s="749">
        <v>205931</v>
      </c>
      <c r="J651" s="749" t="s">
        <v>1043</v>
      </c>
      <c r="K651" s="749" t="s">
        <v>1044</v>
      </c>
      <c r="L651" s="752">
        <v>72.999090909090896</v>
      </c>
      <c r="M651" s="752">
        <v>11</v>
      </c>
      <c r="N651" s="753">
        <v>802.9899999999999</v>
      </c>
    </row>
    <row r="652" spans="1:14" ht="14.4" customHeight="1" x14ac:dyDescent="0.3">
      <c r="A652" s="747" t="s">
        <v>583</v>
      </c>
      <c r="B652" s="748" t="s">
        <v>584</v>
      </c>
      <c r="C652" s="749" t="s">
        <v>603</v>
      </c>
      <c r="D652" s="750" t="s">
        <v>604</v>
      </c>
      <c r="E652" s="751">
        <v>50113001</v>
      </c>
      <c r="F652" s="750" t="s">
        <v>618</v>
      </c>
      <c r="G652" s="749" t="s">
        <v>619</v>
      </c>
      <c r="H652" s="749">
        <v>192012</v>
      </c>
      <c r="I652" s="749">
        <v>92012</v>
      </c>
      <c r="J652" s="749" t="s">
        <v>1459</v>
      </c>
      <c r="K652" s="749" t="s">
        <v>1460</v>
      </c>
      <c r="L652" s="752">
        <v>1962.9839999999997</v>
      </c>
      <c r="M652" s="752">
        <v>2.36794E-2</v>
      </c>
      <c r="N652" s="753">
        <v>46.482283329599994</v>
      </c>
    </row>
    <row r="653" spans="1:14" ht="14.4" customHeight="1" x14ac:dyDescent="0.3">
      <c r="A653" s="747" t="s">
        <v>583</v>
      </c>
      <c r="B653" s="748" t="s">
        <v>584</v>
      </c>
      <c r="C653" s="749" t="s">
        <v>603</v>
      </c>
      <c r="D653" s="750" t="s">
        <v>604</v>
      </c>
      <c r="E653" s="751">
        <v>50113001</v>
      </c>
      <c r="F653" s="750" t="s">
        <v>618</v>
      </c>
      <c r="G653" s="749" t="s">
        <v>619</v>
      </c>
      <c r="H653" s="749">
        <v>128309</v>
      </c>
      <c r="I653" s="749">
        <v>28309</v>
      </c>
      <c r="J653" s="749" t="s">
        <v>1461</v>
      </c>
      <c r="K653" s="749" t="s">
        <v>1462</v>
      </c>
      <c r="L653" s="752">
        <v>4070</v>
      </c>
      <c r="M653" s="752">
        <v>1</v>
      </c>
      <c r="N653" s="753">
        <v>4070</v>
      </c>
    </row>
    <row r="654" spans="1:14" ht="14.4" customHeight="1" x14ac:dyDescent="0.3">
      <c r="A654" s="747" t="s">
        <v>583</v>
      </c>
      <c r="B654" s="748" t="s">
        <v>584</v>
      </c>
      <c r="C654" s="749" t="s">
        <v>603</v>
      </c>
      <c r="D654" s="750" t="s">
        <v>604</v>
      </c>
      <c r="E654" s="751">
        <v>50113001</v>
      </c>
      <c r="F654" s="750" t="s">
        <v>618</v>
      </c>
      <c r="G654" s="749" t="s">
        <v>619</v>
      </c>
      <c r="H654" s="749">
        <v>180534</v>
      </c>
      <c r="I654" s="749">
        <v>180534</v>
      </c>
      <c r="J654" s="749" t="s">
        <v>1048</v>
      </c>
      <c r="K654" s="749" t="s">
        <v>1049</v>
      </c>
      <c r="L654" s="752">
        <v>3914.3169999999996</v>
      </c>
      <c r="M654" s="752">
        <v>0.3683148</v>
      </c>
      <c r="N654" s="753">
        <v>1441.7008829915999</v>
      </c>
    </row>
    <row r="655" spans="1:14" ht="14.4" customHeight="1" x14ac:dyDescent="0.3">
      <c r="A655" s="747" t="s">
        <v>583</v>
      </c>
      <c r="B655" s="748" t="s">
        <v>584</v>
      </c>
      <c r="C655" s="749" t="s">
        <v>603</v>
      </c>
      <c r="D655" s="750" t="s">
        <v>604</v>
      </c>
      <c r="E655" s="751">
        <v>50113001</v>
      </c>
      <c r="F655" s="750" t="s">
        <v>618</v>
      </c>
      <c r="G655" s="749" t="s">
        <v>619</v>
      </c>
      <c r="H655" s="749">
        <v>194804</v>
      </c>
      <c r="I655" s="749">
        <v>94804</v>
      </c>
      <c r="J655" s="749" t="s">
        <v>1050</v>
      </c>
      <c r="K655" s="749" t="s">
        <v>1033</v>
      </c>
      <c r="L655" s="752">
        <v>58.53000000000003</v>
      </c>
      <c r="M655" s="752">
        <v>2</v>
      </c>
      <c r="N655" s="753">
        <v>117.06000000000006</v>
      </c>
    </row>
    <row r="656" spans="1:14" ht="14.4" customHeight="1" x14ac:dyDescent="0.3">
      <c r="A656" s="747" t="s">
        <v>583</v>
      </c>
      <c r="B656" s="748" t="s">
        <v>584</v>
      </c>
      <c r="C656" s="749" t="s">
        <v>603</v>
      </c>
      <c r="D656" s="750" t="s">
        <v>604</v>
      </c>
      <c r="E656" s="751">
        <v>50113001</v>
      </c>
      <c r="F656" s="750" t="s">
        <v>618</v>
      </c>
      <c r="G656" s="749" t="s">
        <v>637</v>
      </c>
      <c r="H656" s="749">
        <v>170760</v>
      </c>
      <c r="I656" s="749">
        <v>170760</v>
      </c>
      <c r="J656" s="749" t="s">
        <v>1051</v>
      </c>
      <c r="K656" s="749" t="s">
        <v>1052</v>
      </c>
      <c r="L656" s="752">
        <v>104.48000000000002</v>
      </c>
      <c r="M656" s="752">
        <v>6</v>
      </c>
      <c r="N656" s="753">
        <v>626.88000000000011</v>
      </c>
    </row>
    <row r="657" spans="1:14" ht="14.4" customHeight="1" x14ac:dyDescent="0.3">
      <c r="A657" s="747" t="s">
        <v>583</v>
      </c>
      <c r="B657" s="748" t="s">
        <v>584</v>
      </c>
      <c r="C657" s="749" t="s">
        <v>603</v>
      </c>
      <c r="D657" s="750" t="s">
        <v>604</v>
      </c>
      <c r="E657" s="751">
        <v>50113001</v>
      </c>
      <c r="F657" s="750" t="s">
        <v>618</v>
      </c>
      <c r="G657" s="749" t="s">
        <v>619</v>
      </c>
      <c r="H657" s="749">
        <v>121793</v>
      </c>
      <c r="I657" s="749">
        <v>21793</v>
      </c>
      <c r="J657" s="749" t="s">
        <v>1463</v>
      </c>
      <c r="K657" s="749" t="s">
        <v>1464</v>
      </c>
      <c r="L657" s="752">
        <v>106.94</v>
      </c>
      <c r="M657" s="752">
        <v>1</v>
      </c>
      <c r="N657" s="753">
        <v>106.94</v>
      </c>
    </row>
    <row r="658" spans="1:14" ht="14.4" customHeight="1" x14ac:dyDescent="0.3">
      <c r="A658" s="747" t="s">
        <v>583</v>
      </c>
      <c r="B658" s="748" t="s">
        <v>584</v>
      </c>
      <c r="C658" s="749" t="s">
        <v>603</v>
      </c>
      <c r="D658" s="750" t="s">
        <v>604</v>
      </c>
      <c r="E658" s="751">
        <v>50113001</v>
      </c>
      <c r="F658" s="750" t="s">
        <v>618</v>
      </c>
      <c r="G658" s="749" t="s">
        <v>619</v>
      </c>
      <c r="H658" s="749">
        <v>101125</v>
      </c>
      <c r="I658" s="749">
        <v>1125</v>
      </c>
      <c r="J658" s="749" t="s">
        <v>1055</v>
      </c>
      <c r="K658" s="749" t="s">
        <v>1056</v>
      </c>
      <c r="L658" s="752">
        <v>77.349999999999994</v>
      </c>
      <c r="M658" s="752">
        <v>25</v>
      </c>
      <c r="N658" s="753">
        <v>1933.75</v>
      </c>
    </row>
    <row r="659" spans="1:14" ht="14.4" customHeight="1" x14ac:dyDescent="0.3">
      <c r="A659" s="747" t="s">
        <v>583</v>
      </c>
      <c r="B659" s="748" t="s">
        <v>584</v>
      </c>
      <c r="C659" s="749" t="s">
        <v>603</v>
      </c>
      <c r="D659" s="750" t="s">
        <v>604</v>
      </c>
      <c r="E659" s="751">
        <v>50113001</v>
      </c>
      <c r="F659" s="750" t="s">
        <v>618</v>
      </c>
      <c r="G659" s="749" t="s">
        <v>637</v>
      </c>
      <c r="H659" s="749">
        <v>116923</v>
      </c>
      <c r="I659" s="749">
        <v>16923</v>
      </c>
      <c r="J659" s="749" t="s">
        <v>1465</v>
      </c>
      <c r="K659" s="749" t="s">
        <v>1466</v>
      </c>
      <c r="L659" s="752">
        <v>78.5</v>
      </c>
      <c r="M659" s="752">
        <v>1</v>
      </c>
      <c r="N659" s="753">
        <v>78.5</v>
      </c>
    </row>
    <row r="660" spans="1:14" ht="14.4" customHeight="1" x14ac:dyDescent="0.3">
      <c r="A660" s="747" t="s">
        <v>583</v>
      </c>
      <c r="B660" s="748" t="s">
        <v>584</v>
      </c>
      <c r="C660" s="749" t="s">
        <v>603</v>
      </c>
      <c r="D660" s="750" t="s">
        <v>604</v>
      </c>
      <c r="E660" s="751">
        <v>50113001</v>
      </c>
      <c r="F660" s="750" t="s">
        <v>618</v>
      </c>
      <c r="G660" s="749" t="s">
        <v>637</v>
      </c>
      <c r="H660" s="749">
        <v>116932</v>
      </c>
      <c r="I660" s="749">
        <v>16932</v>
      </c>
      <c r="J660" s="749" t="s">
        <v>1467</v>
      </c>
      <c r="K660" s="749" t="s">
        <v>1468</v>
      </c>
      <c r="L660" s="752">
        <v>104.67</v>
      </c>
      <c r="M660" s="752">
        <v>2</v>
      </c>
      <c r="N660" s="753">
        <v>209.34</v>
      </c>
    </row>
    <row r="661" spans="1:14" ht="14.4" customHeight="1" x14ac:dyDescent="0.3">
      <c r="A661" s="747" t="s">
        <v>583</v>
      </c>
      <c r="B661" s="748" t="s">
        <v>584</v>
      </c>
      <c r="C661" s="749" t="s">
        <v>603</v>
      </c>
      <c r="D661" s="750" t="s">
        <v>604</v>
      </c>
      <c r="E661" s="751">
        <v>50113001</v>
      </c>
      <c r="F661" s="750" t="s">
        <v>618</v>
      </c>
      <c r="G661" s="749" t="s">
        <v>619</v>
      </c>
      <c r="H661" s="749">
        <v>223144</v>
      </c>
      <c r="I661" s="749">
        <v>223144</v>
      </c>
      <c r="J661" s="749" t="s">
        <v>1469</v>
      </c>
      <c r="K661" s="749" t="s">
        <v>1470</v>
      </c>
      <c r="L661" s="752">
        <v>85.259999999999991</v>
      </c>
      <c r="M661" s="752">
        <v>6</v>
      </c>
      <c r="N661" s="753">
        <v>511.55999999999995</v>
      </c>
    </row>
    <row r="662" spans="1:14" ht="14.4" customHeight="1" x14ac:dyDescent="0.3">
      <c r="A662" s="747" t="s">
        <v>583</v>
      </c>
      <c r="B662" s="748" t="s">
        <v>584</v>
      </c>
      <c r="C662" s="749" t="s">
        <v>603</v>
      </c>
      <c r="D662" s="750" t="s">
        <v>604</v>
      </c>
      <c r="E662" s="751">
        <v>50113001</v>
      </c>
      <c r="F662" s="750" t="s">
        <v>618</v>
      </c>
      <c r="G662" s="749" t="s">
        <v>619</v>
      </c>
      <c r="H662" s="749">
        <v>223159</v>
      </c>
      <c r="I662" s="749">
        <v>223159</v>
      </c>
      <c r="J662" s="749" t="s">
        <v>1059</v>
      </c>
      <c r="K662" s="749" t="s">
        <v>1060</v>
      </c>
      <c r="L662" s="752">
        <v>74.873125000000002</v>
      </c>
      <c r="M662" s="752">
        <v>16</v>
      </c>
      <c r="N662" s="753">
        <v>1197.97</v>
      </c>
    </row>
    <row r="663" spans="1:14" ht="14.4" customHeight="1" x14ac:dyDescent="0.3">
      <c r="A663" s="747" t="s">
        <v>583</v>
      </c>
      <c r="B663" s="748" t="s">
        <v>584</v>
      </c>
      <c r="C663" s="749" t="s">
        <v>603</v>
      </c>
      <c r="D663" s="750" t="s">
        <v>604</v>
      </c>
      <c r="E663" s="751">
        <v>50113001</v>
      </c>
      <c r="F663" s="750" t="s">
        <v>618</v>
      </c>
      <c r="G663" s="749" t="s">
        <v>619</v>
      </c>
      <c r="H663" s="749">
        <v>848626</v>
      </c>
      <c r="I663" s="749">
        <v>107944</v>
      </c>
      <c r="J663" s="749" t="s">
        <v>1061</v>
      </c>
      <c r="K663" s="749" t="s">
        <v>1062</v>
      </c>
      <c r="L663" s="752">
        <v>114.37000000000003</v>
      </c>
      <c r="M663" s="752">
        <v>2</v>
      </c>
      <c r="N663" s="753">
        <v>228.74000000000007</v>
      </c>
    </row>
    <row r="664" spans="1:14" ht="14.4" customHeight="1" x14ac:dyDescent="0.3">
      <c r="A664" s="747" t="s">
        <v>583</v>
      </c>
      <c r="B664" s="748" t="s">
        <v>584</v>
      </c>
      <c r="C664" s="749" t="s">
        <v>603</v>
      </c>
      <c r="D664" s="750" t="s">
        <v>604</v>
      </c>
      <c r="E664" s="751">
        <v>50113001</v>
      </c>
      <c r="F664" s="750" t="s">
        <v>618</v>
      </c>
      <c r="G664" s="749" t="s">
        <v>637</v>
      </c>
      <c r="H664" s="749">
        <v>32859</v>
      </c>
      <c r="I664" s="749">
        <v>32859</v>
      </c>
      <c r="J664" s="749" t="s">
        <v>1471</v>
      </c>
      <c r="K664" s="749" t="s">
        <v>1472</v>
      </c>
      <c r="L664" s="752">
        <v>124.93000000000005</v>
      </c>
      <c r="M664" s="752">
        <v>1</v>
      </c>
      <c r="N664" s="753">
        <v>124.93000000000005</v>
      </c>
    </row>
    <row r="665" spans="1:14" ht="14.4" customHeight="1" x14ac:dyDescent="0.3">
      <c r="A665" s="747" t="s">
        <v>583</v>
      </c>
      <c r="B665" s="748" t="s">
        <v>584</v>
      </c>
      <c r="C665" s="749" t="s">
        <v>603</v>
      </c>
      <c r="D665" s="750" t="s">
        <v>604</v>
      </c>
      <c r="E665" s="751">
        <v>50113001</v>
      </c>
      <c r="F665" s="750" t="s">
        <v>618</v>
      </c>
      <c r="G665" s="749" t="s">
        <v>619</v>
      </c>
      <c r="H665" s="749">
        <v>109415</v>
      </c>
      <c r="I665" s="749">
        <v>119683</v>
      </c>
      <c r="J665" s="749" t="s">
        <v>1065</v>
      </c>
      <c r="K665" s="749" t="s">
        <v>1066</v>
      </c>
      <c r="L665" s="752">
        <v>71.240000000000023</v>
      </c>
      <c r="M665" s="752">
        <v>6</v>
      </c>
      <c r="N665" s="753">
        <v>427.44000000000011</v>
      </c>
    </row>
    <row r="666" spans="1:14" ht="14.4" customHeight="1" x14ac:dyDescent="0.3">
      <c r="A666" s="747" t="s">
        <v>583</v>
      </c>
      <c r="B666" s="748" t="s">
        <v>584</v>
      </c>
      <c r="C666" s="749" t="s">
        <v>603</v>
      </c>
      <c r="D666" s="750" t="s">
        <v>604</v>
      </c>
      <c r="E666" s="751">
        <v>50113001</v>
      </c>
      <c r="F666" s="750" t="s">
        <v>618</v>
      </c>
      <c r="G666" s="749" t="s">
        <v>619</v>
      </c>
      <c r="H666" s="749">
        <v>171031</v>
      </c>
      <c r="I666" s="749">
        <v>171031</v>
      </c>
      <c r="J666" s="749" t="s">
        <v>1069</v>
      </c>
      <c r="K666" s="749" t="s">
        <v>1070</v>
      </c>
      <c r="L666" s="752">
        <v>84.646666666666661</v>
      </c>
      <c r="M666" s="752">
        <v>3</v>
      </c>
      <c r="N666" s="753">
        <v>253.94</v>
      </c>
    </row>
    <row r="667" spans="1:14" ht="14.4" customHeight="1" x14ac:dyDescent="0.3">
      <c r="A667" s="747" t="s">
        <v>583</v>
      </c>
      <c r="B667" s="748" t="s">
        <v>584</v>
      </c>
      <c r="C667" s="749" t="s">
        <v>603</v>
      </c>
      <c r="D667" s="750" t="s">
        <v>604</v>
      </c>
      <c r="E667" s="751">
        <v>50113001</v>
      </c>
      <c r="F667" s="750" t="s">
        <v>618</v>
      </c>
      <c r="G667" s="749" t="s">
        <v>619</v>
      </c>
      <c r="H667" s="749">
        <v>100513</v>
      </c>
      <c r="I667" s="749">
        <v>513</v>
      </c>
      <c r="J667" s="749" t="s">
        <v>1473</v>
      </c>
      <c r="K667" s="749" t="s">
        <v>1027</v>
      </c>
      <c r="L667" s="752">
        <v>56.780000000000015</v>
      </c>
      <c r="M667" s="752">
        <v>2</v>
      </c>
      <c r="N667" s="753">
        <v>113.56000000000003</v>
      </c>
    </row>
    <row r="668" spans="1:14" ht="14.4" customHeight="1" x14ac:dyDescent="0.3">
      <c r="A668" s="747" t="s">
        <v>583</v>
      </c>
      <c r="B668" s="748" t="s">
        <v>584</v>
      </c>
      <c r="C668" s="749" t="s">
        <v>603</v>
      </c>
      <c r="D668" s="750" t="s">
        <v>604</v>
      </c>
      <c r="E668" s="751">
        <v>50113001</v>
      </c>
      <c r="F668" s="750" t="s">
        <v>618</v>
      </c>
      <c r="G668" s="749" t="s">
        <v>619</v>
      </c>
      <c r="H668" s="749">
        <v>198197</v>
      </c>
      <c r="I668" s="749">
        <v>98197</v>
      </c>
      <c r="J668" s="749" t="s">
        <v>1474</v>
      </c>
      <c r="K668" s="749" t="s">
        <v>1056</v>
      </c>
      <c r="L668" s="752">
        <v>3546.579820974066</v>
      </c>
      <c r="M668" s="752">
        <v>1.4324000000000001</v>
      </c>
      <c r="N668" s="753">
        <v>5080.1209355632527</v>
      </c>
    </row>
    <row r="669" spans="1:14" ht="14.4" customHeight="1" x14ac:dyDescent="0.3">
      <c r="A669" s="747" t="s">
        <v>583</v>
      </c>
      <c r="B669" s="748" t="s">
        <v>584</v>
      </c>
      <c r="C669" s="749" t="s">
        <v>603</v>
      </c>
      <c r="D669" s="750" t="s">
        <v>604</v>
      </c>
      <c r="E669" s="751">
        <v>50113001</v>
      </c>
      <c r="F669" s="750" t="s">
        <v>618</v>
      </c>
      <c r="G669" s="749" t="s">
        <v>619</v>
      </c>
      <c r="H669" s="749">
        <v>198203</v>
      </c>
      <c r="I669" s="749">
        <v>98203</v>
      </c>
      <c r="J669" s="749" t="s">
        <v>1474</v>
      </c>
      <c r="K669" s="749" t="s">
        <v>1475</v>
      </c>
      <c r="L669" s="752">
        <v>19472.46506179779</v>
      </c>
      <c r="M669" s="752">
        <v>0.27510000000000001</v>
      </c>
      <c r="N669" s="753">
        <v>5356.8751385005726</v>
      </c>
    </row>
    <row r="670" spans="1:14" ht="14.4" customHeight="1" x14ac:dyDescent="0.3">
      <c r="A670" s="747" t="s">
        <v>583</v>
      </c>
      <c r="B670" s="748" t="s">
        <v>584</v>
      </c>
      <c r="C670" s="749" t="s">
        <v>603</v>
      </c>
      <c r="D670" s="750" t="s">
        <v>604</v>
      </c>
      <c r="E670" s="751">
        <v>50113001</v>
      </c>
      <c r="F670" s="750" t="s">
        <v>618</v>
      </c>
      <c r="G670" s="749" t="s">
        <v>637</v>
      </c>
      <c r="H670" s="749">
        <v>112572</v>
      </c>
      <c r="I670" s="749">
        <v>112572</v>
      </c>
      <c r="J670" s="749" t="s">
        <v>1073</v>
      </c>
      <c r="K670" s="749" t="s">
        <v>1074</v>
      </c>
      <c r="L670" s="752">
        <v>64.859999999999985</v>
      </c>
      <c r="M670" s="752">
        <v>3</v>
      </c>
      <c r="N670" s="753">
        <v>194.57999999999996</v>
      </c>
    </row>
    <row r="671" spans="1:14" ht="14.4" customHeight="1" x14ac:dyDescent="0.3">
      <c r="A671" s="747" t="s">
        <v>583</v>
      </c>
      <c r="B671" s="748" t="s">
        <v>584</v>
      </c>
      <c r="C671" s="749" t="s">
        <v>603</v>
      </c>
      <c r="D671" s="750" t="s">
        <v>604</v>
      </c>
      <c r="E671" s="751">
        <v>50113001</v>
      </c>
      <c r="F671" s="750" t="s">
        <v>618</v>
      </c>
      <c r="G671" s="749" t="s">
        <v>637</v>
      </c>
      <c r="H671" s="749">
        <v>191788</v>
      </c>
      <c r="I671" s="749">
        <v>91788</v>
      </c>
      <c r="J671" s="749" t="s">
        <v>1075</v>
      </c>
      <c r="K671" s="749" t="s">
        <v>1076</v>
      </c>
      <c r="L671" s="752">
        <v>9.1326315789473682</v>
      </c>
      <c r="M671" s="752">
        <v>19</v>
      </c>
      <c r="N671" s="753">
        <v>173.52</v>
      </c>
    </row>
    <row r="672" spans="1:14" ht="14.4" customHeight="1" x14ac:dyDescent="0.3">
      <c r="A672" s="747" t="s">
        <v>583</v>
      </c>
      <c r="B672" s="748" t="s">
        <v>584</v>
      </c>
      <c r="C672" s="749" t="s">
        <v>603</v>
      </c>
      <c r="D672" s="750" t="s">
        <v>604</v>
      </c>
      <c r="E672" s="751">
        <v>50113001</v>
      </c>
      <c r="F672" s="750" t="s">
        <v>618</v>
      </c>
      <c r="G672" s="749" t="s">
        <v>637</v>
      </c>
      <c r="H672" s="749">
        <v>106618</v>
      </c>
      <c r="I672" s="749">
        <v>6618</v>
      </c>
      <c r="J672" s="749" t="s">
        <v>1077</v>
      </c>
      <c r="K672" s="749" t="s">
        <v>1078</v>
      </c>
      <c r="L672" s="752">
        <v>19.579999999999998</v>
      </c>
      <c r="M672" s="752">
        <v>8</v>
      </c>
      <c r="N672" s="753">
        <v>156.63999999999999</v>
      </c>
    </row>
    <row r="673" spans="1:14" ht="14.4" customHeight="1" x14ac:dyDescent="0.3">
      <c r="A673" s="747" t="s">
        <v>583</v>
      </c>
      <c r="B673" s="748" t="s">
        <v>584</v>
      </c>
      <c r="C673" s="749" t="s">
        <v>603</v>
      </c>
      <c r="D673" s="750" t="s">
        <v>604</v>
      </c>
      <c r="E673" s="751">
        <v>50113001</v>
      </c>
      <c r="F673" s="750" t="s">
        <v>618</v>
      </c>
      <c r="G673" s="749" t="s">
        <v>619</v>
      </c>
      <c r="H673" s="749">
        <v>184398</v>
      </c>
      <c r="I673" s="749">
        <v>84398</v>
      </c>
      <c r="J673" s="749" t="s">
        <v>1079</v>
      </c>
      <c r="K673" s="749" t="s">
        <v>1080</v>
      </c>
      <c r="L673" s="752">
        <v>114.18</v>
      </c>
      <c r="M673" s="752">
        <v>2</v>
      </c>
      <c r="N673" s="753">
        <v>228.36</v>
      </c>
    </row>
    <row r="674" spans="1:14" ht="14.4" customHeight="1" x14ac:dyDescent="0.3">
      <c r="A674" s="747" t="s">
        <v>583</v>
      </c>
      <c r="B674" s="748" t="s">
        <v>584</v>
      </c>
      <c r="C674" s="749" t="s">
        <v>603</v>
      </c>
      <c r="D674" s="750" t="s">
        <v>604</v>
      </c>
      <c r="E674" s="751">
        <v>50113001</v>
      </c>
      <c r="F674" s="750" t="s">
        <v>618</v>
      </c>
      <c r="G674" s="749" t="s">
        <v>619</v>
      </c>
      <c r="H674" s="749">
        <v>184400</v>
      </c>
      <c r="I674" s="749">
        <v>84400</v>
      </c>
      <c r="J674" s="749" t="s">
        <v>1081</v>
      </c>
      <c r="K674" s="749" t="s">
        <v>1082</v>
      </c>
      <c r="L674" s="752">
        <v>255.25999999999996</v>
      </c>
      <c r="M674" s="752">
        <v>1</v>
      </c>
      <c r="N674" s="753">
        <v>255.25999999999996</v>
      </c>
    </row>
    <row r="675" spans="1:14" ht="14.4" customHeight="1" x14ac:dyDescent="0.3">
      <c r="A675" s="747" t="s">
        <v>583</v>
      </c>
      <c r="B675" s="748" t="s">
        <v>584</v>
      </c>
      <c r="C675" s="749" t="s">
        <v>603</v>
      </c>
      <c r="D675" s="750" t="s">
        <v>604</v>
      </c>
      <c r="E675" s="751">
        <v>50113001</v>
      </c>
      <c r="F675" s="750" t="s">
        <v>618</v>
      </c>
      <c r="G675" s="749" t="s">
        <v>619</v>
      </c>
      <c r="H675" s="749">
        <v>184399</v>
      </c>
      <c r="I675" s="749">
        <v>84399</v>
      </c>
      <c r="J675" s="749" t="s">
        <v>1083</v>
      </c>
      <c r="K675" s="749" t="s">
        <v>1084</v>
      </c>
      <c r="L675" s="752">
        <v>126.35000000000001</v>
      </c>
      <c r="M675" s="752">
        <v>7</v>
      </c>
      <c r="N675" s="753">
        <v>884.45</v>
      </c>
    </row>
    <row r="676" spans="1:14" ht="14.4" customHeight="1" x14ac:dyDescent="0.3">
      <c r="A676" s="747" t="s">
        <v>583</v>
      </c>
      <c r="B676" s="748" t="s">
        <v>584</v>
      </c>
      <c r="C676" s="749" t="s">
        <v>603</v>
      </c>
      <c r="D676" s="750" t="s">
        <v>604</v>
      </c>
      <c r="E676" s="751">
        <v>50113001</v>
      </c>
      <c r="F676" s="750" t="s">
        <v>618</v>
      </c>
      <c r="G676" s="749" t="s">
        <v>637</v>
      </c>
      <c r="H676" s="749">
        <v>163754</v>
      </c>
      <c r="I676" s="749">
        <v>163754</v>
      </c>
      <c r="J676" s="749" t="s">
        <v>1476</v>
      </c>
      <c r="K676" s="749" t="s">
        <v>1477</v>
      </c>
      <c r="L676" s="752">
        <v>149.33000000000001</v>
      </c>
      <c r="M676" s="752">
        <v>1</v>
      </c>
      <c r="N676" s="753">
        <v>149.33000000000001</v>
      </c>
    </row>
    <row r="677" spans="1:14" ht="14.4" customHeight="1" x14ac:dyDescent="0.3">
      <c r="A677" s="747" t="s">
        <v>583</v>
      </c>
      <c r="B677" s="748" t="s">
        <v>584</v>
      </c>
      <c r="C677" s="749" t="s">
        <v>603</v>
      </c>
      <c r="D677" s="750" t="s">
        <v>604</v>
      </c>
      <c r="E677" s="751">
        <v>50113001</v>
      </c>
      <c r="F677" s="750" t="s">
        <v>618</v>
      </c>
      <c r="G677" s="749" t="s">
        <v>619</v>
      </c>
      <c r="H677" s="749">
        <v>194301</v>
      </c>
      <c r="I677" s="749">
        <v>194301</v>
      </c>
      <c r="J677" s="749" t="s">
        <v>1478</v>
      </c>
      <c r="K677" s="749" t="s">
        <v>1479</v>
      </c>
      <c r="L677" s="752">
        <v>468.2</v>
      </c>
      <c r="M677" s="752">
        <v>1</v>
      </c>
      <c r="N677" s="753">
        <v>468.2</v>
      </c>
    </row>
    <row r="678" spans="1:14" ht="14.4" customHeight="1" x14ac:dyDescent="0.3">
      <c r="A678" s="747" t="s">
        <v>583</v>
      </c>
      <c r="B678" s="748" t="s">
        <v>584</v>
      </c>
      <c r="C678" s="749" t="s">
        <v>603</v>
      </c>
      <c r="D678" s="750" t="s">
        <v>604</v>
      </c>
      <c r="E678" s="751">
        <v>50113001</v>
      </c>
      <c r="F678" s="750" t="s">
        <v>618</v>
      </c>
      <c r="G678" s="749" t="s">
        <v>619</v>
      </c>
      <c r="H678" s="749">
        <v>207962</v>
      </c>
      <c r="I678" s="749">
        <v>207962</v>
      </c>
      <c r="J678" s="749" t="s">
        <v>1085</v>
      </c>
      <c r="K678" s="749" t="s">
        <v>1086</v>
      </c>
      <c r="L678" s="752">
        <v>32.89</v>
      </c>
      <c r="M678" s="752">
        <v>2</v>
      </c>
      <c r="N678" s="753">
        <v>65.78</v>
      </c>
    </row>
    <row r="679" spans="1:14" ht="14.4" customHeight="1" x14ac:dyDescent="0.3">
      <c r="A679" s="747" t="s">
        <v>583</v>
      </c>
      <c r="B679" s="748" t="s">
        <v>584</v>
      </c>
      <c r="C679" s="749" t="s">
        <v>603</v>
      </c>
      <c r="D679" s="750" t="s">
        <v>604</v>
      </c>
      <c r="E679" s="751">
        <v>50113001</v>
      </c>
      <c r="F679" s="750" t="s">
        <v>618</v>
      </c>
      <c r="G679" s="749" t="s">
        <v>619</v>
      </c>
      <c r="H679" s="749">
        <v>100536</v>
      </c>
      <c r="I679" s="749">
        <v>536</v>
      </c>
      <c r="J679" s="749" t="s">
        <v>1480</v>
      </c>
      <c r="K679" s="749" t="s">
        <v>631</v>
      </c>
      <c r="L679" s="752">
        <v>140.24000000000004</v>
      </c>
      <c r="M679" s="752">
        <v>2</v>
      </c>
      <c r="N679" s="753">
        <v>280.48000000000008</v>
      </c>
    </row>
    <row r="680" spans="1:14" ht="14.4" customHeight="1" x14ac:dyDescent="0.3">
      <c r="A680" s="747" t="s">
        <v>583</v>
      </c>
      <c r="B680" s="748" t="s">
        <v>584</v>
      </c>
      <c r="C680" s="749" t="s">
        <v>603</v>
      </c>
      <c r="D680" s="750" t="s">
        <v>604</v>
      </c>
      <c r="E680" s="751">
        <v>50113001</v>
      </c>
      <c r="F680" s="750" t="s">
        <v>618</v>
      </c>
      <c r="G680" s="749" t="s">
        <v>637</v>
      </c>
      <c r="H680" s="749">
        <v>155824</v>
      </c>
      <c r="I680" s="749">
        <v>55824</v>
      </c>
      <c r="J680" s="749" t="s">
        <v>1087</v>
      </c>
      <c r="K680" s="749" t="s">
        <v>1090</v>
      </c>
      <c r="L680" s="752">
        <v>50.72571428571429</v>
      </c>
      <c r="M680" s="752">
        <v>7</v>
      </c>
      <c r="N680" s="753">
        <v>355.08000000000004</v>
      </c>
    </row>
    <row r="681" spans="1:14" ht="14.4" customHeight="1" x14ac:dyDescent="0.3">
      <c r="A681" s="747" t="s">
        <v>583</v>
      </c>
      <c r="B681" s="748" t="s">
        <v>584</v>
      </c>
      <c r="C681" s="749" t="s">
        <v>603</v>
      </c>
      <c r="D681" s="750" t="s">
        <v>604</v>
      </c>
      <c r="E681" s="751">
        <v>50113001</v>
      </c>
      <c r="F681" s="750" t="s">
        <v>618</v>
      </c>
      <c r="G681" s="749" t="s">
        <v>637</v>
      </c>
      <c r="H681" s="749">
        <v>155823</v>
      </c>
      <c r="I681" s="749">
        <v>55823</v>
      </c>
      <c r="J681" s="749" t="s">
        <v>1087</v>
      </c>
      <c r="K681" s="749" t="s">
        <v>1089</v>
      </c>
      <c r="L681" s="752">
        <v>33.874347826086954</v>
      </c>
      <c r="M681" s="752">
        <v>23</v>
      </c>
      <c r="N681" s="753">
        <v>779.1099999999999</v>
      </c>
    </row>
    <row r="682" spans="1:14" ht="14.4" customHeight="1" x14ac:dyDescent="0.3">
      <c r="A682" s="747" t="s">
        <v>583</v>
      </c>
      <c r="B682" s="748" t="s">
        <v>584</v>
      </c>
      <c r="C682" s="749" t="s">
        <v>603</v>
      </c>
      <c r="D682" s="750" t="s">
        <v>604</v>
      </c>
      <c r="E682" s="751">
        <v>50113001</v>
      </c>
      <c r="F682" s="750" t="s">
        <v>618</v>
      </c>
      <c r="G682" s="749" t="s">
        <v>637</v>
      </c>
      <c r="H682" s="749">
        <v>107981</v>
      </c>
      <c r="I682" s="749">
        <v>7981</v>
      </c>
      <c r="J682" s="749" t="s">
        <v>1087</v>
      </c>
      <c r="K682" s="749" t="s">
        <v>1088</v>
      </c>
      <c r="L682" s="752">
        <v>50.721818181818186</v>
      </c>
      <c r="M682" s="752">
        <v>11</v>
      </c>
      <c r="N682" s="753">
        <v>557.94000000000005</v>
      </c>
    </row>
    <row r="683" spans="1:14" ht="14.4" customHeight="1" x14ac:dyDescent="0.3">
      <c r="A683" s="747" t="s">
        <v>583</v>
      </c>
      <c r="B683" s="748" t="s">
        <v>584</v>
      </c>
      <c r="C683" s="749" t="s">
        <v>603</v>
      </c>
      <c r="D683" s="750" t="s">
        <v>604</v>
      </c>
      <c r="E683" s="751">
        <v>50113001</v>
      </c>
      <c r="F683" s="750" t="s">
        <v>618</v>
      </c>
      <c r="G683" s="749" t="s">
        <v>637</v>
      </c>
      <c r="H683" s="749">
        <v>185206</v>
      </c>
      <c r="I683" s="749">
        <v>185206</v>
      </c>
      <c r="J683" s="749" t="s">
        <v>1091</v>
      </c>
      <c r="K683" s="749" t="s">
        <v>1092</v>
      </c>
      <c r="L683" s="752">
        <v>342.87999999999994</v>
      </c>
      <c r="M683" s="752">
        <v>3</v>
      </c>
      <c r="N683" s="753">
        <v>1028.6399999999999</v>
      </c>
    </row>
    <row r="684" spans="1:14" ht="14.4" customHeight="1" x14ac:dyDescent="0.3">
      <c r="A684" s="747" t="s">
        <v>583</v>
      </c>
      <c r="B684" s="748" t="s">
        <v>584</v>
      </c>
      <c r="C684" s="749" t="s">
        <v>603</v>
      </c>
      <c r="D684" s="750" t="s">
        <v>604</v>
      </c>
      <c r="E684" s="751">
        <v>50113001</v>
      </c>
      <c r="F684" s="750" t="s">
        <v>618</v>
      </c>
      <c r="G684" s="749" t="s">
        <v>637</v>
      </c>
      <c r="H684" s="749">
        <v>187607</v>
      </c>
      <c r="I684" s="749">
        <v>187607</v>
      </c>
      <c r="J684" s="749" t="s">
        <v>1481</v>
      </c>
      <c r="K684" s="749" t="s">
        <v>1482</v>
      </c>
      <c r="L684" s="752">
        <v>300.90000000000003</v>
      </c>
      <c r="M684" s="752">
        <v>11</v>
      </c>
      <c r="N684" s="753">
        <v>3309.9000000000005</v>
      </c>
    </row>
    <row r="685" spans="1:14" ht="14.4" customHeight="1" x14ac:dyDescent="0.3">
      <c r="A685" s="747" t="s">
        <v>583</v>
      </c>
      <c r="B685" s="748" t="s">
        <v>584</v>
      </c>
      <c r="C685" s="749" t="s">
        <v>603</v>
      </c>
      <c r="D685" s="750" t="s">
        <v>604</v>
      </c>
      <c r="E685" s="751">
        <v>50113001</v>
      </c>
      <c r="F685" s="750" t="s">
        <v>618</v>
      </c>
      <c r="G685" s="749" t="s">
        <v>619</v>
      </c>
      <c r="H685" s="749">
        <v>144563</v>
      </c>
      <c r="I685" s="749">
        <v>144563</v>
      </c>
      <c r="J685" s="749" t="s">
        <v>1097</v>
      </c>
      <c r="K685" s="749" t="s">
        <v>1099</v>
      </c>
      <c r="L685" s="752">
        <v>179.51845315126741</v>
      </c>
      <c r="M685" s="752">
        <v>109.8386194</v>
      </c>
      <c r="N685" s="753">
        <v>19718.059050958793</v>
      </c>
    </row>
    <row r="686" spans="1:14" ht="14.4" customHeight="1" x14ac:dyDescent="0.3">
      <c r="A686" s="747" t="s">
        <v>583</v>
      </c>
      <c r="B686" s="748" t="s">
        <v>584</v>
      </c>
      <c r="C686" s="749" t="s">
        <v>603</v>
      </c>
      <c r="D686" s="750" t="s">
        <v>604</v>
      </c>
      <c r="E686" s="751">
        <v>50113001</v>
      </c>
      <c r="F686" s="750" t="s">
        <v>618</v>
      </c>
      <c r="G686" s="749" t="s">
        <v>619</v>
      </c>
      <c r="H686" s="749">
        <v>144562</v>
      </c>
      <c r="I686" s="749">
        <v>144562</v>
      </c>
      <c r="J686" s="749" t="s">
        <v>1097</v>
      </c>
      <c r="K686" s="749" t="s">
        <v>1098</v>
      </c>
      <c r="L686" s="752">
        <v>104.34994099775328</v>
      </c>
      <c r="M686" s="752">
        <v>36.021073299999998</v>
      </c>
      <c r="N686" s="753">
        <v>3758.7968735307459</v>
      </c>
    </row>
    <row r="687" spans="1:14" ht="14.4" customHeight="1" x14ac:dyDescent="0.3">
      <c r="A687" s="747" t="s">
        <v>583</v>
      </c>
      <c r="B687" s="748" t="s">
        <v>584</v>
      </c>
      <c r="C687" s="749" t="s">
        <v>603</v>
      </c>
      <c r="D687" s="750" t="s">
        <v>604</v>
      </c>
      <c r="E687" s="751">
        <v>50113001</v>
      </c>
      <c r="F687" s="750" t="s">
        <v>618</v>
      </c>
      <c r="G687" s="749" t="s">
        <v>637</v>
      </c>
      <c r="H687" s="749">
        <v>180367</v>
      </c>
      <c r="I687" s="749">
        <v>180367</v>
      </c>
      <c r="J687" s="749" t="s">
        <v>1106</v>
      </c>
      <c r="K687" s="749" t="s">
        <v>1107</v>
      </c>
      <c r="L687" s="752">
        <v>388.51</v>
      </c>
      <c r="M687" s="752">
        <v>1</v>
      </c>
      <c r="N687" s="753">
        <v>388.51</v>
      </c>
    </row>
    <row r="688" spans="1:14" ht="14.4" customHeight="1" x14ac:dyDescent="0.3">
      <c r="A688" s="747" t="s">
        <v>583</v>
      </c>
      <c r="B688" s="748" t="s">
        <v>584</v>
      </c>
      <c r="C688" s="749" t="s">
        <v>603</v>
      </c>
      <c r="D688" s="750" t="s">
        <v>604</v>
      </c>
      <c r="E688" s="751">
        <v>50113001</v>
      </c>
      <c r="F688" s="750" t="s">
        <v>618</v>
      </c>
      <c r="G688" s="749" t="s">
        <v>637</v>
      </c>
      <c r="H688" s="749">
        <v>180386</v>
      </c>
      <c r="I688" s="749">
        <v>180386</v>
      </c>
      <c r="J688" s="749" t="s">
        <v>1108</v>
      </c>
      <c r="K688" s="749" t="s">
        <v>1109</v>
      </c>
      <c r="L688" s="752">
        <v>818.78499999999997</v>
      </c>
      <c r="M688" s="752">
        <v>4</v>
      </c>
      <c r="N688" s="753">
        <v>3275.14</v>
      </c>
    </row>
    <row r="689" spans="1:14" ht="14.4" customHeight="1" x14ac:dyDescent="0.3">
      <c r="A689" s="747" t="s">
        <v>583</v>
      </c>
      <c r="B689" s="748" t="s">
        <v>584</v>
      </c>
      <c r="C689" s="749" t="s">
        <v>603</v>
      </c>
      <c r="D689" s="750" t="s">
        <v>604</v>
      </c>
      <c r="E689" s="751">
        <v>50113001</v>
      </c>
      <c r="F689" s="750" t="s">
        <v>618</v>
      </c>
      <c r="G689" s="749" t="s">
        <v>637</v>
      </c>
      <c r="H689" s="749">
        <v>144420</v>
      </c>
      <c r="I689" s="749">
        <v>144420</v>
      </c>
      <c r="J689" s="749" t="s">
        <v>1110</v>
      </c>
      <c r="K689" s="749" t="s">
        <v>1112</v>
      </c>
      <c r="L689" s="752">
        <v>204.52116199235823</v>
      </c>
      <c r="M689" s="752">
        <v>19.836970700000002</v>
      </c>
      <c r="N689" s="753">
        <v>4057.0802979723644</v>
      </c>
    </row>
    <row r="690" spans="1:14" ht="14.4" customHeight="1" x14ac:dyDescent="0.3">
      <c r="A690" s="747" t="s">
        <v>583</v>
      </c>
      <c r="B690" s="748" t="s">
        <v>584</v>
      </c>
      <c r="C690" s="749" t="s">
        <v>603</v>
      </c>
      <c r="D690" s="750" t="s">
        <v>604</v>
      </c>
      <c r="E690" s="751">
        <v>50113001</v>
      </c>
      <c r="F690" s="750" t="s">
        <v>618</v>
      </c>
      <c r="G690" s="749" t="s">
        <v>637</v>
      </c>
      <c r="H690" s="749">
        <v>144418</v>
      </c>
      <c r="I690" s="749">
        <v>144418</v>
      </c>
      <c r="J690" s="749" t="s">
        <v>1110</v>
      </c>
      <c r="K690" s="749" t="s">
        <v>1111</v>
      </c>
      <c r="L690" s="752">
        <v>474.27139668415566</v>
      </c>
      <c r="M690" s="752">
        <v>13.527618400000001</v>
      </c>
      <c r="N690" s="753">
        <v>6415.7624723782837</v>
      </c>
    </row>
    <row r="691" spans="1:14" ht="14.4" customHeight="1" x14ac:dyDescent="0.3">
      <c r="A691" s="747" t="s">
        <v>583</v>
      </c>
      <c r="B691" s="748" t="s">
        <v>584</v>
      </c>
      <c r="C691" s="749" t="s">
        <v>603</v>
      </c>
      <c r="D691" s="750" t="s">
        <v>604</v>
      </c>
      <c r="E691" s="751">
        <v>50113001</v>
      </c>
      <c r="F691" s="750" t="s">
        <v>618</v>
      </c>
      <c r="G691" s="749" t="s">
        <v>637</v>
      </c>
      <c r="H691" s="749">
        <v>844415</v>
      </c>
      <c r="I691" s="749">
        <v>104239</v>
      </c>
      <c r="J691" s="749" t="s">
        <v>1113</v>
      </c>
      <c r="K691" s="749" t="s">
        <v>1114</v>
      </c>
      <c r="L691" s="752">
        <v>90.650168064223095</v>
      </c>
      <c r="M691" s="752">
        <v>20.253927799999996</v>
      </c>
      <c r="N691" s="753">
        <v>1836.0219590306399</v>
      </c>
    </row>
    <row r="692" spans="1:14" ht="14.4" customHeight="1" x14ac:dyDescent="0.3">
      <c r="A692" s="747" t="s">
        <v>583</v>
      </c>
      <c r="B692" s="748" t="s">
        <v>584</v>
      </c>
      <c r="C692" s="749" t="s">
        <v>603</v>
      </c>
      <c r="D692" s="750" t="s">
        <v>604</v>
      </c>
      <c r="E692" s="751">
        <v>50113001</v>
      </c>
      <c r="F692" s="750" t="s">
        <v>618</v>
      </c>
      <c r="G692" s="749" t="s">
        <v>585</v>
      </c>
      <c r="H692" s="749">
        <v>209360</v>
      </c>
      <c r="I692" s="749">
        <v>209360</v>
      </c>
      <c r="J692" s="749" t="s">
        <v>1483</v>
      </c>
      <c r="K692" s="749" t="s">
        <v>1484</v>
      </c>
      <c r="L692" s="752">
        <v>167.17999999999998</v>
      </c>
      <c r="M692" s="752">
        <v>10</v>
      </c>
      <c r="N692" s="753">
        <v>1671.7999999999997</v>
      </c>
    </row>
    <row r="693" spans="1:14" ht="14.4" customHeight="1" x14ac:dyDescent="0.3">
      <c r="A693" s="747" t="s">
        <v>583</v>
      </c>
      <c r="B693" s="748" t="s">
        <v>584</v>
      </c>
      <c r="C693" s="749" t="s">
        <v>603</v>
      </c>
      <c r="D693" s="750" t="s">
        <v>604</v>
      </c>
      <c r="E693" s="751">
        <v>50113001</v>
      </c>
      <c r="F693" s="750" t="s">
        <v>618</v>
      </c>
      <c r="G693" s="749" t="s">
        <v>619</v>
      </c>
      <c r="H693" s="749">
        <v>214912</v>
      </c>
      <c r="I693" s="749">
        <v>214912</v>
      </c>
      <c r="J693" s="749" t="s">
        <v>1115</v>
      </c>
      <c r="K693" s="749" t="s">
        <v>1485</v>
      </c>
      <c r="L693" s="752">
        <v>130.16999999999999</v>
      </c>
      <c r="M693" s="752">
        <v>5</v>
      </c>
      <c r="N693" s="753">
        <v>650.84999999999991</v>
      </c>
    </row>
    <row r="694" spans="1:14" ht="14.4" customHeight="1" x14ac:dyDescent="0.3">
      <c r="A694" s="747" t="s">
        <v>583</v>
      </c>
      <c r="B694" s="748" t="s">
        <v>584</v>
      </c>
      <c r="C694" s="749" t="s">
        <v>603</v>
      </c>
      <c r="D694" s="750" t="s">
        <v>604</v>
      </c>
      <c r="E694" s="751">
        <v>50113001</v>
      </c>
      <c r="F694" s="750" t="s">
        <v>618</v>
      </c>
      <c r="G694" s="749" t="s">
        <v>637</v>
      </c>
      <c r="H694" s="749">
        <v>157871</v>
      </c>
      <c r="I694" s="749">
        <v>157871</v>
      </c>
      <c r="J694" s="749" t="s">
        <v>1486</v>
      </c>
      <c r="K694" s="749" t="s">
        <v>1487</v>
      </c>
      <c r="L694" s="752">
        <v>165.00000000000003</v>
      </c>
      <c r="M694" s="752">
        <v>1</v>
      </c>
      <c r="N694" s="753">
        <v>165.00000000000003</v>
      </c>
    </row>
    <row r="695" spans="1:14" ht="14.4" customHeight="1" x14ac:dyDescent="0.3">
      <c r="A695" s="747" t="s">
        <v>583</v>
      </c>
      <c r="B695" s="748" t="s">
        <v>584</v>
      </c>
      <c r="C695" s="749" t="s">
        <v>603</v>
      </c>
      <c r="D695" s="750" t="s">
        <v>604</v>
      </c>
      <c r="E695" s="751">
        <v>50113001</v>
      </c>
      <c r="F695" s="750" t="s">
        <v>618</v>
      </c>
      <c r="G695" s="749" t="s">
        <v>637</v>
      </c>
      <c r="H695" s="749">
        <v>850729</v>
      </c>
      <c r="I695" s="749">
        <v>157875</v>
      </c>
      <c r="J695" s="749" t="s">
        <v>1488</v>
      </c>
      <c r="K695" s="749" t="s">
        <v>1489</v>
      </c>
      <c r="L695" s="752">
        <v>225.5</v>
      </c>
      <c r="M695" s="752">
        <v>1</v>
      </c>
      <c r="N695" s="753">
        <v>225.5</v>
      </c>
    </row>
    <row r="696" spans="1:14" ht="14.4" customHeight="1" x14ac:dyDescent="0.3">
      <c r="A696" s="747" t="s">
        <v>583</v>
      </c>
      <c r="B696" s="748" t="s">
        <v>584</v>
      </c>
      <c r="C696" s="749" t="s">
        <v>603</v>
      </c>
      <c r="D696" s="750" t="s">
        <v>604</v>
      </c>
      <c r="E696" s="751">
        <v>50113001</v>
      </c>
      <c r="F696" s="750" t="s">
        <v>618</v>
      </c>
      <c r="G696" s="749" t="s">
        <v>619</v>
      </c>
      <c r="H696" s="749">
        <v>848950</v>
      </c>
      <c r="I696" s="749">
        <v>155148</v>
      </c>
      <c r="J696" s="749" t="s">
        <v>1490</v>
      </c>
      <c r="K696" s="749" t="s">
        <v>1491</v>
      </c>
      <c r="L696" s="752">
        <v>20.460000000000004</v>
      </c>
      <c r="M696" s="752">
        <v>5</v>
      </c>
      <c r="N696" s="753">
        <v>102.30000000000003</v>
      </c>
    </row>
    <row r="697" spans="1:14" ht="14.4" customHeight="1" x14ac:dyDescent="0.3">
      <c r="A697" s="747" t="s">
        <v>583</v>
      </c>
      <c r="B697" s="748" t="s">
        <v>584</v>
      </c>
      <c r="C697" s="749" t="s">
        <v>603</v>
      </c>
      <c r="D697" s="750" t="s">
        <v>604</v>
      </c>
      <c r="E697" s="751">
        <v>50113001</v>
      </c>
      <c r="F697" s="750" t="s">
        <v>618</v>
      </c>
      <c r="G697" s="749" t="s">
        <v>619</v>
      </c>
      <c r="H697" s="749">
        <v>207819</v>
      </c>
      <c r="I697" s="749">
        <v>207819</v>
      </c>
      <c r="J697" s="749" t="s">
        <v>1490</v>
      </c>
      <c r="K697" s="749" t="s">
        <v>1492</v>
      </c>
      <c r="L697" s="752">
        <v>20.083750000000002</v>
      </c>
      <c r="M697" s="752">
        <v>40</v>
      </c>
      <c r="N697" s="753">
        <v>803.35</v>
      </c>
    </row>
    <row r="698" spans="1:14" ht="14.4" customHeight="1" x14ac:dyDescent="0.3">
      <c r="A698" s="747" t="s">
        <v>583</v>
      </c>
      <c r="B698" s="748" t="s">
        <v>584</v>
      </c>
      <c r="C698" s="749" t="s">
        <v>603</v>
      </c>
      <c r="D698" s="750" t="s">
        <v>604</v>
      </c>
      <c r="E698" s="751">
        <v>50113001</v>
      </c>
      <c r="F698" s="750" t="s">
        <v>618</v>
      </c>
      <c r="G698" s="749" t="s">
        <v>619</v>
      </c>
      <c r="H698" s="749">
        <v>394404</v>
      </c>
      <c r="I698" s="749">
        <v>168373</v>
      </c>
      <c r="J698" s="749" t="s">
        <v>1493</v>
      </c>
      <c r="K698" s="749" t="s">
        <v>1494</v>
      </c>
      <c r="L698" s="752">
        <v>1147.94</v>
      </c>
      <c r="M698" s="752">
        <v>1</v>
      </c>
      <c r="N698" s="753">
        <v>1147.94</v>
      </c>
    </row>
    <row r="699" spans="1:14" ht="14.4" customHeight="1" x14ac:dyDescent="0.3">
      <c r="A699" s="747" t="s">
        <v>583</v>
      </c>
      <c r="B699" s="748" t="s">
        <v>584</v>
      </c>
      <c r="C699" s="749" t="s">
        <v>603</v>
      </c>
      <c r="D699" s="750" t="s">
        <v>604</v>
      </c>
      <c r="E699" s="751">
        <v>50113001</v>
      </c>
      <c r="F699" s="750" t="s">
        <v>618</v>
      </c>
      <c r="G699" s="749" t="s">
        <v>585</v>
      </c>
      <c r="H699" s="749">
        <v>210703</v>
      </c>
      <c r="I699" s="749">
        <v>210703</v>
      </c>
      <c r="J699" s="749" t="s">
        <v>1495</v>
      </c>
      <c r="K699" s="749" t="s">
        <v>1496</v>
      </c>
      <c r="L699" s="752">
        <v>237.15000000000003</v>
      </c>
      <c r="M699" s="752">
        <v>2</v>
      </c>
      <c r="N699" s="753">
        <v>474.30000000000007</v>
      </c>
    </row>
    <row r="700" spans="1:14" ht="14.4" customHeight="1" x14ac:dyDescent="0.3">
      <c r="A700" s="747" t="s">
        <v>583</v>
      </c>
      <c r="B700" s="748" t="s">
        <v>584</v>
      </c>
      <c r="C700" s="749" t="s">
        <v>603</v>
      </c>
      <c r="D700" s="750" t="s">
        <v>604</v>
      </c>
      <c r="E700" s="751">
        <v>50113001</v>
      </c>
      <c r="F700" s="750" t="s">
        <v>618</v>
      </c>
      <c r="G700" s="749" t="s">
        <v>637</v>
      </c>
      <c r="H700" s="749">
        <v>398010</v>
      </c>
      <c r="I700" s="749">
        <v>210546</v>
      </c>
      <c r="J700" s="749" t="s">
        <v>1497</v>
      </c>
      <c r="K700" s="749" t="s">
        <v>1498</v>
      </c>
      <c r="L700" s="752">
        <v>1043.9799999999998</v>
      </c>
      <c r="M700" s="752">
        <v>1</v>
      </c>
      <c r="N700" s="753">
        <v>1043.9799999999998</v>
      </c>
    </row>
    <row r="701" spans="1:14" ht="14.4" customHeight="1" x14ac:dyDescent="0.3">
      <c r="A701" s="747" t="s">
        <v>583</v>
      </c>
      <c r="B701" s="748" t="s">
        <v>584</v>
      </c>
      <c r="C701" s="749" t="s">
        <v>603</v>
      </c>
      <c r="D701" s="750" t="s">
        <v>604</v>
      </c>
      <c r="E701" s="751">
        <v>50113001</v>
      </c>
      <c r="F701" s="750" t="s">
        <v>618</v>
      </c>
      <c r="G701" s="749" t="s">
        <v>619</v>
      </c>
      <c r="H701" s="749">
        <v>845796</v>
      </c>
      <c r="I701" s="749">
        <v>126031</v>
      </c>
      <c r="J701" s="749" t="s">
        <v>1499</v>
      </c>
      <c r="K701" s="749" t="s">
        <v>1033</v>
      </c>
      <c r="L701" s="752">
        <v>57.96</v>
      </c>
      <c r="M701" s="752">
        <v>1</v>
      </c>
      <c r="N701" s="753">
        <v>57.96</v>
      </c>
    </row>
    <row r="702" spans="1:14" ht="14.4" customHeight="1" x14ac:dyDescent="0.3">
      <c r="A702" s="747" t="s">
        <v>583</v>
      </c>
      <c r="B702" s="748" t="s">
        <v>584</v>
      </c>
      <c r="C702" s="749" t="s">
        <v>603</v>
      </c>
      <c r="D702" s="750" t="s">
        <v>604</v>
      </c>
      <c r="E702" s="751">
        <v>50113001</v>
      </c>
      <c r="F702" s="750" t="s">
        <v>618</v>
      </c>
      <c r="G702" s="749" t="s">
        <v>637</v>
      </c>
      <c r="H702" s="749">
        <v>845220</v>
      </c>
      <c r="I702" s="749">
        <v>101211</v>
      </c>
      <c r="J702" s="749" t="s">
        <v>1130</v>
      </c>
      <c r="K702" s="749" t="s">
        <v>1131</v>
      </c>
      <c r="L702" s="752">
        <v>219.57000000000002</v>
      </c>
      <c r="M702" s="752">
        <v>1</v>
      </c>
      <c r="N702" s="753">
        <v>219.57000000000002</v>
      </c>
    </row>
    <row r="703" spans="1:14" ht="14.4" customHeight="1" x14ac:dyDescent="0.3">
      <c r="A703" s="747" t="s">
        <v>583</v>
      </c>
      <c r="B703" s="748" t="s">
        <v>584</v>
      </c>
      <c r="C703" s="749" t="s">
        <v>603</v>
      </c>
      <c r="D703" s="750" t="s">
        <v>604</v>
      </c>
      <c r="E703" s="751">
        <v>50113001</v>
      </c>
      <c r="F703" s="750" t="s">
        <v>618</v>
      </c>
      <c r="G703" s="749" t="s">
        <v>619</v>
      </c>
      <c r="H703" s="749">
        <v>849831</v>
      </c>
      <c r="I703" s="749">
        <v>162008</v>
      </c>
      <c r="J703" s="749" t="s">
        <v>1500</v>
      </c>
      <c r="K703" s="749" t="s">
        <v>814</v>
      </c>
      <c r="L703" s="752">
        <v>170.85</v>
      </c>
      <c r="M703" s="752">
        <v>2</v>
      </c>
      <c r="N703" s="753">
        <v>341.7</v>
      </c>
    </row>
    <row r="704" spans="1:14" ht="14.4" customHeight="1" x14ac:dyDescent="0.3">
      <c r="A704" s="747" t="s">
        <v>583</v>
      </c>
      <c r="B704" s="748" t="s">
        <v>584</v>
      </c>
      <c r="C704" s="749" t="s">
        <v>603</v>
      </c>
      <c r="D704" s="750" t="s">
        <v>604</v>
      </c>
      <c r="E704" s="751">
        <v>50113001</v>
      </c>
      <c r="F704" s="750" t="s">
        <v>618</v>
      </c>
      <c r="G704" s="749" t="s">
        <v>619</v>
      </c>
      <c r="H704" s="749">
        <v>846340</v>
      </c>
      <c r="I704" s="749">
        <v>122690</v>
      </c>
      <c r="J704" s="749" t="s">
        <v>1132</v>
      </c>
      <c r="K704" s="749" t="s">
        <v>1458</v>
      </c>
      <c r="L704" s="752">
        <v>277.65999999999997</v>
      </c>
      <c r="M704" s="752">
        <v>3</v>
      </c>
      <c r="N704" s="753">
        <v>832.9799999999999</v>
      </c>
    </row>
    <row r="705" spans="1:14" ht="14.4" customHeight="1" x14ac:dyDescent="0.3">
      <c r="A705" s="747" t="s">
        <v>583</v>
      </c>
      <c r="B705" s="748" t="s">
        <v>584</v>
      </c>
      <c r="C705" s="749" t="s">
        <v>603</v>
      </c>
      <c r="D705" s="750" t="s">
        <v>604</v>
      </c>
      <c r="E705" s="751">
        <v>50113001</v>
      </c>
      <c r="F705" s="750" t="s">
        <v>618</v>
      </c>
      <c r="G705" s="749" t="s">
        <v>619</v>
      </c>
      <c r="H705" s="749">
        <v>846338</v>
      </c>
      <c r="I705" s="749">
        <v>122685</v>
      </c>
      <c r="J705" s="749" t="s">
        <v>1132</v>
      </c>
      <c r="K705" s="749" t="s">
        <v>814</v>
      </c>
      <c r="L705" s="752">
        <v>116.04</v>
      </c>
      <c r="M705" s="752">
        <v>3</v>
      </c>
      <c r="N705" s="753">
        <v>348.12</v>
      </c>
    </row>
    <row r="706" spans="1:14" ht="14.4" customHeight="1" x14ac:dyDescent="0.3">
      <c r="A706" s="747" t="s">
        <v>583</v>
      </c>
      <c r="B706" s="748" t="s">
        <v>584</v>
      </c>
      <c r="C706" s="749" t="s">
        <v>603</v>
      </c>
      <c r="D706" s="750" t="s">
        <v>604</v>
      </c>
      <c r="E706" s="751">
        <v>50113001</v>
      </c>
      <c r="F706" s="750" t="s">
        <v>618</v>
      </c>
      <c r="G706" s="749" t="s">
        <v>637</v>
      </c>
      <c r="H706" s="749">
        <v>178689</v>
      </c>
      <c r="I706" s="749">
        <v>178689</v>
      </c>
      <c r="J706" s="749" t="s">
        <v>1501</v>
      </c>
      <c r="K706" s="749" t="s">
        <v>1502</v>
      </c>
      <c r="L706" s="752">
        <v>97.77</v>
      </c>
      <c r="M706" s="752">
        <v>4</v>
      </c>
      <c r="N706" s="753">
        <v>391.08</v>
      </c>
    </row>
    <row r="707" spans="1:14" ht="14.4" customHeight="1" x14ac:dyDescent="0.3">
      <c r="A707" s="747" t="s">
        <v>583</v>
      </c>
      <c r="B707" s="748" t="s">
        <v>584</v>
      </c>
      <c r="C707" s="749" t="s">
        <v>603</v>
      </c>
      <c r="D707" s="750" t="s">
        <v>604</v>
      </c>
      <c r="E707" s="751">
        <v>50113001</v>
      </c>
      <c r="F707" s="750" t="s">
        <v>618</v>
      </c>
      <c r="G707" s="749" t="s">
        <v>619</v>
      </c>
      <c r="H707" s="749">
        <v>207692</v>
      </c>
      <c r="I707" s="749">
        <v>207692</v>
      </c>
      <c r="J707" s="749" t="s">
        <v>1133</v>
      </c>
      <c r="K707" s="749" t="s">
        <v>1134</v>
      </c>
      <c r="L707" s="752">
        <v>40.599999999999994</v>
      </c>
      <c r="M707" s="752">
        <v>2</v>
      </c>
      <c r="N707" s="753">
        <v>81.199999999999989</v>
      </c>
    </row>
    <row r="708" spans="1:14" ht="14.4" customHeight="1" x14ac:dyDescent="0.3">
      <c r="A708" s="747" t="s">
        <v>583</v>
      </c>
      <c r="B708" s="748" t="s">
        <v>584</v>
      </c>
      <c r="C708" s="749" t="s">
        <v>603</v>
      </c>
      <c r="D708" s="750" t="s">
        <v>604</v>
      </c>
      <c r="E708" s="751">
        <v>50113001</v>
      </c>
      <c r="F708" s="750" t="s">
        <v>618</v>
      </c>
      <c r="G708" s="749" t="s">
        <v>619</v>
      </c>
      <c r="H708" s="749">
        <v>104207</v>
      </c>
      <c r="I708" s="749">
        <v>4207</v>
      </c>
      <c r="J708" s="749" t="s">
        <v>1135</v>
      </c>
      <c r="K708" s="749" t="s">
        <v>1136</v>
      </c>
      <c r="L708" s="752">
        <v>39.800000000000004</v>
      </c>
      <c r="M708" s="752">
        <v>6</v>
      </c>
      <c r="N708" s="753">
        <v>238.8</v>
      </c>
    </row>
    <row r="709" spans="1:14" ht="14.4" customHeight="1" x14ac:dyDescent="0.3">
      <c r="A709" s="747" t="s">
        <v>583</v>
      </c>
      <c r="B709" s="748" t="s">
        <v>584</v>
      </c>
      <c r="C709" s="749" t="s">
        <v>603</v>
      </c>
      <c r="D709" s="750" t="s">
        <v>604</v>
      </c>
      <c r="E709" s="751">
        <v>50113001</v>
      </c>
      <c r="F709" s="750" t="s">
        <v>618</v>
      </c>
      <c r="G709" s="749" t="s">
        <v>585</v>
      </c>
      <c r="H709" s="749">
        <v>1633</v>
      </c>
      <c r="I709" s="749">
        <v>1633</v>
      </c>
      <c r="J709" s="749" t="s">
        <v>1140</v>
      </c>
      <c r="K709" s="749" t="s">
        <v>1141</v>
      </c>
      <c r="L709" s="752">
        <v>27.01</v>
      </c>
      <c r="M709" s="752">
        <v>4</v>
      </c>
      <c r="N709" s="753">
        <v>108.04</v>
      </c>
    </row>
    <row r="710" spans="1:14" ht="14.4" customHeight="1" x14ac:dyDescent="0.3">
      <c r="A710" s="747" t="s">
        <v>583</v>
      </c>
      <c r="B710" s="748" t="s">
        <v>584</v>
      </c>
      <c r="C710" s="749" t="s">
        <v>603</v>
      </c>
      <c r="D710" s="750" t="s">
        <v>604</v>
      </c>
      <c r="E710" s="751">
        <v>50113001</v>
      </c>
      <c r="F710" s="750" t="s">
        <v>618</v>
      </c>
      <c r="G710" s="749" t="s">
        <v>585</v>
      </c>
      <c r="H710" s="749">
        <v>101631</v>
      </c>
      <c r="I710" s="749">
        <v>1631</v>
      </c>
      <c r="J710" s="749" t="s">
        <v>1142</v>
      </c>
      <c r="K710" s="749" t="s">
        <v>1143</v>
      </c>
      <c r="L710" s="752">
        <v>51.22000000000002</v>
      </c>
      <c r="M710" s="752">
        <v>1</v>
      </c>
      <c r="N710" s="753">
        <v>51.22000000000002</v>
      </c>
    </row>
    <row r="711" spans="1:14" ht="14.4" customHeight="1" x14ac:dyDescent="0.3">
      <c r="A711" s="747" t="s">
        <v>583</v>
      </c>
      <c r="B711" s="748" t="s">
        <v>584</v>
      </c>
      <c r="C711" s="749" t="s">
        <v>603</v>
      </c>
      <c r="D711" s="750" t="s">
        <v>604</v>
      </c>
      <c r="E711" s="751">
        <v>50113001</v>
      </c>
      <c r="F711" s="750" t="s">
        <v>618</v>
      </c>
      <c r="G711" s="749" t="s">
        <v>619</v>
      </c>
      <c r="H711" s="749">
        <v>182952</v>
      </c>
      <c r="I711" s="749">
        <v>82952</v>
      </c>
      <c r="J711" s="749" t="s">
        <v>1144</v>
      </c>
      <c r="K711" s="749" t="s">
        <v>1145</v>
      </c>
      <c r="L711" s="752">
        <v>175.4</v>
      </c>
      <c r="M711" s="752">
        <v>29</v>
      </c>
      <c r="N711" s="753">
        <v>5086.6000000000004</v>
      </c>
    </row>
    <row r="712" spans="1:14" ht="14.4" customHeight="1" x14ac:dyDescent="0.3">
      <c r="A712" s="747" t="s">
        <v>583</v>
      </c>
      <c r="B712" s="748" t="s">
        <v>584</v>
      </c>
      <c r="C712" s="749" t="s">
        <v>603</v>
      </c>
      <c r="D712" s="750" t="s">
        <v>604</v>
      </c>
      <c r="E712" s="751">
        <v>50113001</v>
      </c>
      <c r="F712" s="750" t="s">
        <v>618</v>
      </c>
      <c r="G712" s="749" t="s">
        <v>619</v>
      </c>
      <c r="H712" s="749">
        <v>224816</v>
      </c>
      <c r="I712" s="749">
        <v>224816</v>
      </c>
      <c r="J712" s="749" t="s">
        <v>1503</v>
      </c>
      <c r="K712" s="749" t="s">
        <v>1504</v>
      </c>
      <c r="L712" s="752">
        <v>31.61</v>
      </c>
      <c r="M712" s="752">
        <v>2</v>
      </c>
      <c r="N712" s="753">
        <v>63.22</v>
      </c>
    </row>
    <row r="713" spans="1:14" ht="14.4" customHeight="1" x14ac:dyDescent="0.3">
      <c r="A713" s="747" t="s">
        <v>583</v>
      </c>
      <c r="B713" s="748" t="s">
        <v>584</v>
      </c>
      <c r="C713" s="749" t="s">
        <v>603</v>
      </c>
      <c r="D713" s="750" t="s">
        <v>604</v>
      </c>
      <c r="E713" s="751">
        <v>50113001</v>
      </c>
      <c r="F713" s="750" t="s">
        <v>618</v>
      </c>
      <c r="G713" s="749" t="s">
        <v>637</v>
      </c>
      <c r="H713" s="749">
        <v>197232</v>
      </c>
      <c r="I713" s="749">
        <v>197232</v>
      </c>
      <c r="J713" s="749" t="s">
        <v>1505</v>
      </c>
      <c r="K713" s="749" t="s">
        <v>1506</v>
      </c>
      <c r="L713" s="752">
        <v>102.23000000000003</v>
      </c>
      <c r="M713" s="752">
        <v>1</v>
      </c>
      <c r="N713" s="753">
        <v>102.23000000000003</v>
      </c>
    </row>
    <row r="714" spans="1:14" ht="14.4" customHeight="1" x14ac:dyDescent="0.3">
      <c r="A714" s="747" t="s">
        <v>583</v>
      </c>
      <c r="B714" s="748" t="s">
        <v>584</v>
      </c>
      <c r="C714" s="749" t="s">
        <v>603</v>
      </c>
      <c r="D714" s="750" t="s">
        <v>604</v>
      </c>
      <c r="E714" s="751">
        <v>50113001</v>
      </c>
      <c r="F714" s="750" t="s">
        <v>618</v>
      </c>
      <c r="G714" s="749" t="s">
        <v>637</v>
      </c>
      <c r="H714" s="749">
        <v>992574</v>
      </c>
      <c r="I714" s="749">
        <v>203952</v>
      </c>
      <c r="J714" s="749" t="s">
        <v>1505</v>
      </c>
      <c r="K714" s="749" t="s">
        <v>1507</v>
      </c>
      <c r="L714" s="752">
        <v>357.84500000000008</v>
      </c>
      <c r="M714" s="752">
        <v>2</v>
      </c>
      <c r="N714" s="753">
        <v>715.69000000000017</v>
      </c>
    </row>
    <row r="715" spans="1:14" ht="14.4" customHeight="1" x14ac:dyDescent="0.3">
      <c r="A715" s="747" t="s">
        <v>583</v>
      </c>
      <c r="B715" s="748" t="s">
        <v>584</v>
      </c>
      <c r="C715" s="749" t="s">
        <v>603</v>
      </c>
      <c r="D715" s="750" t="s">
        <v>604</v>
      </c>
      <c r="E715" s="751">
        <v>50113001</v>
      </c>
      <c r="F715" s="750" t="s">
        <v>618</v>
      </c>
      <c r="G715" s="749" t="s">
        <v>637</v>
      </c>
      <c r="H715" s="749">
        <v>130652</v>
      </c>
      <c r="I715" s="749">
        <v>30652</v>
      </c>
      <c r="J715" s="749" t="s">
        <v>1149</v>
      </c>
      <c r="K715" s="749" t="s">
        <v>1150</v>
      </c>
      <c r="L715" s="752">
        <v>103.77</v>
      </c>
      <c r="M715" s="752">
        <v>2</v>
      </c>
      <c r="N715" s="753">
        <v>207.54</v>
      </c>
    </row>
    <row r="716" spans="1:14" ht="14.4" customHeight="1" x14ac:dyDescent="0.3">
      <c r="A716" s="747" t="s">
        <v>583</v>
      </c>
      <c r="B716" s="748" t="s">
        <v>584</v>
      </c>
      <c r="C716" s="749" t="s">
        <v>603</v>
      </c>
      <c r="D716" s="750" t="s">
        <v>604</v>
      </c>
      <c r="E716" s="751">
        <v>50113001</v>
      </c>
      <c r="F716" s="750" t="s">
        <v>618</v>
      </c>
      <c r="G716" s="749" t="s">
        <v>619</v>
      </c>
      <c r="H716" s="749">
        <v>176380</v>
      </c>
      <c r="I716" s="749">
        <v>76380</v>
      </c>
      <c r="J716" s="749" t="s">
        <v>1508</v>
      </c>
      <c r="K716" s="749" t="s">
        <v>1509</v>
      </c>
      <c r="L716" s="752">
        <v>64.150000000000006</v>
      </c>
      <c r="M716" s="752">
        <v>2</v>
      </c>
      <c r="N716" s="753">
        <v>128.30000000000001</v>
      </c>
    </row>
    <row r="717" spans="1:14" ht="14.4" customHeight="1" x14ac:dyDescent="0.3">
      <c r="A717" s="747" t="s">
        <v>583</v>
      </c>
      <c r="B717" s="748" t="s">
        <v>584</v>
      </c>
      <c r="C717" s="749" t="s">
        <v>603</v>
      </c>
      <c r="D717" s="750" t="s">
        <v>604</v>
      </c>
      <c r="E717" s="751">
        <v>50113001</v>
      </c>
      <c r="F717" s="750" t="s">
        <v>618</v>
      </c>
      <c r="G717" s="749" t="s">
        <v>619</v>
      </c>
      <c r="H717" s="749">
        <v>118304</v>
      </c>
      <c r="I717" s="749">
        <v>18304</v>
      </c>
      <c r="J717" s="749" t="s">
        <v>1153</v>
      </c>
      <c r="K717" s="749" t="s">
        <v>1154</v>
      </c>
      <c r="L717" s="752">
        <v>185.61</v>
      </c>
      <c r="M717" s="752">
        <v>2</v>
      </c>
      <c r="N717" s="753">
        <v>371.22</v>
      </c>
    </row>
    <row r="718" spans="1:14" ht="14.4" customHeight="1" x14ac:dyDescent="0.3">
      <c r="A718" s="747" t="s">
        <v>583</v>
      </c>
      <c r="B718" s="748" t="s">
        <v>584</v>
      </c>
      <c r="C718" s="749" t="s">
        <v>603</v>
      </c>
      <c r="D718" s="750" t="s">
        <v>604</v>
      </c>
      <c r="E718" s="751">
        <v>50113001</v>
      </c>
      <c r="F718" s="750" t="s">
        <v>618</v>
      </c>
      <c r="G718" s="749" t="s">
        <v>619</v>
      </c>
      <c r="H718" s="749">
        <v>159357</v>
      </c>
      <c r="I718" s="749">
        <v>59357</v>
      </c>
      <c r="J718" s="749" t="s">
        <v>1155</v>
      </c>
      <c r="K718" s="749" t="s">
        <v>1157</v>
      </c>
      <c r="L718" s="752">
        <v>188.88</v>
      </c>
      <c r="M718" s="752">
        <v>15</v>
      </c>
      <c r="N718" s="753">
        <v>2833.2</v>
      </c>
    </row>
    <row r="719" spans="1:14" ht="14.4" customHeight="1" x14ac:dyDescent="0.3">
      <c r="A719" s="747" t="s">
        <v>583</v>
      </c>
      <c r="B719" s="748" t="s">
        <v>584</v>
      </c>
      <c r="C719" s="749" t="s">
        <v>603</v>
      </c>
      <c r="D719" s="750" t="s">
        <v>604</v>
      </c>
      <c r="E719" s="751">
        <v>50113001</v>
      </c>
      <c r="F719" s="750" t="s">
        <v>618</v>
      </c>
      <c r="G719" s="749" t="s">
        <v>619</v>
      </c>
      <c r="H719" s="749">
        <v>207053</v>
      </c>
      <c r="I719" s="749">
        <v>207053</v>
      </c>
      <c r="J719" s="749" t="s">
        <v>1158</v>
      </c>
      <c r="K719" s="749" t="s">
        <v>1159</v>
      </c>
      <c r="L719" s="752">
        <v>231.11000000000007</v>
      </c>
      <c r="M719" s="752">
        <v>1</v>
      </c>
      <c r="N719" s="753">
        <v>231.11000000000007</v>
      </c>
    </row>
    <row r="720" spans="1:14" ht="14.4" customHeight="1" x14ac:dyDescent="0.3">
      <c r="A720" s="747" t="s">
        <v>583</v>
      </c>
      <c r="B720" s="748" t="s">
        <v>584</v>
      </c>
      <c r="C720" s="749" t="s">
        <v>603</v>
      </c>
      <c r="D720" s="750" t="s">
        <v>604</v>
      </c>
      <c r="E720" s="751">
        <v>50113001</v>
      </c>
      <c r="F720" s="750" t="s">
        <v>618</v>
      </c>
      <c r="G720" s="749" t="s">
        <v>637</v>
      </c>
      <c r="H720" s="749">
        <v>215904</v>
      </c>
      <c r="I720" s="749">
        <v>215904</v>
      </c>
      <c r="J720" s="749" t="s">
        <v>1510</v>
      </c>
      <c r="K720" s="749" t="s">
        <v>1511</v>
      </c>
      <c r="L720" s="752">
        <v>119.2</v>
      </c>
      <c r="M720" s="752">
        <v>4</v>
      </c>
      <c r="N720" s="753">
        <v>476.8</v>
      </c>
    </row>
    <row r="721" spans="1:14" ht="14.4" customHeight="1" x14ac:dyDescent="0.3">
      <c r="A721" s="747" t="s">
        <v>583</v>
      </c>
      <c r="B721" s="748" t="s">
        <v>584</v>
      </c>
      <c r="C721" s="749" t="s">
        <v>603</v>
      </c>
      <c r="D721" s="750" t="s">
        <v>604</v>
      </c>
      <c r="E721" s="751">
        <v>50113001</v>
      </c>
      <c r="F721" s="750" t="s">
        <v>618</v>
      </c>
      <c r="G721" s="749" t="s">
        <v>619</v>
      </c>
      <c r="H721" s="749">
        <v>208649</v>
      </c>
      <c r="I721" s="749">
        <v>208649</v>
      </c>
      <c r="J721" s="749" t="s">
        <v>1512</v>
      </c>
      <c r="K721" s="749" t="s">
        <v>1513</v>
      </c>
      <c r="L721" s="752">
        <v>72.173333333333332</v>
      </c>
      <c r="M721" s="752">
        <v>3</v>
      </c>
      <c r="N721" s="753">
        <v>216.51999999999998</v>
      </c>
    </row>
    <row r="722" spans="1:14" ht="14.4" customHeight="1" x14ac:dyDescent="0.3">
      <c r="A722" s="747" t="s">
        <v>583</v>
      </c>
      <c r="B722" s="748" t="s">
        <v>584</v>
      </c>
      <c r="C722" s="749" t="s">
        <v>603</v>
      </c>
      <c r="D722" s="750" t="s">
        <v>604</v>
      </c>
      <c r="E722" s="751">
        <v>50113001</v>
      </c>
      <c r="F722" s="750" t="s">
        <v>618</v>
      </c>
      <c r="G722" s="749" t="s">
        <v>619</v>
      </c>
      <c r="H722" s="749">
        <v>100810</v>
      </c>
      <c r="I722" s="749">
        <v>810</v>
      </c>
      <c r="J722" s="749" t="s">
        <v>1164</v>
      </c>
      <c r="K722" s="749" t="s">
        <v>1165</v>
      </c>
      <c r="L722" s="752">
        <v>70.116666666666688</v>
      </c>
      <c r="M722" s="752">
        <v>3</v>
      </c>
      <c r="N722" s="753">
        <v>210.35000000000005</v>
      </c>
    </row>
    <row r="723" spans="1:14" ht="14.4" customHeight="1" x14ac:dyDescent="0.3">
      <c r="A723" s="747" t="s">
        <v>583</v>
      </c>
      <c r="B723" s="748" t="s">
        <v>584</v>
      </c>
      <c r="C723" s="749" t="s">
        <v>603</v>
      </c>
      <c r="D723" s="750" t="s">
        <v>604</v>
      </c>
      <c r="E723" s="751">
        <v>50113001</v>
      </c>
      <c r="F723" s="750" t="s">
        <v>618</v>
      </c>
      <c r="G723" s="749" t="s">
        <v>619</v>
      </c>
      <c r="H723" s="749">
        <v>180058</v>
      </c>
      <c r="I723" s="749">
        <v>80058</v>
      </c>
      <c r="J723" s="749" t="s">
        <v>1166</v>
      </c>
      <c r="K723" s="749" t="s">
        <v>1167</v>
      </c>
      <c r="L723" s="752">
        <v>123.41000000000003</v>
      </c>
      <c r="M723" s="752">
        <v>2</v>
      </c>
      <c r="N723" s="753">
        <v>246.82000000000005</v>
      </c>
    </row>
    <row r="724" spans="1:14" ht="14.4" customHeight="1" x14ac:dyDescent="0.3">
      <c r="A724" s="747" t="s">
        <v>583</v>
      </c>
      <c r="B724" s="748" t="s">
        <v>584</v>
      </c>
      <c r="C724" s="749" t="s">
        <v>603</v>
      </c>
      <c r="D724" s="750" t="s">
        <v>604</v>
      </c>
      <c r="E724" s="751">
        <v>50113001</v>
      </c>
      <c r="F724" s="750" t="s">
        <v>618</v>
      </c>
      <c r="G724" s="749" t="s">
        <v>585</v>
      </c>
      <c r="H724" s="749">
        <v>45336</v>
      </c>
      <c r="I724" s="749">
        <v>45336</v>
      </c>
      <c r="J724" s="749" t="s">
        <v>1514</v>
      </c>
      <c r="K724" s="749" t="s">
        <v>1515</v>
      </c>
      <c r="L724" s="752">
        <v>17.170000000000002</v>
      </c>
      <c r="M724" s="752">
        <v>3</v>
      </c>
      <c r="N724" s="753">
        <v>51.510000000000005</v>
      </c>
    </row>
    <row r="725" spans="1:14" ht="14.4" customHeight="1" x14ac:dyDescent="0.3">
      <c r="A725" s="747" t="s">
        <v>583</v>
      </c>
      <c r="B725" s="748" t="s">
        <v>584</v>
      </c>
      <c r="C725" s="749" t="s">
        <v>603</v>
      </c>
      <c r="D725" s="750" t="s">
        <v>604</v>
      </c>
      <c r="E725" s="751">
        <v>50113001</v>
      </c>
      <c r="F725" s="750" t="s">
        <v>618</v>
      </c>
      <c r="G725" s="749" t="s">
        <v>619</v>
      </c>
      <c r="H725" s="749">
        <v>208204</v>
      </c>
      <c r="I725" s="749">
        <v>208204</v>
      </c>
      <c r="J725" s="749" t="s">
        <v>1168</v>
      </c>
      <c r="K725" s="749" t="s">
        <v>1169</v>
      </c>
      <c r="L725" s="752">
        <v>48.980000000000011</v>
      </c>
      <c r="M725" s="752">
        <v>1</v>
      </c>
      <c r="N725" s="753">
        <v>48.980000000000011</v>
      </c>
    </row>
    <row r="726" spans="1:14" ht="14.4" customHeight="1" x14ac:dyDescent="0.3">
      <c r="A726" s="747" t="s">
        <v>583</v>
      </c>
      <c r="B726" s="748" t="s">
        <v>584</v>
      </c>
      <c r="C726" s="749" t="s">
        <v>603</v>
      </c>
      <c r="D726" s="750" t="s">
        <v>604</v>
      </c>
      <c r="E726" s="751">
        <v>50113001</v>
      </c>
      <c r="F726" s="750" t="s">
        <v>618</v>
      </c>
      <c r="G726" s="749" t="s">
        <v>637</v>
      </c>
      <c r="H726" s="749">
        <v>194882</v>
      </c>
      <c r="I726" s="749">
        <v>94882</v>
      </c>
      <c r="J726" s="749" t="s">
        <v>1172</v>
      </c>
      <c r="K726" s="749" t="s">
        <v>1516</v>
      </c>
      <c r="L726" s="752">
        <v>171.81000000000003</v>
      </c>
      <c r="M726" s="752">
        <v>10</v>
      </c>
      <c r="N726" s="753">
        <v>1718.1000000000004</v>
      </c>
    </row>
    <row r="727" spans="1:14" ht="14.4" customHeight="1" x14ac:dyDescent="0.3">
      <c r="A727" s="747" t="s">
        <v>583</v>
      </c>
      <c r="B727" s="748" t="s">
        <v>584</v>
      </c>
      <c r="C727" s="749" t="s">
        <v>603</v>
      </c>
      <c r="D727" s="750" t="s">
        <v>604</v>
      </c>
      <c r="E727" s="751">
        <v>50113001</v>
      </c>
      <c r="F727" s="750" t="s">
        <v>618</v>
      </c>
      <c r="G727" s="749" t="s">
        <v>637</v>
      </c>
      <c r="H727" s="749">
        <v>109709</v>
      </c>
      <c r="I727" s="749">
        <v>9709</v>
      </c>
      <c r="J727" s="749" t="s">
        <v>1172</v>
      </c>
      <c r="K727" s="749" t="s">
        <v>1174</v>
      </c>
      <c r="L727" s="752">
        <v>64.963333333333324</v>
      </c>
      <c r="M727" s="752">
        <v>60</v>
      </c>
      <c r="N727" s="753">
        <v>3897.7999999999993</v>
      </c>
    </row>
    <row r="728" spans="1:14" ht="14.4" customHeight="1" x14ac:dyDescent="0.3">
      <c r="A728" s="747" t="s">
        <v>583</v>
      </c>
      <c r="B728" s="748" t="s">
        <v>584</v>
      </c>
      <c r="C728" s="749" t="s">
        <v>603</v>
      </c>
      <c r="D728" s="750" t="s">
        <v>604</v>
      </c>
      <c r="E728" s="751">
        <v>50113001</v>
      </c>
      <c r="F728" s="750" t="s">
        <v>618</v>
      </c>
      <c r="G728" s="749" t="s">
        <v>619</v>
      </c>
      <c r="H728" s="749">
        <v>848866</v>
      </c>
      <c r="I728" s="749">
        <v>119654</v>
      </c>
      <c r="J728" s="749" t="s">
        <v>1175</v>
      </c>
      <c r="K728" s="749" t="s">
        <v>1176</v>
      </c>
      <c r="L728" s="752">
        <v>255.4</v>
      </c>
      <c r="M728" s="752">
        <v>1</v>
      </c>
      <c r="N728" s="753">
        <v>255.4</v>
      </c>
    </row>
    <row r="729" spans="1:14" ht="14.4" customHeight="1" x14ac:dyDescent="0.3">
      <c r="A729" s="747" t="s">
        <v>583</v>
      </c>
      <c r="B729" s="748" t="s">
        <v>584</v>
      </c>
      <c r="C729" s="749" t="s">
        <v>603</v>
      </c>
      <c r="D729" s="750" t="s">
        <v>604</v>
      </c>
      <c r="E729" s="751">
        <v>50113001</v>
      </c>
      <c r="F729" s="750" t="s">
        <v>618</v>
      </c>
      <c r="G729" s="749" t="s">
        <v>637</v>
      </c>
      <c r="H729" s="749">
        <v>848251</v>
      </c>
      <c r="I729" s="749">
        <v>122632</v>
      </c>
      <c r="J729" s="749" t="s">
        <v>1177</v>
      </c>
      <c r="K729" s="749" t="s">
        <v>1178</v>
      </c>
      <c r="L729" s="752">
        <v>210.46000000000004</v>
      </c>
      <c r="M729" s="752">
        <v>1</v>
      </c>
      <c r="N729" s="753">
        <v>210.46000000000004</v>
      </c>
    </row>
    <row r="730" spans="1:14" ht="14.4" customHeight="1" x14ac:dyDescent="0.3">
      <c r="A730" s="747" t="s">
        <v>583</v>
      </c>
      <c r="B730" s="748" t="s">
        <v>584</v>
      </c>
      <c r="C730" s="749" t="s">
        <v>603</v>
      </c>
      <c r="D730" s="750" t="s">
        <v>604</v>
      </c>
      <c r="E730" s="751">
        <v>50113001</v>
      </c>
      <c r="F730" s="750" t="s">
        <v>618</v>
      </c>
      <c r="G730" s="749" t="s">
        <v>619</v>
      </c>
      <c r="H730" s="749">
        <v>149014</v>
      </c>
      <c r="I730" s="749">
        <v>49014</v>
      </c>
      <c r="J730" s="749" t="s">
        <v>1179</v>
      </c>
      <c r="K730" s="749" t="s">
        <v>1180</v>
      </c>
      <c r="L730" s="752">
        <v>101.49</v>
      </c>
      <c r="M730" s="752">
        <v>1</v>
      </c>
      <c r="N730" s="753">
        <v>101.49</v>
      </c>
    </row>
    <row r="731" spans="1:14" ht="14.4" customHeight="1" x14ac:dyDescent="0.3">
      <c r="A731" s="747" t="s">
        <v>583</v>
      </c>
      <c r="B731" s="748" t="s">
        <v>584</v>
      </c>
      <c r="C731" s="749" t="s">
        <v>603</v>
      </c>
      <c r="D731" s="750" t="s">
        <v>604</v>
      </c>
      <c r="E731" s="751">
        <v>50113001</v>
      </c>
      <c r="F731" s="750" t="s">
        <v>618</v>
      </c>
      <c r="G731" s="749" t="s">
        <v>619</v>
      </c>
      <c r="H731" s="749">
        <v>844145</v>
      </c>
      <c r="I731" s="749">
        <v>56350</v>
      </c>
      <c r="J731" s="749" t="s">
        <v>1181</v>
      </c>
      <c r="K731" s="749" t="s">
        <v>916</v>
      </c>
      <c r="L731" s="752">
        <v>34.143999999999991</v>
      </c>
      <c r="M731" s="752">
        <v>5</v>
      </c>
      <c r="N731" s="753">
        <v>170.71999999999997</v>
      </c>
    </row>
    <row r="732" spans="1:14" ht="14.4" customHeight="1" x14ac:dyDescent="0.3">
      <c r="A732" s="747" t="s">
        <v>583</v>
      </c>
      <c r="B732" s="748" t="s">
        <v>584</v>
      </c>
      <c r="C732" s="749" t="s">
        <v>603</v>
      </c>
      <c r="D732" s="750" t="s">
        <v>604</v>
      </c>
      <c r="E732" s="751">
        <v>50113001</v>
      </c>
      <c r="F732" s="750" t="s">
        <v>618</v>
      </c>
      <c r="G732" s="749" t="s">
        <v>619</v>
      </c>
      <c r="H732" s="749">
        <v>115518</v>
      </c>
      <c r="I732" s="749">
        <v>187418</v>
      </c>
      <c r="J732" s="749" t="s">
        <v>1517</v>
      </c>
      <c r="K732" s="749" t="s">
        <v>1518</v>
      </c>
      <c r="L732" s="752">
        <v>68.150000000000006</v>
      </c>
      <c r="M732" s="752">
        <v>2</v>
      </c>
      <c r="N732" s="753">
        <v>136.30000000000001</v>
      </c>
    </row>
    <row r="733" spans="1:14" ht="14.4" customHeight="1" x14ac:dyDescent="0.3">
      <c r="A733" s="747" t="s">
        <v>583</v>
      </c>
      <c r="B733" s="748" t="s">
        <v>584</v>
      </c>
      <c r="C733" s="749" t="s">
        <v>603</v>
      </c>
      <c r="D733" s="750" t="s">
        <v>604</v>
      </c>
      <c r="E733" s="751">
        <v>50113001</v>
      </c>
      <c r="F733" s="750" t="s">
        <v>618</v>
      </c>
      <c r="G733" s="749" t="s">
        <v>619</v>
      </c>
      <c r="H733" s="749">
        <v>188900</v>
      </c>
      <c r="I733" s="749">
        <v>88900</v>
      </c>
      <c r="J733" s="749" t="s">
        <v>1182</v>
      </c>
      <c r="K733" s="749" t="s">
        <v>1183</v>
      </c>
      <c r="L733" s="752">
        <v>82.348148148148169</v>
      </c>
      <c r="M733" s="752">
        <v>27</v>
      </c>
      <c r="N733" s="753">
        <v>2223.4000000000005</v>
      </c>
    </row>
    <row r="734" spans="1:14" ht="14.4" customHeight="1" x14ac:dyDescent="0.3">
      <c r="A734" s="747" t="s">
        <v>583</v>
      </c>
      <c r="B734" s="748" t="s">
        <v>584</v>
      </c>
      <c r="C734" s="749" t="s">
        <v>603</v>
      </c>
      <c r="D734" s="750" t="s">
        <v>604</v>
      </c>
      <c r="E734" s="751">
        <v>50113001</v>
      </c>
      <c r="F734" s="750" t="s">
        <v>618</v>
      </c>
      <c r="G734" s="749" t="s">
        <v>619</v>
      </c>
      <c r="H734" s="749">
        <v>397057</v>
      </c>
      <c r="I734" s="749">
        <v>0</v>
      </c>
      <c r="J734" s="749" t="s">
        <v>1519</v>
      </c>
      <c r="K734" s="749" t="s">
        <v>585</v>
      </c>
      <c r="L734" s="752">
        <v>55.120000000000005</v>
      </c>
      <c r="M734" s="752">
        <v>4</v>
      </c>
      <c r="N734" s="753">
        <v>220.48000000000002</v>
      </c>
    </row>
    <row r="735" spans="1:14" ht="14.4" customHeight="1" x14ac:dyDescent="0.3">
      <c r="A735" s="747" t="s">
        <v>583</v>
      </c>
      <c r="B735" s="748" t="s">
        <v>584</v>
      </c>
      <c r="C735" s="749" t="s">
        <v>603</v>
      </c>
      <c r="D735" s="750" t="s">
        <v>604</v>
      </c>
      <c r="E735" s="751">
        <v>50113001</v>
      </c>
      <c r="F735" s="750" t="s">
        <v>618</v>
      </c>
      <c r="G735" s="749" t="s">
        <v>619</v>
      </c>
      <c r="H735" s="749">
        <v>225261</v>
      </c>
      <c r="I735" s="749">
        <v>225261</v>
      </c>
      <c r="J735" s="749" t="s">
        <v>1187</v>
      </c>
      <c r="K735" s="749" t="s">
        <v>1188</v>
      </c>
      <c r="L735" s="752">
        <v>57.930000000000021</v>
      </c>
      <c r="M735" s="752">
        <v>10</v>
      </c>
      <c r="N735" s="753">
        <v>579.30000000000018</v>
      </c>
    </row>
    <row r="736" spans="1:14" ht="14.4" customHeight="1" x14ac:dyDescent="0.3">
      <c r="A736" s="747" t="s">
        <v>583</v>
      </c>
      <c r="B736" s="748" t="s">
        <v>584</v>
      </c>
      <c r="C736" s="749" t="s">
        <v>603</v>
      </c>
      <c r="D736" s="750" t="s">
        <v>604</v>
      </c>
      <c r="E736" s="751">
        <v>50113001</v>
      </c>
      <c r="F736" s="750" t="s">
        <v>618</v>
      </c>
      <c r="G736" s="749" t="s">
        <v>619</v>
      </c>
      <c r="H736" s="749">
        <v>395294</v>
      </c>
      <c r="I736" s="749">
        <v>180306</v>
      </c>
      <c r="J736" s="749" t="s">
        <v>1196</v>
      </c>
      <c r="K736" s="749" t="s">
        <v>1197</v>
      </c>
      <c r="L736" s="752">
        <v>175.68705882352944</v>
      </c>
      <c r="M736" s="752">
        <v>17</v>
      </c>
      <c r="N736" s="753">
        <v>2986.6800000000003</v>
      </c>
    </row>
    <row r="737" spans="1:14" ht="14.4" customHeight="1" x14ac:dyDescent="0.3">
      <c r="A737" s="747" t="s">
        <v>583</v>
      </c>
      <c r="B737" s="748" t="s">
        <v>584</v>
      </c>
      <c r="C737" s="749" t="s">
        <v>603</v>
      </c>
      <c r="D737" s="750" t="s">
        <v>604</v>
      </c>
      <c r="E737" s="751">
        <v>50113001</v>
      </c>
      <c r="F737" s="750" t="s">
        <v>618</v>
      </c>
      <c r="G737" s="749" t="s">
        <v>637</v>
      </c>
      <c r="H737" s="749">
        <v>189664</v>
      </c>
      <c r="I737" s="749">
        <v>189664</v>
      </c>
      <c r="J737" s="749" t="s">
        <v>1520</v>
      </c>
      <c r="K737" s="749" t="s">
        <v>1521</v>
      </c>
      <c r="L737" s="752">
        <v>257.51000000000005</v>
      </c>
      <c r="M737" s="752">
        <v>1</v>
      </c>
      <c r="N737" s="753">
        <v>257.51000000000005</v>
      </c>
    </row>
    <row r="738" spans="1:14" ht="14.4" customHeight="1" x14ac:dyDescent="0.3">
      <c r="A738" s="747" t="s">
        <v>583</v>
      </c>
      <c r="B738" s="748" t="s">
        <v>584</v>
      </c>
      <c r="C738" s="749" t="s">
        <v>603</v>
      </c>
      <c r="D738" s="750" t="s">
        <v>604</v>
      </c>
      <c r="E738" s="751">
        <v>50113001</v>
      </c>
      <c r="F738" s="750" t="s">
        <v>618</v>
      </c>
      <c r="G738" s="749" t="s">
        <v>619</v>
      </c>
      <c r="H738" s="749">
        <v>214615</v>
      </c>
      <c r="I738" s="749">
        <v>214615</v>
      </c>
      <c r="J738" s="749" t="s">
        <v>1522</v>
      </c>
      <c r="K738" s="749" t="s">
        <v>1523</v>
      </c>
      <c r="L738" s="752">
        <v>129.02000000000007</v>
      </c>
      <c r="M738" s="752">
        <v>1</v>
      </c>
      <c r="N738" s="753">
        <v>129.02000000000007</v>
      </c>
    </row>
    <row r="739" spans="1:14" ht="14.4" customHeight="1" x14ac:dyDescent="0.3">
      <c r="A739" s="747" t="s">
        <v>583</v>
      </c>
      <c r="B739" s="748" t="s">
        <v>584</v>
      </c>
      <c r="C739" s="749" t="s">
        <v>603</v>
      </c>
      <c r="D739" s="750" t="s">
        <v>604</v>
      </c>
      <c r="E739" s="751">
        <v>50113001</v>
      </c>
      <c r="F739" s="750" t="s">
        <v>618</v>
      </c>
      <c r="G739" s="749" t="s">
        <v>619</v>
      </c>
      <c r="H739" s="749">
        <v>131385</v>
      </c>
      <c r="I739" s="749">
        <v>31385</v>
      </c>
      <c r="J739" s="749" t="s">
        <v>1524</v>
      </c>
      <c r="K739" s="749" t="s">
        <v>1525</v>
      </c>
      <c r="L739" s="752">
        <v>39.189999999999991</v>
      </c>
      <c r="M739" s="752">
        <v>1</v>
      </c>
      <c r="N739" s="753">
        <v>39.189999999999991</v>
      </c>
    </row>
    <row r="740" spans="1:14" ht="14.4" customHeight="1" x14ac:dyDescent="0.3">
      <c r="A740" s="747" t="s">
        <v>583</v>
      </c>
      <c r="B740" s="748" t="s">
        <v>584</v>
      </c>
      <c r="C740" s="749" t="s">
        <v>603</v>
      </c>
      <c r="D740" s="750" t="s">
        <v>604</v>
      </c>
      <c r="E740" s="751">
        <v>50113001</v>
      </c>
      <c r="F740" s="750" t="s">
        <v>618</v>
      </c>
      <c r="G740" s="749" t="s">
        <v>637</v>
      </c>
      <c r="H740" s="749">
        <v>188415</v>
      </c>
      <c r="I740" s="749">
        <v>188415</v>
      </c>
      <c r="J740" s="749" t="s">
        <v>1202</v>
      </c>
      <c r="K740" s="749" t="s">
        <v>1203</v>
      </c>
      <c r="L740" s="752">
        <v>511.5</v>
      </c>
      <c r="M740" s="752">
        <v>2</v>
      </c>
      <c r="N740" s="753">
        <v>1023</v>
      </c>
    </row>
    <row r="741" spans="1:14" ht="14.4" customHeight="1" x14ac:dyDescent="0.3">
      <c r="A741" s="747" t="s">
        <v>583</v>
      </c>
      <c r="B741" s="748" t="s">
        <v>584</v>
      </c>
      <c r="C741" s="749" t="s">
        <v>603</v>
      </c>
      <c r="D741" s="750" t="s">
        <v>604</v>
      </c>
      <c r="E741" s="751">
        <v>50113001</v>
      </c>
      <c r="F741" s="750" t="s">
        <v>618</v>
      </c>
      <c r="G741" s="749" t="s">
        <v>637</v>
      </c>
      <c r="H741" s="749">
        <v>188428</v>
      </c>
      <c r="I741" s="749">
        <v>188428</v>
      </c>
      <c r="J741" s="749" t="s">
        <v>1202</v>
      </c>
      <c r="K741" s="749" t="s">
        <v>1526</v>
      </c>
      <c r="L741" s="752">
        <v>1850.82</v>
      </c>
      <c r="M741" s="752">
        <v>1</v>
      </c>
      <c r="N741" s="753">
        <v>1850.82</v>
      </c>
    </row>
    <row r="742" spans="1:14" ht="14.4" customHeight="1" x14ac:dyDescent="0.3">
      <c r="A742" s="747" t="s">
        <v>583</v>
      </c>
      <c r="B742" s="748" t="s">
        <v>584</v>
      </c>
      <c r="C742" s="749" t="s">
        <v>603</v>
      </c>
      <c r="D742" s="750" t="s">
        <v>604</v>
      </c>
      <c r="E742" s="751">
        <v>50113001</v>
      </c>
      <c r="F742" s="750" t="s">
        <v>618</v>
      </c>
      <c r="G742" s="749" t="s">
        <v>619</v>
      </c>
      <c r="H742" s="749">
        <v>155391</v>
      </c>
      <c r="I742" s="749">
        <v>55391</v>
      </c>
      <c r="J742" s="749" t="s">
        <v>1527</v>
      </c>
      <c r="K742" s="749" t="s">
        <v>1528</v>
      </c>
      <c r="L742" s="752">
        <v>591.88000000000011</v>
      </c>
      <c r="M742" s="752">
        <v>1</v>
      </c>
      <c r="N742" s="753">
        <v>591.88000000000011</v>
      </c>
    </row>
    <row r="743" spans="1:14" ht="14.4" customHeight="1" x14ac:dyDescent="0.3">
      <c r="A743" s="747" t="s">
        <v>583</v>
      </c>
      <c r="B743" s="748" t="s">
        <v>584</v>
      </c>
      <c r="C743" s="749" t="s">
        <v>603</v>
      </c>
      <c r="D743" s="750" t="s">
        <v>604</v>
      </c>
      <c r="E743" s="751">
        <v>50113001</v>
      </c>
      <c r="F743" s="750" t="s">
        <v>618</v>
      </c>
      <c r="G743" s="749" t="s">
        <v>619</v>
      </c>
      <c r="H743" s="749">
        <v>160164</v>
      </c>
      <c r="I743" s="749">
        <v>60164</v>
      </c>
      <c r="J743" s="749" t="s">
        <v>1529</v>
      </c>
      <c r="K743" s="749" t="s">
        <v>1530</v>
      </c>
      <c r="L743" s="752">
        <v>138.66999999999999</v>
      </c>
      <c r="M743" s="752">
        <v>1</v>
      </c>
      <c r="N743" s="753">
        <v>138.66999999999999</v>
      </c>
    </row>
    <row r="744" spans="1:14" ht="14.4" customHeight="1" x14ac:dyDescent="0.3">
      <c r="A744" s="747" t="s">
        <v>583</v>
      </c>
      <c r="B744" s="748" t="s">
        <v>584</v>
      </c>
      <c r="C744" s="749" t="s">
        <v>603</v>
      </c>
      <c r="D744" s="750" t="s">
        <v>604</v>
      </c>
      <c r="E744" s="751">
        <v>50113001</v>
      </c>
      <c r="F744" s="750" t="s">
        <v>618</v>
      </c>
      <c r="G744" s="749" t="s">
        <v>619</v>
      </c>
      <c r="H744" s="749">
        <v>225171</v>
      </c>
      <c r="I744" s="749">
        <v>225171</v>
      </c>
      <c r="J744" s="749" t="s">
        <v>1531</v>
      </c>
      <c r="K744" s="749" t="s">
        <v>1532</v>
      </c>
      <c r="L744" s="752">
        <v>64.789999999999992</v>
      </c>
      <c r="M744" s="752">
        <v>1</v>
      </c>
      <c r="N744" s="753">
        <v>64.789999999999992</v>
      </c>
    </row>
    <row r="745" spans="1:14" ht="14.4" customHeight="1" x14ac:dyDescent="0.3">
      <c r="A745" s="747" t="s">
        <v>583</v>
      </c>
      <c r="B745" s="748" t="s">
        <v>584</v>
      </c>
      <c r="C745" s="749" t="s">
        <v>603</v>
      </c>
      <c r="D745" s="750" t="s">
        <v>604</v>
      </c>
      <c r="E745" s="751">
        <v>50113001</v>
      </c>
      <c r="F745" s="750" t="s">
        <v>618</v>
      </c>
      <c r="G745" s="749" t="s">
        <v>585</v>
      </c>
      <c r="H745" s="749">
        <v>206512</v>
      </c>
      <c r="I745" s="749">
        <v>206512</v>
      </c>
      <c r="J745" s="749" t="s">
        <v>1533</v>
      </c>
      <c r="K745" s="749" t="s">
        <v>1033</v>
      </c>
      <c r="L745" s="752">
        <v>155.88</v>
      </c>
      <c r="M745" s="752">
        <v>1</v>
      </c>
      <c r="N745" s="753">
        <v>155.88</v>
      </c>
    </row>
    <row r="746" spans="1:14" ht="14.4" customHeight="1" x14ac:dyDescent="0.3">
      <c r="A746" s="747" t="s">
        <v>583</v>
      </c>
      <c r="B746" s="748" t="s">
        <v>584</v>
      </c>
      <c r="C746" s="749" t="s">
        <v>603</v>
      </c>
      <c r="D746" s="750" t="s">
        <v>604</v>
      </c>
      <c r="E746" s="751">
        <v>50113001</v>
      </c>
      <c r="F746" s="750" t="s">
        <v>618</v>
      </c>
      <c r="G746" s="749" t="s">
        <v>637</v>
      </c>
      <c r="H746" s="749">
        <v>187788</v>
      </c>
      <c r="I746" s="749">
        <v>187788</v>
      </c>
      <c r="J746" s="749" t="s">
        <v>1534</v>
      </c>
      <c r="K746" s="749" t="s">
        <v>1033</v>
      </c>
      <c r="L746" s="752">
        <v>56.69</v>
      </c>
      <c r="M746" s="752">
        <v>1</v>
      </c>
      <c r="N746" s="753">
        <v>56.69</v>
      </c>
    </row>
    <row r="747" spans="1:14" ht="14.4" customHeight="1" x14ac:dyDescent="0.3">
      <c r="A747" s="747" t="s">
        <v>583</v>
      </c>
      <c r="B747" s="748" t="s">
        <v>584</v>
      </c>
      <c r="C747" s="749" t="s">
        <v>603</v>
      </c>
      <c r="D747" s="750" t="s">
        <v>604</v>
      </c>
      <c r="E747" s="751">
        <v>50113001</v>
      </c>
      <c r="F747" s="750" t="s">
        <v>618</v>
      </c>
      <c r="G747" s="749" t="s">
        <v>619</v>
      </c>
      <c r="H747" s="749">
        <v>191836</v>
      </c>
      <c r="I747" s="749">
        <v>91836</v>
      </c>
      <c r="J747" s="749" t="s">
        <v>1208</v>
      </c>
      <c r="K747" s="749" t="s">
        <v>1210</v>
      </c>
      <c r="L747" s="752">
        <v>44.504375000000003</v>
      </c>
      <c r="M747" s="752">
        <v>16</v>
      </c>
      <c r="N747" s="753">
        <v>712.07</v>
      </c>
    </row>
    <row r="748" spans="1:14" ht="14.4" customHeight="1" x14ac:dyDescent="0.3">
      <c r="A748" s="747" t="s">
        <v>583</v>
      </c>
      <c r="B748" s="748" t="s">
        <v>584</v>
      </c>
      <c r="C748" s="749" t="s">
        <v>603</v>
      </c>
      <c r="D748" s="750" t="s">
        <v>604</v>
      </c>
      <c r="E748" s="751">
        <v>50113001</v>
      </c>
      <c r="F748" s="750" t="s">
        <v>618</v>
      </c>
      <c r="G748" s="749" t="s">
        <v>619</v>
      </c>
      <c r="H748" s="749">
        <v>132090</v>
      </c>
      <c r="I748" s="749">
        <v>32090</v>
      </c>
      <c r="J748" s="749" t="s">
        <v>1212</v>
      </c>
      <c r="K748" s="749" t="s">
        <v>1213</v>
      </c>
      <c r="L748" s="752">
        <v>27.350000000000009</v>
      </c>
      <c r="M748" s="752">
        <v>3</v>
      </c>
      <c r="N748" s="753">
        <v>82.050000000000026</v>
      </c>
    </row>
    <row r="749" spans="1:14" ht="14.4" customHeight="1" x14ac:dyDescent="0.3">
      <c r="A749" s="747" t="s">
        <v>583</v>
      </c>
      <c r="B749" s="748" t="s">
        <v>584</v>
      </c>
      <c r="C749" s="749" t="s">
        <v>603</v>
      </c>
      <c r="D749" s="750" t="s">
        <v>604</v>
      </c>
      <c r="E749" s="751">
        <v>50113001</v>
      </c>
      <c r="F749" s="750" t="s">
        <v>618</v>
      </c>
      <c r="G749" s="749" t="s">
        <v>619</v>
      </c>
      <c r="H749" s="749">
        <v>159672</v>
      </c>
      <c r="I749" s="749">
        <v>59672</v>
      </c>
      <c r="J749" s="749" t="s">
        <v>1535</v>
      </c>
      <c r="K749" s="749" t="s">
        <v>1536</v>
      </c>
      <c r="L749" s="752">
        <v>47.15</v>
      </c>
      <c r="M749" s="752">
        <v>5</v>
      </c>
      <c r="N749" s="753">
        <v>235.75</v>
      </c>
    </row>
    <row r="750" spans="1:14" ht="14.4" customHeight="1" x14ac:dyDescent="0.3">
      <c r="A750" s="747" t="s">
        <v>583</v>
      </c>
      <c r="B750" s="748" t="s">
        <v>584</v>
      </c>
      <c r="C750" s="749" t="s">
        <v>603</v>
      </c>
      <c r="D750" s="750" t="s">
        <v>604</v>
      </c>
      <c r="E750" s="751">
        <v>50113001</v>
      </c>
      <c r="F750" s="750" t="s">
        <v>618</v>
      </c>
      <c r="G750" s="749" t="s">
        <v>619</v>
      </c>
      <c r="H750" s="749">
        <v>126803</v>
      </c>
      <c r="I750" s="749">
        <v>26803</v>
      </c>
      <c r="J750" s="749" t="s">
        <v>1222</v>
      </c>
      <c r="K750" s="749" t="s">
        <v>1223</v>
      </c>
      <c r="L750" s="752">
        <v>280.95999999999998</v>
      </c>
      <c r="M750" s="752">
        <v>1</v>
      </c>
      <c r="N750" s="753">
        <v>280.95999999999998</v>
      </c>
    </row>
    <row r="751" spans="1:14" ht="14.4" customHeight="1" x14ac:dyDescent="0.3">
      <c r="A751" s="747" t="s">
        <v>583</v>
      </c>
      <c r="B751" s="748" t="s">
        <v>584</v>
      </c>
      <c r="C751" s="749" t="s">
        <v>603</v>
      </c>
      <c r="D751" s="750" t="s">
        <v>604</v>
      </c>
      <c r="E751" s="751">
        <v>50113001</v>
      </c>
      <c r="F751" s="750" t="s">
        <v>618</v>
      </c>
      <c r="G751" s="749" t="s">
        <v>619</v>
      </c>
      <c r="H751" s="749">
        <v>214619</v>
      </c>
      <c r="I751" s="749">
        <v>214619</v>
      </c>
      <c r="J751" s="749" t="s">
        <v>1537</v>
      </c>
      <c r="K751" s="749" t="s">
        <v>1538</v>
      </c>
      <c r="L751" s="752">
        <v>224.38000000000002</v>
      </c>
      <c r="M751" s="752">
        <v>4</v>
      </c>
      <c r="N751" s="753">
        <v>897.5200000000001</v>
      </c>
    </row>
    <row r="752" spans="1:14" ht="14.4" customHeight="1" x14ac:dyDescent="0.3">
      <c r="A752" s="747" t="s">
        <v>583</v>
      </c>
      <c r="B752" s="748" t="s">
        <v>584</v>
      </c>
      <c r="C752" s="749" t="s">
        <v>603</v>
      </c>
      <c r="D752" s="750" t="s">
        <v>604</v>
      </c>
      <c r="E752" s="751">
        <v>50113001</v>
      </c>
      <c r="F752" s="750" t="s">
        <v>618</v>
      </c>
      <c r="G752" s="749" t="s">
        <v>619</v>
      </c>
      <c r="H752" s="749">
        <v>104178</v>
      </c>
      <c r="I752" s="749">
        <v>4178</v>
      </c>
      <c r="J752" s="749" t="s">
        <v>1539</v>
      </c>
      <c r="K752" s="749" t="s">
        <v>1369</v>
      </c>
      <c r="L752" s="752">
        <v>43.32</v>
      </c>
      <c r="M752" s="752">
        <v>1</v>
      </c>
      <c r="N752" s="753">
        <v>43.32</v>
      </c>
    </row>
    <row r="753" spans="1:14" ht="14.4" customHeight="1" x14ac:dyDescent="0.3">
      <c r="A753" s="747" t="s">
        <v>583</v>
      </c>
      <c r="B753" s="748" t="s">
        <v>584</v>
      </c>
      <c r="C753" s="749" t="s">
        <v>603</v>
      </c>
      <c r="D753" s="750" t="s">
        <v>604</v>
      </c>
      <c r="E753" s="751">
        <v>50113001</v>
      </c>
      <c r="F753" s="750" t="s">
        <v>618</v>
      </c>
      <c r="G753" s="749" t="s">
        <v>637</v>
      </c>
      <c r="H753" s="749">
        <v>190958</v>
      </c>
      <c r="I753" s="749">
        <v>190958</v>
      </c>
      <c r="J753" s="749" t="s">
        <v>1224</v>
      </c>
      <c r="K753" s="749" t="s">
        <v>814</v>
      </c>
      <c r="L753" s="752">
        <v>140.72000000000003</v>
      </c>
      <c r="M753" s="752">
        <v>2</v>
      </c>
      <c r="N753" s="753">
        <v>281.44000000000005</v>
      </c>
    </row>
    <row r="754" spans="1:14" ht="14.4" customHeight="1" x14ac:dyDescent="0.3">
      <c r="A754" s="747" t="s">
        <v>583</v>
      </c>
      <c r="B754" s="748" t="s">
        <v>584</v>
      </c>
      <c r="C754" s="749" t="s">
        <v>603</v>
      </c>
      <c r="D754" s="750" t="s">
        <v>604</v>
      </c>
      <c r="E754" s="751">
        <v>50113001</v>
      </c>
      <c r="F754" s="750" t="s">
        <v>618</v>
      </c>
      <c r="G754" s="749" t="s">
        <v>637</v>
      </c>
      <c r="H754" s="749">
        <v>56972</v>
      </c>
      <c r="I754" s="749">
        <v>56972</v>
      </c>
      <c r="J754" s="749" t="s">
        <v>1225</v>
      </c>
      <c r="K754" s="749" t="s">
        <v>1226</v>
      </c>
      <c r="L754" s="752">
        <v>14.769999999999998</v>
      </c>
      <c r="M754" s="752">
        <v>6</v>
      </c>
      <c r="N754" s="753">
        <v>88.61999999999999</v>
      </c>
    </row>
    <row r="755" spans="1:14" ht="14.4" customHeight="1" x14ac:dyDescent="0.3">
      <c r="A755" s="747" t="s">
        <v>583</v>
      </c>
      <c r="B755" s="748" t="s">
        <v>584</v>
      </c>
      <c r="C755" s="749" t="s">
        <v>603</v>
      </c>
      <c r="D755" s="750" t="s">
        <v>604</v>
      </c>
      <c r="E755" s="751">
        <v>50113001</v>
      </c>
      <c r="F755" s="750" t="s">
        <v>618</v>
      </c>
      <c r="G755" s="749" t="s">
        <v>637</v>
      </c>
      <c r="H755" s="749">
        <v>115864</v>
      </c>
      <c r="I755" s="749">
        <v>15864</v>
      </c>
      <c r="J755" s="749" t="s">
        <v>1540</v>
      </c>
      <c r="K755" s="749" t="s">
        <v>640</v>
      </c>
      <c r="L755" s="752">
        <v>60.360000000000014</v>
      </c>
      <c r="M755" s="752">
        <v>1</v>
      </c>
      <c r="N755" s="753">
        <v>60.360000000000014</v>
      </c>
    </row>
    <row r="756" spans="1:14" ht="14.4" customHeight="1" x14ac:dyDescent="0.3">
      <c r="A756" s="747" t="s">
        <v>583</v>
      </c>
      <c r="B756" s="748" t="s">
        <v>584</v>
      </c>
      <c r="C756" s="749" t="s">
        <v>603</v>
      </c>
      <c r="D756" s="750" t="s">
        <v>604</v>
      </c>
      <c r="E756" s="751">
        <v>50113001</v>
      </c>
      <c r="F756" s="750" t="s">
        <v>618</v>
      </c>
      <c r="G756" s="749" t="s">
        <v>619</v>
      </c>
      <c r="H756" s="749">
        <v>154094</v>
      </c>
      <c r="I756" s="749">
        <v>54094</v>
      </c>
      <c r="J756" s="749" t="s">
        <v>1541</v>
      </c>
      <c r="K756" s="749" t="s">
        <v>1542</v>
      </c>
      <c r="L756" s="752">
        <v>111.38</v>
      </c>
      <c r="M756" s="752">
        <v>2</v>
      </c>
      <c r="N756" s="753">
        <v>222.76</v>
      </c>
    </row>
    <row r="757" spans="1:14" ht="14.4" customHeight="1" x14ac:dyDescent="0.3">
      <c r="A757" s="747" t="s">
        <v>583</v>
      </c>
      <c r="B757" s="748" t="s">
        <v>584</v>
      </c>
      <c r="C757" s="749" t="s">
        <v>603</v>
      </c>
      <c r="D757" s="750" t="s">
        <v>604</v>
      </c>
      <c r="E757" s="751">
        <v>50113001</v>
      </c>
      <c r="F757" s="750" t="s">
        <v>618</v>
      </c>
      <c r="G757" s="749" t="s">
        <v>637</v>
      </c>
      <c r="H757" s="749">
        <v>150309</v>
      </c>
      <c r="I757" s="749">
        <v>50309</v>
      </c>
      <c r="J757" s="749" t="s">
        <v>1231</v>
      </c>
      <c r="K757" s="749" t="s">
        <v>973</v>
      </c>
      <c r="L757" s="752">
        <v>34.52000000000001</v>
      </c>
      <c r="M757" s="752">
        <v>4</v>
      </c>
      <c r="N757" s="753">
        <v>138.08000000000004</v>
      </c>
    </row>
    <row r="758" spans="1:14" ht="14.4" customHeight="1" x14ac:dyDescent="0.3">
      <c r="A758" s="747" t="s">
        <v>583</v>
      </c>
      <c r="B758" s="748" t="s">
        <v>584</v>
      </c>
      <c r="C758" s="749" t="s">
        <v>603</v>
      </c>
      <c r="D758" s="750" t="s">
        <v>604</v>
      </c>
      <c r="E758" s="751">
        <v>50113001</v>
      </c>
      <c r="F758" s="750" t="s">
        <v>618</v>
      </c>
      <c r="G758" s="749" t="s">
        <v>637</v>
      </c>
      <c r="H758" s="749">
        <v>150316</v>
      </c>
      <c r="I758" s="749">
        <v>50316</v>
      </c>
      <c r="J758" s="749" t="s">
        <v>1232</v>
      </c>
      <c r="K758" s="749" t="s">
        <v>635</v>
      </c>
      <c r="L758" s="752">
        <v>69.102000000000018</v>
      </c>
      <c r="M758" s="752">
        <v>5</v>
      </c>
      <c r="N758" s="753">
        <v>345.5100000000001</v>
      </c>
    </row>
    <row r="759" spans="1:14" ht="14.4" customHeight="1" x14ac:dyDescent="0.3">
      <c r="A759" s="747" t="s">
        <v>583</v>
      </c>
      <c r="B759" s="748" t="s">
        <v>584</v>
      </c>
      <c r="C759" s="749" t="s">
        <v>603</v>
      </c>
      <c r="D759" s="750" t="s">
        <v>604</v>
      </c>
      <c r="E759" s="751">
        <v>50113001</v>
      </c>
      <c r="F759" s="750" t="s">
        <v>618</v>
      </c>
      <c r="G759" s="749" t="s">
        <v>637</v>
      </c>
      <c r="H759" s="749">
        <v>850551</v>
      </c>
      <c r="I759" s="749">
        <v>167859</v>
      </c>
      <c r="J759" s="749" t="s">
        <v>1543</v>
      </c>
      <c r="K759" s="749" t="s">
        <v>1544</v>
      </c>
      <c r="L759" s="752">
        <v>176.91</v>
      </c>
      <c r="M759" s="752">
        <v>1</v>
      </c>
      <c r="N759" s="753">
        <v>176.91</v>
      </c>
    </row>
    <row r="760" spans="1:14" ht="14.4" customHeight="1" x14ac:dyDescent="0.3">
      <c r="A760" s="747" t="s">
        <v>583</v>
      </c>
      <c r="B760" s="748" t="s">
        <v>584</v>
      </c>
      <c r="C760" s="749" t="s">
        <v>603</v>
      </c>
      <c r="D760" s="750" t="s">
        <v>604</v>
      </c>
      <c r="E760" s="751">
        <v>50113001</v>
      </c>
      <c r="F760" s="750" t="s">
        <v>618</v>
      </c>
      <c r="G760" s="749" t="s">
        <v>619</v>
      </c>
      <c r="H760" s="749">
        <v>197782</v>
      </c>
      <c r="I760" s="749">
        <v>197782</v>
      </c>
      <c r="J760" s="749" t="s">
        <v>1545</v>
      </c>
      <c r="K760" s="749" t="s">
        <v>1546</v>
      </c>
      <c r="L760" s="752">
        <v>383.57</v>
      </c>
      <c r="M760" s="752">
        <v>3</v>
      </c>
      <c r="N760" s="753">
        <v>1150.71</v>
      </c>
    </row>
    <row r="761" spans="1:14" ht="14.4" customHeight="1" x14ac:dyDescent="0.3">
      <c r="A761" s="747" t="s">
        <v>583</v>
      </c>
      <c r="B761" s="748" t="s">
        <v>584</v>
      </c>
      <c r="C761" s="749" t="s">
        <v>603</v>
      </c>
      <c r="D761" s="750" t="s">
        <v>604</v>
      </c>
      <c r="E761" s="751">
        <v>50113001</v>
      </c>
      <c r="F761" s="750" t="s">
        <v>618</v>
      </c>
      <c r="G761" s="749" t="s">
        <v>619</v>
      </c>
      <c r="H761" s="749">
        <v>105954</v>
      </c>
      <c r="I761" s="749">
        <v>5954</v>
      </c>
      <c r="J761" s="749" t="s">
        <v>1235</v>
      </c>
      <c r="K761" s="749" t="s">
        <v>1236</v>
      </c>
      <c r="L761" s="752">
        <v>3230.530571428571</v>
      </c>
      <c r="M761" s="752">
        <v>35</v>
      </c>
      <c r="N761" s="753">
        <v>113068.56999999998</v>
      </c>
    </row>
    <row r="762" spans="1:14" ht="14.4" customHeight="1" x14ac:dyDescent="0.3">
      <c r="A762" s="747" t="s">
        <v>583</v>
      </c>
      <c r="B762" s="748" t="s">
        <v>584</v>
      </c>
      <c r="C762" s="749" t="s">
        <v>603</v>
      </c>
      <c r="D762" s="750" t="s">
        <v>604</v>
      </c>
      <c r="E762" s="751">
        <v>50113001</v>
      </c>
      <c r="F762" s="750" t="s">
        <v>618</v>
      </c>
      <c r="G762" s="749" t="s">
        <v>619</v>
      </c>
      <c r="H762" s="749">
        <v>849896</v>
      </c>
      <c r="I762" s="749">
        <v>134281</v>
      </c>
      <c r="J762" s="749" t="s">
        <v>1241</v>
      </c>
      <c r="K762" s="749" t="s">
        <v>1242</v>
      </c>
      <c r="L762" s="752">
        <v>157.63</v>
      </c>
      <c r="M762" s="752">
        <v>4</v>
      </c>
      <c r="N762" s="753">
        <v>630.52</v>
      </c>
    </row>
    <row r="763" spans="1:14" ht="14.4" customHeight="1" x14ac:dyDescent="0.3">
      <c r="A763" s="747" t="s">
        <v>583</v>
      </c>
      <c r="B763" s="748" t="s">
        <v>584</v>
      </c>
      <c r="C763" s="749" t="s">
        <v>603</v>
      </c>
      <c r="D763" s="750" t="s">
        <v>604</v>
      </c>
      <c r="E763" s="751">
        <v>50113001</v>
      </c>
      <c r="F763" s="750" t="s">
        <v>618</v>
      </c>
      <c r="G763" s="749" t="s">
        <v>637</v>
      </c>
      <c r="H763" s="749">
        <v>115551</v>
      </c>
      <c r="I763" s="749">
        <v>115551</v>
      </c>
      <c r="J763" s="749" t="s">
        <v>1243</v>
      </c>
      <c r="K763" s="749" t="s">
        <v>1244</v>
      </c>
      <c r="L763" s="752">
        <v>71.13</v>
      </c>
      <c r="M763" s="752">
        <v>1</v>
      </c>
      <c r="N763" s="753">
        <v>71.13</v>
      </c>
    </row>
    <row r="764" spans="1:14" ht="14.4" customHeight="1" x14ac:dyDescent="0.3">
      <c r="A764" s="747" t="s">
        <v>583</v>
      </c>
      <c r="B764" s="748" t="s">
        <v>584</v>
      </c>
      <c r="C764" s="749" t="s">
        <v>603</v>
      </c>
      <c r="D764" s="750" t="s">
        <v>604</v>
      </c>
      <c r="E764" s="751">
        <v>50113001</v>
      </c>
      <c r="F764" s="750" t="s">
        <v>618</v>
      </c>
      <c r="G764" s="749" t="s">
        <v>619</v>
      </c>
      <c r="H764" s="749">
        <v>191217</v>
      </c>
      <c r="I764" s="749">
        <v>91217</v>
      </c>
      <c r="J764" s="749" t="s">
        <v>1547</v>
      </c>
      <c r="K764" s="749" t="s">
        <v>1548</v>
      </c>
      <c r="L764" s="752">
        <v>80.335000000000008</v>
      </c>
      <c r="M764" s="752">
        <v>2</v>
      </c>
      <c r="N764" s="753">
        <v>160.67000000000002</v>
      </c>
    </row>
    <row r="765" spans="1:14" ht="14.4" customHeight="1" x14ac:dyDescent="0.3">
      <c r="A765" s="747" t="s">
        <v>583</v>
      </c>
      <c r="B765" s="748" t="s">
        <v>584</v>
      </c>
      <c r="C765" s="749" t="s">
        <v>603</v>
      </c>
      <c r="D765" s="750" t="s">
        <v>604</v>
      </c>
      <c r="E765" s="751">
        <v>50113001</v>
      </c>
      <c r="F765" s="750" t="s">
        <v>618</v>
      </c>
      <c r="G765" s="749" t="s">
        <v>619</v>
      </c>
      <c r="H765" s="749">
        <v>130434</v>
      </c>
      <c r="I765" s="749">
        <v>30434</v>
      </c>
      <c r="J765" s="749" t="s">
        <v>1249</v>
      </c>
      <c r="K765" s="749" t="s">
        <v>1250</v>
      </c>
      <c r="L765" s="752">
        <v>156.62</v>
      </c>
      <c r="M765" s="752">
        <v>2</v>
      </c>
      <c r="N765" s="753">
        <v>313.24</v>
      </c>
    </row>
    <row r="766" spans="1:14" ht="14.4" customHeight="1" x14ac:dyDescent="0.3">
      <c r="A766" s="747" t="s">
        <v>583</v>
      </c>
      <c r="B766" s="748" t="s">
        <v>584</v>
      </c>
      <c r="C766" s="749" t="s">
        <v>603</v>
      </c>
      <c r="D766" s="750" t="s">
        <v>604</v>
      </c>
      <c r="E766" s="751">
        <v>50113001</v>
      </c>
      <c r="F766" s="750" t="s">
        <v>618</v>
      </c>
      <c r="G766" s="749" t="s">
        <v>619</v>
      </c>
      <c r="H766" s="749">
        <v>184325</v>
      </c>
      <c r="I766" s="749">
        <v>84325</v>
      </c>
      <c r="J766" s="749" t="s">
        <v>1253</v>
      </c>
      <c r="K766" s="749" t="s">
        <v>1254</v>
      </c>
      <c r="L766" s="752">
        <v>76.75</v>
      </c>
      <c r="M766" s="752">
        <v>1</v>
      </c>
      <c r="N766" s="753">
        <v>76.75</v>
      </c>
    </row>
    <row r="767" spans="1:14" ht="14.4" customHeight="1" x14ac:dyDescent="0.3">
      <c r="A767" s="747" t="s">
        <v>583</v>
      </c>
      <c r="B767" s="748" t="s">
        <v>584</v>
      </c>
      <c r="C767" s="749" t="s">
        <v>603</v>
      </c>
      <c r="D767" s="750" t="s">
        <v>604</v>
      </c>
      <c r="E767" s="751">
        <v>50113001</v>
      </c>
      <c r="F767" s="750" t="s">
        <v>618</v>
      </c>
      <c r="G767" s="749" t="s">
        <v>619</v>
      </c>
      <c r="H767" s="749">
        <v>112023</v>
      </c>
      <c r="I767" s="749">
        <v>12023</v>
      </c>
      <c r="J767" s="749" t="s">
        <v>1549</v>
      </c>
      <c r="K767" s="749" t="s">
        <v>1550</v>
      </c>
      <c r="L767" s="752">
        <v>72.33</v>
      </c>
      <c r="M767" s="752">
        <v>1</v>
      </c>
      <c r="N767" s="753">
        <v>72.33</v>
      </c>
    </row>
    <row r="768" spans="1:14" ht="14.4" customHeight="1" x14ac:dyDescent="0.3">
      <c r="A768" s="747" t="s">
        <v>583</v>
      </c>
      <c r="B768" s="748" t="s">
        <v>584</v>
      </c>
      <c r="C768" s="749" t="s">
        <v>603</v>
      </c>
      <c r="D768" s="750" t="s">
        <v>604</v>
      </c>
      <c r="E768" s="751">
        <v>50113001</v>
      </c>
      <c r="F768" s="750" t="s">
        <v>618</v>
      </c>
      <c r="G768" s="749" t="s">
        <v>619</v>
      </c>
      <c r="H768" s="749">
        <v>848977</v>
      </c>
      <c r="I768" s="749">
        <v>129597</v>
      </c>
      <c r="J768" s="749" t="s">
        <v>1551</v>
      </c>
      <c r="K768" s="749" t="s">
        <v>1552</v>
      </c>
      <c r="L768" s="752">
        <v>622.71</v>
      </c>
      <c r="M768" s="752">
        <v>0.7976953</v>
      </c>
      <c r="N768" s="753">
        <v>496.73284026300001</v>
      </c>
    </row>
    <row r="769" spans="1:14" ht="14.4" customHeight="1" x14ac:dyDescent="0.3">
      <c r="A769" s="747" t="s">
        <v>583</v>
      </c>
      <c r="B769" s="748" t="s">
        <v>584</v>
      </c>
      <c r="C769" s="749" t="s">
        <v>603</v>
      </c>
      <c r="D769" s="750" t="s">
        <v>604</v>
      </c>
      <c r="E769" s="751">
        <v>50113001</v>
      </c>
      <c r="F769" s="750" t="s">
        <v>618</v>
      </c>
      <c r="G769" s="749" t="s">
        <v>619</v>
      </c>
      <c r="H769" s="749">
        <v>148673</v>
      </c>
      <c r="I769" s="749">
        <v>148673</v>
      </c>
      <c r="J769" s="749" t="s">
        <v>1553</v>
      </c>
      <c r="K769" s="749" t="s">
        <v>1554</v>
      </c>
      <c r="L769" s="752">
        <v>146.30500000000001</v>
      </c>
      <c r="M769" s="752">
        <v>2</v>
      </c>
      <c r="N769" s="753">
        <v>292.61</v>
      </c>
    </row>
    <row r="770" spans="1:14" ht="14.4" customHeight="1" x14ac:dyDescent="0.3">
      <c r="A770" s="747" t="s">
        <v>583</v>
      </c>
      <c r="B770" s="748" t="s">
        <v>584</v>
      </c>
      <c r="C770" s="749" t="s">
        <v>603</v>
      </c>
      <c r="D770" s="750" t="s">
        <v>604</v>
      </c>
      <c r="E770" s="751">
        <v>50113001</v>
      </c>
      <c r="F770" s="750" t="s">
        <v>618</v>
      </c>
      <c r="G770" s="749" t="s">
        <v>619</v>
      </c>
      <c r="H770" s="749">
        <v>142953</v>
      </c>
      <c r="I770" s="749">
        <v>42953</v>
      </c>
      <c r="J770" s="749" t="s">
        <v>1555</v>
      </c>
      <c r="K770" s="749" t="s">
        <v>1556</v>
      </c>
      <c r="L770" s="752">
        <v>79.06</v>
      </c>
      <c r="M770" s="752">
        <v>2</v>
      </c>
      <c r="N770" s="753">
        <v>158.12</v>
      </c>
    </row>
    <row r="771" spans="1:14" ht="14.4" customHeight="1" x14ac:dyDescent="0.3">
      <c r="A771" s="747" t="s">
        <v>583</v>
      </c>
      <c r="B771" s="748" t="s">
        <v>584</v>
      </c>
      <c r="C771" s="749" t="s">
        <v>603</v>
      </c>
      <c r="D771" s="750" t="s">
        <v>604</v>
      </c>
      <c r="E771" s="751">
        <v>50113001</v>
      </c>
      <c r="F771" s="750" t="s">
        <v>618</v>
      </c>
      <c r="G771" s="749" t="s">
        <v>619</v>
      </c>
      <c r="H771" s="749">
        <v>112770</v>
      </c>
      <c r="I771" s="749">
        <v>12770</v>
      </c>
      <c r="J771" s="749" t="s">
        <v>1557</v>
      </c>
      <c r="K771" s="749" t="s">
        <v>1558</v>
      </c>
      <c r="L771" s="752">
        <v>144.59399999999999</v>
      </c>
      <c r="M771" s="752">
        <v>5</v>
      </c>
      <c r="N771" s="753">
        <v>722.97</v>
      </c>
    </row>
    <row r="772" spans="1:14" ht="14.4" customHeight="1" x14ac:dyDescent="0.3">
      <c r="A772" s="747" t="s">
        <v>583</v>
      </c>
      <c r="B772" s="748" t="s">
        <v>584</v>
      </c>
      <c r="C772" s="749" t="s">
        <v>603</v>
      </c>
      <c r="D772" s="750" t="s">
        <v>604</v>
      </c>
      <c r="E772" s="751">
        <v>50113001</v>
      </c>
      <c r="F772" s="750" t="s">
        <v>618</v>
      </c>
      <c r="G772" s="749" t="s">
        <v>619</v>
      </c>
      <c r="H772" s="749">
        <v>201608</v>
      </c>
      <c r="I772" s="749">
        <v>201608</v>
      </c>
      <c r="J772" s="749" t="s">
        <v>1559</v>
      </c>
      <c r="K772" s="749" t="s">
        <v>1560</v>
      </c>
      <c r="L772" s="752">
        <v>36.150000000000006</v>
      </c>
      <c r="M772" s="752">
        <v>2</v>
      </c>
      <c r="N772" s="753">
        <v>72.300000000000011</v>
      </c>
    </row>
    <row r="773" spans="1:14" ht="14.4" customHeight="1" x14ac:dyDescent="0.3">
      <c r="A773" s="747" t="s">
        <v>583</v>
      </c>
      <c r="B773" s="748" t="s">
        <v>584</v>
      </c>
      <c r="C773" s="749" t="s">
        <v>603</v>
      </c>
      <c r="D773" s="750" t="s">
        <v>604</v>
      </c>
      <c r="E773" s="751">
        <v>50113001</v>
      </c>
      <c r="F773" s="750" t="s">
        <v>618</v>
      </c>
      <c r="G773" s="749" t="s">
        <v>637</v>
      </c>
      <c r="H773" s="749">
        <v>500570</v>
      </c>
      <c r="I773" s="749">
        <v>500570</v>
      </c>
      <c r="J773" s="749" t="s">
        <v>1264</v>
      </c>
      <c r="K773" s="749" t="s">
        <v>1265</v>
      </c>
      <c r="L773" s="752">
        <v>533.57999999999993</v>
      </c>
      <c r="M773" s="752">
        <v>8</v>
      </c>
      <c r="N773" s="753">
        <v>4268.6399999999994</v>
      </c>
    </row>
    <row r="774" spans="1:14" ht="14.4" customHeight="1" x14ac:dyDescent="0.3">
      <c r="A774" s="747" t="s">
        <v>583</v>
      </c>
      <c r="B774" s="748" t="s">
        <v>584</v>
      </c>
      <c r="C774" s="749" t="s">
        <v>603</v>
      </c>
      <c r="D774" s="750" t="s">
        <v>604</v>
      </c>
      <c r="E774" s="751">
        <v>50113001</v>
      </c>
      <c r="F774" s="750" t="s">
        <v>618</v>
      </c>
      <c r="G774" s="749" t="s">
        <v>619</v>
      </c>
      <c r="H774" s="749">
        <v>846281</v>
      </c>
      <c r="I774" s="749">
        <v>107611</v>
      </c>
      <c r="J774" s="749" t="s">
        <v>1561</v>
      </c>
      <c r="K774" s="749" t="s">
        <v>1562</v>
      </c>
      <c r="L774" s="752">
        <v>212.07</v>
      </c>
      <c r="M774" s="752">
        <v>5</v>
      </c>
      <c r="N774" s="753">
        <v>1060.3499999999999</v>
      </c>
    </row>
    <row r="775" spans="1:14" ht="14.4" customHeight="1" x14ac:dyDescent="0.3">
      <c r="A775" s="747" t="s">
        <v>583</v>
      </c>
      <c r="B775" s="748" t="s">
        <v>584</v>
      </c>
      <c r="C775" s="749" t="s">
        <v>603</v>
      </c>
      <c r="D775" s="750" t="s">
        <v>604</v>
      </c>
      <c r="E775" s="751">
        <v>50113001</v>
      </c>
      <c r="F775" s="750" t="s">
        <v>618</v>
      </c>
      <c r="G775" s="749" t="s">
        <v>619</v>
      </c>
      <c r="H775" s="749">
        <v>846280</v>
      </c>
      <c r="I775" s="749">
        <v>107608</v>
      </c>
      <c r="J775" s="749" t="s">
        <v>1561</v>
      </c>
      <c r="K775" s="749" t="s">
        <v>1563</v>
      </c>
      <c r="L775" s="752">
        <v>158.16727272727272</v>
      </c>
      <c r="M775" s="752">
        <v>22</v>
      </c>
      <c r="N775" s="753">
        <v>3479.68</v>
      </c>
    </row>
    <row r="776" spans="1:14" ht="14.4" customHeight="1" x14ac:dyDescent="0.3">
      <c r="A776" s="747" t="s">
        <v>583</v>
      </c>
      <c r="B776" s="748" t="s">
        <v>584</v>
      </c>
      <c r="C776" s="749" t="s">
        <v>603</v>
      </c>
      <c r="D776" s="750" t="s">
        <v>604</v>
      </c>
      <c r="E776" s="751">
        <v>50113001</v>
      </c>
      <c r="F776" s="750" t="s">
        <v>618</v>
      </c>
      <c r="G776" s="749" t="s">
        <v>637</v>
      </c>
      <c r="H776" s="749">
        <v>166030</v>
      </c>
      <c r="I776" s="749">
        <v>66030</v>
      </c>
      <c r="J776" s="749" t="s">
        <v>1266</v>
      </c>
      <c r="K776" s="749" t="s">
        <v>1267</v>
      </c>
      <c r="L776" s="752">
        <v>29.85</v>
      </c>
      <c r="M776" s="752">
        <v>20</v>
      </c>
      <c r="N776" s="753">
        <v>597</v>
      </c>
    </row>
    <row r="777" spans="1:14" ht="14.4" customHeight="1" x14ac:dyDescent="0.3">
      <c r="A777" s="747" t="s">
        <v>583</v>
      </c>
      <c r="B777" s="748" t="s">
        <v>584</v>
      </c>
      <c r="C777" s="749" t="s">
        <v>603</v>
      </c>
      <c r="D777" s="750" t="s">
        <v>604</v>
      </c>
      <c r="E777" s="751">
        <v>50113001</v>
      </c>
      <c r="F777" s="750" t="s">
        <v>618</v>
      </c>
      <c r="G777" s="749" t="s">
        <v>637</v>
      </c>
      <c r="H777" s="749">
        <v>153951</v>
      </c>
      <c r="I777" s="749">
        <v>53951</v>
      </c>
      <c r="J777" s="749" t="s">
        <v>1564</v>
      </c>
      <c r="K777" s="749" t="s">
        <v>1565</v>
      </c>
      <c r="L777" s="752">
        <v>183.51666666666665</v>
      </c>
      <c r="M777" s="752">
        <v>3</v>
      </c>
      <c r="N777" s="753">
        <v>550.54999999999995</v>
      </c>
    </row>
    <row r="778" spans="1:14" ht="14.4" customHeight="1" x14ac:dyDescent="0.3">
      <c r="A778" s="747" t="s">
        <v>583</v>
      </c>
      <c r="B778" s="748" t="s">
        <v>584</v>
      </c>
      <c r="C778" s="749" t="s">
        <v>603</v>
      </c>
      <c r="D778" s="750" t="s">
        <v>604</v>
      </c>
      <c r="E778" s="751">
        <v>50113001</v>
      </c>
      <c r="F778" s="750" t="s">
        <v>618</v>
      </c>
      <c r="G778" s="749" t="s">
        <v>585</v>
      </c>
      <c r="H778" s="749">
        <v>146893</v>
      </c>
      <c r="I778" s="749">
        <v>146893</v>
      </c>
      <c r="J778" s="749" t="s">
        <v>1272</v>
      </c>
      <c r="K778" s="749" t="s">
        <v>1566</v>
      </c>
      <c r="L778" s="752">
        <v>22.130000000000003</v>
      </c>
      <c r="M778" s="752">
        <v>2</v>
      </c>
      <c r="N778" s="753">
        <v>44.260000000000005</v>
      </c>
    </row>
    <row r="779" spans="1:14" ht="14.4" customHeight="1" x14ac:dyDescent="0.3">
      <c r="A779" s="747" t="s">
        <v>583</v>
      </c>
      <c r="B779" s="748" t="s">
        <v>584</v>
      </c>
      <c r="C779" s="749" t="s">
        <v>603</v>
      </c>
      <c r="D779" s="750" t="s">
        <v>604</v>
      </c>
      <c r="E779" s="751">
        <v>50113001</v>
      </c>
      <c r="F779" s="750" t="s">
        <v>618</v>
      </c>
      <c r="G779" s="749" t="s">
        <v>619</v>
      </c>
      <c r="H779" s="749">
        <v>233360</v>
      </c>
      <c r="I779" s="749">
        <v>233360</v>
      </c>
      <c r="J779" s="749" t="s">
        <v>1272</v>
      </c>
      <c r="K779" s="749" t="s">
        <v>1566</v>
      </c>
      <c r="L779" s="752">
        <v>22.130000000000003</v>
      </c>
      <c r="M779" s="752">
        <v>2</v>
      </c>
      <c r="N779" s="753">
        <v>44.260000000000005</v>
      </c>
    </row>
    <row r="780" spans="1:14" ht="14.4" customHeight="1" x14ac:dyDescent="0.3">
      <c r="A780" s="747" t="s">
        <v>583</v>
      </c>
      <c r="B780" s="748" t="s">
        <v>584</v>
      </c>
      <c r="C780" s="749" t="s">
        <v>603</v>
      </c>
      <c r="D780" s="750" t="s">
        <v>604</v>
      </c>
      <c r="E780" s="751">
        <v>50113001</v>
      </c>
      <c r="F780" s="750" t="s">
        <v>618</v>
      </c>
      <c r="G780" s="749" t="s">
        <v>637</v>
      </c>
      <c r="H780" s="749">
        <v>989453</v>
      </c>
      <c r="I780" s="749">
        <v>146899</v>
      </c>
      <c r="J780" s="749" t="s">
        <v>1272</v>
      </c>
      <c r="K780" s="749" t="s">
        <v>1273</v>
      </c>
      <c r="L780" s="752">
        <v>45.49</v>
      </c>
      <c r="M780" s="752">
        <v>3</v>
      </c>
      <c r="N780" s="753">
        <v>136.47</v>
      </c>
    </row>
    <row r="781" spans="1:14" ht="14.4" customHeight="1" x14ac:dyDescent="0.3">
      <c r="A781" s="747" t="s">
        <v>583</v>
      </c>
      <c r="B781" s="748" t="s">
        <v>584</v>
      </c>
      <c r="C781" s="749" t="s">
        <v>603</v>
      </c>
      <c r="D781" s="750" t="s">
        <v>604</v>
      </c>
      <c r="E781" s="751">
        <v>50113001</v>
      </c>
      <c r="F781" s="750" t="s">
        <v>618</v>
      </c>
      <c r="G781" s="749" t="s">
        <v>637</v>
      </c>
      <c r="H781" s="749">
        <v>846141</v>
      </c>
      <c r="I781" s="749">
        <v>107794</v>
      </c>
      <c r="J781" s="749" t="s">
        <v>1274</v>
      </c>
      <c r="K781" s="749" t="s">
        <v>1275</v>
      </c>
      <c r="L781" s="752">
        <v>288.82</v>
      </c>
      <c r="M781" s="752">
        <v>1</v>
      </c>
      <c r="N781" s="753">
        <v>288.82</v>
      </c>
    </row>
    <row r="782" spans="1:14" ht="14.4" customHeight="1" x14ac:dyDescent="0.3">
      <c r="A782" s="747" t="s">
        <v>583</v>
      </c>
      <c r="B782" s="748" t="s">
        <v>584</v>
      </c>
      <c r="C782" s="749" t="s">
        <v>603</v>
      </c>
      <c r="D782" s="750" t="s">
        <v>604</v>
      </c>
      <c r="E782" s="751">
        <v>50113002</v>
      </c>
      <c r="F782" s="750" t="s">
        <v>1276</v>
      </c>
      <c r="G782" s="749" t="s">
        <v>619</v>
      </c>
      <c r="H782" s="749">
        <v>149409</v>
      </c>
      <c r="I782" s="749">
        <v>49409</v>
      </c>
      <c r="J782" s="749" t="s">
        <v>1279</v>
      </c>
      <c r="K782" s="749" t="s">
        <v>1278</v>
      </c>
      <c r="L782" s="752">
        <v>1357.3225</v>
      </c>
      <c r="M782" s="752">
        <v>4</v>
      </c>
      <c r="N782" s="753">
        <v>5429.29</v>
      </c>
    </row>
    <row r="783" spans="1:14" ht="14.4" customHeight="1" x14ac:dyDescent="0.3">
      <c r="A783" s="747" t="s">
        <v>583</v>
      </c>
      <c r="B783" s="748" t="s">
        <v>584</v>
      </c>
      <c r="C783" s="749" t="s">
        <v>603</v>
      </c>
      <c r="D783" s="750" t="s">
        <v>604</v>
      </c>
      <c r="E783" s="751">
        <v>50113002</v>
      </c>
      <c r="F783" s="750" t="s">
        <v>1276</v>
      </c>
      <c r="G783" s="749" t="s">
        <v>619</v>
      </c>
      <c r="H783" s="749">
        <v>103513</v>
      </c>
      <c r="I783" s="749">
        <v>3513</v>
      </c>
      <c r="J783" s="749" t="s">
        <v>1280</v>
      </c>
      <c r="K783" s="749" t="s">
        <v>1281</v>
      </c>
      <c r="L783" s="752">
        <v>2000</v>
      </c>
      <c r="M783" s="752">
        <v>3</v>
      </c>
      <c r="N783" s="753">
        <v>6000</v>
      </c>
    </row>
    <row r="784" spans="1:14" ht="14.4" customHeight="1" x14ac:dyDescent="0.3">
      <c r="A784" s="747" t="s">
        <v>583</v>
      </c>
      <c r="B784" s="748" t="s">
        <v>584</v>
      </c>
      <c r="C784" s="749" t="s">
        <v>603</v>
      </c>
      <c r="D784" s="750" t="s">
        <v>604</v>
      </c>
      <c r="E784" s="751">
        <v>50113002</v>
      </c>
      <c r="F784" s="750" t="s">
        <v>1276</v>
      </c>
      <c r="G784" s="749" t="s">
        <v>619</v>
      </c>
      <c r="H784" s="749">
        <v>152197</v>
      </c>
      <c r="I784" s="749">
        <v>152197</v>
      </c>
      <c r="J784" s="749" t="s">
        <v>1567</v>
      </c>
      <c r="K784" s="749" t="s">
        <v>1568</v>
      </c>
      <c r="L784" s="752">
        <v>3346.2100000000005</v>
      </c>
      <c r="M784" s="752">
        <v>1</v>
      </c>
      <c r="N784" s="753">
        <v>3346.2100000000005</v>
      </c>
    </row>
    <row r="785" spans="1:14" ht="14.4" customHeight="1" x14ac:dyDescent="0.3">
      <c r="A785" s="747" t="s">
        <v>583</v>
      </c>
      <c r="B785" s="748" t="s">
        <v>584</v>
      </c>
      <c r="C785" s="749" t="s">
        <v>603</v>
      </c>
      <c r="D785" s="750" t="s">
        <v>604</v>
      </c>
      <c r="E785" s="751">
        <v>50113002</v>
      </c>
      <c r="F785" s="750" t="s">
        <v>1276</v>
      </c>
      <c r="G785" s="749" t="s">
        <v>619</v>
      </c>
      <c r="H785" s="749">
        <v>397302</v>
      </c>
      <c r="I785" s="749">
        <v>3290</v>
      </c>
      <c r="J785" s="749" t="s">
        <v>1282</v>
      </c>
      <c r="K785" s="749" t="s">
        <v>1283</v>
      </c>
      <c r="L785" s="752">
        <v>1285.9000000000001</v>
      </c>
      <c r="M785" s="752">
        <v>1</v>
      </c>
      <c r="N785" s="753">
        <v>1285.9000000000001</v>
      </c>
    </row>
    <row r="786" spans="1:14" ht="14.4" customHeight="1" x14ac:dyDescent="0.3">
      <c r="A786" s="747" t="s">
        <v>583</v>
      </c>
      <c r="B786" s="748" t="s">
        <v>584</v>
      </c>
      <c r="C786" s="749" t="s">
        <v>603</v>
      </c>
      <c r="D786" s="750" t="s">
        <v>604</v>
      </c>
      <c r="E786" s="751">
        <v>50113002</v>
      </c>
      <c r="F786" s="750" t="s">
        <v>1276</v>
      </c>
      <c r="G786" s="749" t="s">
        <v>619</v>
      </c>
      <c r="H786" s="749">
        <v>103414</v>
      </c>
      <c r="I786" s="749">
        <v>3414</v>
      </c>
      <c r="J786" s="749" t="s">
        <v>1282</v>
      </c>
      <c r="K786" s="749" t="s">
        <v>1281</v>
      </c>
      <c r="L786" s="752">
        <v>2513.7400000000002</v>
      </c>
      <c r="M786" s="752">
        <v>7</v>
      </c>
      <c r="N786" s="753">
        <v>17596.18</v>
      </c>
    </row>
    <row r="787" spans="1:14" ht="14.4" customHeight="1" x14ac:dyDescent="0.3">
      <c r="A787" s="747" t="s">
        <v>583</v>
      </c>
      <c r="B787" s="748" t="s">
        <v>584</v>
      </c>
      <c r="C787" s="749" t="s">
        <v>603</v>
      </c>
      <c r="D787" s="750" t="s">
        <v>604</v>
      </c>
      <c r="E787" s="751">
        <v>50113006</v>
      </c>
      <c r="F787" s="750" t="s">
        <v>1284</v>
      </c>
      <c r="G787" s="749" t="s">
        <v>619</v>
      </c>
      <c r="H787" s="749">
        <v>217108</v>
      </c>
      <c r="I787" s="749">
        <v>217108</v>
      </c>
      <c r="J787" s="749" t="s">
        <v>1569</v>
      </c>
      <c r="K787" s="749" t="s">
        <v>1286</v>
      </c>
      <c r="L787" s="752">
        <v>164.73000000000002</v>
      </c>
      <c r="M787" s="752">
        <v>1</v>
      </c>
      <c r="N787" s="753">
        <v>164.73000000000002</v>
      </c>
    </row>
    <row r="788" spans="1:14" ht="14.4" customHeight="1" x14ac:dyDescent="0.3">
      <c r="A788" s="747" t="s">
        <v>583</v>
      </c>
      <c r="B788" s="748" t="s">
        <v>584</v>
      </c>
      <c r="C788" s="749" t="s">
        <v>603</v>
      </c>
      <c r="D788" s="750" t="s">
        <v>604</v>
      </c>
      <c r="E788" s="751">
        <v>50113006</v>
      </c>
      <c r="F788" s="750" t="s">
        <v>1284</v>
      </c>
      <c r="G788" s="749" t="s">
        <v>637</v>
      </c>
      <c r="H788" s="749">
        <v>217110</v>
      </c>
      <c r="I788" s="749">
        <v>217110</v>
      </c>
      <c r="J788" s="749" t="s">
        <v>1570</v>
      </c>
      <c r="K788" s="749" t="s">
        <v>1286</v>
      </c>
      <c r="L788" s="752">
        <v>164.73000000000002</v>
      </c>
      <c r="M788" s="752">
        <v>1</v>
      </c>
      <c r="N788" s="753">
        <v>164.73000000000002</v>
      </c>
    </row>
    <row r="789" spans="1:14" ht="14.4" customHeight="1" x14ac:dyDescent="0.3">
      <c r="A789" s="747" t="s">
        <v>583</v>
      </c>
      <c r="B789" s="748" t="s">
        <v>584</v>
      </c>
      <c r="C789" s="749" t="s">
        <v>603</v>
      </c>
      <c r="D789" s="750" t="s">
        <v>604</v>
      </c>
      <c r="E789" s="751">
        <v>50113006</v>
      </c>
      <c r="F789" s="750" t="s">
        <v>1284</v>
      </c>
      <c r="G789" s="749" t="s">
        <v>637</v>
      </c>
      <c r="H789" s="749">
        <v>33833</v>
      </c>
      <c r="I789" s="749">
        <v>33833</v>
      </c>
      <c r="J789" s="749" t="s">
        <v>1285</v>
      </c>
      <c r="K789" s="749" t="s">
        <v>1286</v>
      </c>
      <c r="L789" s="752">
        <v>163.66999999999999</v>
      </c>
      <c r="M789" s="752">
        <v>7</v>
      </c>
      <c r="N789" s="753">
        <v>1145.6899999999998</v>
      </c>
    </row>
    <row r="790" spans="1:14" ht="14.4" customHeight="1" x14ac:dyDescent="0.3">
      <c r="A790" s="747" t="s">
        <v>583</v>
      </c>
      <c r="B790" s="748" t="s">
        <v>584</v>
      </c>
      <c r="C790" s="749" t="s">
        <v>603</v>
      </c>
      <c r="D790" s="750" t="s">
        <v>604</v>
      </c>
      <c r="E790" s="751">
        <v>50113006</v>
      </c>
      <c r="F790" s="750" t="s">
        <v>1284</v>
      </c>
      <c r="G790" s="749" t="s">
        <v>637</v>
      </c>
      <c r="H790" s="749">
        <v>133339</v>
      </c>
      <c r="I790" s="749">
        <v>33339</v>
      </c>
      <c r="J790" s="749" t="s">
        <v>1287</v>
      </c>
      <c r="K790" s="749" t="s">
        <v>1288</v>
      </c>
      <c r="L790" s="752">
        <v>40.92</v>
      </c>
      <c r="M790" s="752">
        <v>35</v>
      </c>
      <c r="N790" s="753">
        <v>1432.2</v>
      </c>
    </row>
    <row r="791" spans="1:14" ht="14.4" customHeight="1" x14ac:dyDescent="0.3">
      <c r="A791" s="747" t="s">
        <v>583</v>
      </c>
      <c r="B791" s="748" t="s">
        <v>584</v>
      </c>
      <c r="C791" s="749" t="s">
        <v>603</v>
      </c>
      <c r="D791" s="750" t="s">
        <v>604</v>
      </c>
      <c r="E791" s="751">
        <v>50113006</v>
      </c>
      <c r="F791" s="750" t="s">
        <v>1284</v>
      </c>
      <c r="G791" s="749" t="s">
        <v>637</v>
      </c>
      <c r="H791" s="749">
        <v>133340</v>
      </c>
      <c r="I791" s="749">
        <v>33340</v>
      </c>
      <c r="J791" s="749" t="s">
        <v>1289</v>
      </c>
      <c r="K791" s="749" t="s">
        <v>1288</v>
      </c>
      <c r="L791" s="752">
        <v>40.92</v>
      </c>
      <c r="M791" s="752">
        <v>39</v>
      </c>
      <c r="N791" s="753">
        <v>1595.88</v>
      </c>
    </row>
    <row r="792" spans="1:14" ht="14.4" customHeight="1" x14ac:dyDescent="0.3">
      <c r="A792" s="747" t="s">
        <v>583</v>
      </c>
      <c r="B792" s="748" t="s">
        <v>584</v>
      </c>
      <c r="C792" s="749" t="s">
        <v>603</v>
      </c>
      <c r="D792" s="750" t="s">
        <v>604</v>
      </c>
      <c r="E792" s="751">
        <v>50113006</v>
      </c>
      <c r="F792" s="750" t="s">
        <v>1284</v>
      </c>
      <c r="G792" s="749" t="s">
        <v>637</v>
      </c>
      <c r="H792" s="749">
        <v>217112</v>
      </c>
      <c r="I792" s="749">
        <v>217112</v>
      </c>
      <c r="J792" s="749" t="s">
        <v>1571</v>
      </c>
      <c r="K792" s="749" t="s">
        <v>1572</v>
      </c>
      <c r="L792" s="752">
        <v>168.57000000000002</v>
      </c>
      <c r="M792" s="752">
        <v>1</v>
      </c>
      <c r="N792" s="753">
        <v>168.57000000000002</v>
      </c>
    </row>
    <row r="793" spans="1:14" ht="14.4" customHeight="1" x14ac:dyDescent="0.3">
      <c r="A793" s="747" t="s">
        <v>583</v>
      </c>
      <c r="B793" s="748" t="s">
        <v>584</v>
      </c>
      <c r="C793" s="749" t="s">
        <v>603</v>
      </c>
      <c r="D793" s="750" t="s">
        <v>604</v>
      </c>
      <c r="E793" s="751">
        <v>50113006</v>
      </c>
      <c r="F793" s="750" t="s">
        <v>1284</v>
      </c>
      <c r="G793" s="749" t="s">
        <v>637</v>
      </c>
      <c r="H793" s="749">
        <v>33855</v>
      </c>
      <c r="I793" s="749">
        <v>33855</v>
      </c>
      <c r="J793" s="749" t="s">
        <v>1573</v>
      </c>
      <c r="K793" s="749" t="s">
        <v>1574</v>
      </c>
      <c r="L793" s="752">
        <v>179.26000000000002</v>
      </c>
      <c r="M793" s="752">
        <v>72</v>
      </c>
      <c r="N793" s="753">
        <v>12906.720000000001</v>
      </c>
    </row>
    <row r="794" spans="1:14" ht="14.4" customHeight="1" x14ac:dyDescent="0.3">
      <c r="A794" s="747" t="s">
        <v>583</v>
      </c>
      <c r="B794" s="748" t="s">
        <v>584</v>
      </c>
      <c r="C794" s="749" t="s">
        <v>603</v>
      </c>
      <c r="D794" s="750" t="s">
        <v>604</v>
      </c>
      <c r="E794" s="751">
        <v>50113006</v>
      </c>
      <c r="F794" s="750" t="s">
        <v>1284</v>
      </c>
      <c r="G794" s="749" t="s">
        <v>637</v>
      </c>
      <c r="H794" s="749">
        <v>33741</v>
      </c>
      <c r="I794" s="749">
        <v>33741</v>
      </c>
      <c r="J794" s="749" t="s">
        <v>1290</v>
      </c>
      <c r="K794" s="749" t="s">
        <v>1291</v>
      </c>
      <c r="L794" s="752">
        <v>131.25</v>
      </c>
      <c r="M794" s="752">
        <v>1</v>
      </c>
      <c r="N794" s="753">
        <v>131.25</v>
      </c>
    </row>
    <row r="795" spans="1:14" ht="14.4" customHeight="1" x14ac:dyDescent="0.3">
      <c r="A795" s="747" t="s">
        <v>583</v>
      </c>
      <c r="B795" s="748" t="s">
        <v>584</v>
      </c>
      <c r="C795" s="749" t="s">
        <v>603</v>
      </c>
      <c r="D795" s="750" t="s">
        <v>604</v>
      </c>
      <c r="E795" s="751">
        <v>50113006</v>
      </c>
      <c r="F795" s="750" t="s">
        <v>1284</v>
      </c>
      <c r="G795" s="749" t="s">
        <v>637</v>
      </c>
      <c r="H795" s="749">
        <v>33739</v>
      </c>
      <c r="I795" s="749">
        <v>33739</v>
      </c>
      <c r="J795" s="749" t="s">
        <v>1575</v>
      </c>
      <c r="K795" s="749" t="s">
        <v>1291</v>
      </c>
      <c r="L795" s="752">
        <v>131.25</v>
      </c>
      <c r="M795" s="752">
        <v>1</v>
      </c>
      <c r="N795" s="753">
        <v>131.25</v>
      </c>
    </row>
    <row r="796" spans="1:14" ht="14.4" customHeight="1" x14ac:dyDescent="0.3">
      <c r="A796" s="747" t="s">
        <v>583</v>
      </c>
      <c r="B796" s="748" t="s">
        <v>584</v>
      </c>
      <c r="C796" s="749" t="s">
        <v>603</v>
      </c>
      <c r="D796" s="750" t="s">
        <v>604</v>
      </c>
      <c r="E796" s="751">
        <v>50113006</v>
      </c>
      <c r="F796" s="750" t="s">
        <v>1284</v>
      </c>
      <c r="G796" s="749" t="s">
        <v>637</v>
      </c>
      <c r="H796" s="749">
        <v>987792</v>
      </c>
      <c r="I796" s="749">
        <v>33749</v>
      </c>
      <c r="J796" s="749" t="s">
        <v>1292</v>
      </c>
      <c r="K796" s="749" t="s">
        <v>1293</v>
      </c>
      <c r="L796" s="752">
        <v>111.95</v>
      </c>
      <c r="M796" s="752">
        <v>8</v>
      </c>
      <c r="N796" s="753">
        <v>895.6</v>
      </c>
    </row>
    <row r="797" spans="1:14" ht="14.4" customHeight="1" x14ac:dyDescent="0.3">
      <c r="A797" s="747" t="s">
        <v>583</v>
      </c>
      <c r="B797" s="748" t="s">
        <v>584</v>
      </c>
      <c r="C797" s="749" t="s">
        <v>603</v>
      </c>
      <c r="D797" s="750" t="s">
        <v>604</v>
      </c>
      <c r="E797" s="751">
        <v>50113006</v>
      </c>
      <c r="F797" s="750" t="s">
        <v>1284</v>
      </c>
      <c r="G797" s="749" t="s">
        <v>637</v>
      </c>
      <c r="H797" s="749">
        <v>33751</v>
      </c>
      <c r="I797" s="749">
        <v>33751</v>
      </c>
      <c r="J797" s="749" t="s">
        <v>1294</v>
      </c>
      <c r="K797" s="749" t="s">
        <v>1293</v>
      </c>
      <c r="L797" s="752">
        <v>111.95</v>
      </c>
      <c r="M797" s="752">
        <v>6</v>
      </c>
      <c r="N797" s="753">
        <v>671.7</v>
      </c>
    </row>
    <row r="798" spans="1:14" ht="14.4" customHeight="1" x14ac:dyDescent="0.3">
      <c r="A798" s="747" t="s">
        <v>583</v>
      </c>
      <c r="B798" s="748" t="s">
        <v>584</v>
      </c>
      <c r="C798" s="749" t="s">
        <v>603</v>
      </c>
      <c r="D798" s="750" t="s">
        <v>604</v>
      </c>
      <c r="E798" s="751">
        <v>50113006</v>
      </c>
      <c r="F798" s="750" t="s">
        <v>1284</v>
      </c>
      <c r="G798" s="749" t="s">
        <v>637</v>
      </c>
      <c r="H798" s="749">
        <v>33750</v>
      </c>
      <c r="I798" s="749">
        <v>33750</v>
      </c>
      <c r="J798" s="749" t="s">
        <v>1297</v>
      </c>
      <c r="K798" s="749" t="s">
        <v>1293</v>
      </c>
      <c r="L798" s="752">
        <v>111.95</v>
      </c>
      <c r="M798" s="752">
        <v>6</v>
      </c>
      <c r="N798" s="753">
        <v>671.7</v>
      </c>
    </row>
    <row r="799" spans="1:14" ht="14.4" customHeight="1" x14ac:dyDescent="0.3">
      <c r="A799" s="747" t="s">
        <v>583</v>
      </c>
      <c r="B799" s="748" t="s">
        <v>584</v>
      </c>
      <c r="C799" s="749" t="s">
        <v>603</v>
      </c>
      <c r="D799" s="750" t="s">
        <v>604</v>
      </c>
      <c r="E799" s="751">
        <v>50113006</v>
      </c>
      <c r="F799" s="750" t="s">
        <v>1284</v>
      </c>
      <c r="G799" s="749" t="s">
        <v>619</v>
      </c>
      <c r="H799" s="749">
        <v>217052</v>
      </c>
      <c r="I799" s="749">
        <v>217052</v>
      </c>
      <c r="J799" s="749" t="s">
        <v>1304</v>
      </c>
      <c r="K799" s="749" t="s">
        <v>1306</v>
      </c>
      <c r="L799" s="752">
        <v>2000.4700000000007</v>
      </c>
      <c r="M799" s="752">
        <v>7</v>
      </c>
      <c r="N799" s="753">
        <v>14003.290000000005</v>
      </c>
    </row>
    <row r="800" spans="1:14" ht="14.4" customHeight="1" x14ac:dyDescent="0.3">
      <c r="A800" s="747" t="s">
        <v>583</v>
      </c>
      <c r="B800" s="748" t="s">
        <v>584</v>
      </c>
      <c r="C800" s="749" t="s">
        <v>603</v>
      </c>
      <c r="D800" s="750" t="s">
        <v>604</v>
      </c>
      <c r="E800" s="751">
        <v>50113006</v>
      </c>
      <c r="F800" s="750" t="s">
        <v>1284</v>
      </c>
      <c r="G800" s="749" t="s">
        <v>637</v>
      </c>
      <c r="H800" s="749">
        <v>133146</v>
      </c>
      <c r="I800" s="749">
        <v>33530</v>
      </c>
      <c r="J800" s="749" t="s">
        <v>1576</v>
      </c>
      <c r="K800" s="749" t="s">
        <v>1577</v>
      </c>
      <c r="L800" s="752">
        <v>156.48999999999998</v>
      </c>
      <c r="M800" s="752">
        <v>20</v>
      </c>
      <c r="N800" s="753">
        <v>3129.7999999999997</v>
      </c>
    </row>
    <row r="801" spans="1:14" ht="14.4" customHeight="1" x14ac:dyDescent="0.3">
      <c r="A801" s="747" t="s">
        <v>583</v>
      </c>
      <c r="B801" s="748" t="s">
        <v>584</v>
      </c>
      <c r="C801" s="749" t="s">
        <v>603</v>
      </c>
      <c r="D801" s="750" t="s">
        <v>604</v>
      </c>
      <c r="E801" s="751">
        <v>50113006</v>
      </c>
      <c r="F801" s="750" t="s">
        <v>1284</v>
      </c>
      <c r="G801" s="749" t="s">
        <v>637</v>
      </c>
      <c r="H801" s="749">
        <v>133220</v>
      </c>
      <c r="I801" s="749">
        <v>33220</v>
      </c>
      <c r="J801" s="749" t="s">
        <v>1307</v>
      </c>
      <c r="K801" s="749" t="s">
        <v>1308</v>
      </c>
      <c r="L801" s="752">
        <v>197.14999999999998</v>
      </c>
      <c r="M801" s="752">
        <v>5</v>
      </c>
      <c r="N801" s="753">
        <v>985.74999999999989</v>
      </c>
    </row>
    <row r="802" spans="1:14" ht="14.4" customHeight="1" x14ac:dyDescent="0.3">
      <c r="A802" s="747" t="s">
        <v>583</v>
      </c>
      <c r="B802" s="748" t="s">
        <v>584</v>
      </c>
      <c r="C802" s="749" t="s">
        <v>603</v>
      </c>
      <c r="D802" s="750" t="s">
        <v>604</v>
      </c>
      <c r="E802" s="751">
        <v>50113013</v>
      </c>
      <c r="F802" s="750" t="s">
        <v>1309</v>
      </c>
      <c r="G802" s="749" t="s">
        <v>637</v>
      </c>
      <c r="H802" s="749">
        <v>194155</v>
      </c>
      <c r="I802" s="749">
        <v>94155</v>
      </c>
      <c r="J802" s="749" t="s">
        <v>1578</v>
      </c>
      <c r="K802" s="749" t="s">
        <v>1579</v>
      </c>
      <c r="L802" s="752">
        <v>320.32</v>
      </c>
      <c r="M802" s="752">
        <v>2</v>
      </c>
      <c r="N802" s="753">
        <v>640.64</v>
      </c>
    </row>
    <row r="803" spans="1:14" ht="14.4" customHeight="1" x14ac:dyDescent="0.3">
      <c r="A803" s="747" t="s">
        <v>583</v>
      </c>
      <c r="B803" s="748" t="s">
        <v>584</v>
      </c>
      <c r="C803" s="749" t="s">
        <v>603</v>
      </c>
      <c r="D803" s="750" t="s">
        <v>604</v>
      </c>
      <c r="E803" s="751">
        <v>50113013</v>
      </c>
      <c r="F803" s="750" t="s">
        <v>1309</v>
      </c>
      <c r="G803" s="749" t="s">
        <v>637</v>
      </c>
      <c r="H803" s="749">
        <v>195147</v>
      </c>
      <c r="I803" s="749">
        <v>195147</v>
      </c>
      <c r="J803" s="749" t="s">
        <v>1580</v>
      </c>
      <c r="K803" s="749" t="s">
        <v>1581</v>
      </c>
      <c r="L803" s="752">
        <v>561.51</v>
      </c>
      <c r="M803" s="752">
        <v>4</v>
      </c>
      <c r="N803" s="753">
        <v>2246.04</v>
      </c>
    </row>
    <row r="804" spans="1:14" ht="14.4" customHeight="1" x14ac:dyDescent="0.3">
      <c r="A804" s="747" t="s">
        <v>583</v>
      </c>
      <c r="B804" s="748" t="s">
        <v>584</v>
      </c>
      <c r="C804" s="749" t="s">
        <v>603</v>
      </c>
      <c r="D804" s="750" t="s">
        <v>604</v>
      </c>
      <c r="E804" s="751">
        <v>50113013</v>
      </c>
      <c r="F804" s="750" t="s">
        <v>1309</v>
      </c>
      <c r="G804" s="749" t="s">
        <v>637</v>
      </c>
      <c r="H804" s="749">
        <v>185525</v>
      </c>
      <c r="I804" s="749">
        <v>85525</v>
      </c>
      <c r="J804" s="749" t="s">
        <v>1582</v>
      </c>
      <c r="K804" s="749" t="s">
        <v>1583</v>
      </c>
      <c r="L804" s="752">
        <v>110.23000000000002</v>
      </c>
      <c r="M804" s="752">
        <v>3</v>
      </c>
      <c r="N804" s="753">
        <v>330.69000000000005</v>
      </c>
    </row>
    <row r="805" spans="1:14" ht="14.4" customHeight="1" x14ac:dyDescent="0.3">
      <c r="A805" s="747" t="s">
        <v>583</v>
      </c>
      <c r="B805" s="748" t="s">
        <v>584</v>
      </c>
      <c r="C805" s="749" t="s">
        <v>603</v>
      </c>
      <c r="D805" s="750" t="s">
        <v>604</v>
      </c>
      <c r="E805" s="751">
        <v>50113013</v>
      </c>
      <c r="F805" s="750" t="s">
        <v>1309</v>
      </c>
      <c r="G805" s="749" t="s">
        <v>619</v>
      </c>
      <c r="H805" s="749">
        <v>172972</v>
      </c>
      <c r="I805" s="749">
        <v>72972</v>
      </c>
      <c r="J805" s="749" t="s">
        <v>1312</v>
      </c>
      <c r="K805" s="749" t="s">
        <v>1313</v>
      </c>
      <c r="L805" s="752">
        <v>181.58701559020042</v>
      </c>
      <c r="M805" s="752">
        <v>89.8</v>
      </c>
      <c r="N805" s="753">
        <v>16306.513999999997</v>
      </c>
    </row>
    <row r="806" spans="1:14" ht="14.4" customHeight="1" x14ac:dyDescent="0.3">
      <c r="A806" s="747" t="s">
        <v>583</v>
      </c>
      <c r="B806" s="748" t="s">
        <v>584</v>
      </c>
      <c r="C806" s="749" t="s">
        <v>603</v>
      </c>
      <c r="D806" s="750" t="s">
        <v>604</v>
      </c>
      <c r="E806" s="751">
        <v>50113013</v>
      </c>
      <c r="F806" s="750" t="s">
        <v>1309</v>
      </c>
      <c r="G806" s="749" t="s">
        <v>637</v>
      </c>
      <c r="H806" s="749">
        <v>105951</v>
      </c>
      <c r="I806" s="749">
        <v>5951</v>
      </c>
      <c r="J806" s="749" t="s">
        <v>1584</v>
      </c>
      <c r="K806" s="749" t="s">
        <v>1585</v>
      </c>
      <c r="L806" s="752">
        <v>114.39823529411764</v>
      </c>
      <c r="M806" s="752">
        <v>17</v>
      </c>
      <c r="N806" s="753">
        <v>1944.77</v>
      </c>
    </row>
    <row r="807" spans="1:14" ht="14.4" customHeight="1" x14ac:dyDescent="0.3">
      <c r="A807" s="747" t="s">
        <v>583</v>
      </c>
      <c r="B807" s="748" t="s">
        <v>584</v>
      </c>
      <c r="C807" s="749" t="s">
        <v>603</v>
      </c>
      <c r="D807" s="750" t="s">
        <v>604</v>
      </c>
      <c r="E807" s="751">
        <v>50113013</v>
      </c>
      <c r="F807" s="750" t="s">
        <v>1309</v>
      </c>
      <c r="G807" s="749" t="s">
        <v>637</v>
      </c>
      <c r="H807" s="749">
        <v>183817</v>
      </c>
      <c r="I807" s="749">
        <v>183817</v>
      </c>
      <c r="J807" s="749" t="s">
        <v>1586</v>
      </c>
      <c r="K807" s="749" t="s">
        <v>1587</v>
      </c>
      <c r="L807" s="752">
        <v>2128.23</v>
      </c>
      <c r="M807" s="752">
        <v>4</v>
      </c>
      <c r="N807" s="753">
        <v>8512.92</v>
      </c>
    </row>
    <row r="808" spans="1:14" ht="14.4" customHeight="1" x14ac:dyDescent="0.3">
      <c r="A808" s="747" t="s">
        <v>583</v>
      </c>
      <c r="B808" s="748" t="s">
        <v>584</v>
      </c>
      <c r="C808" s="749" t="s">
        <v>603</v>
      </c>
      <c r="D808" s="750" t="s">
        <v>604</v>
      </c>
      <c r="E808" s="751">
        <v>50113013</v>
      </c>
      <c r="F808" s="750" t="s">
        <v>1309</v>
      </c>
      <c r="G808" s="749" t="s">
        <v>637</v>
      </c>
      <c r="H808" s="749">
        <v>183812</v>
      </c>
      <c r="I808" s="749">
        <v>183812</v>
      </c>
      <c r="J808" s="749" t="s">
        <v>1588</v>
      </c>
      <c r="K808" s="749" t="s">
        <v>1589</v>
      </c>
      <c r="L808" s="752">
        <v>539</v>
      </c>
      <c r="M808" s="752">
        <v>4</v>
      </c>
      <c r="N808" s="753">
        <v>2156</v>
      </c>
    </row>
    <row r="809" spans="1:14" ht="14.4" customHeight="1" x14ac:dyDescent="0.3">
      <c r="A809" s="747" t="s">
        <v>583</v>
      </c>
      <c r="B809" s="748" t="s">
        <v>584</v>
      </c>
      <c r="C809" s="749" t="s">
        <v>603</v>
      </c>
      <c r="D809" s="750" t="s">
        <v>604</v>
      </c>
      <c r="E809" s="751">
        <v>50113013</v>
      </c>
      <c r="F809" s="750" t="s">
        <v>1309</v>
      </c>
      <c r="G809" s="749" t="s">
        <v>619</v>
      </c>
      <c r="H809" s="749">
        <v>164831</v>
      </c>
      <c r="I809" s="749">
        <v>64831</v>
      </c>
      <c r="J809" s="749" t="s">
        <v>1314</v>
      </c>
      <c r="K809" s="749" t="s">
        <v>1315</v>
      </c>
      <c r="L809" s="752">
        <v>335.62787500000002</v>
      </c>
      <c r="M809" s="752">
        <v>8</v>
      </c>
      <c r="N809" s="753">
        <v>2685.0230000000001</v>
      </c>
    </row>
    <row r="810" spans="1:14" ht="14.4" customHeight="1" x14ac:dyDescent="0.3">
      <c r="A810" s="747" t="s">
        <v>583</v>
      </c>
      <c r="B810" s="748" t="s">
        <v>584</v>
      </c>
      <c r="C810" s="749" t="s">
        <v>603</v>
      </c>
      <c r="D810" s="750" t="s">
        <v>604</v>
      </c>
      <c r="E810" s="751">
        <v>50113013</v>
      </c>
      <c r="F810" s="750" t="s">
        <v>1309</v>
      </c>
      <c r="G810" s="749" t="s">
        <v>619</v>
      </c>
      <c r="H810" s="749">
        <v>164835</v>
      </c>
      <c r="I810" s="749">
        <v>64835</v>
      </c>
      <c r="J810" s="749" t="s">
        <v>1590</v>
      </c>
      <c r="K810" s="749" t="s">
        <v>1591</v>
      </c>
      <c r="L810" s="752">
        <v>143.66</v>
      </c>
      <c r="M810" s="752">
        <v>2</v>
      </c>
      <c r="N810" s="753">
        <v>287.32</v>
      </c>
    </row>
    <row r="811" spans="1:14" ht="14.4" customHeight="1" x14ac:dyDescent="0.3">
      <c r="A811" s="747" t="s">
        <v>583</v>
      </c>
      <c r="B811" s="748" t="s">
        <v>584</v>
      </c>
      <c r="C811" s="749" t="s">
        <v>603</v>
      </c>
      <c r="D811" s="750" t="s">
        <v>604</v>
      </c>
      <c r="E811" s="751">
        <v>50113013</v>
      </c>
      <c r="F811" s="750" t="s">
        <v>1309</v>
      </c>
      <c r="G811" s="749" t="s">
        <v>637</v>
      </c>
      <c r="H811" s="749">
        <v>145010</v>
      </c>
      <c r="I811" s="749">
        <v>45010</v>
      </c>
      <c r="J811" s="749" t="s">
        <v>1592</v>
      </c>
      <c r="K811" s="749" t="s">
        <v>1593</v>
      </c>
      <c r="L811" s="752">
        <v>41.72999999999999</v>
      </c>
      <c r="M811" s="752">
        <v>4</v>
      </c>
      <c r="N811" s="753">
        <v>166.91999999999996</v>
      </c>
    </row>
    <row r="812" spans="1:14" ht="14.4" customHeight="1" x14ac:dyDescent="0.3">
      <c r="A812" s="747" t="s">
        <v>583</v>
      </c>
      <c r="B812" s="748" t="s">
        <v>584</v>
      </c>
      <c r="C812" s="749" t="s">
        <v>603</v>
      </c>
      <c r="D812" s="750" t="s">
        <v>604</v>
      </c>
      <c r="E812" s="751">
        <v>50113013</v>
      </c>
      <c r="F812" s="750" t="s">
        <v>1309</v>
      </c>
      <c r="G812" s="749" t="s">
        <v>619</v>
      </c>
      <c r="H812" s="749">
        <v>117170</v>
      </c>
      <c r="I812" s="749">
        <v>17170</v>
      </c>
      <c r="J812" s="749" t="s">
        <v>1594</v>
      </c>
      <c r="K812" s="749" t="s">
        <v>1595</v>
      </c>
      <c r="L812" s="752">
        <v>72.92</v>
      </c>
      <c r="M812" s="752">
        <v>1</v>
      </c>
      <c r="N812" s="753">
        <v>72.92</v>
      </c>
    </row>
    <row r="813" spans="1:14" ht="14.4" customHeight="1" x14ac:dyDescent="0.3">
      <c r="A813" s="747" t="s">
        <v>583</v>
      </c>
      <c r="B813" s="748" t="s">
        <v>584</v>
      </c>
      <c r="C813" s="749" t="s">
        <v>603</v>
      </c>
      <c r="D813" s="750" t="s">
        <v>604</v>
      </c>
      <c r="E813" s="751">
        <v>50113013</v>
      </c>
      <c r="F813" s="750" t="s">
        <v>1309</v>
      </c>
      <c r="G813" s="749" t="s">
        <v>619</v>
      </c>
      <c r="H813" s="749">
        <v>117171</v>
      </c>
      <c r="I813" s="749">
        <v>17171</v>
      </c>
      <c r="J813" s="749" t="s">
        <v>1596</v>
      </c>
      <c r="K813" s="749" t="s">
        <v>775</v>
      </c>
      <c r="L813" s="752">
        <v>72.919999999999987</v>
      </c>
      <c r="M813" s="752">
        <v>1</v>
      </c>
      <c r="N813" s="753">
        <v>72.919999999999987</v>
      </c>
    </row>
    <row r="814" spans="1:14" ht="14.4" customHeight="1" x14ac:dyDescent="0.3">
      <c r="A814" s="747" t="s">
        <v>583</v>
      </c>
      <c r="B814" s="748" t="s">
        <v>584</v>
      </c>
      <c r="C814" s="749" t="s">
        <v>603</v>
      </c>
      <c r="D814" s="750" t="s">
        <v>604</v>
      </c>
      <c r="E814" s="751">
        <v>50113013</v>
      </c>
      <c r="F814" s="750" t="s">
        <v>1309</v>
      </c>
      <c r="G814" s="749" t="s">
        <v>619</v>
      </c>
      <c r="H814" s="749">
        <v>131654</v>
      </c>
      <c r="I814" s="749">
        <v>131654</v>
      </c>
      <c r="J814" s="749" t="s">
        <v>1597</v>
      </c>
      <c r="K814" s="749" t="s">
        <v>1598</v>
      </c>
      <c r="L814" s="752">
        <v>264</v>
      </c>
      <c r="M814" s="752">
        <v>1</v>
      </c>
      <c r="N814" s="753">
        <v>264</v>
      </c>
    </row>
    <row r="815" spans="1:14" ht="14.4" customHeight="1" x14ac:dyDescent="0.3">
      <c r="A815" s="747" t="s">
        <v>583</v>
      </c>
      <c r="B815" s="748" t="s">
        <v>584</v>
      </c>
      <c r="C815" s="749" t="s">
        <v>603</v>
      </c>
      <c r="D815" s="750" t="s">
        <v>604</v>
      </c>
      <c r="E815" s="751">
        <v>50113013</v>
      </c>
      <c r="F815" s="750" t="s">
        <v>1309</v>
      </c>
      <c r="G815" s="749" t="s">
        <v>619</v>
      </c>
      <c r="H815" s="749">
        <v>108606</v>
      </c>
      <c r="I815" s="749">
        <v>108606</v>
      </c>
      <c r="J815" s="749" t="s">
        <v>1317</v>
      </c>
      <c r="K815" s="749" t="s">
        <v>1318</v>
      </c>
      <c r="L815" s="752">
        <v>73.22</v>
      </c>
      <c r="M815" s="752">
        <v>2</v>
      </c>
      <c r="N815" s="753">
        <v>146.44</v>
      </c>
    </row>
    <row r="816" spans="1:14" ht="14.4" customHeight="1" x14ac:dyDescent="0.3">
      <c r="A816" s="747" t="s">
        <v>583</v>
      </c>
      <c r="B816" s="748" t="s">
        <v>584</v>
      </c>
      <c r="C816" s="749" t="s">
        <v>603</v>
      </c>
      <c r="D816" s="750" t="s">
        <v>604</v>
      </c>
      <c r="E816" s="751">
        <v>50113013</v>
      </c>
      <c r="F816" s="750" t="s">
        <v>1309</v>
      </c>
      <c r="G816" s="749" t="s">
        <v>619</v>
      </c>
      <c r="H816" s="749">
        <v>162180</v>
      </c>
      <c r="I816" s="749">
        <v>162180</v>
      </c>
      <c r="J816" s="749" t="s">
        <v>1599</v>
      </c>
      <c r="K816" s="749" t="s">
        <v>1600</v>
      </c>
      <c r="L816" s="752">
        <v>152.9</v>
      </c>
      <c r="M816" s="752">
        <v>4</v>
      </c>
      <c r="N816" s="753">
        <v>611.6</v>
      </c>
    </row>
    <row r="817" spans="1:14" ht="14.4" customHeight="1" x14ac:dyDescent="0.3">
      <c r="A817" s="747" t="s">
        <v>583</v>
      </c>
      <c r="B817" s="748" t="s">
        <v>584</v>
      </c>
      <c r="C817" s="749" t="s">
        <v>603</v>
      </c>
      <c r="D817" s="750" t="s">
        <v>604</v>
      </c>
      <c r="E817" s="751">
        <v>50113013</v>
      </c>
      <c r="F817" s="750" t="s">
        <v>1309</v>
      </c>
      <c r="G817" s="749" t="s">
        <v>619</v>
      </c>
      <c r="H817" s="749">
        <v>132954</v>
      </c>
      <c r="I817" s="749">
        <v>32954</v>
      </c>
      <c r="J817" s="749" t="s">
        <v>1601</v>
      </c>
      <c r="K817" s="749" t="s">
        <v>1602</v>
      </c>
      <c r="L817" s="752">
        <v>84.580000000000013</v>
      </c>
      <c r="M817" s="752">
        <v>2</v>
      </c>
      <c r="N817" s="753">
        <v>169.16000000000003</v>
      </c>
    </row>
    <row r="818" spans="1:14" ht="14.4" customHeight="1" x14ac:dyDescent="0.3">
      <c r="A818" s="747" t="s">
        <v>583</v>
      </c>
      <c r="B818" s="748" t="s">
        <v>584</v>
      </c>
      <c r="C818" s="749" t="s">
        <v>603</v>
      </c>
      <c r="D818" s="750" t="s">
        <v>604</v>
      </c>
      <c r="E818" s="751">
        <v>50113013</v>
      </c>
      <c r="F818" s="750" t="s">
        <v>1309</v>
      </c>
      <c r="G818" s="749" t="s">
        <v>619</v>
      </c>
      <c r="H818" s="749">
        <v>102427</v>
      </c>
      <c r="I818" s="749">
        <v>2427</v>
      </c>
      <c r="J818" s="749" t="s">
        <v>1603</v>
      </c>
      <c r="K818" s="749" t="s">
        <v>1604</v>
      </c>
      <c r="L818" s="752">
        <v>88.46</v>
      </c>
      <c r="M818" s="752">
        <v>6</v>
      </c>
      <c r="N818" s="753">
        <v>530.76</v>
      </c>
    </row>
    <row r="819" spans="1:14" ht="14.4" customHeight="1" x14ac:dyDescent="0.3">
      <c r="A819" s="747" t="s">
        <v>583</v>
      </c>
      <c r="B819" s="748" t="s">
        <v>584</v>
      </c>
      <c r="C819" s="749" t="s">
        <v>603</v>
      </c>
      <c r="D819" s="750" t="s">
        <v>604</v>
      </c>
      <c r="E819" s="751">
        <v>50113013</v>
      </c>
      <c r="F819" s="750" t="s">
        <v>1309</v>
      </c>
      <c r="G819" s="749" t="s">
        <v>619</v>
      </c>
      <c r="H819" s="749">
        <v>101066</v>
      </c>
      <c r="I819" s="749">
        <v>1066</v>
      </c>
      <c r="J819" s="749" t="s">
        <v>1321</v>
      </c>
      <c r="K819" s="749" t="s">
        <v>1322</v>
      </c>
      <c r="L819" s="752">
        <v>57.42</v>
      </c>
      <c r="M819" s="752">
        <v>11</v>
      </c>
      <c r="N819" s="753">
        <v>631.62</v>
      </c>
    </row>
    <row r="820" spans="1:14" ht="14.4" customHeight="1" x14ac:dyDescent="0.3">
      <c r="A820" s="747" t="s">
        <v>583</v>
      </c>
      <c r="B820" s="748" t="s">
        <v>584</v>
      </c>
      <c r="C820" s="749" t="s">
        <v>603</v>
      </c>
      <c r="D820" s="750" t="s">
        <v>604</v>
      </c>
      <c r="E820" s="751">
        <v>50113013</v>
      </c>
      <c r="F820" s="750" t="s">
        <v>1309</v>
      </c>
      <c r="G820" s="749" t="s">
        <v>619</v>
      </c>
      <c r="H820" s="749">
        <v>148261</v>
      </c>
      <c r="I820" s="749">
        <v>48261</v>
      </c>
      <c r="J820" s="749" t="s">
        <v>1321</v>
      </c>
      <c r="K820" s="749" t="s">
        <v>1605</v>
      </c>
      <c r="L820" s="752">
        <v>68.991666666666674</v>
      </c>
      <c r="M820" s="752">
        <v>6</v>
      </c>
      <c r="N820" s="753">
        <v>413.95000000000005</v>
      </c>
    </row>
    <row r="821" spans="1:14" ht="14.4" customHeight="1" x14ac:dyDescent="0.3">
      <c r="A821" s="747" t="s">
        <v>583</v>
      </c>
      <c r="B821" s="748" t="s">
        <v>584</v>
      </c>
      <c r="C821" s="749" t="s">
        <v>603</v>
      </c>
      <c r="D821" s="750" t="s">
        <v>604</v>
      </c>
      <c r="E821" s="751">
        <v>50113013</v>
      </c>
      <c r="F821" s="750" t="s">
        <v>1309</v>
      </c>
      <c r="G821" s="749" t="s">
        <v>619</v>
      </c>
      <c r="H821" s="749">
        <v>847476</v>
      </c>
      <c r="I821" s="749">
        <v>112782</v>
      </c>
      <c r="J821" s="749" t="s">
        <v>1323</v>
      </c>
      <c r="K821" s="749" t="s">
        <v>1324</v>
      </c>
      <c r="L821" s="752">
        <v>673.17566666666664</v>
      </c>
      <c r="M821" s="752">
        <v>0.75</v>
      </c>
      <c r="N821" s="753">
        <v>504.88175000000001</v>
      </c>
    </row>
    <row r="822" spans="1:14" ht="14.4" customHeight="1" x14ac:dyDescent="0.3">
      <c r="A822" s="747" t="s">
        <v>583</v>
      </c>
      <c r="B822" s="748" t="s">
        <v>584</v>
      </c>
      <c r="C822" s="749" t="s">
        <v>603</v>
      </c>
      <c r="D822" s="750" t="s">
        <v>604</v>
      </c>
      <c r="E822" s="751">
        <v>50113013</v>
      </c>
      <c r="F822" s="750" t="s">
        <v>1309</v>
      </c>
      <c r="G822" s="749" t="s">
        <v>619</v>
      </c>
      <c r="H822" s="749">
        <v>96414</v>
      </c>
      <c r="I822" s="749">
        <v>96414</v>
      </c>
      <c r="J822" s="749" t="s">
        <v>1606</v>
      </c>
      <c r="K822" s="749" t="s">
        <v>1607</v>
      </c>
      <c r="L822" s="752">
        <v>58.571428571428569</v>
      </c>
      <c r="M822" s="752">
        <v>3.5</v>
      </c>
      <c r="N822" s="753">
        <v>205</v>
      </c>
    </row>
    <row r="823" spans="1:14" ht="14.4" customHeight="1" x14ac:dyDescent="0.3">
      <c r="A823" s="747" t="s">
        <v>583</v>
      </c>
      <c r="B823" s="748" t="s">
        <v>584</v>
      </c>
      <c r="C823" s="749" t="s">
        <v>603</v>
      </c>
      <c r="D823" s="750" t="s">
        <v>604</v>
      </c>
      <c r="E823" s="751">
        <v>50113013</v>
      </c>
      <c r="F823" s="750" t="s">
        <v>1309</v>
      </c>
      <c r="G823" s="749" t="s">
        <v>619</v>
      </c>
      <c r="H823" s="749">
        <v>216196</v>
      </c>
      <c r="I823" s="749">
        <v>216196</v>
      </c>
      <c r="J823" s="749" t="s">
        <v>1608</v>
      </c>
      <c r="K823" s="749" t="s">
        <v>1609</v>
      </c>
      <c r="L823" s="752">
        <v>71.429999999999993</v>
      </c>
      <c r="M823" s="752">
        <v>3</v>
      </c>
      <c r="N823" s="753">
        <v>214.28999999999996</v>
      </c>
    </row>
    <row r="824" spans="1:14" ht="14.4" customHeight="1" x14ac:dyDescent="0.3">
      <c r="A824" s="747" t="s">
        <v>583</v>
      </c>
      <c r="B824" s="748" t="s">
        <v>584</v>
      </c>
      <c r="C824" s="749" t="s">
        <v>603</v>
      </c>
      <c r="D824" s="750" t="s">
        <v>604</v>
      </c>
      <c r="E824" s="751">
        <v>50113013</v>
      </c>
      <c r="F824" s="750" t="s">
        <v>1309</v>
      </c>
      <c r="G824" s="749" t="s">
        <v>619</v>
      </c>
      <c r="H824" s="749">
        <v>216199</v>
      </c>
      <c r="I824" s="749">
        <v>216199</v>
      </c>
      <c r="J824" s="749" t="s">
        <v>1327</v>
      </c>
      <c r="K824" s="749" t="s">
        <v>1328</v>
      </c>
      <c r="L824" s="752">
        <v>99.90000000000002</v>
      </c>
      <c r="M824" s="752">
        <v>13</v>
      </c>
      <c r="N824" s="753">
        <v>1298.7000000000003</v>
      </c>
    </row>
    <row r="825" spans="1:14" ht="14.4" customHeight="1" x14ac:dyDescent="0.3">
      <c r="A825" s="747" t="s">
        <v>583</v>
      </c>
      <c r="B825" s="748" t="s">
        <v>584</v>
      </c>
      <c r="C825" s="749" t="s">
        <v>603</v>
      </c>
      <c r="D825" s="750" t="s">
        <v>604</v>
      </c>
      <c r="E825" s="751">
        <v>50113013</v>
      </c>
      <c r="F825" s="750" t="s">
        <v>1309</v>
      </c>
      <c r="G825" s="749" t="s">
        <v>619</v>
      </c>
      <c r="H825" s="749">
        <v>216183</v>
      </c>
      <c r="I825" s="749">
        <v>216183</v>
      </c>
      <c r="J825" s="749" t="s">
        <v>1329</v>
      </c>
      <c r="K825" s="749" t="s">
        <v>1330</v>
      </c>
      <c r="L825" s="752">
        <v>251.66000000000003</v>
      </c>
      <c r="M825" s="752">
        <v>20</v>
      </c>
      <c r="N825" s="753">
        <v>5033.2000000000007</v>
      </c>
    </row>
    <row r="826" spans="1:14" ht="14.4" customHeight="1" x14ac:dyDescent="0.3">
      <c r="A826" s="747" t="s">
        <v>583</v>
      </c>
      <c r="B826" s="748" t="s">
        <v>584</v>
      </c>
      <c r="C826" s="749" t="s">
        <v>603</v>
      </c>
      <c r="D826" s="750" t="s">
        <v>604</v>
      </c>
      <c r="E826" s="751">
        <v>50113013</v>
      </c>
      <c r="F826" s="750" t="s">
        <v>1309</v>
      </c>
      <c r="G826" s="749" t="s">
        <v>637</v>
      </c>
      <c r="H826" s="749">
        <v>111592</v>
      </c>
      <c r="I826" s="749">
        <v>11592</v>
      </c>
      <c r="J826" s="749" t="s">
        <v>1335</v>
      </c>
      <c r="K826" s="749" t="s">
        <v>1336</v>
      </c>
      <c r="L826" s="752">
        <v>368.96999999999997</v>
      </c>
      <c r="M826" s="752">
        <v>8.5</v>
      </c>
      <c r="N826" s="753">
        <v>3136.2449999999999</v>
      </c>
    </row>
    <row r="827" spans="1:14" ht="14.4" customHeight="1" x14ac:dyDescent="0.3">
      <c r="A827" s="747" t="s">
        <v>583</v>
      </c>
      <c r="B827" s="748" t="s">
        <v>584</v>
      </c>
      <c r="C827" s="749" t="s">
        <v>603</v>
      </c>
      <c r="D827" s="750" t="s">
        <v>604</v>
      </c>
      <c r="E827" s="751">
        <v>50113013</v>
      </c>
      <c r="F827" s="750" t="s">
        <v>1309</v>
      </c>
      <c r="G827" s="749" t="s">
        <v>619</v>
      </c>
      <c r="H827" s="749">
        <v>155636</v>
      </c>
      <c r="I827" s="749">
        <v>55636</v>
      </c>
      <c r="J827" s="749" t="s">
        <v>1610</v>
      </c>
      <c r="K827" s="749" t="s">
        <v>1611</v>
      </c>
      <c r="L827" s="752">
        <v>52.67</v>
      </c>
      <c r="M827" s="752">
        <v>1</v>
      </c>
      <c r="N827" s="753">
        <v>52.67</v>
      </c>
    </row>
    <row r="828" spans="1:14" ht="14.4" customHeight="1" x14ac:dyDescent="0.3">
      <c r="A828" s="747" t="s">
        <v>583</v>
      </c>
      <c r="B828" s="748" t="s">
        <v>584</v>
      </c>
      <c r="C828" s="749" t="s">
        <v>603</v>
      </c>
      <c r="D828" s="750" t="s">
        <v>604</v>
      </c>
      <c r="E828" s="751">
        <v>50113013</v>
      </c>
      <c r="F828" s="750" t="s">
        <v>1309</v>
      </c>
      <c r="G828" s="749" t="s">
        <v>619</v>
      </c>
      <c r="H828" s="749">
        <v>207116</v>
      </c>
      <c r="I828" s="749">
        <v>207116</v>
      </c>
      <c r="J828" s="749" t="s">
        <v>1337</v>
      </c>
      <c r="K828" s="749" t="s">
        <v>1338</v>
      </c>
      <c r="L828" s="752">
        <v>419.52</v>
      </c>
      <c r="M828" s="752">
        <v>2</v>
      </c>
      <c r="N828" s="753">
        <v>839.04</v>
      </c>
    </row>
    <row r="829" spans="1:14" ht="14.4" customHeight="1" x14ac:dyDescent="0.3">
      <c r="A829" s="747" t="s">
        <v>583</v>
      </c>
      <c r="B829" s="748" t="s">
        <v>584</v>
      </c>
      <c r="C829" s="749" t="s">
        <v>603</v>
      </c>
      <c r="D829" s="750" t="s">
        <v>604</v>
      </c>
      <c r="E829" s="751">
        <v>50113013</v>
      </c>
      <c r="F829" s="750" t="s">
        <v>1309</v>
      </c>
      <c r="G829" s="749" t="s">
        <v>619</v>
      </c>
      <c r="H829" s="749">
        <v>101077</v>
      </c>
      <c r="I829" s="749">
        <v>1077</v>
      </c>
      <c r="J829" s="749" t="s">
        <v>1612</v>
      </c>
      <c r="K829" s="749" t="s">
        <v>1613</v>
      </c>
      <c r="L829" s="752">
        <v>59.599999999999987</v>
      </c>
      <c r="M829" s="752">
        <v>2</v>
      </c>
      <c r="N829" s="753">
        <v>119.19999999999997</v>
      </c>
    </row>
    <row r="830" spans="1:14" ht="14.4" customHeight="1" x14ac:dyDescent="0.3">
      <c r="A830" s="747" t="s">
        <v>583</v>
      </c>
      <c r="B830" s="748" t="s">
        <v>584</v>
      </c>
      <c r="C830" s="749" t="s">
        <v>603</v>
      </c>
      <c r="D830" s="750" t="s">
        <v>604</v>
      </c>
      <c r="E830" s="751">
        <v>50113013</v>
      </c>
      <c r="F830" s="750" t="s">
        <v>1309</v>
      </c>
      <c r="G830" s="749" t="s">
        <v>637</v>
      </c>
      <c r="H830" s="749">
        <v>113453</v>
      </c>
      <c r="I830" s="749">
        <v>113453</v>
      </c>
      <c r="J830" s="749" t="s">
        <v>1339</v>
      </c>
      <c r="K830" s="749" t="s">
        <v>1340</v>
      </c>
      <c r="L830" s="752">
        <v>458.69999999999993</v>
      </c>
      <c r="M830" s="752">
        <v>36.200000000000003</v>
      </c>
      <c r="N830" s="753">
        <v>16604.939999999999</v>
      </c>
    </row>
    <row r="831" spans="1:14" ht="14.4" customHeight="1" x14ac:dyDescent="0.3">
      <c r="A831" s="747" t="s">
        <v>583</v>
      </c>
      <c r="B831" s="748" t="s">
        <v>584</v>
      </c>
      <c r="C831" s="749" t="s">
        <v>603</v>
      </c>
      <c r="D831" s="750" t="s">
        <v>604</v>
      </c>
      <c r="E831" s="751">
        <v>50113013</v>
      </c>
      <c r="F831" s="750" t="s">
        <v>1309</v>
      </c>
      <c r="G831" s="749" t="s">
        <v>585</v>
      </c>
      <c r="H831" s="749">
        <v>201030</v>
      </c>
      <c r="I831" s="749">
        <v>201030</v>
      </c>
      <c r="J831" s="749" t="s">
        <v>1341</v>
      </c>
      <c r="K831" s="749" t="s">
        <v>828</v>
      </c>
      <c r="L831" s="752">
        <v>27.087400000000002</v>
      </c>
      <c r="M831" s="752">
        <v>100</v>
      </c>
      <c r="N831" s="753">
        <v>2708.7400000000002</v>
      </c>
    </row>
    <row r="832" spans="1:14" ht="14.4" customHeight="1" x14ac:dyDescent="0.3">
      <c r="A832" s="747" t="s">
        <v>583</v>
      </c>
      <c r="B832" s="748" t="s">
        <v>584</v>
      </c>
      <c r="C832" s="749" t="s">
        <v>603</v>
      </c>
      <c r="D832" s="750" t="s">
        <v>604</v>
      </c>
      <c r="E832" s="751">
        <v>50113013</v>
      </c>
      <c r="F832" s="750" t="s">
        <v>1309</v>
      </c>
      <c r="G832" s="749" t="s">
        <v>619</v>
      </c>
      <c r="H832" s="749">
        <v>189816</v>
      </c>
      <c r="I832" s="749">
        <v>89816</v>
      </c>
      <c r="J832" s="749" t="s">
        <v>1614</v>
      </c>
      <c r="K832" s="749" t="s">
        <v>1615</v>
      </c>
      <c r="L832" s="752">
        <v>66.22999999999999</v>
      </c>
      <c r="M832" s="752">
        <v>1</v>
      </c>
      <c r="N832" s="753">
        <v>66.22999999999999</v>
      </c>
    </row>
    <row r="833" spans="1:14" ht="14.4" customHeight="1" x14ac:dyDescent="0.3">
      <c r="A833" s="747" t="s">
        <v>583</v>
      </c>
      <c r="B833" s="748" t="s">
        <v>584</v>
      </c>
      <c r="C833" s="749" t="s">
        <v>603</v>
      </c>
      <c r="D833" s="750" t="s">
        <v>604</v>
      </c>
      <c r="E833" s="751">
        <v>50113013</v>
      </c>
      <c r="F833" s="750" t="s">
        <v>1309</v>
      </c>
      <c r="G833" s="749" t="s">
        <v>619</v>
      </c>
      <c r="H833" s="749">
        <v>116600</v>
      </c>
      <c r="I833" s="749">
        <v>16600</v>
      </c>
      <c r="J833" s="749" t="s">
        <v>1342</v>
      </c>
      <c r="K833" s="749" t="s">
        <v>1343</v>
      </c>
      <c r="L833" s="752">
        <v>43.860000000000007</v>
      </c>
      <c r="M833" s="752">
        <v>60</v>
      </c>
      <c r="N833" s="753">
        <v>2631.6000000000004</v>
      </c>
    </row>
    <row r="834" spans="1:14" ht="14.4" customHeight="1" x14ac:dyDescent="0.3">
      <c r="A834" s="747" t="s">
        <v>583</v>
      </c>
      <c r="B834" s="748" t="s">
        <v>584</v>
      </c>
      <c r="C834" s="749" t="s">
        <v>603</v>
      </c>
      <c r="D834" s="750" t="s">
        <v>604</v>
      </c>
      <c r="E834" s="751">
        <v>50113013</v>
      </c>
      <c r="F834" s="750" t="s">
        <v>1309</v>
      </c>
      <c r="G834" s="749" t="s">
        <v>637</v>
      </c>
      <c r="H834" s="749">
        <v>118547</v>
      </c>
      <c r="I834" s="749">
        <v>18547</v>
      </c>
      <c r="J834" s="749" t="s">
        <v>1344</v>
      </c>
      <c r="K834" s="749" t="s">
        <v>1345</v>
      </c>
      <c r="L834" s="752">
        <v>126.94000000000001</v>
      </c>
      <c r="M834" s="752">
        <v>2</v>
      </c>
      <c r="N834" s="753">
        <v>253.88000000000002</v>
      </c>
    </row>
    <row r="835" spans="1:14" ht="14.4" customHeight="1" x14ac:dyDescent="0.3">
      <c r="A835" s="747" t="s">
        <v>583</v>
      </c>
      <c r="B835" s="748" t="s">
        <v>584</v>
      </c>
      <c r="C835" s="749" t="s">
        <v>603</v>
      </c>
      <c r="D835" s="750" t="s">
        <v>604</v>
      </c>
      <c r="E835" s="751">
        <v>50113014</v>
      </c>
      <c r="F835" s="750" t="s">
        <v>1346</v>
      </c>
      <c r="G835" s="749" t="s">
        <v>619</v>
      </c>
      <c r="H835" s="749">
        <v>176150</v>
      </c>
      <c r="I835" s="749">
        <v>76150</v>
      </c>
      <c r="J835" s="749" t="s">
        <v>1347</v>
      </c>
      <c r="K835" s="749" t="s">
        <v>1348</v>
      </c>
      <c r="L835" s="752">
        <v>117.51000000000002</v>
      </c>
      <c r="M835" s="752">
        <v>1</v>
      </c>
      <c r="N835" s="753">
        <v>117.51000000000002</v>
      </c>
    </row>
    <row r="836" spans="1:14" ht="14.4" customHeight="1" x14ac:dyDescent="0.3">
      <c r="A836" s="747" t="s">
        <v>583</v>
      </c>
      <c r="B836" s="748" t="s">
        <v>584</v>
      </c>
      <c r="C836" s="749" t="s">
        <v>603</v>
      </c>
      <c r="D836" s="750" t="s">
        <v>604</v>
      </c>
      <c r="E836" s="751">
        <v>50113014</v>
      </c>
      <c r="F836" s="750" t="s">
        <v>1346</v>
      </c>
      <c r="G836" s="749" t="s">
        <v>619</v>
      </c>
      <c r="H836" s="749">
        <v>165484</v>
      </c>
      <c r="I836" s="749">
        <v>65484</v>
      </c>
      <c r="J836" s="749" t="s">
        <v>1616</v>
      </c>
      <c r="K836" s="749" t="s">
        <v>1617</v>
      </c>
      <c r="L836" s="752">
        <v>56.089999999999982</v>
      </c>
      <c r="M836" s="752">
        <v>2</v>
      </c>
      <c r="N836" s="753">
        <v>112.17999999999996</v>
      </c>
    </row>
    <row r="837" spans="1:14" ht="14.4" customHeight="1" x14ac:dyDescent="0.3">
      <c r="A837" s="747" t="s">
        <v>583</v>
      </c>
      <c r="B837" s="748" t="s">
        <v>584</v>
      </c>
      <c r="C837" s="749" t="s">
        <v>603</v>
      </c>
      <c r="D837" s="750" t="s">
        <v>604</v>
      </c>
      <c r="E837" s="751">
        <v>50113014</v>
      </c>
      <c r="F837" s="750" t="s">
        <v>1346</v>
      </c>
      <c r="G837" s="749" t="s">
        <v>637</v>
      </c>
      <c r="H837" s="749">
        <v>164401</v>
      </c>
      <c r="I837" s="749">
        <v>164401</v>
      </c>
      <c r="J837" s="749" t="s">
        <v>1351</v>
      </c>
      <c r="K837" s="749" t="s">
        <v>1352</v>
      </c>
      <c r="L837" s="752">
        <v>148.5</v>
      </c>
      <c r="M837" s="752">
        <v>6</v>
      </c>
      <c r="N837" s="753">
        <v>891</v>
      </c>
    </row>
    <row r="838" spans="1:14" ht="14.4" customHeight="1" x14ac:dyDescent="0.3">
      <c r="A838" s="747" t="s">
        <v>583</v>
      </c>
      <c r="B838" s="748" t="s">
        <v>584</v>
      </c>
      <c r="C838" s="749" t="s">
        <v>606</v>
      </c>
      <c r="D838" s="750" t="s">
        <v>607</v>
      </c>
      <c r="E838" s="751">
        <v>50113001</v>
      </c>
      <c r="F838" s="750" t="s">
        <v>618</v>
      </c>
      <c r="G838" s="749" t="s">
        <v>619</v>
      </c>
      <c r="H838" s="749">
        <v>196885</v>
      </c>
      <c r="I838" s="749">
        <v>96885</v>
      </c>
      <c r="J838" s="749" t="s">
        <v>620</v>
      </c>
      <c r="K838" s="749" t="s">
        <v>621</v>
      </c>
      <c r="L838" s="752">
        <v>19.249951190856983</v>
      </c>
      <c r="M838" s="752">
        <v>140</v>
      </c>
      <c r="N838" s="753">
        <v>2694.9931667199776</v>
      </c>
    </row>
    <row r="839" spans="1:14" ht="14.4" customHeight="1" x14ac:dyDescent="0.3">
      <c r="A839" s="747" t="s">
        <v>583</v>
      </c>
      <c r="B839" s="748" t="s">
        <v>584</v>
      </c>
      <c r="C839" s="749" t="s">
        <v>606</v>
      </c>
      <c r="D839" s="750" t="s">
        <v>607</v>
      </c>
      <c r="E839" s="751">
        <v>50113001</v>
      </c>
      <c r="F839" s="750" t="s">
        <v>618</v>
      </c>
      <c r="G839" s="749" t="s">
        <v>619</v>
      </c>
      <c r="H839" s="749">
        <v>196884</v>
      </c>
      <c r="I839" s="749">
        <v>96884</v>
      </c>
      <c r="J839" s="749" t="s">
        <v>622</v>
      </c>
      <c r="K839" s="749" t="s">
        <v>623</v>
      </c>
      <c r="L839" s="752">
        <v>9.3500012520859972</v>
      </c>
      <c r="M839" s="752">
        <v>1704</v>
      </c>
      <c r="N839" s="753">
        <v>15932.40213355454</v>
      </c>
    </row>
    <row r="840" spans="1:14" ht="14.4" customHeight="1" x14ac:dyDescent="0.3">
      <c r="A840" s="747" t="s">
        <v>583</v>
      </c>
      <c r="B840" s="748" t="s">
        <v>584</v>
      </c>
      <c r="C840" s="749" t="s">
        <v>606</v>
      </c>
      <c r="D840" s="750" t="s">
        <v>607</v>
      </c>
      <c r="E840" s="751">
        <v>50113001</v>
      </c>
      <c r="F840" s="750" t="s">
        <v>618</v>
      </c>
      <c r="G840" s="749" t="s">
        <v>619</v>
      </c>
      <c r="H840" s="749">
        <v>29631</v>
      </c>
      <c r="I840" s="749">
        <v>29631</v>
      </c>
      <c r="J840" s="749" t="s">
        <v>624</v>
      </c>
      <c r="K840" s="749" t="s">
        <v>625</v>
      </c>
      <c r="L840" s="752">
        <v>7337.8918827202524</v>
      </c>
      <c r="M840" s="752">
        <v>194.39700000000005</v>
      </c>
      <c r="N840" s="753">
        <v>1426464.1683251692</v>
      </c>
    </row>
    <row r="841" spans="1:14" ht="14.4" customHeight="1" x14ac:dyDescent="0.3">
      <c r="A841" s="747" t="s">
        <v>583</v>
      </c>
      <c r="B841" s="748" t="s">
        <v>584</v>
      </c>
      <c r="C841" s="749" t="s">
        <v>606</v>
      </c>
      <c r="D841" s="750" t="s">
        <v>607</v>
      </c>
      <c r="E841" s="751">
        <v>50113001</v>
      </c>
      <c r="F841" s="750" t="s">
        <v>618</v>
      </c>
      <c r="G841" s="749" t="s">
        <v>619</v>
      </c>
      <c r="H841" s="749">
        <v>846758</v>
      </c>
      <c r="I841" s="749">
        <v>103387</v>
      </c>
      <c r="J841" s="749" t="s">
        <v>626</v>
      </c>
      <c r="K841" s="749" t="s">
        <v>627</v>
      </c>
      <c r="L841" s="752">
        <v>71.720000000000013</v>
      </c>
      <c r="M841" s="752">
        <v>21</v>
      </c>
      <c r="N841" s="753">
        <v>1506.1200000000003</v>
      </c>
    </row>
    <row r="842" spans="1:14" ht="14.4" customHeight="1" x14ac:dyDescent="0.3">
      <c r="A842" s="747" t="s">
        <v>583</v>
      </c>
      <c r="B842" s="748" t="s">
        <v>584</v>
      </c>
      <c r="C842" s="749" t="s">
        <v>606</v>
      </c>
      <c r="D842" s="750" t="s">
        <v>607</v>
      </c>
      <c r="E842" s="751">
        <v>50113001</v>
      </c>
      <c r="F842" s="750" t="s">
        <v>618</v>
      </c>
      <c r="G842" s="749" t="s">
        <v>619</v>
      </c>
      <c r="H842" s="749">
        <v>100362</v>
      </c>
      <c r="I842" s="749">
        <v>362</v>
      </c>
      <c r="J842" s="749" t="s">
        <v>630</v>
      </c>
      <c r="K842" s="749" t="s">
        <v>631</v>
      </c>
      <c r="L842" s="752">
        <v>72.926666666666662</v>
      </c>
      <c r="M842" s="752">
        <v>3</v>
      </c>
      <c r="N842" s="753">
        <v>218.77999999999997</v>
      </c>
    </row>
    <row r="843" spans="1:14" ht="14.4" customHeight="1" x14ac:dyDescent="0.3">
      <c r="A843" s="747" t="s">
        <v>583</v>
      </c>
      <c r="B843" s="748" t="s">
        <v>584</v>
      </c>
      <c r="C843" s="749" t="s">
        <v>606</v>
      </c>
      <c r="D843" s="750" t="s">
        <v>607</v>
      </c>
      <c r="E843" s="751">
        <v>50113001</v>
      </c>
      <c r="F843" s="750" t="s">
        <v>618</v>
      </c>
      <c r="G843" s="749" t="s">
        <v>619</v>
      </c>
      <c r="H843" s="749">
        <v>845369</v>
      </c>
      <c r="I843" s="749">
        <v>107987</v>
      </c>
      <c r="J843" s="749" t="s">
        <v>666</v>
      </c>
      <c r="K843" s="749" t="s">
        <v>667</v>
      </c>
      <c r="L843" s="752">
        <v>112.28000000000002</v>
      </c>
      <c r="M843" s="752">
        <v>5</v>
      </c>
      <c r="N843" s="753">
        <v>561.40000000000009</v>
      </c>
    </row>
    <row r="844" spans="1:14" ht="14.4" customHeight="1" x14ac:dyDescent="0.3">
      <c r="A844" s="747" t="s">
        <v>583</v>
      </c>
      <c r="B844" s="748" t="s">
        <v>584</v>
      </c>
      <c r="C844" s="749" t="s">
        <v>606</v>
      </c>
      <c r="D844" s="750" t="s">
        <v>607</v>
      </c>
      <c r="E844" s="751">
        <v>50113001</v>
      </c>
      <c r="F844" s="750" t="s">
        <v>618</v>
      </c>
      <c r="G844" s="749" t="s">
        <v>619</v>
      </c>
      <c r="H844" s="749">
        <v>196610</v>
      </c>
      <c r="I844" s="749">
        <v>96610</v>
      </c>
      <c r="J844" s="749" t="s">
        <v>672</v>
      </c>
      <c r="K844" s="749" t="s">
        <v>673</v>
      </c>
      <c r="L844" s="752">
        <v>46.380000000000017</v>
      </c>
      <c r="M844" s="752">
        <v>3</v>
      </c>
      <c r="N844" s="753">
        <v>139.14000000000004</v>
      </c>
    </row>
    <row r="845" spans="1:14" ht="14.4" customHeight="1" x14ac:dyDescent="0.3">
      <c r="A845" s="747" t="s">
        <v>583</v>
      </c>
      <c r="B845" s="748" t="s">
        <v>584</v>
      </c>
      <c r="C845" s="749" t="s">
        <v>606</v>
      </c>
      <c r="D845" s="750" t="s">
        <v>607</v>
      </c>
      <c r="E845" s="751">
        <v>50113001</v>
      </c>
      <c r="F845" s="750" t="s">
        <v>618</v>
      </c>
      <c r="G845" s="749" t="s">
        <v>619</v>
      </c>
      <c r="H845" s="749">
        <v>848439</v>
      </c>
      <c r="I845" s="749">
        <v>122112</v>
      </c>
      <c r="J845" s="749" t="s">
        <v>674</v>
      </c>
      <c r="K845" s="749" t="s">
        <v>675</v>
      </c>
      <c r="L845" s="752">
        <v>46.27</v>
      </c>
      <c r="M845" s="752">
        <v>2</v>
      </c>
      <c r="N845" s="753">
        <v>92.54</v>
      </c>
    </row>
    <row r="846" spans="1:14" ht="14.4" customHeight="1" x14ac:dyDescent="0.3">
      <c r="A846" s="747" t="s">
        <v>583</v>
      </c>
      <c r="B846" s="748" t="s">
        <v>584</v>
      </c>
      <c r="C846" s="749" t="s">
        <v>606</v>
      </c>
      <c r="D846" s="750" t="s">
        <v>607</v>
      </c>
      <c r="E846" s="751">
        <v>50113001</v>
      </c>
      <c r="F846" s="750" t="s">
        <v>618</v>
      </c>
      <c r="G846" s="749" t="s">
        <v>619</v>
      </c>
      <c r="H846" s="749">
        <v>110555</v>
      </c>
      <c r="I846" s="749">
        <v>10555</v>
      </c>
      <c r="J846" s="749" t="s">
        <v>1360</v>
      </c>
      <c r="K846" s="749" t="s">
        <v>1618</v>
      </c>
      <c r="L846" s="752">
        <v>304.02999418021608</v>
      </c>
      <c r="M846" s="752">
        <v>0.35</v>
      </c>
      <c r="N846" s="753">
        <v>106.41049796307563</v>
      </c>
    </row>
    <row r="847" spans="1:14" ht="14.4" customHeight="1" x14ac:dyDescent="0.3">
      <c r="A847" s="747" t="s">
        <v>583</v>
      </c>
      <c r="B847" s="748" t="s">
        <v>584</v>
      </c>
      <c r="C847" s="749" t="s">
        <v>606</v>
      </c>
      <c r="D847" s="750" t="s">
        <v>607</v>
      </c>
      <c r="E847" s="751">
        <v>50113001</v>
      </c>
      <c r="F847" s="750" t="s">
        <v>618</v>
      </c>
      <c r="G847" s="749" t="s">
        <v>619</v>
      </c>
      <c r="H847" s="749">
        <v>173390</v>
      </c>
      <c r="I847" s="749">
        <v>173390</v>
      </c>
      <c r="J847" s="749" t="s">
        <v>681</v>
      </c>
      <c r="K847" s="749" t="s">
        <v>682</v>
      </c>
      <c r="L847" s="752">
        <v>411.95</v>
      </c>
      <c r="M847" s="752">
        <v>6</v>
      </c>
      <c r="N847" s="753">
        <v>2471.6999999999998</v>
      </c>
    </row>
    <row r="848" spans="1:14" ht="14.4" customHeight="1" x14ac:dyDescent="0.3">
      <c r="A848" s="747" t="s">
        <v>583</v>
      </c>
      <c r="B848" s="748" t="s">
        <v>584</v>
      </c>
      <c r="C848" s="749" t="s">
        <v>606</v>
      </c>
      <c r="D848" s="750" t="s">
        <v>607</v>
      </c>
      <c r="E848" s="751">
        <v>50113001</v>
      </c>
      <c r="F848" s="750" t="s">
        <v>618</v>
      </c>
      <c r="G848" s="749" t="s">
        <v>619</v>
      </c>
      <c r="H848" s="749">
        <v>100392</v>
      </c>
      <c r="I848" s="749">
        <v>392</v>
      </c>
      <c r="J848" s="749" t="s">
        <v>688</v>
      </c>
      <c r="K848" s="749" t="s">
        <v>689</v>
      </c>
      <c r="L848" s="752">
        <v>57.590000000000018</v>
      </c>
      <c r="M848" s="752">
        <v>16</v>
      </c>
      <c r="N848" s="753">
        <v>921.44000000000028</v>
      </c>
    </row>
    <row r="849" spans="1:14" ht="14.4" customHeight="1" x14ac:dyDescent="0.3">
      <c r="A849" s="747" t="s">
        <v>583</v>
      </c>
      <c r="B849" s="748" t="s">
        <v>584</v>
      </c>
      <c r="C849" s="749" t="s">
        <v>606</v>
      </c>
      <c r="D849" s="750" t="s">
        <v>607</v>
      </c>
      <c r="E849" s="751">
        <v>50113001</v>
      </c>
      <c r="F849" s="750" t="s">
        <v>618</v>
      </c>
      <c r="G849" s="749" t="s">
        <v>619</v>
      </c>
      <c r="H849" s="749">
        <v>176496</v>
      </c>
      <c r="I849" s="749">
        <v>76496</v>
      </c>
      <c r="J849" s="749" t="s">
        <v>698</v>
      </c>
      <c r="K849" s="749" t="s">
        <v>699</v>
      </c>
      <c r="L849" s="752">
        <v>125.43</v>
      </c>
      <c r="M849" s="752">
        <v>1</v>
      </c>
      <c r="N849" s="753">
        <v>125.43</v>
      </c>
    </row>
    <row r="850" spans="1:14" ht="14.4" customHeight="1" x14ac:dyDescent="0.3">
      <c r="A850" s="747" t="s">
        <v>583</v>
      </c>
      <c r="B850" s="748" t="s">
        <v>584</v>
      </c>
      <c r="C850" s="749" t="s">
        <v>606</v>
      </c>
      <c r="D850" s="750" t="s">
        <v>607</v>
      </c>
      <c r="E850" s="751">
        <v>50113001</v>
      </c>
      <c r="F850" s="750" t="s">
        <v>618</v>
      </c>
      <c r="G850" s="749" t="s">
        <v>637</v>
      </c>
      <c r="H850" s="749">
        <v>992572</v>
      </c>
      <c r="I850" s="749">
        <v>158711</v>
      </c>
      <c r="J850" s="749" t="s">
        <v>714</v>
      </c>
      <c r="K850" s="749" t="s">
        <v>715</v>
      </c>
      <c r="L850" s="752">
        <v>52.279999999999994</v>
      </c>
      <c r="M850" s="752">
        <v>1</v>
      </c>
      <c r="N850" s="753">
        <v>52.279999999999994</v>
      </c>
    </row>
    <row r="851" spans="1:14" ht="14.4" customHeight="1" x14ac:dyDescent="0.3">
      <c r="A851" s="747" t="s">
        <v>583</v>
      </c>
      <c r="B851" s="748" t="s">
        <v>584</v>
      </c>
      <c r="C851" s="749" t="s">
        <v>606</v>
      </c>
      <c r="D851" s="750" t="s">
        <v>607</v>
      </c>
      <c r="E851" s="751">
        <v>50113001</v>
      </c>
      <c r="F851" s="750" t="s">
        <v>618</v>
      </c>
      <c r="G851" s="749" t="s">
        <v>619</v>
      </c>
      <c r="H851" s="749">
        <v>215611</v>
      </c>
      <c r="I851" s="749">
        <v>215611</v>
      </c>
      <c r="J851" s="749" t="s">
        <v>720</v>
      </c>
      <c r="K851" s="749" t="s">
        <v>721</v>
      </c>
      <c r="L851" s="752">
        <v>1242.6836722214316</v>
      </c>
      <c r="M851" s="752">
        <v>12</v>
      </c>
      <c r="N851" s="753">
        <v>14912.204066657179</v>
      </c>
    </row>
    <row r="852" spans="1:14" ht="14.4" customHeight="1" x14ac:dyDescent="0.3">
      <c r="A852" s="747" t="s">
        <v>583</v>
      </c>
      <c r="B852" s="748" t="s">
        <v>584</v>
      </c>
      <c r="C852" s="749" t="s">
        <v>606</v>
      </c>
      <c r="D852" s="750" t="s">
        <v>607</v>
      </c>
      <c r="E852" s="751">
        <v>50113001</v>
      </c>
      <c r="F852" s="750" t="s">
        <v>618</v>
      </c>
      <c r="G852" s="749" t="s">
        <v>585</v>
      </c>
      <c r="H852" s="749">
        <v>27432</v>
      </c>
      <c r="I852" s="749">
        <v>27432</v>
      </c>
      <c r="J852" s="749" t="s">
        <v>1619</v>
      </c>
      <c r="K852" s="749" t="s">
        <v>1620</v>
      </c>
      <c r="L852" s="752">
        <v>9837.6638888888883</v>
      </c>
      <c r="M852" s="752">
        <v>18</v>
      </c>
      <c r="N852" s="753">
        <v>177077.94999999998</v>
      </c>
    </row>
    <row r="853" spans="1:14" ht="14.4" customHeight="1" x14ac:dyDescent="0.3">
      <c r="A853" s="747" t="s">
        <v>583</v>
      </c>
      <c r="B853" s="748" t="s">
        <v>584</v>
      </c>
      <c r="C853" s="749" t="s">
        <v>606</v>
      </c>
      <c r="D853" s="750" t="s">
        <v>607</v>
      </c>
      <c r="E853" s="751">
        <v>50113001</v>
      </c>
      <c r="F853" s="750" t="s">
        <v>618</v>
      </c>
      <c r="G853" s="749" t="s">
        <v>619</v>
      </c>
      <c r="H853" s="749">
        <v>132105</v>
      </c>
      <c r="I853" s="749">
        <v>132105</v>
      </c>
      <c r="J853" s="749" t="s">
        <v>728</v>
      </c>
      <c r="K853" s="749" t="s">
        <v>729</v>
      </c>
      <c r="L853" s="752">
        <v>288.10058875344129</v>
      </c>
      <c r="M853" s="752">
        <v>126.62538570000007</v>
      </c>
      <c r="N853" s="753">
        <v>36480.848171301601</v>
      </c>
    </row>
    <row r="854" spans="1:14" ht="14.4" customHeight="1" x14ac:dyDescent="0.3">
      <c r="A854" s="747" t="s">
        <v>583</v>
      </c>
      <c r="B854" s="748" t="s">
        <v>584</v>
      </c>
      <c r="C854" s="749" t="s">
        <v>606</v>
      </c>
      <c r="D854" s="750" t="s">
        <v>607</v>
      </c>
      <c r="E854" s="751">
        <v>50113001</v>
      </c>
      <c r="F854" s="750" t="s">
        <v>618</v>
      </c>
      <c r="G854" s="749" t="s">
        <v>619</v>
      </c>
      <c r="H854" s="749">
        <v>132101</v>
      </c>
      <c r="I854" s="749">
        <v>132101</v>
      </c>
      <c r="J854" s="749" t="s">
        <v>730</v>
      </c>
      <c r="K854" s="749" t="s">
        <v>731</v>
      </c>
      <c r="L854" s="752">
        <v>111.00037194879916</v>
      </c>
      <c r="M854" s="752">
        <v>314.06654959999986</v>
      </c>
      <c r="N854" s="753">
        <v>34861.503822275961</v>
      </c>
    </row>
    <row r="855" spans="1:14" ht="14.4" customHeight="1" x14ac:dyDescent="0.3">
      <c r="A855" s="747" t="s">
        <v>583</v>
      </c>
      <c r="B855" s="748" t="s">
        <v>584</v>
      </c>
      <c r="C855" s="749" t="s">
        <v>606</v>
      </c>
      <c r="D855" s="750" t="s">
        <v>607</v>
      </c>
      <c r="E855" s="751">
        <v>50113001</v>
      </c>
      <c r="F855" s="750" t="s">
        <v>618</v>
      </c>
      <c r="G855" s="749" t="s">
        <v>619</v>
      </c>
      <c r="H855" s="749">
        <v>177657</v>
      </c>
      <c r="I855" s="749">
        <v>177657</v>
      </c>
      <c r="J855" s="749" t="s">
        <v>732</v>
      </c>
      <c r="K855" s="749" t="s">
        <v>734</v>
      </c>
      <c r="L855" s="752">
        <v>79.200000000000045</v>
      </c>
      <c r="M855" s="752">
        <v>269.57440659999986</v>
      </c>
      <c r="N855" s="753">
        <v>21350.293002720002</v>
      </c>
    </row>
    <row r="856" spans="1:14" ht="14.4" customHeight="1" x14ac:dyDescent="0.3">
      <c r="A856" s="747" t="s">
        <v>583</v>
      </c>
      <c r="B856" s="748" t="s">
        <v>584</v>
      </c>
      <c r="C856" s="749" t="s">
        <v>606</v>
      </c>
      <c r="D856" s="750" t="s">
        <v>607</v>
      </c>
      <c r="E856" s="751">
        <v>50113001</v>
      </c>
      <c r="F856" s="750" t="s">
        <v>618</v>
      </c>
      <c r="G856" s="749" t="s">
        <v>619</v>
      </c>
      <c r="H856" s="749">
        <v>177658</v>
      </c>
      <c r="I856" s="749">
        <v>177658</v>
      </c>
      <c r="J856" s="749" t="s">
        <v>732</v>
      </c>
      <c r="K856" s="749" t="s">
        <v>733</v>
      </c>
      <c r="L856" s="752">
        <v>218.89999999999992</v>
      </c>
      <c r="M856" s="752">
        <v>325.31941710000012</v>
      </c>
      <c r="N856" s="753">
        <v>71212.420403190001</v>
      </c>
    </row>
    <row r="857" spans="1:14" ht="14.4" customHeight="1" x14ac:dyDescent="0.3">
      <c r="A857" s="747" t="s">
        <v>583</v>
      </c>
      <c r="B857" s="748" t="s">
        <v>584</v>
      </c>
      <c r="C857" s="749" t="s">
        <v>606</v>
      </c>
      <c r="D857" s="750" t="s">
        <v>607</v>
      </c>
      <c r="E857" s="751">
        <v>50113001</v>
      </c>
      <c r="F857" s="750" t="s">
        <v>618</v>
      </c>
      <c r="G857" s="749" t="s">
        <v>619</v>
      </c>
      <c r="H857" s="749">
        <v>177659</v>
      </c>
      <c r="I857" s="749">
        <v>177659</v>
      </c>
      <c r="J857" s="749" t="s">
        <v>732</v>
      </c>
      <c r="K857" s="749" t="s">
        <v>735</v>
      </c>
      <c r="L857" s="752">
        <v>525.79999999999984</v>
      </c>
      <c r="M857" s="752">
        <v>60.365787800000014</v>
      </c>
      <c r="N857" s="753">
        <v>31740.331225239996</v>
      </c>
    </row>
    <row r="858" spans="1:14" ht="14.4" customHeight="1" x14ac:dyDescent="0.3">
      <c r="A858" s="747" t="s">
        <v>583</v>
      </c>
      <c r="B858" s="748" t="s">
        <v>584</v>
      </c>
      <c r="C858" s="749" t="s">
        <v>606</v>
      </c>
      <c r="D858" s="750" t="s">
        <v>607</v>
      </c>
      <c r="E858" s="751">
        <v>50113001</v>
      </c>
      <c r="F858" s="750" t="s">
        <v>618</v>
      </c>
      <c r="G858" s="749" t="s">
        <v>619</v>
      </c>
      <c r="H858" s="749">
        <v>177660</v>
      </c>
      <c r="I858" s="749">
        <v>177660</v>
      </c>
      <c r="J858" s="749" t="s">
        <v>732</v>
      </c>
      <c r="K858" s="749" t="s">
        <v>736</v>
      </c>
      <c r="L858" s="752">
        <v>734.79999999999961</v>
      </c>
      <c r="M858" s="752">
        <v>37.886000000000003</v>
      </c>
      <c r="N858" s="753">
        <v>27838.632799999988</v>
      </c>
    </row>
    <row r="859" spans="1:14" ht="14.4" customHeight="1" x14ac:dyDescent="0.3">
      <c r="A859" s="747" t="s">
        <v>583</v>
      </c>
      <c r="B859" s="748" t="s">
        <v>584</v>
      </c>
      <c r="C859" s="749" t="s">
        <v>606</v>
      </c>
      <c r="D859" s="750" t="s">
        <v>607</v>
      </c>
      <c r="E859" s="751">
        <v>50113001</v>
      </c>
      <c r="F859" s="750" t="s">
        <v>618</v>
      </c>
      <c r="G859" s="749" t="s">
        <v>619</v>
      </c>
      <c r="H859" s="749">
        <v>189992</v>
      </c>
      <c r="I859" s="749">
        <v>189992</v>
      </c>
      <c r="J859" s="749" t="s">
        <v>739</v>
      </c>
      <c r="K859" s="749" t="s">
        <v>740</v>
      </c>
      <c r="L859" s="752">
        <v>413.13856391565315</v>
      </c>
      <c r="M859" s="752">
        <v>111.96598710000001</v>
      </c>
      <c r="N859" s="753">
        <v>46257.467117892549</v>
      </c>
    </row>
    <row r="860" spans="1:14" ht="14.4" customHeight="1" x14ac:dyDescent="0.3">
      <c r="A860" s="747" t="s">
        <v>583</v>
      </c>
      <c r="B860" s="748" t="s">
        <v>584</v>
      </c>
      <c r="C860" s="749" t="s">
        <v>606</v>
      </c>
      <c r="D860" s="750" t="s">
        <v>607</v>
      </c>
      <c r="E860" s="751">
        <v>50113001</v>
      </c>
      <c r="F860" s="750" t="s">
        <v>618</v>
      </c>
      <c r="G860" s="749" t="s">
        <v>637</v>
      </c>
      <c r="H860" s="749">
        <v>214427</v>
      </c>
      <c r="I860" s="749">
        <v>214427</v>
      </c>
      <c r="J860" s="749" t="s">
        <v>756</v>
      </c>
      <c r="K860" s="749" t="s">
        <v>757</v>
      </c>
      <c r="L860" s="752">
        <v>16.580000000000002</v>
      </c>
      <c r="M860" s="752">
        <v>10</v>
      </c>
      <c r="N860" s="753">
        <v>165.8</v>
      </c>
    </row>
    <row r="861" spans="1:14" ht="14.4" customHeight="1" x14ac:dyDescent="0.3">
      <c r="A861" s="747" t="s">
        <v>583</v>
      </c>
      <c r="B861" s="748" t="s">
        <v>584</v>
      </c>
      <c r="C861" s="749" t="s">
        <v>606</v>
      </c>
      <c r="D861" s="750" t="s">
        <v>607</v>
      </c>
      <c r="E861" s="751">
        <v>50113001</v>
      </c>
      <c r="F861" s="750" t="s">
        <v>618</v>
      </c>
      <c r="G861" s="749" t="s">
        <v>619</v>
      </c>
      <c r="H861" s="749">
        <v>195770</v>
      </c>
      <c r="I861" s="749">
        <v>195770</v>
      </c>
      <c r="J861" s="749" t="s">
        <v>1621</v>
      </c>
      <c r="K861" s="749" t="s">
        <v>1622</v>
      </c>
      <c r="L861" s="752">
        <v>302.94</v>
      </c>
      <c r="M861" s="752">
        <v>0.1</v>
      </c>
      <c r="N861" s="753">
        <v>30.294</v>
      </c>
    </row>
    <row r="862" spans="1:14" ht="14.4" customHeight="1" x14ac:dyDescent="0.3">
      <c r="A862" s="747" t="s">
        <v>583</v>
      </c>
      <c r="B862" s="748" t="s">
        <v>584</v>
      </c>
      <c r="C862" s="749" t="s">
        <v>606</v>
      </c>
      <c r="D862" s="750" t="s">
        <v>607</v>
      </c>
      <c r="E862" s="751">
        <v>50113001</v>
      </c>
      <c r="F862" s="750" t="s">
        <v>618</v>
      </c>
      <c r="G862" s="749" t="s">
        <v>619</v>
      </c>
      <c r="H862" s="749">
        <v>846761</v>
      </c>
      <c r="I862" s="749">
        <v>9999999</v>
      </c>
      <c r="J862" s="749" t="s">
        <v>762</v>
      </c>
      <c r="K862" s="749" t="s">
        <v>585</v>
      </c>
      <c r="L862" s="752">
        <v>12.748954593132455</v>
      </c>
      <c r="M862" s="752">
        <v>138</v>
      </c>
      <c r="N862" s="753">
        <v>1759.3557338522787</v>
      </c>
    </row>
    <row r="863" spans="1:14" ht="14.4" customHeight="1" x14ac:dyDescent="0.3">
      <c r="A863" s="747" t="s">
        <v>583</v>
      </c>
      <c r="B863" s="748" t="s">
        <v>584</v>
      </c>
      <c r="C863" s="749" t="s">
        <v>606</v>
      </c>
      <c r="D863" s="750" t="s">
        <v>607</v>
      </c>
      <c r="E863" s="751">
        <v>50113001</v>
      </c>
      <c r="F863" s="750" t="s">
        <v>618</v>
      </c>
      <c r="G863" s="749" t="s">
        <v>619</v>
      </c>
      <c r="H863" s="749">
        <v>902077</v>
      </c>
      <c r="I863" s="749">
        <v>9999999</v>
      </c>
      <c r="J863" s="749" t="s">
        <v>763</v>
      </c>
      <c r="K863" s="749" t="s">
        <v>585</v>
      </c>
      <c r="L863" s="752">
        <v>2.4202930055792322</v>
      </c>
      <c r="M863" s="752">
        <v>125</v>
      </c>
      <c r="N863" s="753">
        <v>302.53662569740402</v>
      </c>
    </row>
    <row r="864" spans="1:14" ht="14.4" customHeight="1" x14ac:dyDescent="0.3">
      <c r="A864" s="747" t="s">
        <v>583</v>
      </c>
      <c r="B864" s="748" t="s">
        <v>584</v>
      </c>
      <c r="C864" s="749" t="s">
        <v>606</v>
      </c>
      <c r="D864" s="750" t="s">
        <v>607</v>
      </c>
      <c r="E864" s="751">
        <v>50113001</v>
      </c>
      <c r="F864" s="750" t="s">
        <v>618</v>
      </c>
      <c r="G864" s="749" t="s">
        <v>619</v>
      </c>
      <c r="H864" s="749">
        <v>849053</v>
      </c>
      <c r="I864" s="749">
        <v>9999999</v>
      </c>
      <c r="J864" s="749" t="s">
        <v>764</v>
      </c>
      <c r="K864" s="749" t="s">
        <v>585</v>
      </c>
      <c r="L864" s="752">
        <v>2.5079959741514743</v>
      </c>
      <c r="M864" s="752">
        <v>61</v>
      </c>
      <c r="N864" s="753">
        <v>152.98775442323995</v>
      </c>
    </row>
    <row r="865" spans="1:14" ht="14.4" customHeight="1" x14ac:dyDescent="0.3">
      <c r="A865" s="747" t="s">
        <v>583</v>
      </c>
      <c r="B865" s="748" t="s">
        <v>584</v>
      </c>
      <c r="C865" s="749" t="s">
        <v>606</v>
      </c>
      <c r="D865" s="750" t="s">
        <v>607</v>
      </c>
      <c r="E865" s="751">
        <v>50113001</v>
      </c>
      <c r="F865" s="750" t="s">
        <v>618</v>
      </c>
      <c r="G865" s="749" t="s">
        <v>619</v>
      </c>
      <c r="H865" s="749">
        <v>501979</v>
      </c>
      <c r="I865" s="749">
        <v>9999999</v>
      </c>
      <c r="J865" s="749" t="s">
        <v>1623</v>
      </c>
      <c r="K865" s="749" t="s">
        <v>1624</v>
      </c>
      <c r="L865" s="752">
        <v>10.757000000000001</v>
      </c>
      <c r="M865" s="752">
        <v>10</v>
      </c>
      <c r="N865" s="753">
        <v>107.57000000000002</v>
      </c>
    </row>
    <row r="866" spans="1:14" ht="14.4" customHeight="1" x14ac:dyDescent="0.3">
      <c r="A866" s="747" t="s">
        <v>583</v>
      </c>
      <c r="B866" s="748" t="s">
        <v>584</v>
      </c>
      <c r="C866" s="749" t="s">
        <v>606</v>
      </c>
      <c r="D866" s="750" t="s">
        <v>607</v>
      </c>
      <c r="E866" s="751">
        <v>50113001</v>
      </c>
      <c r="F866" s="750" t="s">
        <v>618</v>
      </c>
      <c r="G866" s="749" t="s">
        <v>619</v>
      </c>
      <c r="H866" s="749">
        <v>902072</v>
      </c>
      <c r="I866" s="749">
        <v>9999999</v>
      </c>
      <c r="J866" s="749" t="s">
        <v>765</v>
      </c>
      <c r="K866" s="749" t="s">
        <v>766</v>
      </c>
      <c r="L866" s="752">
        <v>32.647937963601429</v>
      </c>
      <c r="M866" s="752">
        <v>2</v>
      </c>
      <c r="N866" s="753">
        <v>65.295875927202857</v>
      </c>
    </row>
    <row r="867" spans="1:14" ht="14.4" customHeight="1" x14ac:dyDescent="0.3">
      <c r="A867" s="747" t="s">
        <v>583</v>
      </c>
      <c r="B867" s="748" t="s">
        <v>584</v>
      </c>
      <c r="C867" s="749" t="s">
        <v>606</v>
      </c>
      <c r="D867" s="750" t="s">
        <v>607</v>
      </c>
      <c r="E867" s="751">
        <v>50113001</v>
      </c>
      <c r="F867" s="750" t="s">
        <v>618</v>
      </c>
      <c r="G867" s="749" t="s">
        <v>619</v>
      </c>
      <c r="H867" s="749">
        <v>902073</v>
      </c>
      <c r="I867" s="749">
        <v>9999999</v>
      </c>
      <c r="J867" s="749" t="s">
        <v>767</v>
      </c>
      <c r="K867" s="749" t="s">
        <v>768</v>
      </c>
      <c r="L867" s="752">
        <v>18.888699098757968</v>
      </c>
      <c r="M867" s="752">
        <v>8</v>
      </c>
      <c r="N867" s="753">
        <v>151.10959279006374</v>
      </c>
    </row>
    <row r="868" spans="1:14" ht="14.4" customHeight="1" x14ac:dyDescent="0.3">
      <c r="A868" s="747" t="s">
        <v>583</v>
      </c>
      <c r="B868" s="748" t="s">
        <v>584</v>
      </c>
      <c r="C868" s="749" t="s">
        <v>606</v>
      </c>
      <c r="D868" s="750" t="s">
        <v>607</v>
      </c>
      <c r="E868" s="751">
        <v>50113001</v>
      </c>
      <c r="F868" s="750" t="s">
        <v>618</v>
      </c>
      <c r="G868" s="749" t="s">
        <v>619</v>
      </c>
      <c r="H868" s="749">
        <v>394906</v>
      </c>
      <c r="I868" s="749">
        <v>207502</v>
      </c>
      <c r="J868" s="749" t="s">
        <v>1625</v>
      </c>
      <c r="K868" s="749" t="s">
        <v>1626</v>
      </c>
      <c r="L868" s="752">
        <v>3119.1555371345698</v>
      </c>
      <c r="M868" s="752">
        <v>2.9470000000000001</v>
      </c>
      <c r="N868" s="753">
        <v>9192.1513679355776</v>
      </c>
    </row>
    <row r="869" spans="1:14" ht="14.4" customHeight="1" x14ac:dyDescent="0.3">
      <c r="A869" s="747" t="s">
        <v>583</v>
      </c>
      <c r="B869" s="748" t="s">
        <v>584</v>
      </c>
      <c r="C869" s="749" t="s">
        <v>606</v>
      </c>
      <c r="D869" s="750" t="s">
        <v>607</v>
      </c>
      <c r="E869" s="751">
        <v>50113001</v>
      </c>
      <c r="F869" s="750" t="s">
        <v>618</v>
      </c>
      <c r="G869" s="749" t="s">
        <v>619</v>
      </c>
      <c r="H869" s="749">
        <v>193105</v>
      </c>
      <c r="I869" s="749">
        <v>93105</v>
      </c>
      <c r="J869" s="749" t="s">
        <v>769</v>
      </c>
      <c r="K869" s="749" t="s">
        <v>771</v>
      </c>
      <c r="L869" s="752">
        <v>208.57000000000005</v>
      </c>
      <c r="M869" s="752">
        <v>2</v>
      </c>
      <c r="N869" s="753">
        <v>417.1400000000001</v>
      </c>
    </row>
    <row r="870" spans="1:14" ht="14.4" customHeight="1" x14ac:dyDescent="0.3">
      <c r="A870" s="747" t="s">
        <v>583</v>
      </c>
      <c r="B870" s="748" t="s">
        <v>584</v>
      </c>
      <c r="C870" s="749" t="s">
        <v>606</v>
      </c>
      <c r="D870" s="750" t="s">
        <v>607</v>
      </c>
      <c r="E870" s="751">
        <v>50113001</v>
      </c>
      <c r="F870" s="750" t="s">
        <v>618</v>
      </c>
      <c r="G870" s="749" t="s">
        <v>619</v>
      </c>
      <c r="H870" s="749">
        <v>184090</v>
      </c>
      <c r="I870" s="749">
        <v>84090</v>
      </c>
      <c r="J870" s="749" t="s">
        <v>779</v>
      </c>
      <c r="K870" s="749" t="s">
        <v>780</v>
      </c>
      <c r="L870" s="752">
        <v>60.14</v>
      </c>
      <c r="M870" s="752">
        <v>20</v>
      </c>
      <c r="N870" s="753">
        <v>1202.8</v>
      </c>
    </row>
    <row r="871" spans="1:14" ht="14.4" customHeight="1" x14ac:dyDescent="0.3">
      <c r="A871" s="747" t="s">
        <v>583</v>
      </c>
      <c r="B871" s="748" t="s">
        <v>584</v>
      </c>
      <c r="C871" s="749" t="s">
        <v>606</v>
      </c>
      <c r="D871" s="750" t="s">
        <v>607</v>
      </c>
      <c r="E871" s="751">
        <v>50113001</v>
      </c>
      <c r="F871" s="750" t="s">
        <v>618</v>
      </c>
      <c r="G871" s="749" t="s">
        <v>619</v>
      </c>
      <c r="H871" s="749">
        <v>501994</v>
      </c>
      <c r="I871" s="749">
        <v>0</v>
      </c>
      <c r="J871" s="749" t="s">
        <v>781</v>
      </c>
      <c r="K871" s="749" t="s">
        <v>782</v>
      </c>
      <c r="L871" s="752">
        <v>264.92400000000004</v>
      </c>
      <c r="M871" s="752">
        <v>5</v>
      </c>
      <c r="N871" s="753">
        <v>1324.6200000000001</v>
      </c>
    </row>
    <row r="872" spans="1:14" ht="14.4" customHeight="1" x14ac:dyDescent="0.3">
      <c r="A872" s="747" t="s">
        <v>583</v>
      </c>
      <c r="B872" s="748" t="s">
        <v>584</v>
      </c>
      <c r="C872" s="749" t="s">
        <v>606</v>
      </c>
      <c r="D872" s="750" t="s">
        <v>607</v>
      </c>
      <c r="E872" s="751">
        <v>50113001</v>
      </c>
      <c r="F872" s="750" t="s">
        <v>618</v>
      </c>
      <c r="G872" s="749" t="s">
        <v>619</v>
      </c>
      <c r="H872" s="749">
        <v>211816</v>
      </c>
      <c r="I872" s="749">
        <v>211816</v>
      </c>
      <c r="J872" s="749" t="s">
        <v>1627</v>
      </c>
      <c r="K872" s="749" t="s">
        <v>1628</v>
      </c>
      <c r="L872" s="752">
        <v>4087.49</v>
      </c>
      <c r="M872" s="752">
        <v>30</v>
      </c>
      <c r="N872" s="753">
        <v>122624.7</v>
      </c>
    </row>
    <row r="873" spans="1:14" ht="14.4" customHeight="1" x14ac:dyDescent="0.3">
      <c r="A873" s="747" t="s">
        <v>583</v>
      </c>
      <c r="B873" s="748" t="s">
        <v>584</v>
      </c>
      <c r="C873" s="749" t="s">
        <v>606</v>
      </c>
      <c r="D873" s="750" t="s">
        <v>607</v>
      </c>
      <c r="E873" s="751">
        <v>50113001</v>
      </c>
      <c r="F873" s="750" t="s">
        <v>618</v>
      </c>
      <c r="G873" s="749" t="s">
        <v>619</v>
      </c>
      <c r="H873" s="749">
        <v>104071</v>
      </c>
      <c r="I873" s="749">
        <v>4071</v>
      </c>
      <c r="J873" s="749" t="s">
        <v>798</v>
      </c>
      <c r="K873" s="749" t="s">
        <v>800</v>
      </c>
      <c r="L873" s="752">
        <v>193.63680555555555</v>
      </c>
      <c r="M873" s="752">
        <v>72</v>
      </c>
      <c r="N873" s="753">
        <v>13941.85</v>
      </c>
    </row>
    <row r="874" spans="1:14" ht="14.4" customHeight="1" x14ac:dyDescent="0.3">
      <c r="A874" s="747" t="s">
        <v>583</v>
      </c>
      <c r="B874" s="748" t="s">
        <v>584</v>
      </c>
      <c r="C874" s="749" t="s">
        <v>606</v>
      </c>
      <c r="D874" s="750" t="s">
        <v>607</v>
      </c>
      <c r="E874" s="751">
        <v>50113001</v>
      </c>
      <c r="F874" s="750" t="s">
        <v>618</v>
      </c>
      <c r="G874" s="749" t="s">
        <v>619</v>
      </c>
      <c r="H874" s="749">
        <v>193325</v>
      </c>
      <c r="I874" s="749">
        <v>193325</v>
      </c>
      <c r="J874" s="749" t="s">
        <v>803</v>
      </c>
      <c r="K874" s="749" t="s">
        <v>804</v>
      </c>
      <c r="L874" s="752">
        <v>84.150077268466291</v>
      </c>
      <c r="M874" s="752">
        <v>38.941791200000004</v>
      </c>
      <c r="N874" s="753">
        <v>3276.9547384524808</v>
      </c>
    </row>
    <row r="875" spans="1:14" ht="14.4" customHeight="1" x14ac:dyDescent="0.3">
      <c r="A875" s="747" t="s">
        <v>583</v>
      </c>
      <c r="B875" s="748" t="s">
        <v>584</v>
      </c>
      <c r="C875" s="749" t="s">
        <v>606</v>
      </c>
      <c r="D875" s="750" t="s">
        <v>607</v>
      </c>
      <c r="E875" s="751">
        <v>50113001</v>
      </c>
      <c r="F875" s="750" t="s">
        <v>618</v>
      </c>
      <c r="G875" s="749" t="s">
        <v>619</v>
      </c>
      <c r="H875" s="749">
        <v>193326</v>
      </c>
      <c r="I875" s="749">
        <v>193326</v>
      </c>
      <c r="J875" s="749" t="s">
        <v>805</v>
      </c>
      <c r="K875" s="749" t="s">
        <v>806</v>
      </c>
      <c r="L875" s="752">
        <v>314.16041367437833</v>
      </c>
      <c r="M875" s="752">
        <v>54.442999999999991</v>
      </c>
      <c r="N875" s="753">
        <v>17103.835401674176</v>
      </c>
    </row>
    <row r="876" spans="1:14" ht="14.4" customHeight="1" x14ac:dyDescent="0.3">
      <c r="A876" s="747" t="s">
        <v>583</v>
      </c>
      <c r="B876" s="748" t="s">
        <v>584</v>
      </c>
      <c r="C876" s="749" t="s">
        <v>606</v>
      </c>
      <c r="D876" s="750" t="s">
        <v>607</v>
      </c>
      <c r="E876" s="751">
        <v>50113001</v>
      </c>
      <c r="F876" s="750" t="s">
        <v>618</v>
      </c>
      <c r="G876" s="749" t="s">
        <v>637</v>
      </c>
      <c r="H876" s="749">
        <v>204622</v>
      </c>
      <c r="I876" s="749">
        <v>204622</v>
      </c>
      <c r="J876" s="749" t="s">
        <v>818</v>
      </c>
      <c r="K876" s="749" t="s">
        <v>1398</v>
      </c>
      <c r="L876" s="752">
        <v>72.929232432351938</v>
      </c>
      <c r="M876" s="752">
        <v>228.63659179999999</v>
      </c>
      <c r="N876" s="753">
        <v>16674.291145922969</v>
      </c>
    </row>
    <row r="877" spans="1:14" ht="14.4" customHeight="1" x14ac:dyDescent="0.3">
      <c r="A877" s="747" t="s">
        <v>583</v>
      </c>
      <c r="B877" s="748" t="s">
        <v>584</v>
      </c>
      <c r="C877" s="749" t="s">
        <v>606</v>
      </c>
      <c r="D877" s="750" t="s">
        <v>607</v>
      </c>
      <c r="E877" s="751">
        <v>50113001</v>
      </c>
      <c r="F877" s="750" t="s">
        <v>618</v>
      </c>
      <c r="G877" s="749" t="s">
        <v>637</v>
      </c>
      <c r="H877" s="749">
        <v>204626</v>
      </c>
      <c r="I877" s="749">
        <v>204626</v>
      </c>
      <c r="J877" s="749" t="s">
        <v>818</v>
      </c>
      <c r="K877" s="749" t="s">
        <v>819</v>
      </c>
      <c r="L877" s="752">
        <v>213.17945846290564</v>
      </c>
      <c r="M877" s="752">
        <v>295.70895450000006</v>
      </c>
      <c r="N877" s="753">
        <v>63039.074782942022</v>
      </c>
    </row>
    <row r="878" spans="1:14" ht="14.4" customHeight="1" x14ac:dyDescent="0.3">
      <c r="A878" s="747" t="s">
        <v>583</v>
      </c>
      <c r="B878" s="748" t="s">
        <v>584</v>
      </c>
      <c r="C878" s="749" t="s">
        <v>606</v>
      </c>
      <c r="D878" s="750" t="s">
        <v>607</v>
      </c>
      <c r="E878" s="751">
        <v>50113001</v>
      </c>
      <c r="F878" s="750" t="s">
        <v>618</v>
      </c>
      <c r="G878" s="749" t="s">
        <v>619</v>
      </c>
      <c r="H878" s="749">
        <v>900240</v>
      </c>
      <c r="I878" s="749">
        <v>0</v>
      </c>
      <c r="J878" s="749" t="s">
        <v>1629</v>
      </c>
      <c r="K878" s="749" t="s">
        <v>585</v>
      </c>
      <c r="L878" s="752">
        <v>67.760000444342708</v>
      </c>
      <c r="M878" s="752">
        <v>3</v>
      </c>
      <c r="N878" s="753">
        <v>203.28000133302811</v>
      </c>
    </row>
    <row r="879" spans="1:14" ht="14.4" customHeight="1" x14ac:dyDescent="0.3">
      <c r="A879" s="747" t="s">
        <v>583</v>
      </c>
      <c r="B879" s="748" t="s">
        <v>584</v>
      </c>
      <c r="C879" s="749" t="s">
        <v>606</v>
      </c>
      <c r="D879" s="750" t="s">
        <v>607</v>
      </c>
      <c r="E879" s="751">
        <v>50113001</v>
      </c>
      <c r="F879" s="750" t="s">
        <v>618</v>
      </c>
      <c r="G879" s="749" t="s">
        <v>619</v>
      </c>
      <c r="H879" s="749">
        <v>229191</v>
      </c>
      <c r="I879" s="749">
        <v>229191</v>
      </c>
      <c r="J879" s="749" t="s">
        <v>825</v>
      </c>
      <c r="K879" s="749" t="s">
        <v>826</v>
      </c>
      <c r="L879" s="752">
        <v>141.36999999999998</v>
      </c>
      <c r="M879" s="752">
        <v>1</v>
      </c>
      <c r="N879" s="753">
        <v>141.36999999999998</v>
      </c>
    </row>
    <row r="880" spans="1:14" ht="14.4" customHeight="1" x14ac:dyDescent="0.3">
      <c r="A880" s="747" t="s">
        <v>583</v>
      </c>
      <c r="B880" s="748" t="s">
        <v>584</v>
      </c>
      <c r="C880" s="749" t="s">
        <v>606</v>
      </c>
      <c r="D880" s="750" t="s">
        <v>607</v>
      </c>
      <c r="E880" s="751">
        <v>50113001</v>
      </c>
      <c r="F880" s="750" t="s">
        <v>618</v>
      </c>
      <c r="G880" s="749" t="s">
        <v>619</v>
      </c>
      <c r="H880" s="749">
        <v>184231</v>
      </c>
      <c r="I880" s="749">
        <v>84231</v>
      </c>
      <c r="J880" s="749" t="s">
        <v>827</v>
      </c>
      <c r="K880" s="749" t="s">
        <v>828</v>
      </c>
      <c r="L880" s="752">
        <v>373.29586549500681</v>
      </c>
      <c r="M880" s="752">
        <v>120.71559030000002</v>
      </c>
      <c r="N880" s="753">
        <v>45062.630759779153</v>
      </c>
    </row>
    <row r="881" spans="1:14" ht="14.4" customHeight="1" x14ac:dyDescent="0.3">
      <c r="A881" s="747" t="s">
        <v>583</v>
      </c>
      <c r="B881" s="748" t="s">
        <v>584</v>
      </c>
      <c r="C881" s="749" t="s">
        <v>606</v>
      </c>
      <c r="D881" s="750" t="s">
        <v>607</v>
      </c>
      <c r="E881" s="751">
        <v>50113001</v>
      </c>
      <c r="F881" s="750" t="s">
        <v>618</v>
      </c>
      <c r="G881" s="749" t="s">
        <v>619</v>
      </c>
      <c r="H881" s="749">
        <v>184229</v>
      </c>
      <c r="I881" s="749">
        <v>84229</v>
      </c>
      <c r="J881" s="749" t="s">
        <v>1407</v>
      </c>
      <c r="K881" s="749" t="s">
        <v>1408</v>
      </c>
      <c r="L881" s="752">
        <v>887.27275697996765</v>
      </c>
      <c r="M881" s="752">
        <v>10.767188999999995</v>
      </c>
      <c r="N881" s="753">
        <v>9553.4334689543757</v>
      </c>
    </row>
    <row r="882" spans="1:14" ht="14.4" customHeight="1" x14ac:dyDescent="0.3">
      <c r="A882" s="747" t="s">
        <v>583</v>
      </c>
      <c r="B882" s="748" t="s">
        <v>584</v>
      </c>
      <c r="C882" s="749" t="s">
        <v>606</v>
      </c>
      <c r="D882" s="750" t="s">
        <v>607</v>
      </c>
      <c r="E882" s="751">
        <v>50113001</v>
      </c>
      <c r="F882" s="750" t="s">
        <v>618</v>
      </c>
      <c r="G882" s="749" t="s">
        <v>619</v>
      </c>
      <c r="H882" s="749">
        <v>184230</v>
      </c>
      <c r="I882" s="749">
        <v>84230</v>
      </c>
      <c r="J882" s="749" t="s">
        <v>1409</v>
      </c>
      <c r="K882" s="749" t="s">
        <v>1410</v>
      </c>
      <c r="L882" s="752">
        <v>196.06355597343506</v>
      </c>
      <c r="M882" s="752">
        <v>27.302327299999998</v>
      </c>
      <c r="N882" s="753">
        <v>5352.9913767885937</v>
      </c>
    </row>
    <row r="883" spans="1:14" ht="14.4" customHeight="1" x14ac:dyDescent="0.3">
      <c r="A883" s="747" t="s">
        <v>583</v>
      </c>
      <c r="B883" s="748" t="s">
        <v>584</v>
      </c>
      <c r="C883" s="749" t="s">
        <v>606</v>
      </c>
      <c r="D883" s="750" t="s">
        <v>607</v>
      </c>
      <c r="E883" s="751">
        <v>50113001</v>
      </c>
      <c r="F883" s="750" t="s">
        <v>618</v>
      </c>
      <c r="G883" s="749" t="s">
        <v>619</v>
      </c>
      <c r="H883" s="749">
        <v>128059</v>
      </c>
      <c r="I883" s="749">
        <v>28059</v>
      </c>
      <c r="J883" s="749" t="s">
        <v>1630</v>
      </c>
      <c r="K883" s="749" t="s">
        <v>1631</v>
      </c>
      <c r="L883" s="752">
        <v>8606.1099999999969</v>
      </c>
      <c r="M883" s="752">
        <v>120</v>
      </c>
      <c r="N883" s="753">
        <v>1032733.1999999997</v>
      </c>
    </row>
    <row r="884" spans="1:14" ht="14.4" customHeight="1" x14ac:dyDescent="0.3">
      <c r="A884" s="747" t="s">
        <v>583</v>
      </c>
      <c r="B884" s="748" t="s">
        <v>584</v>
      </c>
      <c r="C884" s="749" t="s">
        <v>606</v>
      </c>
      <c r="D884" s="750" t="s">
        <v>607</v>
      </c>
      <c r="E884" s="751">
        <v>50113001</v>
      </c>
      <c r="F884" s="750" t="s">
        <v>618</v>
      </c>
      <c r="G884" s="749" t="s">
        <v>637</v>
      </c>
      <c r="H884" s="749">
        <v>115777</v>
      </c>
      <c r="I884" s="749">
        <v>115777</v>
      </c>
      <c r="J884" s="749" t="s">
        <v>859</v>
      </c>
      <c r="K884" s="749" t="s">
        <v>585</v>
      </c>
      <c r="L884" s="752">
        <v>195.98052631578949</v>
      </c>
      <c r="M884" s="752">
        <v>76</v>
      </c>
      <c r="N884" s="753">
        <v>14894.52</v>
      </c>
    </row>
    <row r="885" spans="1:14" ht="14.4" customHeight="1" x14ac:dyDescent="0.3">
      <c r="A885" s="747" t="s">
        <v>583</v>
      </c>
      <c r="B885" s="748" t="s">
        <v>584</v>
      </c>
      <c r="C885" s="749" t="s">
        <v>606</v>
      </c>
      <c r="D885" s="750" t="s">
        <v>607</v>
      </c>
      <c r="E885" s="751">
        <v>50113001</v>
      </c>
      <c r="F885" s="750" t="s">
        <v>618</v>
      </c>
      <c r="G885" s="749" t="s">
        <v>619</v>
      </c>
      <c r="H885" s="749">
        <v>989093</v>
      </c>
      <c r="I885" s="749">
        <v>500647</v>
      </c>
      <c r="J885" s="749" t="s">
        <v>1632</v>
      </c>
      <c r="K885" s="749" t="s">
        <v>1633</v>
      </c>
      <c r="L885" s="752">
        <v>3934.55</v>
      </c>
      <c r="M885" s="752">
        <v>2</v>
      </c>
      <c r="N885" s="753">
        <v>7869.1</v>
      </c>
    </row>
    <row r="886" spans="1:14" ht="14.4" customHeight="1" x14ac:dyDescent="0.3">
      <c r="A886" s="747" t="s">
        <v>583</v>
      </c>
      <c r="B886" s="748" t="s">
        <v>584</v>
      </c>
      <c r="C886" s="749" t="s">
        <v>606</v>
      </c>
      <c r="D886" s="750" t="s">
        <v>607</v>
      </c>
      <c r="E886" s="751">
        <v>50113001</v>
      </c>
      <c r="F886" s="750" t="s">
        <v>618</v>
      </c>
      <c r="G886" s="749" t="s">
        <v>619</v>
      </c>
      <c r="H886" s="749">
        <v>988667</v>
      </c>
      <c r="I886" s="749">
        <v>500646</v>
      </c>
      <c r="J886" s="749" t="s">
        <v>1634</v>
      </c>
      <c r="K886" s="749" t="s">
        <v>1635</v>
      </c>
      <c r="L886" s="752">
        <v>3237.2673563218386</v>
      </c>
      <c r="M886" s="752">
        <v>87</v>
      </c>
      <c r="N886" s="753">
        <v>281642.25999999995</v>
      </c>
    </row>
    <row r="887" spans="1:14" ht="14.4" customHeight="1" x14ac:dyDescent="0.3">
      <c r="A887" s="747" t="s">
        <v>583</v>
      </c>
      <c r="B887" s="748" t="s">
        <v>584</v>
      </c>
      <c r="C887" s="749" t="s">
        <v>606</v>
      </c>
      <c r="D887" s="750" t="s">
        <v>607</v>
      </c>
      <c r="E887" s="751">
        <v>50113001</v>
      </c>
      <c r="F887" s="750" t="s">
        <v>618</v>
      </c>
      <c r="G887" s="749" t="s">
        <v>619</v>
      </c>
      <c r="H887" s="749">
        <v>989676</v>
      </c>
      <c r="I887" s="749">
        <v>126913</v>
      </c>
      <c r="J887" s="749" t="s">
        <v>862</v>
      </c>
      <c r="K887" s="749" t="s">
        <v>863</v>
      </c>
      <c r="L887" s="752">
        <v>159.32005868480027</v>
      </c>
      <c r="M887" s="752">
        <v>489.21831650000036</v>
      </c>
      <c r="N887" s="753">
        <v>77942.290894459249</v>
      </c>
    </row>
    <row r="888" spans="1:14" ht="14.4" customHeight="1" x14ac:dyDescent="0.3">
      <c r="A888" s="747" t="s">
        <v>583</v>
      </c>
      <c r="B888" s="748" t="s">
        <v>584</v>
      </c>
      <c r="C888" s="749" t="s">
        <v>606</v>
      </c>
      <c r="D888" s="750" t="s">
        <v>607</v>
      </c>
      <c r="E888" s="751">
        <v>50113001</v>
      </c>
      <c r="F888" s="750" t="s">
        <v>618</v>
      </c>
      <c r="G888" s="749" t="s">
        <v>619</v>
      </c>
      <c r="H888" s="749">
        <v>152334</v>
      </c>
      <c r="I888" s="749">
        <v>52334</v>
      </c>
      <c r="J888" s="749" t="s">
        <v>867</v>
      </c>
      <c r="K888" s="749" t="s">
        <v>868</v>
      </c>
      <c r="L888" s="752">
        <v>198.17999999999998</v>
      </c>
      <c r="M888" s="752">
        <v>8</v>
      </c>
      <c r="N888" s="753">
        <v>1585.4399999999998</v>
      </c>
    </row>
    <row r="889" spans="1:14" ht="14.4" customHeight="1" x14ac:dyDescent="0.3">
      <c r="A889" s="747" t="s">
        <v>583</v>
      </c>
      <c r="B889" s="748" t="s">
        <v>584</v>
      </c>
      <c r="C889" s="749" t="s">
        <v>606</v>
      </c>
      <c r="D889" s="750" t="s">
        <v>607</v>
      </c>
      <c r="E889" s="751">
        <v>50113001</v>
      </c>
      <c r="F889" s="750" t="s">
        <v>618</v>
      </c>
      <c r="G889" s="749" t="s">
        <v>619</v>
      </c>
      <c r="H889" s="749">
        <v>199369</v>
      </c>
      <c r="I889" s="749">
        <v>199369</v>
      </c>
      <c r="J889" s="749" t="s">
        <v>1636</v>
      </c>
      <c r="K889" s="749" t="s">
        <v>1637</v>
      </c>
      <c r="L889" s="752">
        <v>12.76</v>
      </c>
      <c r="M889" s="752">
        <v>14</v>
      </c>
      <c r="N889" s="753">
        <v>178.64</v>
      </c>
    </row>
    <row r="890" spans="1:14" ht="14.4" customHeight="1" x14ac:dyDescent="0.3">
      <c r="A890" s="747" t="s">
        <v>583</v>
      </c>
      <c r="B890" s="748" t="s">
        <v>584</v>
      </c>
      <c r="C890" s="749" t="s">
        <v>606</v>
      </c>
      <c r="D890" s="750" t="s">
        <v>607</v>
      </c>
      <c r="E890" s="751">
        <v>50113001</v>
      </c>
      <c r="F890" s="750" t="s">
        <v>618</v>
      </c>
      <c r="G890" s="749" t="s">
        <v>619</v>
      </c>
      <c r="H890" s="749">
        <v>172159</v>
      </c>
      <c r="I890" s="749">
        <v>172173</v>
      </c>
      <c r="J890" s="749" t="s">
        <v>884</v>
      </c>
      <c r="K890" s="749" t="s">
        <v>885</v>
      </c>
      <c r="L890" s="752">
        <v>476.5307485997746</v>
      </c>
      <c r="M890" s="752">
        <v>105.84781699999998</v>
      </c>
      <c r="N890" s="753">
        <v>50439.739472661939</v>
      </c>
    </row>
    <row r="891" spans="1:14" ht="14.4" customHeight="1" x14ac:dyDescent="0.3">
      <c r="A891" s="747" t="s">
        <v>583</v>
      </c>
      <c r="B891" s="748" t="s">
        <v>584</v>
      </c>
      <c r="C891" s="749" t="s">
        <v>606</v>
      </c>
      <c r="D891" s="750" t="s">
        <v>607</v>
      </c>
      <c r="E891" s="751">
        <v>50113001</v>
      </c>
      <c r="F891" s="750" t="s">
        <v>618</v>
      </c>
      <c r="G891" s="749" t="s">
        <v>619</v>
      </c>
      <c r="H891" s="749">
        <v>160414</v>
      </c>
      <c r="I891" s="749">
        <v>160676</v>
      </c>
      <c r="J891" s="749" t="s">
        <v>884</v>
      </c>
      <c r="K891" s="749" t="s">
        <v>887</v>
      </c>
      <c r="L891" s="752">
        <v>78.76006953616519</v>
      </c>
      <c r="M891" s="752">
        <v>573.11052640000003</v>
      </c>
      <c r="N891" s="753">
        <v>45138.224911172241</v>
      </c>
    </row>
    <row r="892" spans="1:14" ht="14.4" customHeight="1" x14ac:dyDescent="0.3">
      <c r="A892" s="747" t="s">
        <v>583</v>
      </c>
      <c r="B892" s="748" t="s">
        <v>584</v>
      </c>
      <c r="C892" s="749" t="s">
        <v>606</v>
      </c>
      <c r="D892" s="750" t="s">
        <v>607</v>
      </c>
      <c r="E892" s="751">
        <v>50113001</v>
      </c>
      <c r="F892" s="750" t="s">
        <v>618</v>
      </c>
      <c r="G892" s="749" t="s">
        <v>619</v>
      </c>
      <c r="H892" s="749">
        <v>394970</v>
      </c>
      <c r="I892" s="749">
        <v>172174</v>
      </c>
      <c r="J892" s="749" t="s">
        <v>884</v>
      </c>
      <c r="K892" s="749" t="s">
        <v>886</v>
      </c>
      <c r="L892" s="752">
        <v>224.65122352796823</v>
      </c>
      <c r="M892" s="752">
        <v>227.13694490000003</v>
      </c>
      <c r="N892" s="753">
        <v>51026.59258018971</v>
      </c>
    </row>
    <row r="893" spans="1:14" ht="14.4" customHeight="1" x14ac:dyDescent="0.3">
      <c r="A893" s="747" t="s">
        <v>583</v>
      </c>
      <c r="B893" s="748" t="s">
        <v>584</v>
      </c>
      <c r="C893" s="749" t="s">
        <v>606</v>
      </c>
      <c r="D893" s="750" t="s">
        <v>607</v>
      </c>
      <c r="E893" s="751">
        <v>50113001</v>
      </c>
      <c r="F893" s="750" t="s">
        <v>618</v>
      </c>
      <c r="G893" s="749" t="s">
        <v>619</v>
      </c>
      <c r="H893" s="749">
        <v>196873</v>
      </c>
      <c r="I893" s="749">
        <v>96873</v>
      </c>
      <c r="J893" s="749" t="s">
        <v>890</v>
      </c>
      <c r="K893" s="749" t="s">
        <v>891</v>
      </c>
      <c r="L893" s="752">
        <v>14.300006880749036</v>
      </c>
      <c r="M893" s="752">
        <v>360</v>
      </c>
      <c r="N893" s="753">
        <v>5148.0024770696527</v>
      </c>
    </row>
    <row r="894" spans="1:14" ht="14.4" customHeight="1" x14ac:dyDescent="0.3">
      <c r="A894" s="747" t="s">
        <v>583</v>
      </c>
      <c r="B894" s="748" t="s">
        <v>584</v>
      </c>
      <c r="C894" s="749" t="s">
        <v>606</v>
      </c>
      <c r="D894" s="750" t="s">
        <v>607</v>
      </c>
      <c r="E894" s="751">
        <v>50113001</v>
      </c>
      <c r="F894" s="750" t="s">
        <v>618</v>
      </c>
      <c r="G894" s="749" t="s">
        <v>619</v>
      </c>
      <c r="H894" s="749">
        <v>47244</v>
      </c>
      <c r="I894" s="749">
        <v>47244</v>
      </c>
      <c r="J894" s="749" t="s">
        <v>896</v>
      </c>
      <c r="K894" s="749" t="s">
        <v>893</v>
      </c>
      <c r="L894" s="752">
        <v>143</v>
      </c>
      <c r="M894" s="752">
        <v>17</v>
      </c>
      <c r="N894" s="753">
        <v>2431</v>
      </c>
    </row>
    <row r="895" spans="1:14" ht="14.4" customHeight="1" x14ac:dyDescent="0.3">
      <c r="A895" s="747" t="s">
        <v>583</v>
      </c>
      <c r="B895" s="748" t="s">
        <v>584</v>
      </c>
      <c r="C895" s="749" t="s">
        <v>606</v>
      </c>
      <c r="D895" s="750" t="s">
        <v>607</v>
      </c>
      <c r="E895" s="751">
        <v>50113001</v>
      </c>
      <c r="F895" s="750" t="s">
        <v>618</v>
      </c>
      <c r="G895" s="749" t="s">
        <v>619</v>
      </c>
      <c r="H895" s="749">
        <v>196872</v>
      </c>
      <c r="I895" s="749">
        <v>96872</v>
      </c>
      <c r="J895" s="749" t="s">
        <v>897</v>
      </c>
      <c r="K895" s="749" t="s">
        <v>898</v>
      </c>
      <c r="L895" s="752">
        <v>12.650096641770419</v>
      </c>
      <c r="M895" s="752">
        <v>494</v>
      </c>
      <c r="N895" s="753">
        <v>6249.1477410345869</v>
      </c>
    </row>
    <row r="896" spans="1:14" ht="14.4" customHeight="1" x14ac:dyDescent="0.3">
      <c r="A896" s="747" t="s">
        <v>583</v>
      </c>
      <c r="B896" s="748" t="s">
        <v>584</v>
      </c>
      <c r="C896" s="749" t="s">
        <v>606</v>
      </c>
      <c r="D896" s="750" t="s">
        <v>607</v>
      </c>
      <c r="E896" s="751">
        <v>50113001</v>
      </c>
      <c r="F896" s="750" t="s">
        <v>618</v>
      </c>
      <c r="G896" s="749" t="s">
        <v>619</v>
      </c>
      <c r="H896" s="749">
        <v>147252</v>
      </c>
      <c r="I896" s="749">
        <v>47252</v>
      </c>
      <c r="J896" s="749" t="s">
        <v>899</v>
      </c>
      <c r="K896" s="749" t="s">
        <v>900</v>
      </c>
      <c r="L896" s="752">
        <v>11.109901375661211</v>
      </c>
      <c r="M896" s="752">
        <v>72</v>
      </c>
      <c r="N896" s="753">
        <v>799.9128990476072</v>
      </c>
    </row>
    <row r="897" spans="1:14" ht="14.4" customHeight="1" x14ac:dyDescent="0.3">
      <c r="A897" s="747" t="s">
        <v>583</v>
      </c>
      <c r="B897" s="748" t="s">
        <v>584</v>
      </c>
      <c r="C897" s="749" t="s">
        <v>606</v>
      </c>
      <c r="D897" s="750" t="s">
        <v>607</v>
      </c>
      <c r="E897" s="751">
        <v>50113001</v>
      </c>
      <c r="F897" s="750" t="s">
        <v>618</v>
      </c>
      <c r="G897" s="749" t="s">
        <v>619</v>
      </c>
      <c r="H897" s="749">
        <v>193746</v>
      </c>
      <c r="I897" s="749">
        <v>93746</v>
      </c>
      <c r="J897" s="749" t="s">
        <v>913</v>
      </c>
      <c r="K897" s="749" t="s">
        <v>914</v>
      </c>
      <c r="L897" s="752">
        <v>366.22</v>
      </c>
      <c r="M897" s="752">
        <v>65</v>
      </c>
      <c r="N897" s="753">
        <v>23804.300000000003</v>
      </c>
    </row>
    <row r="898" spans="1:14" ht="14.4" customHeight="1" x14ac:dyDescent="0.3">
      <c r="A898" s="747" t="s">
        <v>583</v>
      </c>
      <c r="B898" s="748" t="s">
        <v>584</v>
      </c>
      <c r="C898" s="749" t="s">
        <v>606</v>
      </c>
      <c r="D898" s="750" t="s">
        <v>607</v>
      </c>
      <c r="E898" s="751">
        <v>50113001</v>
      </c>
      <c r="F898" s="750" t="s">
        <v>618</v>
      </c>
      <c r="G898" s="749" t="s">
        <v>637</v>
      </c>
      <c r="H898" s="749">
        <v>216670</v>
      </c>
      <c r="I898" s="749">
        <v>216670</v>
      </c>
      <c r="J898" s="749" t="s">
        <v>927</v>
      </c>
      <c r="K898" s="749" t="s">
        <v>928</v>
      </c>
      <c r="L898" s="752">
        <v>314.27</v>
      </c>
      <c r="M898" s="752">
        <v>19</v>
      </c>
      <c r="N898" s="753">
        <v>5971.1299999999992</v>
      </c>
    </row>
    <row r="899" spans="1:14" ht="14.4" customHeight="1" x14ac:dyDescent="0.3">
      <c r="A899" s="747" t="s">
        <v>583</v>
      </c>
      <c r="B899" s="748" t="s">
        <v>584</v>
      </c>
      <c r="C899" s="749" t="s">
        <v>606</v>
      </c>
      <c r="D899" s="750" t="s">
        <v>607</v>
      </c>
      <c r="E899" s="751">
        <v>50113001</v>
      </c>
      <c r="F899" s="750" t="s">
        <v>618</v>
      </c>
      <c r="G899" s="749" t="s">
        <v>585</v>
      </c>
      <c r="H899" s="749">
        <v>216572</v>
      </c>
      <c r="I899" s="749">
        <v>216572</v>
      </c>
      <c r="J899" s="749" t="s">
        <v>929</v>
      </c>
      <c r="K899" s="749" t="s">
        <v>930</v>
      </c>
      <c r="L899" s="752">
        <v>36.282857142857146</v>
      </c>
      <c r="M899" s="752">
        <v>140</v>
      </c>
      <c r="N899" s="753">
        <v>5079.6000000000004</v>
      </c>
    </row>
    <row r="900" spans="1:14" ht="14.4" customHeight="1" x14ac:dyDescent="0.3">
      <c r="A900" s="747" t="s">
        <v>583</v>
      </c>
      <c r="B900" s="748" t="s">
        <v>584</v>
      </c>
      <c r="C900" s="749" t="s">
        <v>606</v>
      </c>
      <c r="D900" s="750" t="s">
        <v>607</v>
      </c>
      <c r="E900" s="751">
        <v>50113001</v>
      </c>
      <c r="F900" s="750" t="s">
        <v>618</v>
      </c>
      <c r="G900" s="749" t="s">
        <v>619</v>
      </c>
      <c r="H900" s="749">
        <v>51384</v>
      </c>
      <c r="I900" s="749">
        <v>51384</v>
      </c>
      <c r="J900" s="749" t="s">
        <v>931</v>
      </c>
      <c r="K900" s="749" t="s">
        <v>933</v>
      </c>
      <c r="L900" s="752">
        <v>192.5</v>
      </c>
      <c r="M900" s="752">
        <v>18</v>
      </c>
      <c r="N900" s="753">
        <v>3465</v>
      </c>
    </row>
    <row r="901" spans="1:14" ht="14.4" customHeight="1" x14ac:dyDescent="0.3">
      <c r="A901" s="747" t="s">
        <v>583</v>
      </c>
      <c r="B901" s="748" t="s">
        <v>584</v>
      </c>
      <c r="C901" s="749" t="s">
        <v>606</v>
      </c>
      <c r="D901" s="750" t="s">
        <v>607</v>
      </c>
      <c r="E901" s="751">
        <v>50113001</v>
      </c>
      <c r="F901" s="750" t="s">
        <v>618</v>
      </c>
      <c r="G901" s="749" t="s">
        <v>619</v>
      </c>
      <c r="H901" s="749">
        <v>51366</v>
      </c>
      <c r="I901" s="749">
        <v>51366</v>
      </c>
      <c r="J901" s="749" t="s">
        <v>931</v>
      </c>
      <c r="K901" s="749" t="s">
        <v>932</v>
      </c>
      <c r="L901" s="752">
        <v>171.6</v>
      </c>
      <c r="M901" s="752">
        <v>81</v>
      </c>
      <c r="N901" s="753">
        <v>13899.6</v>
      </c>
    </row>
    <row r="902" spans="1:14" ht="14.4" customHeight="1" x14ac:dyDescent="0.3">
      <c r="A902" s="747" t="s">
        <v>583</v>
      </c>
      <c r="B902" s="748" t="s">
        <v>584</v>
      </c>
      <c r="C902" s="749" t="s">
        <v>606</v>
      </c>
      <c r="D902" s="750" t="s">
        <v>607</v>
      </c>
      <c r="E902" s="751">
        <v>50113001</v>
      </c>
      <c r="F902" s="750" t="s">
        <v>618</v>
      </c>
      <c r="G902" s="749" t="s">
        <v>619</v>
      </c>
      <c r="H902" s="749">
        <v>51383</v>
      </c>
      <c r="I902" s="749">
        <v>51383</v>
      </c>
      <c r="J902" s="749" t="s">
        <v>931</v>
      </c>
      <c r="K902" s="749" t="s">
        <v>934</v>
      </c>
      <c r="L902" s="752">
        <v>93.5</v>
      </c>
      <c r="M902" s="752">
        <v>29</v>
      </c>
      <c r="N902" s="753">
        <v>2711.5</v>
      </c>
    </row>
    <row r="903" spans="1:14" ht="14.4" customHeight="1" x14ac:dyDescent="0.3">
      <c r="A903" s="747" t="s">
        <v>583</v>
      </c>
      <c r="B903" s="748" t="s">
        <v>584</v>
      </c>
      <c r="C903" s="749" t="s">
        <v>606</v>
      </c>
      <c r="D903" s="750" t="s">
        <v>607</v>
      </c>
      <c r="E903" s="751">
        <v>50113001</v>
      </c>
      <c r="F903" s="750" t="s">
        <v>618</v>
      </c>
      <c r="G903" s="749" t="s">
        <v>619</v>
      </c>
      <c r="H903" s="749">
        <v>51367</v>
      </c>
      <c r="I903" s="749">
        <v>51367</v>
      </c>
      <c r="J903" s="749" t="s">
        <v>931</v>
      </c>
      <c r="K903" s="749" t="s">
        <v>935</v>
      </c>
      <c r="L903" s="752">
        <v>92.95</v>
      </c>
      <c r="M903" s="752">
        <v>55</v>
      </c>
      <c r="N903" s="753">
        <v>5112.25</v>
      </c>
    </row>
    <row r="904" spans="1:14" ht="14.4" customHeight="1" x14ac:dyDescent="0.3">
      <c r="A904" s="747" t="s">
        <v>583</v>
      </c>
      <c r="B904" s="748" t="s">
        <v>584</v>
      </c>
      <c r="C904" s="749" t="s">
        <v>606</v>
      </c>
      <c r="D904" s="750" t="s">
        <v>607</v>
      </c>
      <c r="E904" s="751">
        <v>50113001</v>
      </c>
      <c r="F904" s="750" t="s">
        <v>618</v>
      </c>
      <c r="G904" s="749" t="s">
        <v>619</v>
      </c>
      <c r="H904" s="749">
        <v>151365</v>
      </c>
      <c r="I904" s="749">
        <v>51365</v>
      </c>
      <c r="J904" s="749" t="s">
        <v>936</v>
      </c>
      <c r="K904" s="749" t="s">
        <v>937</v>
      </c>
      <c r="L904" s="752">
        <v>8.5800156688234477</v>
      </c>
      <c r="M904" s="752">
        <v>427</v>
      </c>
      <c r="N904" s="753">
        <v>3663.6666905876123</v>
      </c>
    </row>
    <row r="905" spans="1:14" ht="14.4" customHeight="1" x14ac:dyDescent="0.3">
      <c r="A905" s="747" t="s">
        <v>583</v>
      </c>
      <c r="B905" s="748" t="s">
        <v>584</v>
      </c>
      <c r="C905" s="749" t="s">
        <v>606</v>
      </c>
      <c r="D905" s="750" t="s">
        <v>607</v>
      </c>
      <c r="E905" s="751">
        <v>50113001</v>
      </c>
      <c r="F905" s="750" t="s">
        <v>618</v>
      </c>
      <c r="G905" s="749" t="s">
        <v>619</v>
      </c>
      <c r="H905" s="749">
        <v>197682</v>
      </c>
      <c r="I905" s="749">
        <v>97682</v>
      </c>
      <c r="J905" s="749" t="s">
        <v>938</v>
      </c>
      <c r="K905" s="749" t="s">
        <v>939</v>
      </c>
      <c r="L905" s="752">
        <v>9.2950022349332286</v>
      </c>
      <c r="M905" s="752">
        <v>2178</v>
      </c>
      <c r="N905" s="753">
        <v>20244.514867684571</v>
      </c>
    </row>
    <row r="906" spans="1:14" ht="14.4" customHeight="1" x14ac:dyDescent="0.3">
      <c r="A906" s="747" t="s">
        <v>583</v>
      </c>
      <c r="B906" s="748" t="s">
        <v>584</v>
      </c>
      <c r="C906" s="749" t="s">
        <v>606</v>
      </c>
      <c r="D906" s="750" t="s">
        <v>607</v>
      </c>
      <c r="E906" s="751">
        <v>50113001</v>
      </c>
      <c r="F906" s="750" t="s">
        <v>618</v>
      </c>
      <c r="G906" s="749" t="s">
        <v>619</v>
      </c>
      <c r="H906" s="749">
        <v>207898</v>
      </c>
      <c r="I906" s="749">
        <v>207898</v>
      </c>
      <c r="J906" s="749" t="s">
        <v>942</v>
      </c>
      <c r="K906" s="749" t="s">
        <v>944</v>
      </c>
      <c r="L906" s="752">
        <v>59.490000000000023</v>
      </c>
      <c r="M906" s="752">
        <v>2</v>
      </c>
      <c r="N906" s="753">
        <v>118.98000000000005</v>
      </c>
    </row>
    <row r="907" spans="1:14" ht="14.4" customHeight="1" x14ac:dyDescent="0.3">
      <c r="A907" s="747" t="s">
        <v>583</v>
      </c>
      <c r="B907" s="748" t="s">
        <v>584</v>
      </c>
      <c r="C907" s="749" t="s">
        <v>606</v>
      </c>
      <c r="D907" s="750" t="s">
        <v>607</v>
      </c>
      <c r="E907" s="751">
        <v>50113001</v>
      </c>
      <c r="F907" s="750" t="s">
        <v>618</v>
      </c>
      <c r="G907" s="749" t="s">
        <v>637</v>
      </c>
      <c r="H907" s="749">
        <v>115805</v>
      </c>
      <c r="I907" s="749">
        <v>115805</v>
      </c>
      <c r="J907" s="749" t="s">
        <v>958</v>
      </c>
      <c r="K907" s="749" t="s">
        <v>960</v>
      </c>
      <c r="L907" s="752">
        <v>97.549147913956389</v>
      </c>
      <c r="M907" s="752">
        <v>94.076302899999973</v>
      </c>
      <c r="N907" s="753">
        <v>9177.0631867902612</v>
      </c>
    </row>
    <row r="908" spans="1:14" ht="14.4" customHeight="1" x14ac:dyDescent="0.3">
      <c r="A908" s="747" t="s">
        <v>583</v>
      </c>
      <c r="B908" s="748" t="s">
        <v>584</v>
      </c>
      <c r="C908" s="749" t="s">
        <v>606</v>
      </c>
      <c r="D908" s="750" t="s">
        <v>607</v>
      </c>
      <c r="E908" s="751">
        <v>50113001</v>
      </c>
      <c r="F908" s="750" t="s">
        <v>618</v>
      </c>
      <c r="G908" s="749" t="s">
        <v>637</v>
      </c>
      <c r="H908" s="749">
        <v>115806</v>
      </c>
      <c r="I908" s="749">
        <v>115806</v>
      </c>
      <c r="J908" s="749" t="s">
        <v>958</v>
      </c>
      <c r="K908" s="749" t="s">
        <v>961</v>
      </c>
      <c r="L908" s="752">
        <v>182.89883916747863</v>
      </c>
      <c r="M908" s="752">
        <v>156.08799999999999</v>
      </c>
      <c r="N908" s="753">
        <v>28548.314007973404</v>
      </c>
    </row>
    <row r="909" spans="1:14" ht="14.4" customHeight="1" x14ac:dyDescent="0.3">
      <c r="A909" s="747" t="s">
        <v>583</v>
      </c>
      <c r="B909" s="748" t="s">
        <v>584</v>
      </c>
      <c r="C909" s="749" t="s">
        <v>606</v>
      </c>
      <c r="D909" s="750" t="s">
        <v>607</v>
      </c>
      <c r="E909" s="751">
        <v>50113001</v>
      </c>
      <c r="F909" s="750" t="s">
        <v>618</v>
      </c>
      <c r="G909" s="749" t="s">
        <v>637</v>
      </c>
      <c r="H909" s="749">
        <v>115807</v>
      </c>
      <c r="I909" s="749">
        <v>115807</v>
      </c>
      <c r="J909" s="749" t="s">
        <v>958</v>
      </c>
      <c r="K909" s="749" t="s">
        <v>959</v>
      </c>
      <c r="L909" s="752">
        <v>421.22106146645314</v>
      </c>
      <c r="M909" s="752">
        <v>159.09877410000001</v>
      </c>
      <c r="N909" s="753">
        <v>67015.754504413446</v>
      </c>
    </row>
    <row r="910" spans="1:14" ht="14.4" customHeight="1" x14ac:dyDescent="0.3">
      <c r="A910" s="747" t="s">
        <v>583</v>
      </c>
      <c r="B910" s="748" t="s">
        <v>584</v>
      </c>
      <c r="C910" s="749" t="s">
        <v>606</v>
      </c>
      <c r="D910" s="750" t="s">
        <v>607</v>
      </c>
      <c r="E910" s="751">
        <v>50113001</v>
      </c>
      <c r="F910" s="750" t="s">
        <v>618</v>
      </c>
      <c r="G910" s="749" t="s">
        <v>619</v>
      </c>
      <c r="H910" s="749">
        <v>102486</v>
      </c>
      <c r="I910" s="749">
        <v>2486</v>
      </c>
      <c r="J910" s="749" t="s">
        <v>1436</v>
      </c>
      <c r="K910" s="749" t="s">
        <v>1437</v>
      </c>
      <c r="L910" s="752">
        <v>123.10111111111109</v>
      </c>
      <c r="M910" s="752">
        <v>36</v>
      </c>
      <c r="N910" s="753">
        <v>4431.6399999999994</v>
      </c>
    </row>
    <row r="911" spans="1:14" ht="14.4" customHeight="1" x14ac:dyDescent="0.3">
      <c r="A911" s="747" t="s">
        <v>583</v>
      </c>
      <c r="B911" s="748" t="s">
        <v>584</v>
      </c>
      <c r="C911" s="749" t="s">
        <v>606</v>
      </c>
      <c r="D911" s="750" t="s">
        <v>607</v>
      </c>
      <c r="E911" s="751">
        <v>50113001</v>
      </c>
      <c r="F911" s="750" t="s">
        <v>618</v>
      </c>
      <c r="G911" s="749" t="s">
        <v>619</v>
      </c>
      <c r="H911" s="749">
        <v>222174</v>
      </c>
      <c r="I911" s="749">
        <v>222174</v>
      </c>
      <c r="J911" s="749" t="s">
        <v>1453</v>
      </c>
      <c r="K911" s="749" t="s">
        <v>1454</v>
      </c>
      <c r="L911" s="752">
        <v>29624.120000000003</v>
      </c>
      <c r="M911" s="752">
        <v>2.5</v>
      </c>
      <c r="N911" s="753">
        <v>74060.3</v>
      </c>
    </row>
    <row r="912" spans="1:14" ht="14.4" customHeight="1" x14ac:dyDescent="0.3">
      <c r="A912" s="747" t="s">
        <v>583</v>
      </c>
      <c r="B912" s="748" t="s">
        <v>584</v>
      </c>
      <c r="C912" s="749" t="s">
        <v>606</v>
      </c>
      <c r="D912" s="750" t="s">
        <v>607</v>
      </c>
      <c r="E912" s="751">
        <v>50113001</v>
      </c>
      <c r="F912" s="750" t="s">
        <v>618</v>
      </c>
      <c r="G912" s="749" t="s">
        <v>637</v>
      </c>
      <c r="H912" s="749">
        <v>197427</v>
      </c>
      <c r="I912" s="749">
        <v>197427</v>
      </c>
      <c r="J912" s="749" t="s">
        <v>1638</v>
      </c>
      <c r="K912" s="749" t="s">
        <v>1639</v>
      </c>
      <c r="L912" s="752">
        <v>1726.4925000000001</v>
      </c>
      <c r="M912" s="752">
        <v>8</v>
      </c>
      <c r="N912" s="753">
        <v>13811.94</v>
      </c>
    </row>
    <row r="913" spans="1:14" ht="14.4" customHeight="1" x14ac:dyDescent="0.3">
      <c r="A913" s="747" t="s">
        <v>583</v>
      </c>
      <c r="B913" s="748" t="s">
        <v>584</v>
      </c>
      <c r="C913" s="749" t="s">
        <v>606</v>
      </c>
      <c r="D913" s="750" t="s">
        <v>607</v>
      </c>
      <c r="E913" s="751">
        <v>50113001</v>
      </c>
      <c r="F913" s="750" t="s">
        <v>618</v>
      </c>
      <c r="G913" s="749" t="s">
        <v>585</v>
      </c>
      <c r="H913" s="749">
        <v>194294</v>
      </c>
      <c r="I913" s="749">
        <v>194294</v>
      </c>
      <c r="J913" s="749" t="s">
        <v>1640</v>
      </c>
      <c r="K913" s="749" t="s">
        <v>1641</v>
      </c>
      <c r="L913" s="752">
        <v>15123.849999999999</v>
      </c>
      <c r="M913" s="752">
        <v>9</v>
      </c>
      <c r="N913" s="753">
        <v>136114.65</v>
      </c>
    </row>
    <row r="914" spans="1:14" ht="14.4" customHeight="1" x14ac:dyDescent="0.3">
      <c r="A914" s="747" t="s">
        <v>583</v>
      </c>
      <c r="B914" s="748" t="s">
        <v>584</v>
      </c>
      <c r="C914" s="749" t="s">
        <v>606</v>
      </c>
      <c r="D914" s="750" t="s">
        <v>607</v>
      </c>
      <c r="E914" s="751">
        <v>50113001</v>
      </c>
      <c r="F914" s="750" t="s">
        <v>618</v>
      </c>
      <c r="G914" s="749" t="s">
        <v>619</v>
      </c>
      <c r="H914" s="749">
        <v>100499</v>
      </c>
      <c r="I914" s="749">
        <v>499</v>
      </c>
      <c r="J914" s="749" t="s">
        <v>1025</v>
      </c>
      <c r="K914" s="749" t="s">
        <v>1026</v>
      </c>
      <c r="L914" s="752">
        <v>113.18</v>
      </c>
      <c r="M914" s="752">
        <v>61</v>
      </c>
      <c r="N914" s="753">
        <v>6903.9800000000005</v>
      </c>
    </row>
    <row r="915" spans="1:14" ht="14.4" customHeight="1" x14ac:dyDescent="0.3">
      <c r="A915" s="747" t="s">
        <v>583</v>
      </c>
      <c r="B915" s="748" t="s">
        <v>584</v>
      </c>
      <c r="C915" s="749" t="s">
        <v>606</v>
      </c>
      <c r="D915" s="750" t="s">
        <v>607</v>
      </c>
      <c r="E915" s="751">
        <v>50113001</v>
      </c>
      <c r="F915" s="750" t="s">
        <v>618</v>
      </c>
      <c r="G915" s="749" t="s">
        <v>619</v>
      </c>
      <c r="H915" s="749">
        <v>100498</v>
      </c>
      <c r="I915" s="749">
        <v>498</v>
      </c>
      <c r="J915" s="749" t="s">
        <v>1025</v>
      </c>
      <c r="K915" s="749" t="s">
        <v>1027</v>
      </c>
      <c r="L915" s="752">
        <v>108.75</v>
      </c>
      <c r="M915" s="752">
        <v>55</v>
      </c>
      <c r="N915" s="753">
        <v>5981.25</v>
      </c>
    </row>
    <row r="916" spans="1:14" ht="14.4" customHeight="1" x14ac:dyDescent="0.3">
      <c r="A916" s="747" t="s">
        <v>583</v>
      </c>
      <c r="B916" s="748" t="s">
        <v>584</v>
      </c>
      <c r="C916" s="749" t="s">
        <v>606</v>
      </c>
      <c r="D916" s="750" t="s">
        <v>607</v>
      </c>
      <c r="E916" s="751">
        <v>50113001</v>
      </c>
      <c r="F916" s="750" t="s">
        <v>618</v>
      </c>
      <c r="G916" s="749" t="s">
        <v>619</v>
      </c>
      <c r="H916" s="749">
        <v>100502</v>
      </c>
      <c r="I916" s="749">
        <v>502</v>
      </c>
      <c r="J916" s="749" t="s">
        <v>1040</v>
      </c>
      <c r="K916" s="749" t="s">
        <v>1042</v>
      </c>
      <c r="L916" s="752">
        <v>238.65999999999994</v>
      </c>
      <c r="M916" s="752">
        <v>5</v>
      </c>
      <c r="N916" s="753">
        <v>1193.2999999999997</v>
      </c>
    </row>
    <row r="917" spans="1:14" ht="14.4" customHeight="1" x14ac:dyDescent="0.3">
      <c r="A917" s="747" t="s">
        <v>583</v>
      </c>
      <c r="B917" s="748" t="s">
        <v>584</v>
      </c>
      <c r="C917" s="749" t="s">
        <v>606</v>
      </c>
      <c r="D917" s="750" t="s">
        <v>607</v>
      </c>
      <c r="E917" s="751">
        <v>50113001</v>
      </c>
      <c r="F917" s="750" t="s">
        <v>618</v>
      </c>
      <c r="G917" s="749" t="s">
        <v>619</v>
      </c>
      <c r="H917" s="749">
        <v>102684</v>
      </c>
      <c r="I917" s="749">
        <v>2684</v>
      </c>
      <c r="J917" s="749" t="s">
        <v>1040</v>
      </c>
      <c r="K917" s="749" t="s">
        <v>1041</v>
      </c>
      <c r="L917" s="752">
        <v>104.22999999999999</v>
      </c>
      <c r="M917" s="752">
        <v>5</v>
      </c>
      <c r="N917" s="753">
        <v>521.15</v>
      </c>
    </row>
    <row r="918" spans="1:14" ht="14.4" customHeight="1" x14ac:dyDescent="0.3">
      <c r="A918" s="747" t="s">
        <v>583</v>
      </c>
      <c r="B918" s="748" t="s">
        <v>584</v>
      </c>
      <c r="C918" s="749" t="s">
        <v>606</v>
      </c>
      <c r="D918" s="750" t="s">
        <v>607</v>
      </c>
      <c r="E918" s="751">
        <v>50113001</v>
      </c>
      <c r="F918" s="750" t="s">
        <v>618</v>
      </c>
      <c r="G918" s="749" t="s">
        <v>619</v>
      </c>
      <c r="H918" s="749">
        <v>180534</v>
      </c>
      <c r="I918" s="749">
        <v>180534</v>
      </c>
      <c r="J918" s="749" t="s">
        <v>1048</v>
      </c>
      <c r="K918" s="749" t="s">
        <v>1049</v>
      </c>
      <c r="L918" s="752">
        <v>3914.3300698913372</v>
      </c>
      <c r="M918" s="752">
        <v>2.8271705000000003</v>
      </c>
      <c r="N918" s="753">
        <v>11066.478500859728</v>
      </c>
    </row>
    <row r="919" spans="1:14" ht="14.4" customHeight="1" x14ac:dyDescent="0.3">
      <c r="A919" s="747" t="s">
        <v>583</v>
      </c>
      <c r="B919" s="748" t="s">
        <v>584</v>
      </c>
      <c r="C919" s="749" t="s">
        <v>606</v>
      </c>
      <c r="D919" s="750" t="s">
        <v>607</v>
      </c>
      <c r="E919" s="751">
        <v>50113001</v>
      </c>
      <c r="F919" s="750" t="s">
        <v>618</v>
      </c>
      <c r="G919" s="749" t="s">
        <v>619</v>
      </c>
      <c r="H919" s="749">
        <v>198197</v>
      </c>
      <c r="I919" s="749">
        <v>98197</v>
      </c>
      <c r="J919" s="749" t="s">
        <v>1474</v>
      </c>
      <c r="K919" s="749" t="s">
        <v>1056</v>
      </c>
      <c r="L919" s="752">
        <v>3546.5218697881642</v>
      </c>
      <c r="M919" s="752">
        <v>2.3025000000000007</v>
      </c>
      <c r="N919" s="753">
        <v>8165.8666051872506</v>
      </c>
    </row>
    <row r="920" spans="1:14" ht="14.4" customHeight="1" x14ac:dyDescent="0.3">
      <c r="A920" s="747" t="s">
        <v>583</v>
      </c>
      <c r="B920" s="748" t="s">
        <v>584</v>
      </c>
      <c r="C920" s="749" t="s">
        <v>606</v>
      </c>
      <c r="D920" s="750" t="s">
        <v>607</v>
      </c>
      <c r="E920" s="751">
        <v>50113001</v>
      </c>
      <c r="F920" s="750" t="s">
        <v>618</v>
      </c>
      <c r="G920" s="749" t="s">
        <v>619</v>
      </c>
      <c r="H920" s="749">
        <v>198203</v>
      </c>
      <c r="I920" s="749">
        <v>98203</v>
      </c>
      <c r="J920" s="749" t="s">
        <v>1474</v>
      </c>
      <c r="K920" s="749" t="s">
        <v>1475</v>
      </c>
      <c r="L920" s="752">
        <v>19472.466495068107</v>
      </c>
      <c r="M920" s="752">
        <v>1.2077000000000002</v>
      </c>
      <c r="N920" s="753">
        <v>23516.897786093759</v>
      </c>
    </row>
    <row r="921" spans="1:14" ht="14.4" customHeight="1" x14ac:dyDescent="0.3">
      <c r="A921" s="747" t="s">
        <v>583</v>
      </c>
      <c r="B921" s="748" t="s">
        <v>584</v>
      </c>
      <c r="C921" s="749" t="s">
        <v>606</v>
      </c>
      <c r="D921" s="750" t="s">
        <v>607</v>
      </c>
      <c r="E921" s="751">
        <v>50113001</v>
      </c>
      <c r="F921" s="750" t="s">
        <v>618</v>
      </c>
      <c r="G921" s="749" t="s">
        <v>619</v>
      </c>
      <c r="H921" s="749">
        <v>498569</v>
      </c>
      <c r="I921" s="749">
        <v>0</v>
      </c>
      <c r="J921" s="749" t="s">
        <v>1642</v>
      </c>
      <c r="K921" s="749" t="s">
        <v>1643</v>
      </c>
      <c r="L921" s="752">
        <v>0</v>
      </c>
      <c r="M921" s="752">
        <v>4</v>
      </c>
      <c r="N921" s="753">
        <v>0</v>
      </c>
    </row>
    <row r="922" spans="1:14" ht="14.4" customHeight="1" x14ac:dyDescent="0.3">
      <c r="A922" s="747" t="s">
        <v>583</v>
      </c>
      <c r="B922" s="748" t="s">
        <v>584</v>
      </c>
      <c r="C922" s="749" t="s">
        <v>606</v>
      </c>
      <c r="D922" s="750" t="s">
        <v>607</v>
      </c>
      <c r="E922" s="751">
        <v>50113001</v>
      </c>
      <c r="F922" s="750" t="s">
        <v>618</v>
      </c>
      <c r="G922" s="749" t="s">
        <v>637</v>
      </c>
      <c r="H922" s="749">
        <v>107981</v>
      </c>
      <c r="I922" s="749">
        <v>7981</v>
      </c>
      <c r="J922" s="749" t="s">
        <v>1087</v>
      </c>
      <c r="K922" s="749" t="s">
        <v>1088</v>
      </c>
      <c r="L922" s="752">
        <v>50.639999999999986</v>
      </c>
      <c r="M922" s="752">
        <v>4</v>
      </c>
      <c r="N922" s="753">
        <v>202.55999999999995</v>
      </c>
    </row>
    <row r="923" spans="1:14" ht="14.4" customHeight="1" x14ac:dyDescent="0.3">
      <c r="A923" s="747" t="s">
        <v>583</v>
      </c>
      <c r="B923" s="748" t="s">
        <v>584</v>
      </c>
      <c r="C923" s="749" t="s">
        <v>606</v>
      </c>
      <c r="D923" s="750" t="s">
        <v>607</v>
      </c>
      <c r="E923" s="751">
        <v>50113001</v>
      </c>
      <c r="F923" s="750" t="s">
        <v>618</v>
      </c>
      <c r="G923" s="749" t="s">
        <v>619</v>
      </c>
      <c r="H923" s="749">
        <v>162579</v>
      </c>
      <c r="I923" s="749">
        <v>162579</v>
      </c>
      <c r="J923" s="749" t="s">
        <v>1093</v>
      </c>
      <c r="K923" s="749" t="s">
        <v>1094</v>
      </c>
      <c r="L923" s="752">
        <v>45.28</v>
      </c>
      <c r="M923" s="752">
        <v>2</v>
      </c>
      <c r="N923" s="753">
        <v>90.56</v>
      </c>
    </row>
    <row r="924" spans="1:14" ht="14.4" customHeight="1" x14ac:dyDescent="0.3">
      <c r="A924" s="747" t="s">
        <v>583</v>
      </c>
      <c r="B924" s="748" t="s">
        <v>584</v>
      </c>
      <c r="C924" s="749" t="s">
        <v>606</v>
      </c>
      <c r="D924" s="750" t="s">
        <v>607</v>
      </c>
      <c r="E924" s="751">
        <v>50113001</v>
      </c>
      <c r="F924" s="750" t="s">
        <v>618</v>
      </c>
      <c r="G924" s="749" t="s">
        <v>637</v>
      </c>
      <c r="H924" s="749">
        <v>187607</v>
      </c>
      <c r="I924" s="749">
        <v>187607</v>
      </c>
      <c r="J924" s="749" t="s">
        <v>1481</v>
      </c>
      <c r="K924" s="749" t="s">
        <v>1482</v>
      </c>
      <c r="L924" s="752">
        <v>273.90000000000003</v>
      </c>
      <c r="M924" s="752">
        <v>75</v>
      </c>
      <c r="N924" s="753">
        <v>20542.500000000004</v>
      </c>
    </row>
    <row r="925" spans="1:14" ht="14.4" customHeight="1" x14ac:dyDescent="0.3">
      <c r="A925" s="747" t="s">
        <v>583</v>
      </c>
      <c r="B925" s="748" t="s">
        <v>584</v>
      </c>
      <c r="C925" s="749" t="s">
        <v>606</v>
      </c>
      <c r="D925" s="750" t="s">
        <v>607</v>
      </c>
      <c r="E925" s="751">
        <v>50113001</v>
      </c>
      <c r="F925" s="750" t="s">
        <v>618</v>
      </c>
      <c r="G925" s="749" t="s">
        <v>619</v>
      </c>
      <c r="H925" s="749">
        <v>144562</v>
      </c>
      <c r="I925" s="749">
        <v>144562</v>
      </c>
      <c r="J925" s="749" t="s">
        <v>1097</v>
      </c>
      <c r="K925" s="749" t="s">
        <v>1098</v>
      </c>
      <c r="L925" s="752">
        <v>104.34992915109851</v>
      </c>
      <c r="M925" s="752">
        <v>148.53013079999994</v>
      </c>
      <c r="N925" s="753">
        <v>15499.108625783389</v>
      </c>
    </row>
    <row r="926" spans="1:14" ht="14.4" customHeight="1" x14ac:dyDescent="0.3">
      <c r="A926" s="747" t="s">
        <v>583</v>
      </c>
      <c r="B926" s="748" t="s">
        <v>584</v>
      </c>
      <c r="C926" s="749" t="s">
        <v>606</v>
      </c>
      <c r="D926" s="750" t="s">
        <v>607</v>
      </c>
      <c r="E926" s="751">
        <v>50113001</v>
      </c>
      <c r="F926" s="750" t="s">
        <v>618</v>
      </c>
      <c r="G926" s="749" t="s">
        <v>619</v>
      </c>
      <c r="H926" s="749">
        <v>144563</v>
      </c>
      <c r="I926" s="749">
        <v>144563</v>
      </c>
      <c r="J926" s="749" t="s">
        <v>1097</v>
      </c>
      <c r="K926" s="749" t="s">
        <v>1099</v>
      </c>
      <c r="L926" s="752">
        <v>179.5189807750464</v>
      </c>
      <c r="M926" s="752">
        <v>458.86233300000026</v>
      </c>
      <c r="N926" s="753">
        <v>82374.498336219986</v>
      </c>
    </row>
    <row r="927" spans="1:14" ht="14.4" customHeight="1" x14ac:dyDescent="0.3">
      <c r="A927" s="747" t="s">
        <v>583</v>
      </c>
      <c r="B927" s="748" t="s">
        <v>584</v>
      </c>
      <c r="C927" s="749" t="s">
        <v>606</v>
      </c>
      <c r="D927" s="750" t="s">
        <v>607</v>
      </c>
      <c r="E927" s="751">
        <v>50113001</v>
      </c>
      <c r="F927" s="750" t="s">
        <v>618</v>
      </c>
      <c r="G927" s="749" t="s">
        <v>637</v>
      </c>
      <c r="H927" s="749">
        <v>144418</v>
      </c>
      <c r="I927" s="749">
        <v>144418</v>
      </c>
      <c r="J927" s="749" t="s">
        <v>1110</v>
      </c>
      <c r="K927" s="749" t="s">
        <v>1111</v>
      </c>
      <c r="L927" s="752">
        <v>474.26993501495292</v>
      </c>
      <c r="M927" s="752">
        <v>313.68919500000032</v>
      </c>
      <c r="N927" s="753">
        <v>148773.35412754305</v>
      </c>
    </row>
    <row r="928" spans="1:14" ht="14.4" customHeight="1" x14ac:dyDescent="0.3">
      <c r="A928" s="747" t="s">
        <v>583</v>
      </c>
      <c r="B928" s="748" t="s">
        <v>584</v>
      </c>
      <c r="C928" s="749" t="s">
        <v>606</v>
      </c>
      <c r="D928" s="750" t="s">
        <v>607</v>
      </c>
      <c r="E928" s="751">
        <v>50113001</v>
      </c>
      <c r="F928" s="750" t="s">
        <v>618</v>
      </c>
      <c r="G928" s="749" t="s">
        <v>637</v>
      </c>
      <c r="H928" s="749">
        <v>144420</v>
      </c>
      <c r="I928" s="749">
        <v>144420</v>
      </c>
      <c r="J928" s="749" t="s">
        <v>1110</v>
      </c>
      <c r="K928" s="749" t="s">
        <v>1112</v>
      </c>
      <c r="L928" s="752">
        <v>204.52092867718142</v>
      </c>
      <c r="M928" s="752">
        <v>366.78109779999994</v>
      </c>
      <c r="N928" s="753">
        <v>75014.410743292086</v>
      </c>
    </row>
    <row r="929" spans="1:14" ht="14.4" customHeight="1" x14ac:dyDescent="0.3">
      <c r="A929" s="747" t="s">
        <v>583</v>
      </c>
      <c r="B929" s="748" t="s">
        <v>584</v>
      </c>
      <c r="C929" s="749" t="s">
        <v>606</v>
      </c>
      <c r="D929" s="750" t="s">
        <v>607</v>
      </c>
      <c r="E929" s="751">
        <v>50113001</v>
      </c>
      <c r="F929" s="750" t="s">
        <v>618</v>
      </c>
      <c r="G929" s="749" t="s">
        <v>637</v>
      </c>
      <c r="H929" s="749">
        <v>844415</v>
      </c>
      <c r="I929" s="749">
        <v>104239</v>
      </c>
      <c r="J929" s="749" t="s">
        <v>1113</v>
      </c>
      <c r="K929" s="749" t="s">
        <v>1114</v>
      </c>
      <c r="L929" s="752">
        <v>90.650197089645886</v>
      </c>
      <c r="M929" s="752">
        <v>240.25795099999996</v>
      </c>
      <c r="N929" s="753">
        <v>21779.430610504482</v>
      </c>
    </row>
    <row r="930" spans="1:14" ht="14.4" customHeight="1" x14ac:dyDescent="0.3">
      <c r="A930" s="747" t="s">
        <v>583</v>
      </c>
      <c r="B930" s="748" t="s">
        <v>584</v>
      </c>
      <c r="C930" s="749" t="s">
        <v>606</v>
      </c>
      <c r="D930" s="750" t="s">
        <v>607</v>
      </c>
      <c r="E930" s="751">
        <v>50113001</v>
      </c>
      <c r="F930" s="750" t="s">
        <v>618</v>
      </c>
      <c r="G930" s="749" t="s">
        <v>585</v>
      </c>
      <c r="H930" s="749">
        <v>209360</v>
      </c>
      <c r="I930" s="749">
        <v>209360</v>
      </c>
      <c r="J930" s="749" t="s">
        <v>1483</v>
      </c>
      <c r="K930" s="749" t="s">
        <v>1484</v>
      </c>
      <c r="L930" s="752">
        <v>167.17999999999998</v>
      </c>
      <c r="M930" s="752">
        <v>39</v>
      </c>
      <c r="N930" s="753">
        <v>6520.0199999999995</v>
      </c>
    </row>
    <row r="931" spans="1:14" ht="14.4" customHeight="1" x14ac:dyDescent="0.3">
      <c r="A931" s="747" t="s">
        <v>583</v>
      </c>
      <c r="B931" s="748" t="s">
        <v>584</v>
      </c>
      <c r="C931" s="749" t="s">
        <v>606</v>
      </c>
      <c r="D931" s="750" t="s">
        <v>607</v>
      </c>
      <c r="E931" s="751">
        <v>50113001</v>
      </c>
      <c r="F931" s="750" t="s">
        <v>618</v>
      </c>
      <c r="G931" s="749" t="s">
        <v>619</v>
      </c>
      <c r="H931" s="749">
        <v>207819</v>
      </c>
      <c r="I931" s="749">
        <v>207819</v>
      </c>
      <c r="J931" s="749" t="s">
        <v>1490</v>
      </c>
      <c r="K931" s="749" t="s">
        <v>1492</v>
      </c>
      <c r="L931" s="752">
        <v>20.03</v>
      </c>
      <c r="M931" s="752">
        <v>2</v>
      </c>
      <c r="N931" s="753">
        <v>40.06</v>
      </c>
    </row>
    <row r="932" spans="1:14" ht="14.4" customHeight="1" x14ac:dyDescent="0.3">
      <c r="A932" s="747" t="s">
        <v>583</v>
      </c>
      <c r="B932" s="748" t="s">
        <v>584</v>
      </c>
      <c r="C932" s="749" t="s">
        <v>606</v>
      </c>
      <c r="D932" s="750" t="s">
        <v>607</v>
      </c>
      <c r="E932" s="751">
        <v>50113001</v>
      </c>
      <c r="F932" s="750" t="s">
        <v>618</v>
      </c>
      <c r="G932" s="749" t="s">
        <v>637</v>
      </c>
      <c r="H932" s="749">
        <v>238203</v>
      </c>
      <c r="I932" s="749">
        <v>238203</v>
      </c>
      <c r="J932" s="749" t="s">
        <v>1644</v>
      </c>
      <c r="K932" s="749" t="s">
        <v>1645</v>
      </c>
      <c r="L932" s="752">
        <v>11086.019999999997</v>
      </c>
      <c r="M932" s="752">
        <v>25</v>
      </c>
      <c r="N932" s="753">
        <v>277150.49999999994</v>
      </c>
    </row>
    <row r="933" spans="1:14" ht="14.4" customHeight="1" x14ac:dyDescent="0.3">
      <c r="A933" s="747" t="s">
        <v>583</v>
      </c>
      <c r="B933" s="748" t="s">
        <v>584</v>
      </c>
      <c r="C933" s="749" t="s">
        <v>606</v>
      </c>
      <c r="D933" s="750" t="s">
        <v>607</v>
      </c>
      <c r="E933" s="751">
        <v>50113001</v>
      </c>
      <c r="F933" s="750" t="s">
        <v>618</v>
      </c>
      <c r="G933" s="749" t="s">
        <v>619</v>
      </c>
      <c r="H933" s="749">
        <v>182952</v>
      </c>
      <c r="I933" s="749">
        <v>82952</v>
      </c>
      <c r="J933" s="749" t="s">
        <v>1144</v>
      </c>
      <c r="K933" s="749" t="s">
        <v>1145</v>
      </c>
      <c r="L933" s="752">
        <v>175.40298507462686</v>
      </c>
      <c r="M933" s="752">
        <v>201</v>
      </c>
      <c r="N933" s="753">
        <v>35256</v>
      </c>
    </row>
    <row r="934" spans="1:14" ht="14.4" customHeight="1" x14ac:dyDescent="0.3">
      <c r="A934" s="747" t="s">
        <v>583</v>
      </c>
      <c r="B934" s="748" t="s">
        <v>584</v>
      </c>
      <c r="C934" s="749" t="s">
        <v>606</v>
      </c>
      <c r="D934" s="750" t="s">
        <v>607</v>
      </c>
      <c r="E934" s="751">
        <v>50113001</v>
      </c>
      <c r="F934" s="750" t="s">
        <v>618</v>
      </c>
      <c r="G934" s="749" t="s">
        <v>637</v>
      </c>
      <c r="H934" s="749">
        <v>193969</v>
      </c>
      <c r="I934" s="749">
        <v>93969</v>
      </c>
      <c r="J934" s="749" t="s">
        <v>1146</v>
      </c>
      <c r="K934" s="749" t="s">
        <v>1148</v>
      </c>
      <c r="L934" s="752">
        <v>66.445714285714303</v>
      </c>
      <c r="M934" s="752">
        <v>35</v>
      </c>
      <c r="N934" s="753">
        <v>2325.6000000000004</v>
      </c>
    </row>
    <row r="935" spans="1:14" ht="14.4" customHeight="1" x14ac:dyDescent="0.3">
      <c r="A935" s="747" t="s">
        <v>583</v>
      </c>
      <c r="B935" s="748" t="s">
        <v>584</v>
      </c>
      <c r="C935" s="749" t="s">
        <v>606</v>
      </c>
      <c r="D935" s="750" t="s">
        <v>607</v>
      </c>
      <c r="E935" s="751">
        <v>50113001</v>
      </c>
      <c r="F935" s="750" t="s">
        <v>618</v>
      </c>
      <c r="G935" s="749" t="s">
        <v>637</v>
      </c>
      <c r="H935" s="749">
        <v>206844</v>
      </c>
      <c r="I935" s="749">
        <v>206844</v>
      </c>
      <c r="J935" s="749" t="s">
        <v>1646</v>
      </c>
      <c r="K935" s="749" t="s">
        <v>1647</v>
      </c>
      <c r="L935" s="752">
        <v>3965.05</v>
      </c>
      <c r="M935" s="752">
        <v>2</v>
      </c>
      <c r="N935" s="753">
        <v>7930.1</v>
      </c>
    </row>
    <row r="936" spans="1:14" ht="14.4" customHeight="1" x14ac:dyDescent="0.3">
      <c r="A936" s="747" t="s">
        <v>583</v>
      </c>
      <c r="B936" s="748" t="s">
        <v>584</v>
      </c>
      <c r="C936" s="749" t="s">
        <v>606</v>
      </c>
      <c r="D936" s="750" t="s">
        <v>607</v>
      </c>
      <c r="E936" s="751">
        <v>50113001</v>
      </c>
      <c r="F936" s="750" t="s">
        <v>618</v>
      </c>
      <c r="G936" s="749" t="s">
        <v>637</v>
      </c>
      <c r="H936" s="749">
        <v>206846</v>
      </c>
      <c r="I936" s="749">
        <v>206846</v>
      </c>
      <c r="J936" s="749" t="s">
        <v>1648</v>
      </c>
      <c r="K936" s="749" t="s">
        <v>1647</v>
      </c>
      <c r="L936" s="752">
        <v>1186.57</v>
      </c>
      <c r="M936" s="752">
        <v>110</v>
      </c>
      <c r="N936" s="753">
        <v>130522.69999999998</v>
      </c>
    </row>
    <row r="937" spans="1:14" ht="14.4" customHeight="1" x14ac:dyDescent="0.3">
      <c r="A937" s="747" t="s">
        <v>583</v>
      </c>
      <c r="B937" s="748" t="s">
        <v>584</v>
      </c>
      <c r="C937" s="749" t="s">
        <v>606</v>
      </c>
      <c r="D937" s="750" t="s">
        <v>607</v>
      </c>
      <c r="E937" s="751">
        <v>50113001</v>
      </c>
      <c r="F937" s="750" t="s">
        <v>618</v>
      </c>
      <c r="G937" s="749" t="s">
        <v>619</v>
      </c>
      <c r="H937" s="749">
        <v>207053</v>
      </c>
      <c r="I937" s="749">
        <v>207053</v>
      </c>
      <c r="J937" s="749" t="s">
        <v>1158</v>
      </c>
      <c r="K937" s="749" t="s">
        <v>1159</v>
      </c>
      <c r="L937" s="752">
        <v>231.13000000000005</v>
      </c>
      <c r="M937" s="752">
        <v>1</v>
      </c>
      <c r="N937" s="753">
        <v>231.13000000000005</v>
      </c>
    </row>
    <row r="938" spans="1:14" ht="14.4" customHeight="1" x14ac:dyDescent="0.3">
      <c r="A938" s="747" t="s">
        <v>583</v>
      </c>
      <c r="B938" s="748" t="s">
        <v>584</v>
      </c>
      <c r="C938" s="749" t="s">
        <v>606</v>
      </c>
      <c r="D938" s="750" t="s">
        <v>607</v>
      </c>
      <c r="E938" s="751">
        <v>50113001</v>
      </c>
      <c r="F938" s="750" t="s">
        <v>618</v>
      </c>
      <c r="G938" s="749" t="s">
        <v>637</v>
      </c>
      <c r="H938" s="749">
        <v>202989</v>
      </c>
      <c r="I938" s="749">
        <v>202989</v>
      </c>
      <c r="J938" s="749" t="s">
        <v>1649</v>
      </c>
      <c r="K938" s="749" t="s">
        <v>1650</v>
      </c>
      <c r="L938" s="752">
        <v>20500.945189873422</v>
      </c>
      <c r="M938" s="752">
        <v>79</v>
      </c>
      <c r="N938" s="753">
        <v>1619574.6700000004</v>
      </c>
    </row>
    <row r="939" spans="1:14" ht="14.4" customHeight="1" x14ac:dyDescent="0.3">
      <c r="A939" s="747" t="s">
        <v>583</v>
      </c>
      <c r="B939" s="748" t="s">
        <v>584</v>
      </c>
      <c r="C939" s="749" t="s">
        <v>606</v>
      </c>
      <c r="D939" s="750" t="s">
        <v>607</v>
      </c>
      <c r="E939" s="751">
        <v>50113001</v>
      </c>
      <c r="F939" s="750" t="s">
        <v>618</v>
      </c>
      <c r="G939" s="749" t="s">
        <v>637</v>
      </c>
      <c r="H939" s="749">
        <v>109709</v>
      </c>
      <c r="I939" s="749">
        <v>9709</v>
      </c>
      <c r="J939" s="749" t="s">
        <v>1172</v>
      </c>
      <c r="K939" s="749" t="s">
        <v>1174</v>
      </c>
      <c r="L939" s="752">
        <v>64.959999999999994</v>
      </c>
      <c r="M939" s="752">
        <v>30</v>
      </c>
      <c r="N939" s="753">
        <v>1948.7999999999997</v>
      </c>
    </row>
    <row r="940" spans="1:14" ht="14.4" customHeight="1" x14ac:dyDescent="0.3">
      <c r="A940" s="747" t="s">
        <v>583</v>
      </c>
      <c r="B940" s="748" t="s">
        <v>584</v>
      </c>
      <c r="C940" s="749" t="s">
        <v>606</v>
      </c>
      <c r="D940" s="750" t="s">
        <v>607</v>
      </c>
      <c r="E940" s="751">
        <v>50113001</v>
      </c>
      <c r="F940" s="750" t="s">
        <v>618</v>
      </c>
      <c r="G940" s="749" t="s">
        <v>637</v>
      </c>
      <c r="H940" s="749">
        <v>109710</v>
      </c>
      <c r="I940" s="749">
        <v>9710</v>
      </c>
      <c r="J940" s="749" t="s">
        <v>1172</v>
      </c>
      <c r="K940" s="749" t="s">
        <v>1173</v>
      </c>
      <c r="L940" s="752">
        <v>68.885000000000019</v>
      </c>
      <c r="M940" s="752">
        <v>20</v>
      </c>
      <c r="N940" s="753">
        <v>1377.7000000000003</v>
      </c>
    </row>
    <row r="941" spans="1:14" ht="14.4" customHeight="1" x14ac:dyDescent="0.3">
      <c r="A941" s="747" t="s">
        <v>583</v>
      </c>
      <c r="B941" s="748" t="s">
        <v>584</v>
      </c>
      <c r="C941" s="749" t="s">
        <v>606</v>
      </c>
      <c r="D941" s="750" t="s">
        <v>607</v>
      </c>
      <c r="E941" s="751">
        <v>50113001</v>
      </c>
      <c r="F941" s="750" t="s">
        <v>618</v>
      </c>
      <c r="G941" s="749" t="s">
        <v>619</v>
      </c>
      <c r="H941" s="749">
        <v>113804</v>
      </c>
      <c r="I941" s="749">
        <v>13804</v>
      </c>
      <c r="J941" s="749" t="s">
        <v>1651</v>
      </c>
      <c r="K941" s="749" t="s">
        <v>1652</v>
      </c>
      <c r="L941" s="752">
        <v>20658.854680851065</v>
      </c>
      <c r="M941" s="752">
        <v>47</v>
      </c>
      <c r="N941" s="753">
        <v>970966.17</v>
      </c>
    </row>
    <row r="942" spans="1:14" ht="14.4" customHeight="1" x14ac:dyDescent="0.3">
      <c r="A942" s="747" t="s">
        <v>583</v>
      </c>
      <c r="B942" s="748" t="s">
        <v>584</v>
      </c>
      <c r="C942" s="749" t="s">
        <v>606</v>
      </c>
      <c r="D942" s="750" t="s">
        <v>607</v>
      </c>
      <c r="E942" s="751">
        <v>50113001</v>
      </c>
      <c r="F942" s="750" t="s">
        <v>618</v>
      </c>
      <c r="G942" s="749" t="s">
        <v>619</v>
      </c>
      <c r="H942" s="749">
        <v>849967</v>
      </c>
      <c r="I942" s="749">
        <v>162057</v>
      </c>
      <c r="J942" s="749" t="s">
        <v>1653</v>
      </c>
      <c r="K942" s="749" t="s">
        <v>1654</v>
      </c>
      <c r="L942" s="752">
        <v>10062.27</v>
      </c>
      <c r="M942" s="752">
        <v>4</v>
      </c>
      <c r="N942" s="753">
        <v>40249.08</v>
      </c>
    </row>
    <row r="943" spans="1:14" ht="14.4" customHeight="1" x14ac:dyDescent="0.3">
      <c r="A943" s="747" t="s">
        <v>583</v>
      </c>
      <c r="B943" s="748" t="s">
        <v>584</v>
      </c>
      <c r="C943" s="749" t="s">
        <v>606</v>
      </c>
      <c r="D943" s="750" t="s">
        <v>607</v>
      </c>
      <c r="E943" s="751">
        <v>50113001</v>
      </c>
      <c r="F943" s="750" t="s">
        <v>618</v>
      </c>
      <c r="G943" s="749" t="s">
        <v>619</v>
      </c>
      <c r="H943" s="749">
        <v>191836</v>
      </c>
      <c r="I943" s="749">
        <v>91836</v>
      </c>
      <c r="J943" s="749" t="s">
        <v>1208</v>
      </c>
      <c r="K943" s="749" t="s">
        <v>1210</v>
      </c>
      <c r="L943" s="752">
        <v>44.67</v>
      </c>
      <c r="M943" s="752">
        <v>5</v>
      </c>
      <c r="N943" s="753">
        <v>223.35000000000002</v>
      </c>
    </row>
    <row r="944" spans="1:14" ht="14.4" customHeight="1" x14ac:dyDescent="0.3">
      <c r="A944" s="747" t="s">
        <v>583</v>
      </c>
      <c r="B944" s="748" t="s">
        <v>584</v>
      </c>
      <c r="C944" s="749" t="s">
        <v>606</v>
      </c>
      <c r="D944" s="750" t="s">
        <v>607</v>
      </c>
      <c r="E944" s="751">
        <v>50113001</v>
      </c>
      <c r="F944" s="750" t="s">
        <v>618</v>
      </c>
      <c r="G944" s="749" t="s">
        <v>619</v>
      </c>
      <c r="H944" s="749">
        <v>168721</v>
      </c>
      <c r="I944" s="749">
        <v>168721</v>
      </c>
      <c r="J944" s="749" t="s">
        <v>1655</v>
      </c>
      <c r="K944" s="749" t="s">
        <v>1656</v>
      </c>
      <c r="L944" s="752">
        <v>6707.130166666665</v>
      </c>
      <c r="M944" s="752">
        <v>237</v>
      </c>
      <c r="N944" s="753">
        <v>1589589.8494999995</v>
      </c>
    </row>
    <row r="945" spans="1:14" ht="14.4" customHeight="1" x14ac:dyDescent="0.3">
      <c r="A945" s="747" t="s">
        <v>583</v>
      </c>
      <c r="B945" s="748" t="s">
        <v>584</v>
      </c>
      <c r="C945" s="749" t="s">
        <v>606</v>
      </c>
      <c r="D945" s="750" t="s">
        <v>607</v>
      </c>
      <c r="E945" s="751">
        <v>50113001</v>
      </c>
      <c r="F945" s="750" t="s">
        <v>618</v>
      </c>
      <c r="G945" s="749" t="s">
        <v>637</v>
      </c>
      <c r="H945" s="749">
        <v>500566</v>
      </c>
      <c r="I945" s="749">
        <v>500566</v>
      </c>
      <c r="J945" s="749" t="s">
        <v>1657</v>
      </c>
      <c r="K945" s="749" t="s">
        <v>1265</v>
      </c>
      <c r="L945" s="752">
        <v>576.71999999999991</v>
      </c>
      <c r="M945" s="752">
        <v>22</v>
      </c>
      <c r="N945" s="753">
        <v>12687.839999999998</v>
      </c>
    </row>
    <row r="946" spans="1:14" ht="14.4" customHeight="1" x14ac:dyDescent="0.3">
      <c r="A946" s="747" t="s">
        <v>583</v>
      </c>
      <c r="B946" s="748" t="s">
        <v>584</v>
      </c>
      <c r="C946" s="749" t="s">
        <v>606</v>
      </c>
      <c r="D946" s="750" t="s">
        <v>607</v>
      </c>
      <c r="E946" s="751">
        <v>50113001</v>
      </c>
      <c r="F946" s="750" t="s">
        <v>618</v>
      </c>
      <c r="G946" s="749" t="s">
        <v>637</v>
      </c>
      <c r="H946" s="749">
        <v>500570</v>
      </c>
      <c r="I946" s="749">
        <v>500570</v>
      </c>
      <c r="J946" s="749" t="s">
        <v>1264</v>
      </c>
      <c r="K946" s="749" t="s">
        <v>1265</v>
      </c>
      <c r="L946" s="752">
        <v>533.58000000000004</v>
      </c>
      <c r="M946" s="752">
        <v>127</v>
      </c>
      <c r="N946" s="753">
        <v>67764.66</v>
      </c>
    </row>
    <row r="947" spans="1:14" ht="14.4" customHeight="1" x14ac:dyDescent="0.3">
      <c r="A947" s="747" t="s">
        <v>583</v>
      </c>
      <c r="B947" s="748" t="s">
        <v>584</v>
      </c>
      <c r="C947" s="749" t="s">
        <v>606</v>
      </c>
      <c r="D947" s="750" t="s">
        <v>607</v>
      </c>
      <c r="E947" s="751">
        <v>50113001</v>
      </c>
      <c r="F947" s="750" t="s">
        <v>618</v>
      </c>
      <c r="G947" s="749" t="s">
        <v>637</v>
      </c>
      <c r="H947" s="749">
        <v>112320</v>
      </c>
      <c r="I947" s="749">
        <v>12320</v>
      </c>
      <c r="J947" s="749" t="s">
        <v>1658</v>
      </c>
      <c r="K947" s="749" t="s">
        <v>1659</v>
      </c>
      <c r="L947" s="752">
        <v>4063.5199999999991</v>
      </c>
      <c r="M947" s="752">
        <v>18</v>
      </c>
      <c r="N947" s="753">
        <v>73143.359999999986</v>
      </c>
    </row>
    <row r="948" spans="1:14" ht="14.4" customHeight="1" x14ac:dyDescent="0.3">
      <c r="A948" s="747" t="s">
        <v>583</v>
      </c>
      <c r="B948" s="748" t="s">
        <v>584</v>
      </c>
      <c r="C948" s="749" t="s">
        <v>606</v>
      </c>
      <c r="D948" s="750" t="s">
        <v>607</v>
      </c>
      <c r="E948" s="751">
        <v>50113001</v>
      </c>
      <c r="F948" s="750" t="s">
        <v>618</v>
      </c>
      <c r="G948" s="749" t="s">
        <v>637</v>
      </c>
      <c r="H948" s="749">
        <v>165386</v>
      </c>
      <c r="I948" s="749">
        <v>65386</v>
      </c>
      <c r="J948" s="749" t="s">
        <v>1660</v>
      </c>
      <c r="K948" s="749" t="s">
        <v>1661</v>
      </c>
      <c r="L948" s="752">
        <v>1290.8599999999997</v>
      </c>
      <c r="M948" s="752">
        <v>180</v>
      </c>
      <c r="N948" s="753">
        <v>232354.79999999996</v>
      </c>
    </row>
    <row r="949" spans="1:14" ht="14.4" customHeight="1" x14ac:dyDescent="0.3">
      <c r="A949" s="747" t="s">
        <v>583</v>
      </c>
      <c r="B949" s="748" t="s">
        <v>584</v>
      </c>
      <c r="C949" s="749" t="s">
        <v>606</v>
      </c>
      <c r="D949" s="750" t="s">
        <v>607</v>
      </c>
      <c r="E949" s="751">
        <v>50113001</v>
      </c>
      <c r="F949" s="750" t="s">
        <v>618</v>
      </c>
      <c r="G949" s="749" t="s">
        <v>637</v>
      </c>
      <c r="H949" s="749">
        <v>193478</v>
      </c>
      <c r="I949" s="749">
        <v>193478</v>
      </c>
      <c r="J949" s="749" t="s">
        <v>1662</v>
      </c>
      <c r="K949" s="749" t="s">
        <v>1663</v>
      </c>
      <c r="L949" s="752">
        <v>81.903658536585397</v>
      </c>
      <c r="M949" s="752">
        <v>82</v>
      </c>
      <c r="N949" s="753">
        <v>6716.1000000000022</v>
      </c>
    </row>
    <row r="950" spans="1:14" ht="14.4" customHeight="1" x14ac:dyDescent="0.3">
      <c r="A950" s="747" t="s">
        <v>583</v>
      </c>
      <c r="B950" s="748" t="s">
        <v>584</v>
      </c>
      <c r="C950" s="749" t="s">
        <v>606</v>
      </c>
      <c r="D950" s="750" t="s">
        <v>607</v>
      </c>
      <c r="E950" s="751">
        <v>50113016</v>
      </c>
      <c r="F950" s="750" t="s">
        <v>1664</v>
      </c>
      <c r="G950" s="749" t="s">
        <v>619</v>
      </c>
      <c r="H950" s="749">
        <v>210077</v>
      </c>
      <c r="I950" s="749">
        <v>210077</v>
      </c>
      <c r="J950" s="749" t="s">
        <v>1665</v>
      </c>
      <c r="K950" s="749" t="s">
        <v>1666</v>
      </c>
      <c r="L950" s="752">
        <v>3299.9999999999995</v>
      </c>
      <c r="M950" s="752">
        <v>1</v>
      </c>
      <c r="N950" s="753">
        <v>3299.9999999999995</v>
      </c>
    </row>
    <row r="951" spans="1:14" ht="14.4" customHeight="1" x14ac:dyDescent="0.3">
      <c r="A951" s="747" t="s">
        <v>583</v>
      </c>
      <c r="B951" s="748" t="s">
        <v>584</v>
      </c>
      <c r="C951" s="749" t="s">
        <v>606</v>
      </c>
      <c r="D951" s="750" t="s">
        <v>607</v>
      </c>
      <c r="E951" s="751">
        <v>50113016</v>
      </c>
      <c r="F951" s="750" t="s">
        <v>1664</v>
      </c>
      <c r="G951" s="749" t="s">
        <v>637</v>
      </c>
      <c r="H951" s="749">
        <v>194326</v>
      </c>
      <c r="I951" s="749">
        <v>194326</v>
      </c>
      <c r="J951" s="749" t="s">
        <v>1667</v>
      </c>
      <c r="K951" s="749" t="s">
        <v>1668</v>
      </c>
      <c r="L951" s="752">
        <v>120000</v>
      </c>
      <c r="M951" s="752">
        <v>1</v>
      </c>
      <c r="N951" s="753">
        <v>120000</v>
      </c>
    </row>
    <row r="952" spans="1:14" ht="14.4" customHeight="1" x14ac:dyDescent="0.3">
      <c r="A952" s="747" t="s">
        <v>583</v>
      </c>
      <c r="B952" s="748" t="s">
        <v>584</v>
      </c>
      <c r="C952" s="749" t="s">
        <v>606</v>
      </c>
      <c r="D952" s="750" t="s">
        <v>607</v>
      </c>
      <c r="E952" s="751">
        <v>50113016</v>
      </c>
      <c r="F952" s="750" t="s">
        <v>1664</v>
      </c>
      <c r="G952" s="749" t="s">
        <v>637</v>
      </c>
      <c r="H952" s="749">
        <v>168973</v>
      </c>
      <c r="I952" s="749">
        <v>168973</v>
      </c>
      <c r="J952" s="749" t="s">
        <v>1669</v>
      </c>
      <c r="K952" s="749" t="s">
        <v>1670</v>
      </c>
      <c r="L952" s="752">
        <v>0</v>
      </c>
      <c r="M952" s="752">
        <v>15</v>
      </c>
      <c r="N952" s="753">
        <v>0</v>
      </c>
    </row>
    <row r="953" spans="1:14" ht="14.4" customHeight="1" x14ac:dyDescent="0.3">
      <c r="A953" s="747" t="s">
        <v>583</v>
      </c>
      <c r="B953" s="748" t="s">
        <v>584</v>
      </c>
      <c r="C953" s="749" t="s">
        <v>606</v>
      </c>
      <c r="D953" s="750" t="s">
        <v>607</v>
      </c>
      <c r="E953" s="751">
        <v>50113017</v>
      </c>
      <c r="F953" s="750" t="s">
        <v>1671</v>
      </c>
      <c r="G953" s="749" t="s">
        <v>619</v>
      </c>
      <c r="H953" s="749">
        <v>168992</v>
      </c>
      <c r="I953" s="749">
        <v>168992</v>
      </c>
      <c r="J953" s="749" t="s">
        <v>1672</v>
      </c>
      <c r="K953" s="749" t="s">
        <v>1673</v>
      </c>
      <c r="L953" s="752">
        <v>109096.82999999999</v>
      </c>
      <c r="M953" s="752">
        <v>7</v>
      </c>
      <c r="N953" s="753">
        <v>763677.80999999994</v>
      </c>
    </row>
    <row r="954" spans="1:14" ht="14.4" customHeight="1" x14ac:dyDescent="0.3">
      <c r="A954" s="747" t="s">
        <v>583</v>
      </c>
      <c r="B954" s="748" t="s">
        <v>584</v>
      </c>
      <c r="C954" s="749" t="s">
        <v>606</v>
      </c>
      <c r="D954" s="750" t="s">
        <v>607</v>
      </c>
      <c r="E954" s="751">
        <v>50113017</v>
      </c>
      <c r="F954" s="750" t="s">
        <v>1671</v>
      </c>
      <c r="G954" s="749" t="s">
        <v>619</v>
      </c>
      <c r="H954" s="749">
        <v>210107</v>
      </c>
      <c r="I954" s="749">
        <v>210107</v>
      </c>
      <c r="J954" s="749" t="s">
        <v>1674</v>
      </c>
      <c r="K954" s="749" t="s">
        <v>1675</v>
      </c>
      <c r="L954" s="752">
        <v>158023.79999999999</v>
      </c>
      <c r="M954" s="752">
        <v>4</v>
      </c>
      <c r="N954" s="753">
        <v>632095.19999999995</v>
      </c>
    </row>
    <row r="955" spans="1:14" ht="14.4" customHeight="1" x14ac:dyDescent="0.3">
      <c r="A955" s="747" t="s">
        <v>583</v>
      </c>
      <c r="B955" s="748" t="s">
        <v>584</v>
      </c>
      <c r="C955" s="749" t="s">
        <v>606</v>
      </c>
      <c r="D955" s="750" t="s">
        <v>607</v>
      </c>
      <c r="E955" s="751">
        <v>50113017</v>
      </c>
      <c r="F955" s="750" t="s">
        <v>1671</v>
      </c>
      <c r="G955" s="749" t="s">
        <v>619</v>
      </c>
      <c r="H955" s="749">
        <v>219107</v>
      </c>
      <c r="I955" s="749">
        <v>219107</v>
      </c>
      <c r="J955" s="749" t="s">
        <v>1676</v>
      </c>
      <c r="K955" s="749" t="s">
        <v>1677</v>
      </c>
      <c r="L955" s="752">
        <v>36342.43</v>
      </c>
      <c r="M955" s="752">
        <v>1</v>
      </c>
      <c r="N955" s="753">
        <v>36342.43</v>
      </c>
    </row>
    <row r="956" spans="1:14" ht="14.4" customHeight="1" x14ac:dyDescent="0.3">
      <c r="A956" s="747" t="s">
        <v>583</v>
      </c>
      <c r="B956" s="748" t="s">
        <v>584</v>
      </c>
      <c r="C956" s="749" t="s">
        <v>606</v>
      </c>
      <c r="D956" s="750" t="s">
        <v>607</v>
      </c>
      <c r="E956" s="751">
        <v>50113017</v>
      </c>
      <c r="F956" s="750" t="s">
        <v>1671</v>
      </c>
      <c r="G956" s="749" t="s">
        <v>619</v>
      </c>
      <c r="H956" s="749">
        <v>219109</v>
      </c>
      <c r="I956" s="749">
        <v>219109</v>
      </c>
      <c r="J956" s="749" t="s">
        <v>1676</v>
      </c>
      <c r="K956" s="749" t="s">
        <v>1678</v>
      </c>
      <c r="L956" s="752">
        <v>38335.22571428572</v>
      </c>
      <c r="M956" s="752">
        <v>14</v>
      </c>
      <c r="N956" s="753">
        <v>536693.16</v>
      </c>
    </row>
    <row r="957" spans="1:14" ht="14.4" customHeight="1" x14ac:dyDescent="0.3">
      <c r="A957" s="747" t="s">
        <v>583</v>
      </c>
      <c r="B957" s="748" t="s">
        <v>584</v>
      </c>
      <c r="C957" s="749" t="s">
        <v>606</v>
      </c>
      <c r="D957" s="750" t="s">
        <v>607</v>
      </c>
      <c r="E957" s="751">
        <v>50113017</v>
      </c>
      <c r="F957" s="750" t="s">
        <v>1671</v>
      </c>
      <c r="G957" s="749" t="s">
        <v>619</v>
      </c>
      <c r="H957" s="749">
        <v>222461</v>
      </c>
      <c r="I957" s="749">
        <v>222461</v>
      </c>
      <c r="J957" s="749" t="s">
        <v>1679</v>
      </c>
      <c r="K957" s="749" t="s">
        <v>1680</v>
      </c>
      <c r="L957" s="752">
        <v>89565.300000000017</v>
      </c>
      <c r="M957" s="752">
        <v>7</v>
      </c>
      <c r="N957" s="753">
        <v>626957.10000000009</v>
      </c>
    </row>
    <row r="958" spans="1:14" ht="14.4" customHeight="1" x14ac:dyDescent="0.3">
      <c r="A958" s="747" t="s">
        <v>583</v>
      </c>
      <c r="B958" s="748" t="s">
        <v>584</v>
      </c>
      <c r="C958" s="749" t="s">
        <v>609</v>
      </c>
      <c r="D958" s="750" t="s">
        <v>610</v>
      </c>
      <c r="E958" s="751">
        <v>50113001</v>
      </c>
      <c r="F958" s="750" t="s">
        <v>618</v>
      </c>
      <c r="G958" s="749" t="s">
        <v>619</v>
      </c>
      <c r="H958" s="749">
        <v>196884</v>
      </c>
      <c r="I958" s="749">
        <v>96884</v>
      </c>
      <c r="J958" s="749" t="s">
        <v>622</v>
      </c>
      <c r="K958" s="749" t="s">
        <v>623</v>
      </c>
      <c r="L958" s="752">
        <v>9.35</v>
      </c>
      <c r="M958" s="752">
        <v>2</v>
      </c>
      <c r="N958" s="753">
        <v>18.7</v>
      </c>
    </row>
    <row r="959" spans="1:14" ht="14.4" customHeight="1" x14ac:dyDescent="0.3">
      <c r="A959" s="747" t="s">
        <v>583</v>
      </c>
      <c r="B959" s="748" t="s">
        <v>584</v>
      </c>
      <c r="C959" s="749" t="s">
        <v>609</v>
      </c>
      <c r="D959" s="750" t="s">
        <v>610</v>
      </c>
      <c r="E959" s="751">
        <v>50113001</v>
      </c>
      <c r="F959" s="750" t="s">
        <v>618</v>
      </c>
      <c r="G959" s="749" t="s">
        <v>619</v>
      </c>
      <c r="H959" s="749">
        <v>847713</v>
      </c>
      <c r="I959" s="749">
        <v>125526</v>
      </c>
      <c r="J959" s="749" t="s">
        <v>1357</v>
      </c>
      <c r="K959" s="749" t="s">
        <v>1359</v>
      </c>
      <c r="L959" s="752">
        <v>111.63</v>
      </c>
      <c r="M959" s="752">
        <v>2</v>
      </c>
      <c r="N959" s="753">
        <v>223.26</v>
      </c>
    </row>
    <row r="960" spans="1:14" ht="14.4" customHeight="1" x14ac:dyDescent="0.3">
      <c r="A960" s="747" t="s">
        <v>583</v>
      </c>
      <c r="B960" s="748" t="s">
        <v>584</v>
      </c>
      <c r="C960" s="749" t="s">
        <v>609</v>
      </c>
      <c r="D960" s="750" t="s">
        <v>610</v>
      </c>
      <c r="E960" s="751">
        <v>50113001</v>
      </c>
      <c r="F960" s="750" t="s">
        <v>618</v>
      </c>
      <c r="G960" s="749" t="s">
        <v>619</v>
      </c>
      <c r="H960" s="749">
        <v>189992</v>
      </c>
      <c r="I960" s="749">
        <v>189992</v>
      </c>
      <c r="J960" s="749" t="s">
        <v>739</v>
      </c>
      <c r="K960" s="749" t="s">
        <v>740</v>
      </c>
      <c r="L960" s="752">
        <v>413.14020248982291</v>
      </c>
      <c r="M960" s="752">
        <v>1.6336330000000001</v>
      </c>
      <c r="N960" s="753">
        <v>674.91946841405695</v>
      </c>
    </row>
    <row r="961" spans="1:14" ht="14.4" customHeight="1" x14ac:dyDescent="0.3">
      <c r="A961" s="747" t="s">
        <v>583</v>
      </c>
      <c r="B961" s="748" t="s">
        <v>584</v>
      </c>
      <c r="C961" s="749" t="s">
        <v>609</v>
      </c>
      <c r="D961" s="750" t="s">
        <v>610</v>
      </c>
      <c r="E961" s="751">
        <v>50113001</v>
      </c>
      <c r="F961" s="750" t="s">
        <v>618</v>
      </c>
      <c r="G961" s="749" t="s">
        <v>619</v>
      </c>
      <c r="H961" s="749">
        <v>211816</v>
      </c>
      <c r="I961" s="749">
        <v>211816</v>
      </c>
      <c r="J961" s="749" t="s">
        <v>1627</v>
      </c>
      <c r="K961" s="749" t="s">
        <v>1628</v>
      </c>
      <c r="L961" s="752">
        <v>4087.3983333333331</v>
      </c>
      <c r="M961" s="752">
        <v>48</v>
      </c>
      <c r="N961" s="753">
        <v>196195.12</v>
      </c>
    </row>
    <row r="962" spans="1:14" ht="14.4" customHeight="1" x14ac:dyDescent="0.3">
      <c r="A962" s="747" t="s">
        <v>583</v>
      </c>
      <c r="B962" s="748" t="s">
        <v>584</v>
      </c>
      <c r="C962" s="749" t="s">
        <v>609</v>
      </c>
      <c r="D962" s="750" t="s">
        <v>610</v>
      </c>
      <c r="E962" s="751">
        <v>50113001</v>
      </c>
      <c r="F962" s="750" t="s">
        <v>618</v>
      </c>
      <c r="G962" s="749" t="s">
        <v>619</v>
      </c>
      <c r="H962" s="749">
        <v>501874</v>
      </c>
      <c r="I962" s="749">
        <v>0</v>
      </c>
      <c r="J962" s="749" t="s">
        <v>1681</v>
      </c>
      <c r="K962" s="749" t="s">
        <v>585</v>
      </c>
      <c r="L962" s="752">
        <v>541.25018820226489</v>
      </c>
      <c r="M962" s="752">
        <v>11</v>
      </c>
      <c r="N962" s="753">
        <v>5953.752070224914</v>
      </c>
    </row>
    <row r="963" spans="1:14" ht="14.4" customHeight="1" x14ac:dyDescent="0.3">
      <c r="A963" s="747" t="s">
        <v>583</v>
      </c>
      <c r="B963" s="748" t="s">
        <v>584</v>
      </c>
      <c r="C963" s="749" t="s">
        <v>609</v>
      </c>
      <c r="D963" s="750" t="s">
        <v>610</v>
      </c>
      <c r="E963" s="751">
        <v>50113001</v>
      </c>
      <c r="F963" s="750" t="s">
        <v>618</v>
      </c>
      <c r="G963" s="749" t="s">
        <v>637</v>
      </c>
      <c r="H963" s="749">
        <v>206844</v>
      </c>
      <c r="I963" s="749">
        <v>206844</v>
      </c>
      <c r="J963" s="749" t="s">
        <v>1646</v>
      </c>
      <c r="K963" s="749" t="s">
        <v>1647</v>
      </c>
      <c r="L963" s="752">
        <v>3965.05</v>
      </c>
      <c r="M963" s="752">
        <v>20</v>
      </c>
      <c r="N963" s="753">
        <v>79301</v>
      </c>
    </row>
    <row r="964" spans="1:14" ht="14.4" customHeight="1" x14ac:dyDescent="0.3">
      <c r="A964" s="747" t="s">
        <v>583</v>
      </c>
      <c r="B964" s="748" t="s">
        <v>584</v>
      </c>
      <c r="C964" s="749" t="s">
        <v>609</v>
      </c>
      <c r="D964" s="750" t="s">
        <v>610</v>
      </c>
      <c r="E964" s="751">
        <v>50113001</v>
      </c>
      <c r="F964" s="750" t="s">
        <v>618</v>
      </c>
      <c r="G964" s="749" t="s">
        <v>637</v>
      </c>
      <c r="H964" s="749">
        <v>112320</v>
      </c>
      <c r="I964" s="749">
        <v>12320</v>
      </c>
      <c r="J964" s="749" t="s">
        <v>1658</v>
      </c>
      <c r="K964" s="749" t="s">
        <v>1659</v>
      </c>
      <c r="L964" s="752">
        <v>4063.5200000000004</v>
      </c>
      <c r="M964" s="752">
        <v>7</v>
      </c>
      <c r="N964" s="753">
        <v>28444.640000000003</v>
      </c>
    </row>
    <row r="965" spans="1:14" ht="14.4" customHeight="1" x14ac:dyDescent="0.3">
      <c r="A965" s="747" t="s">
        <v>583</v>
      </c>
      <c r="B965" s="748" t="s">
        <v>584</v>
      </c>
      <c r="C965" s="749" t="s">
        <v>612</v>
      </c>
      <c r="D965" s="750" t="s">
        <v>613</v>
      </c>
      <c r="E965" s="751">
        <v>50113001</v>
      </c>
      <c r="F965" s="750" t="s">
        <v>618</v>
      </c>
      <c r="G965" s="749" t="s">
        <v>619</v>
      </c>
      <c r="H965" s="749">
        <v>100843</v>
      </c>
      <c r="I965" s="749">
        <v>843</v>
      </c>
      <c r="J965" s="749" t="s">
        <v>774</v>
      </c>
      <c r="K965" s="749" t="s">
        <v>775</v>
      </c>
      <c r="L965" s="752">
        <v>104.15000000000003</v>
      </c>
      <c r="M965" s="752">
        <v>3</v>
      </c>
      <c r="N965" s="753">
        <v>312.4500000000001</v>
      </c>
    </row>
    <row r="966" spans="1:14" ht="14.4" customHeight="1" x14ac:dyDescent="0.3">
      <c r="A966" s="747" t="s">
        <v>583</v>
      </c>
      <c r="B966" s="748" t="s">
        <v>584</v>
      </c>
      <c r="C966" s="749" t="s">
        <v>612</v>
      </c>
      <c r="D966" s="750" t="s">
        <v>613</v>
      </c>
      <c r="E966" s="751">
        <v>50113001</v>
      </c>
      <c r="F966" s="750" t="s">
        <v>618</v>
      </c>
      <c r="G966" s="749" t="s">
        <v>619</v>
      </c>
      <c r="H966" s="749">
        <v>102479</v>
      </c>
      <c r="I966" s="749">
        <v>2479</v>
      </c>
      <c r="J966" s="749" t="s">
        <v>798</v>
      </c>
      <c r="K966" s="749" t="s">
        <v>799</v>
      </c>
      <c r="L966" s="752">
        <v>65.569999999999993</v>
      </c>
      <c r="M966" s="752">
        <v>1</v>
      </c>
      <c r="N966" s="753">
        <v>65.569999999999993</v>
      </c>
    </row>
    <row r="967" spans="1:14" ht="14.4" customHeight="1" x14ac:dyDescent="0.3">
      <c r="A967" s="747" t="s">
        <v>583</v>
      </c>
      <c r="B967" s="748" t="s">
        <v>584</v>
      </c>
      <c r="C967" s="749" t="s">
        <v>612</v>
      </c>
      <c r="D967" s="750" t="s">
        <v>613</v>
      </c>
      <c r="E967" s="751">
        <v>50113001</v>
      </c>
      <c r="F967" s="750" t="s">
        <v>618</v>
      </c>
      <c r="G967" s="749" t="s">
        <v>619</v>
      </c>
      <c r="H967" s="749">
        <v>905098</v>
      </c>
      <c r="I967" s="749">
        <v>23989</v>
      </c>
      <c r="J967" s="749" t="s">
        <v>1682</v>
      </c>
      <c r="K967" s="749" t="s">
        <v>585</v>
      </c>
      <c r="L967" s="752">
        <v>398.86037276857405</v>
      </c>
      <c r="M967" s="752">
        <v>3</v>
      </c>
      <c r="N967" s="753">
        <v>1196.5811183057222</v>
      </c>
    </row>
    <row r="968" spans="1:14" ht="14.4" customHeight="1" x14ac:dyDescent="0.3">
      <c r="A968" s="747" t="s">
        <v>583</v>
      </c>
      <c r="B968" s="748" t="s">
        <v>584</v>
      </c>
      <c r="C968" s="749" t="s">
        <v>612</v>
      </c>
      <c r="D968" s="750" t="s">
        <v>613</v>
      </c>
      <c r="E968" s="751">
        <v>50113001</v>
      </c>
      <c r="F968" s="750" t="s">
        <v>618</v>
      </c>
      <c r="G968" s="749" t="s">
        <v>619</v>
      </c>
      <c r="H968" s="749">
        <v>202878</v>
      </c>
      <c r="I968" s="749">
        <v>202878</v>
      </c>
      <c r="J968" s="749" t="s">
        <v>1683</v>
      </c>
      <c r="K968" s="749" t="s">
        <v>1684</v>
      </c>
      <c r="L968" s="752">
        <v>42.14</v>
      </c>
      <c r="M968" s="752">
        <v>7</v>
      </c>
      <c r="N968" s="753">
        <v>294.98</v>
      </c>
    </row>
    <row r="969" spans="1:14" ht="14.4" customHeight="1" x14ac:dyDescent="0.3">
      <c r="A969" s="747" t="s">
        <v>583</v>
      </c>
      <c r="B969" s="748" t="s">
        <v>584</v>
      </c>
      <c r="C969" s="749" t="s">
        <v>612</v>
      </c>
      <c r="D969" s="750" t="s">
        <v>613</v>
      </c>
      <c r="E969" s="751">
        <v>50113001</v>
      </c>
      <c r="F969" s="750" t="s">
        <v>618</v>
      </c>
      <c r="G969" s="749" t="s">
        <v>619</v>
      </c>
      <c r="H969" s="749">
        <v>200863</v>
      </c>
      <c r="I969" s="749">
        <v>200863</v>
      </c>
      <c r="J969" s="749" t="s">
        <v>1095</v>
      </c>
      <c r="K969" s="749" t="s">
        <v>1096</v>
      </c>
      <c r="L969" s="752">
        <v>85.55</v>
      </c>
      <c r="M969" s="752">
        <v>1</v>
      </c>
      <c r="N969" s="753">
        <v>85.55</v>
      </c>
    </row>
    <row r="970" spans="1:14" ht="14.4" customHeight="1" x14ac:dyDescent="0.3">
      <c r="A970" s="747" t="s">
        <v>583</v>
      </c>
      <c r="B970" s="748" t="s">
        <v>584</v>
      </c>
      <c r="C970" s="749" t="s">
        <v>612</v>
      </c>
      <c r="D970" s="750" t="s">
        <v>613</v>
      </c>
      <c r="E970" s="751">
        <v>50113001</v>
      </c>
      <c r="F970" s="750" t="s">
        <v>618</v>
      </c>
      <c r="G970" s="749" t="s">
        <v>619</v>
      </c>
      <c r="H970" s="749">
        <v>110602</v>
      </c>
      <c r="I970" s="749">
        <v>10602</v>
      </c>
      <c r="J970" s="749" t="s">
        <v>1685</v>
      </c>
      <c r="K970" s="749" t="s">
        <v>1686</v>
      </c>
      <c r="L970" s="752">
        <v>122.72000000000001</v>
      </c>
      <c r="M970" s="752">
        <v>2</v>
      </c>
      <c r="N970" s="753">
        <v>245.44000000000003</v>
      </c>
    </row>
    <row r="971" spans="1:14" ht="14.4" customHeight="1" x14ac:dyDescent="0.3">
      <c r="A971" s="747" t="s">
        <v>583</v>
      </c>
      <c r="B971" s="748" t="s">
        <v>584</v>
      </c>
      <c r="C971" s="749" t="s">
        <v>612</v>
      </c>
      <c r="D971" s="750" t="s">
        <v>613</v>
      </c>
      <c r="E971" s="751">
        <v>50113001</v>
      </c>
      <c r="F971" s="750" t="s">
        <v>618</v>
      </c>
      <c r="G971" s="749" t="s">
        <v>637</v>
      </c>
      <c r="H971" s="749">
        <v>166029</v>
      </c>
      <c r="I971" s="749">
        <v>66029</v>
      </c>
      <c r="J971" s="749" t="s">
        <v>1266</v>
      </c>
      <c r="K971" s="749" t="s">
        <v>1687</v>
      </c>
      <c r="L971" s="752">
        <v>28.51</v>
      </c>
      <c r="M971" s="752">
        <v>1</v>
      </c>
      <c r="N971" s="753">
        <v>28.51</v>
      </c>
    </row>
    <row r="972" spans="1:14" ht="14.4" customHeight="1" x14ac:dyDescent="0.3">
      <c r="A972" s="747" t="s">
        <v>583</v>
      </c>
      <c r="B972" s="748" t="s">
        <v>584</v>
      </c>
      <c r="C972" s="749" t="s">
        <v>612</v>
      </c>
      <c r="D972" s="750" t="s">
        <v>613</v>
      </c>
      <c r="E972" s="751">
        <v>50113013</v>
      </c>
      <c r="F972" s="750" t="s">
        <v>1309</v>
      </c>
      <c r="G972" s="749" t="s">
        <v>619</v>
      </c>
      <c r="H972" s="749">
        <v>117170</v>
      </c>
      <c r="I972" s="749">
        <v>17170</v>
      </c>
      <c r="J972" s="749" t="s">
        <v>1594</v>
      </c>
      <c r="K972" s="749" t="s">
        <v>1595</v>
      </c>
      <c r="L972" s="752">
        <v>72.92</v>
      </c>
      <c r="M972" s="752">
        <v>1</v>
      </c>
      <c r="N972" s="753">
        <v>72.92</v>
      </c>
    </row>
    <row r="973" spans="1:14" ht="14.4" customHeight="1" x14ac:dyDescent="0.3">
      <c r="A973" s="747" t="s">
        <v>583</v>
      </c>
      <c r="B973" s="748" t="s">
        <v>584</v>
      </c>
      <c r="C973" s="749" t="s">
        <v>612</v>
      </c>
      <c r="D973" s="750" t="s">
        <v>613</v>
      </c>
      <c r="E973" s="751">
        <v>50113014</v>
      </c>
      <c r="F973" s="750" t="s">
        <v>1346</v>
      </c>
      <c r="G973" s="749" t="s">
        <v>619</v>
      </c>
      <c r="H973" s="749">
        <v>113798</v>
      </c>
      <c r="I973" s="749">
        <v>13798</v>
      </c>
      <c r="J973" s="749" t="s">
        <v>1349</v>
      </c>
      <c r="K973" s="749" t="s">
        <v>1350</v>
      </c>
      <c r="L973" s="752">
        <v>106.73999999999995</v>
      </c>
      <c r="M973" s="752">
        <v>1</v>
      </c>
      <c r="N973" s="753">
        <v>106.73999999999995</v>
      </c>
    </row>
    <row r="974" spans="1:14" ht="14.4" customHeight="1" x14ac:dyDescent="0.3">
      <c r="A974" s="747" t="s">
        <v>583</v>
      </c>
      <c r="B974" s="748" t="s">
        <v>584</v>
      </c>
      <c r="C974" s="749" t="s">
        <v>612</v>
      </c>
      <c r="D974" s="750" t="s">
        <v>613</v>
      </c>
      <c r="E974" s="751">
        <v>50113014</v>
      </c>
      <c r="F974" s="750" t="s">
        <v>1346</v>
      </c>
      <c r="G974" s="749" t="s">
        <v>619</v>
      </c>
      <c r="H974" s="749">
        <v>116896</v>
      </c>
      <c r="I974" s="749">
        <v>16896</v>
      </c>
      <c r="J974" s="749" t="s">
        <v>1688</v>
      </c>
      <c r="K974" s="749" t="s">
        <v>1689</v>
      </c>
      <c r="L974" s="752">
        <v>105.97000000000003</v>
      </c>
      <c r="M974" s="752">
        <v>1</v>
      </c>
      <c r="N974" s="753">
        <v>105.97000000000003</v>
      </c>
    </row>
    <row r="975" spans="1:14" ht="14.4" customHeight="1" x14ac:dyDescent="0.3">
      <c r="A975" s="747" t="s">
        <v>583</v>
      </c>
      <c r="B975" s="748" t="s">
        <v>584</v>
      </c>
      <c r="C975" s="749" t="s">
        <v>615</v>
      </c>
      <c r="D975" s="750" t="s">
        <v>616</v>
      </c>
      <c r="E975" s="751">
        <v>50113016</v>
      </c>
      <c r="F975" s="750" t="s">
        <v>1664</v>
      </c>
      <c r="G975" s="749" t="s">
        <v>637</v>
      </c>
      <c r="H975" s="749">
        <v>149321</v>
      </c>
      <c r="I975" s="749">
        <v>149321</v>
      </c>
      <c r="J975" s="749" t="s">
        <v>1690</v>
      </c>
      <c r="K975" s="749" t="s">
        <v>640</v>
      </c>
      <c r="L975" s="752">
        <v>78810.790000000008</v>
      </c>
      <c r="M975" s="752">
        <v>20</v>
      </c>
      <c r="N975" s="753">
        <v>1576215.8000000003</v>
      </c>
    </row>
    <row r="976" spans="1:14" ht="14.4" customHeight="1" x14ac:dyDescent="0.3">
      <c r="A976" s="747" t="s">
        <v>583</v>
      </c>
      <c r="B976" s="748" t="s">
        <v>584</v>
      </c>
      <c r="C976" s="749" t="s">
        <v>615</v>
      </c>
      <c r="D976" s="750" t="s">
        <v>616</v>
      </c>
      <c r="E976" s="751">
        <v>50113016</v>
      </c>
      <c r="F976" s="750" t="s">
        <v>1664</v>
      </c>
      <c r="G976" s="749" t="s">
        <v>637</v>
      </c>
      <c r="H976" s="749">
        <v>128397</v>
      </c>
      <c r="I976" s="749">
        <v>28397</v>
      </c>
      <c r="J976" s="749" t="s">
        <v>1691</v>
      </c>
      <c r="K976" s="749" t="s">
        <v>1692</v>
      </c>
      <c r="L976" s="752">
        <v>25955.108891283115</v>
      </c>
      <c r="M976" s="752">
        <v>127.84800000000001</v>
      </c>
      <c r="N976" s="753">
        <v>3318308.761532764</v>
      </c>
    </row>
    <row r="977" spans="1:14" ht="14.4" customHeight="1" x14ac:dyDescent="0.3">
      <c r="A977" s="747" t="s">
        <v>583</v>
      </c>
      <c r="B977" s="748" t="s">
        <v>584</v>
      </c>
      <c r="C977" s="749" t="s">
        <v>615</v>
      </c>
      <c r="D977" s="750" t="s">
        <v>616</v>
      </c>
      <c r="E977" s="751">
        <v>50113016</v>
      </c>
      <c r="F977" s="750" t="s">
        <v>1664</v>
      </c>
      <c r="G977" s="749" t="s">
        <v>637</v>
      </c>
      <c r="H977" s="749">
        <v>128396</v>
      </c>
      <c r="I977" s="749">
        <v>28396</v>
      </c>
      <c r="J977" s="749" t="s">
        <v>1691</v>
      </c>
      <c r="K977" s="749" t="s">
        <v>1693</v>
      </c>
      <c r="L977" s="752">
        <v>6482.7696969876224</v>
      </c>
      <c r="M977" s="752">
        <v>164.11399999999995</v>
      </c>
      <c r="N977" s="753">
        <v>1063913.2660514263</v>
      </c>
    </row>
    <row r="978" spans="1:14" ht="14.4" customHeight="1" x14ac:dyDescent="0.3">
      <c r="A978" s="747" t="s">
        <v>583</v>
      </c>
      <c r="B978" s="748" t="s">
        <v>584</v>
      </c>
      <c r="C978" s="749" t="s">
        <v>615</v>
      </c>
      <c r="D978" s="750" t="s">
        <v>616</v>
      </c>
      <c r="E978" s="751">
        <v>50113016</v>
      </c>
      <c r="F978" s="750" t="s">
        <v>1664</v>
      </c>
      <c r="G978" s="749" t="s">
        <v>619</v>
      </c>
      <c r="H978" s="749">
        <v>219028</v>
      </c>
      <c r="I978" s="749">
        <v>219028</v>
      </c>
      <c r="J978" s="749" t="s">
        <v>1694</v>
      </c>
      <c r="K978" s="749" t="s">
        <v>1695</v>
      </c>
      <c r="L978" s="752">
        <v>106652.42777777779</v>
      </c>
      <c r="M978" s="752">
        <v>9</v>
      </c>
      <c r="N978" s="753">
        <v>959871.85000000009</v>
      </c>
    </row>
    <row r="979" spans="1:14" ht="14.4" customHeight="1" x14ac:dyDescent="0.3">
      <c r="A979" s="747" t="s">
        <v>583</v>
      </c>
      <c r="B979" s="748" t="s">
        <v>584</v>
      </c>
      <c r="C979" s="749" t="s">
        <v>615</v>
      </c>
      <c r="D979" s="750" t="s">
        <v>616</v>
      </c>
      <c r="E979" s="751">
        <v>50113016</v>
      </c>
      <c r="F979" s="750" t="s">
        <v>1664</v>
      </c>
      <c r="G979" s="749" t="s">
        <v>619</v>
      </c>
      <c r="H979" s="749">
        <v>219030</v>
      </c>
      <c r="I979" s="749">
        <v>219030</v>
      </c>
      <c r="J979" s="749" t="s">
        <v>1694</v>
      </c>
      <c r="K979" s="749" t="s">
        <v>1696</v>
      </c>
      <c r="L979" s="752">
        <v>106640.80000000002</v>
      </c>
      <c r="M979" s="752">
        <v>8</v>
      </c>
      <c r="N979" s="753">
        <v>853126.40000000014</v>
      </c>
    </row>
    <row r="980" spans="1:14" ht="14.4" customHeight="1" x14ac:dyDescent="0.3">
      <c r="A980" s="747" t="s">
        <v>583</v>
      </c>
      <c r="B980" s="748" t="s">
        <v>584</v>
      </c>
      <c r="C980" s="749" t="s">
        <v>615</v>
      </c>
      <c r="D980" s="750" t="s">
        <v>616</v>
      </c>
      <c r="E980" s="751">
        <v>50113016</v>
      </c>
      <c r="F980" s="750" t="s">
        <v>1664</v>
      </c>
      <c r="G980" s="749" t="s">
        <v>619</v>
      </c>
      <c r="H980" s="749">
        <v>209056</v>
      </c>
      <c r="I980" s="749">
        <v>209056</v>
      </c>
      <c r="J980" s="749" t="s">
        <v>1697</v>
      </c>
      <c r="K980" s="749" t="s">
        <v>1698</v>
      </c>
      <c r="L980" s="752">
        <v>34743.279999999999</v>
      </c>
      <c r="M980" s="752">
        <v>8</v>
      </c>
      <c r="N980" s="753">
        <v>277946.23999999999</v>
      </c>
    </row>
    <row r="981" spans="1:14" ht="14.4" customHeight="1" x14ac:dyDescent="0.3">
      <c r="A981" s="747" t="s">
        <v>583</v>
      </c>
      <c r="B981" s="748" t="s">
        <v>584</v>
      </c>
      <c r="C981" s="749" t="s">
        <v>615</v>
      </c>
      <c r="D981" s="750" t="s">
        <v>616</v>
      </c>
      <c r="E981" s="751">
        <v>50113016</v>
      </c>
      <c r="F981" s="750" t="s">
        <v>1664</v>
      </c>
      <c r="G981" s="749" t="s">
        <v>619</v>
      </c>
      <c r="H981" s="749">
        <v>397764</v>
      </c>
      <c r="I981" s="749">
        <v>210271</v>
      </c>
      <c r="J981" s="749" t="s">
        <v>1699</v>
      </c>
      <c r="K981" s="749" t="s">
        <v>1700</v>
      </c>
      <c r="L981" s="752">
        <v>19462.299203953735</v>
      </c>
      <c r="M981" s="752">
        <v>67</v>
      </c>
      <c r="N981" s="753">
        <v>1303974.0466649001</v>
      </c>
    </row>
    <row r="982" spans="1:14" ht="14.4" customHeight="1" x14ac:dyDescent="0.3">
      <c r="A982" s="747" t="s">
        <v>583</v>
      </c>
      <c r="B982" s="748" t="s">
        <v>584</v>
      </c>
      <c r="C982" s="749" t="s">
        <v>615</v>
      </c>
      <c r="D982" s="750" t="s">
        <v>616</v>
      </c>
      <c r="E982" s="751">
        <v>50113016</v>
      </c>
      <c r="F982" s="750" t="s">
        <v>1664</v>
      </c>
      <c r="G982" s="749" t="s">
        <v>585</v>
      </c>
      <c r="H982" s="749">
        <v>28763</v>
      </c>
      <c r="I982" s="749">
        <v>28763</v>
      </c>
      <c r="J982" s="749" t="s">
        <v>1701</v>
      </c>
      <c r="K982" s="749" t="s">
        <v>1702</v>
      </c>
      <c r="L982" s="752">
        <v>21779.119500000001</v>
      </c>
      <c r="M982" s="752">
        <v>20</v>
      </c>
      <c r="N982" s="753">
        <v>435582.39</v>
      </c>
    </row>
    <row r="983" spans="1:14" ht="14.4" customHeight="1" x14ac:dyDescent="0.3">
      <c r="A983" s="747" t="s">
        <v>583</v>
      </c>
      <c r="B983" s="748" t="s">
        <v>584</v>
      </c>
      <c r="C983" s="749" t="s">
        <v>615</v>
      </c>
      <c r="D983" s="750" t="s">
        <v>616</v>
      </c>
      <c r="E983" s="751">
        <v>50113016</v>
      </c>
      <c r="F983" s="750" t="s">
        <v>1664</v>
      </c>
      <c r="G983" s="749" t="s">
        <v>637</v>
      </c>
      <c r="H983" s="749">
        <v>128761</v>
      </c>
      <c r="I983" s="749">
        <v>28761</v>
      </c>
      <c r="J983" s="749" t="s">
        <v>1703</v>
      </c>
      <c r="K983" s="749" t="s">
        <v>1704</v>
      </c>
      <c r="L983" s="752">
        <v>4890.5890187869973</v>
      </c>
      <c r="M983" s="752">
        <v>607</v>
      </c>
      <c r="N983" s="753">
        <v>2968587.5344037074</v>
      </c>
    </row>
    <row r="984" spans="1:14" ht="14.4" customHeight="1" x14ac:dyDescent="0.3">
      <c r="A984" s="747" t="s">
        <v>583</v>
      </c>
      <c r="B984" s="748" t="s">
        <v>584</v>
      </c>
      <c r="C984" s="749" t="s">
        <v>615</v>
      </c>
      <c r="D984" s="750" t="s">
        <v>616</v>
      </c>
      <c r="E984" s="751">
        <v>50113016</v>
      </c>
      <c r="F984" s="750" t="s">
        <v>1664</v>
      </c>
      <c r="G984" s="749" t="s">
        <v>619</v>
      </c>
      <c r="H984" s="749">
        <v>194286</v>
      </c>
      <c r="I984" s="749">
        <v>194286</v>
      </c>
      <c r="J984" s="749" t="s">
        <v>1705</v>
      </c>
      <c r="K984" s="749" t="s">
        <v>1706</v>
      </c>
      <c r="L984" s="752">
        <v>275</v>
      </c>
      <c r="M984" s="752">
        <v>9</v>
      </c>
      <c r="N984" s="753">
        <v>2475</v>
      </c>
    </row>
    <row r="985" spans="1:14" ht="14.4" customHeight="1" x14ac:dyDescent="0.3">
      <c r="A985" s="747" t="s">
        <v>583</v>
      </c>
      <c r="B985" s="748" t="s">
        <v>584</v>
      </c>
      <c r="C985" s="749" t="s">
        <v>615</v>
      </c>
      <c r="D985" s="750" t="s">
        <v>616</v>
      </c>
      <c r="E985" s="751">
        <v>50113016</v>
      </c>
      <c r="F985" s="750" t="s">
        <v>1664</v>
      </c>
      <c r="G985" s="749" t="s">
        <v>619</v>
      </c>
      <c r="H985" s="749">
        <v>501975</v>
      </c>
      <c r="I985" s="749">
        <v>194286</v>
      </c>
      <c r="J985" s="749" t="s">
        <v>1707</v>
      </c>
      <c r="K985" s="749" t="s">
        <v>1708</v>
      </c>
      <c r="L985" s="752">
        <v>82284.887142857144</v>
      </c>
      <c r="M985" s="752">
        <v>7</v>
      </c>
      <c r="N985" s="753">
        <v>575994.21</v>
      </c>
    </row>
    <row r="986" spans="1:14" ht="14.4" customHeight="1" x14ac:dyDescent="0.3">
      <c r="A986" s="747" t="s">
        <v>583</v>
      </c>
      <c r="B986" s="748" t="s">
        <v>584</v>
      </c>
      <c r="C986" s="749" t="s">
        <v>615</v>
      </c>
      <c r="D986" s="750" t="s">
        <v>616</v>
      </c>
      <c r="E986" s="751">
        <v>50113016</v>
      </c>
      <c r="F986" s="750" t="s">
        <v>1664</v>
      </c>
      <c r="G986" s="749" t="s">
        <v>619</v>
      </c>
      <c r="H986" s="749">
        <v>128028</v>
      </c>
      <c r="I986" s="749">
        <v>28028</v>
      </c>
      <c r="J986" s="749" t="s">
        <v>1709</v>
      </c>
      <c r="K986" s="749" t="s">
        <v>1710</v>
      </c>
      <c r="L986" s="752">
        <v>24022.209999999977</v>
      </c>
      <c r="M986" s="752">
        <v>140</v>
      </c>
      <c r="N986" s="753">
        <v>3363109.3999999966</v>
      </c>
    </row>
    <row r="987" spans="1:14" ht="14.4" customHeight="1" x14ac:dyDescent="0.3">
      <c r="A987" s="747" t="s">
        <v>583</v>
      </c>
      <c r="B987" s="748" t="s">
        <v>584</v>
      </c>
      <c r="C987" s="749" t="s">
        <v>615</v>
      </c>
      <c r="D987" s="750" t="s">
        <v>616</v>
      </c>
      <c r="E987" s="751">
        <v>50113016</v>
      </c>
      <c r="F987" s="750" t="s">
        <v>1664</v>
      </c>
      <c r="G987" s="749" t="s">
        <v>619</v>
      </c>
      <c r="H987" s="749">
        <v>28386</v>
      </c>
      <c r="I987" s="749">
        <v>28386</v>
      </c>
      <c r="J987" s="749" t="s">
        <v>1709</v>
      </c>
      <c r="K987" s="749" t="s">
        <v>1711</v>
      </c>
      <c r="L987" s="752">
        <v>72066.620000000039</v>
      </c>
      <c r="M987" s="752">
        <v>27</v>
      </c>
      <c r="N987" s="753">
        <v>1945798.7400000012</v>
      </c>
    </row>
    <row r="988" spans="1:14" ht="14.4" customHeight="1" x14ac:dyDescent="0.3">
      <c r="A988" s="747" t="s">
        <v>583</v>
      </c>
      <c r="B988" s="748" t="s">
        <v>584</v>
      </c>
      <c r="C988" s="749" t="s">
        <v>615</v>
      </c>
      <c r="D988" s="750" t="s">
        <v>616</v>
      </c>
      <c r="E988" s="751">
        <v>50113016</v>
      </c>
      <c r="F988" s="750" t="s">
        <v>1664</v>
      </c>
      <c r="G988" s="749" t="s">
        <v>619</v>
      </c>
      <c r="H988" s="749">
        <v>168084</v>
      </c>
      <c r="I988" s="749">
        <v>168084</v>
      </c>
      <c r="J988" s="749" t="s">
        <v>1712</v>
      </c>
      <c r="K988" s="749" t="s">
        <v>1713</v>
      </c>
      <c r="L988" s="752">
        <v>8870.5247571803447</v>
      </c>
      <c r="M988" s="752">
        <v>169.21700000000004</v>
      </c>
      <c r="N988" s="753">
        <v>1501043.5878357866</v>
      </c>
    </row>
    <row r="989" spans="1:14" ht="14.4" customHeight="1" x14ac:dyDescent="0.3">
      <c r="A989" s="747" t="s">
        <v>583</v>
      </c>
      <c r="B989" s="748" t="s">
        <v>584</v>
      </c>
      <c r="C989" s="749" t="s">
        <v>615</v>
      </c>
      <c r="D989" s="750" t="s">
        <v>616</v>
      </c>
      <c r="E989" s="751">
        <v>50113016</v>
      </c>
      <c r="F989" s="750" t="s">
        <v>1664</v>
      </c>
      <c r="G989" s="749" t="s">
        <v>637</v>
      </c>
      <c r="H989" s="749">
        <v>125555</v>
      </c>
      <c r="I989" s="749">
        <v>25555</v>
      </c>
      <c r="J989" s="749" t="s">
        <v>1714</v>
      </c>
      <c r="K989" s="749" t="s">
        <v>1715</v>
      </c>
      <c r="L989" s="752">
        <v>13126.902708672569</v>
      </c>
      <c r="M989" s="752">
        <v>633.00433060000046</v>
      </c>
      <c r="N989" s="753">
        <v>8309386.2619546121</v>
      </c>
    </row>
    <row r="990" spans="1:14" ht="14.4" customHeight="1" x14ac:dyDescent="0.3">
      <c r="A990" s="747" t="s">
        <v>583</v>
      </c>
      <c r="B990" s="748" t="s">
        <v>584</v>
      </c>
      <c r="C990" s="749" t="s">
        <v>615</v>
      </c>
      <c r="D990" s="750" t="s">
        <v>616</v>
      </c>
      <c r="E990" s="751">
        <v>50113016</v>
      </c>
      <c r="F990" s="750" t="s">
        <v>1664</v>
      </c>
      <c r="G990" s="749" t="s">
        <v>637</v>
      </c>
      <c r="H990" s="749">
        <v>185368</v>
      </c>
      <c r="I990" s="749">
        <v>185368</v>
      </c>
      <c r="J990" s="749" t="s">
        <v>1716</v>
      </c>
      <c r="K990" s="749" t="s">
        <v>1717</v>
      </c>
      <c r="L990" s="752">
        <v>39380.099569772508</v>
      </c>
      <c r="M990" s="752">
        <v>210</v>
      </c>
      <c r="N990" s="753">
        <v>8269820.9096522266</v>
      </c>
    </row>
    <row r="991" spans="1:14" ht="14.4" customHeight="1" x14ac:dyDescent="0.3">
      <c r="A991" s="747" t="s">
        <v>583</v>
      </c>
      <c r="B991" s="748" t="s">
        <v>584</v>
      </c>
      <c r="C991" s="749" t="s">
        <v>615</v>
      </c>
      <c r="D991" s="750" t="s">
        <v>616</v>
      </c>
      <c r="E991" s="751">
        <v>50113016</v>
      </c>
      <c r="F991" s="750" t="s">
        <v>1664</v>
      </c>
      <c r="G991" s="749" t="s">
        <v>637</v>
      </c>
      <c r="H991" s="749">
        <v>193517</v>
      </c>
      <c r="I991" s="749">
        <v>193517</v>
      </c>
      <c r="J991" s="749" t="s">
        <v>1718</v>
      </c>
      <c r="K991" s="749" t="s">
        <v>1719</v>
      </c>
      <c r="L991" s="752">
        <v>19652.86</v>
      </c>
      <c r="M991" s="752">
        <v>8</v>
      </c>
      <c r="N991" s="753">
        <v>157222.88</v>
      </c>
    </row>
    <row r="992" spans="1:14" ht="14.4" customHeight="1" x14ac:dyDescent="0.3">
      <c r="A992" s="747" t="s">
        <v>583</v>
      </c>
      <c r="B992" s="748" t="s">
        <v>584</v>
      </c>
      <c r="C992" s="749" t="s">
        <v>615</v>
      </c>
      <c r="D992" s="750" t="s">
        <v>616</v>
      </c>
      <c r="E992" s="751">
        <v>50113016</v>
      </c>
      <c r="F992" s="750" t="s">
        <v>1664</v>
      </c>
      <c r="G992" s="749" t="s">
        <v>619</v>
      </c>
      <c r="H992" s="749">
        <v>500442</v>
      </c>
      <c r="I992" s="749">
        <v>168043</v>
      </c>
      <c r="J992" s="749" t="s">
        <v>1720</v>
      </c>
      <c r="K992" s="749" t="s">
        <v>1721</v>
      </c>
      <c r="L992" s="752">
        <v>89502.73000000001</v>
      </c>
      <c r="M992" s="752">
        <v>2</v>
      </c>
      <c r="N992" s="753">
        <v>179005.46000000002</v>
      </c>
    </row>
    <row r="993" spans="1:14" ht="14.4" customHeight="1" x14ac:dyDescent="0.3">
      <c r="A993" s="747" t="s">
        <v>583</v>
      </c>
      <c r="B993" s="748" t="s">
        <v>584</v>
      </c>
      <c r="C993" s="749" t="s">
        <v>615</v>
      </c>
      <c r="D993" s="750" t="s">
        <v>616</v>
      </c>
      <c r="E993" s="751">
        <v>50113016</v>
      </c>
      <c r="F993" s="750" t="s">
        <v>1664</v>
      </c>
      <c r="G993" s="749" t="s">
        <v>637</v>
      </c>
      <c r="H993" s="749">
        <v>194633</v>
      </c>
      <c r="I993" s="749">
        <v>194633</v>
      </c>
      <c r="J993" s="749" t="s">
        <v>1722</v>
      </c>
      <c r="K993" s="749" t="s">
        <v>1723</v>
      </c>
      <c r="L993" s="752">
        <v>42449.000003336048</v>
      </c>
      <c r="M993" s="752">
        <v>30</v>
      </c>
      <c r="N993" s="753">
        <v>1273470.0001000816</v>
      </c>
    </row>
    <row r="994" spans="1:14" ht="14.4" customHeight="1" x14ac:dyDescent="0.3">
      <c r="A994" s="747" t="s">
        <v>583</v>
      </c>
      <c r="B994" s="748" t="s">
        <v>584</v>
      </c>
      <c r="C994" s="749" t="s">
        <v>615</v>
      </c>
      <c r="D994" s="750" t="s">
        <v>616</v>
      </c>
      <c r="E994" s="751">
        <v>50113016</v>
      </c>
      <c r="F994" s="750" t="s">
        <v>1664</v>
      </c>
      <c r="G994" s="749" t="s">
        <v>637</v>
      </c>
      <c r="H994" s="749">
        <v>194634</v>
      </c>
      <c r="I994" s="749">
        <v>194634</v>
      </c>
      <c r="J994" s="749" t="s">
        <v>1724</v>
      </c>
      <c r="K994" s="749" t="s">
        <v>1725</v>
      </c>
      <c r="L994" s="752">
        <v>67918.400081834276</v>
      </c>
      <c r="M994" s="752">
        <v>16</v>
      </c>
      <c r="N994" s="753">
        <v>1086694.4013093484</v>
      </c>
    </row>
    <row r="995" spans="1:14" ht="14.4" customHeight="1" x14ac:dyDescent="0.3">
      <c r="A995" s="747" t="s">
        <v>583</v>
      </c>
      <c r="B995" s="748" t="s">
        <v>584</v>
      </c>
      <c r="C995" s="749" t="s">
        <v>615</v>
      </c>
      <c r="D995" s="750" t="s">
        <v>616</v>
      </c>
      <c r="E995" s="751">
        <v>50113016</v>
      </c>
      <c r="F995" s="750" t="s">
        <v>1664</v>
      </c>
      <c r="G995" s="749" t="s">
        <v>619</v>
      </c>
      <c r="H995" s="749">
        <v>210911</v>
      </c>
      <c r="I995" s="749">
        <v>210911</v>
      </c>
      <c r="J995" s="749" t="s">
        <v>1726</v>
      </c>
      <c r="K995" s="749" t="s">
        <v>1727</v>
      </c>
      <c r="L995" s="752">
        <v>15175.461342543549</v>
      </c>
      <c r="M995" s="752">
        <v>26.999000000000002</v>
      </c>
      <c r="N995" s="753">
        <v>409722.28078733332</v>
      </c>
    </row>
    <row r="996" spans="1:14" ht="14.4" customHeight="1" x14ac:dyDescent="0.3">
      <c r="A996" s="747" t="s">
        <v>583</v>
      </c>
      <c r="B996" s="748" t="s">
        <v>584</v>
      </c>
      <c r="C996" s="749" t="s">
        <v>615</v>
      </c>
      <c r="D996" s="750" t="s">
        <v>616</v>
      </c>
      <c r="E996" s="751">
        <v>50113016</v>
      </c>
      <c r="F996" s="750" t="s">
        <v>1664</v>
      </c>
      <c r="G996" s="749" t="s">
        <v>619</v>
      </c>
      <c r="H996" s="749">
        <v>210494</v>
      </c>
      <c r="I996" s="749">
        <v>210494</v>
      </c>
      <c r="J996" s="749" t="s">
        <v>1728</v>
      </c>
      <c r="K996" s="749" t="s">
        <v>585</v>
      </c>
      <c r="L996" s="752">
        <v>30561.300000000003</v>
      </c>
      <c r="M996" s="752">
        <v>18</v>
      </c>
      <c r="N996" s="753">
        <v>550103.4</v>
      </c>
    </row>
    <row r="997" spans="1:14" ht="14.4" customHeight="1" x14ac:dyDescent="0.3">
      <c r="A997" s="747" t="s">
        <v>583</v>
      </c>
      <c r="B997" s="748" t="s">
        <v>584</v>
      </c>
      <c r="C997" s="749" t="s">
        <v>615</v>
      </c>
      <c r="D997" s="750" t="s">
        <v>616</v>
      </c>
      <c r="E997" s="751">
        <v>50113016</v>
      </c>
      <c r="F997" s="750" t="s">
        <v>1664</v>
      </c>
      <c r="G997" s="749" t="s">
        <v>619</v>
      </c>
      <c r="H997" s="749">
        <v>210493</v>
      </c>
      <c r="I997" s="749">
        <v>210493</v>
      </c>
      <c r="J997" s="749" t="s">
        <v>1729</v>
      </c>
      <c r="K997" s="749" t="s">
        <v>585</v>
      </c>
      <c r="L997" s="752">
        <v>29987.430000000004</v>
      </c>
      <c r="M997" s="752">
        <v>4</v>
      </c>
      <c r="N997" s="753">
        <v>119949.72000000002</v>
      </c>
    </row>
    <row r="998" spans="1:14" ht="14.4" customHeight="1" x14ac:dyDescent="0.3">
      <c r="A998" s="747" t="s">
        <v>583</v>
      </c>
      <c r="B998" s="748" t="s">
        <v>584</v>
      </c>
      <c r="C998" s="749" t="s">
        <v>615</v>
      </c>
      <c r="D998" s="750" t="s">
        <v>616</v>
      </c>
      <c r="E998" s="751">
        <v>50113016</v>
      </c>
      <c r="F998" s="750" t="s">
        <v>1664</v>
      </c>
      <c r="G998" s="749" t="s">
        <v>619</v>
      </c>
      <c r="H998" s="749">
        <v>209320</v>
      </c>
      <c r="I998" s="749">
        <v>209320</v>
      </c>
      <c r="J998" s="749" t="s">
        <v>1730</v>
      </c>
      <c r="K998" s="749" t="s">
        <v>1731</v>
      </c>
      <c r="L998" s="752">
        <v>12413.619999999997</v>
      </c>
      <c r="M998" s="752">
        <v>30</v>
      </c>
      <c r="N998" s="753">
        <v>372408.59999999992</v>
      </c>
    </row>
    <row r="999" spans="1:14" ht="14.4" customHeight="1" x14ac:dyDescent="0.3">
      <c r="A999" s="747" t="s">
        <v>583</v>
      </c>
      <c r="B999" s="748" t="s">
        <v>584</v>
      </c>
      <c r="C999" s="749" t="s">
        <v>615</v>
      </c>
      <c r="D999" s="750" t="s">
        <v>616</v>
      </c>
      <c r="E999" s="751">
        <v>50113016</v>
      </c>
      <c r="F999" s="750" t="s">
        <v>1664</v>
      </c>
      <c r="G999" s="749" t="s">
        <v>619</v>
      </c>
      <c r="H999" s="749">
        <v>209323</v>
      </c>
      <c r="I999" s="749">
        <v>209323</v>
      </c>
      <c r="J999" s="749" t="s">
        <v>1732</v>
      </c>
      <c r="K999" s="749" t="s">
        <v>1733</v>
      </c>
      <c r="L999" s="752">
        <v>16606.29</v>
      </c>
      <c r="M999" s="752">
        <v>49</v>
      </c>
      <c r="N999" s="753">
        <v>813708.21</v>
      </c>
    </row>
    <row r="1000" spans="1:14" ht="14.4" customHeight="1" x14ac:dyDescent="0.3">
      <c r="A1000" s="747" t="s">
        <v>583</v>
      </c>
      <c r="B1000" s="748" t="s">
        <v>584</v>
      </c>
      <c r="C1000" s="749" t="s">
        <v>615</v>
      </c>
      <c r="D1000" s="750" t="s">
        <v>616</v>
      </c>
      <c r="E1000" s="751">
        <v>50113016</v>
      </c>
      <c r="F1000" s="750" t="s">
        <v>1664</v>
      </c>
      <c r="G1000" s="749" t="s">
        <v>619</v>
      </c>
      <c r="H1000" s="749">
        <v>210256</v>
      </c>
      <c r="I1000" s="749">
        <v>210256</v>
      </c>
      <c r="J1000" s="749" t="s">
        <v>1734</v>
      </c>
      <c r="K1000" s="749" t="s">
        <v>1735</v>
      </c>
      <c r="L1000" s="752">
        <v>114597.99</v>
      </c>
      <c r="M1000" s="752">
        <v>17</v>
      </c>
      <c r="N1000" s="753">
        <v>1948165.83</v>
      </c>
    </row>
    <row r="1001" spans="1:14" ht="14.4" customHeight="1" x14ac:dyDescent="0.3">
      <c r="A1001" s="747" t="s">
        <v>583</v>
      </c>
      <c r="B1001" s="748" t="s">
        <v>584</v>
      </c>
      <c r="C1001" s="749" t="s">
        <v>615</v>
      </c>
      <c r="D1001" s="750" t="s">
        <v>616</v>
      </c>
      <c r="E1001" s="751">
        <v>50113016</v>
      </c>
      <c r="F1001" s="750" t="s">
        <v>1664</v>
      </c>
      <c r="G1001" s="749" t="s">
        <v>619</v>
      </c>
      <c r="H1001" s="749">
        <v>210077</v>
      </c>
      <c r="I1001" s="749">
        <v>210077</v>
      </c>
      <c r="J1001" s="749" t="s">
        <v>1665</v>
      </c>
      <c r="K1001" s="749" t="s">
        <v>1666</v>
      </c>
      <c r="L1001" s="752">
        <v>3300</v>
      </c>
      <c r="M1001" s="752">
        <v>2</v>
      </c>
      <c r="N1001" s="753">
        <v>6600</v>
      </c>
    </row>
    <row r="1002" spans="1:14" ht="14.4" customHeight="1" x14ac:dyDescent="0.3">
      <c r="A1002" s="747" t="s">
        <v>583</v>
      </c>
      <c r="B1002" s="748" t="s">
        <v>584</v>
      </c>
      <c r="C1002" s="749" t="s">
        <v>615</v>
      </c>
      <c r="D1002" s="750" t="s">
        <v>616</v>
      </c>
      <c r="E1002" s="751">
        <v>50113016</v>
      </c>
      <c r="F1002" s="750" t="s">
        <v>1664</v>
      </c>
      <c r="G1002" s="749" t="s">
        <v>619</v>
      </c>
      <c r="H1002" s="749">
        <v>127193</v>
      </c>
      <c r="I1002" s="749">
        <v>27193</v>
      </c>
      <c r="J1002" s="749" t="s">
        <v>1736</v>
      </c>
      <c r="K1002" s="749" t="s">
        <v>1737</v>
      </c>
      <c r="L1002" s="752">
        <v>78826.98</v>
      </c>
      <c r="M1002" s="752">
        <v>36</v>
      </c>
      <c r="N1002" s="753">
        <v>2837771.28</v>
      </c>
    </row>
    <row r="1003" spans="1:14" ht="14.4" customHeight="1" x14ac:dyDescent="0.3">
      <c r="A1003" s="747" t="s">
        <v>583</v>
      </c>
      <c r="B1003" s="748" t="s">
        <v>584</v>
      </c>
      <c r="C1003" s="749" t="s">
        <v>615</v>
      </c>
      <c r="D1003" s="750" t="s">
        <v>616</v>
      </c>
      <c r="E1003" s="751">
        <v>50113016</v>
      </c>
      <c r="F1003" s="750" t="s">
        <v>1664</v>
      </c>
      <c r="G1003" s="749" t="s">
        <v>619</v>
      </c>
      <c r="H1003" s="749">
        <v>210773</v>
      </c>
      <c r="I1003" s="749">
        <v>210773</v>
      </c>
      <c r="J1003" s="749" t="s">
        <v>1738</v>
      </c>
      <c r="K1003" s="749" t="s">
        <v>1739</v>
      </c>
      <c r="L1003" s="752">
        <v>21920.147043059202</v>
      </c>
      <c r="M1003" s="752">
        <v>458.47614230000005</v>
      </c>
      <c r="N1003" s="753">
        <v>10049864.454950536</v>
      </c>
    </row>
    <row r="1004" spans="1:14" ht="14.4" customHeight="1" x14ac:dyDescent="0.3">
      <c r="A1004" s="747" t="s">
        <v>583</v>
      </c>
      <c r="B1004" s="748" t="s">
        <v>584</v>
      </c>
      <c r="C1004" s="749" t="s">
        <v>615</v>
      </c>
      <c r="D1004" s="750" t="s">
        <v>616</v>
      </c>
      <c r="E1004" s="751">
        <v>50113016</v>
      </c>
      <c r="F1004" s="750" t="s">
        <v>1664</v>
      </c>
      <c r="G1004" s="749" t="s">
        <v>619</v>
      </c>
      <c r="H1004" s="749">
        <v>210772</v>
      </c>
      <c r="I1004" s="749">
        <v>210772</v>
      </c>
      <c r="J1004" s="749" t="s">
        <v>1738</v>
      </c>
      <c r="K1004" s="749" t="s">
        <v>806</v>
      </c>
      <c r="L1004" s="752">
        <v>8771.5665403359762</v>
      </c>
      <c r="M1004" s="752">
        <v>280.28500000000003</v>
      </c>
      <c r="N1004" s="753">
        <v>2458538.5277580693</v>
      </c>
    </row>
    <row r="1005" spans="1:14" ht="14.4" customHeight="1" x14ac:dyDescent="0.3">
      <c r="A1005" s="747" t="s">
        <v>583</v>
      </c>
      <c r="B1005" s="748" t="s">
        <v>584</v>
      </c>
      <c r="C1005" s="749" t="s">
        <v>615</v>
      </c>
      <c r="D1005" s="750" t="s">
        <v>616</v>
      </c>
      <c r="E1005" s="751">
        <v>50113016</v>
      </c>
      <c r="F1005" s="750" t="s">
        <v>1664</v>
      </c>
      <c r="G1005" s="749" t="s">
        <v>619</v>
      </c>
      <c r="H1005" s="749">
        <v>209462</v>
      </c>
      <c r="I1005" s="749">
        <v>209462</v>
      </c>
      <c r="J1005" s="749" t="s">
        <v>1740</v>
      </c>
      <c r="K1005" s="749" t="s">
        <v>1741</v>
      </c>
      <c r="L1005" s="752">
        <v>619.63</v>
      </c>
      <c r="M1005" s="752">
        <v>1.9239999999999999</v>
      </c>
      <c r="N1005" s="753">
        <v>1192.16812</v>
      </c>
    </row>
    <row r="1006" spans="1:14" ht="14.4" customHeight="1" x14ac:dyDescent="0.3">
      <c r="A1006" s="747" t="s">
        <v>583</v>
      </c>
      <c r="B1006" s="748" t="s">
        <v>584</v>
      </c>
      <c r="C1006" s="749" t="s">
        <v>615</v>
      </c>
      <c r="D1006" s="750" t="s">
        <v>616</v>
      </c>
      <c r="E1006" s="751">
        <v>50113016</v>
      </c>
      <c r="F1006" s="750" t="s">
        <v>1664</v>
      </c>
      <c r="G1006" s="749" t="s">
        <v>619</v>
      </c>
      <c r="H1006" s="749">
        <v>193870</v>
      </c>
      <c r="I1006" s="749">
        <v>193870</v>
      </c>
      <c r="J1006" s="749" t="s">
        <v>1742</v>
      </c>
      <c r="K1006" s="749" t="s">
        <v>1743</v>
      </c>
      <c r="L1006" s="752">
        <v>76051.69462843069</v>
      </c>
      <c r="M1006" s="752">
        <v>138</v>
      </c>
      <c r="N1006" s="753">
        <v>10495133.858723436</v>
      </c>
    </row>
    <row r="1007" spans="1:14" ht="14.4" customHeight="1" x14ac:dyDescent="0.3">
      <c r="A1007" s="747" t="s">
        <v>583</v>
      </c>
      <c r="B1007" s="748" t="s">
        <v>584</v>
      </c>
      <c r="C1007" s="749" t="s">
        <v>615</v>
      </c>
      <c r="D1007" s="750" t="s">
        <v>616</v>
      </c>
      <c r="E1007" s="751">
        <v>50113016</v>
      </c>
      <c r="F1007" s="750" t="s">
        <v>1664</v>
      </c>
      <c r="G1007" s="749" t="s">
        <v>619</v>
      </c>
      <c r="H1007" s="749">
        <v>501226</v>
      </c>
      <c r="I1007" s="749">
        <v>194334</v>
      </c>
      <c r="J1007" s="749" t="s">
        <v>1744</v>
      </c>
      <c r="K1007" s="749" t="s">
        <v>585</v>
      </c>
      <c r="L1007" s="752">
        <v>53185.540000000015</v>
      </c>
      <c r="M1007" s="752">
        <v>23</v>
      </c>
      <c r="N1007" s="753">
        <v>1223267.4200000004</v>
      </c>
    </row>
    <row r="1008" spans="1:14" ht="14.4" customHeight="1" x14ac:dyDescent="0.3">
      <c r="A1008" s="747" t="s">
        <v>583</v>
      </c>
      <c r="B1008" s="748" t="s">
        <v>584</v>
      </c>
      <c r="C1008" s="749" t="s">
        <v>615</v>
      </c>
      <c r="D1008" s="750" t="s">
        <v>616</v>
      </c>
      <c r="E1008" s="751">
        <v>50113016</v>
      </c>
      <c r="F1008" s="750" t="s">
        <v>1664</v>
      </c>
      <c r="G1008" s="749" t="s">
        <v>619</v>
      </c>
      <c r="H1008" s="749">
        <v>127190</v>
      </c>
      <c r="I1008" s="749">
        <v>27190</v>
      </c>
      <c r="J1008" s="749" t="s">
        <v>1745</v>
      </c>
      <c r="K1008" s="749" t="s">
        <v>1746</v>
      </c>
      <c r="L1008" s="752">
        <v>28544.97</v>
      </c>
      <c r="M1008" s="752">
        <v>10</v>
      </c>
      <c r="N1008" s="753">
        <v>285449.7</v>
      </c>
    </row>
    <row r="1009" spans="1:14" ht="14.4" customHeight="1" x14ac:dyDescent="0.3">
      <c r="A1009" s="747" t="s">
        <v>583</v>
      </c>
      <c r="B1009" s="748" t="s">
        <v>584</v>
      </c>
      <c r="C1009" s="749" t="s">
        <v>615</v>
      </c>
      <c r="D1009" s="750" t="s">
        <v>616</v>
      </c>
      <c r="E1009" s="751">
        <v>50113016</v>
      </c>
      <c r="F1009" s="750" t="s">
        <v>1664</v>
      </c>
      <c r="G1009" s="749" t="s">
        <v>619</v>
      </c>
      <c r="H1009" s="749">
        <v>127191</v>
      </c>
      <c r="I1009" s="749">
        <v>27191</v>
      </c>
      <c r="J1009" s="749" t="s">
        <v>1747</v>
      </c>
      <c r="K1009" s="749" t="s">
        <v>1748</v>
      </c>
      <c r="L1009" s="752">
        <v>57847.599999999991</v>
      </c>
      <c r="M1009" s="752">
        <v>10</v>
      </c>
      <c r="N1009" s="753">
        <v>578475.99999999988</v>
      </c>
    </row>
    <row r="1010" spans="1:14" ht="14.4" customHeight="1" x14ac:dyDescent="0.3">
      <c r="A1010" s="747" t="s">
        <v>583</v>
      </c>
      <c r="B1010" s="748" t="s">
        <v>584</v>
      </c>
      <c r="C1010" s="749" t="s">
        <v>615</v>
      </c>
      <c r="D1010" s="750" t="s">
        <v>616</v>
      </c>
      <c r="E1010" s="751">
        <v>50113016</v>
      </c>
      <c r="F1010" s="750" t="s">
        <v>1664</v>
      </c>
      <c r="G1010" s="749" t="s">
        <v>619</v>
      </c>
      <c r="H1010" s="749">
        <v>127192</v>
      </c>
      <c r="I1010" s="749">
        <v>27192</v>
      </c>
      <c r="J1010" s="749" t="s">
        <v>1749</v>
      </c>
      <c r="K1010" s="749" t="s">
        <v>1750</v>
      </c>
      <c r="L1010" s="752">
        <v>111446.53000000009</v>
      </c>
      <c r="M1010" s="752">
        <v>67</v>
      </c>
      <c r="N1010" s="753">
        <v>7466917.5100000054</v>
      </c>
    </row>
    <row r="1011" spans="1:14" ht="14.4" customHeight="1" x14ac:dyDescent="0.3">
      <c r="A1011" s="747" t="s">
        <v>583</v>
      </c>
      <c r="B1011" s="748" t="s">
        <v>584</v>
      </c>
      <c r="C1011" s="749" t="s">
        <v>615</v>
      </c>
      <c r="D1011" s="750" t="s">
        <v>616</v>
      </c>
      <c r="E1011" s="751">
        <v>50113016</v>
      </c>
      <c r="F1011" s="750" t="s">
        <v>1664</v>
      </c>
      <c r="G1011" s="749" t="s">
        <v>637</v>
      </c>
      <c r="H1011" s="749">
        <v>194326</v>
      </c>
      <c r="I1011" s="749">
        <v>194326</v>
      </c>
      <c r="J1011" s="749" t="s">
        <v>1667</v>
      </c>
      <c r="K1011" s="749" t="s">
        <v>1668</v>
      </c>
      <c r="L1011" s="752">
        <v>128372.11250000002</v>
      </c>
      <c r="M1011" s="752">
        <v>4</v>
      </c>
      <c r="N1011" s="753">
        <v>513488.45000000007</v>
      </c>
    </row>
    <row r="1012" spans="1:14" ht="14.4" customHeight="1" x14ac:dyDescent="0.3">
      <c r="A1012" s="747" t="s">
        <v>583</v>
      </c>
      <c r="B1012" s="748" t="s">
        <v>584</v>
      </c>
      <c r="C1012" s="749" t="s">
        <v>615</v>
      </c>
      <c r="D1012" s="750" t="s">
        <v>616</v>
      </c>
      <c r="E1012" s="751">
        <v>50113016</v>
      </c>
      <c r="F1012" s="750" t="s">
        <v>1664</v>
      </c>
      <c r="G1012" s="749" t="s">
        <v>637</v>
      </c>
      <c r="H1012" s="749">
        <v>168322</v>
      </c>
      <c r="I1012" s="749">
        <v>168322</v>
      </c>
      <c r="J1012" s="749" t="s">
        <v>1751</v>
      </c>
      <c r="K1012" s="749" t="s">
        <v>1752</v>
      </c>
      <c r="L1012" s="752">
        <v>25142.26</v>
      </c>
      <c r="M1012" s="752">
        <v>8</v>
      </c>
      <c r="N1012" s="753">
        <v>201138.08</v>
      </c>
    </row>
    <row r="1013" spans="1:14" ht="14.4" customHeight="1" x14ac:dyDescent="0.3">
      <c r="A1013" s="747" t="s">
        <v>583</v>
      </c>
      <c r="B1013" s="748" t="s">
        <v>584</v>
      </c>
      <c r="C1013" s="749" t="s">
        <v>615</v>
      </c>
      <c r="D1013" s="750" t="s">
        <v>616</v>
      </c>
      <c r="E1013" s="751">
        <v>50113016</v>
      </c>
      <c r="F1013" s="750" t="s">
        <v>1664</v>
      </c>
      <c r="G1013" s="749" t="s">
        <v>637</v>
      </c>
      <c r="H1013" s="749">
        <v>129248</v>
      </c>
      <c r="I1013" s="749">
        <v>29248</v>
      </c>
      <c r="J1013" s="749" t="s">
        <v>1753</v>
      </c>
      <c r="K1013" s="749" t="s">
        <v>1754</v>
      </c>
      <c r="L1013" s="752">
        <v>9150.3280065869731</v>
      </c>
      <c r="M1013" s="752">
        <v>246.00000000000003</v>
      </c>
      <c r="N1013" s="753">
        <v>2250980.6896203957</v>
      </c>
    </row>
    <row r="1014" spans="1:14" ht="14.4" customHeight="1" x14ac:dyDescent="0.3">
      <c r="A1014" s="747" t="s">
        <v>583</v>
      </c>
      <c r="B1014" s="748" t="s">
        <v>584</v>
      </c>
      <c r="C1014" s="749" t="s">
        <v>615</v>
      </c>
      <c r="D1014" s="750" t="s">
        <v>616</v>
      </c>
      <c r="E1014" s="751">
        <v>50113016</v>
      </c>
      <c r="F1014" s="750" t="s">
        <v>1664</v>
      </c>
      <c r="G1014" s="749" t="s">
        <v>637</v>
      </c>
      <c r="H1014" s="749">
        <v>850255</v>
      </c>
      <c r="I1014" s="749">
        <v>167725</v>
      </c>
      <c r="J1014" s="749" t="s">
        <v>1755</v>
      </c>
      <c r="K1014" s="749" t="s">
        <v>1523</v>
      </c>
      <c r="L1014" s="752">
        <v>17499.900000000001</v>
      </c>
      <c r="M1014" s="752">
        <v>9</v>
      </c>
      <c r="N1014" s="753">
        <v>157499.1</v>
      </c>
    </row>
    <row r="1015" spans="1:14" ht="14.4" customHeight="1" x14ac:dyDescent="0.3">
      <c r="A1015" s="747" t="s">
        <v>583</v>
      </c>
      <c r="B1015" s="748" t="s">
        <v>584</v>
      </c>
      <c r="C1015" s="749" t="s">
        <v>615</v>
      </c>
      <c r="D1015" s="750" t="s">
        <v>616</v>
      </c>
      <c r="E1015" s="751">
        <v>50113016</v>
      </c>
      <c r="F1015" s="750" t="s">
        <v>1664</v>
      </c>
      <c r="G1015" s="749" t="s">
        <v>637</v>
      </c>
      <c r="H1015" s="749">
        <v>167728</v>
      </c>
      <c r="I1015" s="749">
        <v>167728</v>
      </c>
      <c r="J1015" s="749" t="s">
        <v>1756</v>
      </c>
      <c r="K1015" s="749" t="s">
        <v>1757</v>
      </c>
      <c r="L1015" s="752">
        <v>67554.339999999982</v>
      </c>
      <c r="M1015" s="752">
        <v>14</v>
      </c>
      <c r="N1015" s="753">
        <v>945760.75999999978</v>
      </c>
    </row>
    <row r="1016" spans="1:14" ht="14.4" customHeight="1" x14ac:dyDescent="0.3">
      <c r="A1016" s="747" t="s">
        <v>583</v>
      </c>
      <c r="B1016" s="748" t="s">
        <v>584</v>
      </c>
      <c r="C1016" s="749" t="s">
        <v>615</v>
      </c>
      <c r="D1016" s="750" t="s">
        <v>616</v>
      </c>
      <c r="E1016" s="751">
        <v>50113016</v>
      </c>
      <c r="F1016" s="750" t="s">
        <v>1664</v>
      </c>
      <c r="G1016" s="749" t="s">
        <v>637</v>
      </c>
      <c r="H1016" s="749">
        <v>193648</v>
      </c>
      <c r="I1016" s="749">
        <v>193648</v>
      </c>
      <c r="J1016" s="749" t="s">
        <v>1758</v>
      </c>
      <c r="K1016" s="749" t="s">
        <v>1759</v>
      </c>
      <c r="L1016" s="752">
        <v>62406.666666666664</v>
      </c>
      <c r="M1016" s="752">
        <v>6</v>
      </c>
      <c r="N1016" s="753">
        <v>374440</v>
      </c>
    </row>
    <row r="1017" spans="1:14" ht="14.4" customHeight="1" x14ac:dyDescent="0.3">
      <c r="A1017" s="747" t="s">
        <v>583</v>
      </c>
      <c r="B1017" s="748" t="s">
        <v>584</v>
      </c>
      <c r="C1017" s="749" t="s">
        <v>615</v>
      </c>
      <c r="D1017" s="750" t="s">
        <v>616</v>
      </c>
      <c r="E1017" s="751">
        <v>50113016</v>
      </c>
      <c r="F1017" s="750" t="s">
        <v>1664</v>
      </c>
      <c r="G1017" s="749" t="s">
        <v>619</v>
      </c>
      <c r="H1017" s="749">
        <v>194246</v>
      </c>
      <c r="I1017" s="749">
        <v>194246</v>
      </c>
      <c r="J1017" s="749" t="s">
        <v>1760</v>
      </c>
      <c r="K1017" s="749" t="s">
        <v>1761</v>
      </c>
      <c r="L1017" s="752">
        <v>42987.942474226838</v>
      </c>
      <c r="M1017" s="752">
        <v>97</v>
      </c>
      <c r="N1017" s="753">
        <v>4169830.4200000037</v>
      </c>
    </row>
    <row r="1018" spans="1:14" ht="14.4" customHeight="1" x14ac:dyDescent="0.3">
      <c r="A1018" s="747" t="s">
        <v>583</v>
      </c>
      <c r="B1018" s="748" t="s">
        <v>584</v>
      </c>
      <c r="C1018" s="749" t="s">
        <v>615</v>
      </c>
      <c r="D1018" s="750" t="s">
        <v>616</v>
      </c>
      <c r="E1018" s="751">
        <v>50113016</v>
      </c>
      <c r="F1018" s="750" t="s">
        <v>1664</v>
      </c>
      <c r="G1018" s="749" t="s">
        <v>619</v>
      </c>
      <c r="H1018" s="749">
        <v>185101</v>
      </c>
      <c r="I1018" s="749">
        <v>185101</v>
      </c>
      <c r="J1018" s="749" t="s">
        <v>1762</v>
      </c>
      <c r="K1018" s="749" t="s">
        <v>1620</v>
      </c>
      <c r="L1018" s="752">
        <v>72961.336118192005</v>
      </c>
      <c r="M1018" s="752">
        <v>24.462</v>
      </c>
      <c r="N1018" s="753">
        <v>1784780.2041232127</v>
      </c>
    </row>
    <row r="1019" spans="1:14" ht="14.4" customHeight="1" x14ac:dyDescent="0.3">
      <c r="A1019" s="747" t="s">
        <v>583</v>
      </c>
      <c r="B1019" s="748" t="s">
        <v>584</v>
      </c>
      <c r="C1019" s="749" t="s">
        <v>615</v>
      </c>
      <c r="D1019" s="750" t="s">
        <v>616</v>
      </c>
      <c r="E1019" s="751">
        <v>50113016</v>
      </c>
      <c r="F1019" s="750" t="s">
        <v>1664</v>
      </c>
      <c r="G1019" s="749" t="s">
        <v>619</v>
      </c>
      <c r="H1019" s="749">
        <v>193836</v>
      </c>
      <c r="I1019" s="749">
        <v>193836</v>
      </c>
      <c r="J1019" s="749" t="s">
        <v>1763</v>
      </c>
      <c r="K1019" s="749" t="s">
        <v>1764</v>
      </c>
      <c r="L1019" s="752">
        <v>16706.301223984232</v>
      </c>
      <c r="M1019" s="752">
        <v>37.794000000000004</v>
      </c>
      <c r="N1019" s="753">
        <v>631397.94845926017</v>
      </c>
    </row>
    <row r="1020" spans="1:14" ht="14.4" customHeight="1" x14ac:dyDescent="0.3">
      <c r="A1020" s="747" t="s">
        <v>583</v>
      </c>
      <c r="B1020" s="748" t="s">
        <v>584</v>
      </c>
      <c r="C1020" s="749" t="s">
        <v>615</v>
      </c>
      <c r="D1020" s="750" t="s">
        <v>616</v>
      </c>
      <c r="E1020" s="751">
        <v>50113016</v>
      </c>
      <c r="F1020" s="750" t="s">
        <v>1664</v>
      </c>
      <c r="G1020" s="749" t="s">
        <v>619</v>
      </c>
      <c r="H1020" s="749">
        <v>193834</v>
      </c>
      <c r="I1020" s="749">
        <v>193834</v>
      </c>
      <c r="J1020" s="749" t="s">
        <v>1763</v>
      </c>
      <c r="K1020" s="749" t="s">
        <v>1765</v>
      </c>
      <c r="L1020" s="752">
        <v>8478.6268814120831</v>
      </c>
      <c r="M1020" s="752">
        <v>27.000000000000007</v>
      </c>
      <c r="N1020" s="753">
        <v>228922.92579812632</v>
      </c>
    </row>
    <row r="1021" spans="1:14" ht="14.4" customHeight="1" x14ac:dyDescent="0.3">
      <c r="A1021" s="747" t="s">
        <v>583</v>
      </c>
      <c r="B1021" s="748" t="s">
        <v>584</v>
      </c>
      <c r="C1021" s="749" t="s">
        <v>615</v>
      </c>
      <c r="D1021" s="750" t="s">
        <v>616</v>
      </c>
      <c r="E1021" s="751">
        <v>50113016</v>
      </c>
      <c r="F1021" s="750" t="s">
        <v>1664</v>
      </c>
      <c r="G1021" s="749" t="s">
        <v>637</v>
      </c>
      <c r="H1021" s="749">
        <v>168973</v>
      </c>
      <c r="I1021" s="749">
        <v>168973</v>
      </c>
      <c r="J1021" s="749" t="s">
        <v>1669</v>
      </c>
      <c r="K1021" s="749" t="s">
        <v>1670</v>
      </c>
      <c r="L1021" s="752">
        <v>16842.407999999999</v>
      </c>
      <c r="M1021" s="752">
        <v>25</v>
      </c>
      <c r="N1021" s="753">
        <v>421060.19999999995</v>
      </c>
    </row>
    <row r="1022" spans="1:14" ht="14.4" customHeight="1" thickBot="1" x14ac:dyDescent="0.35">
      <c r="A1022" s="754" t="s">
        <v>583</v>
      </c>
      <c r="B1022" s="755" t="s">
        <v>584</v>
      </c>
      <c r="C1022" s="756" t="s">
        <v>615</v>
      </c>
      <c r="D1022" s="757" t="s">
        <v>616</v>
      </c>
      <c r="E1022" s="758">
        <v>50113016</v>
      </c>
      <c r="F1022" s="757" t="s">
        <v>1664</v>
      </c>
      <c r="G1022" s="756" t="s">
        <v>619</v>
      </c>
      <c r="H1022" s="756">
        <v>219085</v>
      </c>
      <c r="I1022" s="756">
        <v>219085</v>
      </c>
      <c r="J1022" s="756" t="s">
        <v>1766</v>
      </c>
      <c r="K1022" s="756" t="s">
        <v>1767</v>
      </c>
      <c r="L1022" s="759">
        <v>46252.424808259595</v>
      </c>
      <c r="M1022" s="759">
        <v>113</v>
      </c>
      <c r="N1022" s="760">
        <v>5226524.0033333339</v>
      </c>
    </row>
  </sheetData>
  <autoFilter ref="A4:N4"/>
  <mergeCells count="3">
    <mergeCell ref="C3:I3"/>
    <mergeCell ref="J3:K3"/>
    <mergeCell ref="A1:N1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8">
    <tabColor theme="0" tint="-0.249977111117893"/>
    <pageSetUpPr fitToPage="1"/>
  </sheetPr>
  <dimension ref="A1:F119"/>
  <sheetViews>
    <sheetView showGridLines="0" showRowColHeaders="0" workbookViewId="0">
      <pane ySplit="4" topLeftCell="A5" activePane="bottomLeft" state="frozen"/>
      <selection activeCell="A6" sqref="A6"/>
      <selection pane="bottomLeft" sqref="A1:F1"/>
    </sheetView>
  </sheetViews>
  <sheetFormatPr defaultRowHeight="14.4" customHeight="1" x14ac:dyDescent="0.3"/>
  <cols>
    <col min="1" max="1" width="46.6640625" style="247" customWidth="1"/>
    <col min="2" max="2" width="10" style="329" customWidth="1"/>
    <col min="3" max="3" width="5.5546875" style="332" customWidth="1"/>
    <col min="4" max="4" width="10.88671875" style="329" customWidth="1"/>
    <col min="5" max="5" width="5.5546875" style="332" customWidth="1"/>
    <col min="6" max="6" width="10.88671875" style="329" customWidth="1"/>
    <col min="7" max="16384" width="8.88671875" style="247"/>
  </cols>
  <sheetData>
    <row r="1" spans="1:6" ht="37.200000000000003" customHeight="1" thickBot="1" x14ac:dyDescent="0.4">
      <c r="A1" s="550" t="s">
        <v>205</v>
      </c>
      <c r="B1" s="551"/>
      <c r="C1" s="551"/>
      <c r="D1" s="551"/>
      <c r="E1" s="551"/>
      <c r="F1" s="551"/>
    </row>
    <row r="2" spans="1:6" ht="14.4" customHeight="1" thickBot="1" x14ac:dyDescent="0.35">
      <c r="A2" s="371" t="s">
        <v>328</v>
      </c>
      <c r="B2" s="67"/>
      <c r="C2" s="68"/>
      <c r="D2" s="69"/>
      <c r="E2" s="68"/>
      <c r="F2" s="69"/>
    </row>
    <row r="3" spans="1:6" ht="14.4" customHeight="1" thickBot="1" x14ac:dyDescent="0.35">
      <c r="A3" s="205"/>
      <c r="B3" s="552" t="s">
        <v>160</v>
      </c>
      <c r="C3" s="553"/>
      <c r="D3" s="554" t="s">
        <v>159</v>
      </c>
      <c r="E3" s="553"/>
      <c r="F3" s="105" t="s">
        <v>3</v>
      </c>
    </row>
    <row r="4" spans="1:6" ht="14.4" customHeight="1" thickBot="1" x14ac:dyDescent="0.35">
      <c r="A4" s="761" t="s">
        <v>184</v>
      </c>
      <c r="B4" s="762" t="s">
        <v>14</v>
      </c>
      <c r="C4" s="763" t="s">
        <v>2</v>
      </c>
      <c r="D4" s="762" t="s">
        <v>14</v>
      </c>
      <c r="E4" s="763" t="s">
        <v>2</v>
      </c>
      <c r="F4" s="764" t="s">
        <v>14</v>
      </c>
    </row>
    <row r="5" spans="1:6" ht="14.4" customHeight="1" x14ac:dyDescent="0.3">
      <c r="A5" s="775" t="s">
        <v>1768</v>
      </c>
      <c r="B5" s="745">
        <v>7576.2</v>
      </c>
      <c r="C5" s="765">
        <v>3.5000696745722322E-2</v>
      </c>
      <c r="D5" s="745">
        <v>208882.34809807292</v>
      </c>
      <c r="E5" s="765">
        <v>0.96499930325427763</v>
      </c>
      <c r="F5" s="746">
        <v>216458.54809807293</v>
      </c>
    </row>
    <row r="6" spans="1:6" ht="14.4" customHeight="1" x14ac:dyDescent="0.3">
      <c r="A6" s="776" t="s">
        <v>1769</v>
      </c>
      <c r="B6" s="752">
        <v>6894.31</v>
      </c>
      <c r="C6" s="766">
        <v>3.370820127314663E-2</v>
      </c>
      <c r="D6" s="752">
        <v>197634.84728530131</v>
      </c>
      <c r="E6" s="766">
        <v>0.96629179872685333</v>
      </c>
      <c r="F6" s="753">
        <v>204529.15728530131</v>
      </c>
    </row>
    <row r="7" spans="1:6" ht="14.4" customHeight="1" x14ac:dyDescent="0.3">
      <c r="A7" s="776" t="s">
        <v>1770</v>
      </c>
      <c r="B7" s="752">
        <v>324792.21999999997</v>
      </c>
      <c r="C7" s="766">
        <v>9.6550804194504777E-2</v>
      </c>
      <c r="D7" s="752">
        <v>3039159.2531093834</v>
      </c>
      <c r="E7" s="766">
        <v>0.90344919580549532</v>
      </c>
      <c r="F7" s="753">
        <v>3363951.4731093831</v>
      </c>
    </row>
    <row r="8" spans="1:6" ht="14.4" customHeight="1" x14ac:dyDescent="0.3">
      <c r="A8" s="776" t="s">
        <v>1771</v>
      </c>
      <c r="B8" s="752"/>
      <c r="C8" s="766">
        <v>0</v>
      </c>
      <c r="D8" s="752">
        <v>107745.64</v>
      </c>
      <c r="E8" s="766">
        <v>1</v>
      </c>
      <c r="F8" s="753">
        <v>107745.64</v>
      </c>
    </row>
    <row r="9" spans="1:6" ht="14.4" customHeight="1" x14ac:dyDescent="0.3">
      <c r="A9" s="776" t="s">
        <v>1772</v>
      </c>
      <c r="B9" s="752"/>
      <c r="C9" s="766">
        <v>0</v>
      </c>
      <c r="D9" s="752">
        <v>28.51</v>
      </c>
      <c r="E9" s="766">
        <v>1</v>
      </c>
      <c r="F9" s="753">
        <v>28.51</v>
      </c>
    </row>
    <row r="10" spans="1:6" ht="14.4" customHeight="1" thickBot="1" x14ac:dyDescent="0.35">
      <c r="A10" s="777" t="s">
        <v>1773</v>
      </c>
      <c r="B10" s="768">
        <v>435582.3899999999</v>
      </c>
      <c r="C10" s="769">
        <v>1.3071300486011163E-2</v>
      </c>
      <c r="D10" s="768">
        <v>32887987.094624568</v>
      </c>
      <c r="E10" s="769">
        <v>0.98692869951398876</v>
      </c>
      <c r="F10" s="770">
        <v>33323569.484624568</v>
      </c>
    </row>
    <row r="11" spans="1:6" ht="14.4" customHeight="1" thickBot="1" x14ac:dyDescent="0.35">
      <c r="A11" s="771" t="s">
        <v>3</v>
      </c>
      <c r="B11" s="772">
        <v>774845.11999999988</v>
      </c>
      <c r="C11" s="773">
        <v>2.0820056744810002E-2</v>
      </c>
      <c r="D11" s="772">
        <v>36441437.693117328</v>
      </c>
      <c r="E11" s="773">
        <v>0.97917994325519009</v>
      </c>
      <c r="F11" s="774">
        <v>37216282.813117325</v>
      </c>
    </row>
    <row r="12" spans="1:6" ht="14.4" customHeight="1" thickBot="1" x14ac:dyDescent="0.35"/>
    <row r="13" spans="1:6" ht="14.4" customHeight="1" x14ac:dyDescent="0.3">
      <c r="A13" s="775" t="s">
        <v>1774</v>
      </c>
      <c r="B13" s="745"/>
      <c r="C13" s="765">
        <v>0</v>
      </c>
      <c r="D13" s="745">
        <v>2511.58</v>
      </c>
      <c r="E13" s="765">
        <v>1</v>
      </c>
      <c r="F13" s="746">
        <v>2511.58</v>
      </c>
    </row>
    <row r="14" spans="1:6" ht="14.4" customHeight="1" x14ac:dyDescent="0.3">
      <c r="A14" s="776" t="s">
        <v>1775</v>
      </c>
      <c r="B14" s="752"/>
      <c r="C14" s="766">
        <v>0</v>
      </c>
      <c r="D14" s="752">
        <v>2794.27</v>
      </c>
      <c r="E14" s="766">
        <v>1</v>
      </c>
      <c r="F14" s="753">
        <v>2794.27</v>
      </c>
    </row>
    <row r="15" spans="1:6" ht="14.4" customHeight="1" x14ac:dyDescent="0.3">
      <c r="A15" s="776" t="s">
        <v>1776</v>
      </c>
      <c r="B15" s="752"/>
      <c r="C15" s="766">
        <v>0</v>
      </c>
      <c r="D15" s="752">
        <v>65.370000000000019</v>
      </c>
      <c r="E15" s="766">
        <v>1</v>
      </c>
      <c r="F15" s="753">
        <v>65.370000000000019</v>
      </c>
    </row>
    <row r="16" spans="1:6" ht="14.4" customHeight="1" x14ac:dyDescent="0.3">
      <c r="A16" s="776" t="s">
        <v>1777</v>
      </c>
      <c r="B16" s="752"/>
      <c r="C16" s="766">
        <v>0</v>
      </c>
      <c r="D16" s="752">
        <v>135.85999999999999</v>
      </c>
      <c r="E16" s="766">
        <v>1</v>
      </c>
      <c r="F16" s="753">
        <v>135.85999999999999</v>
      </c>
    </row>
    <row r="17" spans="1:6" ht="14.4" customHeight="1" x14ac:dyDescent="0.3">
      <c r="A17" s="776" t="s">
        <v>1778</v>
      </c>
      <c r="B17" s="752"/>
      <c r="C17" s="766">
        <v>0</v>
      </c>
      <c r="D17" s="752">
        <v>25909.74</v>
      </c>
      <c r="E17" s="766">
        <v>1</v>
      </c>
      <c r="F17" s="753">
        <v>25909.74</v>
      </c>
    </row>
    <row r="18" spans="1:6" ht="14.4" customHeight="1" x14ac:dyDescent="0.3">
      <c r="A18" s="776" t="s">
        <v>1779</v>
      </c>
      <c r="B18" s="752">
        <v>8191.8199999999988</v>
      </c>
      <c r="C18" s="766">
        <v>0.24306960453439222</v>
      </c>
      <c r="D18" s="752">
        <v>25509.719999999998</v>
      </c>
      <c r="E18" s="766">
        <v>0.75693039546560792</v>
      </c>
      <c r="F18" s="753">
        <v>33701.539999999994</v>
      </c>
    </row>
    <row r="19" spans="1:6" ht="14.4" customHeight="1" x14ac:dyDescent="0.3">
      <c r="A19" s="776" t="s">
        <v>1780</v>
      </c>
      <c r="B19" s="752"/>
      <c r="C19" s="766">
        <v>0</v>
      </c>
      <c r="D19" s="752">
        <v>523.37</v>
      </c>
      <c r="E19" s="766">
        <v>1</v>
      </c>
      <c r="F19" s="753">
        <v>523.37</v>
      </c>
    </row>
    <row r="20" spans="1:6" ht="14.4" customHeight="1" x14ac:dyDescent="0.3">
      <c r="A20" s="776" t="s">
        <v>1781</v>
      </c>
      <c r="B20" s="752"/>
      <c r="C20" s="766">
        <v>0</v>
      </c>
      <c r="D20" s="752">
        <v>325.40999999999997</v>
      </c>
      <c r="E20" s="766">
        <v>1</v>
      </c>
      <c r="F20" s="753">
        <v>325.40999999999997</v>
      </c>
    </row>
    <row r="21" spans="1:6" ht="14.4" customHeight="1" x14ac:dyDescent="0.3">
      <c r="A21" s="776" t="s">
        <v>1782</v>
      </c>
      <c r="B21" s="752"/>
      <c r="C21" s="766">
        <v>0</v>
      </c>
      <c r="D21" s="752">
        <v>111.25</v>
      </c>
      <c r="E21" s="766">
        <v>1</v>
      </c>
      <c r="F21" s="753">
        <v>111.25</v>
      </c>
    </row>
    <row r="22" spans="1:6" ht="14.4" customHeight="1" x14ac:dyDescent="0.3">
      <c r="A22" s="776" t="s">
        <v>1783</v>
      </c>
      <c r="B22" s="752"/>
      <c r="C22" s="766">
        <v>0</v>
      </c>
      <c r="D22" s="752">
        <v>59467.549999999996</v>
      </c>
      <c r="E22" s="766">
        <v>1</v>
      </c>
      <c r="F22" s="753">
        <v>59467.549999999996</v>
      </c>
    </row>
    <row r="23" spans="1:6" ht="14.4" customHeight="1" x14ac:dyDescent="0.3">
      <c r="A23" s="776" t="s">
        <v>1784</v>
      </c>
      <c r="B23" s="752"/>
      <c r="C23" s="766">
        <v>0</v>
      </c>
      <c r="D23" s="752">
        <v>476.8</v>
      </c>
      <c r="E23" s="766">
        <v>1</v>
      </c>
      <c r="F23" s="753">
        <v>476.8</v>
      </c>
    </row>
    <row r="24" spans="1:6" ht="14.4" customHeight="1" x14ac:dyDescent="0.3">
      <c r="A24" s="776" t="s">
        <v>1785</v>
      </c>
      <c r="B24" s="752"/>
      <c r="C24" s="766">
        <v>0</v>
      </c>
      <c r="D24" s="752">
        <v>781.7</v>
      </c>
      <c r="E24" s="766">
        <v>1</v>
      </c>
      <c r="F24" s="753">
        <v>781.7</v>
      </c>
    </row>
    <row r="25" spans="1:6" ht="14.4" customHeight="1" x14ac:dyDescent="0.3">
      <c r="A25" s="776" t="s">
        <v>1786</v>
      </c>
      <c r="B25" s="752"/>
      <c r="C25" s="766">
        <v>0</v>
      </c>
      <c r="D25" s="752">
        <v>391.08</v>
      </c>
      <c r="E25" s="766">
        <v>1</v>
      </c>
      <c r="F25" s="753">
        <v>391.08</v>
      </c>
    </row>
    <row r="26" spans="1:6" ht="14.4" customHeight="1" x14ac:dyDescent="0.3">
      <c r="A26" s="776" t="s">
        <v>1787</v>
      </c>
      <c r="B26" s="752"/>
      <c r="C26" s="766">
        <v>0</v>
      </c>
      <c r="D26" s="752">
        <v>462.5</v>
      </c>
      <c r="E26" s="766">
        <v>1</v>
      </c>
      <c r="F26" s="753">
        <v>462.5</v>
      </c>
    </row>
    <row r="27" spans="1:6" ht="14.4" customHeight="1" x14ac:dyDescent="0.3">
      <c r="A27" s="776" t="s">
        <v>1788</v>
      </c>
      <c r="B27" s="752"/>
      <c r="C27" s="766">
        <v>0</v>
      </c>
      <c r="D27" s="752">
        <v>577.64</v>
      </c>
      <c r="E27" s="766">
        <v>1</v>
      </c>
      <c r="F27" s="753">
        <v>577.64</v>
      </c>
    </row>
    <row r="28" spans="1:6" ht="14.4" customHeight="1" x14ac:dyDescent="0.3">
      <c r="A28" s="776" t="s">
        <v>1789</v>
      </c>
      <c r="B28" s="752"/>
      <c r="C28" s="766">
        <v>0</v>
      </c>
      <c r="D28" s="752">
        <v>1618.2500000000002</v>
      </c>
      <c r="E28" s="766">
        <v>1</v>
      </c>
      <c r="F28" s="753">
        <v>1618.2500000000002</v>
      </c>
    </row>
    <row r="29" spans="1:6" ht="14.4" customHeight="1" x14ac:dyDescent="0.3">
      <c r="A29" s="776" t="s">
        <v>1790</v>
      </c>
      <c r="B29" s="752"/>
      <c r="C29" s="766">
        <v>0</v>
      </c>
      <c r="D29" s="752">
        <v>2683.5440021088393</v>
      </c>
      <c r="E29" s="766">
        <v>1</v>
      </c>
      <c r="F29" s="753">
        <v>2683.5440021088393</v>
      </c>
    </row>
    <row r="30" spans="1:6" ht="14.4" customHeight="1" x14ac:dyDescent="0.3">
      <c r="A30" s="776" t="s">
        <v>1791</v>
      </c>
      <c r="B30" s="752"/>
      <c r="C30" s="766">
        <v>0</v>
      </c>
      <c r="D30" s="752">
        <v>1483.04</v>
      </c>
      <c r="E30" s="766">
        <v>1</v>
      </c>
      <c r="F30" s="753">
        <v>1483.04</v>
      </c>
    </row>
    <row r="31" spans="1:6" ht="14.4" customHeight="1" x14ac:dyDescent="0.3">
      <c r="A31" s="776" t="s">
        <v>1792</v>
      </c>
      <c r="B31" s="752"/>
      <c r="C31" s="766">
        <v>0</v>
      </c>
      <c r="D31" s="752">
        <v>220.96000000000004</v>
      </c>
      <c r="E31" s="766">
        <v>1</v>
      </c>
      <c r="F31" s="753">
        <v>220.96000000000004</v>
      </c>
    </row>
    <row r="32" spans="1:6" ht="14.4" customHeight="1" x14ac:dyDescent="0.3">
      <c r="A32" s="776" t="s">
        <v>1793</v>
      </c>
      <c r="B32" s="752"/>
      <c r="C32" s="766">
        <v>0</v>
      </c>
      <c r="D32" s="752">
        <v>222.46</v>
      </c>
      <c r="E32" s="766">
        <v>1</v>
      </c>
      <c r="F32" s="753">
        <v>222.46</v>
      </c>
    </row>
    <row r="33" spans="1:6" ht="14.4" customHeight="1" x14ac:dyDescent="0.3">
      <c r="A33" s="776" t="s">
        <v>1794</v>
      </c>
      <c r="B33" s="752"/>
      <c r="C33" s="766">
        <v>0</v>
      </c>
      <c r="D33" s="752">
        <v>445.89000000000004</v>
      </c>
      <c r="E33" s="766">
        <v>1</v>
      </c>
      <c r="F33" s="753">
        <v>445.89000000000004</v>
      </c>
    </row>
    <row r="34" spans="1:6" ht="14.4" customHeight="1" x14ac:dyDescent="0.3">
      <c r="A34" s="776" t="s">
        <v>1795</v>
      </c>
      <c r="B34" s="752"/>
      <c r="C34" s="766">
        <v>0</v>
      </c>
      <c r="D34" s="752">
        <v>389.15999999999997</v>
      </c>
      <c r="E34" s="766">
        <v>1</v>
      </c>
      <c r="F34" s="753">
        <v>389.15999999999997</v>
      </c>
    </row>
    <row r="35" spans="1:6" ht="14.4" customHeight="1" x14ac:dyDescent="0.3">
      <c r="A35" s="776" t="s">
        <v>1796</v>
      </c>
      <c r="B35" s="752"/>
      <c r="C35" s="766">
        <v>0</v>
      </c>
      <c r="D35" s="752">
        <v>43.82</v>
      </c>
      <c r="E35" s="766">
        <v>1</v>
      </c>
      <c r="F35" s="753">
        <v>43.82</v>
      </c>
    </row>
    <row r="36" spans="1:6" ht="14.4" customHeight="1" x14ac:dyDescent="0.3">
      <c r="A36" s="776" t="s">
        <v>1797</v>
      </c>
      <c r="B36" s="752"/>
      <c r="C36" s="766">
        <v>0</v>
      </c>
      <c r="D36" s="752">
        <v>257.66000000000003</v>
      </c>
      <c r="E36" s="766">
        <v>1</v>
      </c>
      <c r="F36" s="753">
        <v>257.66000000000003</v>
      </c>
    </row>
    <row r="37" spans="1:6" ht="14.4" customHeight="1" x14ac:dyDescent="0.3">
      <c r="A37" s="776" t="s">
        <v>1798</v>
      </c>
      <c r="B37" s="752"/>
      <c r="C37" s="766">
        <v>0</v>
      </c>
      <c r="D37" s="752">
        <v>33.140000000000008</v>
      </c>
      <c r="E37" s="766">
        <v>1</v>
      </c>
      <c r="F37" s="753">
        <v>33.140000000000008</v>
      </c>
    </row>
    <row r="38" spans="1:6" ht="14.4" customHeight="1" x14ac:dyDescent="0.3">
      <c r="A38" s="776" t="s">
        <v>1799</v>
      </c>
      <c r="B38" s="752"/>
      <c r="C38" s="766">
        <v>0</v>
      </c>
      <c r="D38" s="752">
        <v>944.51000000000022</v>
      </c>
      <c r="E38" s="766">
        <v>1</v>
      </c>
      <c r="F38" s="753">
        <v>944.51000000000022</v>
      </c>
    </row>
    <row r="39" spans="1:6" ht="14.4" customHeight="1" x14ac:dyDescent="0.3">
      <c r="A39" s="776" t="s">
        <v>1800</v>
      </c>
      <c r="B39" s="752"/>
      <c r="C39" s="766">
        <v>0</v>
      </c>
      <c r="D39" s="752">
        <v>282.03000000000003</v>
      </c>
      <c r="E39" s="766">
        <v>1</v>
      </c>
      <c r="F39" s="753">
        <v>282.03000000000003</v>
      </c>
    </row>
    <row r="40" spans="1:6" ht="14.4" customHeight="1" x14ac:dyDescent="0.3">
      <c r="A40" s="776" t="s">
        <v>1801</v>
      </c>
      <c r="B40" s="752"/>
      <c r="C40" s="766">
        <v>0</v>
      </c>
      <c r="D40" s="752">
        <v>269.93</v>
      </c>
      <c r="E40" s="766">
        <v>1</v>
      </c>
      <c r="F40" s="753">
        <v>269.93</v>
      </c>
    </row>
    <row r="41" spans="1:6" ht="14.4" customHeight="1" x14ac:dyDescent="0.3">
      <c r="A41" s="776" t="s">
        <v>1802</v>
      </c>
      <c r="B41" s="752"/>
      <c r="C41" s="766">
        <v>0</v>
      </c>
      <c r="D41" s="752">
        <v>817.92000000000019</v>
      </c>
      <c r="E41" s="766">
        <v>1</v>
      </c>
      <c r="F41" s="753">
        <v>817.92000000000019</v>
      </c>
    </row>
    <row r="42" spans="1:6" ht="14.4" customHeight="1" x14ac:dyDescent="0.3">
      <c r="A42" s="776" t="s">
        <v>1803</v>
      </c>
      <c r="B42" s="752"/>
      <c r="C42" s="766">
        <v>0</v>
      </c>
      <c r="D42" s="752">
        <v>256.02999999999997</v>
      </c>
      <c r="E42" s="766">
        <v>1</v>
      </c>
      <c r="F42" s="753">
        <v>256.02999999999997</v>
      </c>
    </row>
    <row r="43" spans="1:6" ht="14.4" customHeight="1" x14ac:dyDescent="0.3">
      <c r="A43" s="776" t="s">
        <v>1804</v>
      </c>
      <c r="B43" s="752"/>
      <c r="C43" s="766">
        <v>0</v>
      </c>
      <c r="D43" s="752">
        <v>52.86</v>
      </c>
      <c r="E43" s="766">
        <v>1</v>
      </c>
      <c r="F43" s="753">
        <v>52.86</v>
      </c>
    </row>
    <row r="44" spans="1:6" ht="14.4" customHeight="1" x14ac:dyDescent="0.3">
      <c r="A44" s="776" t="s">
        <v>1805</v>
      </c>
      <c r="B44" s="752"/>
      <c r="C44" s="766">
        <v>0</v>
      </c>
      <c r="D44" s="752">
        <v>257.51000000000005</v>
      </c>
      <c r="E44" s="766">
        <v>1</v>
      </c>
      <c r="F44" s="753">
        <v>257.51000000000005</v>
      </c>
    </row>
    <row r="45" spans="1:6" ht="14.4" customHeight="1" x14ac:dyDescent="0.3">
      <c r="A45" s="776" t="s">
        <v>1806</v>
      </c>
      <c r="B45" s="752"/>
      <c r="C45" s="766">
        <v>0</v>
      </c>
      <c r="D45" s="752">
        <v>176.91</v>
      </c>
      <c r="E45" s="766">
        <v>1</v>
      </c>
      <c r="F45" s="753">
        <v>176.91</v>
      </c>
    </row>
    <row r="46" spans="1:6" ht="14.4" customHeight="1" x14ac:dyDescent="0.3">
      <c r="A46" s="776" t="s">
        <v>1807</v>
      </c>
      <c r="B46" s="752">
        <v>51.510000000000005</v>
      </c>
      <c r="C46" s="766">
        <v>1</v>
      </c>
      <c r="D46" s="752"/>
      <c r="E46" s="766">
        <v>0</v>
      </c>
      <c r="F46" s="753">
        <v>51.510000000000005</v>
      </c>
    </row>
    <row r="47" spans="1:6" ht="14.4" customHeight="1" x14ac:dyDescent="0.3">
      <c r="A47" s="776" t="s">
        <v>1808</v>
      </c>
      <c r="B47" s="752"/>
      <c r="C47" s="766">
        <v>0</v>
      </c>
      <c r="D47" s="752">
        <v>1490.1400000000003</v>
      </c>
      <c r="E47" s="766">
        <v>1</v>
      </c>
      <c r="F47" s="753">
        <v>1490.1400000000003</v>
      </c>
    </row>
    <row r="48" spans="1:6" ht="14.4" customHeight="1" x14ac:dyDescent="0.3">
      <c r="A48" s="776" t="s">
        <v>1809</v>
      </c>
      <c r="B48" s="752"/>
      <c r="C48" s="766">
        <v>0</v>
      </c>
      <c r="D48" s="752">
        <v>919.23</v>
      </c>
      <c r="E48" s="766">
        <v>1</v>
      </c>
      <c r="F48" s="753">
        <v>919.23</v>
      </c>
    </row>
    <row r="49" spans="1:6" ht="14.4" customHeight="1" x14ac:dyDescent="0.3">
      <c r="A49" s="776" t="s">
        <v>1810</v>
      </c>
      <c r="B49" s="752"/>
      <c r="C49" s="766">
        <v>0</v>
      </c>
      <c r="D49" s="752">
        <v>3390.3899999999994</v>
      </c>
      <c r="E49" s="766">
        <v>1</v>
      </c>
      <c r="F49" s="753">
        <v>3390.3899999999994</v>
      </c>
    </row>
    <row r="50" spans="1:6" ht="14.4" customHeight="1" x14ac:dyDescent="0.3">
      <c r="A50" s="776" t="s">
        <v>1811</v>
      </c>
      <c r="B50" s="752"/>
      <c r="C50" s="766">
        <v>0</v>
      </c>
      <c r="D50" s="752">
        <v>972.06999999999994</v>
      </c>
      <c r="E50" s="766">
        <v>1</v>
      </c>
      <c r="F50" s="753">
        <v>972.06999999999994</v>
      </c>
    </row>
    <row r="51" spans="1:6" ht="14.4" customHeight="1" x14ac:dyDescent="0.3">
      <c r="A51" s="776" t="s">
        <v>1812</v>
      </c>
      <c r="B51" s="752"/>
      <c r="C51" s="766">
        <v>0</v>
      </c>
      <c r="D51" s="752">
        <v>529.05999999999983</v>
      </c>
      <c r="E51" s="766">
        <v>1</v>
      </c>
      <c r="F51" s="753">
        <v>529.05999999999983</v>
      </c>
    </row>
    <row r="52" spans="1:6" ht="14.4" customHeight="1" x14ac:dyDescent="0.3">
      <c r="A52" s="776" t="s">
        <v>1813</v>
      </c>
      <c r="B52" s="752"/>
      <c r="C52" s="766">
        <v>0</v>
      </c>
      <c r="D52" s="752">
        <v>1619574.67</v>
      </c>
      <c r="E52" s="766">
        <v>1</v>
      </c>
      <c r="F52" s="753">
        <v>1619574.67</v>
      </c>
    </row>
    <row r="53" spans="1:6" ht="14.4" customHeight="1" x14ac:dyDescent="0.3">
      <c r="A53" s="776" t="s">
        <v>1814</v>
      </c>
      <c r="B53" s="752"/>
      <c r="C53" s="766">
        <v>0</v>
      </c>
      <c r="D53" s="752">
        <v>11806.379999999997</v>
      </c>
      <c r="E53" s="766">
        <v>1</v>
      </c>
      <c r="F53" s="753">
        <v>11806.379999999997</v>
      </c>
    </row>
    <row r="54" spans="1:6" ht="14.4" customHeight="1" x14ac:dyDescent="0.3">
      <c r="A54" s="776" t="s">
        <v>1815</v>
      </c>
      <c r="B54" s="752">
        <v>7619.2</v>
      </c>
      <c r="C54" s="766">
        <v>0.4469446774562541</v>
      </c>
      <c r="D54" s="752">
        <v>9428.0999999999985</v>
      </c>
      <c r="E54" s="766">
        <v>0.5530553225437459</v>
      </c>
      <c r="F54" s="753">
        <v>17047.3</v>
      </c>
    </row>
    <row r="55" spans="1:6" ht="14.4" customHeight="1" x14ac:dyDescent="0.3">
      <c r="A55" s="776" t="s">
        <v>1816</v>
      </c>
      <c r="B55" s="752"/>
      <c r="C55" s="766">
        <v>0</v>
      </c>
      <c r="D55" s="752">
        <v>380.82000000000005</v>
      </c>
      <c r="E55" s="766">
        <v>1</v>
      </c>
      <c r="F55" s="753">
        <v>380.82000000000005</v>
      </c>
    </row>
    <row r="56" spans="1:6" ht="14.4" customHeight="1" x14ac:dyDescent="0.3">
      <c r="A56" s="776" t="s">
        <v>1817</v>
      </c>
      <c r="B56" s="752">
        <v>5106.99</v>
      </c>
      <c r="C56" s="766">
        <v>1</v>
      </c>
      <c r="D56" s="752"/>
      <c r="E56" s="766">
        <v>0</v>
      </c>
      <c r="F56" s="753">
        <v>5106.99</v>
      </c>
    </row>
    <row r="57" spans="1:6" ht="14.4" customHeight="1" x14ac:dyDescent="0.3">
      <c r="A57" s="776" t="s">
        <v>1818</v>
      </c>
      <c r="B57" s="752">
        <v>2233</v>
      </c>
      <c r="C57" s="766">
        <v>0.1730750151915374</v>
      </c>
      <c r="D57" s="752">
        <v>10668.92</v>
      </c>
      <c r="E57" s="766">
        <v>0.82692498480846266</v>
      </c>
      <c r="F57" s="753">
        <v>12901.92</v>
      </c>
    </row>
    <row r="58" spans="1:6" ht="14.4" customHeight="1" x14ac:dyDescent="0.3">
      <c r="A58" s="776" t="s">
        <v>1819</v>
      </c>
      <c r="B58" s="752"/>
      <c r="C58" s="766">
        <v>0</v>
      </c>
      <c r="D58" s="752">
        <v>166.91999999999996</v>
      </c>
      <c r="E58" s="766">
        <v>1</v>
      </c>
      <c r="F58" s="753">
        <v>166.91999999999996</v>
      </c>
    </row>
    <row r="59" spans="1:6" ht="14.4" customHeight="1" x14ac:dyDescent="0.3">
      <c r="A59" s="776" t="s">
        <v>1820</v>
      </c>
      <c r="B59" s="752"/>
      <c r="C59" s="766">
        <v>0</v>
      </c>
      <c r="D59" s="752">
        <v>2246.04</v>
      </c>
      <c r="E59" s="766">
        <v>1</v>
      </c>
      <c r="F59" s="753">
        <v>2246.04</v>
      </c>
    </row>
    <row r="60" spans="1:6" ht="14.4" customHeight="1" x14ac:dyDescent="0.3">
      <c r="A60" s="776" t="s">
        <v>1821</v>
      </c>
      <c r="B60" s="752"/>
      <c r="C60" s="766">
        <v>0</v>
      </c>
      <c r="D60" s="752">
        <v>640.64</v>
      </c>
      <c r="E60" s="766">
        <v>1</v>
      </c>
      <c r="F60" s="753">
        <v>640.64</v>
      </c>
    </row>
    <row r="61" spans="1:6" ht="14.4" customHeight="1" x14ac:dyDescent="0.3">
      <c r="A61" s="776" t="s">
        <v>1822</v>
      </c>
      <c r="B61" s="752"/>
      <c r="C61" s="766">
        <v>0</v>
      </c>
      <c r="D61" s="752">
        <v>5903.52</v>
      </c>
      <c r="E61" s="766">
        <v>1</v>
      </c>
      <c r="F61" s="753">
        <v>5903.52</v>
      </c>
    </row>
    <row r="62" spans="1:6" ht="14.4" customHeight="1" x14ac:dyDescent="0.3">
      <c r="A62" s="776" t="s">
        <v>1823</v>
      </c>
      <c r="B62" s="752"/>
      <c r="C62" s="766">
        <v>0</v>
      </c>
      <c r="D62" s="752">
        <v>1262.25</v>
      </c>
      <c r="E62" s="766">
        <v>1</v>
      </c>
      <c r="F62" s="753">
        <v>1262.25</v>
      </c>
    </row>
    <row r="63" spans="1:6" ht="14.4" customHeight="1" x14ac:dyDescent="0.3">
      <c r="A63" s="776" t="s">
        <v>1824</v>
      </c>
      <c r="B63" s="752"/>
      <c r="C63" s="766">
        <v>0</v>
      </c>
      <c r="D63" s="752">
        <v>17488.60715283285</v>
      </c>
      <c r="E63" s="766">
        <v>1</v>
      </c>
      <c r="F63" s="753">
        <v>17488.60715283285</v>
      </c>
    </row>
    <row r="64" spans="1:6" ht="14.4" customHeight="1" x14ac:dyDescent="0.3">
      <c r="A64" s="776" t="s">
        <v>1825</v>
      </c>
      <c r="B64" s="752"/>
      <c r="C64" s="766">
        <v>0</v>
      </c>
      <c r="D64" s="752">
        <v>270719.91999747354</v>
      </c>
      <c r="E64" s="766">
        <v>1</v>
      </c>
      <c r="F64" s="753">
        <v>270719.91999747354</v>
      </c>
    </row>
    <row r="65" spans="1:6" ht="14.4" customHeight="1" x14ac:dyDescent="0.3">
      <c r="A65" s="776" t="s">
        <v>1826</v>
      </c>
      <c r="B65" s="752">
        <v>177077.95</v>
      </c>
      <c r="C65" s="766">
        <v>0.6659087254687599</v>
      </c>
      <c r="D65" s="752">
        <v>88841.30173430893</v>
      </c>
      <c r="E65" s="766">
        <v>0.33409127453123999</v>
      </c>
      <c r="F65" s="753">
        <v>265919.25173430896</v>
      </c>
    </row>
    <row r="66" spans="1:6" ht="14.4" customHeight="1" x14ac:dyDescent="0.3">
      <c r="A66" s="776" t="s">
        <v>1827</v>
      </c>
      <c r="B66" s="752"/>
      <c r="C66" s="766">
        <v>0</v>
      </c>
      <c r="D66" s="752">
        <v>16579207.17160685</v>
      </c>
      <c r="E66" s="766">
        <v>1</v>
      </c>
      <c r="F66" s="753">
        <v>16579207.17160685</v>
      </c>
    </row>
    <row r="67" spans="1:6" ht="14.4" customHeight="1" x14ac:dyDescent="0.3">
      <c r="A67" s="776" t="s">
        <v>1828</v>
      </c>
      <c r="B67" s="752">
        <v>435582.3899999999</v>
      </c>
      <c r="C67" s="766">
        <v>0.127955536789574</v>
      </c>
      <c r="D67" s="752">
        <v>2968587.5344037078</v>
      </c>
      <c r="E67" s="766">
        <v>0.87204446321042606</v>
      </c>
      <c r="F67" s="753">
        <v>3404169.9244037075</v>
      </c>
    </row>
    <row r="68" spans="1:6" ht="14.4" customHeight="1" x14ac:dyDescent="0.3">
      <c r="A68" s="776" t="s">
        <v>1829</v>
      </c>
      <c r="B68" s="752"/>
      <c r="C68" s="766">
        <v>0</v>
      </c>
      <c r="D68" s="752">
        <v>4382222.0275841886</v>
      </c>
      <c r="E68" s="766">
        <v>1</v>
      </c>
      <c r="F68" s="753">
        <v>4382222.0275841886</v>
      </c>
    </row>
    <row r="69" spans="1:6" ht="14.4" customHeight="1" x14ac:dyDescent="0.3">
      <c r="A69" s="776" t="s">
        <v>1830</v>
      </c>
      <c r="B69" s="752"/>
      <c r="C69" s="766">
        <v>0</v>
      </c>
      <c r="D69" s="752">
        <v>2250980.6896203971</v>
      </c>
      <c r="E69" s="766">
        <v>1</v>
      </c>
      <c r="F69" s="753">
        <v>2250980.6896203971</v>
      </c>
    </row>
    <row r="70" spans="1:6" ht="14.4" customHeight="1" x14ac:dyDescent="0.3">
      <c r="A70" s="776" t="s">
        <v>1831</v>
      </c>
      <c r="B70" s="752"/>
      <c r="C70" s="766">
        <v>0</v>
      </c>
      <c r="D70" s="752">
        <v>201138.08</v>
      </c>
      <c r="E70" s="766">
        <v>1</v>
      </c>
      <c r="F70" s="753">
        <v>201138.08</v>
      </c>
    </row>
    <row r="71" spans="1:6" ht="14.4" customHeight="1" x14ac:dyDescent="0.3">
      <c r="A71" s="776" t="s">
        <v>1832</v>
      </c>
      <c r="B71" s="752"/>
      <c r="C71" s="766">
        <v>0</v>
      </c>
      <c r="D71" s="752">
        <v>1576215.8</v>
      </c>
      <c r="E71" s="766">
        <v>1</v>
      </c>
      <c r="F71" s="753">
        <v>1576215.8</v>
      </c>
    </row>
    <row r="72" spans="1:6" ht="14.4" customHeight="1" x14ac:dyDescent="0.3">
      <c r="A72" s="776" t="s">
        <v>1833</v>
      </c>
      <c r="B72" s="752"/>
      <c r="C72" s="766">
        <v>0</v>
      </c>
      <c r="D72" s="752">
        <v>1103259.8599999999</v>
      </c>
      <c r="E72" s="766">
        <v>1</v>
      </c>
      <c r="F72" s="753">
        <v>1103259.8599999999</v>
      </c>
    </row>
    <row r="73" spans="1:6" ht="14.4" customHeight="1" x14ac:dyDescent="0.3">
      <c r="A73" s="776" t="s">
        <v>1834</v>
      </c>
      <c r="B73" s="752"/>
      <c r="C73" s="766">
        <v>0</v>
      </c>
      <c r="D73" s="752">
        <v>143772.05560603191</v>
      </c>
      <c r="E73" s="766">
        <v>1</v>
      </c>
      <c r="F73" s="753">
        <v>143772.05560603191</v>
      </c>
    </row>
    <row r="74" spans="1:6" ht="14.4" customHeight="1" x14ac:dyDescent="0.3">
      <c r="A74" s="776" t="s">
        <v>1835</v>
      </c>
      <c r="B74" s="752"/>
      <c r="C74" s="766">
        <v>0</v>
      </c>
      <c r="D74" s="752">
        <v>13811.94</v>
      </c>
      <c r="E74" s="766">
        <v>1</v>
      </c>
      <c r="F74" s="753">
        <v>13811.94</v>
      </c>
    </row>
    <row r="75" spans="1:6" ht="14.4" customHeight="1" x14ac:dyDescent="0.3">
      <c r="A75" s="776" t="s">
        <v>1836</v>
      </c>
      <c r="B75" s="752"/>
      <c r="C75" s="766">
        <v>0</v>
      </c>
      <c r="D75" s="752">
        <v>551696.6</v>
      </c>
      <c r="E75" s="766">
        <v>1</v>
      </c>
      <c r="F75" s="753">
        <v>551696.6</v>
      </c>
    </row>
    <row r="76" spans="1:6" ht="14.4" customHeight="1" x14ac:dyDescent="0.3">
      <c r="A76" s="776" t="s">
        <v>1837</v>
      </c>
      <c r="B76" s="752"/>
      <c r="C76" s="766">
        <v>0</v>
      </c>
      <c r="D76" s="752">
        <v>87389.04</v>
      </c>
      <c r="E76" s="766">
        <v>1</v>
      </c>
      <c r="F76" s="753">
        <v>87389.04</v>
      </c>
    </row>
    <row r="77" spans="1:6" ht="14.4" customHeight="1" x14ac:dyDescent="0.3">
      <c r="A77" s="776" t="s">
        <v>1838</v>
      </c>
      <c r="B77" s="752"/>
      <c r="C77" s="766">
        <v>0</v>
      </c>
      <c r="D77" s="752">
        <v>277150.5</v>
      </c>
      <c r="E77" s="766">
        <v>1</v>
      </c>
      <c r="F77" s="753">
        <v>277150.5</v>
      </c>
    </row>
    <row r="78" spans="1:6" ht="14.4" customHeight="1" x14ac:dyDescent="0.3">
      <c r="A78" s="776" t="s">
        <v>1839</v>
      </c>
      <c r="B78" s="752">
        <v>547.61000000000013</v>
      </c>
      <c r="C78" s="766">
        <v>0.51652062366179652</v>
      </c>
      <c r="D78" s="752">
        <v>512.58000000000004</v>
      </c>
      <c r="E78" s="766">
        <v>0.48347937633820354</v>
      </c>
      <c r="F78" s="753">
        <v>1060.19</v>
      </c>
    </row>
    <row r="79" spans="1:6" ht="14.4" customHeight="1" x14ac:dyDescent="0.3">
      <c r="A79" s="776" t="s">
        <v>1840</v>
      </c>
      <c r="B79" s="752"/>
      <c r="C79" s="766">
        <v>0</v>
      </c>
      <c r="D79" s="752">
        <v>6716.1000000000013</v>
      </c>
      <c r="E79" s="766">
        <v>1</v>
      </c>
      <c r="F79" s="753">
        <v>6716.1000000000013</v>
      </c>
    </row>
    <row r="80" spans="1:6" ht="14.4" customHeight="1" x14ac:dyDescent="0.3">
      <c r="A80" s="776" t="s">
        <v>1841</v>
      </c>
      <c r="B80" s="752"/>
      <c r="C80" s="766">
        <v>0</v>
      </c>
      <c r="D80" s="752">
        <v>6874.92</v>
      </c>
      <c r="E80" s="766">
        <v>1</v>
      </c>
      <c r="F80" s="753">
        <v>6874.92</v>
      </c>
    </row>
    <row r="81" spans="1:6" ht="14.4" customHeight="1" x14ac:dyDescent="0.3">
      <c r="A81" s="776" t="s">
        <v>1842</v>
      </c>
      <c r="B81" s="752"/>
      <c r="C81" s="766">
        <v>0</v>
      </c>
      <c r="D81" s="752">
        <v>62157.25</v>
      </c>
      <c r="E81" s="766">
        <v>1</v>
      </c>
      <c r="F81" s="753">
        <v>62157.25</v>
      </c>
    </row>
    <row r="82" spans="1:6" ht="14.4" customHeight="1" x14ac:dyDescent="0.3">
      <c r="A82" s="776" t="s">
        <v>1843</v>
      </c>
      <c r="B82" s="752">
        <v>911.8499999999998</v>
      </c>
      <c r="C82" s="766">
        <v>1</v>
      </c>
      <c r="D82" s="752"/>
      <c r="E82" s="766">
        <v>0</v>
      </c>
      <c r="F82" s="753">
        <v>911.8499999999998</v>
      </c>
    </row>
    <row r="83" spans="1:6" ht="14.4" customHeight="1" x14ac:dyDescent="0.3">
      <c r="A83" s="776" t="s">
        <v>1844</v>
      </c>
      <c r="B83" s="752">
        <v>580.65000000000009</v>
      </c>
      <c r="C83" s="766">
        <v>0.14846168990388917</v>
      </c>
      <c r="D83" s="752">
        <v>3330.4600000000005</v>
      </c>
      <c r="E83" s="766">
        <v>0.85153831009611081</v>
      </c>
      <c r="F83" s="753">
        <v>3911.1100000000006</v>
      </c>
    </row>
    <row r="84" spans="1:6" ht="14.4" customHeight="1" x14ac:dyDescent="0.3">
      <c r="A84" s="776" t="s">
        <v>1845</v>
      </c>
      <c r="B84" s="752"/>
      <c r="C84" s="766">
        <v>0</v>
      </c>
      <c r="D84" s="752">
        <v>390.5</v>
      </c>
      <c r="E84" s="766">
        <v>1</v>
      </c>
      <c r="F84" s="753">
        <v>390.5</v>
      </c>
    </row>
    <row r="85" spans="1:6" ht="14.4" customHeight="1" x14ac:dyDescent="0.3">
      <c r="A85" s="776" t="s">
        <v>1846</v>
      </c>
      <c r="B85" s="752"/>
      <c r="C85" s="766">
        <v>0</v>
      </c>
      <c r="D85" s="752">
        <v>149.33000000000001</v>
      </c>
      <c r="E85" s="766">
        <v>1</v>
      </c>
      <c r="F85" s="753">
        <v>149.33000000000001</v>
      </c>
    </row>
    <row r="86" spans="1:6" ht="14.4" customHeight="1" x14ac:dyDescent="0.3">
      <c r="A86" s="776" t="s">
        <v>1847</v>
      </c>
      <c r="B86" s="752"/>
      <c r="C86" s="766">
        <v>0</v>
      </c>
      <c r="D86" s="752">
        <v>470.54000000000008</v>
      </c>
      <c r="E86" s="766">
        <v>1</v>
      </c>
      <c r="F86" s="753">
        <v>470.54000000000008</v>
      </c>
    </row>
    <row r="87" spans="1:6" ht="14.4" customHeight="1" x14ac:dyDescent="0.3">
      <c r="A87" s="776" t="s">
        <v>1848</v>
      </c>
      <c r="B87" s="752"/>
      <c r="C87" s="766">
        <v>0</v>
      </c>
      <c r="D87" s="752">
        <v>1145.73</v>
      </c>
      <c r="E87" s="766">
        <v>1</v>
      </c>
      <c r="F87" s="753">
        <v>1145.73</v>
      </c>
    </row>
    <row r="88" spans="1:6" ht="14.4" customHeight="1" x14ac:dyDescent="0.3">
      <c r="A88" s="776" t="s">
        <v>1849</v>
      </c>
      <c r="B88" s="752"/>
      <c r="C88" s="766">
        <v>0</v>
      </c>
      <c r="D88" s="752">
        <v>2172.0899999999997</v>
      </c>
      <c r="E88" s="766">
        <v>1</v>
      </c>
      <c r="F88" s="753">
        <v>2172.0899999999997</v>
      </c>
    </row>
    <row r="89" spans="1:6" ht="14.4" customHeight="1" x14ac:dyDescent="0.3">
      <c r="A89" s="776" t="s">
        <v>1850</v>
      </c>
      <c r="B89" s="752">
        <v>474.30000000000007</v>
      </c>
      <c r="C89" s="766">
        <v>0.31239297099349272</v>
      </c>
      <c r="D89" s="752">
        <v>1043.9799999999998</v>
      </c>
      <c r="E89" s="766">
        <v>0.68760702900650739</v>
      </c>
      <c r="F89" s="753">
        <v>1518.2799999999997</v>
      </c>
    </row>
    <row r="90" spans="1:6" ht="14.4" customHeight="1" x14ac:dyDescent="0.3">
      <c r="A90" s="776" t="s">
        <v>1851</v>
      </c>
      <c r="B90" s="752"/>
      <c r="C90" s="766">
        <v>0</v>
      </c>
      <c r="D90" s="752">
        <v>490.68</v>
      </c>
      <c r="E90" s="766">
        <v>1</v>
      </c>
      <c r="F90" s="753">
        <v>490.68</v>
      </c>
    </row>
    <row r="91" spans="1:6" ht="14.4" customHeight="1" x14ac:dyDescent="0.3">
      <c r="A91" s="776" t="s">
        <v>1852</v>
      </c>
      <c r="B91" s="752"/>
      <c r="C91" s="766">
        <v>0</v>
      </c>
      <c r="D91" s="752">
        <v>544.35000000000014</v>
      </c>
      <c r="E91" s="766">
        <v>1</v>
      </c>
      <c r="F91" s="753">
        <v>544.35000000000014</v>
      </c>
    </row>
    <row r="92" spans="1:6" ht="14.4" customHeight="1" x14ac:dyDescent="0.3">
      <c r="A92" s="776" t="s">
        <v>1853</v>
      </c>
      <c r="B92" s="752">
        <v>44.260000000000005</v>
      </c>
      <c r="C92" s="766">
        <v>5.1266013389857999E-2</v>
      </c>
      <c r="D92" s="752">
        <v>819.08</v>
      </c>
      <c r="E92" s="766">
        <v>0.94873398661014197</v>
      </c>
      <c r="F92" s="753">
        <v>863.34</v>
      </c>
    </row>
    <row r="93" spans="1:6" ht="14.4" customHeight="1" x14ac:dyDescent="0.3">
      <c r="A93" s="776" t="s">
        <v>1854</v>
      </c>
      <c r="B93" s="752"/>
      <c r="C93" s="766">
        <v>0</v>
      </c>
      <c r="D93" s="752">
        <v>642.07999999999993</v>
      </c>
      <c r="E93" s="766">
        <v>1</v>
      </c>
      <c r="F93" s="753">
        <v>642.07999999999993</v>
      </c>
    </row>
    <row r="94" spans="1:6" ht="14.4" customHeight="1" x14ac:dyDescent="0.3">
      <c r="A94" s="776" t="s">
        <v>1855</v>
      </c>
      <c r="B94" s="752"/>
      <c r="C94" s="766">
        <v>0</v>
      </c>
      <c r="D94" s="752">
        <v>50.74</v>
      </c>
      <c r="E94" s="766">
        <v>1</v>
      </c>
      <c r="F94" s="753">
        <v>50.74</v>
      </c>
    </row>
    <row r="95" spans="1:6" ht="14.4" customHeight="1" x14ac:dyDescent="0.3">
      <c r="A95" s="776" t="s">
        <v>1856</v>
      </c>
      <c r="B95" s="752"/>
      <c r="C95" s="766">
        <v>0</v>
      </c>
      <c r="D95" s="752">
        <v>412.82999999999993</v>
      </c>
      <c r="E95" s="766">
        <v>1</v>
      </c>
      <c r="F95" s="753">
        <v>412.82999999999993</v>
      </c>
    </row>
    <row r="96" spans="1:6" ht="14.4" customHeight="1" x14ac:dyDescent="0.3">
      <c r="A96" s="776" t="s">
        <v>1857</v>
      </c>
      <c r="B96" s="752"/>
      <c r="C96" s="766">
        <v>0</v>
      </c>
      <c r="D96" s="752">
        <v>213.39</v>
      </c>
      <c r="E96" s="766">
        <v>1</v>
      </c>
      <c r="F96" s="753">
        <v>213.39</v>
      </c>
    </row>
    <row r="97" spans="1:6" ht="14.4" customHeight="1" x14ac:dyDescent="0.3">
      <c r="A97" s="776" t="s">
        <v>1858</v>
      </c>
      <c r="B97" s="752"/>
      <c r="C97" s="766">
        <v>0</v>
      </c>
      <c r="D97" s="752">
        <v>211.20000000000002</v>
      </c>
      <c r="E97" s="766">
        <v>1</v>
      </c>
      <c r="F97" s="753">
        <v>211.20000000000002</v>
      </c>
    </row>
    <row r="98" spans="1:6" ht="14.4" customHeight="1" x14ac:dyDescent="0.3">
      <c r="A98" s="776" t="s">
        <v>1859</v>
      </c>
      <c r="B98" s="752">
        <v>153.06</v>
      </c>
      <c r="C98" s="766">
        <v>1</v>
      </c>
      <c r="D98" s="752"/>
      <c r="E98" s="766">
        <v>0</v>
      </c>
      <c r="F98" s="753">
        <v>153.06</v>
      </c>
    </row>
    <row r="99" spans="1:6" ht="14.4" customHeight="1" x14ac:dyDescent="0.3">
      <c r="A99" s="776" t="s">
        <v>1860</v>
      </c>
      <c r="B99" s="752"/>
      <c r="C99" s="766">
        <v>0</v>
      </c>
      <c r="D99" s="752">
        <v>732.04000000000008</v>
      </c>
      <c r="E99" s="766">
        <v>1</v>
      </c>
      <c r="F99" s="753">
        <v>732.04000000000008</v>
      </c>
    </row>
    <row r="100" spans="1:6" ht="14.4" customHeight="1" x14ac:dyDescent="0.3">
      <c r="A100" s="776" t="s">
        <v>1861</v>
      </c>
      <c r="B100" s="752"/>
      <c r="C100" s="766">
        <v>0</v>
      </c>
      <c r="D100" s="752">
        <v>180.85000000000005</v>
      </c>
      <c r="E100" s="766">
        <v>1</v>
      </c>
      <c r="F100" s="753">
        <v>180.85000000000005</v>
      </c>
    </row>
    <row r="101" spans="1:6" ht="14.4" customHeight="1" x14ac:dyDescent="0.3">
      <c r="A101" s="776" t="s">
        <v>1862</v>
      </c>
      <c r="B101" s="752"/>
      <c r="C101" s="766">
        <v>0</v>
      </c>
      <c r="D101" s="752">
        <v>124.93000000000005</v>
      </c>
      <c r="E101" s="766">
        <v>1</v>
      </c>
      <c r="F101" s="753">
        <v>124.93000000000005</v>
      </c>
    </row>
    <row r="102" spans="1:6" ht="14.4" customHeight="1" x14ac:dyDescent="0.3">
      <c r="A102" s="776" t="s">
        <v>1863</v>
      </c>
      <c r="B102" s="752"/>
      <c r="C102" s="766">
        <v>0</v>
      </c>
      <c r="D102" s="752">
        <v>745.08</v>
      </c>
      <c r="E102" s="766">
        <v>1</v>
      </c>
      <c r="F102" s="753">
        <v>745.08</v>
      </c>
    </row>
    <row r="103" spans="1:6" ht="14.4" customHeight="1" x14ac:dyDescent="0.3">
      <c r="A103" s="776" t="s">
        <v>1864</v>
      </c>
      <c r="B103" s="752"/>
      <c r="C103" s="766">
        <v>0</v>
      </c>
      <c r="D103" s="752">
        <v>160.37999999999997</v>
      </c>
      <c r="E103" s="766">
        <v>1</v>
      </c>
      <c r="F103" s="753">
        <v>160.37999999999997</v>
      </c>
    </row>
    <row r="104" spans="1:6" ht="14.4" customHeight="1" x14ac:dyDescent="0.3">
      <c r="A104" s="776" t="s">
        <v>1865</v>
      </c>
      <c r="B104" s="752"/>
      <c r="C104" s="766">
        <v>0</v>
      </c>
      <c r="D104" s="752">
        <v>157222.88</v>
      </c>
      <c r="E104" s="766">
        <v>1</v>
      </c>
      <c r="F104" s="753">
        <v>157222.88</v>
      </c>
    </row>
    <row r="105" spans="1:6" ht="14.4" customHeight="1" x14ac:dyDescent="0.3">
      <c r="A105" s="776" t="s">
        <v>1866</v>
      </c>
      <c r="B105" s="752"/>
      <c r="C105" s="766">
        <v>0</v>
      </c>
      <c r="D105" s="752">
        <v>5126.22</v>
      </c>
      <c r="E105" s="766">
        <v>1</v>
      </c>
      <c r="F105" s="753">
        <v>5126.22</v>
      </c>
    </row>
    <row r="106" spans="1:6" ht="14.4" customHeight="1" x14ac:dyDescent="0.3">
      <c r="A106" s="776" t="s">
        <v>1867</v>
      </c>
      <c r="B106" s="752"/>
      <c r="C106" s="766">
        <v>0</v>
      </c>
      <c r="D106" s="752">
        <v>374440</v>
      </c>
      <c r="E106" s="766">
        <v>1</v>
      </c>
      <c r="F106" s="753">
        <v>374440</v>
      </c>
    </row>
    <row r="107" spans="1:6" ht="14.4" customHeight="1" x14ac:dyDescent="0.3">
      <c r="A107" s="776" t="s">
        <v>1868</v>
      </c>
      <c r="B107" s="752"/>
      <c r="C107" s="766">
        <v>0</v>
      </c>
      <c r="D107" s="752">
        <v>1449.0500000000002</v>
      </c>
      <c r="E107" s="766">
        <v>1</v>
      </c>
      <c r="F107" s="753">
        <v>1449.0500000000002</v>
      </c>
    </row>
    <row r="108" spans="1:6" ht="14.4" customHeight="1" x14ac:dyDescent="0.3">
      <c r="A108" s="776" t="s">
        <v>1869</v>
      </c>
      <c r="B108" s="752"/>
      <c r="C108" s="766">
        <v>0</v>
      </c>
      <c r="D108" s="752">
        <v>2360164.4014094304</v>
      </c>
      <c r="E108" s="766">
        <v>1</v>
      </c>
      <c r="F108" s="753">
        <v>2360164.4014094304</v>
      </c>
    </row>
    <row r="109" spans="1:6" ht="14.4" customHeight="1" x14ac:dyDescent="0.3">
      <c r="A109" s="776" t="s">
        <v>1870</v>
      </c>
      <c r="B109" s="752">
        <v>155.88</v>
      </c>
      <c r="C109" s="766">
        <v>9.1489611456743739E-2</v>
      </c>
      <c r="D109" s="752">
        <v>1547.92</v>
      </c>
      <c r="E109" s="766">
        <v>0.90851038854325616</v>
      </c>
      <c r="F109" s="753">
        <v>1703.8000000000002</v>
      </c>
    </row>
    <row r="110" spans="1:6" ht="14.4" customHeight="1" x14ac:dyDescent="0.3">
      <c r="A110" s="776" t="s">
        <v>1871</v>
      </c>
      <c r="B110" s="752"/>
      <c r="C110" s="766">
        <v>0</v>
      </c>
      <c r="D110" s="752">
        <v>739.86</v>
      </c>
      <c r="E110" s="766">
        <v>1</v>
      </c>
      <c r="F110" s="753">
        <v>739.86</v>
      </c>
    </row>
    <row r="111" spans="1:6" ht="14.4" customHeight="1" x14ac:dyDescent="0.3">
      <c r="A111" s="776" t="s">
        <v>1872</v>
      </c>
      <c r="B111" s="752"/>
      <c r="C111" s="766">
        <v>0</v>
      </c>
      <c r="D111" s="752">
        <v>633488.45000000007</v>
      </c>
      <c r="E111" s="766">
        <v>1</v>
      </c>
      <c r="F111" s="753">
        <v>633488.45000000007</v>
      </c>
    </row>
    <row r="112" spans="1:6" ht="14.4" customHeight="1" x14ac:dyDescent="0.3">
      <c r="A112" s="776" t="s">
        <v>1873</v>
      </c>
      <c r="B112" s="752"/>
      <c r="C112" s="766">
        <v>0</v>
      </c>
      <c r="D112" s="752">
        <v>2171</v>
      </c>
      <c r="E112" s="766">
        <v>1</v>
      </c>
      <c r="F112" s="753">
        <v>2171</v>
      </c>
    </row>
    <row r="113" spans="1:6" ht="14.4" customHeight="1" x14ac:dyDescent="0.3">
      <c r="A113" s="776" t="s">
        <v>1874</v>
      </c>
      <c r="B113" s="752">
        <v>136114.65</v>
      </c>
      <c r="C113" s="766">
        <v>1</v>
      </c>
      <c r="D113" s="752"/>
      <c r="E113" s="766">
        <v>0</v>
      </c>
      <c r="F113" s="753">
        <v>136114.65</v>
      </c>
    </row>
    <row r="114" spans="1:6" ht="14.4" customHeight="1" x14ac:dyDescent="0.3">
      <c r="A114" s="776" t="s">
        <v>1875</v>
      </c>
      <c r="B114" s="752"/>
      <c r="C114" s="766">
        <v>0</v>
      </c>
      <c r="D114" s="752">
        <v>4448.6100000000006</v>
      </c>
      <c r="E114" s="766">
        <v>1</v>
      </c>
      <c r="F114" s="753">
        <v>4448.6100000000006</v>
      </c>
    </row>
    <row r="115" spans="1:6" ht="14.4" customHeight="1" x14ac:dyDescent="0.3">
      <c r="A115" s="776" t="s">
        <v>1876</v>
      </c>
      <c r="B115" s="752"/>
      <c r="C115" s="766">
        <v>0</v>
      </c>
      <c r="D115" s="752">
        <v>24861.54</v>
      </c>
      <c r="E115" s="766">
        <v>1</v>
      </c>
      <c r="F115" s="753">
        <v>24861.54</v>
      </c>
    </row>
    <row r="116" spans="1:6" ht="14.4" customHeight="1" x14ac:dyDescent="0.3">
      <c r="A116" s="776" t="s">
        <v>1877</v>
      </c>
      <c r="B116" s="752"/>
      <c r="C116" s="766">
        <v>0</v>
      </c>
      <c r="D116" s="752">
        <v>635.41000000000008</v>
      </c>
      <c r="E116" s="766">
        <v>1</v>
      </c>
      <c r="F116" s="753">
        <v>635.41000000000008</v>
      </c>
    </row>
    <row r="117" spans="1:6" ht="14.4" customHeight="1" x14ac:dyDescent="0.3">
      <c r="A117" s="776" t="s">
        <v>1878</v>
      </c>
      <c r="B117" s="752"/>
      <c r="C117" s="766">
        <v>0</v>
      </c>
      <c r="D117" s="752">
        <v>421060.19999999995</v>
      </c>
      <c r="E117" s="766">
        <v>1</v>
      </c>
      <c r="F117" s="753">
        <v>421060.19999999995</v>
      </c>
    </row>
    <row r="118" spans="1:6" ht="14.4" customHeight="1" thickBot="1" x14ac:dyDescent="0.35">
      <c r="A118" s="777" t="s">
        <v>1879</v>
      </c>
      <c r="B118" s="768"/>
      <c r="C118" s="769">
        <v>0</v>
      </c>
      <c r="D118" s="768">
        <v>51431.299999999988</v>
      </c>
      <c r="E118" s="769">
        <v>1</v>
      </c>
      <c r="F118" s="770">
        <v>51431.299999999988</v>
      </c>
    </row>
    <row r="119" spans="1:6" ht="14.4" customHeight="1" thickBot="1" x14ac:dyDescent="0.35">
      <c r="A119" s="771" t="s">
        <v>3</v>
      </c>
      <c r="B119" s="772">
        <v>774845.12</v>
      </c>
      <c r="C119" s="773">
        <v>2.0820056744810009E-2</v>
      </c>
      <c r="D119" s="772">
        <v>36441437.693117321</v>
      </c>
      <c r="E119" s="773">
        <v>0.97917994325519009</v>
      </c>
      <c r="F119" s="774">
        <v>37216282.813117318</v>
      </c>
    </row>
  </sheetData>
  <mergeCells count="3">
    <mergeCell ref="A1:F1"/>
    <mergeCell ref="B3:C3"/>
    <mergeCell ref="D3:E3"/>
  </mergeCells>
  <conditionalFormatting sqref="C5:C1048576">
    <cfRule type="cellIs" dxfId="59" priority="8" stopIfTrue="1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32</vt:i4>
      </vt:variant>
      <vt:variant>
        <vt:lpstr>Pojmenované oblasti</vt:lpstr>
      </vt:variant>
      <vt:variant>
        <vt:i4>5</vt:i4>
      </vt:variant>
    </vt:vector>
  </HeadingPairs>
  <TitlesOfParts>
    <vt:vector size="37" baseType="lpstr">
      <vt:lpstr>Obsah</vt:lpstr>
      <vt:lpstr>Motivace</vt:lpstr>
      <vt:lpstr>HI</vt:lpstr>
      <vt:lpstr>HI Graf</vt:lpstr>
      <vt:lpstr>Man Tab</vt:lpstr>
      <vt:lpstr>HV</vt:lpstr>
      <vt:lpstr>Léky Žádanky</vt:lpstr>
      <vt:lpstr>LŽ Detail</vt:lpstr>
      <vt:lpstr>LŽ PL</vt:lpstr>
      <vt:lpstr>LŽ PL Detail</vt:lpstr>
      <vt:lpstr>LŽ Statim</vt:lpstr>
      <vt:lpstr>Léky Recepty</vt:lpstr>
      <vt:lpstr>LRp Lékaři</vt:lpstr>
      <vt:lpstr>LRp Detail</vt:lpstr>
      <vt:lpstr>LRp PL</vt:lpstr>
      <vt:lpstr>LRp PL Detail</vt:lpstr>
      <vt:lpstr>Materiál Žádanky</vt:lpstr>
      <vt:lpstr>MŽ Detail</vt:lpstr>
      <vt:lpstr>Osobní náklady</vt:lpstr>
      <vt:lpstr>ON Data</vt:lpstr>
      <vt:lpstr>ZV Vykáz.-A</vt:lpstr>
      <vt:lpstr>ZV Vykáz.-A Lékaři</vt:lpstr>
      <vt:lpstr>ZV Vykáz.-A Detail</vt:lpstr>
      <vt:lpstr>ZV Vykáz.-A Det.Lék.</vt:lpstr>
      <vt:lpstr>ZV Vykáz.-H</vt:lpstr>
      <vt:lpstr>ZV Vykáz.-H Detail</vt:lpstr>
      <vt:lpstr>CaseMix</vt:lpstr>
      <vt:lpstr>ALOS</vt:lpstr>
      <vt:lpstr>Total</vt:lpstr>
      <vt:lpstr>ZV Vyžád.</vt:lpstr>
      <vt:lpstr>ZV Vyžád. Detail</vt:lpstr>
      <vt:lpstr>OD TISS</vt:lpstr>
      <vt:lpstr>doměsíce</vt:lpstr>
      <vt:lpstr>'ON Data'!Obdobi</vt:lpstr>
      <vt:lpstr>'Osobní náklady'!Obdobi</vt:lpstr>
      <vt:lpstr>ALOS!Oblast_tisku</vt:lpstr>
      <vt:lpstr>CaseMix!Oblast_tisku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62361</dc:creator>
  <cp:lastModifiedBy>Uživatel systému Windows</cp:lastModifiedBy>
  <cp:lastPrinted>2017-05-31T07:11:02Z</cp:lastPrinted>
  <dcterms:created xsi:type="dcterms:W3CDTF">2013-04-17T20:15:29Z</dcterms:created>
  <dcterms:modified xsi:type="dcterms:W3CDTF">2019-05-29T06:42:20Z</dcterms:modified>
</cp:coreProperties>
</file>